
<file path=[Content_Types].xml><?xml version="1.0" encoding="utf-8"?>
<Types xmlns="http://schemas.openxmlformats.org/package/2006/content-types">
  <Default Extension="xml" ContentType="application/xml"/>
  <Default Extension="bin" ContentType="application/vnd.openxmlformats-officedocument.oleObject"/>
  <Default Extension="vml" ContentType="application/vnd.openxmlformats-officedocument.vmlDrawi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7" rupBuild="27226"/>
  <workbookPr showInkAnnotation="0" codeName="ThisWorkbook" autoCompressPictures="0"/>
  <bookViews>
    <workbookView xWindow="0" yWindow="0" windowWidth="25600" windowHeight="14640" tabRatio="900"/>
  </bookViews>
  <sheets>
    <sheet name="SEFA Data" sheetId="1" r:id="rId1"/>
    <sheet name="OLO FEIN DUNS Tables" sheetId="25" state="hidden" r:id="rId2"/>
    <sheet name="Noncash" sheetId="3" r:id="rId3"/>
    <sheet name="Loan" sheetId="4" r:id="rId4"/>
    <sheet name="List" sheetId="6" state="hidden" r:id="rId5"/>
    <sheet name="CFDA Program Titles Table" sheetId="7" state="hidden" r:id="rId6"/>
    <sheet name="Fed. Agency Identifier Table" sheetId="9" state="hidden" r:id="rId7"/>
    <sheet name="Pass-through Grantors" sheetId="10" state="hidden" r:id="rId8"/>
    <sheet name="Notes" sheetId="12" state="hidden" r:id="rId9"/>
    <sheet name="Reconciliation" sheetId="13" r:id="rId10"/>
    <sheet name="Checklist" sheetId="14" r:id="rId11"/>
    <sheet name="Checklist Review" sheetId="23" state="hidden" r:id="rId12"/>
    <sheet name="Data Counter" sheetId="20" state="hidden" r:id="rId13"/>
    <sheet name="New Review" sheetId="22" state="hidden" r:id="rId14"/>
    <sheet name="Review Status" sheetId="26" r:id="rId15"/>
    <sheet name="State Entities" sheetId="5" r:id="rId16"/>
    <sheet name="Pass-through Grantor Name" sheetId="11" r:id="rId17"/>
    <sheet name="Instructions" sheetId="15" r:id="rId18"/>
    <sheet name="Definitions" sheetId="16" r:id="rId19"/>
    <sheet name="Cluster Info" sheetId="17" state="hidden" r:id="rId20"/>
  </sheets>
  <externalReferences>
    <externalReference r:id="rId21"/>
  </externalReferences>
  <definedNames>
    <definedName name="_xlnm._FilterDatabase" localSheetId="5" hidden="1">'CFDA Program Titles Table'!$A$1:$F$2607</definedName>
    <definedName name="_xlnm._FilterDatabase" localSheetId="19" hidden="1">'Cluster Info'!$A$1:$B$113</definedName>
    <definedName name="_xlnm._FilterDatabase" localSheetId="6" hidden="1">'Fed. Agency Identifier Table'!$A$1:$D$63</definedName>
    <definedName name="_xlnm._FilterDatabase" localSheetId="3" hidden="1">Loan!$A$2:$F$24</definedName>
    <definedName name="_xlnm._FilterDatabase" localSheetId="2" hidden="1">Noncash!$A$1:$F$24</definedName>
    <definedName name="_xlnm._FilterDatabase" localSheetId="16" hidden="1">'Pass-through Grantor Name'!$A$1:$B$1212</definedName>
    <definedName name="_xlnm._FilterDatabase" localSheetId="7" hidden="1">'Pass-through Grantors'!$A$1:$B$710</definedName>
    <definedName name="_xlnm._FilterDatabase" localSheetId="14" hidden="1">'Review Status'!$A$1:$C$36</definedName>
    <definedName name="_xlnm._FilterDatabase" localSheetId="0" hidden="1">'SEFA Data'!$A$1:$X$5998</definedName>
    <definedName name="_xlnm._FilterDatabase" localSheetId="15" hidden="1">'State Entities'!$A$1:$A$78</definedName>
    <definedName name="_xlnm.Criteria" localSheetId="5">'CFDA Program Titles Table'!#REF!</definedName>
    <definedName name="mmm">[1]List!$A$1:$A$2</definedName>
    <definedName name="mmmmmm">[1]List!$A$1:$A$2</definedName>
    <definedName name="OLE_LINK1" localSheetId="10">Checklist!$F$17</definedName>
    <definedName name="_xlnm.Print_Area" localSheetId="0">'SEFA Data'!$A$1:$R$15</definedName>
    <definedName name="_xlnm.Print_Area" localSheetId="15">'State Entities'!$A$2:$A$77</definedName>
    <definedName name="_xlnm.Print_Titles" localSheetId="0">'SEFA Data'!$1:$1</definedName>
    <definedName name="RD">'Data Counter'!$G$21:$G$23</definedName>
    <definedName name="SOF">'Data Counter'!$H$21:$H$23</definedName>
    <definedName name="Text2" localSheetId="10">Checklist!#REF!</definedName>
    <definedName name="Text3" localSheetId="10">Checklist!#REF!</definedName>
    <definedName name="Text6" localSheetId="10">Checklist!#REF!</definedName>
    <definedName name="Text7" localSheetId="10">Checklist!#REF!</definedName>
    <definedName name="Text9" localSheetId="10">Checklist!#REF!</definedName>
    <definedName name="Z_5D368104_1319_4E4D_9E25_DC6A451D6FDB_.wvu.FilterData" localSheetId="5" hidden="1">'CFDA Program Titles Table'!$A$1:$C$2305</definedName>
    <definedName name="Z_5D368104_1319_4E4D_9E25_DC6A451D6FDB_.wvu.FilterData" localSheetId="7" hidden="1">'Pass-through Grantors'!$A$1:$C$593</definedName>
    <definedName name="Z_5D368104_1319_4E4D_9E25_DC6A451D6FDB_.wvu.FilterData" localSheetId="0" hidden="1">'SEFA Data'!$A$1:$P$5999</definedName>
    <definedName name="Z_5D368104_1319_4E4D_9E25_DC6A451D6FDB_.wvu.PrintArea" localSheetId="0" hidden="1">'SEFA Data'!$A$1:$R$15</definedName>
    <definedName name="Z_5D368104_1319_4E4D_9E25_DC6A451D6FDB_.wvu.PrintArea" localSheetId="15" hidden="1">'State Entities'!$A$2:$A$77</definedName>
    <definedName name="Z_5D368104_1319_4E4D_9E25_DC6A451D6FDB_.wvu.PrintTitles" localSheetId="0" hidden="1">'SEFA Data'!$1:$1</definedName>
    <definedName name="Z_5F0910B0_B45C_4126_97F3_187504C443ED_.wvu.FilterData" localSheetId="5" hidden="1">'CFDA Program Titles Table'!$A$1:$C$2305</definedName>
    <definedName name="Z_5F0910B0_B45C_4126_97F3_187504C443ED_.wvu.FilterData" localSheetId="16" hidden="1">'Pass-through Grantor Name'!$A$1:$B$663</definedName>
    <definedName name="Z_5F0910B0_B45C_4126_97F3_187504C443ED_.wvu.FilterData" localSheetId="7" hidden="1">'Pass-through Grantors'!$A$1:$B$710</definedName>
    <definedName name="Z_5F0910B0_B45C_4126_97F3_187504C443ED_.wvu.FilterData" localSheetId="0" hidden="1">'SEFA Data'!$A$1:$P$5999</definedName>
    <definedName name="Z_5F0910B0_B45C_4126_97F3_187504C443ED_.wvu.FilterData" localSheetId="15" hidden="1">'State Entities'!$A$1:$A$78</definedName>
    <definedName name="Z_5F0910B0_B45C_4126_97F3_187504C443ED_.wvu.PrintArea" localSheetId="0" hidden="1">'SEFA Data'!$A$1:$R$15</definedName>
    <definedName name="Z_5F0910B0_B45C_4126_97F3_187504C443ED_.wvu.PrintArea" localSheetId="15" hidden="1">'State Entities'!$A$2:$A$77</definedName>
    <definedName name="Z_5F0910B0_B45C_4126_97F3_187504C443ED_.wvu.PrintTitles" localSheetId="0" hidden="1">'SEFA Data'!$1:$1</definedName>
  </definedNames>
  <calcPr calcId="140001" concurrentCalc="0"/>
  <customWorkbookViews>
    <customWorkbookView name="Passett, Richard - Personal View" guid="{5F0910B0-B45C-4126-97F3-187504C443ED}" mergeInterval="0" personalView="1" xWindow="378" yWindow="199" windowWidth="1440" windowHeight="760" tabRatio="774" activeSheetId="3"/>
    <customWorkbookView name="loraj - Personal View" guid="{5D368104-1319-4E4D-9E25-DC6A451D6FDB}" mergeInterval="0" personalView="1" maximized="1" xWindow="-9" yWindow="-9" windowWidth="1698" windowHeight="1020" tabRatio="774" activeSheetId="14"/>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1" l="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2" i="1"/>
  <c r="C24" i="4"/>
  <c r="C5" i="4"/>
  <c r="C22" i="4"/>
  <c r="C17" i="3"/>
  <c r="C21" i="4"/>
  <c r="C10" i="3"/>
  <c r="C23" i="3"/>
  <c r="C7" i="4"/>
  <c r="C6" i="4"/>
  <c r="C15" i="4"/>
  <c r="C13" i="4"/>
  <c r="C14" i="4"/>
  <c r="C19" i="3"/>
  <c r="C4" i="4"/>
  <c r="C13" i="3"/>
  <c r="C22" i="3"/>
  <c r="C18" i="3"/>
  <c r="C23" i="4"/>
  <c r="C21" i="3"/>
  <c r="C10" i="4"/>
  <c r="C24" i="3"/>
  <c r="C20" i="3"/>
  <c r="C8" i="3"/>
  <c r="C8" i="4"/>
  <c r="C16" i="3"/>
  <c r="C18" i="4"/>
  <c r="C11" i="3"/>
  <c r="C11" i="4"/>
  <c r="C17" i="4"/>
  <c r="C2" i="3"/>
  <c r="C3" i="3"/>
  <c r="C19" i="4"/>
  <c r="C12" i="4"/>
  <c r="C9" i="4"/>
  <c r="C16" i="4"/>
  <c r="C4" i="3"/>
  <c r="C14" i="3"/>
  <c r="C5" i="3"/>
  <c r="C15" i="3"/>
  <c r="C12" i="3"/>
  <c r="C20" i="4"/>
  <c r="C3" i="4"/>
  <c r="C9" i="3"/>
  <c r="C7" i="3"/>
  <c r="C6" i="3"/>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1" i="1"/>
  <c r="V3482" i="1"/>
  <c r="V3483" i="1"/>
  <c r="V3484" i="1"/>
  <c r="V3485" i="1"/>
  <c r="V3486" i="1"/>
  <c r="V3487" i="1"/>
  <c r="V3488" i="1"/>
  <c r="V3489" i="1"/>
  <c r="V3490"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19" i="1"/>
  <c r="V5220" i="1"/>
  <c r="V5221" i="1"/>
  <c r="V5222" i="1"/>
  <c r="V5223" i="1"/>
  <c r="V5224" i="1"/>
  <c r="V5225" i="1"/>
  <c r="V5226" i="1"/>
  <c r="V5227" i="1"/>
  <c r="V5228" i="1"/>
  <c r="V5229" i="1"/>
  <c r="V5230" i="1"/>
  <c r="V5231" i="1"/>
  <c r="V5232" i="1"/>
  <c r="V5233" i="1"/>
  <c r="V5234" i="1"/>
  <c r="V5235" i="1"/>
  <c r="V5236" i="1"/>
  <c r="V5237" i="1"/>
  <c r="V5238" i="1"/>
  <c r="V5239" i="1"/>
  <c r="V5240" i="1"/>
  <c r="V5241" i="1"/>
  <c r="V5242" i="1"/>
  <c r="V5243" i="1"/>
  <c r="V5244" i="1"/>
  <c r="V5245" i="1"/>
  <c r="V5246" i="1"/>
  <c r="V5247" i="1"/>
  <c r="V5248" i="1"/>
  <c r="V5249" i="1"/>
  <c r="V5250" i="1"/>
  <c r="V5251" i="1"/>
  <c r="V5252" i="1"/>
  <c r="V5253" i="1"/>
  <c r="V5254" i="1"/>
  <c r="V5255" i="1"/>
  <c r="V5256" i="1"/>
  <c r="V5257" i="1"/>
  <c r="V5258" i="1"/>
  <c r="V5259" i="1"/>
  <c r="V5260" i="1"/>
  <c r="V5261" i="1"/>
  <c r="V5262" i="1"/>
  <c r="V5263" i="1"/>
  <c r="V5264" i="1"/>
  <c r="V5265" i="1"/>
  <c r="V5266" i="1"/>
  <c r="V5267" i="1"/>
  <c r="V5268" i="1"/>
  <c r="V5269" i="1"/>
  <c r="V5270" i="1"/>
  <c r="V5271" i="1"/>
  <c r="V5272" i="1"/>
  <c r="V5273" i="1"/>
  <c r="V5274" i="1"/>
  <c r="V5275" i="1"/>
  <c r="V5276" i="1"/>
  <c r="V5277" i="1"/>
  <c r="V5278" i="1"/>
  <c r="V5279" i="1"/>
  <c r="V5280" i="1"/>
  <c r="V5281" i="1"/>
  <c r="V5282" i="1"/>
  <c r="V5283" i="1"/>
  <c r="V5284" i="1"/>
  <c r="V5285" i="1"/>
  <c r="V5286" i="1"/>
  <c r="V5287" i="1"/>
  <c r="V5288" i="1"/>
  <c r="V5289" i="1"/>
  <c r="V5290" i="1"/>
  <c r="V5291" i="1"/>
  <c r="V5292" i="1"/>
  <c r="V5293" i="1"/>
  <c r="V5294" i="1"/>
  <c r="V5295" i="1"/>
  <c r="V5296" i="1"/>
  <c r="V5297" i="1"/>
  <c r="V5298" i="1"/>
  <c r="V5299" i="1"/>
  <c r="V5300" i="1"/>
  <c r="V5301" i="1"/>
  <c r="V5302" i="1"/>
  <c r="V5303" i="1"/>
  <c r="V5304" i="1"/>
  <c r="V5305" i="1"/>
  <c r="V5306" i="1"/>
  <c r="V5307" i="1"/>
  <c r="V5308" i="1"/>
  <c r="V5309" i="1"/>
  <c r="V5310" i="1"/>
  <c r="V5311" i="1"/>
  <c r="V5312" i="1"/>
  <c r="V5313" i="1"/>
  <c r="V5314" i="1"/>
  <c r="V5315" i="1"/>
  <c r="V5316" i="1"/>
  <c r="V5317" i="1"/>
  <c r="V5318" i="1"/>
  <c r="V5319" i="1"/>
  <c r="V5320" i="1"/>
  <c r="V5321" i="1"/>
  <c r="V5322" i="1"/>
  <c r="V5323" i="1"/>
  <c r="V5324" i="1"/>
  <c r="V5325" i="1"/>
  <c r="V5326" i="1"/>
  <c r="V5327" i="1"/>
  <c r="V5328" i="1"/>
  <c r="V5329" i="1"/>
  <c r="V5330" i="1"/>
  <c r="V5331" i="1"/>
  <c r="V5332" i="1"/>
  <c r="V5333" i="1"/>
  <c r="V5334" i="1"/>
  <c r="V5335" i="1"/>
  <c r="V5336" i="1"/>
  <c r="V5337" i="1"/>
  <c r="V5338" i="1"/>
  <c r="V5339" i="1"/>
  <c r="V5340" i="1"/>
  <c r="V5341" i="1"/>
  <c r="V5342" i="1"/>
  <c r="V5343" i="1"/>
  <c r="V5344" i="1"/>
  <c r="V5345" i="1"/>
  <c r="V5346" i="1"/>
  <c r="V5347" i="1"/>
  <c r="V5348" i="1"/>
  <c r="V5349" i="1"/>
  <c r="V5350" i="1"/>
  <c r="V5351" i="1"/>
  <c r="V5352" i="1"/>
  <c r="V5353" i="1"/>
  <c r="V5354" i="1"/>
  <c r="V5355" i="1"/>
  <c r="V5356" i="1"/>
  <c r="V5357" i="1"/>
  <c r="V5358" i="1"/>
  <c r="V5359" i="1"/>
  <c r="V5360" i="1"/>
  <c r="V5361" i="1"/>
  <c r="V5362" i="1"/>
  <c r="V5363" i="1"/>
  <c r="V5364" i="1"/>
  <c r="V5365" i="1"/>
  <c r="V5366" i="1"/>
  <c r="V5367" i="1"/>
  <c r="V5368" i="1"/>
  <c r="V5369" i="1"/>
  <c r="V5370" i="1"/>
  <c r="V5371" i="1"/>
  <c r="V5372" i="1"/>
  <c r="V5373" i="1"/>
  <c r="V5374" i="1"/>
  <c r="V5375" i="1"/>
  <c r="V5376" i="1"/>
  <c r="V5377" i="1"/>
  <c r="V5378" i="1"/>
  <c r="V5379" i="1"/>
  <c r="V5380" i="1"/>
  <c r="V5381" i="1"/>
  <c r="V5382" i="1"/>
  <c r="V5383" i="1"/>
  <c r="V5384" i="1"/>
  <c r="V5385" i="1"/>
  <c r="V5386" i="1"/>
  <c r="V5387" i="1"/>
  <c r="V5388" i="1"/>
  <c r="V5389" i="1"/>
  <c r="V5390" i="1"/>
  <c r="V5391" i="1"/>
  <c r="V5392" i="1"/>
  <c r="V5393" i="1"/>
  <c r="V5394" i="1"/>
  <c r="V5395" i="1"/>
  <c r="V5396" i="1"/>
  <c r="V5397" i="1"/>
  <c r="V5398" i="1"/>
  <c r="V5399" i="1"/>
  <c r="V5400" i="1"/>
  <c r="V5401" i="1"/>
  <c r="V5402" i="1"/>
  <c r="V5403" i="1"/>
  <c r="V5404" i="1"/>
  <c r="V5405" i="1"/>
  <c r="V5406" i="1"/>
  <c r="V5407" i="1"/>
  <c r="V5408" i="1"/>
  <c r="V5409" i="1"/>
  <c r="V5410" i="1"/>
  <c r="V5411" i="1"/>
  <c r="V5412" i="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8"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2" i="1"/>
  <c r="V5643" i="1"/>
  <c r="V5644" i="1"/>
  <c r="V5645" i="1"/>
  <c r="V5646" i="1"/>
  <c r="V5647" i="1"/>
  <c r="V5648" i="1"/>
  <c r="V5649"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6"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0"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0"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V2" i="1"/>
  <c r="D26" i="22"/>
  <c r="G23" i="22"/>
  <c r="G3" i="22"/>
  <c r="H12" i="22"/>
  <c r="J11" i="23"/>
  <c r="H18" i="22"/>
  <c r="H7" i="22"/>
  <c r="F2" i="22"/>
  <c r="F10" i="22"/>
  <c r="E11" i="13"/>
  <c r="G15" i="22"/>
  <c r="F19" i="22"/>
  <c r="D6" i="22"/>
  <c r="I10" i="23"/>
  <c r="H5" i="22"/>
  <c r="J10" i="23"/>
  <c r="S2" i="20"/>
  <c r="H26" i="23"/>
  <c r="F18" i="22"/>
  <c r="G9" i="22"/>
  <c r="H3" i="22"/>
  <c r="G6" i="22"/>
  <c r="I11" i="23"/>
  <c r="H15" i="22"/>
  <c r="H16" i="22"/>
  <c r="F23" i="22"/>
  <c r="G26" i="23"/>
  <c r="P2" i="20"/>
  <c r="R2" i="20"/>
  <c r="F5" i="22"/>
  <c r="M2" i="20"/>
  <c r="H4" i="22"/>
  <c r="G7" i="22"/>
  <c r="T2" i="20"/>
  <c r="H14" i="23" a="1"/>
  <c r="L2" i="20"/>
  <c r="G13" i="22"/>
  <c r="G21" i="22"/>
  <c r="G20" i="22"/>
  <c r="G12" i="23" a="1"/>
  <c r="H19" i="22"/>
  <c r="F20" i="22"/>
  <c r="H9" i="23"/>
  <c r="H8" i="22"/>
  <c r="F21" i="22"/>
  <c r="N2" i="20"/>
  <c r="G10" i="22"/>
  <c r="H17" i="22"/>
  <c r="F6" i="22"/>
  <c r="H21" i="22"/>
  <c r="G18" i="22"/>
  <c r="F22" i="22"/>
  <c r="H9" i="22"/>
  <c r="H2" i="22"/>
  <c r="H13" i="22"/>
  <c r="G8" i="22"/>
  <c r="F12" i="22"/>
  <c r="G2" i="22"/>
  <c r="H11" i="22"/>
  <c r="H25" i="23"/>
  <c r="G12" i="22"/>
  <c r="G11" i="22"/>
  <c r="F9" i="22"/>
  <c r="F8" i="22"/>
  <c r="U2" i="20"/>
  <c r="G17" i="22"/>
  <c r="G14" i="22"/>
  <c r="H14" i="22"/>
  <c r="F11" i="22"/>
  <c r="H20" i="22"/>
  <c r="F13" i="22"/>
  <c r="G19" i="22"/>
  <c r="G22" i="22"/>
  <c r="J2" i="20"/>
  <c r="F7" i="22"/>
  <c r="F4" i="22"/>
  <c r="H6" i="22"/>
  <c r="E14" i="22" a="1"/>
  <c r="F14" i="22"/>
  <c r="F16" i="22"/>
  <c r="Q2" i="20"/>
  <c r="F17" i="22"/>
  <c r="H10" i="22"/>
  <c r="G16" i="22"/>
  <c r="F15" i="22"/>
  <c r="H22" i="22"/>
  <c r="G6" i="23"/>
  <c r="G5" i="22"/>
  <c r="H23" i="22"/>
  <c r="G4" i="22"/>
  <c r="G10" i="23"/>
  <c r="F3" i="22"/>
  <c r="H10" i="23"/>
  <c r="H11" i="23"/>
  <c r="O2" i="20"/>
  <c r="H12" i="23"/>
  <c r="C28" i="22"/>
  <c r="E14" i="22"/>
  <c r="G12" i="23"/>
  <c r="H14" i="23"/>
  <c r="C7" i="22"/>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X4591" i="1"/>
  <c r="X4592" i="1"/>
  <c r="X4593" i="1"/>
  <c r="X4594" i="1"/>
  <c r="X4595" i="1"/>
  <c r="X4596" i="1"/>
  <c r="X4597" i="1"/>
  <c r="X4598" i="1"/>
  <c r="X4599" i="1"/>
  <c r="X4600" i="1"/>
  <c r="X4601" i="1"/>
  <c r="X4602" i="1"/>
  <c r="X4603" i="1"/>
  <c r="X4604" i="1"/>
  <c r="X4605" i="1"/>
  <c r="X4606" i="1"/>
  <c r="X4607" i="1"/>
  <c r="X4608" i="1"/>
  <c r="X4609" i="1"/>
  <c r="X4610" i="1"/>
  <c r="X4611" i="1"/>
  <c r="X4612" i="1"/>
  <c r="X4613" i="1"/>
  <c r="X4614" i="1"/>
  <c r="X4615" i="1"/>
  <c r="X4616" i="1"/>
  <c r="X4617" i="1"/>
  <c r="X4618" i="1"/>
  <c r="X4619" i="1"/>
  <c r="X4620" i="1"/>
  <c r="X4621" i="1"/>
  <c r="X4622" i="1"/>
  <c r="X4623" i="1"/>
  <c r="X4624" i="1"/>
  <c r="X4625" i="1"/>
  <c r="X4626" i="1"/>
  <c r="X4627" i="1"/>
  <c r="X4628" i="1"/>
  <c r="X4629" i="1"/>
  <c r="X4630" i="1"/>
  <c r="X4631" i="1"/>
  <c r="X4632" i="1"/>
  <c r="X4633" i="1"/>
  <c r="X4634" i="1"/>
  <c r="X4635" i="1"/>
  <c r="X4636" i="1"/>
  <c r="X4637" i="1"/>
  <c r="X4638" i="1"/>
  <c r="X4639" i="1"/>
  <c r="X4640" i="1"/>
  <c r="X4641" i="1"/>
  <c r="X4642" i="1"/>
  <c r="X4643" i="1"/>
  <c r="X4644" i="1"/>
  <c r="X4645" i="1"/>
  <c r="X4646" i="1"/>
  <c r="X4647" i="1"/>
  <c r="X4648" i="1"/>
  <c r="X4649" i="1"/>
  <c r="X4650" i="1"/>
  <c r="X4651" i="1"/>
  <c r="X4652" i="1"/>
  <c r="X4653" i="1"/>
  <c r="X4654" i="1"/>
  <c r="X4655" i="1"/>
  <c r="X4656" i="1"/>
  <c r="X4657" i="1"/>
  <c r="X4658" i="1"/>
  <c r="X4659" i="1"/>
  <c r="X4660" i="1"/>
  <c r="X4661" i="1"/>
  <c r="X4662" i="1"/>
  <c r="X4663" i="1"/>
  <c r="X4664" i="1"/>
  <c r="X4665" i="1"/>
  <c r="X4666" i="1"/>
  <c r="X4667" i="1"/>
  <c r="X4668" i="1"/>
  <c r="X4669" i="1"/>
  <c r="X4670" i="1"/>
  <c r="X4671" i="1"/>
  <c r="X4672" i="1"/>
  <c r="X4673" i="1"/>
  <c r="X4674" i="1"/>
  <c r="X4675" i="1"/>
  <c r="X4676" i="1"/>
  <c r="X4677" i="1"/>
  <c r="X4678" i="1"/>
  <c r="X4679" i="1"/>
  <c r="X4680" i="1"/>
  <c r="X4681" i="1"/>
  <c r="X4682" i="1"/>
  <c r="X4683" i="1"/>
  <c r="X4684" i="1"/>
  <c r="X4685" i="1"/>
  <c r="X4686" i="1"/>
  <c r="X4687" i="1"/>
  <c r="X4688" i="1"/>
  <c r="X4689" i="1"/>
  <c r="X4690" i="1"/>
  <c r="X4691" i="1"/>
  <c r="X4692" i="1"/>
  <c r="X4693" i="1"/>
  <c r="X4694" i="1"/>
  <c r="X4695" i="1"/>
  <c r="X4696" i="1"/>
  <c r="X4697" i="1"/>
  <c r="X4698" i="1"/>
  <c r="X4699" i="1"/>
  <c r="X4700" i="1"/>
  <c r="X4701" i="1"/>
  <c r="X4702" i="1"/>
  <c r="X4703" i="1"/>
  <c r="X4704" i="1"/>
  <c r="X4705" i="1"/>
  <c r="X4706" i="1"/>
  <c r="X4707" i="1"/>
  <c r="X4708" i="1"/>
  <c r="X4709" i="1"/>
  <c r="X4710" i="1"/>
  <c r="X4711" i="1"/>
  <c r="X4712" i="1"/>
  <c r="X4713" i="1"/>
  <c r="X4714" i="1"/>
  <c r="X4715" i="1"/>
  <c r="X4716" i="1"/>
  <c r="X4717" i="1"/>
  <c r="X4718" i="1"/>
  <c r="X4719" i="1"/>
  <c r="X4720" i="1"/>
  <c r="X4721" i="1"/>
  <c r="X4722" i="1"/>
  <c r="X4723" i="1"/>
  <c r="X4724" i="1"/>
  <c r="X4725" i="1"/>
  <c r="X4726" i="1"/>
  <c r="X4727" i="1"/>
  <c r="X4728" i="1"/>
  <c r="X4729" i="1"/>
  <c r="X4730" i="1"/>
  <c r="X4731" i="1"/>
  <c r="X4732" i="1"/>
  <c r="X4733" i="1"/>
  <c r="X4734" i="1"/>
  <c r="X4735" i="1"/>
  <c r="X4736" i="1"/>
  <c r="X4737" i="1"/>
  <c r="X4738" i="1"/>
  <c r="X4739" i="1"/>
  <c r="X4740" i="1"/>
  <c r="X4741" i="1"/>
  <c r="X4742" i="1"/>
  <c r="X4743" i="1"/>
  <c r="X4744" i="1"/>
  <c r="X4745" i="1"/>
  <c r="X4746" i="1"/>
  <c r="X4747" i="1"/>
  <c r="X4748" i="1"/>
  <c r="X4749" i="1"/>
  <c r="X4750" i="1"/>
  <c r="X4751" i="1"/>
  <c r="X4752" i="1"/>
  <c r="X4753" i="1"/>
  <c r="X4754" i="1"/>
  <c r="X4755" i="1"/>
  <c r="X4756" i="1"/>
  <c r="X4757" i="1"/>
  <c r="X4758" i="1"/>
  <c r="X4759" i="1"/>
  <c r="X4760" i="1"/>
  <c r="X4761" i="1"/>
  <c r="X4762" i="1"/>
  <c r="X4763" i="1"/>
  <c r="X4764" i="1"/>
  <c r="X4765" i="1"/>
  <c r="X4766" i="1"/>
  <c r="X4767" i="1"/>
  <c r="X4768" i="1"/>
  <c r="X4769" i="1"/>
  <c r="X4770" i="1"/>
  <c r="X4771" i="1"/>
  <c r="X4772" i="1"/>
  <c r="X4773" i="1"/>
  <c r="X4774" i="1"/>
  <c r="X4775" i="1"/>
  <c r="X4776" i="1"/>
  <c r="X4777" i="1"/>
  <c r="X4778" i="1"/>
  <c r="X4779" i="1"/>
  <c r="X4780" i="1"/>
  <c r="X4781" i="1"/>
  <c r="X4782" i="1"/>
  <c r="X4783" i="1"/>
  <c r="X4784" i="1"/>
  <c r="X4785" i="1"/>
  <c r="X4786" i="1"/>
  <c r="X4787" i="1"/>
  <c r="X4788" i="1"/>
  <c r="X4789" i="1"/>
  <c r="X4790" i="1"/>
  <c r="X4791" i="1"/>
  <c r="X4792" i="1"/>
  <c r="X4793" i="1"/>
  <c r="X4794" i="1"/>
  <c r="X4795" i="1"/>
  <c r="X4796" i="1"/>
  <c r="X4797" i="1"/>
  <c r="X4798" i="1"/>
  <c r="X4799" i="1"/>
  <c r="X4800" i="1"/>
  <c r="X4801" i="1"/>
  <c r="X4802" i="1"/>
  <c r="X4803" i="1"/>
  <c r="X4804" i="1"/>
  <c r="X4805" i="1"/>
  <c r="X4806" i="1"/>
  <c r="X4807" i="1"/>
  <c r="X4808" i="1"/>
  <c r="X4809" i="1"/>
  <c r="X4810" i="1"/>
  <c r="X4811" i="1"/>
  <c r="X4812" i="1"/>
  <c r="X4813" i="1"/>
  <c r="X4814" i="1"/>
  <c r="X4815" i="1"/>
  <c r="X4816" i="1"/>
  <c r="X4817" i="1"/>
  <c r="X4818" i="1"/>
  <c r="X4819" i="1"/>
  <c r="X4820" i="1"/>
  <c r="X4821" i="1"/>
  <c r="X4822" i="1"/>
  <c r="X4823" i="1"/>
  <c r="X4824" i="1"/>
  <c r="X4825" i="1"/>
  <c r="X4826" i="1"/>
  <c r="X4827" i="1"/>
  <c r="X4828" i="1"/>
  <c r="X4829" i="1"/>
  <c r="X4830" i="1"/>
  <c r="X4831" i="1"/>
  <c r="X4832" i="1"/>
  <c r="X4833" i="1"/>
  <c r="X4834" i="1"/>
  <c r="X4835" i="1"/>
  <c r="X4836" i="1"/>
  <c r="X4837" i="1"/>
  <c r="X4838" i="1"/>
  <c r="X4839" i="1"/>
  <c r="X4840" i="1"/>
  <c r="X4841" i="1"/>
  <c r="X4842" i="1"/>
  <c r="X4843" i="1"/>
  <c r="X4844" i="1"/>
  <c r="X4845" i="1"/>
  <c r="X4846" i="1"/>
  <c r="X4847" i="1"/>
  <c r="X4848" i="1"/>
  <c r="X4849" i="1"/>
  <c r="X4850" i="1"/>
  <c r="X4851" i="1"/>
  <c r="X4852" i="1"/>
  <c r="X4853" i="1"/>
  <c r="X4854" i="1"/>
  <c r="X4855" i="1"/>
  <c r="X4856" i="1"/>
  <c r="X4857" i="1"/>
  <c r="X4858" i="1"/>
  <c r="X4859" i="1"/>
  <c r="X4860" i="1"/>
  <c r="X4861" i="1"/>
  <c r="X4862" i="1"/>
  <c r="X4863" i="1"/>
  <c r="X4864" i="1"/>
  <c r="X4865" i="1"/>
  <c r="X4866" i="1"/>
  <c r="X4867" i="1"/>
  <c r="X4868" i="1"/>
  <c r="X4869" i="1"/>
  <c r="X4870" i="1"/>
  <c r="X4871" i="1"/>
  <c r="X4872" i="1"/>
  <c r="X4873" i="1"/>
  <c r="X4874" i="1"/>
  <c r="X4875" i="1"/>
  <c r="X4876" i="1"/>
  <c r="X4877" i="1"/>
  <c r="X4878" i="1"/>
  <c r="X4879" i="1"/>
  <c r="X4880" i="1"/>
  <c r="X4881" i="1"/>
  <c r="X4882" i="1"/>
  <c r="X4883" i="1"/>
  <c r="X4884" i="1"/>
  <c r="X4885" i="1"/>
  <c r="X4886" i="1"/>
  <c r="X4887" i="1"/>
  <c r="X4888" i="1"/>
  <c r="X4889" i="1"/>
  <c r="X4890" i="1"/>
  <c r="X4891" i="1"/>
  <c r="X4892" i="1"/>
  <c r="X4893" i="1"/>
  <c r="X4894" i="1"/>
  <c r="X4895" i="1"/>
  <c r="X4896" i="1"/>
  <c r="X4897" i="1"/>
  <c r="X4898" i="1"/>
  <c r="X4899" i="1"/>
  <c r="X4900" i="1"/>
  <c r="X4901" i="1"/>
  <c r="X4902" i="1"/>
  <c r="X4903" i="1"/>
  <c r="X4904" i="1"/>
  <c r="X4905" i="1"/>
  <c r="X4906" i="1"/>
  <c r="X4907" i="1"/>
  <c r="X4908" i="1"/>
  <c r="X4909" i="1"/>
  <c r="X4910" i="1"/>
  <c r="X4911" i="1"/>
  <c r="X4912" i="1"/>
  <c r="X4913" i="1"/>
  <c r="X4914" i="1"/>
  <c r="X4915" i="1"/>
  <c r="X4916" i="1"/>
  <c r="X4917" i="1"/>
  <c r="X4918" i="1"/>
  <c r="X4919" i="1"/>
  <c r="X4920" i="1"/>
  <c r="X4921" i="1"/>
  <c r="X4922" i="1"/>
  <c r="X4923" i="1"/>
  <c r="X4924" i="1"/>
  <c r="X4925" i="1"/>
  <c r="X4926" i="1"/>
  <c r="X4927" i="1"/>
  <c r="X4928" i="1"/>
  <c r="X4929" i="1"/>
  <c r="X4930" i="1"/>
  <c r="X4931" i="1"/>
  <c r="X4932" i="1"/>
  <c r="X4933" i="1"/>
  <c r="X4934" i="1"/>
  <c r="X4935" i="1"/>
  <c r="X4936" i="1"/>
  <c r="X4937" i="1"/>
  <c r="X4938" i="1"/>
  <c r="X4939" i="1"/>
  <c r="X4940" i="1"/>
  <c r="X4941" i="1"/>
  <c r="X4942" i="1"/>
  <c r="X4943" i="1"/>
  <c r="X4944" i="1"/>
  <c r="X4945" i="1"/>
  <c r="X4946" i="1"/>
  <c r="X4947" i="1"/>
  <c r="X4948" i="1"/>
  <c r="X4949" i="1"/>
  <c r="X4950" i="1"/>
  <c r="X4951" i="1"/>
  <c r="X4952" i="1"/>
  <c r="X4953" i="1"/>
  <c r="X4954" i="1"/>
  <c r="X4955" i="1"/>
  <c r="X4956" i="1"/>
  <c r="X4957" i="1"/>
  <c r="X4958" i="1"/>
  <c r="X4959" i="1"/>
  <c r="X4960" i="1"/>
  <c r="X4961" i="1"/>
  <c r="X4962" i="1"/>
  <c r="X4963" i="1"/>
  <c r="X4964" i="1"/>
  <c r="X4965" i="1"/>
  <c r="X4966" i="1"/>
  <c r="X4967" i="1"/>
  <c r="X4968" i="1"/>
  <c r="X4969" i="1"/>
  <c r="X4970" i="1"/>
  <c r="X4971" i="1"/>
  <c r="X4972" i="1"/>
  <c r="X4973" i="1"/>
  <c r="X4974" i="1"/>
  <c r="X4975" i="1"/>
  <c r="X4976" i="1"/>
  <c r="X4977" i="1"/>
  <c r="X4978" i="1"/>
  <c r="X4979" i="1"/>
  <c r="X4980" i="1"/>
  <c r="X4981" i="1"/>
  <c r="X4982" i="1"/>
  <c r="X4983" i="1"/>
  <c r="X4984" i="1"/>
  <c r="X4985" i="1"/>
  <c r="X4986" i="1"/>
  <c r="X4987" i="1"/>
  <c r="X4988" i="1"/>
  <c r="X4989" i="1"/>
  <c r="X4990" i="1"/>
  <c r="X4991" i="1"/>
  <c r="X4992" i="1"/>
  <c r="X4993" i="1"/>
  <c r="X4994" i="1"/>
  <c r="X4995" i="1"/>
  <c r="X4996" i="1"/>
  <c r="X4997" i="1"/>
  <c r="X4998" i="1"/>
  <c r="X4999" i="1"/>
  <c r="X5000" i="1"/>
  <c r="X5001" i="1"/>
  <c r="X5002" i="1"/>
  <c r="X5003" i="1"/>
  <c r="X5004" i="1"/>
  <c r="X5005" i="1"/>
  <c r="X5006" i="1"/>
  <c r="X5007" i="1"/>
  <c r="X5008" i="1"/>
  <c r="X5009" i="1"/>
  <c r="X5010" i="1"/>
  <c r="X5011" i="1"/>
  <c r="X5012" i="1"/>
  <c r="X5013" i="1"/>
  <c r="X5014" i="1"/>
  <c r="X5015" i="1"/>
  <c r="X5016" i="1"/>
  <c r="X5017" i="1"/>
  <c r="X5018" i="1"/>
  <c r="X5019" i="1"/>
  <c r="X5020" i="1"/>
  <c r="X5021" i="1"/>
  <c r="X5022" i="1"/>
  <c r="X5023" i="1"/>
  <c r="X5024" i="1"/>
  <c r="X5025" i="1"/>
  <c r="X5026" i="1"/>
  <c r="X5027" i="1"/>
  <c r="X5028" i="1"/>
  <c r="X5029" i="1"/>
  <c r="X5030" i="1"/>
  <c r="X5031" i="1"/>
  <c r="X5032" i="1"/>
  <c r="X5033" i="1"/>
  <c r="X5034" i="1"/>
  <c r="X5035" i="1"/>
  <c r="X5036" i="1"/>
  <c r="X5037" i="1"/>
  <c r="X5038" i="1"/>
  <c r="X5039" i="1"/>
  <c r="X5040" i="1"/>
  <c r="X5041" i="1"/>
  <c r="X5042" i="1"/>
  <c r="X5043" i="1"/>
  <c r="X5044" i="1"/>
  <c r="X5045" i="1"/>
  <c r="X5046" i="1"/>
  <c r="X5047" i="1"/>
  <c r="X5048" i="1"/>
  <c r="X5049" i="1"/>
  <c r="X5050" i="1"/>
  <c r="X5051" i="1"/>
  <c r="X5052" i="1"/>
  <c r="X5053" i="1"/>
  <c r="X5054" i="1"/>
  <c r="X5055" i="1"/>
  <c r="X5056" i="1"/>
  <c r="X5057" i="1"/>
  <c r="X5058" i="1"/>
  <c r="X5059" i="1"/>
  <c r="X5060" i="1"/>
  <c r="X5061" i="1"/>
  <c r="X5062" i="1"/>
  <c r="X5063" i="1"/>
  <c r="X5064" i="1"/>
  <c r="X5065" i="1"/>
  <c r="X5066" i="1"/>
  <c r="X5067" i="1"/>
  <c r="X5068" i="1"/>
  <c r="X5069" i="1"/>
  <c r="X5070" i="1"/>
  <c r="X5071" i="1"/>
  <c r="X5072" i="1"/>
  <c r="X5073" i="1"/>
  <c r="X5074" i="1"/>
  <c r="X5075" i="1"/>
  <c r="X5076" i="1"/>
  <c r="X5077" i="1"/>
  <c r="X5078" i="1"/>
  <c r="X5079" i="1"/>
  <c r="X5080" i="1"/>
  <c r="X5081" i="1"/>
  <c r="X5082" i="1"/>
  <c r="X5083" i="1"/>
  <c r="X5084" i="1"/>
  <c r="X5085" i="1"/>
  <c r="X5086" i="1"/>
  <c r="X5087" i="1"/>
  <c r="X5088" i="1"/>
  <c r="X5089" i="1"/>
  <c r="X5090" i="1"/>
  <c r="X5091" i="1"/>
  <c r="X5092" i="1"/>
  <c r="X5093" i="1"/>
  <c r="X5094" i="1"/>
  <c r="X5095" i="1"/>
  <c r="X5096" i="1"/>
  <c r="X5097" i="1"/>
  <c r="X5098" i="1"/>
  <c r="X5099" i="1"/>
  <c r="X5100" i="1"/>
  <c r="X5101" i="1"/>
  <c r="X5102" i="1"/>
  <c r="X5103" i="1"/>
  <c r="X5104" i="1"/>
  <c r="X5105" i="1"/>
  <c r="X5106" i="1"/>
  <c r="X5107" i="1"/>
  <c r="X5108" i="1"/>
  <c r="X5109" i="1"/>
  <c r="X5110" i="1"/>
  <c r="X5111" i="1"/>
  <c r="X5112" i="1"/>
  <c r="X5113" i="1"/>
  <c r="X5114" i="1"/>
  <c r="X5115" i="1"/>
  <c r="X5116" i="1"/>
  <c r="X5117" i="1"/>
  <c r="X5118" i="1"/>
  <c r="X5119" i="1"/>
  <c r="X5120" i="1"/>
  <c r="X5121" i="1"/>
  <c r="X5122" i="1"/>
  <c r="X5123" i="1"/>
  <c r="X5124" i="1"/>
  <c r="X5125" i="1"/>
  <c r="X5126" i="1"/>
  <c r="X5127" i="1"/>
  <c r="X5128" i="1"/>
  <c r="X5129" i="1"/>
  <c r="X5130" i="1"/>
  <c r="X5131" i="1"/>
  <c r="X5132" i="1"/>
  <c r="X5133" i="1"/>
  <c r="X5134" i="1"/>
  <c r="X5135" i="1"/>
  <c r="X5136" i="1"/>
  <c r="X5137" i="1"/>
  <c r="X5138" i="1"/>
  <c r="X5139" i="1"/>
  <c r="X5140" i="1"/>
  <c r="X5141" i="1"/>
  <c r="X5142" i="1"/>
  <c r="X5143" i="1"/>
  <c r="X5144" i="1"/>
  <c r="X5145" i="1"/>
  <c r="X5146" i="1"/>
  <c r="X5147" i="1"/>
  <c r="X5148" i="1"/>
  <c r="X5149" i="1"/>
  <c r="X5150" i="1"/>
  <c r="X5151" i="1"/>
  <c r="X5152" i="1"/>
  <c r="X5153" i="1"/>
  <c r="X5154" i="1"/>
  <c r="X5155" i="1"/>
  <c r="X5156" i="1"/>
  <c r="X5157" i="1"/>
  <c r="X5158" i="1"/>
  <c r="X5159" i="1"/>
  <c r="X5160" i="1"/>
  <c r="X5161" i="1"/>
  <c r="X5162" i="1"/>
  <c r="X5163" i="1"/>
  <c r="X5164" i="1"/>
  <c r="X5165" i="1"/>
  <c r="X5166" i="1"/>
  <c r="X5167" i="1"/>
  <c r="X5168" i="1"/>
  <c r="X5169" i="1"/>
  <c r="X5170" i="1"/>
  <c r="X5171" i="1"/>
  <c r="X5172" i="1"/>
  <c r="X5173" i="1"/>
  <c r="X5174" i="1"/>
  <c r="X5175" i="1"/>
  <c r="X5176" i="1"/>
  <c r="X5177" i="1"/>
  <c r="X5178" i="1"/>
  <c r="X5179" i="1"/>
  <c r="X5180" i="1"/>
  <c r="X5181" i="1"/>
  <c r="X5182" i="1"/>
  <c r="X5183" i="1"/>
  <c r="X5184" i="1"/>
  <c r="X5185" i="1"/>
  <c r="X5186" i="1"/>
  <c r="X5187" i="1"/>
  <c r="X5188" i="1"/>
  <c r="X5189" i="1"/>
  <c r="X5190" i="1"/>
  <c r="X5191" i="1"/>
  <c r="X5192" i="1"/>
  <c r="X5193" i="1"/>
  <c r="X5194" i="1"/>
  <c r="X5195" i="1"/>
  <c r="X5196" i="1"/>
  <c r="X5197" i="1"/>
  <c r="X5198" i="1"/>
  <c r="X5199" i="1"/>
  <c r="X5200" i="1"/>
  <c r="X5201" i="1"/>
  <c r="X5202" i="1"/>
  <c r="X5203" i="1"/>
  <c r="X5204" i="1"/>
  <c r="X5205" i="1"/>
  <c r="X5206" i="1"/>
  <c r="X5207" i="1"/>
  <c r="X5208" i="1"/>
  <c r="X5209" i="1"/>
  <c r="X5210" i="1"/>
  <c r="X5211" i="1"/>
  <c r="X5212" i="1"/>
  <c r="X5213" i="1"/>
  <c r="X5214" i="1"/>
  <c r="X5215" i="1"/>
  <c r="X5216" i="1"/>
  <c r="X5217" i="1"/>
  <c r="X5218" i="1"/>
  <c r="X5219" i="1"/>
  <c r="X5220" i="1"/>
  <c r="X5221" i="1"/>
  <c r="X5222" i="1"/>
  <c r="X5223" i="1"/>
  <c r="X5224" i="1"/>
  <c r="X5225" i="1"/>
  <c r="X5226" i="1"/>
  <c r="X5227" i="1"/>
  <c r="X5228" i="1"/>
  <c r="X5229" i="1"/>
  <c r="X5230" i="1"/>
  <c r="X5231" i="1"/>
  <c r="X5232" i="1"/>
  <c r="X5233" i="1"/>
  <c r="X5234" i="1"/>
  <c r="X5235" i="1"/>
  <c r="X5236" i="1"/>
  <c r="X5237" i="1"/>
  <c r="X5238" i="1"/>
  <c r="X5239" i="1"/>
  <c r="X5240" i="1"/>
  <c r="X5241" i="1"/>
  <c r="X5242" i="1"/>
  <c r="X5243" i="1"/>
  <c r="X5244" i="1"/>
  <c r="X5245" i="1"/>
  <c r="X5246" i="1"/>
  <c r="X5247" i="1"/>
  <c r="X5248" i="1"/>
  <c r="X5249" i="1"/>
  <c r="X5250" i="1"/>
  <c r="X5251" i="1"/>
  <c r="X5252" i="1"/>
  <c r="X5253" i="1"/>
  <c r="X5254" i="1"/>
  <c r="X5255" i="1"/>
  <c r="X5256" i="1"/>
  <c r="X5257" i="1"/>
  <c r="X5258" i="1"/>
  <c r="X5259" i="1"/>
  <c r="X5260" i="1"/>
  <c r="X5261" i="1"/>
  <c r="X5262" i="1"/>
  <c r="X5263" i="1"/>
  <c r="X5264" i="1"/>
  <c r="X5265" i="1"/>
  <c r="X5266" i="1"/>
  <c r="X5267" i="1"/>
  <c r="X5268" i="1"/>
  <c r="X5269" i="1"/>
  <c r="X5270" i="1"/>
  <c r="X5271" i="1"/>
  <c r="X5272" i="1"/>
  <c r="X5273" i="1"/>
  <c r="X5274" i="1"/>
  <c r="X5275" i="1"/>
  <c r="X5276" i="1"/>
  <c r="X5277" i="1"/>
  <c r="X5278" i="1"/>
  <c r="X5279" i="1"/>
  <c r="X5280" i="1"/>
  <c r="X5281" i="1"/>
  <c r="X5282" i="1"/>
  <c r="X5283" i="1"/>
  <c r="X5284" i="1"/>
  <c r="X5285" i="1"/>
  <c r="X5286" i="1"/>
  <c r="X5287" i="1"/>
  <c r="X5288" i="1"/>
  <c r="X5289" i="1"/>
  <c r="X5290" i="1"/>
  <c r="X5291" i="1"/>
  <c r="X5292" i="1"/>
  <c r="X5293" i="1"/>
  <c r="X5294" i="1"/>
  <c r="X5295" i="1"/>
  <c r="X5296" i="1"/>
  <c r="X5297" i="1"/>
  <c r="X5298" i="1"/>
  <c r="X5299" i="1"/>
  <c r="X5300" i="1"/>
  <c r="X5301" i="1"/>
  <c r="X5302" i="1"/>
  <c r="X5303" i="1"/>
  <c r="X5304" i="1"/>
  <c r="X5305" i="1"/>
  <c r="X5306" i="1"/>
  <c r="X5307" i="1"/>
  <c r="X5308" i="1"/>
  <c r="X5309" i="1"/>
  <c r="X5310" i="1"/>
  <c r="X5311" i="1"/>
  <c r="X5312" i="1"/>
  <c r="X5313" i="1"/>
  <c r="X5314" i="1"/>
  <c r="X5315" i="1"/>
  <c r="X5316" i="1"/>
  <c r="X5317" i="1"/>
  <c r="X5318" i="1"/>
  <c r="X5319" i="1"/>
  <c r="X5320" i="1"/>
  <c r="X5321" i="1"/>
  <c r="X5322" i="1"/>
  <c r="X5323" i="1"/>
  <c r="X5324" i="1"/>
  <c r="X5325" i="1"/>
  <c r="X5326" i="1"/>
  <c r="X5327" i="1"/>
  <c r="X5328" i="1"/>
  <c r="X5329" i="1"/>
  <c r="X5330" i="1"/>
  <c r="X5331" i="1"/>
  <c r="X5332" i="1"/>
  <c r="X5333" i="1"/>
  <c r="X5334" i="1"/>
  <c r="X5335" i="1"/>
  <c r="X5336" i="1"/>
  <c r="X5337" i="1"/>
  <c r="X5338" i="1"/>
  <c r="X5339" i="1"/>
  <c r="X5340" i="1"/>
  <c r="X5341" i="1"/>
  <c r="X5342" i="1"/>
  <c r="X5343" i="1"/>
  <c r="X5344" i="1"/>
  <c r="X5345" i="1"/>
  <c r="X5346" i="1"/>
  <c r="X5347" i="1"/>
  <c r="X5348" i="1"/>
  <c r="X5349" i="1"/>
  <c r="X5350" i="1"/>
  <c r="X5351" i="1"/>
  <c r="X5352" i="1"/>
  <c r="X5353" i="1"/>
  <c r="X5354" i="1"/>
  <c r="X5355" i="1"/>
  <c r="X5356" i="1"/>
  <c r="X5357" i="1"/>
  <c r="X5358" i="1"/>
  <c r="X5359" i="1"/>
  <c r="X5360" i="1"/>
  <c r="X5361" i="1"/>
  <c r="X5362" i="1"/>
  <c r="X5363" i="1"/>
  <c r="X5364" i="1"/>
  <c r="X5365" i="1"/>
  <c r="X5366" i="1"/>
  <c r="X5367" i="1"/>
  <c r="X5368" i="1"/>
  <c r="X5369" i="1"/>
  <c r="X5370" i="1"/>
  <c r="X5371" i="1"/>
  <c r="X5372" i="1"/>
  <c r="X5373" i="1"/>
  <c r="X5374" i="1"/>
  <c r="X5375" i="1"/>
  <c r="X5376" i="1"/>
  <c r="X5377" i="1"/>
  <c r="X5378" i="1"/>
  <c r="X5379" i="1"/>
  <c r="X5380" i="1"/>
  <c r="X5381" i="1"/>
  <c r="X5382" i="1"/>
  <c r="X5383" i="1"/>
  <c r="X5384" i="1"/>
  <c r="X5385" i="1"/>
  <c r="X5386" i="1"/>
  <c r="X5387" i="1"/>
  <c r="X5388" i="1"/>
  <c r="X5389" i="1"/>
  <c r="X5390" i="1"/>
  <c r="X5391" i="1"/>
  <c r="X5392" i="1"/>
  <c r="X5393" i="1"/>
  <c r="X5394" i="1"/>
  <c r="X5395" i="1"/>
  <c r="X5396" i="1"/>
  <c r="X5397" i="1"/>
  <c r="X5398" i="1"/>
  <c r="X5399" i="1"/>
  <c r="X5400" i="1"/>
  <c r="X5401" i="1"/>
  <c r="X5402" i="1"/>
  <c r="X5403" i="1"/>
  <c r="X5404" i="1"/>
  <c r="X5405" i="1"/>
  <c r="X5406" i="1"/>
  <c r="X5407" i="1"/>
  <c r="X5408" i="1"/>
  <c r="X5409" i="1"/>
  <c r="X5410" i="1"/>
  <c r="X5411" i="1"/>
  <c r="X5412" i="1"/>
  <c r="X5413" i="1"/>
  <c r="X5414" i="1"/>
  <c r="X5415" i="1"/>
  <c r="X5416" i="1"/>
  <c r="X5417" i="1"/>
  <c r="X5418" i="1"/>
  <c r="X5419" i="1"/>
  <c r="X5420" i="1"/>
  <c r="X5421" i="1"/>
  <c r="X5422" i="1"/>
  <c r="X5423" i="1"/>
  <c r="X5424" i="1"/>
  <c r="X5425" i="1"/>
  <c r="X5426" i="1"/>
  <c r="X5427" i="1"/>
  <c r="X5428" i="1"/>
  <c r="X5429" i="1"/>
  <c r="X5430" i="1"/>
  <c r="X5431" i="1"/>
  <c r="X5432" i="1"/>
  <c r="X5433" i="1"/>
  <c r="X5434" i="1"/>
  <c r="X5435" i="1"/>
  <c r="X5436" i="1"/>
  <c r="X5437" i="1"/>
  <c r="X5438" i="1"/>
  <c r="X5439" i="1"/>
  <c r="X5440" i="1"/>
  <c r="X5441" i="1"/>
  <c r="X5442" i="1"/>
  <c r="X5443" i="1"/>
  <c r="X5444" i="1"/>
  <c r="X5445" i="1"/>
  <c r="X5446" i="1"/>
  <c r="X5447" i="1"/>
  <c r="X5448" i="1"/>
  <c r="X5449" i="1"/>
  <c r="X5450" i="1"/>
  <c r="X5451" i="1"/>
  <c r="X5452" i="1"/>
  <c r="X5453" i="1"/>
  <c r="X5454" i="1"/>
  <c r="X5455" i="1"/>
  <c r="X5456" i="1"/>
  <c r="X5457" i="1"/>
  <c r="X5458" i="1"/>
  <c r="X5459" i="1"/>
  <c r="X5460" i="1"/>
  <c r="X5461" i="1"/>
  <c r="X5462" i="1"/>
  <c r="X5463" i="1"/>
  <c r="X5464" i="1"/>
  <c r="X5465" i="1"/>
  <c r="X5466" i="1"/>
  <c r="X5467" i="1"/>
  <c r="X5468" i="1"/>
  <c r="X5469" i="1"/>
  <c r="X5470" i="1"/>
  <c r="X5471" i="1"/>
  <c r="X5472" i="1"/>
  <c r="X5473" i="1"/>
  <c r="X5474" i="1"/>
  <c r="X5475" i="1"/>
  <c r="X5476" i="1"/>
  <c r="X5477" i="1"/>
  <c r="X5478" i="1"/>
  <c r="X5479" i="1"/>
  <c r="X5480" i="1"/>
  <c r="X5481" i="1"/>
  <c r="X5482" i="1"/>
  <c r="X5483" i="1"/>
  <c r="X5484" i="1"/>
  <c r="X5485" i="1"/>
  <c r="X5486" i="1"/>
  <c r="X5487" i="1"/>
  <c r="X5488" i="1"/>
  <c r="X5489" i="1"/>
  <c r="X5490" i="1"/>
  <c r="X5491" i="1"/>
  <c r="X5492" i="1"/>
  <c r="X5493" i="1"/>
  <c r="X5494" i="1"/>
  <c r="X5495" i="1"/>
  <c r="X5496" i="1"/>
  <c r="X5497" i="1"/>
  <c r="X5498" i="1"/>
  <c r="X5499" i="1"/>
  <c r="X5500" i="1"/>
  <c r="X5501" i="1"/>
  <c r="X5502" i="1"/>
  <c r="X5503" i="1"/>
  <c r="X5504" i="1"/>
  <c r="X5505" i="1"/>
  <c r="X5506" i="1"/>
  <c r="X5507" i="1"/>
  <c r="X5508" i="1"/>
  <c r="X5509" i="1"/>
  <c r="X5510" i="1"/>
  <c r="X5511" i="1"/>
  <c r="X5512" i="1"/>
  <c r="X5513" i="1"/>
  <c r="X5514" i="1"/>
  <c r="X5515" i="1"/>
  <c r="X5516" i="1"/>
  <c r="X5517" i="1"/>
  <c r="X5518" i="1"/>
  <c r="X5519" i="1"/>
  <c r="X5520" i="1"/>
  <c r="X5521" i="1"/>
  <c r="X5522" i="1"/>
  <c r="X5523" i="1"/>
  <c r="X5524" i="1"/>
  <c r="X5525" i="1"/>
  <c r="X5526" i="1"/>
  <c r="X5527" i="1"/>
  <c r="X5528" i="1"/>
  <c r="X5529" i="1"/>
  <c r="X5530" i="1"/>
  <c r="X5531" i="1"/>
  <c r="X5532" i="1"/>
  <c r="X5533" i="1"/>
  <c r="X5534" i="1"/>
  <c r="X5535" i="1"/>
  <c r="X5536" i="1"/>
  <c r="X5537" i="1"/>
  <c r="X5538" i="1"/>
  <c r="X5539" i="1"/>
  <c r="X5540" i="1"/>
  <c r="X5541" i="1"/>
  <c r="X5542" i="1"/>
  <c r="X5543" i="1"/>
  <c r="X5544" i="1"/>
  <c r="X5545" i="1"/>
  <c r="X5546" i="1"/>
  <c r="X5547" i="1"/>
  <c r="X5548" i="1"/>
  <c r="X5549" i="1"/>
  <c r="X5550" i="1"/>
  <c r="X5551" i="1"/>
  <c r="X5552" i="1"/>
  <c r="X5553" i="1"/>
  <c r="X5554" i="1"/>
  <c r="X5555" i="1"/>
  <c r="X5556" i="1"/>
  <c r="X5557" i="1"/>
  <c r="X5558" i="1"/>
  <c r="X5559" i="1"/>
  <c r="X5560" i="1"/>
  <c r="X5561" i="1"/>
  <c r="X5562" i="1"/>
  <c r="X5563" i="1"/>
  <c r="X5564" i="1"/>
  <c r="X5565" i="1"/>
  <c r="X5566" i="1"/>
  <c r="X5567" i="1"/>
  <c r="X5568" i="1"/>
  <c r="X5569" i="1"/>
  <c r="X5570" i="1"/>
  <c r="X5571" i="1"/>
  <c r="X5572" i="1"/>
  <c r="X5573" i="1"/>
  <c r="X5574" i="1"/>
  <c r="X5575" i="1"/>
  <c r="X5576" i="1"/>
  <c r="X5577" i="1"/>
  <c r="X5578" i="1"/>
  <c r="X5579" i="1"/>
  <c r="X5580" i="1"/>
  <c r="X5581" i="1"/>
  <c r="X5582" i="1"/>
  <c r="X5583" i="1"/>
  <c r="X5584" i="1"/>
  <c r="X5585" i="1"/>
  <c r="X5586" i="1"/>
  <c r="X5587" i="1"/>
  <c r="X5588" i="1"/>
  <c r="X5589" i="1"/>
  <c r="X5590" i="1"/>
  <c r="X5591" i="1"/>
  <c r="X5592" i="1"/>
  <c r="X5593" i="1"/>
  <c r="X5594" i="1"/>
  <c r="X5595" i="1"/>
  <c r="X5596" i="1"/>
  <c r="X5597" i="1"/>
  <c r="X5598" i="1"/>
  <c r="X5599" i="1"/>
  <c r="X5600" i="1"/>
  <c r="X5601" i="1"/>
  <c r="X5602" i="1"/>
  <c r="X5603" i="1"/>
  <c r="X5604" i="1"/>
  <c r="X5605" i="1"/>
  <c r="X5606" i="1"/>
  <c r="X5607" i="1"/>
  <c r="X5608" i="1"/>
  <c r="X5609" i="1"/>
  <c r="X5610" i="1"/>
  <c r="X5611" i="1"/>
  <c r="X5612" i="1"/>
  <c r="X5613" i="1"/>
  <c r="X5614" i="1"/>
  <c r="X5615" i="1"/>
  <c r="X5616" i="1"/>
  <c r="X5617" i="1"/>
  <c r="X5618" i="1"/>
  <c r="X5619" i="1"/>
  <c r="X5620" i="1"/>
  <c r="X5621" i="1"/>
  <c r="X5622" i="1"/>
  <c r="X5623" i="1"/>
  <c r="X5624" i="1"/>
  <c r="X5625" i="1"/>
  <c r="X5626" i="1"/>
  <c r="X5627" i="1"/>
  <c r="X5628" i="1"/>
  <c r="X5629" i="1"/>
  <c r="X5630" i="1"/>
  <c r="X5631" i="1"/>
  <c r="X5632" i="1"/>
  <c r="X5633" i="1"/>
  <c r="X5634" i="1"/>
  <c r="X5635" i="1"/>
  <c r="X5636" i="1"/>
  <c r="X5637" i="1"/>
  <c r="X5638" i="1"/>
  <c r="X5639" i="1"/>
  <c r="X5640" i="1"/>
  <c r="X5641" i="1"/>
  <c r="X5642" i="1"/>
  <c r="X5643" i="1"/>
  <c r="X5644" i="1"/>
  <c r="X5645" i="1"/>
  <c r="X5646" i="1"/>
  <c r="X5647" i="1"/>
  <c r="X5648" i="1"/>
  <c r="X5649" i="1"/>
  <c r="X5650" i="1"/>
  <c r="X5651" i="1"/>
  <c r="X5652" i="1"/>
  <c r="X5653" i="1"/>
  <c r="X5654" i="1"/>
  <c r="X5655" i="1"/>
  <c r="X5656" i="1"/>
  <c r="X5657" i="1"/>
  <c r="X5658" i="1"/>
  <c r="X5659" i="1"/>
  <c r="X5660" i="1"/>
  <c r="X5661" i="1"/>
  <c r="X5662" i="1"/>
  <c r="X5663" i="1"/>
  <c r="X5664" i="1"/>
  <c r="X5665" i="1"/>
  <c r="X5666" i="1"/>
  <c r="X5667" i="1"/>
  <c r="X5668" i="1"/>
  <c r="X5669" i="1"/>
  <c r="X5670" i="1"/>
  <c r="X5671" i="1"/>
  <c r="X5672" i="1"/>
  <c r="X5673" i="1"/>
  <c r="X5674" i="1"/>
  <c r="X5675" i="1"/>
  <c r="X5676" i="1"/>
  <c r="X5677" i="1"/>
  <c r="X5678" i="1"/>
  <c r="X5679" i="1"/>
  <c r="X5680" i="1"/>
  <c r="X5681" i="1"/>
  <c r="X5682" i="1"/>
  <c r="X5683" i="1"/>
  <c r="X5684" i="1"/>
  <c r="X5685" i="1"/>
  <c r="X5686" i="1"/>
  <c r="X5687" i="1"/>
  <c r="X5688" i="1"/>
  <c r="X5689" i="1"/>
  <c r="X5690" i="1"/>
  <c r="X5691" i="1"/>
  <c r="X5692" i="1"/>
  <c r="X5693" i="1"/>
  <c r="X5694" i="1"/>
  <c r="X5695" i="1"/>
  <c r="X5696" i="1"/>
  <c r="X5697" i="1"/>
  <c r="X5698" i="1"/>
  <c r="X5699" i="1"/>
  <c r="X5700" i="1"/>
  <c r="X5701" i="1"/>
  <c r="X5702" i="1"/>
  <c r="X5703" i="1"/>
  <c r="X5704" i="1"/>
  <c r="X5705" i="1"/>
  <c r="X5706" i="1"/>
  <c r="X5707" i="1"/>
  <c r="X5708" i="1"/>
  <c r="X5709" i="1"/>
  <c r="X5710" i="1"/>
  <c r="X5711" i="1"/>
  <c r="X5712" i="1"/>
  <c r="X5713" i="1"/>
  <c r="X5714" i="1"/>
  <c r="X5715" i="1"/>
  <c r="X5716" i="1"/>
  <c r="X5717" i="1"/>
  <c r="X5718" i="1"/>
  <c r="X5719" i="1"/>
  <c r="X5720" i="1"/>
  <c r="X5721" i="1"/>
  <c r="X5722" i="1"/>
  <c r="X5723" i="1"/>
  <c r="X5724" i="1"/>
  <c r="X5725" i="1"/>
  <c r="X5726" i="1"/>
  <c r="X5727" i="1"/>
  <c r="X5728" i="1"/>
  <c r="X5729" i="1"/>
  <c r="X5730" i="1"/>
  <c r="X5731" i="1"/>
  <c r="X5732" i="1"/>
  <c r="X5733" i="1"/>
  <c r="X5734" i="1"/>
  <c r="X5735" i="1"/>
  <c r="X5736" i="1"/>
  <c r="X5737" i="1"/>
  <c r="X5738" i="1"/>
  <c r="X5739" i="1"/>
  <c r="X5740" i="1"/>
  <c r="X5741" i="1"/>
  <c r="X5742" i="1"/>
  <c r="X5743" i="1"/>
  <c r="X5744" i="1"/>
  <c r="X5745" i="1"/>
  <c r="X5746" i="1"/>
  <c r="X5747" i="1"/>
  <c r="X5748" i="1"/>
  <c r="X5749" i="1"/>
  <c r="X5750" i="1"/>
  <c r="X5751" i="1"/>
  <c r="X5752" i="1"/>
  <c r="X5753" i="1"/>
  <c r="X5754" i="1"/>
  <c r="X5755" i="1"/>
  <c r="X5756" i="1"/>
  <c r="X5757" i="1"/>
  <c r="X5758" i="1"/>
  <c r="X5759" i="1"/>
  <c r="X5760" i="1"/>
  <c r="X5761" i="1"/>
  <c r="X5762" i="1"/>
  <c r="X5763" i="1"/>
  <c r="X5764" i="1"/>
  <c r="X5765" i="1"/>
  <c r="X5766" i="1"/>
  <c r="X5767" i="1"/>
  <c r="X5768" i="1"/>
  <c r="X5769" i="1"/>
  <c r="X5770" i="1"/>
  <c r="X5771" i="1"/>
  <c r="X5772" i="1"/>
  <c r="X5773" i="1"/>
  <c r="X5774" i="1"/>
  <c r="X5775" i="1"/>
  <c r="X5776" i="1"/>
  <c r="X5777" i="1"/>
  <c r="X5778" i="1"/>
  <c r="X5779" i="1"/>
  <c r="X5780" i="1"/>
  <c r="X5781" i="1"/>
  <c r="X5782" i="1"/>
  <c r="X5783" i="1"/>
  <c r="X5784" i="1"/>
  <c r="X5785" i="1"/>
  <c r="X5786" i="1"/>
  <c r="X5787" i="1"/>
  <c r="X5788" i="1"/>
  <c r="X5789" i="1"/>
  <c r="X5790" i="1"/>
  <c r="X5791" i="1"/>
  <c r="X5792" i="1"/>
  <c r="X5793" i="1"/>
  <c r="X5794" i="1"/>
  <c r="X5795" i="1"/>
  <c r="X5796" i="1"/>
  <c r="X5797" i="1"/>
  <c r="X5798" i="1"/>
  <c r="X5799" i="1"/>
  <c r="X5800" i="1"/>
  <c r="X5801" i="1"/>
  <c r="X5802" i="1"/>
  <c r="X5803" i="1"/>
  <c r="X5804" i="1"/>
  <c r="X5805" i="1"/>
  <c r="X5806" i="1"/>
  <c r="X5807" i="1"/>
  <c r="X5808" i="1"/>
  <c r="X5809" i="1"/>
  <c r="X5810" i="1"/>
  <c r="X5811" i="1"/>
  <c r="X5812" i="1"/>
  <c r="X5813" i="1"/>
  <c r="X5814" i="1"/>
  <c r="X5815" i="1"/>
  <c r="X5816" i="1"/>
  <c r="X5817" i="1"/>
  <c r="X5818" i="1"/>
  <c r="X5819" i="1"/>
  <c r="X5820" i="1"/>
  <c r="X5821" i="1"/>
  <c r="X5822" i="1"/>
  <c r="X5823" i="1"/>
  <c r="X5824" i="1"/>
  <c r="X5825" i="1"/>
  <c r="X5826" i="1"/>
  <c r="X5827" i="1"/>
  <c r="X5828" i="1"/>
  <c r="X5829" i="1"/>
  <c r="X5830" i="1"/>
  <c r="X5831" i="1"/>
  <c r="X5832" i="1"/>
  <c r="X5833" i="1"/>
  <c r="X5834" i="1"/>
  <c r="X5835" i="1"/>
  <c r="X5836" i="1"/>
  <c r="X5837" i="1"/>
  <c r="X5838" i="1"/>
  <c r="X5839" i="1"/>
  <c r="X5840" i="1"/>
  <c r="X5841" i="1"/>
  <c r="X5842" i="1"/>
  <c r="X5843" i="1"/>
  <c r="X5844" i="1"/>
  <c r="X5845" i="1"/>
  <c r="X5846" i="1"/>
  <c r="X5847" i="1"/>
  <c r="X5848" i="1"/>
  <c r="X5849" i="1"/>
  <c r="X5850" i="1"/>
  <c r="X5851" i="1"/>
  <c r="X5852" i="1"/>
  <c r="X5853" i="1"/>
  <c r="X5854" i="1"/>
  <c r="X5855" i="1"/>
  <c r="X5856" i="1"/>
  <c r="X5857" i="1"/>
  <c r="X5858" i="1"/>
  <c r="X5859" i="1"/>
  <c r="X5860" i="1"/>
  <c r="X5861" i="1"/>
  <c r="X5862" i="1"/>
  <c r="X5863" i="1"/>
  <c r="X5864" i="1"/>
  <c r="X5865" i="1"/>
  <c r="X5866" i="1"/>
  <c r="X5867" i="1"/>
  <c r="X5868" i="1"/>
  <c r="X5869" i="1"/>
  <c r="X5870" i="1"/>
  <c r="X5871" i="1"/>
  <c r="X5872" i="1"/>
  <c r="X5873" i="1"/>
  <c r="X5874" i="1"/>
  <c r="X5875" i="1"/>
  <c r="X5876" i="1"/>
  <c r="X5877" i="1"/>
  <c r="X5878" i="1"/>
  <c r="X5879" i="1"/>
  <c r="X5880" i="1"/>
  <c r="X5881" i="1"/>
  <c r="X5882" i="1"/>
  <c r="X5883" i="1"/>
  <c r="X5884" i="1"/>
  <c r="X5885" i="1"/>
  <c r="X5886" i="1"/>
  <c r="X5887" i="1"/>
  <c r="X5888" i="1"/>
  <c r="X5889" i="1"/>
  <c r="X5890" i="1"/>
  <c r="X5891" i="1"/>
  <c r="X5892" i="1"/>
  <c r="X5893" i="1"/>
  <c r="X5894" i="1"/>
  <c r="X5895" i="1"/>
  <c r="X5896" i="1"/>
  <c r="X5897" i="1"/>
  <c r="X5898" i="1"/>
  <c r="X5899" i="1"/>
  <c r="X5900" i="1"/>
  <c r="X5901" i="1"/>
  <c r="X5902" i="1"/>
  <c r="X5903" i="1"/>
  <c r="X5904" i="1"/>
  <c r="X5905" i="1"/>
  <c r="X5906" i="1"/>
  <c r="X5907" i="1"/>
  <c r="X5908" i="1"/>
  <c r="X5909" i="1"/>
  <c r="X5910" i="1"/>
  <c r="X5911" i="1"/>
  <c r="X5912" i="1"/>
  <c r="X5913" i="1"/>
  <c r="X5914" i="1"/>
  <c r="X5915" i="1"/>
  <c r="X5916" i="1"/>
  <c r="X5917" i="1"/>
  <c r="X5918" i="1"/>
  <c r="X5919" i="1"/>
  <c r="X5920" i="1"/>
  <c r="X5921" i="1"/>
  <c r="X5922" i="1"/>
  <c r="X5923" i="1"/>
  <c r="X5924" i="1"/>
  <c r="X5925" i="1"/>
  <c r="X5926" i="1"/>
  <c r="X5927" i="1"/>
  <c r="X5928" i="1"/>
  <c r="X5929" i="1"/>
  <c r="X5930" i="1"/>
  <c r="X5931" i="1"/>
  <c r="X5932" i="1"/>
  <c r="X5933" i="1"/>
  <c r="X5934" i="1"/>
  <c r="X5935" i="1"/>
  <c r="X5936" i="1"/>
  <c r="X5937" i="1"/>
  <c r="X5938" i="1"/>
  <c r="X5939" i="1"/>
  <c r="X5940" i="1"/>
  <c r="X5941" i="1"/>
  <c r="X5942" i="1"/>
  <c r="X5943" i="1"/>
  <c r="X5944" i="1"/>
  <c r="X5945" i="1"/>
  <c r="X5946" i="1"/>
  <c r="X5947" i="1"/>
  <c r="X5948" i="1"/>
  <c r="X5949" i="1"/>
  <c r="X5950" i="1"/>
  <c r="X5951" i="1"/>
  <c r="X5952" i="1"/>
  <c r="X5953" i="1"/>
  <c r="X5954" i="1"/>
  <c r="X5955" i="1"/>
  <c r="X5956" i="1"/>
  <c r="X5957" i="1"/>
  <c r="X5958" i="1"/>
  <c r="X5959" i="1"/>
  <c r="X5960" i="1"/>
  <c r="X5961" i="1"/>
  <c r="X5962" i="1"/>
  <c r="X5963" i="1"/>
  <c r="X5964" i="1"/>
  <c r="X5965" i="1"/>
  <c r="X5966" i="1"/>
  <c r="X5967" i="1"/>
  <c r="X5968" i="1"/>
  <c r="X5969" i="1"/>
  <c r="X5970" i="1"/>
  <c r="X5971" i="1"/>
  <c r="X5972" i="1"/>
  <c r="X5973" i="1"/>
  <c r="X5974" i="1"/>
  <c r="X5975" i="1"/>
  <c r="X5976" i="1"/>
  <c r="X5977" i="1"/>
  <c r="X5978" i="1"/>
  <c r="X5979" i="1"/>
  <c r="X5980" i="1"/>
  <c r="X5981" i="1"/>
  <c r="X5982" i="1"/>
  <c r="X5983" i="1"/>
  <c r="X5984" i="1"/>
  <c r="X5985" i="1"/>
  <c r="X5986" i="1"/>
  <c r="X5987" i="1"/>
  <c r="X5988" i="1"/>
  <c r="X5989" i="1"/>
  <c r="X5990" i="1"/>
  <c r="X5991" i="1"/>
  <c r="X5992" i="1"/>
  <c r="X5993" i="1"/>
  <c r="X5994" i="1"/>
  <c r="X5995" i="1"/>
  <c r="X5996" i="1"/>
  <c r="X5997" i="1"/>
  <c r="X5998" i="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W3" i="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W3003" i="1"/>
  <c r="W3004" i="1"/>
  <c r="W3005" i="1"/>
  <c r="W3006" i="1"/>
  <c r="W3007" i="1"/>
  <c r="W3008" i="1"/>
  <c r="W3009" i="1"/>
  <c r="W3010" i="1"/>
  <c r="W3011" i="1"/>
  <c r="W3012" i="1"/>
  <c r="W3013" i="1"/>
  <c r="W3014" i="1"/>
  <c r="W3015" i="1"/>
  <c r="W3016" i="1"/>
  <c r="W3017" i="1"/>
  <c r="W3018" i="1"/>
  <c r="W3019" i="1"/>
  <c r="W3020" i="1"/>
  <c r="W3021" i="1"/>
  <c r="W3022" i="1"/>
  <c r="W3023" i="1"/>
  <c r="W3024" i="1"/>
  <c r="W3025" i="1"/>
  <c r="W3026" i="1"/>
  <c r="W3027" i="1"/>
  <c r="W3028" i="1"/>
  <c r="W3029" i="1"/>
  <c r="W3030" i="1"/>
  <c r="W3031" i="1"/>
  <c r="W3032" i="1"/>
  <c r="W3033" i="1"/>
  <c r="W3034" i="1"/>
  <c r="W3035" i="1"/>
  <c r="W3036" i="1"/>
  <c r="W3037" i="1"/>
  <c r="W3038" i="1"/>
  <c r="W3039" i="1"/>
  <c r="W3040" i="1"/>
  <c r="W3041" i="1"/>
  <c r="W3042" i="1"/>
  <c r="W3043" i="1"/>
  <c r="W3044" i="1"/>
  <c r="W3045" i="1"/>
  <c r="W3046" i="1"/>
  <c r="W3047" i="1"/>
  <c r="W3048" i="1"/>
  <c r="W3049" i="1"/>
  <c r="W3050" i="1"/>
  <c r="W3051" i="1"/>
  <c r="W3052" i="1"/>
  <c r="W3053" i="1"/>
  <c r="W3054" i="1"/>
  <c r="W3055" i="1"/>
  <c r="W3056" i="1"/>
  <c r="W3057" i="1"/>
  <c r="W3058" i="1"/>
  <c r="W3059" i="1"/>
  <c r="W3060" i="1"/>
  <c r="W3061" i="1"/>
  <c r="W3062" i="1"/>
  <c r="W3063" i="1"/>
  <c r="W3064" i="1"/>
  <c r="W3065" i="1"/>
  <c r="W3066" i="1"/>
  <c r="W3067" i="1"/>
  <c r="W3068" i="1"/>
  <c r="W3069" i="1"/>
  <c r="W3070" i="1"/>
  <c r="W3071" i="1"/>
  <c r="W3072" i="1"/>
  <c r="W3073" i="1"/>
  <c r="W3074" i="1"/>
  <c r="W3075" i="1"/>
  <c r="W3076" i="1"/>
  <c r="W3077" i="1"/>
  <c r="W3078" i="1"/>
  <c r="W3079" i="1"/>
  <c r="W3080" i="1"/>
  <c r="W3081" i="1"/>
  <c r="W3082" i="1"/>
  <c r="W3083" i="1"/>
  <c r="W3084" i="1"/>
  <c r="W3085" i="1"/>
  <c r="W3086" i="1"/>
  <c r="W3087" i="1"/>
  <c r="W3088" i="1"/>
  <c r="W3089" i="1"/>
  <c r="W3090" i="1"/>
  <c r="W3091" i="1"/>
  <c r="W3092" i="1"/>
  <c r="W3093" i="1"/>
  <c r="W3094" i="1"/>
  <c r="W3095" i="1"/>
  <c r="W3096" i="1"/>
  <c r="W3097" i="1"/>
  <c r="W3098" i="1"/>
  <c r="W3099" i="1"/>
  <c r="W3100" i="1"/>
  <c r="W3101" i="1"/>
  <c r="W3102" i="1"/>
  <c r="W3103" i="1"/>
  <c r="W3104" i="1"/>
  <c r="W3105" i="1"/>
  <c r="W3106" i="1"/>
  <c r="W3107" i="1"/>
  <c r="W3108" i="1"/>
  <c r="W3109" i="1"/>
  <c r="W3110" i="1"/>
  <c r="W3111" i="1"/>
  <c r="W3112" i="1"/>
  <c r="W3113" i="1"/>
  <c r="W3114" i="1"/>
  <c r="W3115" i="1"/>
  <c r="W3116" i="1"/>
  <c r="W3117" i="1"/>
  <c r="W3118" i="1"/>
  <c r="W3119" i="1"/>
  <c r="W3120" i="1"/>
  <c r="W3121" i="1"/>
  <c r="W3122" i="1"/>
  <c r="W3123" i="1"/>
  <c r="W3124" i="1"/>
  <c r="W3125" i="1"/>
  <c r="W3126" i="1"/>
  <c r="W3127" i="1"/>
  <c r="W3128" i="1"/>
  <c r="W3129" i="1"/>
  <c r="W3130" i="1"/>
  <c r="W3131" i="1"/>
  <c r="W3132" i="1"/>
  <c r="W3133" i="1"/>
  <c r="W3134" i="1"/>
  <c r="W3135" i="1"/>
  <c r="W3136" i="1"/>
  <c r="W3137" i="1"/>
  <c r="W3138" i="1"/>
  <c r="W3139" i="1"/>
  <c r="W3140" i="1"/>
  <c r="W3141" i="1"/>
  <c r="W3142" i="1"/>
  <c r="W3143" i="1"/>
  <c r="W3144" i="1"/>
  <c r="W3145" i="1"/>
  <c r="W3146" i="1"/>
  <c r="W3147" i="1"/>
  <c r="W3148" i="1"/>
  <c r="W3149" i="1"/>
  <c r="W3150" i="1"/>
  <c r="W3151" i="1"/>
  <c r="W3152" i="1"/>
  <c r="W3153" i="1"/>
  <c r="W3154" i="1"/>
  <c r="W3155" i="1"/>
  <c r="W3156" i="1"/>
  <c r="W3157" i="1"/>
  <c r="W3158" i="1"/>
  <c r="W3159" i="1"/>
  <c r="W3160" i="1"/>
  <c r="W3161" i="1"/>
  <c r="W3162" i="1"/>
  <c r="W3163" i="1"/>
  <c r="W3164" i="1"/>
  <c r="W3165" i="1"/>
  <c r="W3166" i="1"/>
  <c r="W3167" i="1"/>
  <c r="W3168" i="1"/>
  <c r="W3169" i="1"/>
  <c r="W3170" i="1"/>
  <c r="W3171" i="1"/>
  <c r="W3172" i="1"/>
  <c r="W3173" i="1"/>
  <c r="W3174" i="1"/>
  <c r="W3175" i="1"/>
  <c r="W3176" i="1"/>
  <c r="W3177" i="1"/>
  <c r="W3178" i="1"/>
  <c r="W3179" i="1"/>
  <c r="W3180" i="1"/>
  <c r="W3181" i="1"/>
  <c r="W3182" i="1"/>
  <c r="W3183" i="1"/>
  <c r="W3184" i="1"/>
  <c r="W3185" i="1"/>
  <c r="W3186" i="1"/>
  <c r="W3187" i="1"/>
  <c r="W3188" i="1"/>
  <c r="W3189" i="1"/>
  <c r="W3190" i="1"/>
  <c r="W3191" i="1"/>
  <c r="W3192" i="1"/>
  <c r="W3193" i="1"/>
  <c r="W3194" i="1"/>
  <c r="W3195" i="1"/>
  <c r="W3196" i="1"/>
  <c r="W3197" i="1"/>
  <c r="W3198" i="1"/>
  <c r="W3199" i="1"/>
  <c r="W3200" i="1"/>
  <c r="W3201" i="1"/>
  <c r="W3202" i="1"/>
  <c r="W3203" i="1"/>
  <c r="W3204" i="1"/>
  <c r="W3205" i="1"/>
  <c r="W3206" i="1"/>
  <c r="W3207" i="1"/>
  <c r="W3208" i="1"/>
  <c r="W3209" i="1"/>
  <c r="W3210" i="1"/>
  <c r="W3211" i="1"/>
  <c r="W3212" i="1"/>
  <c r="W3213" i="1"/>
  <c r="W3214" i="1"/>
  <c r="W3215" i="1"/>
  <c r="W3216" i="1"/>
  <c r="W3217" i="1"/>
  <c r="W3218" i="1"/>
  <c r="W3219" i="1"/>
  <c r="W3220" i="1"/>
  <c r="W3221" i="1"/>
  <c r="W3222" i="1"/>
  <c r="W3223" i="1"/>
  <c r="W3224" i="1"/>
  <c r="W3225" i="1"/>
  <c r="W3226" i="1"/>
  <c r="W3227" i="1"/>
  <c r="W3228" i="1"/>
  <c r="W3229" i="1"/>
  <c r="W3230" i="1"/>
  <c r="W3231" i="1"/>
  <c r="W3232" i="1"/>
  <c r="W3233" i="1"/>
  <c r="W3234" i="1"/>
  <c r="W3235" i="1"/>
  <c r="W3236" i="1"/>
  <c r="W3237" i="1"/>
  <c r="W3238" i="1"/>
  <c r="W3239" i="1"/>
  <c r="W3240" i="1"/>
  <c r="W3241" i="1"/>
  <c r="W3242" i="1"/>
  <c r="W3243" i="1"/>
  <c r="W3244" i="1"/>
  <c r="W3245" i="1"/>
  <c r="W3246" i="1"/>
  <c r="W3247" i="1"/>
  <c r="W3248" i="1"/>
  <c r="W3249" i="1"/>
  <c r="W3250" i="1"/>
  <c r="W3251" i="1"/>
  <c r="W3252" i="1"/>
  <c r="W3253" i="1"/>
  <c r="W3254" i="1"/>
  <c r="W3255" i="1"/>
  <c r="W3256" i="1"/>
  <c r="W3257" i="1"/>
  <c r="W3258" i="1"/>
  <c r="W3259" i="1"/>
  <c r="W3260" i="1"/>
  <c r="W3261" i="1"/>
  <c r="W3262" i="1"/>
  <c r="W3263" i="1"/>
  <c r="W3264" i="1"/>
  <c r="W3265" i="1"/>
  <c r="W3266" i="1"/>
  <c r="W3267" i="1"/>
  <c r="W3268" i="1"/>
  <c r="W3269" i="1"/>
  <c r="W3270" i="1"/>
  <c r="W3271" i="1"/>
  <c r="W3272" i="1"/>
  <c r="W3273" i="1"/>
  <c r="W3274" i="1"/>
  <c r="W3275" i="1"/>
  <c r="W3276" i="1"/>
  <c r="W3277" i="1"/>
  <c r="W3278" i="1"/>
  <c r="W3279" i="1"/>
  <c r="W3280" i="1"/>
  <c r="W3281" i="1"/>
  <c r="W3282" i="1"/>
  <c r="W3283" i="1"/>
  <c r="W3284" i="1"/>
  <c r="W3285" i="1"/>
  <c r="W3286" i="1"/>
  <c r="W3287" i="1"/>
  <c r="W3288" i="1"/>
  <c r="W3289" i="1"/>
  <c r="W3290" i="1"/>
  <c r="W3291" i="1"/>
  <c r="W3292" i="1"/>
  <c r="W3293" i="1"/>
  <c r="W3294" i="1"/>
  <c r="W3295" i="1"/>
  <c r="W3296" i="1"/>
  <c r="W3297" i="1"/>
  <c r="W3298" i="1"/>
  <c r="W3299" i="1"/>
  <c r="W3300" i="1"/>
  <c r="W3301" i="1"/>
  <c r="W3302" i="1"/>
  <c r="W3303" i="1"/>
  <c r="W3304" i="1"/>
  <c r="W3305" i="1"/>
  <c r="W3306" i="1"/>
  <c r="W3307" i="1"/>
  <c r="W3308" i="1"/>
  <c r="W3309" i="1"/>
  <c r="W3310" i="1"/>
  <c r="W3311" i="1"/>
  <c r="W3312" i="1"/>
  <c r="W3313" i="1"/>
  <c r="W3314" i="1"/>
  <c r="W3315" i="1"/>
  <c r="W3316" i="1"/>
  <c r="W3317" i="1"/>
  <c r="W3318" i="1"/>
  <c r="W3319" i="1"/>
  <c r="W3320" i="1"/>
  <c r="W3321" i="1"/>
  <c r="W3322" i="1"/>
  <c r="W3323" i="1"/>
  <c r="W3324" i="1"/>
  <c r="W3325" i="1"/>
  <c r="W3326" i="1"/>
  <c r="W3327" i="1"/>
  <c r="W3328" i="1"/>
  <c r="W3329" i="1"/>
  <c r="W3330" i="1"/>
  <c r="W3331" i="1"/>
  <c r="W3332" i="1"/>
  <c r="W3333" i="1"/>
  <c r="W3334" i="1"/>
  <c r="W3335" i="1"/>
  <c r="W3336" i="1"/>
  <c r="W3337" i="1"/>
  <c r="W3338" i="1"/>
  <c r="W3339" i="1"/>
  <c r="W3340" i="1"/>
  <c r="W3341" i="1"/>
  <c r="W3342" i="1"/>
  <c r="W3343" i="1"/>
  <c r="W3344" i="1"/>
  <c r="W3345" i="1"/>
  <c r="W3346" i="1"/>
  <c r="W3347" i="1"/>
  <c r="W3348" i="1"/>
  <c r="W3349" i="1"/>
  <c r="W3350" i="1"/>
  <c r="W3351" i="1"/>
  <c r="W3352" i="1"/>
  <c r="W3353" i="1"/>
  <c r="W3354" i="1"/>
  <c r="W3355" i="1"/>
  <c r="W3356" i="1"/>
  <c r="W3357" i="1"/>
  <c r="W3358" i="1"/>
  <c r="W3359" i="1"/>
  <c r="W3360" i="1"/>
  <c r="W3361" i="1"/>
  <c r="W3362" i="1"/>
  <c r="W3363" i="1"/>
  <c r="W3364" i="1"/>
  <c r="W3365" i="1"/>
  <c r="W3366" i="1"/>
  <c r="W3367" i="1"/>
  <c r="W3368" i="1"/>
  <c r="W3369" i="1"/>
  <c r="W3370" i="1"/>
  <c r="W3371" i="1"/>
  <c r="W3372" i="1"/>
  <c r="W3373" i="1"/>
  <c r="W3374" i="1"/>
  <c r="W3375" i="1"/>
  <c r="W3376" i="1"/>
  <c r="W3377" i="1"/>
  <c r="W3378" i="1"/>
  <c r="W3379" i="1"/>
  <c r="W3380" i="1"/>
  <c r="W3381" i="1"/>
  <c r="W3382" i="1"/>
  <c r="W3383" i="1"/>
  <c r="W3384" i="1"/>
  <c r="W3385" i="1"/>
  <c r="W3386" i="1"/>
  <c r="W3387" i="1"/>
  <c r="W3388" i="1"/>
  <c r="W3389" i="1"/>
  <c r="W3390" i="1"/>
  <c r="W3391" i="1"/>
  <c r="W3392" i="1"/>
  <c r="W3393" i="1"/>
  <c r="W3394" i="1"/>
  <c r="W3395" i="1"/>
  <c r="W3396" i="1"/>
  <c r="W3397" i="1"/>
  <c r="W3398" i="1"/>
  <c r="W3399" i="1"/>
  <c r="W3400" i="1"/>
  <c r="W3401" i="1"/>
  <c r="W3402" i="1"/>
  <c r="W3403" i="1"/>
  <c r="W3404" i="1"/>
  <c r="W3405" i="1"/>
  <c r="W3406" i="1"/>
  <c r="W3407" i="1"/>
  <c r="W3408" i="1"/>
  <c r="W3409" i="1"/>
  <c r="W3410" i="1"/>
  <c r="W3411" i="1"/>
  <c r="W3412" i="1"/>
  <c r="W3413" i="1"/>
  <c r="W3414" i="1"/>
  <c r="W3415" i="1"/>
  <c r="W3416" i="1"/>
  <c r="W3417" i="1"/>
  <c r="W3418" i="1"/>
  <c r="W3419" i="1"/>
  <c r="W3420" i="1"/>
  <c r="W3421" i="1"/>
  <c r="W3422" i="1"/>
  <c r="W3423" i="1"/>
  <c r="W3424" i="1"/>
  <c r="W3425" i="1"/>
  <c r="W3426" i="1"/>
  <c r="W3427" i="1"/>
  <c r="W3428" i="1"/>
  <c r="W3429" i="1"/>
  <c r="W3430" i="1"/>
  <c r="W3431" i="1"/>
  <c r="W3432" i="1"/>
  <c r="W3433" i="1"/>
  <c r="W3434" i="1"/>
  <c r="W3435" i="1"/>
  <c r="W3436" i="1"/>
  <c r="W3437" i="1"/>
  <c r="W3438" i="1"/>
  <c r="W3439" i="1"/>
  <c r="W3440" i="1"/>
  <c r="W3441" i="1"/>
  <c r="W3442" i="1"/>
  <c r="W3443" i="1"/>
  <c r="W3444" i="1"/>
  <c r="W3445" i="1"/>
  <c r="W3446" i="1"/>
  <c r="W3447" i="1"/>
  <c r="W3448" i="1"/>
  <c r="W3449" i="1"/>
  <c r="W3450" i="1"/>
  <c r="W3451" i="1"/>
  <c r="W3452" i="1"/>
  <c r="W3453" i="1"/>
  <c r="W3454" i="1"/>
  <c r="W3455" i="1"/>
  <c r="W3456" i="1"/>
  <c r="W3457" i="1"/>
  <c r="W3458" i="1"/>
  <c r="W3459" i="1"/>
  <c r="W3460" i="1"/>
  <c r="W3461" i="1"/>
  <c r="W3462" i="1"/>
  <c r="W3463" i="1"/>
  <c r="W3464" i="1"/>
  <c r="W3465" i="1"/>
  <c r="W3466" i="1"/>
  <c r="W3467" i="1"/>
  <c r="W3468" i="1"/>
  <c r="W3469" i="1"/>
  <c r="W3470" i="1"/>
  <c r="W3471" i="1"/>
  <c r="W3472" i="1"/>
  <c r="W3473" i="1"/>
  <c r="W3474" i="1"/>
  <c r="W3475" i="1"/>
  <c r="W3476" i="1"/>
  <c r="W3477" i="1"/>
  <c r="W3478" i="1"/>
  <c r="W3479" i="1"/>
  <c r="W3480" i="1"/>
  <c r="W3481" i="1"/>
  <c r="W3482" i="1"/>
  <c r="W3483" i="1"/>
  <c r="W3484" i="1"/>
  <c r="W3485" i="1"/>
  <c r="W3486" i="1"/>
  <c r="W3487" i="1"/>
  <c r="W3488" i="1"/>
  <c r="W3489" i="1"/>
  <c r="W3490" i="1"/>
  <c r="W3491" i="1"/>
  <c r="W3492" i="1"/>
  <c r="W3493" i="1"/>
  <c r="W3494" i="1"/>
  <c r="W3495" i="1"/>
  <c r="W3496" i="1"/>
  <c r="W3497" i="1"/>
  <c r="W3498" i="1"/>
  <c r="W3499" i="1"/>
  <c r="W3500" i="1"/>
  <c r="W3501" i="1"/>
  <c r="W3502" i="1"/>
  <c r="W3503" i="1"/>
  <c r="W3504" i="1"/>
  <c r="W3505" i="1"/>
  <c r="W3506" i="1"/>
  <c r="W3507" i="1"/>
  <c r="W3508" i="1"/>
  <c r="W3509" i="1"/>
  <c r="W3510" i="1"/>
  <c r="W3511" i="1"/>
  <c r="W3512" i="1"/>
  <c r="W3513" i="1"/>
  <c r="W3514" i="1"/>
  <c r="W3515" i="1"/>
  <c r="W3516" i="1"/>
  <c r="W3517" i="1"/>
  <c r="W3518" i="1"/>
  <c r="W3519" i="1"/>
  <c r="W3520" i="1"/>
  <c r="W3521" i="1"/>
  <c r="W3522" i="1"/>
  <c r="W3523" i="1"/>
  <c r="W3524" i="1"/>
  <c r="W3525" i="1"/>
  <c r="W3526" i="1"/>
  <c r="W3527" i="1"/>
  <c r="W3528" i="1"/>
  <c r="W3529" i="1"/>
  <c r="W3530" i="1"/>
  <c r="W3531" i="1"/>
  <c r="W3532" i="1"/>
  <c r="W3533" i="1"/>
  <c r="W3534" i="1"/>
  <c r="W3535" i="1"/>
  <c r="W3536" i="1"/>
  <c r="W3537" i="1"/>
  <c r="W3538" i="1"/>
  <c r="W3539" i="1"/>
  <c r="W3540" i="1"/>
  <c r="W3541" i="1"/>
  <c r="W3542" i="1"/>
  <c r="W3543" i="1"/>
  <c r="W3544" i="1"/>
  <c r="W3545" i="1"/>
  <c r="W3546" i="1"/>
  <c r="W3547" i="1"/>
  <c r="W3548" i="1"/>
  <c r="W3549" i="1"/>
  <c r="W3550" i="1"/>
  <c r="W3551" i="1"/>
  <c r="W3552" i="1"/>
  <c r="W3553" i="1"/>
  <c r="W3554" i="1"/>
  <c r="W3555" i="1"/>
  <c r="W3556" i="1"/>
  <c r="W3557" i="1"/>
  <c r="W3558" i="1"/>
  <c r="W3559" i="1"/>
  <c r="W3560" i="1"/>
  <c r="W3561" i="1"/>
  <c r="W3562" i="1"/>
  <c r="W3563" i="1"/>
  <c r="W3564" i="1"/>
  <c r="W3565" i="1"/>
  <c r="W3566" i="1"/>
  <c r="W3567" i="1"/>
  <c r="W3568" i="1"/>
  <c r="W3569" i="1"/>
  <c r="W3570" i="1"/>
  <c r="W3571" i="1"/>
  <c r="W3572" i="1"/>
  <c r="W3573" i="1"/>
  <c r="W3574" i="1"/>
  <c r="W3575" i="1"/>
  <c r="W3576" i="1"/>
  <c r="W3577" i="1"/>
  <c r="W3578" i="1"/>
  <c r="W3579" i="1"/>
  <c r="W3580" i="1"/>
  <c r="W3581" i="1"/>
  <c r="W3582" i="1"/>
  <c r="W3583" i="1"/>
  <c r="W3584" i="1"/>
  <c r="W3585" i="1"/>
  <c r="W3586" i="1"/>
  <c r="W3587" i="1"/>
  <c r="W3588" i="1"/>
  <c r="W3589" i="1"/>
  <c r="W3590" i="1"/>
  <c r="W3591" i="1"/>
  <c r="W3592" i="1"/>
  <c r="W3593" i="1"/>
  <c r="W3594" i="1"/>
  <c r="W3595" i="1"/>
  <c r="W3596" i="1"/>
  <c r="W3597" i="1"/>
  <c r="W3598" i="1"/>
  <c r="W3599" i="1"/>
  <c r="W3600" i="1"/>
  <c r="W3601" i="1"/>
  <c r="W3602" i="1"/>
  <c r="W3603" i="1"/>
  <c r="W3604" i="1"/>
  <c r="W3605" i="1"/>
  <c r="W3606" i="1"/>
  <c r="W3607" i="1"/>
  <c r="W3608" i="1"/>
  <c r="W3609" i="1"/>
  <c r="W3610" i="1"/>
  <c r="W3611" i="1"/>
  <c r="W3612" i="1"/>
  <c r="W3613" i="1"/>
  <c r="W3614" i="1"/>
  <c r="W3615" i="1"/>
  <c r="W3616" i="1"/>
  <c r="W3617" i="1"/>
  <c r="W3618" i="1"/>
  <c r="W3619" i="1"/>
  <c r="W3620" i="1"/>
  <c r="W3621" i="1"/>
  <c r="W3622" i="1"/>
  <c r="W3623" i="1"/>
  <c r="W3624" i="1"/>
  <c r="W3625" i="1"/>
  <c r="W3626" i="1"/>
  <c r="W3627" i="1"/>
  <c r="W3628" i="1"/>
  <c r="W3629" i="1"/>
  <c r="W3630" i="1"/>
  <c r="W3631" i="1"/>
  <c r="W3632" i="1"/>
  <c r="W3633" i="1"/>
  <c r="W3634" i="1"/>
  <c r="W3635" i="1"/>
  <c r="W3636" i="1"/>
  <c r="W3637" i="1"/>
  <c r="W3638" i="1"/>
  <c r="W3639" i="1"/>
  <c r="W3640" i="1"/>
  <c r="W3641" i="1"/>
  <c r="W3642" i="1"/>
  <c r="W3643" i="1"/>
  <c r="W3644" i="1"/>
  <c r="W3645" i="1"/>
  <c r="W3646" i="1"/>
  <c r="W3647" i="1"/>
  <c r="W3648" i="1"/>
  <c r="W3649" i="1"/>
  <c r="W3650" i="1"/>
  <c r="W3651" i="1"/>
  <c r="W3652" i="1"/>
  <c r="W3653" i="1"/>
  <c r="W3654" i="1"/>
  <c r="W3655" i="1"/>
  <c r="W3656" i="1"/>
  <c r="W3657" i="1"/>
  <c r="W3658" i="1"/>
  <c r="W3659" i="1"/>
  <c r="W3660" i="1"/>
  <c r="W3661" i="1"/>
  <c r="W3662" i="1"/>
  <c r="W3663" i="1"/>
  <c r="W3664" i="1"/>
  <c r="W3665" i="1"/>
  <c r="W3666" i="1"/>
  <c r="W3667" i="1"/>
  <c r="W3668" i="1"/>
  <c r="W3669" i="1"/>
  <c r="W3670" i="1"/>
  <c r="W3671" i="1"/>
  <c r="W3672" i="1"/>
  <c r="W3673" i="1"/>
  <c r="W3674" i="1"/>
  <c r="W3675" i="1"/>
  <c r="W3676" i="1"/>
  <c r="W3677" i="1"/>
  <c r="W3678" i="1"/>
  <c r="W3679" i="1"/>
  <c r="W3680" i="1"/>
  <c r="W3681" i="1"/>
  <c r="W3682" i="1"/>
  <c r="W3683" i="1"/>
  <c r="W3684" i="1"/>
  <c r="W3685" i="1"/>
  <c r="W3686" i="1"/>
  <c r="W3687" i="1"/>
  <c r="W3688" i="1"/>
  <c r="W3689" i="1"/>
  <c r="W3690" i="1"/>
  <c r="W3691" i="1"/>
  <c r="W3692" i="1"/>
  <c r="W3693" i="1"/>
  <c r="W3694" i="1"/>
  <c r="W3695" i="1"/>
  <c r="W3696" i="1"/>
  <c r="W3697" i="1"/>
  <c r="W3698" i="1"/>
  <c r="W3699" i="1"/>
  <c r="W3700" i="1"/>
  <c r="W3701" i="1"/>
  <c r="W3702" i="1"/>
  <c r="W3703" i="1"/>
  <c r="W3704" i="1"/>
  <c r="W3705" i="1"/>
  <c r="W3706" i="1"/>
  <c r="W3707" i="1"/>
  <c r="W3708" i="1"/>
  <c r="W3709" i="1"/>
  <c r="W3710" i="1"/>
  <c r="W3711" i="1"/>
  <c r="W3712" i="1"/>
  <c r="W3713" i="1"/>
  <c r="W3714" i="1"/>
  <c r="W3715" i="1"/>
  <c r="W3716" i="1"/>
  <c r="W3717" i="1"/>
  <c r="W3718" i="1"/>
  <c r="W3719" i="1"/>
  <c r="W3720" i="1"/>
  <c r="W3721" i="1"/>
  <c r="W3722" i="1"/>
  <c r="W3723" i="1"/>
  <c r="W3724" i="1"/>
  <c r="W3725" i="1"/>
  <c r="W3726" i="1"/>
  <c r="W3727" i="1"/>
  <c r="W3728" i="1"/>
  <c r="W3729" i="1"/>
  <c r="W3730" i="1"/>
  <c r="W3731" i="1"/>
  <c r="W3732" i="1"/>
  <c r="W3733" i="1"/>
  <c r="W3734" i="1"/>
  <c r="W3735" i="1"/>
  <c r="W3736" i="1"/>
  <c r="W3737" i="1"/>
  <c r="W3738" i="1"/>
  <c r="W3739" i="1"/>
  <c r="W3740" i="1"/>
  <c r="W3741" i="1"/>
  <c r="W3742" i="1"/>
  <c r="W3743" i="1"/>
  <c r="W3744" i="1"/>
  <c r="W3745" i="1"/>
  <c r="W3746" i="1"/>
  <c r="W3747" i="1"/>
  <c r="W3748" i="1"/>
  <c r="W3749" i="1"/>
  <c r="W3750" i="1"/>
  <c r="W3751" i="1"/>
  <c r="W3752" i="1"/>
  <c r="W3753" i="1"/>
  <c r="W3754" i="1"/>
  <c r="W3755" i="1"/>
  <c r="W3756" i="1"/>
  <c r="W3757" i="1"/>
  <c r="W3758" i="1"/>
  <c r="W3759" i="1"/>
  <c r="W3760" i="1"/>
  <c r="W3761" i="1"/>
  <c r="W3762" i="1"/>
  <c r="W3763" i="1"/>
  <c r="W3764" i="1"/>
  <c r="W3765" i="1"/>
  <c r="W3766" i="1"/>
  <c r="W3767" i="1"/>
  <c r="W3768" i="1"/>
  <c r="W3769" i="1"/>
  <c r="W3770" i="1"/>
  <c r="W3771" i="1"/>
  <c r="W3772" i="1"/>
  <c r="W3773" i="1"/>
  <c r="W3774" i="1"/>
  <c r="W3775" i="1"/>
  <c r="W3776" i="1"/>
  <c r="W3777" i="1"/>
  <c r="W3778" i="1"/>
  <c r="W3779" i="1"/>
  <c r="W3780" i="1"/>
  <c r="W3781" i="1"/>
  <c r="W3782" i="1"/>
  <c r="W3783" i="1"/>
  <c r="W3784" i="1"/>
  <c r="W3785" i="1"/>
  <c r="W3786" i="1"/>
  <c r="W3787" i="1"/>
  <c r="W3788" i="1"/>
  <c r="W3789" i="1"/>
  <c r="W3790" i="1"/>
  <c r="W3791" i="1"/>
  <c r="W3792" i="1"/>
  <c r="W3793" i="1"/>
  <c r="W3794" i="1"/>
  <c r="W3795" i="1"/>
  <c r="W3796" i="1"/>
  <c r="W3797" i="1"/>
  <c r="W3798" i="1"/>
  <c r="W3799" i="1"/>
  <c r="W3800" i="1"/>
  <c r="W3801" i="1"/>
  <c r="W3802" i="1"/>
  <c r="W3803" i="1"/>
  <c r="W3804" i="1"/>
  <c r="W3805" i="1"/>
  <c r="W3806" i="1"/>
  <c r="W3807" i="1"/>
  <c r="W3808" i="1"/>
  <c r="W3809" i="1"/>
  <c r="W3810" i="1"/>
  <c r="W3811" i="1"/>
  <c r="W3812" i="1"/>
  <c r="W3813" i="1"/>
  <c r="W3814" i="1"/>
  <c r="W3815" i="1"/>
  <c r="W3816" i="1"/>
  <c r="W3817" i="1"/>
  <c r="W3818" i="1"/>
  <c r="W3819" i="1"/>
  <c r="W3820" i="1"/>
  <c r="W3821" i="1"/>
  <c r="W3822" i="1"/>
  <c r="W3823" i="1"/>
  <c r="W3824" i="1"/>
  <c r="W3825" i="1"/>
  <c r="W3826" i="1"/>
  <c r="W3827" i="1"/>
  <c r="W3828" i="1"/>
  <c r="W3829" i="1"/>
  <c r="W3830" i="1"/>
  <c r="W3831" i="1"/>
  <c r="W3832" i="1"/>
  <c r="W3833" i="1"/>
  <c r="W3834" i="1"/>
  <c r="W3835" i="1"/>
  <c r="W3836" i="1"/>
  <c r="W3837" i="1"/>
  <c r="W3838" i="1"/>
  <c r="W3839" i="1"/>
  <c r="W3840" i="1"/>
  <c r="W3841" i="1"/>
  <c r="W3842" i="1"/>
  <c r="W3843" i="1"/>
  <c r="W3844" i="1"/>
  <c r="W3845" i="1"/>
  <c r="W3846" i="1"/>
  <c r="W3847" i="1"/>
  <c r="W3848" i="1"/>
  <c r="W3849" i="1"/>
  <c r="W3850" i="1"/>
  <c r="W3851" i="1"/>
  <c r="W3852" i="1"/>
  <c r="W3853" i="1"/>
  <c r="W3854" i="1"/>
  <c r="W3855" i="1"/>
  <c r="W3856" i="1"/>
  <c r="W3857" i="1"/>
  <c r="W3858" i="1"/>
  <c r="W3859" i="1"/>
  <c r="W3860" i="1"/>
  <c r="W3861" i="1"/>
  <c r="W3862" i="1"/>
  <c r="W3863" i="1"/>
  <c r="W3864" i="1"/>
  <c r="W3865" i="1"/>
  <c r="W3866" i="1"/>
  <c r="W3867" i="1"/>
  <c r="W3868" i="1"/>
  <c r="W3869" i="1"/>
  <c r="W3870" i="1"/>
  <c r="W3871" i="1"/>
  <c r="W3872" i="1"/>
  <c r="W3873" i="1"/>
  <c r="W3874" i="1"/>
  <c r="W3875" i="1"/>
  <c r="W3876" i="1"/>
  <c r="W3877" i="1"/>
  <c r="W3878" i="1"/>
  <c r="W3879" i="1"/>
  <c r="W3880" i="1"/>
  <c r="W3881" i="1"/>
  <c r="W3882" i="1"/>
  <c r="W3883" i="1"/>
  <c r="W3884" i="1"/>
  <c r="W3885" i="1"/>
  <c r="W3886" i="1"/>
  <c r="W3887" i="1"/>
  <c r="W3888" i="1"/>
  <c r="W3889" i="1"/>
  <c r="W3890" i="1"/>
  <c r="W3891" i="1"/>
  <c r="W3892" i="1"/>
  <c r="W3893" i="1"/>
  <c r="W3894" i="1"/>
  <c r="W3895" i="1"/>
  <c r="W3896" i="1"/>
  <c r="W3897" i="1"/>
  <c r="W3898" i="1"/>
  <c r="W3899" i="1"/>
  <c r="W3900" i="1"/>
  <c r="W3901" i="1"/>
  <c r="W3902" i="1"/>
  <c r="W3903" i="1"/>
  <c r="W3904" i="1"/>
  <c r="W3905" i="1"/>
  <c r="W3906" i="1"/>
  <c r="W3907" i="1"/>
  <c r="W3908" i="1"/>
  <c r="W3909" i="1"/>
  <c r="W3910" i="1"/>
  <c r="W3911" i="1"/>
  <c r="W3912" i="1"/>
  <c r="W3913" i="1"/>
  <c r="W3914" i="1"/>
  <c r="W3915" i="1"/>
  <c r="W3916" i="1"/>
  <c r="W3917" i="1"/>
  <c r="W3918" i="1"/>
  <c r="W3919" i="1"/>
  <c r="W3920" i="1"/>
  <c r="W3921" i="1"/>
  <c r="W3922" i="1"/>
  <c r="W3923" i="1"/>
  <c r="W3924" i="1"/>
  <c r="W3925" i="1"/>
  <c r="W3926" i="1"/>
  <c r="W3927" i="1"/>
  <c r="W3928" i="1"/>
  <c r="W3929" i="1"/>
  <c r="W3930" i="1"/>
  <c r="W3931" i="1"/>
  <c r="W3932" i="1"/>
  <c r="W3933" i="1"/>
  <c r="W3934" i="1"/>
  <c r="W3935" i="1"/>
  <c r="W3936" i="1"/>
  <c r="W3937" i="1"/>
  <c r="W3938" i="1"/>
  <c r="W3939" i="1"/>
  <c r="W3940" i="1"/>
  <c r="W3941" i="1"/>
  <c r="W3942" i="1"/>
  <c r="W3943" i="1"/>
  <c r="W3944" i="1"/>
  <c r="W3945" i="1"/>
  <c r="W3946" i="1"/>
  <c r="W3947" i="1"/>
  <c r="W3948" i="1"/>
  <c r="W3949" i="1"/>
  <c r="W3950" i="1"/>
  <c r="W3951" i="1"/>
  <c r="W3952" i="1"/>
  <c r="W3953" i="1"/>
  <c r="W3954" i="1"/>
  <c r="W3955" i="1"/>
  <c r="W3956" i="1"/>
  <c r="W3957" i="1"/>
  <c r="W3958" i="1"/>
  <c r="W3959" i="1"/>
  <c r="W3960" i="1"/>
  <c r="W3961" i="1"/>
  <c r="W3962" i="1"/>
  <c r="W3963" i="1"/>
  <c r="W3964" i="1"/>
  <c r="W3965" i="1"/>
  <c r="W3966" i="1"/>
  <c r="W3967" i="1"/>
  <c r="W3968" i="1"/>
  <c r="W3969" i="1"/>
  <c r="W3970" i="1"/>
  <c r="W3971" i="1"/>
  <c r="W3972" i="1"/>
  <c r="W3973" i="1"/>
  <c r="W3974" i="1"/>
  <c r="W3975" i="1"/>
  <c r="W3976" i="1"/>
  <c r="W3977" i="1"/>
  <c r="W3978" i="1"/>
  <c r="W3979" i="1"/>
  <c r="W3980" i="1"/>
  <c r="W3981" i="1"/>
  <c r="W3982" i="1"/>
  <c r="W3983" i="1"/>
  <c r="W3984" i="1"/>
  <c r="W3985" i="1"/>
  <c r="W3986" i="1"/>
  <c r="W3987" i="1"/>
  <c r="W3988" i="1"/>
  <c r="W3989" i="1"/>
  <c r="W3990" i="1"/>
  <c r="W3991" i="1"/>
  <c r="W3992" i="1"/>
  <c r="W3993" i="1"/>
  <c r="W3994" i="1"/>
  <c r="W3995" i="1"/>
  <c r="W3996" i="1"/>
  <c r="W3997" i="1"/>
  <c r="W3998" i="1"/>
  <c r="W3999" i="1"/>
  <c r="W4000" i="1"/>
  <c r="W4001" i="1"/>
  <c r="W4002" i="1"/>
  <c r="W4003" i="1"/>
  <c r="W4004" i="1"/>
  <c r="W4005" i="1"/>
  <c r="W4006" i="1"/>
  <c r="W4007" i="1"/>
  <c r="W4008" i="1"/>
  <c r="W4009" i="1"/>
  <c r="W4010" i="1"/>
  <c r="W4011" i="1"/>
  <c r="W4012" i="1"/>
  <c r="W4013" i="1"/>
  <c r="W4014" i="1"/>
  <c r="W4015" i="1"/>
  <c r="W4016" i="1"/>
  <c r="W4017" i="1"/>
  <c r="W4018" i="1"/>
  <c r="W4019" i="1"/>
  <c r="W4020" i="1"/>
  <c r="W4021" i="1"/>
  <c r="W4022" i="1"/>
  <c r="W4023" i="1"/>
  <c r="W4024" i="1"/>
  <c r="W4025" i="1"/>
  <c r="W4026" i="1"/>
  <c r="W4027" i="1"/>
  <c r="W4028" i="1"/>
  <c r="W4029" i="1"/>
  <c r="W4030" i="1"/>
  <c r="W4031" i="1"/>
  <c r="W4032" i="1"/>
  <c r="W4033" i="1"/>
  <c r="W4034" i="1"/>
  <c r="W4035" i="1"/>
  <c r="W4036" i="1"/>
  <c r="W4037" i="1"/>
  <c r="W4038" i="1"/>
  <c r="W4039" i="1"/>
  <c r="W4040" i="1"/>
  <c r="W4041" i="1"/>
  <c r="W4042" i="1"/>
  <c r="W4043" i="1"/>
  <c r="W4044" i="1"/>
  <c r="W4045" i="1"/>
  <c r="W4046" i="1"/>
  <c r="W4047" i="1"/>
  <c r="W4048" i="1"/>
  <c r="W4049" i="1"/>
  <c r="W4050" i="1"/>
  <c r="W4051" i="1"/>
  <c r="W4052" i="1"/>
  <c r="W4053" i="1"/>
  <c r="W4054" i="1"/>
  <c r="W4055" i="1"/>
  <c r="W4056" i="1"/>
  <c r="W4057" i="1"/>
  <c r="W4058" i="1"/>
  <c r="W4059" i="1"/>
  <c r="W4060" i="1"/>
  <c r="W4061" i="1"/>
  <c r="W4062" i="1"/>
  <c r="W4063" i="1"/>
  <c r="W4064" i="1"/>
  <c r="W4065" i="1"/>
  <c r="W4066" i="1"/>
  <c r="W4067" i="1"/>
  <c r="W4068" i="1"/>
  <c r="W4069" i="1"/>
  <c r="W4070" i="1"/>
  <c r="W4071" i="1"/>
  <c r="W4072" i="1"/>
  <c r="W4073" i="1"/>
  <c r="W4074" i="1"/>
  <c r="W4075" i="1"/>
  <c r="W4076" i="1"/>
  <c r="W4077" i="1"/>
  <c r="W4078" i="1"/>
  <c r="W4079" i="1"/>
  <c r="W4080" i="1"/>
  <c r="W4081" i="1"/>
  <c r="W4082" i="1"/>
  <c r="W4083" i="1"/>
  <c r="W4084" i="1"/>
  <c r="W4085" i="1"/>
  <c r="W4086" i="1"/>
  <c r="W4087" i="1"/>
  <c r="W4088" i="1"/>
  <c r="W4089" i="1"/>
  <c r="W4090" i="1"/>
  <c r="W4091" i="1"/>
  <c r="W4092" i="1"/>
  <c r="W4093" i="1"/>
  <c r="W4094" i="1"/>
  <c r="W4095" i="1"/>
  <c r="W4096" i="1"/>
  <c r="W4097" i="1"/>
  <c r="W4098" i="1"/>
  <c r="W4099" i="1"/>
  <c r="W4100" i="1"/>
  <c r="W4101" i="1"/>
  <c r="W4102" i="1"/>
  <c r="W4103" i="1"/>
  <c r="W4104" i="1"/>
  <c r="W4105" i="1"/>
  <c r="W4106" i="1"/>
  <c r="W4107" i="1"/>
  <c r="W4108" i="1"/>
  <c r="W4109" i="1"/>
  <c r="W4110" i="1"/>
  <c r="W4111" i="1"/>
  <c r="W4112" i="1"/>
  <c r="W4113" i="1"/>
  <c r="W4114" i="1"/>
  <c r="W4115" i="1"/>
  <c r="W4116" i="1"/>
  <c r="W4117" i="1"/>
  <c r="W4118" i="1"/>
  <c r="W4119" i="1"/>
  <c r="W4120" i="1"/>
  <c r="W4121" i="1"/>
  <c r="W4122" i="1"/>
  <c r="W4123" i="1"/>
  <c r="W4124" i="1"/>
  <c r="W4125" i="1"/>
  <c r="W4126" i="1"/>
  <c r="W4127" i="1"/>
  <c r="W4128" i="1"/>
  <c r="W4129" i="1"/>
  <c r="W4130" i="1"/>
  <c r="W4131" i="1"/>
  <c r="W4132" i="1"/>
  <c r="W4133" i="1"/>
  <c r="W4134" i="1"/>
  <c r="W4135" i="1"/>
  <c r="W4136" i="1"/>
  <c r="W4137" i="1"/>
  <c r="W4138" i="1"/>
  <c r="W4139" i="1"/>
  <c r="W4140" i="1"/>
  <c r="W4141" i="1"/>
  <c r="W4142" i="1"/>
  <c r="W4143" i="1"/>
  <c r="W4144" i="1"/>
  <c r="W4145" i="1"/>
  <c r="W4146" i="1"/>
  <c r="W4147" i="1"/>
  <c r="W4148" i="1"/>
  <c r="W4149" i="1"/>
  <c r="W4150" i="1"/>
  <c r="W4151" i="1"/>
  <c r="W4152" i="1"/>
  <c r="W4153" i="1"/>
  <c r="W4154" i="1"/>
  <c r="W4155" i="1"/>
  <c r="W4156" i="1"/>
  <c r="W4157" i="1"/>
  <c r="W4158" i="1"/>
  <c r="W4159" i="1"/>
  <c r="W4160" i="1"/>
  <c r="W4161" i="1"/>
  <c r="W4162" i="1"/>
  <c r="W4163" i="1"/>
  <c r="W4164" i="1"/>
  <c r="W4165" i="1"/>
  <c r="W4166" i="1"/>
  <c r="W4167" i="1"/>
  <c r="W4168" i="1"/>
  <c r="W4169" i="1"/>
  <c r="W4170" i="1"/>
  <c r="W4171" i="1"/>
  <c r="W4172" i="1"/>
  <c r="W4173" i="1"/>
  <c r="W4174" i="1"/>
  <c r="W4175" i="1"/>
  <c r="W4176" i="1"/>
  <c r="W4177" i="1"/>
  <c r="W4178" i="1"/>
  <c r="W4179" i="1"/>
  <c r="W4180" i="1"/>
  <c r="W4181" i="1"/>
  <c r="W4182" i="1"/>
  <c r="W4183" i="1"/>
  <c r="W4184" i="1"/>
  <c r="W4185" i="1"/>
  <c r="W4186" i="1"/>
  <c r="W4187" i="1"/>
  <c r="W4188" i="1"/>
  <c r="W4189" i="1"/>
  <c r="W4190" i="1"/>
  <c r="W4191" i="1"/>
  <c r="W4192" i="1"/>
  <c r="W4193" i="1"/>
  <c r="W4194" i="1"/>
  <c r="W4195" i="1"/>
  <c r="W4196" i="1"/>
  <c r="W4197" i="1"/>
  <c r="W4198" i="1"/>
  <c r="W4199" i="1"/>
  <c r="W4200" i="1"/>
  <c r="W4201" i="1"/>
  <c r="W4202" i="1"/>
  <c r="W4203" i="1"/>
  <c r="W4204" i="1"/>
  <c r="W4205" i="1"/>
  <c r="W4206" i="1"/>
  <c r="W4207" i="1"/>
  <c r="W4208" i="1"/>
  <c r="W4209" i="1"/>
  <c r="W4210" i="1"/>
  <c r="W4211" i="1"/>
  <c r="W4212" i="1"/>
  <c r="W4213" i="1"/>
  <c r="W4214" i="1"/>
  <c r="W4215" i="1"/>
  <c r="W4216" i="1"/>
  <c r="W4217" i="1"/>
  <c r="W4218" i="1"/>
  <c r="W4219" i="1"/>
  <c r="W4220" i="1"/>
  <c r="W4221" i="1"/>
  <c r="W4222" i="1"/>
  <c r="W4223" i="1"/>
  <c r="W4224" i="1"/>
  <c r="W4225" i="1"/>
  <c r="W4226" i="1"/>
  <c r="W4227" i="1"/>
  <c r="W4228" i="1"/>
  <c r="W4229" i="1"/>
  <c r="W4230" i="1"/>
  <c r="W4231" i="1"/>
  <c r="W4232" i="1"/>
  <c r="W4233" i="1"/>
  <c r="W4234" i="1"/>
  <c r="W4235" i="1"/>
  <c r="W4236" i="1"/>
  <c r="W4237" i="1"/>
  <c r="W4238" i="1"/>
  <c r="W4239" i="1"/>
  <c r="W4240" i="1"/>
  <c r="W4241" i="1"/>
  <c r="W4242" i="1"/>
  <c r="W4243" i="1"/>
  <c r="W4244" i="1"/>
  <c r="W4245" i="1"/>
  <c r="W4246" i="1"/>
  <c r="W4247" i="1"/>
  <c r="W4248" i="1"/>
  <c r="W4249" i="1"/>
  <c r="W4250" i="1"/>
  <c r="W4251" i="1"/>
  <c r="W4252" i="1"/>
  <c r="W4253" i="1"/>
  <c r="W4254" i="1"/>
  <c r="W4255" i="1"/>
  <c r="W4256" i="1"/>
  <c r="W4257" i="1"/>
  <c r="W4258" i="1"/>
  <c r="W4259" i="1"/>
  <c r="W4260" i="1"/>
  <c r="W4261" i="1"/>
  <c r="W4262" i="1"/>
  <c r="W4263" i="1"/>
  <c r="W4264" i="1"/>
  <c r="W4265" i="1"/>
  <c r="W4266" i="1"/>
  <c r="W4267" i="1"/>
  <c r="W4268" i="1"/>
  <c r="W4269" i="1"/>
  <c r="W4270" i="1"/>
  <c r="W4271" i="1"/>
  <c r="W4272" i="1"/>
  <c r="W4273" i="1"/>
  <c r="W4274" i="1"/>
  <c r="W4275" i="1"/>
  <c r="W4276" i="1"/>
  <c r="W4277" i="1"/>
  <c r="W4278" i="1"/>
  <c r="W4279" i="1"/>
  <c r="W4280" i="1"/>
  <c r="W4281" i="1"/>
  <c r="W4282" i="1"/>
  <c r="W4283" i="1"/>
  <c r="W4284" i="1"/>
  <c r="W4285" i="1"/>
  <c r="W4286" i="1"/>
  <c r="W4287" i="1"/>
  <c r="W4288" i="1"/>
  <c r="W4289" i="1"/>
  <c r="W4290" i="1"/>
  <c r="W4291" i="1"/>
  <c r="W4292" i="1"/>
  <c r="W4293" i="1"/>
  <c r="W4294" i="1"/>
  <c r="W4295" i="1"/>
  <c r="W4296" i="1"/>
  <c r="W4297" i="1"/>
  <c r="W4298" i="1"/>
  <c r="W4299" i="1"/>
  <c r="W4300" i="1"/>
  <c r="W4301" i="1"/>
  <c r="W4302" i="1"/>
  <c r="W4303" i="1"/>
  <c r="W4304" i="1"/>
  <c r="W4305" i="1"/>
  <c r="W4306" i="1"/>
  <c r="W4307" i="1"/>
  <c r="W4308" i="1"/>
  <c r="W4309" i="1"/>
  <c r="W4310" i="1"/>
  <c r="W4311" i="1"/>
  <c r="W4312" i="1"/>
  <c r="W4313" i="1"/>
  <c r="W4314" i="1"/>
  <c r="W4315" i="1"/>
  <c r="W4316" i="1"/>
  <c r="W4317" i="1"/>
  <c r="W4318" i="1"/>
  <c r="W4319" i="1"/>
  <c r="W4320" i="1"/>
  <c r="W4321" i="1"/>
  <c r="W4322" i="1"/>
  <c r="W4323" i="1"/>
  <c r="W4324" i="1"/>
  <c r="W4325" i="1"/>
  <c r="W4326" i="1"/>
  <c r="W4327" i="1"/>
  <c r="W4328" i="1"/>
  <c r="W4329" i="1"/>
  <c r="W4330" i="1"/>
  <c r="W4331" i="1"/>
  <c r="W4332" i="1"/>
  <c r="W4333" i="1"/>
  <c r="W4334" i="1"/>
  <c r="W4335" i="1"/>
  <c r="W4336" i="1"/>
  <c r="W4337" i="1"/>
  <c r="W4338" i="1"/>
  <c r="W4339" i="1"/>
  <c r="W4340" i="1"/>
  <c r="W4341" i="1"/>
  <c r="W4342" i="1"/>
  <c r="W4343" i="1"/>
  <c r="W4344" i="1"/>
  <c r="W4345" i="1"/>
  <c r="W4346" i="1"/>
  <c r="W4347" i="1"/>
  <c r="W4348" i="1"/>
  <c r="W4349" i="1"/>
  <c r="W4350" i="1"/>
  <c r="W4351" i="1"/>
  <c r="W4352" i="1"/>
  <c r="W4353" i="1"/>
  <c r="W4354" i="1"/>
  <c r="W4355" i="1"/>
  <c r="W4356" i="1"/>
  <c r="W4357" i="1"/>
  <c r="W4358" i="1"/>
  <c r="W4359" i="1"/>
  <c r="W4360" i="1"/>
  <c r="W4361" i="1"/>
  <c r="W4362" i="1"/>
  <c r="W4363" i="1"/>
  <c r="W4364" i="1"/>
  <c r="W4365" i="1"/>
  <c r="W4366" i="1"/>
  <c r="W4367" i="1"/>
  <c r="W4368" i="1"/>
  <c r="W4369" i="1"/>
  <c r="W4370" i="1"/>
  <c r="W4371" i="1"/>
  <c r="W4372" i="1"/>
  <c r="W4373" i="1"/>
  <c r="W4374" i="1"/>
  <c r="W4375" i="1"/>
  <c r="W4376" i="1"/>
  <c r="W4377" i="1"/>
  <c r="W4378" i="1"/>
  <c r="W4379" i="1"/>
  <c r="W4380" i="1"/>
  <c r="W4381" i="1"/>
  <c r="W4382" i="1"/>
  <c r="W4383" i="1"/>
  <c r="W4384" i="1"/>
  <c r="W4385" i="1"/>
  <c r="W4386" i="1"/>
  <c r="W4387" i="1"/>
  <c r="W4388" i="1"/>
  <c r="W4389" i="1"/>
  <c r="W4390" i="1"/>
  <c r="W4391" i="1"/>
  <c r="W4392" i="1"/>
  <c r="W4393" i="1"/>
  <c r="W4394" i="1"/>
  <c r="W4395" i="1"/>
  <c r="W4396" i="1"/>
  <c r="W4397" i="1"/>
  <c r="W4398" i="1"/>
  <c r="W4399" i="1"/>
  <c r="W4400" i="1"/>
  <c r="W4401" i="1"/>
  <c r="W4402" i="1"/>
  <c r="W4403" i="1"/>
  <c r="W4404" i="1"/>
  <c r="W4405" i="1"/>
  <c r="W4406" i="1"/>
  <c r="W4407" i="1"/>
  <c r="W4408" i="1"/>
  <c r="W4409" i="1"/>
  <c r="W4410" i="1"/>
  <c r="W4411" i="1"/>
  <c r="W4412" i="1"/>
  <c r="W4413" i="1"/>
  <c r="W4414" i="1"/>
  <c r="W4415" i="1"/>
  <c r="W4416" i="1"/>
  <c r="W4417" i="1"/>
  <c r="W4418" i="1"/>
  <c r="W4419" i="1"/>
  <c r="W4420" i="1"/>
  <c r="W4421" i="1"/>
  <c r="W4422" i="1"/>
  <c r="W4423" i="1"/>
  <c r="W4424" i="1"/>
  <c r="W4425" i="1"/>
  <c r="W4426" i="1"/>
  <c r="W4427" i="1"/>
  <c r="W4428" i="1"/>
  <c r="W4429" i="1"/>
  <c r="W4430" i="1"/>
  <c r="W4431" i="1"/>
  <c r="W4432" i="1"/>
  <c r="W4433" i="1"/>
  <c r="W4434" i="1"/>
  <c r="W4435" i="1"/>
  <c r="W4436" i="1"/>
  <c r="W4437" i="1"/>
  <c r="W4438" i="1"/>
  <c r="W4439" i="1"/>
  <c r="W4440" i="1"/>
  <c r="W4441" i="1"/>
  <c r="W4442" i="1"/>
  <c r="W4443" i="1"/>
  <c r="W4444" i="1"/>
  <c r="W4445" i="1"/>
  <c r="W4446" i="1"/>
  <c r="W4447" i="1"/>
  <c r="W4448" i="1"/>
  <c r="W4449" i="1"/>
  <c r="W4450" i="1"/>
  <c r="W4451" i="1"/>
  <c r="W4452" i="1"/>
  <c r="W4453" i="1"/>
  <c r="W4454" i="1"/>
  <c r="W4455" i="1"/>
  <c r="W4456" i="1"/>
  <c r="W4457" i="1"/>
  <c r="W4458" i="1"/>
  <c r="W4459" i="1"/>
  <c r="W4460" i="1"/>
  <c r="W4461" i="1"/>
  <c r="W4462" i="1"/>
  <c r="W4463" i="1"/>
  <c r="W4464" i="1"/>
  <c r="W4465" i="1"/>
  <c r="W4466" i="1"/>
  <c r="W4467" i="1"/>
  <c r="W4468" i="1"/>
  <c r="W4469" i="1"/>
  <c r="W4470" i="1"/>
  <c r="W4471" i="1"/>
  <c r="W4472" i="1"/>
  <c r="W4473" i="1"/>
  <c r="W4474" i="1"/>
  <c r="W4475" i="1"/>
  <c r="W4476" i="1"/>
  <c r="W4477" i="1"/>
  <c r="W4478" i="1"/>
  <c r="W4479" i="1"/>
  <c r="W4480" i="1"/>
  <c r="W4481" i="1"/>
  <c r="W4482" i="1"/>
  <c r="W4483" i="1"/>
  <c r="W4484" i="1"/>
  <c r="W4485" i="1"/>
  <c r="W4486" i="1"/>
  <c r="W4487" i="1"/>
  <c r="W4488" i="1"/>
  <c r="W4489" i="1"/>
  <c r="W4490" i="1"/>
  <c r="W4491" i="1"/>
  <c r="W4492" i="1"/>
  <c r="W4493" i="1"/>
  <c r="W4494" i="1"/>
  <c r="W4495" i="1"/>
  <c r="W4496" i="1"/>
  <c r="W4497" i="1"/>
  <c r="W4498" i="1"/>
  <c r="W4499" i="1"/>
  <c r="W4500" i="1"/>
  <c r="W4501" i="1"/>
  <c r="W4502" i="1"/>
  <c r="W4503" i="1"/>
  <c r="W4504" i="1"/>
  <c r="W4505" i="1"/>
  <c r="W4506" i="1"/>
  <c r="W4507" i="1"/>
  <c r="W4508" i="1"/>
  <c r="W4509" i="1"/>
  <c r="W4510" i="1"/>
  <c r="W4511" i="1"/>
  <c r="W4512" i="1"/>
  <c r="W4513" i="1"/>
  <c r="W4514" i="1"/>
  <c r="W4515" i="1"/>
  <c r="W4516" i="1"/>
  <c r="W4517" i="1"/>
  <c r="W4518" i="1"/>
  <c r="W4519" i="1"/>
  <c r="W4520" i="1"/>
  <c r="W4521" i="1"/>
  <c r="W4522" i="1"/>
  <c r="W4523" i="1"/>
  <c r="W4524" i="1"/>
  <c r="W4525" i="1"/>
  <c r="W4526" i="1"/>
  <c r="W4527" i="1"/>
  <c r="W4528" i="1"/>
  <c r="W4529" i="1"/>
  <c r="W4530" i="1"/>
  <c r="W4531" i="1"/>
  <c r="W4532" i="1"/>
  <c r="W4533" i="1"/>
  <c r="W4534" i="1"/>
  <c r="W4535" i="1"/>
  <c r="W4536" i="1"/>
  <c r="W4537" i="1"/>
  <c r="W4538" i="1"/>
  <c r="W4539" i="1"/>
  <c r="W4540" i="1"/>
  <c r="W4541" i="1"/>
  <c r="W4542" i="1"/>
  <c r="W4543" i="1"/>
  <c r="W4544" i="1"/>
  <c r="W4545" i="1"/>
  <c r="W4546" i="1"/>
  <c r="W4547" i="1"/>
  <c r="W4548" i="1"/>
  <c r="W4549" i="1"/>
  <c r="W4550" i="1"/>
  <c r="W4551" i="1"/>
  <c r="W4552" i="1"/>
  <c r="W4553" i="1"/>
  <c r="W4554" i="1"/>
  <c r="W4555" i="1"/>
  <c r="W4556" i="1"/>
  <c r="W4557" i="1"/>
  <c r="W4558" i="1"/>
  <c r="W4559" i="1"/>
  <c r="W4560" i="1"/>
  <c r="W4561" i="1"/>
  <c r="W4562" i="1"/>
  <c r="W4563" i="1"/>
  <c r="W4564" i="1"/>
  <c r="W4565" i="1"/>
  <c r="W4566" i="1"/>
  <c r="W4567" i="1"/>
  <c r="W4568" i="1"/>
  <c r="W4569" i="1"/>
  <c r="W4570" i="1"/>
  <c r="W4571" i="1"/>
  <c r="W4572" i="1"/>
  <c r="W4573" i="1"/>
  <c r="W4574" i="1"/>
  <c r="W4575" i="1"/>
  <c r="W4576" i="1"/>
  <c r="W4577" i="1"/>
  <c r="W4578" i="1"/>
  <c r="W4579" i="1"/>
  <c r="W4580" i="1"/>
  <c r="W4581" i="1"/>
  <c r="W4582" i="1"/>
  <c r="W4583" i="1"/>
  <c r="W4584" i="1"/>
  <c r="W4585" i="1"/>
  <c r="W4586" i="1"/>
  <c r="W4587" i="1"/>
  <c r="W4588" i="1"/>
  <c r="W4589" i="1"/>
  <c r="W4590" i="1"/>
  <c r="W4591" i="1"/>
  <c r="W4592" i="1"/>
  <c r="W4593" i="1"/>
  <c r="W4594" i="1"/>
  <c r="W4595" i="1"/>
  <c r="W4596" i="1"/>
  <c r="W4597" i="1"/>
  <c r="W4598" i="1"/>
  <c r="W4599" i="1"/>
  <c r="W4600" i="1"/>
  <c r="W4601" i="1"/>
  <c r="W4602" i="1"/>
  <c r="W4603" i="1"/>
  <c r="W4604" i="1"/>
  <c r="W4605" i="1"/>
  <c r="W4606" i="1"/>
  <c r="W4607" i="1"/>
  <c r="W4608" i="1"/>
  <c r="W4609" i="1"/>
  <c r="W4610" i="1"/>
  <c r="W4611" i="1"/>
  <c r="W4612" i="1"/>
  <c r="W4613" i="1"/>
  <c r="W4614" i="1"/>
  <c r="W4615" i="1"/>
  <c r="W4616" i="1"/>
  <c r="W4617" i="1"/>
  <c r="W4618" i="1"/>
  <c r="W4619" i="1"/>
  <c r="W4620" i="1"/>
  <c r="W4621" i="1"/>
  <c r="W4622" i="1"/>
  <c r="W4623" i="1"/>
  <c r="W4624" i="1"/>
  <c r="W4625" i="1"/>
  <c r="W4626" i="1"/>
  <c r="W4627" i="1"/>
  <c r="W4628" i="1"/>
  <c r="W4629" i="1"/>
  <c r="W4630" i="1"/>
  <c r="W4631" i="1"/>
  <c r="W4632" i="1"/>
  <c r="W4633" i="1"/>
  <c r="W4634" i="1"/>
  <c r="W4635" i="1"/>
  <c r="W4636" i="1"/>
  <c r="W4637" i="1"/>
  <c r="W4638" i="1"/>
  <c r="W4639" i="1"/>
  <c r="W4640" i="1"/>
  <c r="W4641" i="1"/>
  <c r="W4642" i="1"/>
  <c r="W4643" i="1"/>
  <c r="W4644" i="1"/>
  <c r="W4645" i="1"/>
  <c r="W4646" i="1"/>
  <c r="W4647" i="1"/>
  <c r="W4648" i="1"/>
  <c r="W4649" i="1"/>
  <c r="W4650" i="1"/>
  <c r="W4651" i="1"/>
  <c r="W4652" i="1"/>
  <c r="W4653" i="1"/>
  <c r="W4654" i="1"/>
  <c r="W4655" i="1"/>
  <c r="W4656" i="1"/>
  <c r="W4657" i="1"/>
  <c r="W4658" i="1"/>
  <c r="W4659" i="1"/>
  <c r="W4660" i="1"/>
  <c r="W4661" i="1"/>
  <c r="W4662" i="1"/>
  <c r="W4663" i="1"/>
  <c r="W4664" i="1"/>
  <c r="W4665" i="1"/>
  <c r="W4666" i="1"/>
  <c r="W4667" i="1"/>
  <c r="W4668" i="1"/>
  <c r="W4669" i="1"/>
  <c r="W4670" i="1"/>
  <c r="W4671" i="1"/>
  <c r="W4672" i="1"/>
  <c r="W4673" i="1"/>
  <c r="W4674" i="1"/>
  <c r="W4675" i="1"/>
  <c r="W4676" i="1"/>
  <c r="W4677" i="1"/>
  <c r="W4678" i="1"/>
  <c r="W4679" i="1"/>
  <c r="W4680" i="1"/>
  <c r="W4681" i="1"/>
  <c r="W4682" i="1"/>
  <c r="W4683" i="1"/>
  <c r="W4684" i="1"/>
  <c r="W4685" i="1"/>
  <c r="W4686" i="1"/>
  <c r="W4687" i="1"/>
  <c r="W4688" i="1"/>
  <c r="W4689" i="1"/>
  <c r="W4690" i="1"/>
  <c r="W4691" i="1"/>
  <c r="W4692" i="1"/>
  <c r="W4693" i="1"/>
  <c r="W4694" i="1"/>
  <c r="W4695" i="1"/>
  <c r="W4696" i="1"/>
  <c r="W4697" i="1"/>
  <c r="W4698" i="1"/>
  <c r="W4699" i="1"/>
  <c r="W4700" i="1"/>
  <c r="W4701" i="1"/>
  <c r="W4702" i="1"/>
  <c r="W4703" i="1"/>
  <c r="W4704" i="1"/>
  <c r="W4705" i="1"/>
  <c r="W4706" i="1"/>
  <c r="W4707" i="1"/>
  <c r="W4708" i="1"/>
  <c r="W4709" i="1"/>
  <c r="W4710" i="1"/>
  <c r="W4711" i="1"/>
  <c r="W4712" i="1"/>
  <c r="W4713" i="1"/>
  <c r="W4714" i="1"/>
  <c r="W4715" i="1"/>
  <c r="W4716" i="1"/>
  <c r="W4717" i="1"/>
  <c r="W4718" i="1"/>
  <c r="W4719" i="1"/>
  <c r="W4720" i="1"/>
  <c r="W4721" i="1"/>
  <c r="W4722" i="1"/>
  <c r="W4723" i="1"/>
  <c r="W4724" i="1"/>
  <c r="W4725" i="1"/>
  <c r="W4726" i="1"/>
  <c r="W4727" i="1"/>
  <c r="W4728" i="1"/>
  <c r="W4729" i="1"/>
  <c r="W4730" i="1"/>
  <c r="W4731" i="1"/>
  <c r="W4732" i="1"/>
  <c r="W4733" i="1"/>
  <c r="W4734" i="1"/>
  <c r="W4735" i="1"/>
  <c r="W4736" i="1"/>
  <c r="W4737" i="1"/>
  <c r="W4738" i="1"/>
  <c r="W4739" i="1"/>
  <c r="W4740" i="1"/>
  <c r="W4741" i="1"/>
  <c r="W4742" i="1"/>
  <c r="W4743" i="1"/>
  <c r="W4744" i="1"/>
  <c r="W4745" i="1"/>
  <c r="W4746" i="1"/>
  <c r="W4747" i="1"/>
  <c r="W4748" i="1"/>
  <c r="W4749" i="1"/>
  <c r="W4750" i="1"/>
  <c r="W4751" i="1"/>
  <c r="W4752" i="1"/>
  <c r="W4753" i="1"/>
  <c r="W4754" i="1"/>
  <c r="W4755" i="1"/>
  <c r="W4756" i="1"/>
  <c r="W4757" i="1"/>
  <c r="W4758" i="1"/>
  <c r="W4759" i="1"/>
  <c r="W4760" i="1"/>
  <c r="W4761" i="1"/>
  <c r="W4762" i="1"/>
  <c r="W4763" i="1"/>
  <c r="W4764" i="1"/>
  <c r="W4765" i="1"/>
  <c r="W4766" i="1"/>
  <c r="W4767" i="1"/>
  <c r="W4768" i="1"/>
  <c r="W4769" i="1"/>
  <c r="W4770" i="1"/>
  <c r="W4771" i="1"/>
  <c r="W4772" i="1"/>
  <c r="W4773" i="1"/>
  <c r="W4774" i="1"/>
  <c r="W4775" i="1"/>
  <c r="W4776" i="1"/>
  <c r="W4777" i="1"/>
  <c r="W4778" i="1"/>
  <c r="W4779" i="1"/>
  <c r="W4780" i="1"/>
  <c r="W4781" i="1"/>
  <c r="W4782" i="1"/>
  <c r="W4783" i="1"/>
  <c r="W4784" i="1"/>
  <c r="W4785" i="1"/>
  <c r="W4786" i="1"/>
  <c r="W4787" i="1"/>
  <c r="W4788" i="1"/>
  <c r="W4789" i="1"/>
  <c r="W4790" i="1"/>
  <c r="W4791" i="1"/>
  <c r="W4792" i="1"/>
  <c r="W4793" i="1"/>
  <c r="W4794" i="1"/>
  <c r="W4795" i="1"/>
  <c r="W4796" i="1"/>
  <c r="W4797" i="1"/>
  <c r="W4798" i="1"/>
  <c r="W4799" i="1"/>
  <c r="W4800" i="1"/>
  <c r="W4801" i="1"/>
  <c r="W4802" i="1"/>
  <c r="W4803" i="1"/>
  <c r="W4804" i="1"/>
  <c r="W4805" i="1"/>
  <c r="W4806" i="1"/>
  <c r="W4807" i="1"/>
  <c r="W4808" i="1"/>
  <c r="W4809" i="1"/>
  <c r="W4810" i="1"/>
  <c r="W4811" i="1"/>
  <c r="W4812" i="1"/>
  <c r="W4813" i="1"/>
  <c r="W4814" i="1"/>
  <c r="W4815" i="1"/>
  <c r="W4816" i="1"/>
  <c r="W4817" i="1"/>
  <c r="W4818" i="1"/>
  <c r="W4819" i="1"/>
  <c r="W4820" i="1"/>
  <c r="W4821" i="1"/>
  <c r="W4822" i="1"/>
  <c r="W4823" i="1"/>
  <c r="W4824" i="1"/>
  <c r="W4825" i="1"/>
  <c r="W4826" i="1"/>
  <c r="W4827" i="1"/>
  <c r="W4828" i="1"/>
  <c r="W4829" i="1"/>
  <c r="W4830" i="1"/>
  <c r="W4831" i="1"/>
  <c r="W4832" i="1"/>
  <c r="W4833" i="1"/>
  <c r="W4834" i="1"/>
  <c r="W4835" i="1"/>
  <c r="W4836" i="1"/>
  <c r="W4837" i="1"/>
  <c r="W4838" i="1"/>
  <c r="W4839" i="1"/>
  <c r="W4840" i="1"/>
  <c r="W4841" i="1"/>
  <c r="W4842" i="1"/>
  <c r="W4843" i="1"/>
  <c r="W4844" i="1"/>
  <c r="W4845" i="1"/>
  <c r="W4846" i="1"/>
  <c r="W4847" i="1"/>
  <c r="W4848" i="1"/>
  <c r="W4849" i="1"/>
  <c r="W4850" i="1"/>
  <c r="W4851" i="1"/>
  <c r="W4852" i="1"/>
  <c r="W4853" i="1"/>
  <c r="W4854" i="1"/>
  <c r="W4855" i="1"/>
  <c r="W4856" i="1"/>
  <c r="W4857" i="1"/>
  <c r="W4858" i="1"/>
  <c r="W4859" i="1"/>
  <c r="W4860" i="1"/>
  <c r="W4861" i="1"/>
  <c r="W4862" i="1"/>
  <c r="W4863" i="1"/>
  <c r="W4864" i="1"/>
  <c r="W4865" i="1"/>
  <c r="W4866" i="1"/>
  <c r="W4867" i="1"/>
  <c r="W4868" i="1"/>
  <c r="W4869" i="1"/>
  <c r="W4870" i="1"/>
  <c r="W4871" i="1"/>
  <c r="W4872" i="1"/>
  <c r="W4873" i="1"/>
  <c r="W4874" i="1"/>
  <c r="W4875" i="1"/>
  <c r="W4876" i="1"/>
  <c r="W4877" i="1"/>
  <c r="W4878" i="1"/>
  <c r="W4879" i="1"/>
  <c r="W4880" i="1"/>
  <c r="W4881" i="1"/>
  <c r="W4882" i="1"/>
  <c r="W4883" i="1"/>
  <c r="W4884" i="1"/>
  <c r="W4885" i="1"/>
  <c r="W4886" i="1"/>
  <c r="W4887" i="1"/>
  <c r="W4888" i="1"/>
  <c r="W4889" i="1"/>
  <c r="W4890" i="1"/>
  <c r="W4891" i="1"/>
  <c r="W4892" i="1"/>
  <c r="W4893" i="1"/>
  <c r="W4894" i="1"/>
  <c r="W4895" i="1"/>
  <c r="W4896" i="1"/>
  <c r="W4897" i="1"/>
  <c r="W4898" i="1"/>
  <c r="W4899" i="1"/>
  <c r="W4900" i="1"/>
  <c r="W4901" i="1"/>
  <c r="W4902" i="1"/>
  <c r="W4903" i="1"/>
  <c r="W4904" i="1"/>
  <c r="W4905" i="1"/>
  <c r="W4906" i="1"/>
  <c r="W4907" i="1"/>
  <c r="W4908" i="1"/>
  <c r="W4909" i="1"/>
  <c r="W4910" i="1"/>
  <c r="W4911" i="1"/>
  <c r="W4912" i="1"/>
  <c r="W4913" i="1"/>
  <c r="W4914" i="1"/>
  <c r="W4915" i="1"/>
  <c r="W4916" i="1"/>
  <c r="W4917" i="1"/>
  <c r="W4918" i="1"/>
  <c r="W4919" i="1"/>
  <c r="W4920" i="1"/>
  <c r="W4921" i="1"/>
  <c r="W4922" i="1"/>
  <c r="W4923" i="1"/>
  <c r="W4924" i="1"/>
  <c r="W4925" i="1"/>
  <c r="W4926" i="1"/>
  <c r="W4927" i="1"/>
  <c r="W4928" i="1"/>
  <c r="W4929" i="1"/>
  <c r="W4930" i="1"/>
  <c r="W4931" i="1"/>
  <c r="W4932" i="1"/>
  <c r="W4933" i="1"/>
  <c r="W4934" i="1"/>
  <c r="W4935" i="1"/>
  <c r="W4936" i="1"/>
  <c r="W4937" i="1"/>
  <c r="W4938" i="1"/>
  <c r="W4939" i="1"/>
  <c r="W4940" i="1"/>
  <c r="W4941" i="1"/>
  <c r="W4942" i="1"/>
  <c r="W4943" i="1"/>
  <c r="W4944" i="1"/>
  <c r="W4945" i="1"/>
  <c r="W4946" i="1"/>
  <c r="W4947" i="1"/>
  <c r="W4948" i="1"/>
  <c r="W4949" i="1"/>
  <c r="W4950" i="1"/>
  <c r="W4951" i="1"/>
  <c r="W4952" i="1"/>
  <c r="W4953" i="1"/>
  <c r="W4954" i="1"/>
  <c r="W4955" i="1"/>
  <c r="W4956" i="1"/>
  <c r="W4957" i="1"/>
  <c r="W4958" i="1"/>
  <c r="W4959" i="1"/>
  <c r="W4960" i="1"/>
  <c r="W4961" i="1"/>
  <c r="W4962" i="1"/>
  <c r="W4963" i="1"/>
  <c r="W4964" i="1"/>
  <c r="W4965" i="1"/>
  <c r="W4966" i="1"/>
  <c r="W4967" i="1"/>
  <c r="W4968" i="1"/>
  <c r="W4969" i="1"/>
  <c r="W4970" i="1"/>
  <c r="W4971" i="1"/>
  <c r="W4972" i="1"/>
  <c r="W4973" i="1"/>
  <c r="W4974" i="1"/>
  <c r="W4975" i="1"/>
  <c r="W4976" i="1"/>
  <c r="W4977" i="1"/>
  <c r="W4978" i="1"/>
  <c r="W4979" i="1"/>
  <c r="W4980" i="1"/>
  <c r="W4981" i="1"/>
  <c r="W4982" i="1"/>
  <c r="W4983" i="1"/>
  <c r="W4984" i="1"/>
  <c r="W4985" i="1"/>
  <c r="W4986" i="1"/>
  <c r="W4987" i="1"/>
  <c r="W4988" i="1"/>
  <c r="W4989" i="1"/>
  <c r="W4990" i="1"/>
  <c r="W4991" i="1"/>
  <c r="W4992" i="1"/>
  <c r="W4993" i="1"/>
  <c r="W4994" i="1"/>
  <c r="W4995" i="1"/>
  <c r="W4996" i="1"/>
  <c r="W4997" i="1"/>
  <c r="W4998" i="1"/>
  <c r="W4999" i="1"/>
  <c r="W5000" i="1"/>
  <c r="W5001" i="1"/>
  <c r="W5002" i="1"/>
  <c r="W5003" i="1"/>
  <c r="W5004" i="1"/>
  <c r="W5005" i="1"/>
  <c r="W5006" i="1"/>
  <c r="W5007" i="1"/>
  <c r="W5008" i="1"/>
  <c r="W5009" i="1"/>
  <c r="W5010" i="1"/>
  <c r="W5011" i="1"/>
  <c r="W5012" i="1"/>
  <c r="W5013" i="1"/>
  <c r="W5014" i="1"/>
  <c r="W5015" i="1"/>
  <c r="W5016" i="1"/>
  <c r="W5017" i="1"/>
  <c r="W5018" i="1"/>
  <c r="W5019" i="1"/>
  <c r="W5020" i="1"/>
  <c r="W5021" i="1"/>
  <c r="W5022" i="1"/>
  <c r="W5023" i="1"/>
  <c r="W5024" i="1"/>
  <c r="W5025" i="1"/>
  <c r="W5026" i="1"/>
  <c r="W5027" i="1"/>
  <c r="W5028" i="1"/>
  <c r="W5029" i="1"/>
  <c r="W5030" i="1"/>
  <c r="W5031" i="1"/>
  <c r="W5032" i="1"/>
  <c r="W5033" i="1"/>
  <c r="W5034" i="1"/>
  <c r="W5035" i="1"/>
  <c r="W5036" i="1"/>
  <c r="W5037" i="1"/>
  <c r="W5038" i="1"/>
  <c r="W5039" i="1"/>
  <c r="W5040" i="1"/>
  <c r="W5041" i="1"/>
  <c r="W5042" i="1"/>
  <c r="W5043" i="1"/>
  <c r="W5044" i="1"/>
  <c r="W5045" i="1"/>
  <c r="W5046" i="1"/>
  <c r="W5047" i="1"/>
  <c r="W5048" i="1"/>
  <c r="W5049" i="1"/>
  <c r="W5050" i="1"/>
  <c r="W5051" i="1"/>
  <c r="W5052" i="1"/>
  <c r="W5053" i="1"/>
  <c r="W5054" i="1"/>
  <c r="W5055" i="1"/>
  <c r="W5056" i="1"/>
  <c r="W5057" i="1"/>
  <c r="W5058" i="1"/>
  <c r="W5059" i="1"/>
  <c r="W5060" i="1"/>
  <c r="W5061" i="1"/>
  <c r="W5062" i="1"/>
  <c r="W5063" i="1"/>
  <c r="W5064" i="1"/>
  <c r="W5065" i="1"/>
  <c r="W5066" i="1"/>
  <c r="W5067" i="1"/>
  <c r="W5068" i="1"/>
  <c r="W5069" i="1"/>
  <c r="W5070" i="1"/>
  <c r="W5071" i="1"/>
  <c r="W5072" i="1"/>
  <c r="W5073" i="1"/>
  <c r="W5074" i="1"/>
  <c r="W5075" i="1"/>
  <c r="W5076" i="1"/>
  <c r="W5077" i="1"/>
  <c r="W5078" i="1"/>
  <c r="W5079" i="1"/>
  <c r="W5080" i="1"/>
  <c r="W5081" i="1"/>
  <c r="W5082" i="1"/>
  <c r="W5083" i="1"/>
  <c r="W5084" i="1"/>
  <c r="W5085" i="1"/>
  <c r="W5086" i="1"/>
  <c r="W5087" i="1"/>
  <c r="W5088" i="1"/>
  <c r="W5089" i="1"/>
  <c r="W5090" i="1"/>
  <c r="W5091" i="1"/>
  <c r="W5092" i="1"/>
  <c r="W5093" i="1"/>
  <c r="W5094" i="1"/>
  <c r="W5095" i="1"/>
  <c r="W5096" i="1"/>
  <c r="W5097" i="1"/>
  <c r="W5098" i="1"/>
  <c r="W5099" i="1"/>
  <c r="W5100" i="1"/>
  <c r="W5101" i="1"/>
  <c r="W5102" i="1"/>
  <c r="W5103" i="1"/>
  <c r="W5104" i="1"/>
  <c r="W5105" i="1"/>
  <c r="W5106" i="1"/>
  <c r="W5107" i="1"/>
  <c r="W5108" i="1"/>
  <c r="W5109" i="1"/>
  <c r="W5110" i="1"/>
  <c r="W5111" i="1"/>
  <c r="W5112" i="1"/>
  <c r="W5113" i="1"/>
  <c r="W5114" i="1"/>
  <c r="W5115" i="1"/>
  <c r="W5116" i="1"/>
  <c r="W5117" i="1"/>
  <c r="W5118" i="1"/>
  <c r="W5119" i="1"/>
  <c r="W5120" i="1"/>
  <c r="W5121" i="1"/>
  <c r="W5122" i="1"/>
  <c r="W5123" i="1"/>
  <c r="W5124" i="1"/>
  <c r="W5125" i="1"/>
  <c r="W5126" i="1"/>
  <c r="W5127" i="1"/>
  <c r="W5128" i="1"/>
  <c r="W5129" i="1"/>
  <c r="W5130" i="1"/>
  <c r="W5131" i="1"/>
  <c r="W5132" i="1"/>
  <c r="W5133" i="1"/>
  <c r="W5134" i="1"/>
  <c r="W5135" i="1"/>
  <c r="W5136" i="1"/>
  <c r="W5137" i="1"/>
  <c r="W5138" i="1"/>
  <c r="W5139" i="1"/>
  <c r="W5140" i="1"/>
  <c r="W5141" i="1"/>
  <c r="W5142" i="1"/>
  <c r="W5143" i="1"/>
  <c r="W5144" i="1"/>
  <c r="W5145" i="1"/>
  <c r="W5146" i="1"/>
  <c r="W5147" i="1"/>
  <c r="W5148" i="1"/>
  <c r="W5149" i="1"/>
  <c r="W5150" i="1"/>
  <c r="W5151" i="1"/>
  <c r="W5152" i="1"/>
  <c r="W5153" i="1"/>
  <c r="W5154" i="1"/>
  <c r="W5155" i="1"/>
  <c r="W5156" i="1"/>
  <c r="W5157" i="1"/>
  <c r="W5158" i="1"/>
  <c r="W5159" i="1"/>
  <c r="W5160" i="1"/>
  <c r="W5161" i="1"/>
  <c r="W5162" i="1"/>
  <c r="W5163" i="1"/>
  <c r="W5164" i="1"/>
  <c r="W5165" i="1"/>
  <c r="W5166" i="1"/>
  <c r="W5167" i="1"/>
  <c r="W5168" i="1"/>
  <c r="W5169" i="1"/>
  <c r="W5170" i="1"/>
  <c r="W5171" i="1"/>
  <c r="W5172" i="1"/>
  <c r="W5173" i="1"/>
  <c r="W5174" i="1"/>
  <c r="W5175" i="1"/>
  <c r="W5176" i="1"/>
  <c r="W5177" i="1"/>
  <c r="W5178" i="1"/>
  <c r="W5179" i="1"/>
  <c r="W5180" i="1"/>
  <c r="W5181" i="1"/>
  <c r="W5182" i="1"/>
  <c r="W5183" i="1"/>
  <c r="W5184" i="1"/>
  <c r="W5185" i="1"/>
  <c r="W5186" i="1"/>
  <c r="W5187" i="1"/>
  <c r="W5188" i="1"/>
  <c r="W5189" i="1"/>
  <c r="W5190" i="1"/>
  <c r="W5191" i="1"/>
  <c r="W5192" i="1"/>
  <c r="W5193" i="1"/>
  <c r="W5194" i="1"/>
  <c r="W5195" i="1"/>
  <c r="W5196" i="1"/>
  <c r="W5197" i="1"/>
  <c r="W5198" i="1"/>
  <c r="W5199" i="1"/>
  <c r="W5200" i="1"/>
  <c r="W5201" i="1"/>
  <c r="W5202" i="1"/>
  <c r="W5203" i="1"/>
  <c r="W5204" i="1"/>
  <c r="W5205" i="1"/>
  <c r="W5206" i="1"/>
  <c r="W5207" i="1"/>
  <c r="W5208" i="1"/>
  <c r="W5209" i="1"/>
  <c r="W5210" i="1"/>
  <c r="W5211" i="1"/>
  <c r="W5212" i="1"/>
  <c r="W5213" i="1"/>
  <c r="W5214" i="1"/>
  <c r="W5215" i="1"/>
  <c r="W5216" i="1"/>
  <c r="W5217" i="1"/>
  <c r="W5218" i="1"/>
  <c r="W5219" i="1"/>
  <c r="W5220" i="1"/>
  <c r="W5221" i="1"/>
  <c r="W5222" i="1"/>
  <c r="W5223" i="1"/>
  <c r="W5224" i="1"/>
  <c r="W5225" i="1"/>
  <c r="W5226" i="1"/>
  <c r="W5227" i="1"/>
  <c r="W5228" i="1"/>
  <c r="W5229" i="1"/>
  <c r="W5230" i="1"/>
  <c r="W5231" i="1"/>
  <c r="W5232" i="1"/>
  <c r="W5233" i="1"/>
  <c r="W5234" i="1"/>
  <c r="W5235" i="1"/>
  <c r="W5236" i="1"/>
  <c r="W5237" i="1"/>
  <c r="W5238" i="1"/>
  <c r="W5239" i="1"/>
  <c r="W5240" i="1"/>
  <c r="W5241" i="1"/>
  <c r="W5242" i="1"/>
  <c r="W5243" i="1"/>
  <c r="W5244" i="1"/>
  <c r="W5245" i="1"/>
  <c r="W5246" i="1"/>
  <c r="W5247" i="1"/>
  <c r="W5248" i="1"/>
  <c r="W5249" i="1"/>
  <c r="W5250" i="1"/>
  <c r="W5251" i="1"/>
  <c r="W5252" i="1"/>
  <c r="W5253" i="1"/>
  <c r="W5254" i="1"/>
  <c r="W5255" i="1"/>
  <c r="W5256" i="1"/>
  <c r="W5257" i="1"/>
  <c r="W5258" i="1"/>
  <c r="W5259" i="1"/>
  <c r="W5260" i="1"/>
  <c r="W5261" i="1"/>
  <c r="W5262" i="1"/>
  <c r="W5263" i="1"/>
  <c r="W5264" i="1"/>
  <c r="W5265" i="1"/>
  <c r="W5266" i="1"/>
  <c r="W5267" i="1"/>
  <c r="W5268" i="1"/>
  <c r="W5269" i="1"/>
  <c r="W5270" i="1"/>
  <c r="W5271" i="1"/>
  <c r="W5272" i="1"/>
  <c r="W5273" i="1"/>
  <c r="W5274" i="1"/>
  <c r="W5275" i="1"/>
  <c r="W5276" i="1"/>
  <c r="W5277" i="1"/>
  <c r="W5278" i="1"/>
  <c r="W5279" i="1"/>
  <c r="W5280" i="1"/>
  <c r="W5281" i="1"/>
  <c r="W5282" i="1"/>
  <c r="W5283" i="1"/>
  <c r="W5284" i="1"/>
  <c r="W5285" i="1"/>
  <c r="W5286" i="1"/>
  <c r="W5287" i="1"/>
  <c r="W5288" i="1"/>
  <c r="W5289" i="1"/>
  <c r="W5290" i="1"/>
  <c r="W5291" i="1"/>
  <c r="W5292" i="1"/>
  <c r="W5293" i="1"/>
  <c r="W5294" i="1"/>
  <c r="W5295" i="1"/>
  <c r="W5296" i="1"/>
  <c r="W5297" i="1"/>
  <c r="W5298" i="1"/>
  <c r="W5299" i="1"/>
  <c r="W5300" i="1"/>
  <c r="W5301" i="1"/>
  <c r="W5302" i="1"/>
  <c r="W5303" i="1"/>
  <c r="W5304" i="1"/>
  <c r="W5305" i="1"/>
  <c r="W5306" i="1"/>
  <c r="W5307" i="1"/>
  <c r="W5308" i="1"/>
  <c r="W5309" i="1"/>
  <c r="W5310" i="1"/>
  <c r="W5311" i="1"/>
  <c r="W5312" i="1"/>
  <c r="W5313" i="1"/>
  <c r="W5314" i="1"/>
  <c r="W5315" i="1"/>
  <c r="W5316" i="1"/>
  <c r="W5317" i="1"/>
  <c r="W5318" i="1"/>
  <c r="W5319" i="1"/>
  <c r="W5320" i="1"/>
  <c r="W5321" i="1"/>
  <c r="W5322" i="1"/>
  <c r="W5323" i="1"/>
  <c r="W5324" i="1"/>
  <c r="W5325" i="1"/>
  <c r="W5326" i="1"/>
  <c r="W5327" i="1"/>
  <c r="W5328" i="1"/>
  <c r="W5329" i="1"/>
  <c r="W5330" i="1"/>
  <c r="W5331" i="1"/>
  <c r="W5332" i="1"/>
  <c r="W5333" i="1"/>
  <c r="W5334" i="1"/>
  <c r="W5335" i="1"/>
  <c r="W5336" i="1"/>
  <c r="W5337" i="1"/>
  <c r="W5338" i="1"/>
  <c r="W5339" i="1"/>
  <c r="W5340" i="1"/>
  <c r="W5341" i="1"/>
  <c r="W5342" i="1"/>
  <c r="W5343" i="1"/>
  <c r="W5344" i="1"/>
  <c r="W5345" i="1"/>
  <c r="W5346" i="1"/>
  <c r="W5347" i="1"/>
  <c r="W5348" i="1"/>
  <c r="W5349" i="1"/>
  <c r="W5350" i="1"/>
  <c r="W5351" i="1"/>
  <c r="W5352" i="1"/>
  <c r="W5353" i="1"/>
  <c r="W5354" i="1"/>
  <c r="W5355" i="1"/>
  <c r="W5356" i="1"/>
  <c r="W5357" i="1"/>
  <c r="W5358" i="1"/>
  <c r="W5359" i="1"/>
  <c r="W5360" i="1"/>
  <c r="W5361" i="1"/>
  <c r="W5362" i="1"/>
  <c r="W5363" i="1"/>
  <c r="W5364" i="1"/>
  <c r="W5365" i="1"/>
  <c r="W5366" i="1"/>
  <c r="W5367" i="1"/>
  <c r="W5368" i="1"/>
  <c r="W5369" i="1"/>
  <c r="W5370" i="1"/>
  <c r="W5371" i="1"/>
  <c r="W5372" i="1"/>
  <c r="W5373" i="1"/>
  <c r="W5374" i="1"/>
  <c r="W5375" i="1"/>
  <c r="W5376" i="1"/>
  <c r="W5377" i="1"/>
  <c r="W5378" i="1"/>
  <c r="W5379" i="1"/>
  <c r="W5380" i="1"/>
  <c r="W5381" i="1"/>
  <c r="W5382" i="1"/>
  <c r="W5383" i="1"/>
  <c r="W5384" i="1"/>
  <c r="W5385" i="1"/>
  <c r="W5386" i="1"/>
  <c r="W5387" i="1"/>
  <c r="W5388" i="1"/>
  <c r="W5389" i="1"/>
  <c r="W5390" i="1"/>
  <c r="W5391" i="1"/>
  <c r="W5392" i="1"/>
  <c r="W5393" i="1"/>
  <c r="W5394" i="1"/>
  <c r="W5395" i="1"/>
  <c r="W5396" i="1"/>
  <c r="W5397" i="1"/>
  <c r="W5398" i="1"/>
  <c r="W5399" i="1"/>
  <c r="W5400" i="1"/>
  <c r="W5401" i="1"/>
  <c r="W5402" i="1"/>
  <c r="W5403" i="1"/>
  <c r="W5404" i="1"/>
  <c r="W5405" i="1"/>
  <c r="W5406" i="1"/>
  <c r="W5407" i="1"/>
  <c r="W5408" i="1"/>
  <c r="W5409" i="1"/>
  <c r="W5410" i="1"/>
  <c r="W5411" i="1"/>
  <c r="W5412" i="1"/>
  <c r="W5413" i="1"/>
  <c r="W5414" i="1"/>
  <c r="W5415" i="1"/>
  <c r="W5416" i="1"/>
  <c r="W5417" i="1"/>
  <c r="W5418" i="1"/>
  <c r="W5419" i="1"/>
  <c r="W5420" i="1"/>
  <c r="W5421" i="1"/>
  <c r="W5422" i="1"/>
  <c r="W5423" i="1"/>
  <c r="W5424" i="1"/>
  <c r="W5425" i="1"/>
  <c r="W5426" i="1"/>
  <c r="W5427" i="1"/>
  <c r="W5428" i="1"/>
  <c r="W5429" i="1"/>
  <c r="W5430" i="1"/>
  <c r="W5431" i="1"/>
  <c r="W5432" i="1"/>
  <c r="W5433" i="1"/>
  <c r="W5434" i="1"/>
  <c r="W5435" i="1"/>
  <c r="W5436" i="1"/>
  <c r="W5437" i="1"/>
  <c r="W5438" i="1"/>
  <c r="W5439" i="1"/>
  <c r="W5440" i="1"/>
  <c r="W5441" i="1"/>
  <c r="W5442" i="1"/>
  <c r="W5443" i="1"/>
  <c r="W5444" i="1"/>
  <c r="W5445" i="1"/>
  <c r="W5446" i="1"/>
  <c r="W5447" i="1"/>
  <c r="W5448" i="1"/>
  <c r="W5449" i="1"/>
  <c r="W5450" i="1"/>
  <c r="W5451" i="1"/>
  <c r="W5452" i="1"/>
  <c r="W5453" i="1"/>
  <c r="W5454" i="1"/>
  <c r="W5455" i="1"/>
  <c r="W5456" i="1"/>
  <c r="W5457" i="1"/>
  <c r="W5458" i="1"/>
  <c r="W5459" i="1"/>
  <c r="W5460" i="1"/>
  <c r="W5461" i="1"/>
  <c r="W5462" i="1"/>
  <c r="W5463" i="1"/>
  <c r="W5464" i="1"/>
  <c r="W5465" i="1"/>
  <c r="W5466" i="1"/>
  <c r="W5467" i="1"/>
  <c r="W5468" i="1"/>
  <c r="W5469" i="1"/>
  <c r="W5470" i="1"/>
  <c r="W5471" i="1"/>
  <c r="W5472" i="1"/>
  <c r="W5473" i="1"/>
  <c r="W5474" i="1"/>
  <c r="W5475" i="1"/>
  <c r="W5476" i="1"/>
  <c r="W5477" i="1"/>
  <c r="W5478" i="1"/>
  <c r="W5479" i="1"/>
  <c r="W5480" i="1"/>
  <c r="W5481" i="1"/>
  <c r="W5482" i="1"/>
  <c r="W5483" i="1"/>
  <c r="W5484" i="1"/>
  <c r="W5485" i="1"/>
  <c r="W5486" i="1"/>
  <c r="W5487" i="1"/>
  <c r="W5488" i="1"/>
  <c r="W5489" i="1"/>
  <c r="W5490" i="1"/>
  <c r="W5491" i="1"/>
  <c r="W5492" i="1"/>
  <c r="W5493" i="1"/>
  <c r="W5494" i="1"/>
  <c r="W5495" i="1"/>
  <c r="W5496" i="1"/>
  <c r="W5497" i="1"/>
  <c r="W5498" i="1"/>
  <c r="W5499" i="1"/>
  <c r="W5500" i="1"/>
  <c r="W5501" i="1"/>
  <c r="W5502" i="1"/>
  <c r="W5503" i="1"/>
  <c r="W5504" i="1"/>
  <c r="W5505" i="1"/>
  <c r="W5506" i="1"/>
  <c r="W5507" i="1"/>
  <c r="W5508" i="1"/>
  <c r="W5509" i="1"/>
  <c r="W5510" i="1"/>
  <c r="W5511" i="1"/>
  <c r="W5512" i="1"/>
  <c r="W5513" i="1"/>
  <c r="W5514" i="1"/>
  <c r="W5515" i="1"/>
  <c r="W5516" i="1"/>
  <c r="W5517" i="1"/>
  <c r="W5518" i="1"/>
  <c r="W5519" i="1"/>
  <c r="W5520" i="1"/>
  <c r="W5521" i="1"/>
  <c r="W5522" i="1"/>
  <c r="W5523" i="1"/>
  <c r="W5524" i="1"/>
  <c r="W5525" i="1"/>
  <c r="W5526" i="1"/>
  <c r="W5527" i="1"/>
  <c r="W5528" i="1"/>
  <c r="W5529" i="1"/>
  <c r="W5530" i="1"/>
  <c r="W5531" i="1"/>
  <c r="W5532" i="1"/>
  <c r="W5533" i="1"/>
  <c r="W5534" i="1"/>
  <c r="W5535" i="1"/>
  <c r="W5536" i="1"/>
  <c r="W5537" i="1"/>
  <c r="W5538" i="1"/>
  <c r="W5539" i="1"/>
  <c r="W5540" i="1"/>
  <c r="W5541" i="1"/>
  <c r="W5542" i="1"/>
  <c r="W5543" i="1"/>
  <c r="W5544" i="1"/>
  <c r="W5545" i="1"/>
  <c r="W5546" i="1"/>
  <c r="W5547" i="1"/>
  <c r="W5548" i="1"/>
  <c r="W5549" i="1"/>
  <c r="W5550" i="1"/>
  <c r="W5551" i="1"/>
  <c r="W5552" i="1"/>
  <c r="W5553" i="1"/>
  <c r="W5554" i="1"/>
  <c r="W5555" i="1"/>
  <c r="W5556" i="1"/>
  <c r="W5557" i="1"/>
  <c r="W5558" i="1"/>
  <c r="W5559" i="1"/>
  <c r="W5560" i="1"/>
  <c r="W5561" i="1"/>
  <c r="W5562" i="1"/>
  <c r="W5563" i="1"/>
  <c r="W5564" i="1"/>
  <c r="W5565" i="1"/>
  <c r="W5566" i="1"/>
  <c r="W5567" i="1"/>
  <c r="W5568" i="1"/>
  <c r="W5569" i="1"/>
  <c r="W5570" i="1"/>
  <c r="W5571" i="1"/>
  <c r="W5572" i="1"/>
  <c r="W5573" i="1"/>
  <c r="W5574" i="1"/>
  <c r="W5575" i="1"/>
  <c r="W5576" i="1"/>
  <c r="W5577" i="1"/>
  <c r="W5578" i="1"/>
  <c r="W5579" i="1"/>
  <c r="W5580" i="1"/>
  <c r="W5581" i="1"/>
  <c r="W5582" i="1"/>
  <c r="W5583" i="1"/>
  <c r="W5584" i="1"/>
  <c r="W5585" i="1"/>
  <c r="W5586" i="1"/>
  <c r="W5587" i="1"/>
  <c r="W5588" i="1"/>
  <c r="W5589" i="1"/>
  <c r="W5590" i="1"/>
  <c r="W5591" i="1"/>
  <c r="W5592" i="1"/>
  <c r="W5593" i="1"/>
  <c r="W5594" i="1"/>
  <c r="W5595" i="1"/>
  <c r="W5596" i="1"/>
  <c r="W5597" i="1"/>
  <c r="W5598" i="1"/>
  <c r="W5599" i="1"/>
  <c r="W5600" i="1"/>
  <c r="W5601" i="1"/>
  <c r="W5602" i="1"/>
  <c r="W5603" i="1"/>
  <c r="W5604" i="1"/>
  <c r="W5605" i="1"/>
  <c r="W5606" i="1"/>
  <c r="W5607" i="1"/>
  <c r="W5608" i="1"/>
  <c r="W5609" i="1"/>
  <c r="W5610" i="1"/>
  <c r="W5611" i="1"/>
  <c r="W5612" i="1"/>
  <c r="W5613" i="1"/>
  <c r="W5614" i="1"/>
  <c r="W5615" i="1"/>
  <c r="W5616" i="1"/>
  <c r="W5617" i="1"/>
  <c r="W5618" i="1"/>
  <c r="W5619" i="1"/>
  <c r="W5620" i="1"/>
  <c r="W5621" i="1"/>
  <c r="W5622" i="1"/>
  <c r="W5623" i="1"/>
  <c r="W5624" i="1"/>
  <c r="W5625" i="1"/>
  <c r="W5626" i="1"/>
  <c r="W5627" i="1"/>
  <c r="W5628" i="1"/>
  <c r="W5629" i="1"/>
  <c r="W5630" i="1"/>
  <c r="W5631" i="1"/>
  <c r="W5632" i="1"/>
  <c r="W5633" i="1"/>
  <c r="W5634" i="1"/>
  <c r="W5635" i="1"/>
  <c r="W5636" i="1"/>
  <c r="W5637" i="1"/>
  <c r="W5638" i="1"/>
  <c r="W5639" i="1"/>
  <c r="W5640" i="1"/>
  <c r="W5641" i="1"/>
  <c r="W5642" i="1"/>
  <c r="W5643" i="1"/>
  <c r="W5644" i="1"/>
  <c r="W5645" i="1"/>
  <c r="W5646" i="1"/>
  <c r="W5647" i="1"/>
  <c r="W5648" i="1"/>
  <c r="W5649" i="1"/>
  <c r="W5650" i="1"/>
  <c r="W5651" i="1"/>
  <c r="W5652" i="1"/>
  <c r="W5653" i="1"/>
  <c r="W5654" i="1"/>
  <c r="W5655" i="1"/>
  <c r="W5656" i="1"/>
  <c r="W5657" i="1"/>
  <c r="W5658" i="1"/>
  <c r="W5659" i="1"/>
  <c r="W5660" i="1"/>
  <c r="W5661" i="1"/>
  <c r="W5662" i="1"/>
  <c r="W5663" i="1"/>
  <c r="W5664" i="1"/>
  <c r="W5665" i="1"/>
  <c r="W5666" i="1"/>
  <c r="W5667" i="1"/>
  <c r="W5668" i="1"/>
  <c r="W5669" i="1"/>
  <c r="W5670" i="1"/>
  <c r="W5671" i="1"/>
  <c r="W5672" i="1"/>
  <c r="W5673" i="1"/>
  <c r="W5674" i="1"/>
  <c r="W5675" i="1"/>
  <c r="W5676" i="1"/>
  <c r="W5677" i="1"/>
  <c r="W5678" i="1"/>
  <c r="W5679" i="1"/>
  <c r="W5680" i="1"/>
  <c r="W5681" i="1"/>
  <c r="W5682" i="1"/>
  <c r="W5683" i="1"/>
  <c r="W5684" i="1"/>
  <c r="W5685" i="1"/>
  <c r="W5686" i="1"/>
  <c r="W5687" i="1"/>
  <c r="W5688" i="1"/>
  <c r="W5689" i="1"/>
  <c r="W5690" i="1"/>
  <c r="W5691" i="1"/>
  <c r="W5692" i="1"/>
  <c r="W5693" i="1"/>
  <c r="W5694" i="1"/>
  <c r="W5695" i="1"/>
  <c r="W5696" i="1"/>
  <c r="W5697" i="1"/>
  <c r="W5698" i="1"/>
  <c r="W5699" i="1"/>
  <c r="W5700" i="1"/>
  <c r="W5701" i="1"/>
  <c r="W5702" i="1"/>
  <c r="W5703" i="1"/>
  <c r="W5704" i="1"/>
  <c r="W5705" i="1"/>
  <c r="W5706" i="1"/>
  <c r="W5707" i="1"/>
  <c r="W5708" i="1"/>
  <c r="W5709" i="1"/>
  <c r="W5710" i="1"/>
  <c r="W5711" i="1"/>
  <c r="W5712" i="1"/>
  <c r="W5713" i="1"/>
  <c r="W5714" i="1"/>
  <c r="W5715" i="1"/>
  <c r="W5716" i="1"/>
  <c r="W5717" i="1"/>
  <c r="W5718" i="1"/>
  <c r="W5719" i="1"/>
  <c r="W5720" i="1"/>
  <c r="W5721" i="1"/>
  <c r="W5722" i="1"/>
  <c r="W5723" i="1"/>
  <c r="W5724" i="1"/>
  <c r="W5725" i="1"/>
  <c r="W5726" i="1"/>
  <c r="W5727" i="1"/>
  <c r="W5728" i="1"/>
  <c r="W5729" i="1"/>
  <c r="W5730" i="1"/>
  <c r="W5731" i="1"/>
  <c r="W5732" i="1"/>
  <c r="W5733" i="1"/>
  <c r="W5734" i="1"/>
  <c r="W5735" i="1"/>
  <c r="W5736" i="1"/>
  <c r="W5737" i="1"/>
  <c r="W5738" i="1"/>
  <c r="W5739" i="1"/>
  <c r="W5740" i="1"/>
  <c r="W5741" i="1"/>
  <c r="W5742" i="1"/>
  <c r="W5743" i="1"/>
  <c r="W5744" i="1"/>
  <c r="W5745" i="1"/>
  <c r="W5746" i="1"/>
  <c r="W5747" i="1"/>
  <c r="W5748" i="1"/>
  <c r="W5749" i="1"/>
  <c r="W5750" i="1"/>
  <c r="W5751" i="1"/>
  <c r="W5752" i="1"/>
  <c r="W5753" i="1"/>
  <c r="W5754" i="1"/>
  <c r="W5755" i="1"/>
  <c r="W5756" i="1"/>
  <c r="W5757" i="1"/>
  <c r="W5758" i="1"/>
  <c r="W5759" i="1"/>
  <c r="W5760" i="1"/>
  <c r="W5761" i="1"/>
  <c r="W5762" i="1"/>
  <c r="W5763" i="1"/>
  <c r="W5764" i="1"/>
  <c r="W5765" i="1"/>
  <c r="W5766" i="1"/>
  <c r="W5767" i="1"/>
  <c r="W5768" i="1"/>
  <c r="W5769" i="1"/>
  <c r="W5770" i="1"/>
  <c r="W5771" i="1"/>
  <c r="W5772" i="1"/>
  <c r="W5773" i="1"/>
  <c r="W5774" i="1"/>
  <c r="W5775" i="1"/>
  <c r="W5776" i="1"/>
  <c r="W5777" i="1"/>
  <c r="W5778" i="1"/>
  <c r="W5779" i="1"/>
  <c r="W5780" i="1"/>
  <c r="W5781" i="1"/>
  <c r="W5782" i="1"/>
  <c r="W5783" i="1"/>
  <c r="W5784" i="1"/>
  <c r="W5785" i="1"/>
  <c r="W5786" i="1"/>
  <c r="W5787" i="1"/>
  <c r="W5788" i="1"/>
  <c r="W5789" i="1"/>
  <c r="W5790" i="1"/>
  <c r="W5791" i="1"/>
  <c r="W5792" i="1"/>
  <c r="W5793" i="1"/>
  <c r="W5794" i="1"/>
  <c r="W5795" i="1"/>
  <c r="W5796" i="1"/>
  <c r="W5797" i="1"/>
  <c r="W5798" i="1"/>
  <c r="W5799" i="1"/>
  <c r="W5800" i="1"/>
  <c r="W5801" i="1"/>
  <c r="W5802" i="1"/>
  <c r="W5803" i="1"/>
  <c r="W5804" i="1"/>
  <c r="W5805" i="1"/>
  <c r="W5806" i="1"/>
  <c r="W5807" i="1"/>
  <c r="W5808" i="1"/>
  <c r="W5809" i="1"/>
  <c r="W5810" i="1"/>
  <c r="W5811" i="1"/>
  <c r="W5812" i="1"/>
  <c r="W5813" i="1"/>
  <c r="W5814" i="1"/>
  <c r="W5815" i="1"/>
  <c r="W5816" i="1"/>
  <c r="W5817" i="1"/>
  <c r="W5818" i="1"/>
  <c r="W5819" i="1"/>
  <c r="W5820" i="1"/>
  <c r="W5821" i="1"/>
  <c r="W5822" i="1"/>
  <c r="W5823" i="1"/>
  <c r="W5824" i="1"/>
  <c r="W5825" i="1"/>
  <c r="W5826" i="1"/>
  <c r="W5827" i="1"/>
  <c r="W5828" i="1"/>
  <c r="W5829" i="1"/>
  <c r="W5830" i="1"/>
  <c r="W5831" i="1"/>
  <c r="W5832" i="1"/>
  <c r="W5833" i="1"/>
  <c r="W5834" i="1"/>
  <c r="W5835" i="1"/>
  <c r="W5836" i="1"/>
  <c r="W5837" i="1"/>
  <c r="W5838" i="1"/>
  <c r="W5839" i="1"/>
  <c r="W5840" i="1"/>
  <c r="W5841" i="1"/>
  <c r="W5842" i="1"/>
  <c r="W5843" i="1"/>
  <c r="W5844" i="1"/>
  <c r="W5845" i="1"/>
  <c r="W5846" i="1"/>
  <c r="W5847" i="1"/>
  <c r="W5848" i="1"/>
  <c r="W5849" i="1"/>
  <c r="W5850" i="1"/>
  <c r="W5851" i="1"/>
  <c r="W5852" i="1"/>
  <c r="W5853" i="1"/>
  <c r="W5854" i="1"/>
  <c r="W5855" i="1"/>
  <c r="W5856" i="1"/>
  <c r="W5857" i="1"/>
  <c r="W5858" i="1"/>
  <c r="W5859" i="1"/>
  <c r="W5860" i="1"/>
  <c r="W5861" i="1"/>
  <c r="W5862" i="1"/>
  <c r="W5863" i="1"/>
  <c r="W5864" i="1"/>
  <c r="W5865" i="1"/>
  <c r="W5866" i="1"/>
  <c r="W5867" i="1"/>
  <c r="W5868" i="1"/>
  <c r="W5869" i="1"/>
  <c r="W5870" i="1"/>
  <c r="W5871" i="1"/>
  <c r="W5872" i="1"/>
  <c r="W5873" i="1"/>
  <c r="W5874" i="1"/>
  <c r="W5875" i="1"/>
  <c r="W5876" i="1"/>
  <c r="W5877" i="1"/>
  <c r="W5878" i="1"/>
  <c r="W5879" i="1"/>
  <c r="W5880" i="1"/>
  <c r="W5881" i="1"/>
  <c r="W5882" i="1"/>
  <c r="W5883" i="1"/>
  <c r="W5884" i="1"/>
  <c r="W5885" i="1"/>
  <c r="W5886" i="1"/>
  <c r="W5887" i="1"/>
  <c r="W5888" i="1"/>
  <c r="W5889" i="1"/>
  <c r="W5890" i="1"/>
  <c r="W5891" i="1"/>
  <c r="W5892" i="1"/>
  <c r="W5893" i="1"/>
  <c r="W5894" i="1"/>
  <c r="W5895" i="1"/>
  <c r="W5896" i="1"/>
  <c r="W5897" i="1"/>
  <c r="W5898" i="1"/>
  <c r="W5899" i="1"/>
  <c r="W5900" i="1"/>
  <c r="W5901" i="1"/>
  <c r="W5902" i="1"/>
  <c r="W5903" i="1"/>
  <c r="W5904" i="1"/>
  <c r="W5905" i="1"/>
  <c r="W5906" i="1"/>
  <c r="W5907" i="1"/>
  <c r="W5908" i="1"/>
  <c r="W5909" i="1"/>
  <c r="W5910" i="1"/>
  <c r="W5911" i="1"/>
  <c r="W5912" i="1"/>
  <c r="W5913" i="1"/>
  <c r="W5914" i="1"/>
  <c r="W5915" i="1"/>
  <c r="W5916" i="1"/>
  <c r="W5917" i="1"/>
  <c r="W5918" i="1"/>
  <c r="W5919" i="1"/>
  <c r="W5920" i="1"/>
  <c r="W5921" i="1"/>
  <c r="W5922" i="1"/>
  <c r="W5923" i="1"/>
  <c r="W5924" i="1"/>
  <c r="W5925" i="1"/>
  <c r="W5926" i="1"/>
  <c r="W5927" i="1"/>
  <c r="W5928" i="1"/>
  <c r="W5929" i="1"/>
  <c r="W5930" i="1"/>
  <c r="W5931" i="1"/>
  <c r="W5932" i="1"/>
  <c r="W5933" i="1"/>
  <c r="W5934" i="1"/>
  <c r="W5935" i="1"/>
  <c r="W5936" i="1"/>
  <c r="W5937" i="1"/>
  <c r="W5938" i="1"/>
  <c r="W5939" i="1"/>
  <c r="W5940" i="1"/>
  <c r="W5941" i="1"/>
  <c r="W5942" i="1"/>
  <c r="W5943" i="1"/>
  <c r="W5944" i="1"/>
  <c r="W5945" i="1"/>
  <c r="W5946" i="1"/>
  <c r="W5947" i="1"/>
  <c r="W5948" i="1"/>
  <c r="W5949" i="1"/>
  <c r="W5950" i="1"/>
  <c r="W5951" i="1"/>
  <c r="W5952" i="1"/>
  <c r="W5953" i="1"/>
  <c r="W5954" i="1"/>
  <c r="W5955" i="1"/>
  <c r="W5956" i="1"/>
  <c r="W5957" i="1"/>
  <c r="W5958" i="1"/>
  <c r="W5959" i="1"/>
  <c r="W5960" i="1"/>
  <c r="W5961" i="1"/>
  <c r="W5962" i="1"/>
  <c r="W5963" i="1"/>
  <c r="W5964" i="1"/>
  <c r="W5965" i="1"/>
  <c r="W5966" i="1"/>
  <c r="W5967" i="1"/>
  <c r="W5968" i="1"/>
  <c r="W5969" i="1"/>
  <c r="W5970" i="1"/>
  <c r="W5971" i="1"/>
  <c r="W5972" i="1"/>
  <c r="W5973" i="1"/>
  <c r="W5974" i="1"/>
  <c r="W5975" i="1"/>
  <c r="W5976" i="1"/>
  <c r="W5977" i="1"/>
  <c r="W5978" i="1"/>
  <c r="W5979" i="1"/>
  <c r="W5980" i="1"/>
  <c r="W5981" i="1"/>
  <c r="W5982" i="1"/>
  <c r="W5983" i="1"/>
  <c r="W5984" i="1"/>
  <c r="W5985" i="1"/>
  <c r="W5986" i="1"/>
  <c r="W5987" i="1"/>
  <c r="W5988" i="1"/>
  <c r="W5989" i="1"/>
  <c r="W5990" i="1"/>
  <c r="W5991" i="1"/>
  <c r="W5992" i="1"/>
  <c r="W5993" i="1"/>
  <c r="W5994" i="1"/>
  <c r="W5995" i="1"/>
  <c r="W5996" i="1"/>
  <c r="W5997" i="1"/>
  <c r="W5998" i="1"/>
  <c r="E35" i="23"/>
  <c r="E2" i="23"/>
  <c r="E26" i="23"/>
  <c r="U2" i="1"/>
  <c r="I9" i="23"/>
  <c r="G25" i="23"/>
  <c r="J9" i="23"/>
  <c r="I2" i="20"/>
  <c r="L26" i="23"/>
  <c r="C27" i="22"/>
  <c r="E25" i="23"/>
  <c r="L25" i="23"/>
  <c r="A10" i="26"/>
  <c r="B10" i="26"/>
  <c r="S2" i="1"/>
  <c r="L27" i="23"/>
  <c r="D11" i="13"/>
  <c r="D14" i="23"/>
  <c r="D15" i="23"/>
  <c r="D19" i="23"/>
  <c r="D22" i="23"/>
  <c r="D23" i="23"/>
  <c r="B24" i="23"/>
  <c r="L2" i="23"/>
  <c r="G7" i="23"/>
  <c r="T2" i="1"/>
  <c r="G101" i="14"/>
  <c r="F2" i="23"/>
  <c r="F3" i="4"/>
  <c r="G9" i="23"/>
  <c r="F2" i="3"/>
  <c r="E2" i="20"/>
  <c r="D2" i="20"/>
  <c r="C16" i="13"/>
  <c r="F43" i="13"/>
  <c r="G2" i="20"/>
  <c r="G14" i="23"/>
  <c r="F2" i="20"/>
  <c r="H2" i="20"/>
  <c r="A2" i="20"/>
  <c r="B1" i="26"/>
  <c r="E14" i="23"/>
  <c r="L14" i="23"/>
  <c r="E9" i="23"/>
  <c r="L9" i="23"/>
  <c r="D18" i="23"/>
  <c r="D17" i="23"/>
  <c r="D16" i="23"/>
  <c r="C5" i="22"/>
  <c r="D14" i="22"/>
  <c r="C4" i="22"/>
  <c r="C3" i="22"/>
  <c r="E6" i="22"/>
  <c r="C1" i="26"/>
  <c r="E6" i="23"/>
  <c r="L6" i="23"/>
  <c r="E24" i="23"/>
  <c r="E8" i="23"/>
  <c r="L8" i="23"/>
  <c r="E5" i="23"/>
  <c r="L5" i="23"/>
  <c r="A3" i="26"/>
  <c r="E19" i="23"/>
  <c r="L19" i="23"/>
  <c r="E15" i="23"/>
  <c r="L15" i="23"/>
  <c r="C23" i="22"/>
  <c r="L24" i="23"/>
  <c r="A6" i="26"/>
  <c r="A9" i="26"/>
  <c r="A35" i="26"/>
  <c r="B35" i="26"/>
  <c r="E21" i="23"/>
  <c r="L21" i="23"/>
  <c r="E12" i="23"/>
  <c r="L12" i="23"/>
  <c r="E10" i="23"/>
  <c r="L10" i="23"/>
  <c r="A7" i="26"/>
  <c r="C22" i="22"/>
  <c r="C15" i="22"/>
  <c r="C12" i="22"/>
  <c r="A32" i="26"/>
  <c r="B32" i="26"/>
  <c r="C11" i="22"/>
  <c r="A31" i="26"/>
  <c r="B31" i="26"/>
  <c r="C10" i="22"/>
  <c r="A30" i="26"/>
  <c r="B30" i="26"/>
  <c r="C8" i="22"/>
  <c r="A28" i="26"/>
  <c r="B28" i="26"/>
  <c r="A27" i="26"/>
  <c r="B27" i="26"/>
  <c r="A25" i="26"/>
  <c r="B25" i="26"/>
  <c r="A24" i="26"/>
  <c r="B24" i="26"/>
  <c r="A23" i="26"/>
  <c r="B23" i="26"/>
  <c r="E13" i="23"/>
  <c r="L13" i="23"/>
  <c r="A12" i="26"/>
  <c r="A14" i="26"/>
  <c r="B14" i="26"/>
  <c r="A16" i="26"/>
  <c r="C14" i="22"/>
  <c r="C6" i="22"/>
  <c r="E20" i="23"/>
  <c r="L20" i="23"/>
  <c r="A34" i="26"/>
  <c r="B34" i="26"/>
  <c r="C25" i="22"/>
  <c r="A26" i="26"/>
  <c r="B26" i="26"/>
  <c r="A15" i="26"/>
  <c r="C24" i="22"/>
  <c r="A19" i="26"/>
  <c r="B19" i="26"/>
  <c r="D19" i="22"/>
  <c r="B12" i="26"/>
  <c r="A11" i="26"/>
  <c r="B16" i="26"/>
  <c r="B15" i="26"/>
  <c r="B11" i="26"/>
  <c r="B9" i="26"/>
  <c r="B6" i="26"/>
  <c r="B3" i="26"/>
  <c r="B7" i="26"/>
  <c r="A21" i="26"/>
  <c r="B21" i="26"/>
  <c r="A18" i="26"/>
  <c r="C21" i="22"/>
  <c r="A17" i="26"/>
  <c r="C20" i="22"/>
  <c r="A20" i="26"/>
  <c r="B17" i="26"/>
  <c r="B18" i="26"/>
  <c r="B20" i="26"/>
  <c r="A8" i="9"/>
  <c r="A9" i="9"/>
  <c r="A2" i="9"/>
  <c r="A3" i="9"/>
  <c r="A4" i="9"/>
  <c r="A5" i="9"/>
  <c r="A6" i="9"/>
  <c r="X2" i="1"/>
  <c r="C19" i="13"/>
  <c r="A7" i="9"/>
  <c r="C20" i="13"/>
  <c r="E7" i="23"/>
  <c r="L7" i="23"/>
  <c r="C18" i="22"/>
  <c r="A59" i="9"/>
  <c r="A52" i="9"/>
  <c r="A50" i="9"/>
  <c r="A45" i="9"/>
  <c r="A43" i="9"/>
  <c r="A42" i="9"/>
  <c r="A37" i="9"/>
  <c r="A35" i="9"/>
  <c r="A33" i="9"/>
  <c r="A30" i="9"/>
  <c r="A28" i="9"/>
  <c r="A27" i="9"/>
  <c r="A26" i="9"/>
  <c r="A24" i="9"/>
  <c r="A22" i="9"/>
  <c r="A20" i="9"/>
  <c r="A10" i="9"/>
  <c r="A11" i="9"/>
  <c r="A12" i="9"/>
  <c r="A13" i="9"/>
  <c r="A14" i="9"/>
  <c r="A15" i="9"/>
  <c r="A16" i="9"/>
  <c r="A17" i="9"/>
  <c r="A18" i="9"/>
  <c r="A19" i="9"/>
  <c r="A21" i="9"/>
  <c r="A23" i="9"/>
  <c r="A25" i="9"/>
  <c r="A29" i="9"/>
  <c r="A31" i="9"/>
  <c r="A32" i="9"/>
  <c r="A34" i="9"/>
  <c r="A36" i="9"/>
  <c r="A38" i="9"/>
  <c r="A39" i="9"/>
  <c r="A40" i="9"/>
  <c r="A41" i="9"/>
  <c r="A44" i="9"/>
  <c r="A46" i="9"/>
  <c r="A47" i="9"/>
  <c r="A48" i="9"/>
  <c r="A49" i="9"/>
  <c r="A51" i="9"/>
  <c r="A53" i="9"/>
  <c r="A54" i="9"/>
  <c r="A55" i="9"/>
  <c r="A57" i="9"/>
  <c r="A58" i="9"/>
  <c r="A60" i="9"/>
  <c r="A61" i="9"/>
  <c r="A62" i="9"/>
  <c r="A63" i="9"/>
  <c r="B23" i="3"/>
  <c r="B19" i="3"/>
  <c r="B11" i="3"/>
  <c r="B20" i="3"/>
  <c r="B15" i="4"/>
  <c r="B3" i="4"/>
  <c r="B16" i="3"/>
  <c r="B3" i="3"/>
  <c r="B23" i="4"/>
  <c r="B9" i="3"/>
  <c r="B20" i="4"/>
  <c r="B17" i="3"/>
  <c r="B15" i="3"/>
  <c r="B8" i="4"/>
  <c r="B21" i="4"/>
  <c r="B22" i="3"/>
  <c r="B13" i="3"/>
  <c r="C16" i="22"/>
  <c r="B12" i="3"/>
  <c r="B5" i="3"/>
  <c r="B22" i="4"/>
  <c r="B5" i="4"/>
  <c r="B2" i="3"/>
  <c r="B18" i="4"/>
  <c r="B6" i="4"/>
  <c r="B17" i="4"/>
  <c r="B6" i="3"/>
  <c r="B10" i="3"/>
  <c r="B21" i="3"/>
  <c r="B18" i="3"/>
  <c r="B14" i="3"/>
  <c r="B4" i="4"/>
  <c r="B14" i="4"/>
  <c r="B16" i="4"/>
  <c r="B11" i="4"/>
  <c r="B24" i="3"/>
  <c r="B24" i="4"/>
  <c r="B13" i="4"/>
  <c r="B19" i="4"/>
  <c r="B7" i="4"/>
  <c r="B7" i="3"/>
  <c r="B8" i="3"/>
  <c r="B4" i="3"/>
  <c r="B9" i="4"/>
  <c r="B12" i="4"/>
  <c r="B10" i="4"/>
  <c r="H2" i="1"/>
  <c r="H6" i="1"/>
  <c r="H56" i="1"/>
  <c r="H568" i="1"/>
  <c r="H401" i="1"/>
  <c r="H266" i="1"/>
  <c r="H91" i="1"/>
  <c r="H603" i="1"/>
  <c r="H509" i="1"/>
  <c r="H470" i="1"/>
  <c r="H1102" i="1"/>
  <c r="H975" i="1"/>
  <c r="H848" i="1"/>
  <c r="H420" i="1"/>
  <c r="H1089" i="1"/>
  <c r="H923" i="1"/>
  <c r="H1230" i="1"/>
  <c r="H924" i="1"/>
  <c r="H733" i="1"/>
  <c r="H572" i="1"/>
  <c r="H1476" i="1"/>
  <c r="H1381" i="1"/>
  <c r="H724" i="1"/>
  <c r="H399" i="1"/>
  <c r="H448" i="1"/>
  <c r="H281" i="1"/>
  <c r="H146" i="1"/>
  <c r="H658" i="1"/>
  <c r="H483" i="1"/>
  <c r="H389" i="1"/>
  <c r="H693" i="1"/>
  <c r="H982" i="1"/>
  <c r="H855" i="1"/>
  <c r="H728" i="1"/>
  <c r="H1240" i="1"/>
  <c r="H969" i="1"/>
  <c r="H803" i="1"/>
  <c r="H1050" i="1"/>
  <c r="H334" i="1"/>
  <c r="H1458" i="1"/>
  <c r="H1387" i="1"/>
  <c r="H1356" i="1"/>
  <c r="H1261" i="1"/>
  <c r="H1172" i="1"/>
  <c r="H279" i="1"/>
  <c r="H328" i="1"/>
  <c r="H161" i="1"/>
  <c r="H26" i="1"/>
  <c r="H538" i="1"/>
  <c r="H363" i="1"/>
  <c r="H269" i="1"/>
  <c r="H404" i="1"/>
  <c r="H862" i="1"/>
  <c r="H735" i="1"/>
  <c r="H518" i="1"/>
  <c r="H1120" i="1"/>
  <c r="H849" i="1"/>
  <c r="H683" i="1"/>
  <c r="H730" i="1"/>
  <c r="H1505" i="1"/>
  <c r="H1338" i="1"/>
  <c r="H1267" i="1"/>
  <c r="H1234" i="1"/>
  <c r="H1119" i="1"/>
  <c r="H914" i="1"/>
  <c r="H223" i="1"/>
  <c r="H272" i="1"/>
  <c r="H105" i="1"/>
  <c r="H617" i="1"/>
  <c r="H482" i="1"/>
  <c r="H307" i="1"/>
  <c r="H213" i="1"/>
  <c r="H180" i="1"/>
  <c r="H806" i="1"/>
  <c r="H676" i="1"/>
  <c r="H318" i="1"/>
  <c r="H1064" i="1"/>
  <c r="H793" i="1"/>
  <c r="H567" i="1"/>
  <c r="H198" i="1"/>
  <c r="H1449" i="1"/>
  <c r="H1282" i="1"/>
  <c r="H1205" i="1"/>
  <c r="H1170" i="1"/>
  <c r="H973" i="1"/>
  <c r="H764" i="1"/>
  <c r="H103" i="1"/>
  <c r="H152" i="1"/>
  <c r="H664" i="1"/>
  <c r="H497" i="1"/>
  <c r="H362" i="1"/>
  <c r="H187" i="1"/>
  <c r="H93" i="1"/>
  <c r="H605" i="1"/>
  <c r="H686" i="1"/>
  <c r="H348" i="1"/>
  <c r="H1071" i="1"/>
  <c r="H944" i="1"/>
  <c r="H667" i="1"/>
  <c r="H140" i="1"/>
  <c r="H1019" i="1"/>
  <c r="H1329" i="1"/>
  <c r="H1149" i="1"/>
  <c r="H989" i="1"/>
  <c r="H908" i="1"/>
  <c r="H588" i="1"/>
  <c r="H1477" i="1"/>
  <c r="H980" i="1"/>
  <c r="H32" i="1"/>
  <c r="H544" i="1"/>
  <c r="H377" i="1"/>
  <c r="H242" i="1"/>
  <c r="H67" i="1"/>
  <c r="H579" i="1"/>
  <c r="H485" i="1"/>
  <c r="H374" i="1"/>
  <c r="H1078" i="1"/>
  <c r="H951" i="1"/>
  <c r="H824" i="1"/>
  <c r="H324" i="1"/>
  <c r="H1065" i="1"/>
  <c r="H899" i="1"/>
  <c r="H1203" i="1"/>
  <c r="H247" i="1"/>
  <c r="H296" i="1"/>
  <c r="H129" i="1"/>
  <c r="H641" i="1"/>
  <c r="H506" i="1"/>
  <c r="H331" i="1"/>
  <c r="H237" i="1"/>
  <c r="H276" i="1"/>
  <c r="H830" i="1"/>
  <c r="H703" i="1"/>
  <c r="H414" i="1"/>
  <c r="H1088" i="1"/>
  <c r="H817" i="1"/>
  <c r="H627" i="1"/>
  <c r="H543" i="1"/>
  <c r="H1473" i="1"/>
  <c r="H1306" i="1"/>
  <c r="H1233" i="1"/>
  <c r="H1197" i="1"/>
  <c r="H1037" i="1"/>
  <c r="H828" i="1"/>
  <c r="H112" i="1"/>
  <c r="H188" i="1"/>
  <c r="H1231" i="1"/>
  <c r="H508" i="1"/>
  <c r="H1495" i="1"/>
  <c r="H1919" i="1"/>
  <c r="H1744" i="1"/>
  <c r="H1573" i="1"/>
  <c r="H1334" i="1"/>
  <c r="H1986" i="1"/>
  <c r="H1819" i="1"/>
  <c r="H1684" i="1"/>
  <c r="H1541" i="1"/>
  <c r="H430" i="1"/>
  <c r="H2152" i="1"/>
  <c r="H2664" i="1"/>
  <c r="H2489" i="1"/>
  <c r="H2330" i="1"/>
  <c r="H2179" i="1"/>
  <c r="H2691" i="1"/>
  <c r="H2492" i="1"/>
  <c r="H2325" i="1"/>
  <c r="H117" i="1"/>
  <c r="H1043" i="1"/>
  <c r="H1404" i="1"/>
  <c r="H1311" i="1"/>
  <c r="H71" i="1"/>
  <c r="H120" i="1"/>
  <c r="H632" i="1"/>
  <c r="H465" i="1"/>
  <c r="H330" i="1"/>
  <c r="H155" i="1"/>
  <c r="H61" i="1"/>
  <c r="H573" i="1"/>
  <c r="H631" i="1"/>
  <c r="H220" i="1"/>
  <c r="H1039" i="1"/>
  <c r="H912" i="1"/>
  <c r="H606" i="1"/>
  <c r="H11" i="1"/>
  <c r="H987" i="1"/>
  <c r="H1297" i="1"/>
  <c r="H1093" i="1"/>
  <c r="H906" i="1"/>
  <c r="H821" i="1"/>
  <c r="H134" i="1"/>
  <c r="H1445" i="1"/>
  <c r="H893" i="1"/>
  <c r="H463" i="1"/>
  <c r="H512" i="1"/>
  <c r="H345" i="1"/>
  <c r="H210" i="1"/>
  <c r="H35" i="1"/>
  <c r="H547" i="1"/>
  <c r="H453" i="1"/>
  <c r="H246" i="1"/>
  <c r="H1046" i="1"/>
  <c r="H919" i="1"/>
  <c r="H792" i="1"/>
  <c r="H196" i="1"/>
  <c r="H1033" i="1"/>
  <c r="H867" i="1"/>
  <c r="H1166" i="1"/>
  <c r="H773" i="1"/>
  <c r="H230" i="1"/>
  <c r="H1451" i="1"/>
  <c r="H1420" i="1"/>
  <c r="H1325" i="1"/>
  <c r="H166" i="1"/>
  <c r="H343" i="1"/>
  <c r="H392" i="1"/>
  <c r="H225" i="1"/>
  <c r="H90" i="1"/>
  <c r="H602" i="1"/>
  <c r="H427" i="1"/>
  <c r="H333" i="1"/>
  <c r="H596" i="1"/>
  <c r="H926" i="1"/>
  <c r="H799" i="1"/>
  <c r="H665" i="1"/>
  <c r="H1184" i="1"/>
  <c r="H913" i="1"/>
  <c r="H747" i="1"/>
  <c r="H900" i="1"/>
  <c r="H1569" i="1"/>
  <c r="H1402" i="1"/>
  <c r="H1331" i="1"/>
  <c r="H1300" i="1"/>
  <c r="H1198" i="1"/>
  <c r="H1084" i="1"/>
  <c r="H287" i="1"/>
  <c r="H336" i="1"/>
  <c r="H169" i="1"/>
  <c r="H34" i="1"/>
  <c r="H546" i="1"/>
  <c r="H371" i="1"/>
  <c r="H277" i="1"/>
  <c r="H436" i="1"/>
  <c r="H870" i="1"/>
  <c r="H743" i="1"/>
  <c r="H540" i="1"/>
  <c r="H1128" i="1"/>
  <c r="H857" i="1"/>
  <c r="H691" i="1"/>
  <c r="H749" i="1"/>
  <c r="H1513" i="1"/>
  <c r="H1346" i="1"/>
  <c r="H1275" i="1"/>
  <c r="H1243" i="1"/>
  <c r="H1132" i="1"/>
  <c r="H933" i="1"/>
  <c r="H167" i="1"/>
  <c r="H216" i="1"/>
  <c r="H49" i="1"/>
  <c r="H561" i="1"/>
  <c r="H426" i="1"/>
  <c r="H251" i="1"/>
  <c r="H157" i="1"/>
  <c r="H669" i="1"/>
  <c r="H750" i="1"/>
  <c r="H558" i="1"/>
  <c r="H94" i="1"/>
  <c r="H1008" i="1"/>
  <c r="H737" i="1"/>
  <c r="H396" i="1"/>
  <c r="H1083" i="1"/>
  <c r="H1393" i="1"/>
  <c r="H1222" i="1"/>
  <c r="H1140" i="1"/>
  <c r="H1077" i="1"/>
  <c r="H826" i="1"/>
  <c r="H398" i="1"/>
  <c r="H47" i="1"/>
  <c r="H96" i="1"/>
  <c r="H608" i="1"/>
  <c r="H441" i="1"/>
  <c r="H306" i="1"/>
  <c r="H131" i="1"/>
  <c r="H37" i="1"/>
  <c r="H549" i="1"/>
  <c r="H575" i="1"/>
  <c r="H124" i="1"/>
  <c r="H1015" i="1"/>
  <c r="H888" i="1"/>
  <c r="H542" i="1"/>
  <c r="H1129" i="1"/>
  <c r="H963" i="1"/>
  <c r="H1273" i="1"/>
  <c r="H311" i="1"/>
  <c r="H360" i="1"/>
  <c r="H193" i="1"/>
  <c r="H58" i="1"/>
  <c r="H570" i="1"/>
  <c r="H395" i="1"/>
  <c r="H301" i="1"/>
  <c r="H510" i="1"/>
  <c r="H894" i="1"/>
  <c r="H767" i="1"/>
  <c r="H604" i="1"/>
  <c r="H1152" i="1"/>
  <c r="H881" i="1"/>
  <c r="H715" i="1"/>
  <c r="H813" i="1"/>
  <c r="H1537" i="1"/>
  <c r="H1370" i="1"/>
  <c r="H1299" i="1"/>
  <c r="H1268" i="1"/>
  <c r="H1162" i="1"/>
  <c r="H997" i="1"/>
  <c r="H624" i="1"/>
  <c r="H1031" i="1"/>
  <c r="H1490" i="1"/>
  <c r="H1209" i="1"/>
  <c r="H1320" i="1"/>
  <c r="H1983" i="1"/>
  <c r="H1808" i="1"/>
  <c r="H1641" i="1"/>
  <c r="H1528" i="1"/>
  <c r="H2050" i="1"/>
  <c r="H1883" i="1"/>
  <c r="H1748" i="1"/>
  <c r="H1613" i="1"/>
  <c r="H1350" i="1"/>
  <c r="H2216" i="1"/>
  <c r="H1854" i="1"/>
  <c r="H2553" i="1"/>
  <c r="H2394" i="1"/>
  <c r="H2243" i="1"/>
  <c r="H1878" i="1"/>
  <c r="H2556" i="1"/>
  <c r="H2389" i="1"/>
  <c r="H629" i="1"/>
  <c r="H1353" i="1"/>
  <c r="H890" i="1"/>
  <c r="H1375" i="1"/>
  <c r="H135" i="1"/>
  <c r="H184" i="1"/>
  <c r="H17" i="1"/>
  <c r="H529" i="1"/>
  <c r="H394" i="1"/>
  <c r="H219" i="1"/>
  <c r="H125" i="1"/>
  <c r="H637" i="1"/>
  <c r="H718" i="1"/>
  <c r="H471" i="1"/>
  <c r="H1103" i="1"/>
  <c r="H976" i="1"/>
  <c r="H705" i="1"/>
  <c r="H268" i="1"/>
  <c r="H1051" i="1"/>
  <c r="H1361" i="1"/>
  <c r="H1186" i="1"/>
  <c r="H1076" i="1"/>
  <c r="H994" i="1"/>
  <c r="H740" i="1"/>
  <c r="H1509" i="1"/>
  <c r="H14" i="1"/>
  <c r="H64" i="1"/>
  <c r="H576" i="1"/>
  <c r="H409" i="1"/>
  <c r="H274" i="1"/>
  <c r="H99" i="1"/>
  <c r="H4" i="1"/>
  <c r="H517" i="1"/>
  <c r="H492" i="1"/>
  <c r="H1110" i="1"/>
  <c r="H983" i="1"/>
  <c r="H856" i="1"/>
  <c r="H452" i="1"/>
  <c r="H1097" i="1"/>
  <c r="H931" i="1"/>
  <c r="H1239" i="1"/>
  <c r="H946" i="1"/>
  <c r="H756" i="1"/>
  <c r="H644" i="1"/>
  <c r="H1484" i="1"/>
  <c r="H1389" i="1"/>
  <c r="H746" i="1"/>
  <c r="H407" i="1"/>
  <c r="H456" i="1"/>
  <c r="H289" i="1"/>
  <c r="H154" i="1"/>
  <c r="H666" i="1"/>
  <c r="H491" i="1"/>
  <c r="H397" i="1"/>
  <c r="H22" i="1"/>
  <c r="H990" i="1"/>
  <c r="H863" i="1"/>
  <c r="H736" i="1"/>
  <c r="H1248" i="1"/>
  <c r="H977" i="1"/>
  <c r="H811" i="1"/>
  <c r="H1069" i="1"/>
  <c r="H462" i="1"/>
  <c r="H1466" i="1"/>
  <c r="H1395" i="1"/>
  <c r="H1364" i="1"/>
  <c r="H1269" i="1"/>
  <c r="H1181" i="1"/>
  <c r="H351" i="1"/>
  <c r="H400" i="1"/>
  <c r="H233" i="1"/>
  <c r="H98" i="1"/>
  <c r="H610" i="1"/>
  <c r="H435" i="1"/>
  <c r="H341" i="1"/>
  <c r="H614" i="1"/>
  <c r="H934" i="1"/>
  <c r="H807" i="1"/>
  <c r="H678" i="1"/>
  <c r="H1192" i="1"/>
  <c r="H921" i="1"/>
  <c r="H755" i="1"/>
  <c r="H922" i="1"/>
  <c r="H1577" i="1"/>
  <c r="H1410" i="1"/>
  <c r="H1339" i="1"/>
  <c r="H1308" i="1"/>
  <c r="H1207" i="1"/>
  <c r="H1106" i="1"/>
  <c r="H231" i="1"/>
  <c r="H280" i="1"/>
  <c r="H113" i="1"/>
  <c r="H625" i="1"/>
  <c r="H490" i="1"/>
  <c r="H315" i="1"/>
  <c r="H221" i="1"/>
  <c r="H212" i="1"/>
  <c r="H814" i="1"/>
  <c r="H687" i="1"/>
  <c r="H350" i="1"/>
  <c r="H1072" i="1"/>
  <c r="H801" i="1"/>
  <c r="H590" i="1"/>
  <c r="H326" i="1"/>
  <c r="H1457" i="1"/>
  <c r="H1290" i="1"/>
  <c r="H1214" i="1"/>
  <c r="H1179" i="1"/>
  <c r="H996" i="1"/>
  <c r="H786" i="1"/>
  <c r="H111" i="1"/>
  <c r="H160" i="1"/>
  <c r="H672" i="1"/>
  <c r="H505" i="1"/>
  <c r="H370" i="1"/>
  <c r="H195" i="1"/>
  <c r="H101" i="1"/>
  <c r="H613" i="1"/>
  <c r="H694" i="1"/>
  <c r="H380" i="1"/>
  <c r="H1079" i="1"/>
  <c r="H952" i="1"/>
  <c r="H679" i="1"/>
  <c r="H172" i="1"/>
  <c r="H1027" i="1"/>
  <c r="H1337" i="1"/>
  <c r="H375" i="1"/>
  <c r="H424" i="1"/>
  <c r="H257" i="1"/>
  <c r="H122" i="1"/>
  <c r="H634" i="1"/>
  <c r="H459" i="1"/>
  <c r="H365" i="1"/>
  <c r="H660" i="1"/>
  <c r="H958" i="1"/>
  <c r="H831" i="1"/>
  <c r="H704" i="1"/>
  <c r="H1216" i="1"/>
  <c r="H945" i="1"/>
  <c r="H779" i="1"/>
  <c r="H986" i="1"/>
  <c r="H1601" i="1"/>
  <c r="H1434" i="1"/>
  <c r="H1363" i="1"/>
  <c r="H1332" i="1"/>
  <c r="H1235" i="1"/>
  <c r="H1143" i="1"/>
  <c r="H457" i="1"/>
  <c r="H904" i="1"/>
  <c r="H1150" i="1"/>
  <c r="H1044" i="1"/>
  <c r="H1525" i="1"/>
  <c r="H2047" i="1"/>
  <c r="H1872" i="1"/>
  <c r="H1705" i="1"/>
  <c r="H1602" i="1"/>
  <c r="H1068" i="1"/>
  <c r="H1947" i="1"/>
  <c r="H1812" i="1"/>
  <c r="H1677" i="1"/>
  <c r="H1533" i="1"/>
  <c r="H2280" i="1"/>
  <c r="H2105" i="1"/>
  <c r="H2617" i="1"/>
  <c r="H2458" i="1"/>
  <c r="H2307" i="1"/>
  <c r="H2108" i="1"/>
  <c r="H2620" i="1"/>
  <c r="H127" i="1"/>
  <c r="H710" i="1"/>
  <c r="H732" i="1"/>
  <c r="H1309" i="1"/>
  <c r="H1439" i="1"/>
  <c r="H199" i="1"/>
  <c r="H248" i="1"/>
  <c r="H81" i="1"/>
  <c r="H593" i="1"/>
  <c r="H458" i="1"/>
  <c r="H283" i="1"/>
  <c r="H189" i="1"/>
  <c r="H84" i="1"/>
  <c r="H782" i="1"/>
  <c r="H635" i="1"/>
  <c r="H222" i="1"/>
  <c r="H1040" i="1"/>
  <c r="H769" i="1"/>
  <c r="H503" i="1"/>
  <c r="H1115" i="1"/>
  <c r="H1425" i="1"/>
  <c r="H1258" i="1"/>
  <c r="H1178" i="1"/>
  <c r="H1141" i="1"/>
  <c r="H909" i="1"/>
  <c r="H700" i="1"/>
  <c r="H79" i="1"/>
  <c r="H128" i="1"/>
  <c r="H640" i="1"/>
  <c r="H473" i="1"/>
  <c r="H338" i="1"/>
  <c r="H163" i="1"/>
  <c r="H69" i="1"/>
  <c r="H581" i="1"/>
  <c r="H647" i="1"/>
  <c r="H252" i="1"/>
  <c r="H1047" i="1"/>
  <c r="H920" i="1"/>
  <c r="H622" i="1"/>
  <c r="H44" i="1"/>
  <c r="H995" i="1"/>
  <c r="H1305" i="1"/>
  <c r="H1116" i="1"/>
  <c r="H925" i="1"/>
  <c r="H844" i="1"/>
  <c r="H262" i="1"/>
  <c r="H1453" i="1"/>
  <c r="H916" i="1"/>
  <c r="H7" i="1"/>
  <c r="H520" i="1"/>
  <c r="H353" i="1"/>
  <c r="H218" i="1"/>
  <c r="H43" i="1"/>
  <c r="H555" i="1"/>
  <c r="H461" i="1"/>
  <c r="H278" i="1"/>
  <c r="H1054" i="1"/>
  <c r="H927" i="1"/>
  <c r="H800" i="1"/>
  <c r="H228" i="1"/>
  <c r="H1041" i="1"/>
  <c r="H875" i="1"/>
  <c r="H1175" i="1"/>
  <c r="H796" i="1"/>
  <c r="H358" i="1"/>
  <c r="H1459" i="1"/>
  <c r="H1428" i="1"/>
  <c r="H1333" i="1"/>
  <c r="H294" i="1"/>
  <c r="H415" i="1"/>
  <c r="H464" i="1"/>
  <c r="H297" i="1"/>
  <c r="H162" i="1"/>
  <c r="H674" i="1"/>
  <c r="H499" i="1"/>
  <c r="H405" i="1"/>
  <c r="H54" i="1"/>
  <c r="H998" i="1"/>
  <c r="H871" i="1"/>
  <c r="H744" i="1"/>
  <c r="H3" i="1"/>
  <c r="H985" i="1"/>
  <c r="H819" i="1"/>
  <c r="H1092" i="1"/>
  <c r="H550" i="1"/>
  <c r="H1474" i="1"/>
  <c r="H1403" i="1"/>
  <c r="H1372" i="1"/>
  <c r="H1277" i="1"/>
  <c r="H1190" i="1"/>
  <c r="H295" i="1"/>
  <c r="H344" i="1"/>
  <c r="H177" i="1"/>
  <c r="H42" i="1"/>
  <c r="H554" i="1"/>
  <c r="H379" i="1"/>
  <c r="H285" i="1"/>
  <c r="H468" i="1"/>
  <c r="H878" i="1"/>
  <c r="H751" i="1"/>
  <c r="H559" i="1"/>
  <c r="H1136" i="1"/>
  <c r="H865" i="1"/>
  <c r="H699" i="1"/>
  <c r="H772" i="1"/>
  <c r="H1521" i="1"/>
  <c r="H1354" i="1"/>
  <c r="H1283" i="1"/>
  <c r="H1252" i="1"/>
  <c r="H1142" i="1"/>
  <c r="H956" i="1"/>
  <c r="H175" i="1"/>
  <c r="H224" i="1"/>
  <c r="H57" i="1"/>
  <c r="H569" i="1"/>
  <c r="H434" i="1"/>
  <c r="H259" i="1"/>
  <c r="H165" i="1"/>
  <c r="H677" i="1"/>
  <c r="H758" i="1"/>
  <c r="H580" i="1"/>
  <c r="H126" i="1"/>
  <c r="H1016" i="1"/>
  <c r="H745" i="1"/>
  <c r="H428" i="1"/>
  <c r="H1091" i="1"/>
  <c r="H1401" i="1"/>
  <c r="H439" i="1"/>
  <c r="H488" i="1"/>
  <c r="H321" i="1"/>
  <c r="H186" i="1"/>
  <c r="H10" i="1"/>
  <c r="H523" i="1"/>
  <c r="H429" i="1"/>
  <c r="H150" i="1"/>
  <c r="H1022" i="1"/>
  <c r="H895" i="1"/>
  <c r="H768" i="1"/>
  <c r="H100" i="1"/>
  <c r="H1009" i="1"/>
  <c r="H843" i="1"/>
  <c r="H1138" i="1"/>
  <c r="H709" i="1"/>
  <c r="H1498" i="1"/>
  <c r="H1427" i="1"/>
  <c r="H1396" i="1"/>
  <c r="H1301" i="1"/>
  <c r="H1218" i="1"/>
  <c r="H322" i="1"/>
  <c r="H583" i="1"/>
  <c r="H1419" i="1"/>
  <c r="H1164" i="1"/>
  <c r="H1598" i="1"/>
  <c r="H834" i="1"/>
  <c r="H1936" i="1"/>
  <c r="H1769" i="1"/>
  <c r="H1666" i="1"/>
  <c r="H1432" i="1"/>
  <c r="H2011" i="1"/>
  <c r="H1876" i="1"/>
  <c r="H1741" i="1"/>
  <c r="H1606" i="1"/>
  <c r="H2344" i="1"/>
  <c r="H2169" i="1"/>
  <c r="H2681" i="1"/>
  <c r="H2522" i="1"/>
  <c r="H2371" i="1"/>
  <c r="H2172" i="1"/>
  <c r="H2684" i="1"/>
  <c r="H176" i="1"/>
  <c r="H444" i="1"/>
  <c r="H1250" i="1"/>
  <c r="H659" i="1"/>
  <c r="H527" i="1"/>
  <c r="H263" i="1"/>
  <c r="H312" i="1"/>
  <c r="H145" i="1"/>
  <c r="H9" i="1"/>
  <c r="H522" i="1"/>
  <c r="H347" i="1"/>
  <c r="H253" i="1"/>
  <c r="H340" i="1"/>
  <c r="H846" i="1"/>
  <c r="H719" i="1"/>
  <c r="H476" i="1"/>
  <c r="H1104" i="1"/>
  <c r="H833" i="1"/>
  <c r="H657" i="1"/>
  <c r="H681" i="1"/>
  <c r="H1489" i="1"/>
  <c r="H1322" i="1"/>
  <c r="H1251" i="1"/>
  <c r="H1215" i="1"/>
  <c r="H1082" i="1"/>
  <c r="H869" i="1"/>
  <c r="H143" i="1"/>
  <c r="H192" i="1"/>
  <c r="H25" i="1"/>
  <c r="H537" i="1"/>
  <c r="H402" i="1"/>
  <c r="H227" i="1"/>
  <c r="H133" i="1"/>
  <c r="H645" i="1"/>
  <c r="H726" i="1"/>
  <c r="H494" i="1"/>
  <c r="H1111" i="1"/>
  <c r="H984" i="1"/>
  <c r="H713" i="1"/>
  <c r="H300" i="1"/>
  <c r="H1059" i="1"/>
  <c r="H1369" i="1"/>
  <c r="H1195" i="1"/>
  <c r="H1098" i="1"/>
  <c r="H1013" i="1"/>
  <c r="H762" i="1"/>
  <c r="H13" i="1"/>
  <c r="H23" i="1"/>
  <c r="H72" i="1"/>
  <c r="H584" i="1"/>
  <c r="H417" i="1"/>
  <c r="H282" i="1"/>
  <c r="H107" i="1"/>
  <c r="H12" i="1"/>
  <c r="H525" i="1"/>
  <c r="H511" i="1"/>
  <c r="H28" i="1"/>
  <c r="H991" i="1"/>
  <c r="H864" i="1"/>
  <c r="H478" i="1"/>
  <c r="H1105" i="1"/>
  <c r="H939" i="1"/>
  <c r="H1249" i="1"/>
  <c r="H965" i="1"/>
  <c r="H778" i="1"/>
  <c r="H692" i="1"/>
  <c r="H1492" i="1"/>
  <c r="H1397" i="1"/>
  <c r="H765" i="1"/>
  <c r="H16" i="1"/>
  <c r="H528" i="1"/>
  <c r="H361" i="1"/>
  <c r="H226" i="1"/>
  <c r="H51" i="1"/>
  <c r="H563" i="1"/>
  <c r="H469" i="1"/>
  <c r="H310" i="1"/>
  <c r="H1062" i="1"/>
  <c r="H935" i="1"/>
  <c r="H808" i="1"/>
  <c r="H260" i="1"/>
  <c r="H1049" i="1"/>
  <c r="H883" i="1"/>
  <c r="H1185" i="1"/>
  <c r="H818" i="1"/>
  <c r="H479" i="1"/>
  <c r="H1467" i="1"/>
  <c r="H1436" i="1"/>
  <c r="H1341" i="1"/>
  <c r="H422" i="1"/>
  <c r="H359" i="1"/>
  <c r="H408" i="1"/>
  <c r="H241" i="1"/>
  <c r="H106" i="1"/>
  <c r="H618" i="1"/>
  <c r="H443" i="1"/>
  <c r="H349" i="1"/>
  <c r="H630" i="1"/>
  <c r="H942" i="1"/>
  <c r="H815" i="1"/>
  <c r="H688" i="1"/>
  <c r="H1200" i="1"/>
  <c r="H929" i="1"/>
  <c r="H763" i="1"/>
  <c r="H941" i="1"/>
  <c r="H1585" i="1"/>
  <c r="H1418" i="1"/>
  <c r="H1347" i="1"/>
  <c r="H1316" i="1"/>
  <c r="H1217" i="1"/>
  <c r="H1122" i="1"/>
  <c r="H239" i="1"/>
  <c r="H288" i="1"/>
  <c r="H121" i="1"/>
  <c r="H633" i="1"/>
  <c r="H498" i="1"/>
  <c r="H323" i="1"/>
  <c r="H229" i="1"/>
  <c r="H244" i="1"/>
  <c r="H822" i="1"/>
  <c r="H695" i="1"/>
  <c r="H382" i="1"/>
  <c r="H1080" i="1"/>
  <c r="H809" i="1"/>
  <c r="H611" i="1"/>
  <c r="H454" i="1"/>
  <c r="H1465" i="1"/>
  <c r="H40" i="1"/>
  <c r="H327" i="1"/>
  <c r="H376" i="1"/>
  <c r="H209" i="1"/>
  <c r="H74" i="1"/>
  <c r="H586" i="1"/>
  <c r="H411" i="1"/>
  <c r="H317" i="1"/>
  <c r="H551" i="1"/>
  <c r="H910" i="1"/>
  <c r="H783" i="1"/>
  <c r="H636" i="1"/>
  <c r="H1168" i="1"/>
  <c r="H897" i="1"/>
  <c r="H731" i="1"/>
  <c r="H858" i="1"/>
  <c r="H1553" i="1"/>
  <c r="H1386" i="1"/>
  <c r="H1315" i="1"/>
  <c r="H1284" i="1"/>
  <c r="H1180" i="1"/>
  <c r="H1042" i="1"/>
  <c r="H207" i="1"/>
  <c r="H256" i="1"/>
  <c r="H89" i="1"/>
  <c r="H391" i="1"/>
  <c r="H440" i="1"/>
  <c r="H273" i="1"/>
  <c r="H138" i="1"/>
  <c r="H650" i="1"/>
  <c r="H475" i="1"/>
  <c r="H381" i="1"/>
  <c r="H685" i="1"/>
  <c r="H974" i="1"/>
  <c r="H847" i="1"/>
  <c r="H720" i="1"/>
  <c r="H1232" i="1"/>
  <c r="H961" i="1"/>
  <c r="H795" i="1"/>
  <c r="H1028" i="1"/>
  <c r="H206" i="1"/>
  <c r="H1450" i="1"/>
  <c r="H1379" i="1"/>
  <c r="H1348" i="1"/>
  <c r="H1253" i="1"/>
  <c r="H1163" i="1"/>
  <c r="H271" i="1"/>
  <c r="H320" i="1"/>
  <c r="H153" i="1"/>
  <c r="H18" i="1"/>
  <c r="H530" i="1"/>
  <c r="H355" i="1"/>
  <c r="H261" i="1"/>
  <c r="H372" i="1"/>
  <c r="H854" i="1"/>
  <c r="H727" i="1"/>
  <c r="H495" i="1"/>
  <c r="H1112" i="1"/>
  <c r="H841" i="1"/>
  <c r="H670" i="1"/>
  <c r="H708" i="1"/>
  <c r="H1497" i="1"/>
  <c r="H1330" i="1"/>
  <c r="H1259" i="1"/>
  <c r="H1225" i="1"/>
  <c r="H1101" i="1"/>
  <c r="H892" i="1"/>
  <c r="H151" i="1"/>
  <c r="H200" i="1"/>
  <c r="H33" i="1"/>
  <c r="H545" i="1"/>
  <c r="H410" i="1"/>
  <c r="H235" i="1"/>
  <c r="H141" i="1"/>
  <c r="H653" i="1"/>
  <c r="H734" i="1"/>
  <c r="H516" i="1"/>
  <c r="H30" i="1"/>
  <c r="H992" i="1"/>
  <c r="H721" i="1"/>
  <c r="H332" i="1"/>
  <c r="H1067" i="1"/>
  <c r="H1377" i="1"/>
  <c r="H1204" i="1"/>
  <c r="H1117" i="1"/>
  <c r="H1036" i="1"/>
  <c r="H781" i="1"/>
  <c r="H142" i="1"/>
  <c r="H95" i="1"/>
  <c r="H144" i="1"/>
  <c r="H656" i="1"/>
  <c r="H489" i="1"/>
  <c r="H354" i="1"/>
  <c r="H179" i="1"/>
  <c r="H85" i="1"/>
  <c r="H597" i="1"/>
  <c r="H675" i="1"/>
  <c r="H316" i="1"/>
  <c r="H1063" i="1"/>
  <c r="H936" i="1"/>
  <c r="H654" i="1"/>
  <c r="H108" i="1"/>
  <c r="H1011" i="1"/>
  <c r="H1321" i="1"/>
  <c r="H1139" i="1"/>
  <c r="H970" i="1"/>
  <c r="H885" i="1"/>
  <c r="H502" i="1"/>
  <c r="H1469" i="1"/>
  <c r="H957" i="1"/>
  <c r="H24" i="1"/>
  <c r="H536" i="1"/>
  <c r="H369" i="1"/>
  <c r="H234" i="1"/>
  <c r="H59" i="1"/>
  <c r="H571" i="1"/>
  <c r="H477" i="1"/>
  <c r="H342" i="1"/>
  <c r="H1070" i="1"/>
  <c r="H943" i="1"/>
  <c r="H816" i="1"/>
  <c r="H292" i="1"/>
  <c r="H1057" i="1"/>
  <c r="H891" i="1"/>
  <c r="H1194" i="1"/>
  <c r="H837" i="1"/>
  <c r="H566" i="1"/>
  <c r="H110" i="1"/>
  <c r="H1444" i="1"/>
  <c r="H1349" i="1"/>
  <c r="H524" i="1"/>
  <c r="H367" i="1"/>
  <c r="H416" i="1"/>
  <c r="H249" i="1"/>
  <c r="H114" i="1"/>
  <c r="H626" i="1"/>
  <c r="H451" i="1"/>
  <c r="H357" i="1"/>
  <c r="H646" i="1"/>
  <c r="H950" i="1"/>
  <c r="H823" i="1"/>
  <c r="H696" i="1"/>
  <c r="H1208" i="1"/>
  <c r="H937" i="1"/>
  <c r="H771" i="1"/>
  <c r="H964" i="1"/>
  <c r="H119" i="1"/>
  <c r="H168" i="1"/>
  <c r="H680" i="1"/>
  <c r="H513" i="1"/>
  <c r="H378" i="1"/>
  <c r="H203" i="1"/>
  <c r="H109" i="1"/>
  <c r="H621" i="1"/>
  <c r="H702" i="1"/>
  <c r="H412" i="1"/>
  <c r="H1087" i="1"/>
  <c r="H960" i="1"/>
  <c r="H689" i="1"/>
  <c r="H204" i="1"/>
  <c r="H1035" i="1"/>
  <c r="H1345" i="1"/>
  <c r="H1167" i="1"/>
  <c r="H1034" i="1"/>
  <c r="H949" i="1"/>
  <c r="H698" i="1"/>
  <c r="H1493" i="1"/>
  <c r="H1021" i="1"/>
  <c r="H565" i="1"/>
  <c r="H1289" i="1"/>
  <c r="H845" i="1"/>
  <c r="H1367" i="1"/>
  <c r="H1791" i="1"/>
  <c r="H1616" i="1"/>
  <c r="H1229" i="1"/>
  <c r="H1961" i="1"/>
  <c r="H1858" i="1"/>
  <c r="H1691" i="1"/>
  <c r="H1549" i="1"/>
  <c r="H770" i="1"/>
  <c r="H1933" i="1"/>
  <c r="H1798" i="1"/>
  <c r="H2536" i="1"/>
  <c r="H2361" i="1"/>
  <c r="H2202" i="1"/>
  <c r="H1934" i="1"/>
  <c r="H2563" i="1"/>
  <c r="H2364" i="1"/>
  <c r="H2197" i="1"/>
  <c r="H386" i="1"/>
  <c r="H697" i="1"/>
  <c r="H1435" i="1"/>
  <c r="H1173" i="1"/>
  <c r="H1607" i="1"/>
  <c r="H1004" i="1"/>
  <c r="H455" i="1"/>
  <c r="H1038" i="1"/>
  <c r="H102" i="1"/>
  <c r="H601" i="1"/>
  <c r="H116" i="1"/>
  <c r="H1048" i="1"/>
  <c r="H1433" i="1"/>
  <c r="H932" i="1"/>
  <c r="H648" i="1"/>
  <c r="H77" i="1"/>
  <c r="H1055" i="1"/>
  <c r="H1003" i="1"/>
  <c r="H866" i="1"/>
  <c r="H80" i="1"/>
  <c r="H115" i="1"/>
  <c r="H60" i="1"/>
  <c r="H1113" i="1"/>
  <c r="H797" i="1"/>
  <c r="H788" i="1"/>
  <c r="H170" i="1"/>
  <c r="H86" i="1"/>
  <c r="H36" i="1"/>
  <c r="H628" i="1"/>
  <c r="H1285" i="1"/>
  <c r="H185" i="1"/>
  <c r="H293" i="1"/>
  <c r="H582" i="1"/>
  <c r="H794" i="1"/>
  <c r="H65" i="1"/>
  <c r="H139" i="1"/>
  <c r="H406" i="1"/>
  <c r="H158" i="1"/>
  <c r="H1137" i="1"/>
  <c r="H882" i="1"/>
  <c r="H1118" i="1"/>
  <c r="H852" i="1"/>
  <c r="H1100" i="1"/>
  <c r="H1855" i="1"/>
  <c r="H1897" i="1"/>
  <c r="H917" i="1"/>
  <c r="H1997" i="1"/>
  <c r="H2297" i="1"/>
  <c r="H2435" i="1"/>
  <c r="H2261" i="1"/>
  <c r="H1169" i="1"/>
  <c r="H1735" i="1"/>
  <c r="H1624" i="1"/>
  <c r="H1264" i="1"/>
  <c r="H1969" i="1"/>
  <c r="H1866" i="1"/>
  <c r="H1699" i="1"/>
  <c r="H1558" i="1"/>
  <c r="H940" i="1"/>
  <c r="H1941" i="1"/>
  <c r="H1806" i="1"/>
  <c r="H2544" i="1"/>
  <c r="H2369" i="1"/>
  <c r="H2210" i="1"/>
  <c r="H1998" i="1"/>
  <c r="H2571" i="1"/>
  <c r="H2372" i="1"/>
  <c r="H2205" i="1"/>
  <c r="H275" i="1"/>
  <c r="H484" i="1"/>
  <c r="H1188" i="1"/>
  <c r="H1255" i="1"/>
  <c r="H1679" i="1"/>
  <c r="H1454" i="1"/>
  <c r="H2016" i="1"/>
  <c r="H1849" i="1"/>
  <c r="H1746" i="1"/>
  <c r="H1575" i="1"/>
  <c r="H1183" i="1"/>
  <c r="H1956" i="1"/>
  <c r="H1821" i="1"/>
  <c r="H1686" i="1"/>
  <c r="H2424" i="1"/>
  <c r="H2249" i="1"/>
  <c r="H2089" i="1"/>
  <c r="H2602" i="1"/>
  <c r="H2451" i="1"/>
  <c r="H2252" i="1"/>
  <c r="H2081" i="1"/>
  <c r="H649" i="1"/>
  <c r="H1096" i="1"/>
  <c r="H1242" i="1"/>
  <c r="H1108" i="1"/>
  <c r="H1552" i="1"/>
  <c r="H2071" i="1"/>
  <c r="H1896" i="1"/>
  <c r="H1729" i="1"/>
  <c r="H1626" i="1"/>
  <c r="H1272" i="1"/>
  <c r="H1971" i="1"/>
  <c r="H1836" i="1"/>
  <c r="H1701" i="1"/>
  <c r="H1560" i="1"/>
  <c r="H2304" i="1"/>
  <c r="H2129" i="1"/>
  <c r="H2641" i="1"/>
  <c r="H2482" i="1"/>
  <c r="H2331" i="1"/>
  <c r="H2132" i="1"/>
  <c r="H2644" i="1"/>
  <c r="H368" i="1"/>
  <c r="H775" i="1"/>
  <c r="H1362" i="1"/>
  <c r="H978" i="1"/>
  <c r="H1135" i="1"/>
  <c r="H1951" i="1"/>
  <c r="H1776" i="1"/>
  <c r="H1609" i="1"/>
  <c r="H1462" i="1"/>
  <c r="H2018" i="1"/>
  <c r="H1851" i="1"/>
  <c r="H1716" i="1"/>
  <c r="H1578" i="1"/>
  <c r="H1202" i="1"/>
  <c r="H2184" i="1"/>
  <c r="H2696" i="1"/>
  <c r="H2521" i="1"/>
  <c r="H2362" i="1"/>
  <c r="H2211" i="1"/>
  <c r="H2723" i="1"/>
  <c r="H2524" i="1"/>
  <c r="H2357" i="1"/>
  <c r="H673" i="1"/>
  <c r="H1545" i="1"/>
  <c r="H1171" i="1"/>
  <c r="H1407" i="1"/>
  <c r="H1831" i="1"/>
  <c r="H1656" i="1"/>
  <c r="H1392" i="1"/>
  <c r="H2001" i="1"/>
  <c r="H1898" i="1"/>
  <c r="H1731" i="1"/>
  <c r="H1595" i="1"/>
  <c r="H1280" i="1"/>
  <c r="H1973" i="1"/>
  <c r="H2033" i="1"/>
  <c r="H2576" i="1"/>
  <c r="H2401" i="1"/>
  <c r="H2242" i="1"/>
  <c r="H2090" i="1"/>
  <c r="H2603" i="1"/>
  <c r="H2404" i="1"/>
  <c r="H2237" i="1"/>
  <c r="H930" i="1"/>
  <c r="H1984" i="1"/>
  <c r="H174" i="1"/>
  <c r="H2392" i="1"/>
  <c r="H2419" i="1"/>
  <c r="H2557" i="1"/>
  <c r="H2390" i="1"/>
  <c r="H2223" i="1"/>
  <c r="H2736" i="1"/>
  <c r="H3249" i="1"/>
  <c r="H3066" i="1"/>
  <c r="H2899" i="1"/>
  <c r="H2780" i="1"/>
  <c r="H3292" i="1"/>
  <c r="H3093" i="1"/>
  <c r="H2910" i="1"/>
  <c r="H2725" i="1"/>
  <c r="H3239" i="1"/>
  <c r="H3072" i="1"/>
  <c r="H3588" i="1"/>
  <c r="H4100" i="1"/>
  <c r="H1081" i="1"/>
  <c r="H1358" i="1"/>
  <c r="H1548" i="1"/>
  <c r="H1662" i="1"/>
  <c r="H2578" i="1"/>
  <c r="H2437" i="1"/>
  <c r="H2270" i="1"/>
  <c r="H2103" i="1"/>
  <c r="H2615" i="1"/>
  <c r="H3129" i="1"/>
  <c r="H2946" i="1"/>
  <c r="H2779" i="1"/>
  <c r="H3291" i="1"/>
  <c r="H3172" i="1"/>
  <c r="H2973" i="1"/>
  <c r="H2790" i="1"/>
  <c r="H3302" i="1"/>
  <c r="H3119" i="1"/>
  <c r="H2952" i="1"/>
  <c r="H3468" i="1"/>
  <c r="H3980" i="1"/>
  <c r="H531" i="1"/>
  <c r="H1711" i="1"/>
  <c r="H1778" i="1"/>
  <c r="H1853" i="1"/>
  <c r="H2122" i="1"/>
  <c r="H2117" i="1"/>
  <c r="H2150" i="1"/>
  <c r="H2662" i="1"/>
  <c r="H2495" i="1"/>
  <c r="H3009" i="1"/>
  <c r="H2826" i="1"/>
  <c r="H3338" i="1"/>
  <c r="H3171" i="1"/>
  <c r="H3052" i="1"/>
  <c r="H2853" i="1"/>
  <c r="H3365" i="1"/>
  <c r="H3182" i="1"/>
  <c r="H2999" i="1"/>
  <c r="H2832" i="1"/>
  <c r="H3344" i="1"/>
  <c r="H3860" i="1"/>
  <c r="H3661" i="1"/>
  <c r="H1295" i="1"/>
  <c r="H1889" i="1"/>
  <c r="H1996" i="1"/>
  <c r="H2289" i="1"/>
  <c r="H2292" i="1"/>
  <c r="H504" i="1"/>
  <c r="H911" i="1"/>
  <c r="H1443" i="1"/>
  <c r="H82" i="1"/>
  <c r="H574" i="1"/>
  <c r="H1176" i="1"/>
  <c r="H1561" i="1"/>
  <c r="H1189" i="1"/>
  <c r="H97" i="1"/>
  <c r="H205" i="1"/>
  <c r="H286" i="1"/>
  <c r="H70" i="1"/>
  <c r="H1161" i="1"/>
  <c r="H208" i="1"/>
  <c r="H243" i="1"/>
  <c r="H535" i="1"/>
  <c r="H364" i="1"/>
  <c r="H1130" i="1"/>
  <c r="H39" i="1"/>
  <c r="H298" i="1"/>
  <c r="H556" i="1"/>
  <c r="H519" i="1"/>
  <c r="H1010" i="1"/>
  <c r="H1413" i="1"/>
  <c r="H313" i="1"/>
  <c r="H421" i="1"/>
  <c r="H760" i="1"/>
  <c r="H1126" i="1"/>
  <c r="H385" i="1"/>
  <c r="H267" i="1"/>
  <c r="H598" i="1"/>
  <c r="H832" i="1"/>
  <c r="H460" i="1"/>
  <c r="H1052" i="1"/>
  <c r="H1460" i="1"/>
  <c r="H63" i="1"/>
  <c r="H1388" i="1"/>
  <c r="H1390" i="1"/>
  <c r="H2025" i="1"/>
  <c r="H1406" i="1"/>
  <c r="H1670" i="1"/>
  <c r="H2425" i="1"/>
  <c r="H2499" i="1"/>
  <c r="H8" i="1"/>
  <c r="H1131" i="1"/>
  <c r="H1799" i="1"/>
  <c r="H1688" i="1"/>
  <c r="H1503" i="1"/>
  <c r="H706" i="1"/>
  <c r="H1930" i="1"/>
  <c r="H1763" i="1"/>
  <c r="H1628" i="1"/>
  <c r="H1408" i="1"/>
  <c r="H2005" i="1"/>
  <c r="H2096" i="1"/>
  <c r="H2608" i="1"/>
  <c r="H2433" i="1"/>
  <c r="H2274" i="1"/>
  <c r="H2123" i="1"/>
  <c r="H2635" i="1"/>
  <c r="H2436" i="1"/>
  <c r="H2269" i="1"/>
  <c r="H181" i="1"/>
  <c r="H1107" i="1"/>
  <c r="H1452" i="1"/>
  <c r="H1319" i="1"/>
  <c r="H1743" i="1"/>
  <c r="H1563" i="1"/>
  <c r="H2080" i="1"/>
  <c r="H1913" i="1"/>
  <c r="H1810" i="1"/>
  <c r="H1643" i="1"/>
  <c r="H1470" i="1"/>
  <c r="H2020" i="1"/>
  <c r="H1885" i="1"/>
  <c r="H1750" i="1"/>
  <c r="H2488" i="1"/>
  <c r="H2313" i="1"/>
  <c r="H2154" i="1"/>
  <c r="H2666" i="1"/>
  <c r="H2515" i="1"/>
  <c r="H2316" i="1"/>
  <c r="H2149" i="1"/>
  <c r="H514" i="1"/>
  <c r="H825" i="1"/>
  <c r="H486" i="1"/>
  <c r="H1191" i="1"/>
  <c r="H1623" i="1"/>
  <c r="H1220" i="1"/>
  <c r="H1960" i="1"/>
  <c r="H1793" i="1"/>
  <c r="H1690" i="1"/>
  <c r="H1507" i="1"/>
  <c r="H2035" i="1"/>
  <c r="H1900" i="1"/>
  <c r="H1765" i="1"/>
  <c r="H1630" i="1"/>
  <c r="H2368" i="1"/>
  <c r="H2193" i="1"/>
  <c r="H2705" i="1"/>
  <c r="H2546" i="1"/>
  <c r="H2395" i="1"/>
  <c r="H2196" i="1"/>
  <c r="H2708" i="1"/>
  <c r="H201" i="1"/>
  <c r="H620" i="1"/>
  <c r="H842" i="1"/>
  <c r="H829" i="1"/>
  <c r="H1448" i="1"/>
  <c r="H2015" i="1"/>
  <c r="H1840" i="1"/>
  <c r="H1673" i="1"/>
  <c r="H1565" i="1"/>
  <c r="H2082" i="1"/>
  <c r="H1915" i="1"/>
  <c r="H1780" i="1"/>
  <c r="H1645" i="1"/>
  <c r="H1475" i="1"/>
  <c r="H2248" i="1"/>
  <c r="H2061" i="1"/>
  <c r="H2585" i="1"/>
  <c r="H2426" i="1"/>
  <c r="H2275" i="1"/>
  <c r="H2067" i="1"/>
  <c r="H2588" i="1"/>
  <c r="H383" i="1"/>
  <c r="H966" i="1"/>
  <c r="H1074" i="1"/>
  <c r="H1437" i="1"/>
  <c r="H1471" i="1"/>
  <c r="H1895" i="1"/>
  <c r="H1720" i="1"/>
  <c r="H1546" i="1"/>
  <c r="H1236" i="1"/>
  <c r="H1962" i="1"/>
  <c r="H1795" i="1"/>
  <c r="H1660" i="1"/>
  <c r="H1511" i="1"/>
  <c r="H2037" i="1"/>
  <c r="H2128" i="1"/>
  <c r="H2640" i="1"/>
  <c r="H2465" i="1"/>
  <c r="H2306" i="1"/>
  <c r="H2155" i="1"/>
  <c r="H2667" i="1"/>
  <c r="H2468" i="1"/>
  <c r="H2301" i="1"/>
  <c r="H1485" i="1"/>
  <c r="H1555" i="1"/>
  <c r="H1668" i="1"/>
  <c r="H2648" i="1"/>
  <c r="H2675" i="1"/>
  <c r="H2621" i="1"/>
  <c r="H2454" i="1"/>
  <c r="H2287" i="1"/>
  <c r="H2801" i="1"/>
  <c r="H3313" i="1"/>
  <c r="H3130" i="1"/>
  <c r="H2963" i="1"/>
  <c r="H2844" i="1"/>
  <c r="H3356" i="1"/>
  <c r="H3157" i="1"/>
  <c r="H2974" i="1"/>
  <c r="H2791" i="1"/>
  <c r="H3303" i="1"/>
  <c r="H3136" i="1"/>
  <c r="H3652" i="1"/>
  <c r="H3453" i="1"/>
  <c r="H1177" i="1"/>
  <c r="H1736" i="1"/>
  <c r="H1811" i="1"/>
  <c r="H2144" i="1"/>
  <c r="H2171" i="1"/>
  <c r="H2501" i="1"/>
  <c r="H2334" i="1"/>
  <c r="H2167" i="1"/>
  <c r="H2679" i="1"/>
  <c r="H3193" i="1"/>
  <c r="H3010" i="1"/>
  <c r="H2843" i="1"/>
  <c r="H2721" i="1"/>
  <c r="H3236" i="1"/>
  <c r="H3037" i="1"/>
  <c r="H2854" i="1"/>
  <c r="H3366" i="1"/>
  <c r="H3183" i="1"/>
  <c r="H3016" i="1"/>
  <c r="H3532" i="1"/>
  <c r="H4044" i="1"/>
  <c r="H903" i="1"/>
  <c r="H1967" i="1"/>
  <c r="H2034" i="1"/>
  <c r="H1286" i="1"/>
  <c r="H2378" i="1"/>
  <c r="H2373" i="1"/>
  <c r="H2214" i="1"/>
  <c r="H1902" i="1"/>
  <c r="H2559" i="1"/>
  <c r="H3073" i="1"/>
  <c r="H2890" i="1"/>
  <c r="H2719" i="1"/>
  <c r="H337" i="1"/>
  <c r="H784" i="1"/>
  <c r="H1412" i="1"/>
  <c r="H466" i="1"/>
  <c r="H790" i="1"/>
  <c r="H777" i="1"/>
  <c r="H1266" i="1"/>
  <c r="H722" i="1"/>
  <c r="H481" i="1"/>
  <c r="H589" i="1"/>
  <c r="H928" i="1"/>
  <c r="H1313" i="1"/>
  <c r="H390" i="1"/>
  <c r="H592" i="1"/>
  <c r="H21" i="1"/>
  <c r="H999" i="1"/>
  <c r="H947" i="1"/>
  <c r="H716" i="1"/>
  <c r="H423" i="1"/>
  <c r="H682" i="1"/>
  <c r="H1006" i="1"/>
  <c r="H993" i="1"/>
  <c r="H1482" i="1"/>
  <c r="H1199" i="1"/>
  <c r="H50" i="1"/>
  <c r="H487" i="1"/>
  <c r="H1144" i="1"/>
  <c r="H55" i="1"/>
  <c r="H449" i="1"/>
  <c r="H587" i="1"/>
  <c r="H766" i="1"/>
  <c r="H896" i="1"/>
  <c r="H907" i="1"/>
  <c r="H1241" i="1"/>
  <c r="H1524" i="1"/>
  <c r="H147" i="1"/>
  <c r="H1293" i="1"/>
  <c r="H1544" i="1"/>
  <c r="H1730" i="1"/>
  <c r="H1620" i="1"/>
  <c r="H1734" i="1"/>
  <c r="H2062" i="1"/>
  <c r="H2627" i="1"/>
  <c r="H521" i="1"/>
  <c r="H1227" i="1"/>
  <c r="H1863" i="1"/>
  <c r="H1752" i="1"/>
  <c r="H1582" i="1"/>
  <c r="H1366" i="1"/>
  <c r="H1994" i="1"/>
  <c r="H1827" i="1"/>
  <c r="H1692" i="1"/>
  <c r="H1550" i="1"/>
  <c r="H789" i="1"/>
  <c r="H2160" i="1"/>
  <c r="H2672" i="1"/>
  <c r="H2497" i="1"/>
  <c r="H2338" i="1"/>
  <c r="H2187" i="1"/>
  <c r="H2699" i="1"/>
  <c r="H2500" i="1"/>
  <c r="H2333" i="1"/>
  <c r="H52" i="1"/>
  <c r="H1417" i="1"/>
  <c r="H1018" i="1"/>
  <c r="H1383" i="1"/>
  <c r="H1807" i="1"/>
  <c r="H1632" i="1"/>
  <c r="H1296" i="1"/>
  <c r="H1977" i="1"/>
  <c r="H1874" i="1"/>
  <c r="H1707" i="1"/>
  <c r="H1567" i="1"/>
  <c r="H1109" i="1"/>
  <c r="H1949" i="1"/>
  <c r="H1846" i="1"/>
  <c r="H2552" i="1"/>
  <c r="H2377" i="1"/>
  <c r="H2218" i="1"/>
  <c r="H2046" i="1"/>
  <c r="H2579" i="1"/>
  <c r="H2380" i="1"/>
  <c r="H2213" i="1"/>
  <c r="H339" i="1"/>
  <c r="H643" i="1"/>
  <c r="H1206" i="1"/>
  <c r="H1263" i="1"/>
  <c r="H1687" i="1"/>
  <c r="H1480" i="1"/>
  <c r="H2024" i="1"/>
  <c r="H1857" i="1"/>
  <c r="H1754" i="1"/>
  <c r="H1584" i="1"/>
  <c r="H1245" i="1"/>
  <c r="H1964" i="1"/>
  <c r="H1829" i="1"/>
  <c r="H1694" i="1"/>
  <c r="H2432" i="1"/>
  <c r="H2257" i="1"/>
  <c r="H2098" i="1"/>
  <c r="H2610" i="1"/>
  <c r="H2459" i="1"/>
  <c r="H2260" i="1"/>
  <c r="H2092" i="1"/>
  <c r="H66" i="1"/>
  <c r="H1160" i="1"/>
  <c r="H1291" i="1"/>
  <c r="H1124" i="1"/>
  <c r="H1562" i="1"/>
  <c r="H2079" i="1"/>
  <c r="H1904" i="1"/>
  <c r="H1737" i="1"/>
  <c r="H1634" i="1"/>
  <c r="H1304" i="1"/>
  <c r="H1979" i="1"/>
  <c r="H1844" i="1"/>
  <c r="H1709" i="1"/>
  <c r="H1570" i="1"/>
  <c r="H2312" i="1"/>
  <c r="H2137" i="1"/>
  <c r="H2649" i="1"/>
  <c r="H2490" i="1"/>
  <c r="H2339" i="1"/>
  <c r="H2140" i="1"/>
  <c r="H2652" i="1"/>
  <c r="H432" i="1"/>
  <c r="H839" i="1"/>
  <c r="H1378" i="1"/>
  <c r="H1020" i="1"/>
  <c r="H1211" i="1"/>
  <c r="H1959" i="1"/>
  <c r="H1784" i="1"/>
  <c r="H1617" i="1"/>
  <c r="H1486" i="1"/>
  <c r="H2026" i="1"/>
  <c r="H1859" i="1"/>
  <c r="H1724" i="1"/>
  <c r="H1587" i="1"/>
  <c r="H1254" i="1"/>
  <c r="H2192" i="1"/>
  <c r="H2704" i="1"/>
  <c r="H2529" i="1"/>
  <c r="H2370" i="1"/>
  <c r="H2219" i="1"/>
  <c r="H2731" i="1"/>
  <c r="H2532" i="1"/>
  <c r="H2365" i="1"/>
  <c r="H1219" i="1"/>
  <c r="H1817" i="1"/>
  <c r="H1924" i="1"/>
  <c r="H2217" i="1"/>
  <c r="H2220" i="1"/>
  <c r="H2685" i="1"/>
  <c r="H2518" i="1"/>
  <c r="H2351" i="1"/>
  <c r="H2865" i="1"/>
  <c r="H3377" i="1"/>
  <c r="H3194" i="1"/>
  <c r="H3027" i="1"/>
  <c r="H2908" i="1"/>
  <c r="H3420" i="1"/>
  <c r="H3221" i="1"/>
  <c r="H3038" i="1"/>
  <c r="H2855" i="1"/>
  <c r="H3367" i="1"/>
  <c r="H3200" i="1"/>
  <c r="H3716" i="1"/>
  <c r="H3517" i="1"/>
  <c r="H972" i="1"/>
  <c r="H1992" i="1"/>
  <c r="H748" i="1"/>
  <c r="H2400" i="1"/>
  <c r="H2427" i="1"/>
  <c r="H2565" i="1"/>
  <c r="H2398" i="1"/>
  <c r="H2231" i="1"/>
  <c r="H2745" i="1"/>
  <c r="H3257" i="1"/>
  <c r="H3074" i="1"/>
  <c r="H2907" i="1"/>
  <c r="H2788" i="1"/>
  <c r="H3300" i="1"/>
  <c r="H3101" i="1"/>
  <c r="H2918" i="1"/>
  <c r="H2734" i="1"/>
  <c r="H3247" i="1"/>
  <c r="H3080" i="1"/>
  <c r="H3596" i="1"/>
  <c r="H4108" i="1"/>
  <c r="H851" i="1"/>
  <c r="H1526" i="1"/>
  <c r="H1611" i="1"/>
  <c r="H1718" i="1"/>
  <c r="H2634" i="1"/>
  <c r="H2445" i="1"/>
  <c r="H2278" i="1"/>
  <c r="H2111" i="1"/>
  <c r="H2623" i="1"/>
  <c r="H3137" i="1"/>
  <c r="H2954" i="1"/>
  <c r="H2787" i="1"/>
  <c r="H3299" i="1"/>
  <c r="H3180" i="1"/>
  <c r="H2981" i="1"/>
  <c r="H2798" i="1"/>
  <c r="H3310" i="1"/>
  <c r="H3127" i="1"/>
  <c r="H2960" i="1"/>
  <c r="H3476" i="1"/>
  <c r="H3988" i="1"/>
  <c r="H595" i="1"/>
  <c r="H1719" i="1"/>
  <c r="H1786" i="1"/>
  <c r="H1861" i="1"/>
  <c r="H2130" i="1"/>
  <c r="H27" i="1"/>
  <c r="H1025" i="1"/>
  <c r="H38" i="1"/>
  <c r="H291" i="1"/>
  <c r="H651" i="1"/>
  <c r="H526" i="1"/>
  <c r="H1187" i="1"/>
  <c r="H87" i="1"/>
  <c r="H346" i="1"/>
  <c r="H662" i="1"/>
  <c r="H638" i="1"/>
  <c r="H1127" i="1"/>
  <c r="H1461" i="1"/>
  <c r="H425" i="1"/>
  <c r="H533" i="1"/>
  <c r="H872" i="1"/>
  <c r="H1257" i="1"/>
  <c r="H1500" i="1"/>
  <c r="H472" i="1"/>
  <c r="H507" i="1"/>
  <c r="H879" i="1"/>
  <c r="H827" i="1"/>
  <c r="H1411" i="1"/>
  <c r="H303" i="1"/>
  <c r="H562" i="1"/>
  <c r="H886" i="1"/>
  <c r="H873" i="1"/>
  <c r="H104" i="1"/>
  <c r="H250" i="1"/>
  <c r="H173" i="1"/>
  <c r="H156" i="1"/>
  <c r="H356" i="1"/>
  <c r="H1099" i="1"/>
  <c r="H861" i="1"/>
  <c r="H1365" i="1"/>
  <c r="H615" i="1"/>
  <c r="H1303" i="1"/>
  <c r="H2000" i="1"/>
  <c r="H1922" i="1"/>
  <c r="H2004" i="1"/>
  <c r="H2408" i="1"/>
  <c r="H2266" i="1"/>
  <c r="H2300" i="1"/>
  <c r="H1095" i="1"/>
  <c r="H1246" i="1"/>
  <c r="H1991" i="1"/>
  <c r="H1880" i="1"/>
  <c r="H1713" i="1"/>
  <c r="H1610" i="1"/>
  <c r="H1174" i="1"/>
  <c r="H1955" i="1"/>
  <c r="H1820" i="1"/>
  <c r="H1685" i="1"/>
  <c r="H1542" i="1"/>
  <c r="H2288" i="1"/>
  <c r="H2113" i="1"/>
  <c r="H2625" i="1"/>
  <c r="H2466" i="1"/>
  <c r="H2315" i="1"/>
  <c r="H2116" i="1"/>
  <c r="H2628" i="1"/>
  <c r="H240" i="1"/>
  <c r="H619" i="1"/>
  <c r="H1298" i="1"/>
  <c r="H805" i="1"/>
  <c r="H812" i="1"/>
  <c r="H1935" i="1"/>
  <c r="H1760" i="1"/>
  <c r="H1591" i="1"/>
  <c r="H1398" i="1"/>
  <c r="H2002" i="1"/>
  <c r="H1835" i="1"/>
  <c r="H1700" i="1"/>
  <c r="H1559" i="1"/>
  <c r="H962" i="1"/>
  <c r="H2168" i="1"/>
  <c r="H2680" i="1"/>
  <c r="H2505" i="1"/>
  <c r="H2346" i="1"/>
  <c r="H2195" i="1"/>
  <c r="H2707" i="1"/>
  <c r="H2508" i="1"/>
  <c r="H2341" i="1"/>
  <c r="H308" i="1"/>
  <c r="H1481" i="1"/>
  <c r="H1060" i="1"/>
  <c r="H1391" i="1"/>
  <c r="H1815" i="1"/>
  <c r="H1640" i="1"/>
  <c r="H1328" i="1"/>
  <c r="H1985" i="1"/>
  <c r="H1882" i="1"/>
  <c r="H1715" i="1"/>
  <c r="H1576" i="1"/>
  <c r="H1193" i="1"/>
  <c r="H1957" i="1"/>
  <c r="H1910" i="1"/>
  <c r="H2560" i="1"/>
  <c r="H2385" i="1"/>
  <c r="H2226" i="1"/>
  <c r="H2065" i="1"/>
  <c r="H2587" i="1"/>
  <c r="H2388" i="1"/>
  <c r="H2221" i="1"/>
  <c r="H403" i="1"/>
  <c r="H723" i="1"/>
  <c r="H1260" i="1"/>
  <c r="H1271" i="1"/>
  <c r="H1695" i="1"/>
  <c r="H1502" i="1"/>
  <c r="H2032" i="1"/>
  <c r="H1865" i="1"/>
  <c r="H1762" i="1"/>
  <c r="H1594" i="1"/>
  <c r="H1278" i="1"/>
  <c r="H1972" i="1"/>
  <c r="H1837" i="1"/>
  <c r="H1702" i="1"/>
  <c r="H2440" i="1"/>
  <c r="H2265" i="1"/>
  <c r="H2106" i="1"/>
  <c r="H2618" i="1"/>
  <c r="H2467" i="1"/>
  <c r="H2268" i="1"/>
  <c r="H2101" i="1"/>
  <c r="H130" i="1"/>
  <c r="H1224" i="1"/>
  <c r="H1307" i="1"/>
  <c r="H1134" i="1"/>
  <c r="H1571" i="1"/>
  <c r="H2087" i="1"/>
  <c r="H1912" i="1"/>
  <c r="H1745" i="1"/>
  <c r="H1642" i="1"/>
  <c r="H1336" i="1"/>
  <c r="H1987" i="1"/>
  <c r="H1852" i="1"/>
  <c r="H1717" i="1"/>
  <c r="H1579" i="1"/>
  <c r="H2320" i="1"/>
  <c r="H2145" i="1"/>
  <c r="H2657" i="1"/>
  <c r="H2498" i="1"/>
  <c r="H2347" i="1"/>
  <c r="H2148" i="1"/>
  <c r="H2660" i="1"/>
  <c r="H19" i="1"/>
  <c r="H1647" i="1"/>
  <c r="H1714" i="1"/>
  <c r="H1789" i="1"/>
  <c r="H1990" i="1"/>
  <c r="H1950" i="1"/>
  <c r="H2134" i="1"/>
  <c r="H2646" i="1"/>
  <c r="H2479" i="1"/>
  <c r="H2993" i="1"/>
  <c r="H2810" i="1"/>
  <c r="H3322" i="1"/>
  <c r="H3155" i="1"/>
  <c r="H3036" i="1"/>
  <c r="H2837" i="1"/>
  <c r="H3349" i="1"/>
  <c r="H3166" i="1"/>
  <c r="H2983" i="1"/>
  <c r="H2816" i="1"/>
  <c r="H3328" i="1"/>
  <c r="H3844" i="1"/>
  <c r="H3645" i="1"/>
  <c r="H1228" i="1"/>
  <c r="H1825" i="1"/>
  <c r="H1932" i="1"/>
  <c r="H2225" i="1"/>
  <c r="H2228" i="1"/>
  <c r="H2693" i="1"/>
  <c r="H2526" i="1"/>
  <c r="H2359" i="1"/>
  <c r="H2873" i="1"/>
  <c r="H3385" i="1"/>
  <c r="H3202" i="1"/>
  <c r="H3035" i="1"/>
  <c r="H2916" i="1"/>
  <c r="H2706" i="1"/>
  <c r="H3229" i="1"/>
  <c r="H3046" i="1"/>
  <c r="H2863" i="1"/>
  <c r="H3375" i="1"/>
  <c r="H3208" i="1"/>
  <c r="H3724" i="1"/>
  <c r="H3525" i="1"/>
  <c r="H1324" i="1"/>
  <c r="H2048" i="1"/>
  <c r="H1342" i="1"/>
  <c r="H2456" i="1"/>
  <c r="H2483" i="1"/>
  <c r="H2573" i="1"/>
  <c r="H2406" i="1"/>
  <c r="H2239" i="1"/>
  <c r="H2753" i="1"/>
  <c r="H3265" i="1"/>
  <c r="H3082" i="1"/>
  <c r="H2915" i="1"/>
  <c r="H539" i="1"/>
  <c r="H859" i="1"/>
  <c r="H335" i="1"/>
  <c r="H419" i="1"/>
  <c r="H791" i="1"/>
  <c r="H739" i="1"/>
  <c r="H1323" i="1"/>
  <c r="H215" i="1"/>
  <c r="H474" i="1"/>
  <c r="H798" i="1"/>
  <c r="H785" i="1"/>
  <c r="H1274" i="1"/>
  <c r="H741" i="1"/>
  <c r="H553" i="1"/>
  <c r="H661" i="1"/>
  <c r="H1000" i="1"/>
  <c r="H1385" i="1"/>
  <c r="H804" i="1"/>
  <c r="H600" i="1"/>
  <c r="H29" i="1"/>
  <c r="H1007" i="1"/>
  <c r="H955" i="1"/>
  <c r="H738" i="1"/>
  <c r="H431" i="1"/>
  <c r="H15" i="1"/>
  <c r="H1014" i="1"/>
  <c r="H1001" i="1"/>
  <c r="H232" i="1"/>
  <c r="H314" i="1"/>
  <c r="H493" i="1"/>
  <c r="H599" i="1"/>
  <c r="H564" i="1"/>
  <c r="H1212" i="1"/>
  <c r="H1159" i="1"/>
  <c r="H1429" i="1"/>
  <c r="H1145" i="1"/>
  <c r="H1431" i="1"/>
  <c r="H2064" i="1"/>
  <c r="H1557" i="1"/>
  <c r="H1376" i="1"/>
  <c r="H2472" i="1"/>
  <c r="H2586" i="1"/>
  <c r="H2428" i="1"/>
  <c r="H968" i="1"/>
  <c r="H1352" i="1"/>
  <c r="H2055" i="1"/>
  <c r="H1944" i="1"/>
  <c r="H1777" i="1"/>
  <c r="H1674" i="1"/>
  <c r="H1464" i="1"/>
  <c r="H2019" i="1"/>
  <c r="H1884" i="1"/>
  <c r="H1749" i="1"/>
  <c r="H1614" i="1"/>
  <c r="H2352" i="1"/>
  <c r="H2177" i="1"/>
  <c r="H2689" i="1"/>
  <c r="H2530" i="1"/>
  <c r="H2379" i="1"/>
  <c r="H2180" i="1"/>
  <c r="H2692" i="1"/>
  <c r="H73" i="1"/>
  <c r="H190" i="1"/>
  <c r="H639" i="1"/>
  <c r="H607" i="1"/>
  <c r="H1384" i="1"/>
  <c r="H1999" i="1"/>
  <c r="H1824" i="1"/>
  <c r="H1657" i="1"/>
  <c r="H1547" i="1"/>
  <c r="H2066" i="1"/>
  <c r="H1899" i="1"/>
  <c r="H1764" i="1"/>
  <c r="H1629" i="1"/>
  <c r="H1414" i="1"/>
  <c r="H2232" i="1"/>
  <c r="H1982" i="1"/>
  <c r="H2569" i="1"/>
  <c r="H2410" i="1"/>
  <c r="H2259" i="1"/>
  <c r="H2006" i="1"/>
  <c r="H2572" i="1"/>
  <c r="H255" i="1"/>
  <c r="H838" i="1"/>
  <c r="H901" i="1"/>
  <c r="H1373" i="1"/>
  <c r="H1455" i="1"/>
  <c r="H1879" i="1"/>
  <c r="H1704" i="1"/>
  <c r="H1527" i="1"/>
  <c r="H1045" i="1"/>
  <c r="H1946" i="1"/>
  <c r="H1779" i="1"/>
  <c r="H1644" i="1"/>
  <c r="H1472" i="1"/>
  <c r="H2021" i="1"/>
  <c r="H2112" i="1"/>
  <c r="H2624" i="1"/>
  <c r="H2449" i="1"/>
  <c r="H2290" i="1"/>
  <c r="H2139" i="1"/>
  <c r="H2651" i="1"/>
  <c r="H2452" i="1"/>
  <c r="H2285" i="1"/>
  <c r="H309" i="1"/>
  <c r="H836" i="1"/>
  <c r="H1516" i="1"/>
  <c r="H1335" i="1"/>
  <c r="H1759" i="1"/>
  <c r="H1581" i="1"/>
  <c r="H671" i="1"/>
  <c r="H1929" i="1"/>
  <c r="H1826" i="1"/>
  <c r="H1659" i="1"/>
  <c r="H1510" i="1"/>
  <c r="H2036" i="1"/>
  <c r="H1901" i="1"/>
  <c r="H1766" i="1"/>
  <c r="H2504" i="1"/>
  <c r="H2329" i="1"/>
  <c r="H2170" i="1"/>
  <c r="H2682" i="1"/>
  <c r="H2531" i="1"/>
  <c r="H2332" i="1"/>
  <c r="H2165" i="1"/>
  <c r="H642" i="1"/>
  <c r="H953" i="1"/>
  <c r="H802" i="1"/>
  <c r="H1210" i="1"/>
  <c r="H1639" i="1"/>
  <c r="H1294" i="1"/>
  <c r="H1976" i="1"/>
  <c r="H1809" i="1"/>
  <c r="H1706" i="1"/>
  <c r="H1530" i="1"/>
  <c r="H2051" i="1"/>
  <c r="H1916" i="1"/>
  <c r="H1781" i="1"/>
  <c r="H1646" i="1"/>
  <c r="H2384" i="1"/>
  <c r="H2209" i="1"/>
  <c r="H1926" i="1"/>
  <c r="H2562" i="1"/>
  <c r="H2411" i="1"/>
  <c r="H2212" i="1"/>
  <c r="H1886" i="1"/>
  <c r="H1030" i="1"/>
  <c r="H1903" i="1"/>
  <c r="H1970" i="1"/>
  <c r="H2045" i="1"/>
  <c r="H2314" i="1"/>
  <c r="H2309" i="1"/>
  <c r="H2198" i="1"/>
  <c r="H2710" i="1"/>
  <c r="H2543" i="1"/>
  <c r="H3057" i="1"/>
  <c r="H2874" i="1"/>
  <c r="H3386" i="1"/>
  <c r="H3219" i="1"/>
  <c r="H3100" i="1"/>
  <c r="H2901" i="1"/>
  <c r="H2713" i="1"/>
  <c r="H3230" i="1"/>
  <c r="H3047" i="1"/>
  <c r="H2880" i="1"/>
  <c r="H3392" i="1"/>
  <c r="H3908" i="1"/>
  <c r="H48" i="1"/>
  <c r="H1487" i="1"/>
  <c r="H1302" i="1"/>
  <c r="H202" i="1"/>
  <c r="H217" i="1"/>
  <c r="H1123" i="1"/>
  <c r="H609" i="1"/>
  <c r="H548" i="1"/>
  <c r="H290" i="1"/>
  <c r="H1075" i="1"/>
  <c r="H433" i="1"/>
  <c r="H1114" i="1"/>
  <c r="H178" i="1"/>
  <c r="H835" i="1"/>
  <c r="H557" i="1"/>
  <c r="H971" i="1"/>
  <c r="H668" i="1"/>
  <c r="H1483" i="1"/>
  <c r="H2085" i="1"/>
  <c r="H2133" i="1"/>
  <c r="H1422" i="1"/>
  <c r="H1538" i="1"/>
  <c r="H1438" i="1"/>
  <c r="H1678" i="1"/>
  <c r="H2561" i="1"/>
  <c r="H2507" i="1"/>
  <c r="H585" i="1"/>
  <c r="H1357" i="1"/>
  <c r="H1147" i="1"/>
  <c r="H1618" i="1"/>
  <c r="H1636" i="1"/>
  <c r="H1622" i="1"/>
  <c r="H2633" i="1"/>
  <c r="H2643" i="1"/>
  <c r="H137" i="1"/>
  <c r="H850" i="1"/>
  <c r="H1572" i="1"/>
  <c r="H1556" i="1"/>
  <c r="H1708" i="1"/>
  <c r="H1758" i="1"/>
  <c r="H2577" i="1"/>
  <c r="H2715" i="1"/>
  <c r="H578" i="1"/>
  <c r="H1421" i="1"/>
  <c r="H1648" i="1"/>
  <c r="H1698" i="1"/>
  <c r="H1652" i="1"/>
  <c r="H1974" i="1"/>
  <c r="H1862" i="1"/>
  <c r="H2659" i="1"/>
  <c r="H467" i="1"/>
  <c r="H874" i="1"/>
  <c r="H1590" i="1"/>
  <c r="H1770" i="1"/>
  <c r="H1788" i="1"/>
  <c r="H1774" i="1"/>
  <c r="H2114" i="1"/>
  <c r="H2078" i="1"/>
  <c r="H1158" i="1"/>
  <c r="H1654" i="1"/>
  <c r="H2057" i="1"/>
  <c r="H2671" i="1"/>
  <c r="H2771" i="1"/>
  <c r="H2773" i="1"/>
  <c r="H3358" i="1"/>
  <c r="H3460" i="1"/>
  <c r="H1501" i="1"/>
  <c r="H1797" i="1"/>
  <c r="H2014" i="1"/>
  <c r="H2654" i="1"/>
  <c r="H3001" i="1"/>
  <c r="H3330" i="1"/>
  <c r="H3044" i="1"/>
  <c r="H3357" i="1"/>
  <c r="H2991" i="1"/>
  <c r="H3336" i="1"/>
  <c r="H3653" i="1"/>
  <c r="H1881" i="1"/>
  <c r="H2281" i="1"/>
  <c r="H2701" i="1"/>
  <c r="H2367" i="1"/>
  <c r="H3393" i="1"/>
  <c r="H3043" i="1"/>
  <c r="H3116" i="1"/>
  <c r="H3109" i="1"/>
  <c r="H3054" i="1"/>
  <c r="H3063" i="1"/>
  <c r="H3088" i="1"/>
  <c r="H3732" i="1"/>
  <c r="H560" i="1"/>
  <c r="H1535" i="1"/>
  <c r="H1374" i="1"/>
  <c r="H2545" i="1"/>
  <c r="H2381" i="1"/>
  <c r="H2222" i="1"/>
  <c r="H1966" i="1"/>
  <c r="H2567" i="1"/>
  <c r="H3081" i="1"/>
  <c r="H2898" i="1"/>
  <c r="H2729" i="1"/>
  <c r="H3243" i="1"/>
  <c r="H3124" i="1"/>
  <c r="H2925" i="1"/>
  <c r="H2742" i="1"/>
  <c r="H3254" i="1"/>
  <c r="H3071" i="1"/>
  <c r="H2904" i="1"/>
  <c r="H3419" i="1"/>
  <c r="H3932" i="1"/>
  <c r="H329" i="1"/>
  <c r="H1499" i="1"/>
  <c r="H1583" i="1"/>
  <c r="H1661" i="1"/>
  <c r="H2601" i="1"/>
  <c r="H2604" i="1"/>
  <c r="H2102" i="1"/>
  <c r="H2614" i="1"/>
  <c r="H2447" i="1"/>
  <c r="H2961" i="1"/>
  <c r="H2778" i="1"/>
  <c r="H3290" i="1"/>
  <c r="H3123" i="1"/>
  <c r="H3004" i="1"/>
  <c r="H2805" i="1"/>
  <c r="H3317" i="1"/>
  <c r="H3134" i="1"/>
  <c r="H2951" i="1"/>
  <c r="H2784" i="1"/>
  <c r="H3296" i="1"/>
  <c r="H3812" i="1"/>
  <c r="H3613" i="1"/>
  <c r="H1002" i="1"/>
  <c r="H1697" i="1"/>
  <c r="H1804" i="1"/>
  <c r="H2097" i="1"/>
  <c r="H2100" i="1"/>
  <c r="H2661" i="1"/>
  <c r="H2494" i="1"/>
  <c r="H2327" i="1"/>
  <c r="H2841" i="1"/>
  <c r="H3353" i="1"/>
  <c r="H3170" i="1"/>
  <c r="H3003" i="1"/>
  <c r="H2884" i="1"/>
  <c r="H3396" i="1"/>
  <c r="H3197" i="1"/>
  <c r="H3014" i="1"/>
  <c r="H2831" i="1"/>
  <c r="H3343" i="1"/>
  <c r="H3176" i="1"/>
  <c r="H3692" i="1"/>
  <c r="H3493" i="1"/>
  <c r="H1355" i="1"/>
  <c r="H1920" i="1"/>
  <c r="H1995" i="1"/>
  <c r="H2328" i="1"/>
  <c r="H2355" i="1"/>
  <c r="H2541" i="1"/>
  <c r="H2374" i="1"/>
  <c r="H2207" i="1"/>
  <c r="H2717" i="1"/>
  <c r="H3233" i="1"/>
  <c r="H3050" i="1"/>
  <c r="H2883" i="1"/>
  <c r="H2764" i="1"/>
  <c r="H3276" i="1"/>
  <c r="H3077" i="1"/>
  <c r="H2894" i="1"/>
  <c r="H3406" i="1"/>
  <c r="H3223" i="1"/>
  <c r="H3056" i="1"/>
  <c r="H3572" i="1"/>
  <c r="H4084" i="1"/>
  <c r="H388" i="1"/>
  <c r="H612" i="1"/>
  <c r="H1400" i="1"/>
  <c r="H1597" i="1"/>
  <c r="H2514" i="1"/>
  <c r="H2421" i="1"/>
  <c r="H2254" i="1"/>
  <c r="H2084" i="1"/>
  <c r="H2599" i="1"/>
  <c r="H3113" i="1"/>
  <c r="H2930" i="1"/>
  <c r="H2763" i="1"/>
  <c r="H3275" i="1"/>
  <c r="H3156" i="1"/>
  <c r="H2957" i="1"/>
  <c r="H2774" i="1"/>
  <c r="H3286" i="1"/>
  <c r="H3103" i="1"/>
  <c r="H2936" i="1"/>
  <c r="H3452" i="1"/>
  <c r="H3964" i="1"/>
  <c r="H3709" i="1"/>
  <c r="H3550" i="1"/>
  <c r="H3400" i="1"/>
  <c r="H3919" i="1"/>
  <c r="H3744" i="1"/>
  <c r="H3577" i="1"/>
  <c r="H4089" i="1"/>
  <c r="H3890" i="1"/>
  <c r="H3723" i="1"/>
  <c r="H4233" i="1"/>
  <c r="H4745" i="1"/>
  <c r="H4546" i="1"/>
  <c r="H4355" i="1"/>
  <c r="H4188" i="1"/>
  <c r="H4700" i="1"/>
  <c r="H4493" i="1"/>
  <c r="H4294" i="1"/>
  <c r="H4090" i="1"/>
  <c r="H4607" i="1"/>
  <c r="H4408" i="1"/>
  <c r="H4916" i="1"/>
  <c r="H5428" i="1"/>
  <c r="H4037" i="1"/>
  <c r="H3878" i="1"/>
  <c r="H3735" i="1"/>
  <c r="H3560" i="1"/>
  <c r="H4072" i="1"/>
  <c r="H3905" i="1"/>
  <c r="H3706" i="1"/>
  <c r="H3539" i="1"/>
  <c r="H4051" i="1"/>
  <c r="H4561" i="1"/>
  <c r="H4362" i="1"/>
  <c r="H4171" i="1"/>
  <c r="H4683" i="1"/>
  <c r="H4516" i="1"/>
  <c r="H4309" i="1"/>
  <c r="H4110" i="1"/>
  <c r="H3853" i="1"/>
  <c r="H3694" i="1"/>
  <c r="H3551" i="1"/>
  <c r="H4063" i="1"/>
  <c r="H3888" i="1"/>
  <c r="H3721" i="1"/>
  <c r="H3522" i="1"/>
  <c r="H4034" i="1"/>
  <c r="H3867" i="1"/>
  <c r="H4377" i="1"/>
  <c r="H4178" i="1"/>
  <c r="H4690" i="1"/>
  <c r="H4499" i="1"/>
  <c r="H4332" i="1"/>
  <c r="H4125" i="1"/>
  <c r="H4637" i="1"/>
  <c r="H4438" i="1"/>
  <c r="H4239" i="1"/>
  <c r="H4751" i="1"/>
  <c r="H4552" i="1"/>
  <c r="H5060" i="1"/>
  <c r="H5572" i="1"/>
  <c r="H3510" i="1"/>
  <c r="H4022" i="1"/>
  <c r="H3879" i="1"/>
  <c r="H3704" i="1"/>
  <c r="H3537" i="1"/>
  <c r="H4049" i="1"/>
  <c r="H3850" i="1"/>
  <c r="H3683" i="1"/>
  <c r="H4193" i="1"/>
  <c r="H4705" i="1"/>
  <c r="H4506" i="1"/>
  <c r="H4315" i="1"/>
  <c r="H4148" i="1"/>
  <c r="H4660" i="1"/>
  <c r="H4453" i="1"/>
  <c r="H4254" i="1"/>
  <c r="H4766" i="1"/>
  <c r="H4567" i="1"/>
  <c r="H4368" i="1"/>
  <c r="H4876" i="1"/>
  <c r="H5388" i="1"/>
  <c r="H3997" i="1"/>
  <c r="H3838" i="1"/>
  <c r="H3695" i="1"/>
  <c r="H3520" i="1"/>
  <c r="H4032" i="1"/>
  <c r="H3865" i="1"/>
  <c r="H3666" i="1"/>
  <c r="H3499" i="1"/>
  <c r="H4011" i="1"/>
  <c r="H4521" i="1"/>
  <c r="H4322" i="1"/>
  <c r="H4131" i="1"/>
  <c r="H4643" i="1"/>
  <c r="H4476" i="1"/>
  <c r="H4269" i="1"/>
  <c r="H4781" i="1"/>
  <c r="H4582" i="1"/>
  <c r="H4383" i="1"/>
  <c r="H4184" i="1"/>
  <c r="H4696" i="1"/>
  <c r="H5204" i="1"/>
  <c r="H3877" i="1"/>
  <c r="H3718" i="1"/>
  <c r="H3575" i="1"/>
  <c r="H3355" i="1"/>
  <c r="H3912" i="1"/>
  <c r="H3745" i="1"/>
  <c r="H3546" i="1"/>
  <c r="H4058" i="1"/>
  <c r="H3891" i="1"/>
  <c r="H4401" i="1"/>
  <c r="H4202" i="1"/>
  <c r="H4714" i="1"/>
  <c r="H4523" i="1"/>
  <c r="H4356" i="1"/>
  <c r="H4149" i="1"/>
  <c r="H4661" i="1"/>
  <c r="H4462" i="1"/>
  <c r="H4263" i="1"/>
  <c r="H4775" i="1"/>
  <c r="H4576" i="1"/>
  <c r="H5084" i="1"/>
  <c r="H3757" i="1"/>
  <c r="H3598" i="1"/>
  <c r="H3455" i="1"/>
  <c r="H3967" i="1"/>
  <c r="H3792" i="1"/>
  <c r="H3625" i="1"/>
  <c r="H3426" i="1"/>
  <c r="H3938" i="1"/>
  <c r="H3771" i="1"/>
  <c r="H4281" i="1"/>
  <c r="H4793" i="1"/>
  <c r="H4594" i="1"/>
  <c r="H4403" i="1"/>
  <c r="H4236" i="1"/>
  <c r="H4748" i="1"/>
  <c r="H4541" i="1"/>
  <c r="H4342" i="1"/>
  <c r="H4143" i="1"/>
  <c r="H4655" i="1"/>
  <c r="H4456" i="1"/>
  <c r="H4964" i="1"/>
  <c r="H5476" i="1"/>
  <c r="H3434" i="1"/>
  <c r="H4756" i="1"/>
  <c r="H4528" i="1"/>
  <c r="H5828" i="1"/>
  <c r="H5125" i="1"/>
  <c r="H445" i="1"/>
  <c r="H594" i="1"/>
  <c r="H877" i="1"/>
  <c r="H171" i="1"/>
  <c r="H1441" i="1"/>
  <c r="H418" i="1"/>
  <c r="H988" i="1"/>
  <c r="H123" i="1"/>
  <c r="H1265" i="1"/>
  <c r="H387" i="1"/>
  <c r="H183" i="1"/>
  <c r="H20" i="1"/>
  <c r="H1281" i="1"/>
  <c r="H53" i="1"/>
  <c r="H1833" i="1"/>
  <c r="H2600" i="1"/>
  <c r="H211" i="1"/>
  <c r="H1554" i="1"/>
  <c r="H1738" i="1"/>
  <c r="H1756" i="1"/>
  <c r="H1742" i="1"/>
  <c r="H2076" i="1"/>
  <c r="H1942" i="1"/>
  <c r="H450" i="1"/>
  <c r="H1085" i="1"/>
  <c r="H1696" i="1"/>
  <c r="H1682" i="1"/>
  <c r="H1828" i="1"/>
  <c r="H2104" i="1"/>
  <c r="H2697" i="1"/>
  <c r="H2124" i="1"/>
  <c r="H245" i="1"/>
  <c r="H701" i="1"/>
  <c r="H1768" i="1"/>
  <c r="H1818" i="1"/>
  <c r="H1772" i="1"/>
  <c r="H2176" i="1"/>
  <c r="H2162" i="1"/>
  <c r="H2049" i="1"/>
  <c r="H532" i="1"/>
  <c r="H1201" i="1"/>
  <c r="H1712" i="1"/>
  <c r="H1890" i="1"/>
  <c r="H1908" i="1"/>
  <c r="H2120" i="1"/>
  <c r="H2234" i="1"/>
  <c r="H2204" i="1"/>
  <c r="H373" i="1"/>
  <c r="H1279" i="1"/>
  <c r="H1848" i="1"/>
  <c r="H1834" i="1"/>
  <c r="H1980" i="1"/>
  <c r="H2256" i="1"/>
  <c r="H2178" i="1"/>
  <c r="H2276" i="1"/>
  <c r="H1479" i="1"/>
  <c r="H2136" i="1"/>
  <c r="H2262" i="1"/>
  <c r="H2929" i="1"/>
  <c r="H2835" i="1"/>
  <c r="H2965" i="1"/>
  <c r="H2919" i="1"/>
  <c r="H3524" i="1"/>
  <c r="H1655" i="1"/>
  <c r="H2053" i="1"/>
  <c r="H2317" i="1"/>
  <c r="H1838" i="1"/>
  <c r="H3065" i="1"/>
  <c r="H3394" i="1"/>
  <c r="H3108" i="1"/>
  <c r="H2724" i="1"/>
  <c r="H3055" i="1"/>
  <c r="H3387" i="1"/>
  <c r="H496" i="1"/>
  <c r="H1504" i="1"/>
  <c r="H2537" i="1"/>
  <c r="H2083" i="1"/>
  <c r="H2431" i="1"/>
  <c r="H2762" i="1"/>
  <c r="H3107" i="1"/>
  <c r="H3244" i="1"/>
  <c r="H3173" i="1"/>
  <c r="H3118" i="1"/>
  <c r="H3191" i="1"/>
  <c r="H3152" i="1"/>
  <c r="H3796" i="1"/>
  <c r="H967" i="1"/>
  <c r="H1800" i="1"/>
  <c r="H1740" i="1"/>
  <c r="H2386" i="1"/>
  <c r="H2453" i="1"/>
  <c r="H2286" i="1"/>
  <c r="H2119" i="1"/>
  <c r="H2631" i="1"/>
  <c r="H3145" i="1"/>
  <c r="H2962" i="1"/>
  <c r="H2795" i="1"/>
  <c r="H3307" i="1"/>
  <c r="H3188" i="1"/>
  <c r="H2989" i="1"/>
  <c r="H2806" i="1"/>
  <c r="H3318" i="1"/>
  <c r="H3135" i="1"/>
  <c r="H2968" i="1"/>
  <c r="H3484" i="1"/>
  <c r="H3996" i="1"/>
  <c r="H437" i="1"/>
  <c r="H1775" i="1"/>
  <c r="H1842" i="1"/>
  <c r="H1917" i="1"/>
  <c r="H2186" i="1"/>
  <c r="H2181" i="1"/>
  <c r="H2166" i="1"/>
  <c r="H2678" i="1"/>
  <c r="H2511" i="1"/>
  <c r="H3025" i="1"/>
  <c r="H2842" i="1"/>
  <c r="H3354" i="1"/>
  <c r="H3187" i="1"/>
  <c r="H3068" i="1"/>
  <c r="H2869" i="1"/>
  <c r="H3381" i="1"/>
  <c r="H3198" i="1"/>
  <c r="H3015" i="1"/>
  <c r="H2848" i="1"/>
  <c r="H3360" i="1"/>
  <c r="H3876" i="1"/>
  <c r="H3677" i="1"/>
  <c r="H1359" i="1"/>
  <c r="H1953" i="1"/>
  <c r="H302" i="1"/>
  <c r="H2353" i="1"/>
  <c r="H2356" i="1"/>
  <c r="H1894" i="1"/>
  <c r="H2558" i="1"/>
  <c r="H2391" i="1"/>
  <c r="H2905" i="1"/>
  <c r="H2718" i="1"/>
  <c r="H3234" i="1"/>
  <c r="H3067" i="1"/>
  <c r="H2948" i="1"/>
  <c r="H2749" i="1"/>
  <c r="H3261" i="1"/>
  <c r="H3078" i="1"/>
  <c r="H2895" i="1"/>
  <c r="H2726" i="1"/>
  <c r="H3240" i="1"/>
  <c r="H3756" i="1"/>
  <c r="H3557" i="1"/>
  <c r="H1226" i="1"/>
  <c r="H1424" i="1"/>
  <c r="H1604" i="1"/>
  <c r="H2584" i="1"/>
  <c r="H2611" i="1"/>
  <c r="H2605" i="1"/>
  <c r="H2438" i="1"/>
  <c r="H2271" i="1"/>
  <c r="H2785" i="1"/>
  <c r="H3297" i="1"/>
  <c r="H3114" i="1"/>
  <c r="H2947" i="1"/>
  <c r="H2828" i="1"/>
  <c r="H3340" i="1"/>
  <c r="H3141" i="1"/>
  <c r="H2958" i="1"/>
  <c r="H2775" i="1"/>
  <c r="H3287" i="1"/>
  <c r="H3120" i="1"/>
  <c r="H3636" i="1"/>
  <c r="H3437" i="1"/>
  <c r="H78" i="1"/>
  <c r="H1672" i="1"/>
  <c r="H1747" i="1"/>
  <c r="H2073" i="1"/>
  <c r="H2107" i="1"/>
  <c r="H2485" i="1"/>
  <c r="H2318" i="1"/>
  <c r="H2151" i="1"/>
  <c r="H2663" i="1"/>
  <c r="H3177" i="1"/>
  <c r="H2994" i="1"/>
  <c r="H2827" i="1"/>
  <c r="H3339" i="1"/>
  <c r="H3220" i="1"/>
  <c r="H3021" i="1"/>
  <c r="H2838" i="1"/>
  <c r="H3350" i="1"/>
  <c r="H3167" i="1"/>
  <c r="H3000" i="1"/>
  <c r="H3516" i="1"/>
  <c r="H4028" i="1"/>
  <c r="H3773" i="1"/>
  <c r="H3614" i="1"/>
  <c r="H3471" i="1"/>
  <c r="H3983" i="1"/>
  <c r="H3808" i="1"/>
  <c r="H3641" i="1"/>
  <c r="H3442" i="1"/>
  <c r="H3954" i="1"/>
  <c r="H3787" i="1"/>
  <c r="H4297" i="1"/>
  <c r="H4094" i="1"/>
  <c r="H4610" i="1"/>
  <c r="H4419" i="1"/>
  <c r="H4252" i="1"/>
  <c r="H4764" i="1"/>
  <c r="H4557" i="1"/>
  <c r="H4358" i="1"/>
  <c r="H4159" i="1"/>
  <c r="H4671" i="1"/>
  <c r="H4472" i="1"/>
  <c r="H4980" i="1"/>
  <c r="H5492" i="1"/>
  <c r="H3430" i="1"/>
  <c r="H3942" i="1"/>
  <c r="H3799" i="1"/>
  <c r="H3624" i="1"/>
  <c r="H3457" i="1"/>
  <c r="H3969" i="1"/>
  <c r="H3770" i="1"/>
  <c r="H3603" i="1"/>
  <c r="H4113" i="1"/>
  <c r="H4625" i="1"/>
  <c r="H4426" i="1"/>
  <c r="H4235" i="1"/>
  <c r="H4747" i="1"/>
  <c r="H4580" i="1"/>
  <c r="H4373" i="1"/>
  <c r="H4174" i="1"/>
  <c r="H3917" i="1"/>
  <c r="H3758" i="1"/>
  <c r="H3615" i="1"/>
  <c r="H3440" i="1"/>
  <c r="H3952" i="1"/>
  <c r="H3785" i="1"/>
  <c r="H3586" i="1"/>
  <c r="H3418" i="1"/>
  <c r="H3931" i="1"/>
  <c r="H4441" i="1"/>
  <c r="H4242" i="1"/>
  <c r="H4754" i="1"/>
  <c r="H4563" i="1"/>
  <c r="H4396" i="1"/>
  <c r="H4189" i="1"/>
  <c r="H4701" i="1"/>
  <c r="H4502" i="1"/>
  <c r="H4303" i="1"/>
  <c r="H4102" i="1"/>
  <c r="H4616" i="1"/>
  <c r="H5124" i="1"/>
  <c r="H3733" i="1"/>
  <c r="H3574" i="1"/>
  <c r="H3431" i="1"/>
  <c r="H3943" i="1"/>
  <c r="H3768" i="1"/>
  <c r="H3601" i="1"/>
  <c r="H3371" i="1"/>
  <c r="H3914" i="1"/>
  <c r="H3747" i="1"/>
  <c r="H4257" i="1"/>
  <c r="H4769" i="1"/>
  <c r="H4570" i="1"/>
  <c r="H4379" i="1"/>
  <c r="H4212" i="1"/>
  <c r="H4724" i="1"/>
  <c r="H4517" i="1"/>
  <c r="H4318" i="1"/>
  <c r="H4119" i="1"/>
  <c r="H4631" i="1"/>
  <c r="H4432" i="1"/>
  <c r="H4940" i="1"/>
  <c r="H5452" i="1"/>
  <c r="H4061" i="1"/>
  <c r="H3902" i="1"/>
  <c r="H3759" i="1"/>
  <c r="H3584" i="1"/>
  <c r="H3416" i="1"/>
  <c r="H3929" i="1"/>
  <c r="H3730" i="1"/>
  <c r="H3563" i="1"/>
  <c r="H4075" i="1"/>
  <c r="H214" i="1"/>
  <c r="H197" i="1"/>
  <c r="H1394" i="1"/>
  <c r="H299" i="1"/>
  <c r="H948" i="1"/>
  <c r="H149" i="1"/>
  <c r="H1213" i="1"/>
  <c r="H413" i="1"/>
  <c r="H820" i="1"/>
  <c r="H515" i="1"/>
  <c r="H552" i="1"/>
  <c r="H1086" i="1"/>
  <c r="H1409" i="1"/>
  <c r="H979" i="1"/>
  <c r="H1794" i="1"/>
  <c r="H2233" i="1"/>
  <c r="H236" i="1"/>
  <c r="H1816" i="1"/>
  <c r="H1802" i="1"/>
  <c r="H1948" i="1"/>
  <c r="H2224" i="1"/>
  <c r="H2146" i="1"/>
  <c r="H2244" i="1"/>
  <c r="H774" i="1"/>
  <c r="H1182" i="1"/>
  <c r="H1888" i="1"/>
  <c r="H1938" i="1"/>
  <c r="H1892" i="1"/>
  <c r="H2296" i="1"/>
  <c r="H2282" i="1"/>
  <c r="H2188" i="1"/>
  <c r="H711" i="1"/>
  <c r="H1327" i="1"/>
  <c r="H1832" i="1"/>
  <c r="H2010" i="1"/>
  <c r="H2028" i="1"/>
  <c r="H2240" i="1"/>
  <c r="H2354" i="1"/>
  <c r="H2324" i="1"/>
  <c r="H902" i="1"/>
  <c r="H1399" i="1"/>
  <c r="H1968" i="1"/>
  <c r="H1954" i="1"/>
  <c r="H1247" i="1"/>
  <c r="H2376" i="1"/>
  <c r="H2298" i="1"/>
  <c r="H2396" i="1"/>
  <c r="H712" i="1"/>
  <c r="H1343" i="1"/>
  <c r="H2040" i="1"/>
  <c r="H46" i="1"/>
  <c r="H2044" i="1"/>
  <c r="H2448" i="1"/>
  <c r="H2434" i="1"/>
  <c r="H2340" i="1"/>
  <c r="H1326" i="1"/>
  <c r="H2473" i="1"/>
  <c r="H2326" i="1"/>
  <c r="H3121" i="1"/>
  <c r="H3091" i="1"/>
  <c r="H3029" i="1"/>
  <c r="H3111" i="1"/>
  <c r="H3780" i="1"/>
  <c r="H1911" i="1"/>
  <c r="H2656" i="1"/>
  <c r="H2629" i="1"/>
  <c r="H2295" i="1"/>
  <c r="H3321" i="1"/>
  <c r="H2971" i="1"/>
  <c r="H3364" i="1"/>
  <c r="H2982" i="1"/>
  <c r="H3311" i="1"/>
  <c r="H3660" i="1"/>
  <c r="H1426" i="1"/>
  <c r="H1867" i="1"/>
  <c r="H2227" i="1"/>
  <c r="H2342" i="1"/>
  <c r="H2687" i="1"/>
  <c r="H3018" i="1"/>
  <c r="H3235" i="1"/>
  <c r="H3308" i="1"/>
  <c r="H3237" i="1"/>
  <c r="H3246" i="1"/>
  <c r="H3255" i="1"/>
  <c r="H3216" i="1"/>
  <c r="H3924" i="1"/>
  <c r="H915" i="1"/>
  <c r="H2056" i="1"/>
  <c r="H1605" i="1"/>
  <c r="H2642" i="1"/>
  <c r="H2517" i="1"/>
  <c r="H2350" i="1"/>
  <c r="H2183" i="1"/>
  <c r="H2695" i="1"/>
  <c r="H3209" i="1"/>
  <c r="H3026" i="1"/>
  <c r="H2859" i="1"/>
  <c r="H2740" i="1"/>
  <c r="H3252" i="1"/>
  <c r="H3053" i="1"/>
  <c r="H2870" i="1"/>
  <c r="H3382" i="1"/>
  <c r="H3199" i="1"/>
  <c r="H3032" i="1"/>
  <c r="H3548" i="1"/>
  <c r="H4060" i="1"/>
  <c r="H776" i="1"/>
  <c r="H2031" i="1"/>
  <c r="H725" i="1"/>
  <c r="H1512" i="1"/>
  <c r="H2442" i="1"/>
  <c r="H2397" i="1"/>
  <c r="H2230" i="1"/>
  <c r="H2030" i="1"/>
  <c r="H2575" i="1"/>
  <c r="H3089" i="1"/>
  <c r="H2906" i="1"/>
  <c r="H2738" i="1"/>
  <c r="H3251" i="1"/>
  <c r="H3132" i="1"/>
  <c r="H2933" i="1"/>
  <c r="H2750" i="1"/>
  <c r="H3262" i="1"/>
  <c r="H3079" i="1"/>
  <c r="H2912" i="1"/>
  <c r="H3428" i="1"/>
  <c r="H3940" i="1"/>
  <c r="H393" i="1"/>
  <c r="H1514" i="1"/>
  <c r="H1592" i="1"/>
  <c r="H1669" i="1"/>
  <c r="H2609" i="1"/>
  <c r="H2612" i="1"/>
  <c r="H2110" i="1"/>
  <c r="H2622" i="1"/>
  <c r="H2455" i="1"/>
  <c r="H2969" i="1"/>
  <c r="H2786" i="1"/>
  <c r="H3298" i="1"/>
  <c r="H3131" i="1"/>
  <c r="H3012" i="1"/>
  <c r="H2813" i="1"/>
  <c r="H3325" i="1"/>
  <c r="H3142" i="1"/>
  <c r="H2959" i="1"/>
  <c r="H2792" i="1"/>
  <c r="H3304" i="1"/>
  <c r="H3820" i="1"/>
  <c r="H3621" i="1"/>
  <c r="H1146" i="1"/>
  <c r="H1753" i="1"/>
  <c r="H1860" i="1"/>
  <c r="H2153" i="1"/>
  <c r="H2156" i="1"/>
  <c r="H2669" i="1"/>
  <c r="H2502" i="1"/>
  <c r="H2335" i="1"/>
  <c r="H2849" i="1"/>
  <c r="H3361" i="1"/>
  <c r="H3178" i="1"/>
  <c r="H3011" i="1"/>
  <c r="H2892" i="1"/>
  <c r="H3404" i="1"/>
  <c r="H3205" i="1"/>
  <c r="H3022" i="1"/>
  <c r="H2839" i="1"/>
  <c r="H3351" i="1"/>
  <c r="H3184" i="1"/>
  <c r="H3700" i="1"/>
  <c r="H3501" i="1"/>
  <c r="H1371" i="1"/>
  <c r="H1928" i="1"/>
  <c r="H2003" i="1"/>
  <c r="H2336" i="1"/>
  <c r="H2363" i="1"/>
  <c r="H2549" i="1"/>
  <c r="H2382" i="1"/>
  <c r="H2215" i="1"/>
  <c r="H2727" i="1"/>
  <c r="H3241" i="1"/>
  <c r="H3058" i="1"/>
  <c r="H2891" i="1"/>
  <c r="H2772" i="1"/>
  <c r="H3284" i="1"/>
  <c r="H3085" i="1"/>
  <c r="H2902" i="1"/>
  <c r="H2714" i="1"/>
  <c r="H3231" i="1"/>
  <c r="H3064" i="1"/>
  <c r="H3580" i="1"/>
  <c r="H4092" i="1"/>
  <c r="H3837" i="1"/>
  <c r="H3678" i="1"/>
  <c r="H3535" i="1"/>
  <c r="H4047" i="1"/>
  <c r="H3872" i="1"/>
  <c r="H3705" i="1"/>
  <c r="H3506" i="1"/>
  <c r="H4018" i="1"/>
  <c r="H3851" i="1"/>
  <c r="H4361" i="1"/>
  <c r="H4162" i="1"/>
  <c r="H4674" i="1"/>
  <c r="H4483" i="1"/>
  <c r="H4316" i="1"/>
  <c r="H4109" i="1"/>
  <c r="H4621" i="1"/>
  <c r="H4422" i="1"/>
  <c r="H4223" i="1"/>
  <c r="H4735" i="1"/>
  <c r="H4536" i="1"/>
  <c r="H5044" i="1"/>
  <c r="H5556" i="1"/>
  <c r="H3494" i="1"/>
  <c r="H4006" i="1"/>
  <c r="H3863" i="1"/>
  <c r="H3688" i="1"/>
  <c r="H3521" i="1"/>
  <c r="H4033" i="1"/>
  <c r="H3834" i="1"/>
  <c r="H3667" i="1"/>
  <c r="H4177" i="1"/>
  <c r="H4689" i="1"/>
  <c r="H4490" i="1"/>
  <c r="H4299" i="1"/>
  <c r="H4132" i="1"/>
  <c r="H4644" i="1"/>
  <c r="H4437" i="1"/>
  <c r="H4238" i="1"/>
  <c r="H3981" i="1"/>
  <c r="H3822" i="1"/>
  <c r="H3679" i="1"/>
  <c r="H3504" i="1"/>
  <c r="H4016" i="1"/>
  <c r="H3849" i="1"/>
  <c r="H3650" i="1"/>
  <c r="H3483" i="1"/>
  <c r="H3995" i="1"/>
  <c r="H4505" i="1"/>
  <c r="H4306" i="1"/>
  <c r="H4115" i="1"/>
  <c r="H4627" i="1"/>
  <c r="H4460" i="1"/>
  <c r="H4253" i="1"/>
  <c r="H4765" i="1"/>
  <c r="H4566" i="1"/>
  <c r="H4367" i="1"/>
  <c r="H4168" i="1"/>
  <c r="H4680" i="1"/>
  <c r="H5188" i="1"/>
  <c r="H3797" i="1"/>
  <c r="H3638" i="1"/>
  <c r="H3495" i="1"/>
  <c r="H4007" i="1"/>
  <c r="H3832" i="1"/>
  <c r="H3665" i="1"/>
  <c r="H3466" i="1"/>
  <c r="H3978" i="1"/>
  <c r="H3811" i="1"/>
  <c r="H4321" i="1"/>
  <c r="H4122" i="1"/>
  <c r="H4634" i="1"/>
  <c r="H4443" i="1"/>
  <c r="H4276" i="1"/>
  <c r="H4788" i="1"/>
  <c r="H4581" i="1"/>
  <c r="H4382" i="1"/>
  <c r="H4183" i="1"/>
  <c r="H4695" i="1"/>
  <c r="H4496" i="1"/>
  <c r="H5004" i="1"/>
  <c r="H5516" i="1"/>
  <c r="H3454" i="1"/>
  <c r="H3966" i="1"/>
  <c r="H3823" i="1"/>
  <c r="H3648" i="1"/>
  <c r="H3481" i="1"/>
  <c r="H3993" i="1"/>
  <c r="H3794" i="1"/>
  <c r="H3627" i="1"/>
  <c r="H4137" i="1"/>
  <c r="H4649" i="1"/>
  <c r="H4450" i="1"/>
  <c r="H4259" i="1"/>
  <c r="H4086" i="1"/>
  <c r="H4604" i="1"/>
  <c r="H4397" i="1"/>
  <c r="H164" i="1"/>
  <c r="H325" i="1"/>
  <c r="H1151" i="1"/>
  <c r="H148" i="1"/>
  <c r="H1196" i="1"/>
  <c r="H534" i="1"/>
  <c r="H1058" i="1"/>
  <c r="H541" i="1"/>
  <c r="H1380" i="1"/>
  <c r="H118" i="1"/>
  <c r="H616" i="1"/>
  <c r="H959" i="1"/>
  <c r="H690" i="1"/>
  <c r="H684" i="1"/>
  <c r="H1627" i="1"/>
  <c r="H2138" i="1"/>
  <c r="H1506" i="1"/>
  <c r="H2008" i="1"/>
  <c r="H2058" i="1"/>
  <c r="H2012" i="1"/>
  <c r="H2416" i="1"/>
  <c r="H2402" i="1"/>
  <c r="H2308" i="1"/>
  <c r="H1032" i="1"/>
  <c r="H1447" i="1"/>
  <c r="H1952" i="1"/>
  <c r="H1238" i="1"/>
  <c r="H1440" i="1"/>
  <c r="H2360" i="1"/>
  <c r="H2474" i="1"/>
  <c r="H2444" i="1"/>
  <c r="H446" i="1"/>
  <c r="H981" i="1"/>
  <c r="H2088" i="1"/>
  <c r="H2074" i="1"/>
  <c r="H1568" i="1"/>
  <c r="H2496" i="1"/>
  <c r="H2418" i="1"/>
  <c r="H2516" i="1"/>
  <c r="H889" i="1"/>
  <c r="H1463" i="1"/>
  <c r="H1360" i="1"/>
  <c r="H1519" i="1"/>
  <c r="H1494" i="1"/>
  <c r="H2568" i="1"/>
  <c r="H2554" i="1"/>
  <c r="H2460" i="1"/>
  <c r="H787" i="1"/>
  <c r="H1478" i="1"/>
  <c r="H853" i="1"/>
  <c r="H1603" i="1"/>
  <c r="H1653" i="1"/>
  <c r="H2512" i="1"/>
  <c r="H2626" i="1"/>
  <c r="H2596" i="1"/>
  <c r="H1728" i="1"/>
  <c r="H2570" i="1"/>
  <c r="H2582" i="1"/>
  <c r="H3185" i="1"/>
  <c r="H3283" i="1"/>
  <c r="H3285" i="1"/>
  <c r="H3175" i="1"/>
  <c r="H3972" i="1"/>
  <c r="H1564" i="1"/>
  <c r="H2481" i="1"/>
  <c r="H2069" i="1"/>
  <c r="H2423" i="1"/>
  <c r="H2754" i="1"/>
  <c r="H3099" i="1"/>
  <c r="H2781" i="1"/>
  <c r="H3110" i="1"/>
  <c r="H2760" i="1"/>
  <c r="H3788" i="1"/>
  <c r="H1133" i="1"/>
  <c r="H1732" i="1"/>
  <c r="H2739" i="1"/>
  <c r="H2470" i="1"/>
  <c r="H2817" i="1"/>
  <c r="H3146" i="1"/>
  <c r="H2730" i="1"/>
  <c r="H3372" i="1"/>
  <c r="H3301" i="1"/>
  <c r="H3374" i="1"/>
  <c r="H3319" i="1"/>
  <c r="H3280" i="1"/>
  <c r="H4052" i="1"/>
  <c r="H1442" i="1"/>
  <c r="H1633" i="1"/>
  <c r="H1318" i="1"/>
  <c r="H2235" i="1"/>
  <c r="H2581" i="1"/>
  <c r="H2414" i="1"/>
  <c r="H2247" i="1"/>
  <c r="H2761" i="1"/>
  <c r="H3273" i="1"/>
  <c r="H3090" i="1"/>
  <c r="H2923" i="1"/>
  <c r="H2804" i="1"/>
  <c r="H3316" i="1"/>
  <c r="H3117" i="1"/>
  <c r="H2934" i="1"/>
  <c r="H2751" i="1"/>
  <c r="H3263" i="1"/>
  <c r="H3096" i="1"/>
  <c r="H3612" i="1"/>
  <c r="H3411" i="1"/>
  <c r="H1148" i="1"/>
  <c r="H1599" i="1"/>
  <c r="H1675" i="1"/>
  <c r="H1782" i="1"/>
  <c r="H2698" i="1"/>
  <c r="H2461" i="1"/>
  <c r="H2294" i="1"/>
  <c r="H2127" i="1"/>
  <c r="H2639" i="1"/>
  <c r="H3153" i="1"/>
  <c r="H2970" i="1"/>
  <c r="H2803" i="1"/>
  <c r="H3315" i="1"/>
  <c r="H3196" i="1"/>
  <c r="H2997" i="1"/>
  <c r="H2814" i="1"/>
  <c r="H3326" i="1"/>
  <c r="H3143" i="1"/>
  <c r="H2976" i="1"/>
  <c r="H3492" i="1"/>
  <c r="H4004" i="1"/>
  <c r="H501" i="1"/>
  <c r="H1783" i="1"/>
  <c r="H1850" i="1"/>
  <c r="H1925" i="1"/>
  <c r="H2194" i="1"/>
  <c r="H2189" i="1"/>
  <c r="H2174" i="1"/>
  <c r="H2686" i="1"/>
  <c r="H2519" i="1"/>
  <c r="H3033" i="1"/>
  <c r="H2850" i="1"/>
  <c r="H3362" i="1"/>
  <c r="H3195" i="1"/>
  <c r="H3076" i="1"/>
  <c r="H2877" i="1"/>
  <c r="H3389" i="1"/>
  <c r="H3206" i="1"/>
  <c r="H3023" i="1"/>
  <c r="H2856" i="1"/>
  <c r="H3368" i="1"/>
  <c r="H3884" i="1"/>
  <c r="H3685" i="1"/>
  <c r="H1415" i="1"/>
  <c r="H2009" i="1"/>
  <c r="H1312" i="1"/>
  <c r="H2409" i="1"/>
  <c r="H2412" i="1"/>
  <c r="H1958" i="1"/>
  <c r="H2566" i="1"/>
  <c r="H2399" i="1"/>
  <c r="H2913" i="1"/>
  <c r="H2728" i="1"/>
  <c r="H3242" i="1"/>
  <c r="H3075" i="1"/>
  <c r="H2956" i="1"/>
  <c r="H2757" i="1"/>
  <c r="H3269" i="1"/>
  <c r="H3086" i="1"/>
  <c r="H2903" i="1"/>
  <c r="H2735" i="1"/>
  <c r="H3248" i="1"/>
  <c r="H3764" i="1"/>
  <c r="H3565" i="1"/>
  <c r="H1244" i="1"/>
  <c r="H1456" i="1"/>
  <c r="H1612" i="1"/>
  <c r="H2592" i="1"/>
  <c r="H2619" i="1"/>
  <c r="H2613" i="1"/>
  <c r="H2446" i="1"/>
  <c r="H2279" i="1"/>
  <c r="H2793" i="1"/>
  <c r="H3305" i="1"/>
  <c r="H3122" i="1"/>
  <c r="H2955" i="1"/>
  <c r="H2836" i="1"/>
  <c r="H3348" i="1"/>
  <c r="H3149" i="1"/>
  <c r="H2966" i="1"/>
  <c r="H2783" i="1"/>
  <c r="H3295" i="1"/>
  <c r="H3128" i="1"/>
  <c r="H3644" i="1"/>
  <c r="H3445" i="1"/>
  <c r="H3901" i="1"/>
  <c r="H3742" i="1"/>
  <c r="H3599" i="1"/>
  <c r="H3424" i="1"/>
  <c r="H3936" i="1"/>
  <c r="H3769" i="1"/>
  <c r="H3570" i="1"/>
  <c r="H3379" i="1"/>
  <c r="H3915" i="1"/>
  <c r="H4425" i="1"/>
  <c r="H4226" i="1"/>
  <c r="H4738" i="1"/>
  <c r="H4547" i="1"/>
  <c r="H4380" i="1"/>
  <c r="H4173" i="1"/>
  <c r="H4685" i="1"/>
  <c r="H4486" i="1"/>
  <c r="H4287" i="1"/>
  <c r="H4078" i="1"/>
  <c r="H4600" i="1"/>
  <c r="H5108" i="1"/>
  <c r="H3717" i="1"/>
  <c r="H3558" i="1"/>
  <c r="H3414" i="1"/>
  <c r="H3927" i="1"/>
  <c r="H3752" i="1"/>
  <c r="H3585" i="1"/>
  <c r="H4097" i="1"/>
  <c r="H3898" i="1"/>
  <c r="H3731" i="1"/>
  <c r="H4241" i="1"/>
  <c r="H4753" i="1"/>
  <c r="H4554" i="1"/>
  <c r="H4363" i="1"/>
  <c r="H4196" i="1"/>
  <c r="H4708" i="1"/>
  <c r="H4501" i="1"/>
  <c r="H4302" i="1"/>
  <c r="H4045" i="1"/>
  <c r="H3886" i="1"/>
  <c r="H3743" i="1"/>
  <c r="H3568" i="1"/>
  <c r="H3363" i="1"/>
  <c r="H3913" i="1"/>
  <c r="H3714" i="1"/>
  <c r="H3547" i="1"/>
  <c r="H4059" i="1"/>
  <c r="H4569" i="1"/>
  <c r="H4370" i="1"/>
  <c r="H4179" i="1"/>
  <c r="H4691" i="1"/>
  <c r="H4524" i="1"/>
  <c r="H4317" i="1"/>
  <c r="H4118" i="1"/>
  <c r="H4630" i="1"/>
  <c r="H4431" i="1"/>
  <c r="H4232" i="1"/>
  <c r="H4744" i="1"/>
  <c r="H5252" i="1"/>
  <c r="H3861" i="1"/>
  <c r="H3702" i="1"/>
  <c r="H3559" i="1"/>
  <c r="H4071" i="1"/>
  <c r="H3896" i="1"/>
  <c r="H3729" i="1"/>
  <c r="H3530" i="1"/>
  <c r="H4042" i="1"/>
  <c r="H3875" i="1"/>
  <c r="H4385" i="1"/>
  <c r="H4186" i="1"/>
  <c r="H4698" i="1"/>
  <c r="H4507" i="1"/>
  <c r="H4340" i="1"/>
  <c r="H4133" i="1"/>
  <c r="H4645" i="1"/>
  <c r="H4446" i="1"/>
  <c r="H4247" i="1"/>
  <c r="H4759" i="1"/>
  <c r="H4560" i="1"/>
  <c r="H5068" i="1"/>
  <c r="H5580" i="1"/>
  <c r="H3518" i="1"/>
  <c r="H4030" i="1"/>
  <c r="H3887" i="1"/>
  <c r="H3712" i="1"/>
  <c r="H3545" i="1"/>
  <c r="H4057" i="1"/>
  <c r="H3858" i="1"/>
  <c r="H3691" i="1"/>
  <c r="H4201" i="1"/>
  <c r="H4713" i="1"/>
  <c r="H4514" i="1"/>
  <c r="H4323" i="1"/>
  <c r="H4156" i="1"/>
  <c r="H4668" i="1"/>
  <c r="H4461" i="1"/>
  <c r="H4262" i="1"/>
  <c r="H4774" i="1"/>
  <c r="H4575" i="1"/>
  <c r="H4376" i="1"/>
  <c r="H4884" i="1"/>
  <c r="H5396" i="1"/>
  <c r="H4069" i="1"/>
  <c r="H3910" i="1"/>
  <c r="H3767" i="1"/>
  <c r="H3592" i="1"/>
  <c r="H3425" i="1"/>
  <c r="H3937" i="1"/>
  <c r="H3738" i="1"/>
  <c r="H3571" i="1"/>
  <c r="H4083" i="1"/>
  <c r="H4593" i="1"/>
  <c r="H4394" i="1"/>
  <c r="H4203" i="1"/>
  <c r="H4715" i="1"/>
  <c r="H4548" i="1"/>
  <c r="H4341" i="1"/>
  <c r="H4142" i="1"/>
  <c r="H4654" i="1"/>
  <c r="H4455" i="1"/>
  <c r="H4256" i="1"/>
  <c r="H4768" i="1"/>
  <c r="H5276" i="1"/>
  <c r="H3949" i="1"/>
  <c r="H3790" i="1"/>
  <c r="H3647" i="1"/>
  <c r="H3472" i="1"/>
  <c r="H3984" i="1"/>
  <c r="H3817" i="1"/>
  <c r="H3618" i="1"/>
  <c r="H3451" i="1"/>
  <c r="H3963" i="1"/>
  <c r="H4473" i="1"/>
  <c r="H4274" i="1"/>
  <c r="H4786" i="1"/>
  <c r="H4595" i="1"/>
  <c r="H4428" i="1"/>
  <c r="H4221" i="1"/>
  <c r="H4733" i="1"/>
  <c r="H4534" i="1"/>
  <c r="H4335" i="1"/>
  <c r="H4136" i="1"/>
  <c r="H4648" i="1"/>
  <c r="H5156" i="1"/>
  <c r="H3606" i="1"/>
  <c r="H4289" i="1"/>
  <c r="H4670" i="1"/>
  <c r="H5292" i="1"/>
  <c r="H1157" i="1"/>
  <c r="H918" i="1"/>
  <c r="H1292" i="1"/>
  <c r="H284" i="1"/>
  <c r="H954" i="1"/>
  <c r="H742" i="1"/>
  <c r="H1405" i="1"/>
  <c r="H92" i="1"/>
  <c r="H1508" i="1"/>
  <c r="H759" i="1"/>
  <c r="H577" i="1"/>
  <c r="H1023" i="1"/>
  <c r="H366" i="1"/>
  <c r="H1237" i="1"/>
  <c r="H1755" i="1"/>
  <c r="H2650" i="1"/>
  <c r="H1066" i="1"/>
  <c r="H2072" i="1"/>
  <c r="H1566" i="1"/>
  <c r="H1621" i="1"/>
  <c r="H2480" i="1"/>
  <c r="H2594" i="1"/>
  <c r="H2564" i="1"/>
  <c r="H761" i="1"/>
  <c r="H1543" i="1"/>
  <c r="H1517" i="1"/>
  <c r="H1488" i="1"/>
  <c r="H1693" i="1"/>
  <c r="H2616" i="1"/>
  <c r="H2538" i="1"/>
  <c r="H2636" i="1"/>
  <c r="H623" i="1"/>
  <c r="H1416" i="1"/>
  <c r="H1600" i="1"/>
  <c r="H1651" i="1"/>
  <c r="H1637" i="1"/>
  <c r="H2688" i="1"/>
  <c r="H2674" i="1"/>
  <c r="H2580" i="1"/>
  <c r="H1529" i="1"/>
  <c r="H1631" i="1"/>
  <c r="H1536" i="1"/>
  <c r="H1723" i="1"/>
  <c r="H1773" i="1"/>
  <c r="H2632" i="1"/>
  <c r="H2077" i="1"/>
  <c r="H1822" i="1"/>
  <c r="H1005" i="1"/>
  <c r="H1703" i="1"/>
  <c r="H1681" i="1"/>
  <c r="H1667" i="1"/>
  <c r="H1845" i="1"/>
  <c r="H2075" i="1"/>
  <c r="H2690" i="1"/>
  <c r="H2109" i="1"/>
  <c r="H1270" i="1"/>
  <c r="H2163" i="1"/>
  <c r="H2094" i="1"/>
  <c r="H2746" i="1"/>
  <c r="H3347" i="1"/>
  <c r="H2782" i="1"/>
  <c r="H2752" i="1"/>
  <c r="H4036" i="1"/>
  <c r="H1722" i="1"/>
  <c r="H2041" i="1"/>
  <c r="H2142" i="1"/>
  <c r="H2487" i="1"/>
  <c r="H2818" i="1"/>
  <c r="H3163" i="1"/>
  <c r="H2845" i="1"/>
  <c r="H3174" i="1"/>
  <c r="H2824" i="1"/>
  <c r="H3852" i="1"/>
  <c r="H1287" i="1"/>
  <c r="H1988" i="1"/>
  <c r="H2284" i="1"/>
  <c r="H2534" i="1"/>
  <c r="H2881" i="1"/>
  <c r="H3210" i="1"/>
  <c r="H2796" i="1"/>
  <c r="H2722" i="1"/>
  <c r="H2733" i="1"/>
  <c r="H2743" i="1"/>
  <c r="H3383" i="1"/>
  <c r="H3410" i="1"/>
  <c r="H3395" i="1"/>
  <c r="H1340" i="1"/>
  <c r="H1518" i="1"/>
  <c r="H1726" i="1"/>
  <c r="H2491" i="1"/>
  <c r="H2645" i="1"/>
  <c r="H2478" i="1"/>
  <c r="H2311" i="1"/>
  <c r="H2825" i="1"/>
  <c r="H3337" i="1"/>
  <c r="H3154" i="1"/>
  <c r="H2987" i="1"/>
  <c r="H2868" i="1"/>
  <c r="H3380" i="1"/>
  <c r="H3181" i="1"/>
  <c r="H2998" i="1"/>
  <c r="H2815" i="1"/>
  <c r="H3327" i="1"/>
  <c r="H3160" i="1"/>
  <c r="H3676" i="1"/>
  <c r="H3477" i="1"/>
  <c r="H1012" i="1"/>
  <c r="H1856" i="1"/>
  <c r="H1931" i="1"/>
  <c r="H2264" i="1"/>
  <c r="H2291" i="1"/>
  <c r="H2525" i="1"/>
  <c r="H2358" i="1"/>
  <c r="H2191" i="1"/>
  <c r="H2703" i="1"/>
  <c r="H3217" i="1"/>
  <c r="H3034" i="1"/>
  <c r="H2867" i="1"/>
  <c r="H2748" i="1"/>
  <c r="H3260" i="1"/>
  <c r="H3061" i="1"/>
  <c r="H2878" i="1"/>
  <c r="H3390" i="1"/>
  <c r="H3207" i="1"/>
  <c r="H3040" i="1"/>
  <c r="H3556" i="1"/>
  <c r="H4068" i="1"/>
  <c r="H840" i="1"/>
  <c r="H2039" i="1"/>
  <c r="H898" i="1"/>
  <c r="H1523" i="1"/>
  <c r="H2450" i="1"/>
  <c r="H2405" i="1"/>
  <c r="H2238" i="1"/>
  <c r="H2059" i="1"/>
  <c r="H2583" i="1"/>
  <c r="H3097" i="1"/>
  <c r="H2914" i="1"/>
  <c r="H2747" i="1"/>
  <c r="H3259" i="1"/>
  <c r="H3140" i="1"/>
  <c r="H2941" i="1"/>
  <c r="H2758" i="1"/>
  <c r="H3270" i="1"/>
  <c r="H3087" i="1"/>
  <c r="H2920" i="1"/>
  <c r="H3436" i="1"/>
  <c r="H3948" i="1"/>
  <c r="H194" i="1"/>
  <c r="H1580" i="1"/>
  <c r="H1650" i="1"/>
  <c r="H1725" i="1"/>
  <c r="H2665" i="1"/>
  <c r="H2668" i="1"/>
  <c r="H2118" i="1"/>
  <c r="H2630" i="1"/>
  <c r="H2463" i="1"/>
  <c r="H2977" i="1"/>
  <c r="H2794" i="1"/>
  <c r="H3306" i="1"/>
  <c r="H3139" i="1"/>
  <c r="H3020" i="1"/>
  <c r="H2821" i="1"/>
  <c r="H3333" i="1"/>
  <c r="H3150" i="1"/>
  <c r="H2967" i="1"/>
  <c r="H2800" i="1"/>
  <c r="H3312" i="1"/>
  <c r="H3828" i="1"/>
  <c r="H3629" i="1"/>
  <c r="H1155" i="1"/>
  <c r="H1761" i="1"/>
  <c r="H1868" i="1"/>
  <c r="H2161" i="1"/>
  <c r="H2164" i="1"/>
  <c r="H2677" i="1"/>
  <c r="H2510" i="1"/>
  <c r="H2343" i="1"/>
  <c r="H2857" i="1"/>
  <c r="H3369" i="1"/>
  <c r="H3186" i="1"/>
  <c r="H3019" i="1"/>
  <c r="H2900" i="1"/>
  <c r="H3412" i="1"/>
  <c r="H3213" i="1"/>
  <c r="H3030" i="1"/>
  <c r="H2847" i="1"/>
  <c r="H3359" i="1"/>
  <c r="H3192" i="1"/>
  <c r="H3708" i="1"/>
  <c r="H3509" i="1"/>
  <c r="H3965" i="1"/>
  <c r="H3806" i="1"/>
  <c r="H3663" i="1"/>
  <c r="H3488" i="1"/>
  <c r="H4000" i="1"/>
  <c r="H3833" i="1"/>
  <c r="H3634" i="1"/>
  <c r="H3467" i="1"/>
  <c r="H3979" i="1"/>
  <c r="H4489" i="1"/>
  <c r="H4290" i="1"/>
  <c r="H4095" i="1"/>
  <c r="H4611" i="1"/>
  <c r="H4444" i="1"/>
  <c r="H4237" i="1"/>
  <c r="H4749" i="1"/>
  <c r="H4550" i="1"/>
  <c r="H4351" i="1"/>
  <c r="H4152" i="1"/>
  <c r="H4664" i="1"/>
  <c r="H5172" i="1"/>
  <c r="H3781" i="1"/>
  <c r="H3622" i="1"/>
  <c r="H3479" i="1"/>
  <c r="H3991" i="1"/>
  <c r="H3816" i="1"/>
  <c r="H3649" i="1"/>
  <c r="H3450" i="1"/>
  <c r="H3962" i="1"/>
  <c r="H3795" i="1"/>
  <c r="H4305" i="1"/>
  <c r="H4104" i="1"/>
  <c r="H4618" i="1"/>
  <c r="H4427" i="1"/>
  <c r="H4260" i="1"/>
  <c r="H4772" i="1"/>
  <c r="H4565" i="1"/>
  <c r="H4366" i="1"/>
  <c r="H3438" i="1"/>
  <c r="H3950" i="1"/>
  <c r="H3807" i="1"/>
  <c r="H3632" i="1"/>
  <c r="H3465" i="1"/>
  <c r="H3977" i="1"/>
  <c r="H3778" i="1"/>
  <c r="H3611" i="1"/>
  <c r="H4121" i="1"/>
  <c r="H4633" i="1"/>
  <c r="H4434" i="1"/>
  <c r="H4243" i="1"/>
  <c r="H4755" i="1"/>
  <c r="H4588" i="1"/>
  <c r="H4381" i="1"/>
  <c r="H4182" i="1"/>
  <c r="H4694" i="1"/>
  <c r="H4495" i="1"/>
  <c r="H4296" i="1"/>
  <c r="H4804" i="1"/>
  <c r="H5316" i="1"/>
  <c r="H3925" i="1"/>
  <c r="H3766" i="1"/>
  <c r="H3623" i="1"/>
  <c r="H3448" i="1"/>
  <c r="H3960" i="1"/>
  <c r="H3793" i="1"/>
  <c r="H3594" i="1"/>
  <c r="H3427" i="1"/>
  <c r="H3939" i="1"/>
  <c r="H4449" i="1"/>
  <c r="H4250" i="1"/>
  <c r="H4762" i="1"/>
  <c r="H4571" i="1"/>
  <c r="H4404" i="1"/>
  <c r="H4197" i="1"/>
  <c r="H4709" i="1"/>
  <c r="H4510" i="1"/>
  <c r="H4311" i="1"/>
  <c r="H4112" i="1"/>
  <c r="H4624" i="1"/>
  <c r="H5132" i="1"/>
  <c r="H3741" i="1"/>
  <c r="H3582" i="1"/>
  <c r="H3439" i="1"/>
  <c r="H3951" i="1"/>
  <c r="H754" i="1"/>
  <c r="H254" i="1"/>
  <c r="H1061" i="1"/>
  <c r="H663" i="1"/>
  <c r="H31" i="1"/>
  <c r="H62" i="1"/>
  <c r="H270" i="1"/>
  <c r="H752" i="1"/>
  <c r="H810" i="1"/>
  <c r="H887" i="1"/>
  <c r="H442" i="1"/>
  <c r="H1024" i="1"/>
  <c r="H780" i="1"/>
  <c r="H1663" i="1"/>
  <c r="H1940" i="1"/>
  <c r="H2115" i="1"/>
  <c r="H1534" i="1"/>
  <c r="H1649" i="1"/>
  <c r="H1635" i="1"/>
  <c r="H1813" i="1"/>
  <c r="H1918" i="1"/>
  <c r="H2658" i="1"/>
  <c r="H2068" i="1"/>
  <c r="H860" i="1"/>
  <c r="H1615" i="1"/>
  <c r="H1721" i="1"/>
  <c r="H1771" i="1"/>
  <c r="H1757" i="1"/>
  <c r="H2121" i="1"/>
  <c r="H2131" i="1"/>
  <c r="H2700" i="1"/>
  <c r="H1314" i="1"/>
  <c r="H1751" i="1"/>
  <c r="H1665" i="1"/>
  <c r="H1843" i="1"/>
  <c r="H1893" i="1"/>
  <c r="H2038" i="1"/>
  <c r="H2203" i="1"/>
  <c r="H2157" i="1"/>
  <c r="H1029" i="1"/>
  <c r="H1823" i="1"/>
  <c r="H1801" i="1"/>
  <c r="H1787" i="1"/>
  <c r="H1965" i="1"/>
  <c r="H2201" i="1"/>
  <c r="H2147" i="1"/>
  <c r="H2229" i="1"/>
  <c r="H884" i="1"/>
  <c r="H1767" i="1"/>
  <c r="H1873" i="1"/>
  <c r="H1923" i="1"/>
  <c r="H1909" i="1"/>
  <c r="H2273" i="1"/>
  <c r="H2283" i="1"/>
  <c r="H2173" i="1"/>
  <c r="H1539" i="1"/>
  <c r="H2476" i="1"/>
  <c r="H2159" i="1"/>
  <c r="H2938" i="1"/>
  <c r="H2972" i="1"/>
  <c r="H2846" i="1"/>
  <c r="H2944" i="1"/>
  <c r="H3581" i="1"/>
  <c r="H1978" i="1"/>
  <c r="H2322" i="1"/>
  <c r="H2206" i="1"/>
  <c r="H2551" i="1"/>
  <c r="H2882" i="1"/>
  <c r="H3227" i="1"/>
  <c r="H2909" i="1"/>
  <c r="H3238" i="1"/>
  <c r="H2888" i="1"/>
  <c r="H3916" i="1"/>
  <c r="H1256" i="1"/>
  <c r="H1596" i="1"/>
  <c r="H2540" i="1"/>
  <c r="H2598" i="1"/>
  <c r="H2945" i="1"/>
  <c r="H3274" i="1"/>
  <c r="H2860" i="1"/>
  <c r="H2789" i="1"/>
  <c r="H2862" i="1"/>
  <c r="H2807" i="1"/>
  <c r="H2768" i="1"/>
  <c r="H3540" i="1"/>
  <c r="H3469" i="1"/>
  <c r="H1154" i="1"/>
  <c r="H2042" i="1"/>
  <c r="H2208" i="1"/>
  <c r="H1814" i="1"/>
  <c r="H2709" i="1"/>
  <c r="H2542" i="1"/>
  <c r="H2375" i="1"/>
  <c r="H2889" i="1"/>
  <c r="H3401" i="1"/>
  <c r="H3218" i="1"/>
  <c r="H3051" i="1"/>
  <c r="H2932" i="1"/>
  <c r="H2732" i="1"/>
  <c r="H3245" i="1"/>
  <c r="H3062" i="1"/>
  <c r="H2879" i="1"/>
  <c r="H3391" i="1"/>
  <c r="H3224" i="1"/>
  <c r="H3740" i="1"/>
  <c r="H3541" i="1"/>
  <c r="H655" i="1"/>
  <c r="H1026" i="1"/>
  <c r="H1531" i="1"/>
  <c r="H2520" i="1"/>
  <c r="H2547" i="1"/>
  <c r="H2589" i="1"/>
  <c r="H2422" i="1"/>
  <c r="H2255" i="1"/>
  <c r="H2769" i="1"/>
  <c r="H3281" i="1"/>
  <c r="H3098" i="1"/>
  <c r="H2931" i="1"/>
  <c r="H2812" i="1"/>
  <c r="H3324" i="1"/>
  <c r="H3125" i="1"/>
  <c r="H2942" i="1"/>
  <c r="H2759" i="1"/>
  <c r="H3271" i="1"/>
  <c r="H3104" i="1"/>
  <c r="H3620" i="1"/>
  <c r="H3421" i="1"/>
  <c r="H1221" i="1"/>
  <c r="H1608" i="1"/>
  <c r="H1683" i="1"/>
  <c r="H1790" i="1"/>
  <c r="H1870" i="1"/>
  <c r="H2469" i="1"/>
  <c r="H2302" i="1"/>
  <c r="H2135" i="1"/>
  <c r="H2647" i="1"/>
  <c r="H3161" i="1"/>
  <c r="H2978" i="1"/>
  <c r="H2811" i="1"/>
  <c r="H3323" i="1"/>
  <c r="H3204" i="1"/>
  <c r="H3005" i="1"/>
  <c r="H2822" i="1"/>
  <c r="H3334" i="1"/>
  <c r="H3151" i="1"/>
  <c r="H2984" i="1"/>
  <c r="H3500" i="1"/>
  <c r="H4012" i="1"/>
  <c r="H182" i="1"/>
  <c r="H1839" i="1"/>
  <c r="H1906" i="1"/>
  <c r="H1981" i="1"/>
  <c r="H2250" i="1"/>
  <c r="H2245" i="1"/>
  <c r="H2182" i="1"/>
  <c r="H2694" i="1"/>
  <c r="H2527" i="1"/>
  <c r="H3041" i="1"/>
  <c r="H2858" i="1"/>
  <c r="H3370" i="1"/>
  <c r="H3203" i="1"/>
  <c r="H3084" i="1"/>
  <c r="H2885" i="1"/>
  <c r="H3397" i="1"/>
  <c r="H3214" i="1"/>
  <c r="H3031" i="1"/>
  <c r="H2864" i="1"/>
  <c r="H3376" i="1"/>
  <c r="H3892" i="1"/>
  <c r="H3693" i="1"/>
  <c r="H1423" i="1"/>
  <c r="H2017" i="1"/>
  <c r="H1344" i="1"/>
  <c r="H2417" i="1"/>
  <c r="H2420" i="1"/>
  <c r="H2022" i="1"/>
  <c r="H2574" i="1"/>
  <c r="H2407" i="1"/>
  <c r="H2921" i="1"/>
  <c r="H2737" i="1"/>
  <c r="H3250" i="1"/>
  <c r="H3083" i="1"/>
  <c r="H2964" i="1"/>
  <c r="H2765" i="1"/>
  <c r="H3277" i="1"/>
  <c r="H3094" i="1"/>
  <c r="H2911" i="1"/>
  <c r="H2744" i="1"/>
  <c r="H3256" i="1"/>
  <c r="H3772" i="1"/>
  <c r="H3573" i="1"/>
  <c r="H4029" i="1"/>
  <c r="H3870" i="1"/>
  <c r="H3727" i="1"/>
  <c r="H3552" i="1"/>
  <c r="H4064" i="1"/>
  <c r="H3897" i="1"/>
  <c r="H3698" i="1"/>
  <c r="H3531" i="1"/>
  <c r="H4043" i="1"/>
  <c r="H4553" i="1"/>
  <c r="H4354" i="1"/>
  <c r="H4163" i="1"/>
  <c r="H4675" i="1"/>
  <c r="H4508" i="1"/>
  <c r="H4301" i="1"/>
  <c r="H4099" i="1"/>
  <c r="H4614" i="1"/>
  <c r="H4415" i="1"/>
  <c r="H4216" i="1"/>
  <c r="H4728" i="1"/>
  <c r="H5236" i="1"/>
  <c r="H3845" i="1"/>
  <c r="H3686" i="1"/>
  <c r="H3543" i="1"/>
  <c r="H4055" i="1"/>
  <c r="H3880" i="1"/>
  <c r="H3713" i="1"/>
  <c r="H3514" i="1"/>
  <c r="H4026" i="1"/>
  <c r="H3859" i="1"/>
  <c r="H4369" i="1"/>
  <c r="H4170" i="1"/>
  <c r="H4682" i="1"/>
  <c r="H4491" i="1"/>
  <c r="H4324" i="1"/>
  <c r="H4117" i="1"/>
  <c r="H4629" i="1"/>
  <c r="H4430" i="1"/>
  <c r="H3502" i="1"/>
  <c r="H4014" i="1"/>
  <c r="H3871" i="1"/>
  <c r="H3696" i="1"/>
  <c r="H3529" i="1"/>
  <c r="H4041" i="1"/>
  <c r="H3842" i="1"/>
  <c r="H3675" i="1"/>
  <c r="H4185" i="1"/>
  <c r="H4697" i="1"/>
  <c r="H4498" i="1"/>
  <c r="H4307" i="1"/>
  <c r="H4140" i="1"/>
  <c r="H4652" i="1"/>
  <c r="H4445" i="1"/>
  <c r="H4246" i="1"/>
  <c r="H4758" i="1"/>
  <c r="H4559" i="1"/>
  <c r="H4360" i="1"/>
  <c r="H4868" i="1"/>
  <c r="H5380" i="1"/>
  <c r="H3989" i="1"/>
  <c r="H3830" i="1"/>
  <c r="H3687" i="1"/>
  <c r="H3512" i="1"/>
  <c r="H4024" i="1"/>
  <c r="H3857" i="1"/>
  <c r="H3658" i="1"/>
  <c r="H3491" i="1"/>
  <c r="H4003" i="1"/>
  <c r="H4513" i="1"/>
  <c r="H4314" i="1"/>
  <c r="H4123" i="1"/>
  <c r="H4635" i="1"/>
  <c r="H4468" i="1"/>
  <c r="H4261" i="1"/>
  <c r="H4773" i="1"/>
  <c r="H4574" i="1"/>
  <c r="H4375" i="1"/>
  <c r="H4176" i="1"/>
  <c r="H4688" i="1"/>
  <c r="H5196" i="1"/>
  <c r="H3805" i="1"/>
  <c r="H3646" i="1"/>
  <c r="H3503" i="1"/>
  <c r="H4015" i="1"/>
  <c r="H3840" i="1"/>
  <c r="H3673" i="1"/>
  <c r="H3474" i="1"/>
  <c r="H3986" i="1"/>
  <c r="H3819" i="1"/>
  <c r="H4329" i="1"/>
  <c r="H4130" i="1"/>
  <c r="H4642" i="1"/>
  <c r="H4451" i="1"/>
  <c r="H4284" i="1"/>
  <c r="H4796" i="1"/>
  <c r="H4589" i="1"/>
  <c r="H4390" i="1"/>
  <c r="H4191" i="1"/>
  <c r="H4703" i="1"/>
  <c r="H4504" i="1"/>
  <c r="H5012" i="1"/>
  <c r="H5524" i="1"/>
  <c r="H3526" i="1"/>
  <c r="H4038" i="1"/>
  <c r="H3895" i="1"/>
  <c r="H3720" i="1"/>
  <c r="H3553" i="1"/>
  <c r="H4065" i="1"/>
  <c r="H3866" i="1"/>
  <c r="H3699" i="1"/>
  <c r="H4209" i="1"/>
  <c r="H4721" i="1"/>
  <c r="H4522" i="1"/>
  <c r="H4331" i="1"/>
  <c r="H4164" i="1"/>
  <c r="H4676" i="1"/>
  <c r="H4469" i="1"/>
  <c r="H4270" i="1"/>
  <c r="H4782" i="1"/>
  <c r="H4583" i="1"/>
  <c r="H4384" i="1"/>
  <c r="H4892" i="1"/>
  <c r="H5404" i="1"/>
  <c r="H3399" i="1"/>
  <c r="H3918" i="1"/>
  <c r="H3775" i="1"/>
  <c r="H3600" i="1"/>
  <c r="H3433" i="1"/>
  <c r="H3945" i="1"/>
  <c r="H3746" i="1"/>
  <c r="H3579" i="1"/>
  <c r="H4080" i="1"/>
  <c r="H4601" i="1"/>
  <c r="H4402" i="1"/>
  <c r="H4211" i="1"/>
  <c r="H4723" i="1"/>
  <c r="H4556" i="1"/>
  <c r="H4349" i="1"/>
  <c r="H4150" i="1"/>
  <c r="H4662" i="1"/>
  <c r="H4463" i="1"/>
  <c r="H4264" i="1"/>
  <c r="H4776" i="1"/>
  <c r="H5284" i="1"/>
  <c r="H3975" i="1"/>
  <c r="H4602" i="1"/>
  <c r="H4471" i="1"/>
  <c r="H5636" i="1"/>
  <c r="H4933" i="1"/>
  <c r="H5445" i="1"/>
  <c r="H1317" i="1"/>
  <c r="H159" i="1"/>
  <c r="H352" i="1"/>
  <c r="H868" i="1"/>
  <c r="H1671" i="1"/>
  <c r="H2241" i="1"/>
  <c r="H1871" i="1"/>
  <c r="H2185" i="1"/>
  <c r="H1943" i="1"/>
  <c r="H2321" i="1"/>
  <c r="H1887" i="1"/>
  <c r="H2393" i="1"/>
  <c r="H2023" i="1"/>
  <c r="H2337" i="1"/>
  <c r="H2429" i="1"/>
  <c r="H3102" i="1"/>
  <c r="H2683" i="1"/>
  <c r="H2852" i="1"/>
  <c r="H3461" i="1"/>
  <c r="H2175" i="1"/>
  <c r="H2917" i="1"/>
  <c r="H3604" i="1"/>
  <c r="H2464" i="1"/>
  <c r="H2439" i="1"/>
  <c r="H3115" i="1"/>
  <c r="H3126" i="1"/>
  <c r="H3804" i="1"/>
  <c r="H1796" i="1"/>
  <c r="H2486" i="1"/>
  <c r="H3162" i="1"/>
  <c r="H3189" i="1"/>
  <c r="H3168" i="1"/>
  <c r="H1864" i="1"/>
  <c r="H2533" i="1"/>
  <c r="H3225" i="1"/>
  <c r="H3268" i="1"/>
  <c r="H3215" i="1"/>
  <c r="H132" i="1"/>
  <c r="H2506" i="1"/>
  <c r="H2591" i="1"/>
  <c r="H3267" i="1"/>
  <c r="H3278" i="1"/>
  <c r="H3956" i="1"/>
  <c r="H1733" i="1"/>
  <c r="H2638" i="1"/>
  <c r="H3314" i="1"/>
  <c r="H3341" i="1"/>
  <c r="H3320" i="1"/>
  <c r="H3934" i="1"/>
  <c r="H3961" i="1"/>
  <c r="H4617" i="1"/>
  <c r="H4572" i="1"/>
  <c r="H4479" i="1"/>
  <c r="H3909" i="1"/>
  <c r="H3944" i="1"/>
  <c r="H3923" i="1"/>
  <c r="H4555" i="1"/>
  <c r="H3725" i="1"/>
  <c r="H3760" i="1"/>
  <c r="H3739" i="1"/>
  <c r="H4371" i="1"/>
  <c r="H4310" i="1"/>
  <c r="H4932" i="1"/>
  <c r="H3751" i="1"/>
  <c r="H3722" i="1"/>
  <c r="H4378" i="1"/>
  <c r="H4325" i="1"/>
  <c r="H4240" i="1"/>
  <c r="H3710" i="1"/>
  <c r="H3968" i="1"/>
  <c r="H4050" i="1"/>
  <c r="H4585" i="1"/>
  <c r="H4195" i="1"/>
  <c r="H4540" i="1"/>
  <c r="H4134" i="1"/>
  <c r="H4255" i="1"/>
  <c r="H4312" i="1"/>
  <c r="H5140" i="1"/>
  <c r="H3462" i="1"/>
  <c r="H3639" i="1"/>
  <c r="H3784" i="1"/>
  <c r="H3873" i="1"/>
  <c r="H3994" i="1"/>
  <c r="H4145" i="1"/>
  <c r="H4266" i="1"/>
  <c r="H4395" i="1"/>
  <c r="H4484" i="1"/>
  <c r="H4597" i="1"/>
  <c r="H4718" i="1"/>
  <c r="H4128" i="1"/>
  <c r="H4956" i="1"/>
  <c r="H3885" i="1"/>
  <c r="H4046" i="1"/>
  <c r="H3536" i="1"/>
  <c r="H3689" i="1"/>
  <c r="H3810" i="1"/>
  <c r="H3899" i="1"/>
  <c r="H4729" i="1"/>
  <c r="H4147" i="1"/>
  <c r="H4300" i="1"/>
  <c r="H4413" i="1"/>
  <c r="H4470" i="1"/>
  <c r="H4591" i="1"/>
  <c r="H4712" i="1"/>
  <c r="H5540" i="1"/>
  <c r="H4411" i="1"/>
  <c r="H5036" i="1"/>
  <c r="H4997" i="1"/>
  <c r="H5637" i="1"/>
  <c r="H4942" i="1"/>
  <c r="H5454" i="1"/>
  <c r="H5966" i="1"/>
  <c r="H5271" i="1"/>
  <c r="H5783" i="1"/>
  <c r="H5088" i="1"/>
  <c r="H5600" i="1"/>
  <c r="H4905" i="1"/>
  <c r="H5417" i="1"/>
  <c r="H5929" i="1"/>
  <c r="H5234" i="1"/>
  <c r="H5746" i="1"/>
  <c r="H5051" i="1"/>
  <c r="H5563" i="1"/>
  <c r="H3829" i="1"/>
  <c r="H3843" i="1"/>
  <c r="H4414" i="1"/>
  <c r="H5052" i="1"/>
  <c r="H5964" i="1"/>
  <c r="H5261" i="1"/>
  <c r="H5773" i="1"/>
  <c r="H5078" i="1"/>
  <c r="H5590" i="1"/>
  <c r="H4895" i="1"/>
  <c r="H5407" i="1"/>
  <c r="H5919" i="1"/>
  <c r="H5224" i="1"/>
  <c r="H5736" i="1"/>
  <c r="H5041" i="1"/>
  <c r="H5553" i="1"/>
  <c r="H4858" i="1"/>
  <c r="H5370" i="1"/>
  <c r="H5882" i="1"/>
  <c r="H5187" i="1"/>
  <c r="H5699" i="1"/>
  <c r="H3591" i="1"/>
  <c r="H4218" i="1"/>
  <c r="H4279" i="1"/>
  <c r="H5588" i="1"/>
  <c r="H4885" i="1"/>
  <c r="H5397" i="1"/>
  <c r="H5909" i="1"/>
  <c r="H5214" i="1"/>
  <c r="H5726" i="1"/>
  <c r="H5031" i="1"/>
  <c r="H5543" i="1"/>
  <c r="H4848" i="1"/>
  <c r="H5360" i="1"/>
  <c r="H5872" i="1"/>
  <c r="H5177" i="1"/>
  <c r="H5689" i="1"/>
  <c r="H4994" i="1"/>
  <c r="H5506" i="1"/>
  <c r="H4811" i="1"/>
  <c r="H5323" i="1"/>
  <c r="H3480" i="1"/>
  <c r="H4085" i="1"/>
  <c r="H4551" i="1"/>
  <c r="H5660" i="1"/>
  <c r="H4957" i="1"/>
  <c r="H5469" i="1"/>
  <c r="H5981" i="1"/>
  <c r="H5286" i="1"/>
  <c r="H5798" i="1"/>
  <c r="H5103" i="1"/>
  <c r="H5615" i="1"/>
  <c r="H4920" i="1"/>
  <c r="H5432" i="1"/>
  <c r="H5944" i="1"/>
  <c r="H5249" i="1"/>
  <c r="H5761" i="1"/>
  <c r="H5066" i="1"/>
  <c r="H5578" i="1"/>
  <c r="H4883" i="1"/>
  <c r="H5395" i="1"/>
  <c r="H5907" i="1"/>
  <c r="H3889" i="1"/>
  <c r="H4500" i="1"/>
  <c r="H4400" i="1"/>
  <c r="H5796" i="1"/>
  <c r="H5093" i="1"/>
  <c r="H5605" i="1"/>
  <c r="H4910" i="1"/>
  <c r="H5422" i="1"/>
  <c r="H5934" i="1"/>
  <c r="H5239" i="1"/>
  <c r="H5751" i="1"/>
  <c r="H5056" i="1"/>
  <c r="H5568" i="1"/>
  <c r="H4873" i="1"/>
  <c r="H5385" i="1"/>
  <c r="H5897" i="1"/>
  <c r="H5202" i="1"/>
  <c r="H5714" i="1"/>
  <c r="H5019" i="1"/>
  <c r="H5531" i="1"/>
  <c r="H5771" i="1"/>
  <c r="H3587" i="1"/>
  <c r="H4158" i="1"/>
  <c r="H4924" i="1"/>
  <c r="H5932" i="1"/>
  <c r="H5229" i="1"/>
  <c r="H5741" i="1"/>
  <c r="H5046" i="1"/>
  <c r="H5558" i="1"/>
  <c r="H4863" i="1"/>
  <c r="H5375" i="1"/>
  <c r="H5887" i="1"/>
  <c r="H5192" i="1"/>
  <c r="H5704" i="1"/>
  <c r="H5009" i="1"/>
  <c r="H5521" i="1"/>
  <c r="H4826" i="1"/>
  <c r="H5338" i="1"/>
  <c r="H5850" i="1"/>
  <c r="H5155" i="1"/>
  <c r="H5667" i="1"/>
  <c r="H3847" i="1"/>
  <c r="H4474" i="1"/>
  <c r="H4407" i="1"/>
  <c r="H5620" i="1"/>
  <c r="H4917" i="1"/>
  <c r="H5429" i="1"/>
  <c r="H5941" i="1"/>
  <c r="H5246" i="1"/>
  <c r="H5758" i="1"/>
  <c r="H5063" i="1"/>
  <c r="H5575" i="1"/>
  <c r="H4880" i="1"/>
  <c r="H5392" i="1"/>
  <c r="H5904" i="1"/>
  <c r="H5209" i="1"/>
  <c r="H5721" i="1"/>
  <c r="H5026" i="1"/>
  <c r="H5538" i="1"/>
  <c r="H4843" i="1"/>
  <c r="H5355" i="1"/>
  <c r="H5867" i="1"/>
  <c r="H3569" i="1"/>
  <c r="H4180" i="1"/>
  <c r="H4224" i="1"/>
  <c r="H5756" i="1"/>
  <c r="H5053" i="1"/>
  <c r="H5565" i="1"/>
  <c r="H4870" i="1"/>
  <c r="H5382" i="1"/>
  <c r="H5894" i="1"/>
  <c r="H5199" i="1"/>
  <c r="H5711" i="1"/>
  <c r="H5016" i="1"/>
  <c r="H5528" i="1"/>
  <c r="H4833" i="1"/>
  <c r="H5345" i="1"/>
  <c r="H5857" i="1"/>
  <c r="H5162" i="1"/>
  <c r="H5674" i="1"/>
  <c r="H4979" i="1"/>
  <c r="H5491" i="1"/>
  <c r="H5835" i="1"/>
  <c r="H4907" i="1"/>
  <c r="H4081" i="1"/>
  <c r="H4480" i="1"/>
  <c r="H5117" i="1"/>
  <c r="H4934" i="1"/>
  <c r="H5958" i="1"/>
  <c r="H5775" i="1"/>
  <c r="H5592" i="1"/>
  <c r="H5921" i="1"/>
  <c r="H5738" i="1"/>
  <c r="H5555" i="1"/>
  <c r="H5389" i="1"/>
  <c r="H5864" i="1"/>
  <c r="H5681" i="1"/>
  <c r="H4803" i="1"/>
  <c r="H3928" i="1"/>
  <c r="H4539" i="1"/>
  <c r="H5716" i="1"/>
  <c r="H5525" i="1"/>
  <c r="H5342" i="1"/>
  <c r="H5159" i="1"/>
  <c r="H4976" i="1"/>
  <c r="H5488" i="1"/>
  <c r="H4779" i="1"/>
  <c r="H5305" i="1"/>
  <c r="H5817" i="1"/>
  <c r="H5634" i="1"/>
  <c r="H4939" i="1"/>
  <c r="H5451" i="1"/>
  <c r="H3825" i="1"/>
  <c r="H4352" i="1"/>
  <c r="H5788" i="1"/>
  <c r="H5597" i="1"/>
  <c r="H5414" i="1"/>
  <c r="H5231" i="1"/>
  <c r="H5048" i="1"/>
  <c r="H4865" i="1"/>
  <c r="H5889" i="1"/>
  <c r="H5194" i="1"/>
  <c r="H5011" i="1"/>
  <c r="H5707" i="1"/>
  <c r="H3523" i="1"/>
  <c r="H4908" i="1"/>
  <c r="H5221" i="1"/>
  <c r="H5038" i="1"/>
  <c r="H4855" i="1"/>
  <c r="H5879" i="1"/>
  <c r="H5696" i="1"/>
  <c r="H5513" i="1"/>
  <c r="H5330" i="1"/>
  <c r="H5147" i="1"/>
  <c r="H5659" i="1"/>
  <c r="H4609" i="1"/>
  <c r="H5436" i="1"/>
  <c r="H5357" i="1"/>
  <c r="H5174" i="1"/>
  <c r="H4991" i="1"/>
  <c r="H4808" i="1"/>
  <c r="H5832" i="1"/>
  <c r="H5649" i="1"/>
  <c r="H5466" i="1"/>
  <c r="H5283" i="1"/>
  <c r="H3505" i="1"/>
  <c r="H4208" i="1"/>
  <c r="H5045" i="1"/>
  <c r="H4862" i="1"/>
  <c r="H5886" i="1"/>
  <c r="H5703" i="1"/>
  <c r="H5520" i="1"/>
  <c r="H5337" i="1"/>
  <c r="H5154" i="1"/>
  <c r="H5483" i="1"/>
  <c r="H3882" i="1"/>
  <c r="H5884" i="1"/>
  <c r="H5693" i="1"/>
  <c r="H5510" i="1"/>
  <c r="H5839" i="1"/>
  <c r="H4961" i="1"/>
  <c r="H5985" i="1"/>
  <c r="H5802" i="1"/>
  <c r="H384" i="1"/>
  <c r="H41" i="1"/>
  <c r="H480" i="1"/>
  <c r="H591" i="1"/>
  <c r="H1927" i="1"/>
  <c r="H2305" i="1"/>
  <c r="H2063" i="1"/>
  <c r="H2441" i="1"/>
  <c r="H2007" i="1"/>
  <c r="H2513" i="1"/>
  <c r="H1262" i="1"/>
  <c r="H2457" i="1"/>
  <c r="H1515" i="1"/>
  <c r="H2593" i="1"/>
  <c r="H2493" i="1"/>
  <c r="H3294" i="1"/>
  <c r="H2484" i="1"/>
  <c r="H2980" i="1"/>
  <c r="H3589" i="1"/>
  <c r="H2303" i="1"/>
  <c r="H3045" i="1"/>
  <c r="H3668" i="1"/>
  <c r="H2720" i="1"/>
  <c r="H2503" i="1"/>
  <c r="H3179" i="1"/>
  <c r="H3190" i="1"/>
  <c r="H3868" i="1"/>
  <c r="H2052" i="1"/>
  <c r="H2550" i="1"/>
  <c r="H3226" i="1"/>
  <c r="H3253" i="1"/>
  <c r="H3232" i="1"/>
  <c r="H1156" i="1"/>
  <c r="H2597" i="1"/>
  <c r="H3289" i="1"/>
  <c r="H3332" i="1"/>
  <c r="H3279" i="1"/>
  <c r="H1593" i="1"/>
  <c r="H2099" i="1"/>
  <c r="H2655" i="1"/>
  <c r="H3331" i="1"/>
  <c r="H3342" i="1"/>
  <c r="H4020" i="1"/>
  <c r="H1989" i="1"/>
  <c r="H2702" i="1"/>
  <c r="H3378" i="1"/>
  <c r="H3405" i="1"/>
  <c r="H3384" i="1"/>
  <c r="H3998" i="1"/>
  <c r="H4025" i="1"/>
  <c r="H4681" i="1"/>
  <c r="H4636" i="1"/>
  <c r="H4543" i="1"/>
  <c r="H3973" i="1"/>
  <c r="H4008" i="1"/>
  <c r="H3987" i="1"/>
  <c r="H4619" i="1"/>
  <c r="H3789" i="1"/>
  <c r="H3824" i="1"/>
  <c r="H3803" i="1"/>
  <c r="H4435" i="1"/>
  <c r="H4374" i="1"/>
  <c r="H4996" i="1"/>
  <c r="H3815" i="1"/>
  <c r="H3786" i="1"/>
  <c r="H4442" i="1"/>
  <c r="H4389" i="1"/>
  <c r="H4304" i="1"/>
  <c r="H3774" i="1"/>
  <c r="H3609" i="1"/>
  <c r="H3435" i="1"/>
  <c r="H4777" i="1"/>
  <c r="H4387" i="1"/>
  <c r="H4732" i="1"/>
  <c r="H4198" i="1"/>
  <c r="H4319" i="1"/>
  <c r="H4440" i="1"/>
  <c r="H5268" i="1"/>
  <c r="H3590" i="1"/>
  <c r="H3703" i="1"/>
  <c r="H3848" i="1"/>
  <c r="H4001" i="1"/>
  <c r="H3443" i="1"/>
  <c r="H4273" i="1"/>
  <c r="H4330" i="1"/>
  <c r="H4459" i="1"/>
  <c r="H4612" i="1"/>
  <c r="H4725" i="1"/>
  <c r="H4135" i="1"/>
  <c r="H4192" i="1"/>
  <c r="H5020" i="1"/>
  <c r="H4013" i="1"/>
  <c r="H3519" i="1"/>
  <c r="H3664" i="1"/>
  <c r="H3753" i="1"/>
  <c r="H3874" i="1"/>
  <c r="H4027" i="1"/>
  <c r="H4146" i="1"/>
  <c r="H4275" i="1"/>
  <c r="H4364" i="1"/>
  <c r="H4477" i="1"/>
  <c r="H4598" i="1"/>
  <c r="H4719" i="1"/>
  <c r="H4836" i="1"/>
  <c r="H3765" i="1"/>
  <c r="H4244" i="1"/>
  <c r="H5548" i="1"/>
  <c r="H5061" i="1"/>
  <c r="H5701" i="1"/>
  <c r="H5006" i="1"/>
  <c r="H5518" i="1"/>
  <c r="H4823" i="1"/>
  <c r="H5335" i="1"/>
  <c r="H5847" i="1"/>
  <c r="H5152" i="1"/>
  <c r="H5664" i="1"/>
  <c r="H4969" i="1"/>
  <c r="H5481" i="1"/>
  <c r="H5993" i="1"/>
  <c r="H5298" i="1"/>
  <c r="H5810" i="1"/>
  <c r="H5115" i="1"/>
  <c r="H5627" i="1"/>
  <c r="H3670" i="1"/>
  <c r="H4353" i="1"/>
  <c r="H4686" i="1"/>
  <c r="H5308" i="1"/>
  <c r="H4813" i="1"/>
  <c r="H5325" i="1"/>
  <c r="H5837" i="1"/>
  <c r="H5142" i="1"/>
  <c r="H5654" i="1"/>
  <c r="H4959" i="1"/>
  <c r="H5471" i="1"/>
  <c r="H5983" i="1"/>
  <c r="H5288" i="1"/>
  <c r="H5800" i="1"/>
  <c r="H5105" i="1"/>
  <c r="H5617" i="1"/>
  <c r="H4922" i="1"/>
  <c r="H5434" i="1"/>
  <c r="H5946" i="1"/>
  <c r="H5251" i="1"/>
  <c r="H5763" i="1"/>
  <c r="H3415" i="1"/>
  <c r="H4730" i="1"/>
  <c r="H4535" i="1"/>
  <c r="H5652" i="1"/>
  <c r="H4949" i="1"/>
  <c r="H5461" i="1"/>
  <c r="H5973" i="1"/>
  <c r="H5278" i="1"/>
  <c r="H5790" i="1"/>
  <c r="H5095" i="1"/>
  <c r="H5607" i="1"/>
  <c r="H4912" i="1"/>
  <c r="H5424" i="1"/>
  <c r="H5936" i="1"/>
  <c r="H5241" i="1"/>
  <c r="H5753" i="1"/>
  <c r="H5058" i="1"/>
  <c r="H5570" i="1"/>
  <c r="H4875" i="1"/>
  <c r="H5387" i="1"/>
  <c r="H3992" i="1"/>
  <c r="H4603" i="1"/>
  <c r="H4091" i="1"/>
  <c r="H5724" i="1"/>
  <c r="H5021" i="1"/>
  <c r="H5533" i="1"/>
  <c r="H4838" i="1"/>
  <c r="H5350" i="1"/>
  <c r="H5862" i="1"/>
  <c r="H5167" i="1"/>
  <c r="H5679" i="1"/>
  <c r="H4984" i="1"/>
  <c r="H5496" i="1"/>
  <c r="H4801" i="1"/>
  <c r="H5313" i="1"/>
  <c r="H5825" i="1"/>
  <c r="H5130" i="1"/>
  <c r="H5642" i="1"/>
  <c r="H4947" i="1"/>
  <c r="H5459" i="1"/>
  <c r="H5971" i="1"/>
  <c r="H3690" i="1"/>
  <c r="H4293" i="1"/>
  <c r="H4656" i="1"/>
  <c r="H5860" i="1"/>
  <c r="H5157" i="1"/>
  <c r="H5669" i="1"/>
  <c r="H4974" i="1"/>
  <c r="H5486" i="1"/>
  <c r="H5998" i="1"/>
  <c r="H5303" i="1"/>
  <c r="H5815" i="1"/>
  <c r="H5120" i="1"/>
  <c r="H5632" i="1"/>
  <c r="H4937" i="1"/>
  <c r="H5449" i="1"/>
  <c r="H5961" i="1"/>
  <c r="H5266" i="1"/>
  <c r="H5778" i="1"/>
  <c r="H5083" i="1"/>
  <c r="H5595" i="1"/>
  <c r="H3413" i="1"/>
  <c r="H4093" i="1"/>
  <c r="H4558" i="1"/>
  <c r="H5180" i="1"/>
  <c r="H5996" i="1"/>
  <c r="H5293" i="1"/>
  <c r="H5805" i="1"/>
  <c r="H5110" i="1"/>
  <c r="H5622" i="1"/>
  <c r="H4927" i="1"/>
  <c r="H5439" i="1"/>
  <c r="H5951" i="1"/>
  <c r="H5256" i="1"/>
  <c r="H5768" i="1"/>
  <c r="H5073" i="1"/>
  <c r="H5585" i="1"/>
  <c r="H4890" i="1"/>
  <c r="H5402" i="1"/>
  <c r="H5914" i="1"/>
  <c r="H5219" i="1"/>
  <c r="H5731" i="1"/>
  <c r="H3672" i="1"/>
  <c r="H4283" i="1"/>
  <c r="H4663" i="1"/>
  <c r="H5684" i="1"/>
  <c r="H4981" i="1"/>
  <c r="H5493" i="1"/>
  <c r="H4798" i="1"/>
  <c r="H5310" i="1"/>
  <c r="H5822" i="1"/>
  <c r="H5127" i="1"/>
  <c r="H5639" i="1"/>
  <c r="H4944" i="1"/>
  <c r="H5456" i="1"/>
  <c r="H5968" i="1"/>
  <c r="H5273" i="1"/>
  <c r="H5785" i="1"/>
  <c r="H5090" i="1"/>
  <c r="H5602" i="1"/>
  <c r="H5419" i="1"/>
  <c r="H5931" i="1"/>
  <c r="H4692" i="1"/>
  <c r="H5820" i="1"/>
  <c r="H5629" i="1"/>
  <c r="H5446" i="1"/>
  <c r="H5263" i="1"/>
  <c r="H5080" i="1"/>
  <c r="H4897" i="1"/>
  <c r="H5409" i="1"/>
  <c r="H5226" i="1"/>
  <c r="H5043" i="1"/>
  <c r="H5315" i="1"/>
  <c r="H5122" i="1"/>
  <c r="H4436" i="1"/>
  <c r="H5085" i="1"/>
  <c r="H4902" i="1"/>
  <c r="H5926" i="1"/>
  <c r="H5743" i="1"/>
  <c r="H5560" i="1"/>
  <c r="H5377" i="1"/>
  <c r="H5706" i="1"/>
  <c r="H5523" i="1"/>
  <c r="H4088" i="1"/>
  <c r="H5924" i="1"/>
  <c r="H5733" i="1"/>
  <c r="H5550" i="1"/>
  <c r="H5367" i="1"/>
  <c r="H5184" i="1"/>
  <c r="H5001" i="1"/>
  <c r="H4818" i="1"/>
  <c r="H5842" i="1"/>
  <c r="H3926" i="1"/>
  <c r="H4101" i="1"/>
  <c r="H4845" i="1"/>
  <c r="H5869" i="1"/>
  <c r="H5686" i="1"/>
  <c r="H5503" i="1"/>
  <c r="H5320" i="1"/>
  <c r="H5137" i="1"/>
  <c r="H4954" i="1"/>
  <c r="H5978" i="1"/>
  <c r="H4116" i="1"/>
  <c r="H5748" i="1"/>
  <c r="H5557" i="1"/>
  <c r="H5374" i="1"/>
  <c r="H5191" i="1"/>
  <c r="H5008" i="1"/>
  <c r="H4825" i="1"/>
  <c r="H5849" i="1"/>
  <c r="H4971" i="1"/>
  <c r="H5995" i="1"/>
  <c r="H4485" i="1"/>
  <c r="H5181" i="1"/>
  <c r="H4815" i="1"/>
  <c r="H5656" i="1"/>
  <c r="H5290" i="1"/>
  <c r="H5619" i="1"/>
  <c r="H652" i="1"/>
  <c r="H500" i="1"/>
  <c r="H68" i="1"/>
  <c r="H1727" i="1"/>
  <c r="H1841" i="1"/>
  <c r="H2251" i="1"/>
  <c r="H1785" i="1"/>
  <c r="H2323" i="1"/>
  <c r="H1921" i="1"/>
  <c r="H2267" i="1"/>
  <c r="H1993" i="1"/>
  <c r="H2403" i="1"/>
  <c r="H1937" i="1"/>
  <c r="H2475" i="1"/>
  <c r="H2415" i="1"/>
  <c r="H3008" i="1"/>
  <c r="H2462" i="1"/>
  <c r="H3165" i="1"/>
  <c r="H1792" i="1"/>
  <c r="H3201" i="1"/>
  <c r="H2926" i="1"/>
  <c r="H3533" i="1"/>
  <c r="H2548" i="1"/>
  <c r="H2953" i="1"/>
  <c r="H2996" i="1"/>
  <c r="H2943" i="1"/>
  <c r="H3605" i="1"/>
  <c r="H2086" i="1"/>
  <c r="H2319" i="1"/>
  <c r="H2995" i="1"/>
  <c r="H3006" i="1"/>
  <c r="H3684" i="1"/>
  <c r="H1939" i="1"/>
  <c r="H2366" i="1"/>
  <c r="H3042" i="1"/>
  <c r="H3069" i="1"/>
  <c r="H3048" i="1"/>
  <c r="H2095" i="1"/>
  <c r="H2413" i="1"/>
  <c r="H3105" i="1"/>
  <c r="H3148" i="1"/>
  <c r="H3095" i="1"/>
  <c r="H258" i="1"/>
  <c r="H2673" i="1"/>
  <c r="H2471" i="1"/>
  <c r="H3147" i="1"/>
  <c r="H3158" i="1"/>
  <c r="H3836" i="1"/>
  <c r="H3791" i="1"/>
  <c r="H3762" i="1"/>
  <c r="H4418" i="1"/>
  <c r="H4365" i="1"/>
  <c r="H4280" i="1"/>
  <c r="H3750" i="1"/>
  <c r="H3777" i="1"/>
  <c r="H4433" i="1"/>
  <c r="H4388" i="1"/>
  <c r="H3566" i="1"/>
  <c r="H3593" i="1"/>
  <c r="H4249" i="1"/>
  <c r="H4204" i="1"/>
  <c r="H4111" i="1"/>
  <c r="H5444" i="1"/>
  <c r="H3576" i="1"/>
  <c r="H3555" i="1"/>
  <c r="H4187" i="1"/>
  <c r="H4126" i="1"/>
  <c r="H4752" i="1"/>
  <c r="H3567" i="1"/>
  <c r="H3737" i="1"/>
  <c r="H3755" i="1"/>
  <c r="H4194" i="1"/>
  <c r="H4515" i="1"/>
  <c r="H4141" i="1"/>
  <c r="H4326" i="1"/>
  <c r="H4447" i="1"/>
  <c r="H4568" i="1"/>
  <c r="H5332" i="1"/>
  <c r="H3654" i="1"/>
  <c r="H3831" i="1"/>
  <c r="H3976" i="1"/>
  <c r="H3417" i="1"/>
  <c r="H3507" i="1"/>
  <c r="H4337" i="1"/>
  <c r="H4458" i="1"/>
  <c r="H4587" i="1"/>
  <c r="H4740" i="1"/>
  <c r="H4789" i="1"/>
  <c r="H4199" i="1"/>
  <c r="H4320" i="1"/>
  <c r="H5148" i="1"/>
  <c r="H3470" i="1"/>
  <c r="H3583" i="1"/>
  <c r="H3728" i="1"/>
  <c r="H3881" i="1"/>
  <c r="H4002" i="1"/>
  <c r="H4153" i="1"/>
  <c r="H4210" i="1"/>
  <c r="H4339" i="1"/>
  <c r="H4492" i="1"/>
  <c r="H4605" i="1"/>
  <c r="H4726" i="1"/>
  <c r="H4783" i="1"/>
  <c r="H4900" i="1"/>
  <c r="H3463" i="1"/>
  <c r="H4549" i="1"/>
  <c r="H5700" i="1"/>
  <c r="H5189" i="1"/>
  <c r="H5765" i="1"/>
  <c r="H5070" i="1"/>
  <c r="H5582" i="1"/>
  <c r="H4887" i="1"/>
  <c r="H5399" i="1"/>
  <c r="H5911" i="1"/>
  <c r="H5216" i="1"/>
  <c r="H5728" i="1"/>
  <c r="H5033" i="1"/>
  <c r="H5545" i="1"/>
  <c r="H4850" i="1"/>
  <c r="H5362" i="1"/>
  <c r="H5874" i="1"/>
  <c r="H5179" i="1"/>
  <c r="H5691" i="1"/>
  <c r="H3527" i="1"/>
  <c r="H4154" i="1"/>
  <c r="H4231" i="1"/>
  <c r="H5564" i="1"/>
  <c r="H4877" i="1"/>
  <c r="H5901" i="1"/>
  <c r="H5206" i="1"/>
  <c r="H5718" i="1"/>
  <c r="H5023" i="1"/>
  <c r="H5535" i="1"/>
  <c r="H4840" i="1"/>
  <c r="H5352" i="1"/>
  <c r="H5169" i="1"/>
  <c r="H4986" i="1"/>
  <c r="H5498" i="1"/>
  <c r="H5827" i="1"/>
  <c r="H4791" i="1"/>
  <c r="H5013" i="1"/>
  <c r="H4830" i="1"/>
  <c r="H5854" i="1"/>
  <c r="H5671" i="1"/>
  <c r="H5795" i="1"/>
  <c r="H5666" i="1"/>
  <c r="H4736" i="1"/>
  <c r="H4998" i="1"/>
  <c r="H5327" i="1"/>
  <c r="H5144" i="1"/>
  <c r="H5473" i="1"/>
  <c r="H5107" i="1"/>
  <c r="H905" i="1"/>
  <c r="H729" i="1"/>
  <c r="H707" i="1"/>
  <c r="H1680" i="1"/>
  <c r="H1905" i="1"/>
  <c r="H2443" i="1"/>
  <c r="H876" i="1"/>
  <c r="H2387" i="1"/>
  <c r="H1430" i="1"/>
  <c r="H2523" i="1"/>
  <c r="H1165" i="1"/>
  <c r="H2595" i="1"/>
  <c r="H1574" i="1"/>
  <c r="H2539" i="1"/>
  <c r="H2607" i="1"/>
  <c r="H3264" i="1"/>
  <c r="H2590" i="1"/>
  <c r="H3293" i="1"/>
  <c r="H1625" i="1"/>
  <c r="H3329" i="1"/>
  <c r="H2990" i="1"/>
  <c r="H3597" i="1"/>
  <c r="H2125" i="1"/>
  <c r="H3017" i="1"/>
  <c r="H3060" i="1"/>
  <c r="H3007" i="1"/>
  <c r="H3669" i="1"/>
  <c r="H2345" i="1"/>
  <c r="H2383" i="1"/>
  <c r="H3059" i="1"/>
  <c r="H3070" i="1"/>
  <c r="H3748" i="1"/>
  <c r="H1540" i="1"/>
  <c r="H2430" i="1"/>
  <c r="H3106" i="1"/>
  <c r="H3133" i="1"/>
  <c r="H3112" i="1"/>
  <c r="H1664" i="1"/>
  <c r="H2477" i="1"/>
  <c r="H3169" i="1"/>
  <c r="H3212" i="1"/>
  <c r="H3159" i="1"/>
  <c r="H438" i="1"/>
  <c r="H2258" i="1"/>
  <c r="H2535" i="1"/>
  <c r="H3211" i="1"/>
  <c r="H3222" i="1"/>
  <c r="H3900" i="1"/>
  <c r="H3855" i="1"/>
  <c r="H3826" i="1"/>
  <c r="H4482" i="1"/>
  <c r="H4429" i="1"/>
  <c r="H4344" i="1"/>
  <c r="H3814" i="1"/>
  <c r="H3841" i="1"/>
  <c r="H4497" i="1"/>
  <c r="H4452" i="1"/>
  <c r="H3630" i="1"/>
  <c r="H3657" i="1"/>
  <c r="H4313" i="1"/>
  <c r="H4268" i="1"/>
  <c r="H4175" i="1"/>
  <c r="H5508" i="1"/>
  <c r="H3640" i="1"/>
  <c r="H3619" i="1"/>
  <c r="H4251" i="1"/>
  <c r="H4190" i="1"/>
  <c r="H4812" i="1"/>
  <c r="H3631" i="1"/>
  <c r="H3801" i="1"/>
  <c r="H3883" i="1"/>
  <c r="H4258" i="1"/>
  <c r="H4579" i="1"/>
  <c r="H4205" i="1"/>
  <c r="H4454" i="1"/>
  <c r="H4511" i="1"/>
  <c r="H4632" i="1"/>
  <c r="H5460" i="1"/>
  <c r="H3782" i="1"/>
  <c r="H3959" i="1"/>
  <c r="H4040" i="1"/>
  <c r="H3482" i="1"/>
  <c r="H3635" i="1"/>
  <c r="H4465" i="1"/>
  <c r="H4586" i="1"/>
  <c r="H4651" i="1"/>
  <c r="H4062" i="1"/>
  <c r="H4206" i="1"/>
  <c r="H4327" i="1"/>
  <c r="H4448" i="1"/>
  <c r="H5212" i="1"/>
  <c r="H3534" i="1"/>
  <c r="H3711" i="1"/>
  <c r="H3856" i="1"/>
  <c r="H4009" i="1"/>
  <c r="H4066" i="1"/>
  <c r="H4217" i="1"/>
  <c r="H4338" i="1"/>
  <c r="H4467" i="1"/>
  <c r="H4620" i="1"/>
  <c r="H4669" i="1"/>
  <c r="H4790" i="1"/>
  <c r="H4200" i="1"/>
  <c r="H5028" i="1"/>
  <c r="H3800" i="1"/>
  <c r="H4350" i="1"/>
  <c r="H5764" i="1"/>
  <c r="H5253" i="1"/>
  <c r="H5829" i="1"/>
  <c r="H5134" i="1"/>
  <c r="H5646" i="1"/>
  <c r="H4951" i="1"/>
  <c r="H5463" i="1"/>
  <c r="H5975" i="1"/>
  <c r="H5280" i="1"/>
  <c r="H5792" i="1"/>
  <c r="H5097" i="1"/>
  <c r="H5609" i="1"/>
  <c r="H4914" i="1"/>
  <c r="H5426" i="1"/>
  <c r="H5938" i="1"/>
  <c r="H5243" i="1"/>
  <c r="H5755" i="1"/>
  <c r="H4039" i="1"/>
  <c r="H4666" i="1"/>
  <c r="H4487" i="1"/>
  <c r="H5644" i="1"/>
  <c r="H4941" i="1"/>
  <c r="H5453" i="1"/>
  <c r="H5965" i="1"/>
  <c r="H5270" i="1"/>
  <c r="H5782" i="1"/>
  <c r="H5087" i="1"/>
  <c r="H5599" i="1"/>
  <c r="H4904" i="1"/>
  <c r="H5416" i="1"/>
  <c r="H5928" i="1"/>
  <c r="H5233" i="1"/>
  <c r="H5745" i="1"/>
  <c r="H5050" i="1"/>
  <c r="H5562" i="1"/>
  <c r="H4867" i="1"/>
  <c r="H5379" i="1"/>
  <c r="H5891" i="1"/>
  <c r="H3761" i="1"/>
  <c r="H4372" i="1"/>
  <c r="H4336" i="1"/>
  <c r="H5780" i="1"/>
  <c r="H5077" i="1"/>
  <c r="H5589" i="1"/>
  <c r="H4894" i="1"/>
  <c r="H5406" i="1"/>
  <c r="H5918" i="1"/>
  <c r="H5223" i="1"/>
  <c r="H5735" i="1"/>
  <c r="H5040" i="1"/>
  <c r="H5552" i="1"/>
  <c r="H4857" i="1"/>
  <c r="H5369" i="1"/>
  <c r="H5881" i="1"/>
  <c r="H5186" i="1"/>
  <c r="H5698" i="1"/>
  <c r="H5003" i="1"/>
  <c r="H5515" i="1"/>
  <c r="H3626" i="1"/>
  <c r="H4229" i="1"/>
  <c r="H4608" i="1"/>
  <c r="H5852" i="1"/>
  <c r="H5149" i="1"/>
  <c r="H5661" i="1"/>
  <c r="H4966" i="1"/>
  <c r="H5478" i="1"/>
  <c r="H5990" i="1"/>
  <c r="H5295" i="1"/>
  <c r="H5807" i="1"/>
  <c r="H5112" i="1"/>
  <c r="H5624" i="1"/>
  <c r="H4929" i="1"/>
  <c r="H5441" i="1"/>
  <c r="H5953" i="1"/>
  <c r="H5258" i="1"/>
  <c r="H5770" i="1"/>
  <c r="H5075" i="1"/>
  <c r="H5587" i="1"/>
  <c r="H4021" i="1"/>
  <c r="H4035" i="1"/>
  <c r="H4542" i="1"/>
  <c r="H5164" i="1"/>
  <c r="H5988" i="1"/>
  <c r="H5285" i="1"/>
  <c r="H5797" i="1"/>
  <c r="H5102" i="1"/>
  <c r="H5614" i="1"/>
  <c r="H4919" i="1"/>
  <c r="H5431" i="1"/>
  <c r="H5943" i="1"/>
  <c r="H5248" i="1"/>
  <c r="H5760" i="1"/>
  <c r="H5065" i="1"/>
  <c r="H5577" i="1"/>
  <c r="H4882" i="1"/>
  <c r="H5394" i="1"/>
  <c r="H5906" i="1"/>
  <c r="H5211" i="1"/>
  <c r="H5723" i="1"/>
  <c r="H3783" i="1"/>
  <c r="H4410" i="1"/>
  <c r="H4359" i="1"/>
  <c r="H5612" i="1"/>
  <c r="H4909" i="1"/>
  <c r="H5421" i="1"/>
  <c r="H5933" i="1"/>
  <c r="H5238" i="1"/>
  <c r="H5750" i="1"/>
  <c r="H5055" i="1"/>
  <c r="H5567" i="1"/>
  <c r="H4872" i="1"/>
  <c r="H5384" i="1"/>
  <c r="H5896" i="1"/>
  <c r="H5201" i="1"/>
  <c r="H5713" i="1"/>
  <c r="H5018" i="1"/>
  <c r="H5530" i="1"/>
  <c r="H4835" i="1"/>
  <c r="H5347" i="1"/>
  <c r="H5859" i="1"/>
  <c r="H4017" i="1"/>
  <c r="H4628" i="1"/>
  <c r="H4464" i="1"/>
  <c r="H5812" i="1"/>
  <c r="H5109" i="1"/>
  <c r="H5621" i="1"/>
  <c r="H4926" i="1"/>
  <c r="H5438" i="1"/>
  <c r="H5950" i="1"/>
  <c r="H5255" i="1"/>
  <c r="H5767" i="1"/>
  <c r="H5072" i="1"/>
  <c r="H5584" i="1"/>
  <c r="H4889" i="1"/>
  <c r="H5401" i="1"/>
  <c r="H5913" i="1"/>
  <c r="H5218" i="1"/>
  <c r="H5730" i="1"/>
  <c r="H5035" i="1"/>
  <c r="H5547" i="1"/>
  <c r="H5963" i="1"/>
  <c r="H3715" i="1"/>
  <c r="H4286" i="1"/>
  <c r="H4988" i="1"/>
  <c r="H5948" i="1"/>
  <c r="H5245" i="1"/>
  <c r="H5757" i="1"/>
  <c r="H5062" i="1"/>
  <c r="H5574" i="1"/>
  <c r="H4879" i="1"/>
  <c r="H5391" i="1"/>
  <c r="H5903" i="1"/>
  <c r="H5208" i="1"/>
  <c r="H5720" i="1"/>
  <c r="H5025" i="1"/>
  <c r="H5537" i="1"/>
  <c r="H4842" i="1"/>
  <c r="H5354" i="1"/>
  <c r="H5866" i="1"/>
  <c r="H5171" i="1"/>
  <c r="H5683" i="1"/>
  <c r="H5312" i="1"/>
  <c r="H5787" i="1"/>
  <c r="H4219" i="1"/>
  <c r="H5676" i="1"/>
  <c r="H5485" i="1"/>
  <c r="H5302" i="1"/>
  <c r="H5631" i="1"/>
  <c r="H5448" i="1"/>
  <c r="H5265" i="1"/>
  <c r="H5082" i="1"/>
  <c r="H4899" i="1"/>
  <c r="H5923" i="1"/>
  <c r="H4720" i="1"/>
  <c r="H5173" i="1"/>
  <c r="H5685" i="1"/>
  <c r="H4990" i="1"/>
  <c r="H5502" i="1"/>
  <c r="H4807" i="1"/>
  <c r="H5319" i="1"/>
  <c r="H5831" i="1"/>
  <c r="H5136" i="1"/>
  <c r="H5648" i="1"/>
  <c r="H4953" i="1"/>
  <c r="H5465" i="1"/>
  <c r="H5977" i="1"/>
  <c r="H5282" i="1"/>
  <c r="H5794" i="1"/>
  <c r="H5099" i="1"/>
  <c r="H5611" i="1"/>
  <c r="H3542" i="1"/>
  <c r="H4225" i="1"/>
  <c r="H4622" i="1"/>
  <c r="H5244" i="1"/>
  <c r="H4797" i="1"/>
  <c r="H5309" i="1"/>
  <c r="H5821" i="1"/>
  <c r="H5126" i="1"/>
  <c r="H5638" i="1"/>
  <c r="H4943" i="1"/>
  <c r="H5455" i="1"/>
  <c r="H5967" i="1"/>
  <c r="H5272" i="1"/>
  <c r="H5784" i="1"/>
  <c r="H5089" i="1"/>
  <c r="H5601" i="1"/>
  <c r="H4906" i="1"/>
  <c r="H5418" i="1"/>
  <c r="H5930" i="1"/>
  <c r="H5235" i="1"/>
  <c r="H5747" i="1"/>
  <c r="H3970" i="1"/>
  <c r="H4420" i="1"/>
  <c r="H3821" i="1"/>
  <c r="H3682" i="1"/>
  <c r="H4722" i="1"/>
  <c r="H4406" i="1"/>
  <c r="H4584" i="1"/>
  <c r="H4784" i="1"/>
  <c r="H5573" i="1"/>
  <c r="H5902" i="1"/>
  <c r="H5536" i="1"/>
  <c r="H5865" i="1"/>
  <c r="H5682" i="1"/>
  <c r="H4010" i="1"/>
  <c r="H5197" i="1"/>
  <c r="H5526" i="1"/>
  <c r="H5855" i="1"/>
  <c r="H5160" i="1"/>
  <c r="H5489" i="1"/>
  <c r="H5818" i="1"/>
  <c r="H3734" i="1"/>
  <c r="H5356" i="1"/>
  <c r="H5845" i="1"/>
  <c r="H5991" i="1"/>
  <c r="H136" i="1"/>
  <c r="H88" i="1"/>
  <c r="H75" i="1"/>
  <c r="H1805" i="1"/>
  <c r="H1891" i="1"/>
  <c r="H2141" i="1"/>
  <c r="H1963" i="1"/>
  <c r="H2277" i="1"/>
  <c r="H1907" i="1"/>
  <c r="H2349" i="1"/>
  <c r="H2043" i="1"/>
  <c r="H2293" i="1"/>
  <c r="H1310" i="1"/>
  <c r="H447" i="1"/>
  <c r="H3002" i="1"/>
  <c r="H83" i="1"/>
  <c r="H2809" i="1"/>
  <c r="H2799" i="1"/>
  <c r="H2200" i="1"/>
  <c r="H2851" i="1"/>
  <c r="H2871" i="1"/>
  <c r="H1288" i="1"/>
  <c r="H2093" i="1"/>
  <c r="H2770" i="1"/>
  <c r="H2797" i="1"/>
  <c r="H2776" i="1"/>
  <c r="H938" i="1"/>
  <c r="H2091" i="1"/>
  <c r="H2833" i="1"/>
  <c r="H2876" i="1"/>
  <c r="H2823" i="1"/>
  <c r="H3485" i="1"/>
  <c r="H2272" i="1"/>
  <c r="H2199" i="1"/>
  <c r="H2875" i="1"/>
  <c r="H2886" i="1"/>
  <c r="H3564" i="1"/>
  <c r="H1368" i="1"/>
  <c r="H2246" i="1"/>
  <c r="H2922" i="1"/>
  <c r="H2949" i="1"/>
  <c r="H2928" i="1"/>
  <c r="H1589" i="1"/>
  <c r="H2676" i="1"/>
  <c r="H2985" i="1"/>
  <c r="H3028" i="1"/>
  <c r="H2975" i="1"/>
  <c r="H3637" i="1"/>
  <c r="H3616" i="1"/>
  <c r="H3595" i="1"/>
  <c r="H4227" i="1"/>
  <c r="H4166" i="1"/>
  <c r="H4792" i="1"/>
  <c r="H3607" i="1"/>
  <c r="H3578" i="1"/>
  <c r="H4234" i="1"/>
  <c r="H4181" i="1"/>
  <c r="H3423" i="1"/>
  <c r="H4105" i="1"/>
  <c r="H4761" i="1"/>
  <c r="H4716" i="1"/>
  <c r="H4623" i="1"/>
  <c r="H4053" i="1"/>
  <c r="H3403" i="1"/>
  <c r="H4067" i="1"/>
  <c r="H4699" i="1"/>
  <c r="H4638" i="1"/>
  <c r="H5260" i="1"/>
  <c r="H4079" i="1"/>
  <c r="H3407" i="1"/>
  <c r="H3947" i="1"/>
  <c r="H4386" i="1"/>
  <c r="H4707" i="1"/>
  <c r="H4333" i="1"/>
  <c r="H4518" i="1"/>
  <c r="H4639" i="1"/>
  <c r="H4760" i="1"/>
  <c r="H3749" i="1"/>
  <c r="H3846" i="1"/>
  <c r="H4023" i="1"/>
  <c r="H3489" i="1"/>
  <c r="H3610" i="1"/>
  <c r="H3763" i="1"/>
  <c r="H4529" i="1"/>
  <c r="H4650" i="1"/>
  <c r="H4096" i="1"/>
  <c r="H4213" i="1"/>
  <c r="H4334" i="1"/>
  <c r="H4391" i="1"/>
  <c r="H4512" i="1"/>
  <c r="H5340" i="1"/>
  <c r="H3662" i="1"/>
  <c r="H3839" i="1"/>
  <c r="H3920" i="1"/>
  <c r="H4073" i="1"/>
  <c r="H3515" i="1"/>
  <c r="H4345" i="1"/>
  <c r="H4466" i="1"/>
  <c r="H4531" i="1"/>
  <c r="H4684" i="1"/>
  <c r="H4070" i="1"/>
  <c r="H4207" i="1"/>
  <c r="H4328" i="1"/>
  <c r="H5092" i="1"/>
  <c r="H3633" i="1"/>
  <c r="H4215" i="1"/>
  <c r="H5892" i="1"/>
  <c r="H5317" i="1"/>
  <c r="H5893" i="1"/>
  <c r="H5198" i="1"/>
  <c r="H5710" i="1"/>
  <c r="H5015" i="1"/>
  <c r="H5527" i="1"/>
  <c r="H4832" i="1"/>
  <c r="H5344" i="1"/>
  <c r="H5856" i="1"/>
  <c r="H5161" i="1"/>
  <c r="H5673" i="1"/>
  <c r="H4978" i="1"/>
  <c r="H5490" i="1"/>
  <c r="H4794" i="1"/>
  <c r="H5307" i="1"/>
  <c r="H5819" i="1"/>
  <c r="H3864" i="1"/>
  <c r="H4475" i="1"/>
  <c r="H4743" i="1"/>
  <c r="H5708" i="1"/>
  <c r="H5005" i="1"/>
  <c r="H5517" i="1"/>
  <c r="H4822" i="1"/>
  <c r="H5334" i="1"/>
  <c r="H5846" i="1"/>
  <c r="H5151" i="1"/>
  <c r="H5663" i="1"/>
  <c r="H4968" i="1"/>
  <c r="H5480" i="1"/>
  <c r="H5992" i="1"/>
  <c r="H5297" i="1"/>
  <c r="H5809" i="1"/>
  <c r="H5114" i="1"/>
  <c r="H5626" i="1"/>
  <c r="H4931" i="1"/>
  <c r="H5443" i="1"/>
  <c r="H5955" i="1"/>
  <c r="H3562" i="1"/>
  <c r="H4165" i="1"/>
  <c r="H4592" i="1"/>
  <c r="H5844" i="1"/>
  <c r="H5141" i="1"/>
  <c r="H5653" i="1"/>
  <c r="H4958" i="1"/>
  <c r="H5470" i="1"/>
  <c r="H5982" i="1"/>
  <c r="H5287" i="1"/>
  <c r="H5799" i="1"/>
  <c r="H5104" i="1"/>
  <c r="H5616" i="1"/>
  <c r="H4921" i="1"/>
  <c r="H5433" i="1"/>
  <c r="H5945" i="1"/>
  <c r="H5250" i="1"/>
  <c r="H5762" i="1"/>
  <c r="H5067" i="1"/>
  <c r="H5643" i="1"/>
  <c r="H3459" i="1"/>
  <c r="H4741" i="1"/>
  <c r="H4860" i="1"/>
  <c r="H5916" i="1"/>
  <c r="H5213" i="1"/>
  <c r="H5725" i="1"/>
  <c r="H5030" i="1"/>
  <c r="H5542" i="1"/>
  <c r="H4847" i="1"/>
  <c r="H5359" i="1"/>
  <c r="H5871" i="1"/>
  <c r="H5176" i="1"/>
  <c r="H5688" i="1"/>
  <c r="H4993" i="1"/>
  <c r="H5505" i="1"/>
  <c r="H4810" i="1"/>
  <c r="H5322" i="1"/>
  <c r="H5834" i="1"/>
  <c r="H5139" i="1"/>
  <c r="H5651" i="1"/>
  <c r="H3862" i="1"/>
  <c r="H4545" i="1"/>
  <c r="H4077" i="1"/>
  <c r="H5420" i="1"/>
  <c r="H4837" i="1"/>
  <c r="H5349" i="1"/>
  <c r="H5861" i="1"/>
  <c r="H5166" i="1"/>
  <c r="H5678" i="1"/>
  <c r="H4983" i="1"/>
  <c r="H5495" i="1"/>
  <c r="H4800" i="1"/>
  <c r="H5824" i="1"/>
  <c r="H5129" i="1"/>
  <c r="H5641" i="1"/>
  <c r="H4946" i="1"/>
  <c r="H5458" i="1"/>
  <c r="H5970" i="1"/>
  <c r="H5275" i="1"/>
  <c r="H3608" i="1"/>
  <c r="H4615" i="1"/>
  <c r="H4973" i="1"/>
  <c r="H5997" i="1"/>
  <c r="H5814" i="1"/>
  <c r="H5119" i="1"/>
  <c r="H4936" i="1"/>
  <c r="H5960" i="1"/>
  <c r="H5777" i="1"/>
  <c r="H5594" i="1"/>
  <c r="H5411" i="1"/>
  <c r="H3818" i="1"/>
  <c r="H4421" i="1"/>
  <c r="H5876" i="1"/>
  <c r="H4005" i="1"/>
  <c r="H5024" i="1"/>
  <c r="H5499" i="1"/>
  <c r="H4795" i="1"/>
  <c r="H264" i="1"/>
  <c r="H305" i="1"/>
  <c r="H45" i="1"/>
  <c r="H1869" i="1"/>
  <c r="H1090" i="1"/>
  <c r="H191" i="1"/>
  <c r="H2027" i="1"/>
  <c r="H304" i="1"/>
  <c r="H1491" i="1"/>
  <c r="H319" i="1"/>
  <c r="H1586" i="1"/>
  <c r="H265" i="1"/>
  <c r="H1520" i="1"/>
  <c r="H1017" i="1"/>
  <c r="H3258" i="1"/>
  <c r="H1094" i="1"/>
  <c r="H2937" i="1"/>
  <c r="H2927" i="1"/>
  <c r="H2712" i="1"/>
  <c r="H2979" i="1"/>
  <c r="H2935" i="1"/>
  <c r="H1975" i="1"/>
  <c r="H2158" i="1"/>
  <c r="H2834" i="1"/>
  <c r="H2861" i="1"/>
  <c r="H2840" i="1"/>
  <c r="H1351" i="1"/>
  <c r="H2348" i="1"/>
  <c r="H2897" i="1"/>
  <c r="H2940" i="1"/>
  <c r="H2887" i="1"/>
  <c r="H3549" i="1"/>
  <c r="H2528" i="1"/>
  <c r="H2263" i="1"/>
  <c r="H2939" i="1"/>
  <c r="H2950" i="1"/>
  <c r="H3628" i="1"/>
  <c r="H1739" i="1"/>
  <c r="H2310" i="1"/>
  <c r="H2986" i="1"/>
  <c r="H3013" i="1"/>
  <c r="H2992" i="1"/>
  <c r="H1847" i="1"/>
  <c r="H2253" i="1"/>
  <c r="H3049" i="1"/>
  <c r="H3092" i="1"/>
  <c r="H3039" i="1"/>
  <c r="H3701" i="1"/>
  <c r="H3680" i="1"/>
  <c r="H3659" i="1"/>
  <c r="H4291" i="1"/>
  <c r="H4230" i="1"/>
  <c r="H4852" i="1"/>
  <c r="H3671" i="1"/>
  <c r="H3642" i="1"/>
  <c r="H4298" i="1"/>
  <c r="H4245" i="1"/>
  <c r="H3487" i="1"/>
  <c r="H3458" i="1"/>
  <c r="H4114" i="1"/>
  <c r="H4780" i="1"/>
  <c r="H4687" i="1"/>
  <c r="H3446" i="1"/>
  <c r="H3473" i="1"/>
  <c r="H4129" i="1"/>
  <c r="H4763" i="1"/>
  <c r="H4702" i="1"/>
  <c r="H5324" i="1"/>
  <c r="H3456" i="1"/>
  <c r="H3538" i="1"/>
  <c r="H4265" i="1"/>
  <c r="H4578" i="1"/>
  <c r="H4220" i="1"/>
  <c r="H4525" i="1"/>
  <c r="H4646" i="1"/>
  <c r="H4767" i="1"/>
  <c r="H4820" i="1"/>
  <c r="H3813" i="1"/>
  <c r="H3974" i="1"/>
  <c r="H3464" i="1"/>
  <c r="H3617" i="1"/>
  <c r="H3674" i="1"/>
  <c r="H3827" i="1"/>
  <c r="H4657" i="1"/>
  <c r="H4778" i="1"/>
  <c r="H4228" i="1"/>
  <c r="H4277" i="1"/>
  <c r="H4398" i="1"/>
  <c r="H4519" i="1"/>
  <c r="H4640" i="1"/>
  <c r="H5468" i="1"/>
  <c r="H3726" i="1"/>
  <c r="H3903" i="1"/>
  <c r="H4048" i="1"/>
  <c r="H3490" i="1"/>
  <c r="H3643" i="1"/>
  <c r="H4409" i="1"/>
  <c r="H4530" i="1"/>
  <c r="H4659" i="1"/>
  <c r="H4087" i="1"/>
  <c r="H4214" i="1"/>
  <c r="H4271" i="1"/>
  <c r="H4392" i="1"/>
  <c r="H5220" i="1"/>
  <c r="H3946" i="1"/>
  <c r="H4727" i="1"/>
  <c r="H5956" i="1"/>
  <c r="H5381" i="1"/>
  <c r="H5957" i="1"/>
  <c r="H5262" i="1"/>
  <c r="H5774" i="1"/>
  <c r="H5079" i="1"/>
  <c r="H5591" i="1"/>
  <c r="H4896" i="1"/>
  <c r="H5408" i="1"/>
  <c r="H5920" i="1"/>
  <c r="H5225" i="1"/>
  <c r="H5737" i="1"/>
  <c r="H5042" i="1"/>
  <c r="H5554" i="1"/>
  <c r="H4859" i="1"/>
  <c r="H5371" i="1"/>
  <c r="H5883" i="1"/>
  <c r="H3697" i="1"/>
  <c r="H4308" i="1"/>
  <c r="H4288" i="1"/>
  <c r="H5772" i="1"/>
  <c r="H5069" i="1"/>
  <c r="H5581" i="1"/>
  <c r="H4886" i="1"/>
  <c r="H5398" i="1"/>
  <c r="H5910" i="1"/>
  <c r="H5215" i="1"/>
  <c r="H5727" i="1"/>
  <c r="H5032" i="1"/>
  <c r="H5544" i="1"/>
  <c r="H4849" i="1"/>
  <c r="H5361" i="1"/>
  <c r="H5873" i="1"/>
  <c r="H5178" i="1"/>
  <c r="H5690" i="1"/>
  <c r="H4995" i="1"/>
  <c r="H5507" i="1"/>
  <c r="H5899" i="1"/>
  <c r="H4074" i="1"/>
  <c r="H4677" i="1"/>
  <c r="H4844" i="1"/>
  <c r="H5908" i="1"/>
  <c r="H5205" i="1"/>
  <c r="H5717" i="1"/>
  <c r="H5022" i="1"/>
  <c r="H5534" i="1"/>
  <c r="H4839" i="1"/>
  <c r="H5351" i="1"/>
  <c r="H5863" i="1"/>
  <c r="H5168" i="1"/>
  <c r="H5680" i="1"/>
  <c r="H4985" i="1"/>
  <c r="H5497" i="1"/>
  <c r="H4802" i="1"/>
  <c r="H5314" i="1"/>
  <c r="H5826" i="1"/>
  <c r="H5131" i="1"/>
  <c r="H3957" i="1"/>
  <c r="H3971" i="1"/>
  <c r="H4494" i="1"/>
  <c r="H5116" i="1"/>
  <c r="H5980" i="1"/>
  <c r="H5277" i="1"/>
  <c r="H5789" i="1"/>
  <c r="H5094" i="1"/>
  <c r="H5606" i="1"/>
  <c r="H4911" i="1"/>
  <c r="H5423" i="1"/>
  <c r="H5935" i="1"/>
  <c r="H5240" i="1"/>
  <c r="H5752" i="1"/>
  <c r="H5057" i="1"/>
  <c r="H5569" i="1"/>
  <c r="H4874" i="1"/>
  <c r="H5386" i="1"/>
  <c r="H5898" i="1"/>
  <c r="H5203" i="1"/>
  <c r="H5715" i="1"/>
  <c r="H3719" i="1"/>
  <c r="H4346" i="1"/>
  <c r="H4343" i="1"/>
  <c r="H5604" i="1"/>
  <c r="H4901" i="1"/>
  <c r="H5413" i="1"/>
  <c r="H5925" i="1"/>
  <c r="H5230" i="1"/>
  <c r="H5742" i="1"/>
  <c r="H5047" i="1"/>
  <c r="H5559" i="1"/>
  <c r="H4864" i="1"/>
  <c r="H5376" i="1"/>
  <c r="H5888" i="1"/>
  <c r="H5193" i="1"/>
  <c r="H5705" i="1"/>
  <c r="H5010" i="1"/>
  <c r="H5522" i="1"/>
  <c r="H4827" i="1"/>
  <c r="H5339" i="1"/>
  <c r="H5851" i="1"/>
  <c r="H3441" i="1"/>
  <c r="H4731" i="1"/>
  <c r="H4160" i="1"/>
  <c r="H5740" i="1"/>
  <c r="H5037" i="1"/>
  <c r="H5549" i="1"/>
  <c r="H4854" i="1"/>
  <c r="H5366" i="1"/>
  <c r="H5878" i="1"/>
  <c r="H5183" i="1"/>
  <c r="H5695" i="1"/>
  <c r="H5000" i="1"/>
  <c r="H5512" i="1"/>
  <c r="H4817" i="1"/>
  <c r="H5329" i="1"/>
  <c r="H5841" i="1"/>
  <c r="H5146" i="1"/>
  <c r="H5658" i="1"/>
  <c r="H4963" i="1"/>
  <c r="H5475" i="1"/>
  <c r="H5987" i="1"/>
  <c r="H3651" i="1"/>
  <c r="H4222" i="1"/>
  <c r="H4972" i="1"/>
  <c r="H5940" i="1"/>
  <c r="H5237" i="1"/>
  <c r="H5749" i="1"/>
  <c r="H5054" i="1"/>
  <c r="H5566" i="1"/>
  <c r="H4871" i="1"/>
  <c r="H5383" i="1"/>
  <c r="H5895" i="1"/>
  <c r="H5200" i="1"/>
  <c r="H5712" i="1"/>
  <c r="H5017" i="1"/>
  <c r="H5529" i="1"/>
  <c r="H4834" i="1"/>
  <c r="H5346" i="1"/>
  <c r="H5858" i="1"/>
  <c r="H5163" i="1"/>
  <c r="H5675" i="1"/>
  <c r="H4054" i="1"/>
  <c r="H4737" i="1"/>
  <c r="H4167" i="1"/>
  <c r="H5500" i="1"/>
  <c r="H4861" i="1"/>
  <c r="H5373" i="1"/>
  <c r="H5885" i="1"/>
  <c r="H5190" i="1"/>
  <c r="H5702" i="1"/>
  <c r="H5007" i="1"/>
  <c r="H5519" i="1"/>
  <c r="H4824" i="1"/>
  <c r="H5336" i="1"/>
  <c r="H5848" i="1"/>
  <c r="H5153" i="1"/>
  <c r="H5665" i="1"/>
  <c r="H4970" i="1"/>
  <c r="H5482" i="1"/>
  <c r="H5994" i="1"/>
  <c r="H5299" i="1"/>
  <c r="H5811" i="1"/>
  <c r="H1121" i="1"/>
  <c r="H1073" i="1"/>
  <c r="H1382" i="1"/>
  <c r="H1551" i="1"/>
  <c r="H1446" i="1"/>
  <c r="H1638" i="1"/>
  <c r="H1710" i="1"/>
  <c r="H3228" i="1"/>
  <c r="H3266" i="1"/>
  <c r="H2637" i="1"/>
  <c r="H3024" i="1"/>
  <c r="H2670" i="1"/>
  <c r="H3373" i="1"/>
  <c r="H1945" i="1"/>
  <c r="H3409" i="1"/>
  <c r="H2716" i="1"/>
  <c r="H2555" i="1"/>
  <c r="H2820" i="1"/>
  <c r="H3429" i="1"/>
  <c r="H2143" i="1"/>
  <c r="H2830" i="1"/>
  <c r="H1914" i="1"/>
  <c r="H2866" i="1"/>
  <c r="H2872" i="1"/>
  <c r="H3513" i="1"/>
  <c r="H4124" i="1"/>
  <c r="H5364" i="1"/>
  <c r="H3475" i="1"/>
  <c r="H4757" i="1"/>
  <c r="H4626" i="1"/>
  <c r="H4488" i="1"/>
  <c r="H3985" i="1"/>
  <c r="H4596" i="1"/>
  <c r="H4503" i="1"/>
  <c r="H3904" i="1"/>
  <c r="H4457" i="1"/>
  <c r="H4412" i="1"/>
  <c r="H4127" i="1"/>
  <c r="H4248" i="1"/>
  <c r="H3511" i="1"/>
  <c r="H3809" i="1"/>
  <c r="H4019" i="1"/>
  <c r="H4267" i="1"/>
  <c r="H4590" i="1"/>
  <c r="H4828" i="1"/>
  <c r="H3402" i="1"/>
  <c r="H3835" i="1"/>
  <c r="H4172" i="1"/>
  <c r="H4527" i="1"/>
  <c r="H4082" i="1"/>
  <c r="H4878" i="1"/>
  <c r="H5719" i="1"/>
  <c r="H5353" i="1"/>
  <c r="H4987" i="1"/>
  <c r="H4613" i="1"/>
  <c r="H5709" i="1"/>
  <c r="H4831" i="1"/>
  <c r="H4977" i="1"/>
  <c r="H5306" i="1"/>
  <c r="H5635" i="1"/>
  <c r="H4734" i="1"/>
  <c r="H5333" i="1"/>
  <c r="H5662" i="1"/>
  <c r="H1056" i="1"/>
  <c r="H880" i="1"/>
  <c r="H753" i="1"/>
  <c r="H2236" i="1"/>
  <c r="H1877" i="1"/>
  <c r="H1223" i="1"/>
  <c r="H2013" i="1"/>
  <c r="H714" i="1"/>
  <c r="H1125" i="1"/>
  <c r="H757" i="1"/>
  <c r="H2029" i="1"/>
  <c r="H1276" i="1"/>
  <c r="H1496" i="1"/>
  <c r="H1803" i="1"/>
  <c r="H3164" i="1"/>
  <c r="H1676" i="1"/>
  <c r="H3138" i="1"/>
  <c r="H3144" i="1"/>
  <c r="H2509" i="1"/>
  <c r="H2924" i="1"/>
  <c r="H2896" i="1"/>
  <c r="H1619" i="1"/>
  <c r="H2606" i="1"/>
  <c r="H3282" i="1"/>
  <c r="H3309" i="1"/>
  <c r="H3288" i="1"/>
  <c r="H1689" i="1"/>
  <c r="H2653" i="1"/>
  <c r="H3345" i="1"/>
  <c r="H3388" i="1"/>
  <c r="H3335" i="1"/>
  <c r="H1053" i="1"/>
  <c r="H2299" i="1"/>
  <c r="H2711" i="1"/>
  <c r="H2756" i="1"/>
  <c r="H3398" i="1"/>
  <c r="H4076" i="1"/>
  <c r="H1588" i="1"/>
  <c r="H2070" i="1"/>
  <c r="H2755" i="1"/>
  <c r="H2766" i="1"/>
  <c r="H3444" i="1"/>
  <c r="H1658" i="1"/>
  <c r="H2126" i="1"/>
  <c r="H2802" i="1"/>
  <c r="H2829" i="1"/>
  <c r="H2808" i="1"/>
  <c r="H3422" i="1"/>
  <c r="H3449" i="1"/>
  <c r="H4103" i="1"/>
  <c r="H4739" i="1"/>
  <c r="H4678" i="1"/>
  <c r="H5300" i="1"/>
  <c r="H3432" i="1"/>
  <c r="H3408" i="1"/>
  <c r="H4746" i="1"/>
  <c r="H4693" i="1"/>
  <c r="H3935" i="1"/>
  <c r="H3906" i="1"/>
  <c r="H4562" i="1"/>
  <c r="H4509" i="1"/>
  <c r="H4424" i="1"/>
  <c r="H3894" i="1"/>
  <c r="H3921" i="1"/>
  <c r="H4577" i="1"/>
  <c r="H4532" i="1"/>
  <c r="H4439" i="1"/>
  <c r="H3869" i="1"/>
  <c r="H3776" i="1"/>
  <c r="H3602" i="1"/>
  <c r="H4393" i="1"/>
  <c r="H4706" i="1"/>
  <c r="H4348" i="1"/>
  <c r="H4653" i="1"/>
  <c r="H4710" i="1"/>
  <c r="H4120" i="1"/>
  <c r="H4948" i="1"/>
  <c r="H3941" i="1"/>
  <c r="H3447" i="1"/>
  <c r="H3528" i="1"/>
  <c r="H3681" i="1"/>
  <c r="H3802" i="1"/>
  <c r="H3955" i="1"/>
  <c r="H4785" i="1"/>
  <c r="H4139" i="1"/>
  <c r="H4292" i="1"/>
  <c r="H4405" i="1"/>
  <c r="H4526" i="1"/>
  <c r="H4647" i="1"/>
  <c r="H4704" i="1"/>
  <c r="H5532" i="1"/>
  <c r="H3854" i="1"/>
  <c r="H4031" i="1"/>
  <c r="H3497" i="1"/>
  <c r="H3554" i="1"/>
  <c r="H3707" i="1"/>
  <c r="H4537" i="1"/>
  <c r="H4658" i="1"/>
  <c r="H4107" i="1"/>
  <c r="H4157" i="1"/>
  <c r="H4278" i="1"/>
  <c r="H4399" i="1"/>
  <c r="H4520" i="1"/>
  <c r="H5348" i="1"/>
  <c r="H3779" i="1"/>
  <c r="H4272" i="1"/>
  <c r="H4805" i="1"/>
  <c r="H5509" i="1"/>
  <c r="H4814" i="1"/>
  <c r="H5326" i="1"/>
  <c r="H5838" i="1"/>
  <c r="H5143" i="1"/>
  <c r="H5655" i="1"/>
  <c r="H4960" i="1"/>
  <c r="H5472" i="1"/>
  <c r="H5984" i="1"/>
  <c r="H5289" i="1"/>
  <c r="H5801" i="1"/>
  <c r="H5106" i="1"/>
  <c r="H5618" i="1"/>
  <c r="H4923" i="1"/>
  <c r="H5435" i="1"/>
  <c r="H5947" i="1"/>
  <c r="H3498" i="1"/>
  <c r="H4098" i="1"/>
  <c r="H4544" i="1"/>
  <c r="H5836" i="1"/>
  <c r="H5133" i="1"/>
  <c r="H5645" i="1"/>
  <c r="H4950" i="1"/>
  <c r="H5462" i="1"/>
  <c r="H5974" i="1"/>
  <c r="H5279" i="1"/>
  <c r="H5791" i="1"/>
  <c r="H5096" i="1"/>
  <c r="H5608" i="1"/>
  <c r="H4913" i="1"/>
  <c r="H5425" i="1"/>
  <c r="H5937" i="1"/>
  <c r="H5242" i="1"/>
  <c r="H5754" i="1"/>
  <c r="H5059" i="1"/>
  <c r="H5571" i="1"/>
  <c r="H3893" i="1"/>
  <c r="H3907" i="1"/>
  <c r="H4478" i="1"/>
  <c r="H5100" i="1"/>
  <c r="H5972" i="1"/>
  <c r="H5269" i="1"/>
  <c r="H5781" i="1"/>
  <c r="H5086" i="1"/>
  <c r="H5598" i="1"/>
  <c r="H4903" i="1"/>
  <c r="H5415" i="1"/>
  <c r="H5927" i="1"/>
  <c r="H5232" i="1"/>
  <c r="H5744" i="1"/>
  <c r="H5049" i="1"/>
  <c r="H5561" i="1"/>
  <c r="H4866" i="1"/>
  <c r="H5378" i="1"/>
  <c r="H5890" i="1"/>
  <c r="H5195" i="1"/>
  <c r="H3798" i="1"/>
  <c r="H4481" i="1"/>
  <c r="H4750" i="1"/>
  <c r="H5372" i="1"/>
  <c r="H4829" i="1"/>
  <c r="H5341" i="1"/>
  <c r="H5853" i="1"/>
  <c r="H5158" i="1"/>
  <c r="H5670" i="1"/>
  <c r="H4975" i="1"/>
  <c r="H5487" i="1"/>
  <c r="H4771" i="1"/>
  <c r="H5304" i="1"/>
  <c r="H5816" i="1"/>
  <c r="H5121" i="1"/>
  <c r="H5633" i="1"/>
  <c r="H4938" i="1"/>
  <c r="H5450" i="1"/>
  <c r="H5962" i="1"/>
  <c r="H5267" i="1"/>
  <c r="H5779" i="1"/>
  <c r="H3544" i="1"/>
  <c r="H4155" i="1"/>
  <c r="H4599" i="1"/>
  <c r="H5668" i="1"/>
  <c r="H4965" i="1"/>
  <c r="H5477" i="1"/>
  <c r="H5989" i="1"/>
  <c r="H5294" i="1"/>
  <c r="H5806" i="1"/>
  <c r="H5111" i="1"/>
  <c r="H5623" i="1"/>
  <c r="H4928" i="1"/>
  <c r="H5440" i="1"/>
  <c r="H5952" i="1"/>
  <c r="H5257" i="1"/>
  <c r="H5769" i="1"/>
  <c r="H5074" i="1"/>
  <c r="H5586" i="1"/>
  <c r="H4891" i="1"/>
  <c r="H5403" i="1"/>
  <c r="H5915" i="1"/>
  <c r="H3953" i="1"/>
  <c r="H4564" i="1"/>
  <c r="H4416" i="1"/>
  <c r="H5804" i="1"/>
  <c r="H5101" i="1"/>
  <c r="H5613" i="1"/>
  <c r="H4918" i="1"/>
  <c r="H5430" i="1"/>
  <c r="H5942" i="1"/>
  <c r="H5247" i="1"/>
  <c r="H5759" i="1"/>
  <c r="H5064" i="1"/>
  <c r="H5576" i="1"/>
  <c r="H4881" i="1"/>
  <c r="H5393" i="1"/>
  <c r="H5905" i="1"/>
  <c r="H5210" i="1"/>
  <c r="H5722" i="1"/>
  <c r="H5027" i="1"/>
  <c r="H5539" i="1"/>
  <c r="H3478" i="1"/>
  <c r="H4161" i="1"/>
  <c r="H4606" i="1"/>
  <c r="H5228" i="1"/>
  <c r="H5301" i="1"/>
  <c r="H5813" i="1"/>
  <c r="H5118" i="1"/>
  <c r="H5630" i="1"/>
  <c r="H4935" i="1"/>
  <c r="H5447" i="1"/>
  <c r="H5959" i="1"/>
  <c r="H5264" i="1"/>
  <c r="H5776" i="1"/>
  <c r="H5081" i="1"/>
  <c r="H5593" i="1"/>
  <c r="H4898" i="1"/>
  <c r="H5410" i="1"/>
  <c r="H5922" i="1"/>
  <c r="H5227" i="1"/>
  <c r="H5739" i="1"/>
  <c r="H3911" i="1"/>
  <c r="H4538" i="1"/>
  <c r="H4423" i="1"/>
  <c r="H5628" i="1"/>
  <c r="H4925" i="1"/>
  <c r="H5437" i="1"/>
  <c r="H5949" i="1"/>
  <c r="H5254" i="1"/>
  <c r="H5766" i="1"/>
  <c r="H5071" i="1"/>
  <c r="H5583" i="1"/>
  <c r="H4888" i="1"/>
  <c r="H5400" i="1"/>
  <c r="H5912" i="1"/>
  <c r="H5217" i="1"/>
  <c r="H5729" i="1"/>
  <c r="H5034" i="1"/>
  <c r="H5546" i="1"/>
  <c r="H4851" i="1"/>
  <c r="H5363" i="1"/>
  <c r="H5875" i="1"/>
  <c r="H76" i="1"/>
  <c r="H2054" i="1"/>
  <c r="H238" i="1"/>
  <c r="H1468" i="1"/>
  <c r="H1153" i="1"/>
  <c r="H5" i="1"/>
  <c r="H1522" i="1"/>
  <c r="H1532" i="1"/>
  <c r="H3272" i="1"/>
  <c r="H2988" i="1"/>
  <c r="H1875" i="1"/>
  <c r="H3346" i="1"/>
  <c r="H3352" i="1"/>
  <c r="H1830" i="1"/>
  <c r="H2741" i="1"/>
  <c r="H717" i="1"/>
  <c r="H2777" i="1"/>
  <c r="H2767" i="1"/>
  <c r="H2060" i="1"/>
  <c r="H2819" i="1"/>
  <c r="H3508" i="1"/>
  <c r="H2190" i="1"/>
  <c r="H2893" i="1"/>
  <c r="H3486" i="1"/>
  <c r="H4169" i="1"/>
  <c r="H4742" i="1"/>
  <c r="H3496" i="1"/>
  <c r="H4106" i="1"/>
  <c r="H3999" i="1"/>
  <c r="H4573" i="1"/>
  <c r="H3958" i="1"/>
  <c r="H4641" i="1"/>
  <c r="H3933" i="1"/>
  <c r="H3922" i="1"/>
  <c r="H4770" i="1"/>
  <c r="H4717" i="1"/>
  <c r="H5076" i="1"/>
  <c r="H3656" i="1"/>
  <c r="H3930" i="1"/>
  <c r="H4138" i="1"/>
  <c r="H4533" i="1"/>
  <c r="H4711" i="1"/>
  <c r="H3982" i="1"/>
  <c r="H3561" i="1"/>
  <c r="H4665" i="1"/>
  <c r="H4285" i="1"/>
  <c r="H5412" i="1"/>
  <c r="H4869" i="1"/>
  <c r="H5390" i="1"/>
  <c r="H5207" i="1"/>
  <c r="H4841" i="1"/>
  <c r="H5170" i="1"/>
  <c r="H5579" i="1"/>
  <c r="H5900" i="1"/>
  <c r="H5014" i="1"/>
  <c r="H5343" i="1"/>
  <c r="H5672" i="1"/>
  <c r="H4787" i="1"/>
  <c r="H5123" i="1"/>
  <c r="H4417" i="1"/>
  <c r="H4821" i="1"/>
  <c r="H5150" i="1"/>
  <c r="H5296" i="1"/>
  <c r="H4967" i="1"/>
  <c r="H5259" i="1"/>
  <c r="H5222" i="1"/>
  <c r="H5697" i="1"/>
  <c r="H4144" i="1"/>
  <c r="H5687" i="1"/>
  <c r="H4955" i="1"/>
  <c r="H5677" i="1"/>
  <c r="H4945" i="1"/>
  <c r="H4673" i="1"/>
  <c r="H4999" i="1"/>
  <c r="H5474" i="1"/>
  <c r="H4989" i="1"/>
  <c r="H5464" i="1"/>
  <c r="H5939" i="1"/>
  <c r="H5976" i="1"/>
  <c r="H4806" i="1"/>
  <c r="H5165" i="1"/>
  <c r="H5427" i="1"/>
  <c r="H5479" i="1"/>
  <c r="H3655" i="1"/>
  <c r="H5734" i="1"/>
  <c r="H5002" i="1"/>
  <c r="H5732" i="1"/>
  <c r="H4992" i="1"/>
  <c r="H5467" i="1"/>
  <c r="H4982" i="1"/>
  <c r="H5457" i="1"/>
  <c r="H4151" i="1"/>
  <c r="H5511" i="1"/>
  <c r="H5986" i="1"/>
  <c r="H5501" i="1"/>
  <c r="H5291" i="1"/>
  <c r="H5650" i="1"/>
  <c r="H4962" i="1"/>
  <c r="H5808" i="1"/>
  <c r="H4282" i="1"/>
  <c r="H5039" i="1"/>
  <c r="H5514" i="1"/>
  <c r="H5029" i="1"/>
  <c r="H5504" i="1"/>
  <c r="H5979" i="1"/>
  <c r="H5494" i="1"/>
  <c r="H5969" i="1"/>
  <c r="H5484" i="1"/>
  <c r="H4816" i="1"/>
  <c r="H5281" i="1"/>
  <c r="H4952" i="1"/>
  <c r="H5113" i="1"/>
  <c r="H4295" i="1"/>
  <c r="H5551" i="1"/>
  <c r="H4819" i="1"/>
  <c r="H5541" i="1"/>
  <c r="H4809" i="1"/>
  <c r="H3754" i="1"/>
  <c r="H4799" i="1"/>
  <c r="H5274" i="1"/>
  <c r="H4853" i="1"/>
  <c r="H5328" i="1"/>
  <c r="H5803" i="1"/>
  <c r="H5318" i="1"/>
  <c r="H5793" i="1"/>
  <c r="H5917" i="1"/>
  <c r="H5640" i="1"/>
  <c r="H5625" i="1"/>
  <c r="H5596" i="1"/>
  <c r="H4856" i="1"/>
  <c r="H5331" i="1"/>
  <c r="H4846" i="1"/>
  <c r="H5321" i="1"/>
  <c r="H4357" i="1"/>
  <c r="H5311" i="1"/>
  <c r="H5786" i="1"/>
  <c r="H5365" i="1"/>
  <c r="H5840" i="1"/>
  <c r="H3736" i="1"/>
  <c r="H5830" i="1"/>
  <c r="H5098" i="1"/>
  <c r="H5135" i="1"/>
  <c r="H5954" i="1"/>
  <c r="H3990" i="1"/>
  <c r="H4930" i="1"/>
  <c r="H4893" i="1"/>
  <c r="H5368" i="1"/>
  <c r="H5843" i="1"/>
  <c r="H5358" i="1"/>
  <c r="H5833" i="1"/>
  <c r="H4672" i="1"/>
  <c r="H5823" i="1"/>
  <c r="H5091" i="1"/>
  <c r="H5877" i="1"/>
  <c r="H5145" i="1"/>
  <c r="H4347" i="1"/>
  <c r="H5610" i="1"/>
  <c r="H5175" i="1"/>
  <c r="H5692" i="1"/>
  <c r="H5442" i="1"/>
  <c r="H5405" i="1"/>
  <c r="H5880" i="1"/>
  <c r="H4056" i="1"/>
  <c r="H5870" i="1"/>
  <c r="H5138" i="1"/>
  <c r="H5868" i="1"/>
  <c r="H5128" i="1"/>
  <c r="H5603" i="1"/>
  <c r="H5182" i="1"/>
  <c r="H5657" i="1"/>
  <c r="H4679" i="1"/>
  <c r="H5647" i="1"/>
  <c r="H4915" i="1"/>
  <c r="H4667" i="1"/>
  <c r="H5694" i="1"/>
  <c r="H5185" i="1"/>
  <c r="A8" i="26"/>
  <c r="K2" i="20"/>
  <c r="B2" i="20"/>
  <c r="C2" i="20"/>
  <c r="C26" i="22"/>
  <c r="A36" i="26"/>
  <c r="B36" i="26"/>
  <c r="B8" i="26"/>
  <c r="W2" i="1"/>
  <c r="E4" i="23"/>
  <c r="G11" i="23"/>
  <c r="K11" i="23"/>
  <c r="L4" i="23"/>
  <c r="E11" i="23"/>
  <c r="L11" i="23"/>
  <c r="E3" i="23"/>
  <c r="L3" i="23"/>
  <c r="A5" i="26"/>
  <c r="B5" i="26"/>
  <c r="C13" i="22"/>
  <c r="A33" i="26"/>
  <c r="B33" i="26"/>
  <c r="C9" i="22"/>
  <c r="A29" i="26"/>
  <c r="B29" i="26"/>
  <c r="C2" i="22"/>
  <c r="E27" i="23"/>
  <c r="C19" i="22"/>
  <c r="C29" i="22"/>
  <c r="A13" i="26"/>
  <c r="A4" i="26"/>
  <c r="B13" i="26"/>
  <c r="B4" i="26"/>
  <c r="A1" i="26"/>
</calcChain>
</file>

<file path=xl/comments1.xml><?xml version="1.0" encoding="utf-8"?>
<comments xmlns="http://schemas.openxmlformats.org/spreadsheetml/2006/main">
  <authors>
    <author>tc={79890994-4F61-4B7F-99F3-662AEE40EAAF}</author>
    <author>tc={CE8E66D7-FAA8-4CDC-B65B-BC94292653B4}</author>
    <author>Passett, Richard</author>
    <author>tc={CD5F6FF0-938E-4EAC-9CBB-10F9E3D4B561}</author>
  </authors>
  <commentList>
    <comment ref="C1379" authorId="0">
      <text>
        <r>
          <rPr>
            <sz val="10"/>
            <rFont val="Arial"/>
          </rPr>
          <t>[Threaded comment]
Your version of Excel allows you to read this threaded comment; however, any edits to it will get removed if the file is opened in a newer version of Excel. Learn more: https://go.microsoft.com/fwlink/?linkid=870924
Comment:
    changed from State Clean Diesel Grant Program</t>
        </r>
      </text>
    </comment>
    <comment ref="C1613" authorId="1">
      <text>
        <r>
          <rPr>
            <sz val="10"/>
            <rFont val="Arial"/>
          </rPr>
          <t>[Threaded comment]
Your version of Excel allows you to read this threaded comment; however, any edits to it will get removed if the file is opened in a newer version of Excel. Learn more: https://go.microsoft.com/fwlink/?linkid=870924
Comment:
    changed from Special Education -- Olympic Education Programs</t>
        </r>
      </text>
    </comment>
    <comment ref="A2306" authorId="2">
      <text>
        <r>
          <rPr>
            <b/>
            <sz val="9"/>
            <color indexed="81"/>
            <rFont val="Tahoma"/>
            <family val="2"/>
          </rPr>
          <t>Passett, Richard:</t>
        </r>
        <r>
          <rPr>
            <sz val="9"/>
            <color indexed="81"/>
            <rFont val="Tahoma"/>
            <family val="2"/>
          </rPr>
          <t xml:space="preserve">
From historical list</t>
        </r>
      </text>
    </comment>
    <comment ref="A2307" authorId="2">
      <text>
        <r>
          <rPr>
            <b/>
            <sz val="9"/>
            <color indexed="81"/>
            <rFont val="Tahoma"/>
            <family val="2"/>
          </rPr>
          <t>Passett, Richard:</t>
        </r>
        <r>
          <rPr>
            <sz val="9"/>
            <color indexed="81"/>
            <rFont val="Tahoma"/>
            <family val="2"/>
          </rPr>
          <t xml:space="preserve">
From historical list</t>
        </r>
      </text>
    </comment>
    <comment ref="A2308" authorId="2">
      <text>
        <r>
          <rPr>
            <b/>
            <sz val="9"/>
            <color indexed="81"/>
            <rFont val="Tahoma"/>
            <family val="2"/>
          </rPr>
          <t>Passett, Richard:</t>
        </r>
        <r>
          <rPr>
            <sz val="9"/>
            <color indexed="81"/>
            <rFont val="Tahoma"/>
            <family val="2"/>
          </rPr>
          <t xml:space="preserve">
From historical list</t>
        </r>
      </text>
    </comment>
    <comment ref="A2309" authorId="2">
      <text>
        <r>
          <rPr>
            <b/>
            <sz val="9"/>
            <color indexed="81"/>
            <rFont val="Tahoma"/>
            <family val="2"/>
          </rPr>
          <t>Passett, Richard:</t>
        </r>
        <r>
          <rPr>
            <sz val="9"/>
            <color indexed="81"/>
            <rFont val="Tahoma"/>
            <family val="2"/>
          </rPr>
          <t xml:space="preserve">
From historical list</t>
        </r>
      </text>
    </comment>
    <comment ref="A2310" authorId="2">
      <text>
        <r>
          <rPr>
            <b/>
            <sz val="9"/>
            <color indexed="81"/>
            <rFont val="Tahoma"/>
            <family val="2"/>
          </rPr>
          <t>Passett, Richard:</t>
        </r>
        <r>
          <rPr>
            <sz val="9"/>
            <color indexed="81"/>
            <rFont val="Tahoma"/>
            <family val="2"/>
          </rPr>
          <t xml:space="preserve">
From historical list</t>
        </r>
      </text>
    </comment>
    <comment ref="A2311" authorId="2">
      <text>
        <r>
          <rPr>
            <b/>
            <sz val="9"/>
            <color indexed="81"/>
            <rFont val="Tahoma"/>
            <family val="2"/>
          </rPr>
          <t>Passett, Richard:</t>
        </r>
        <r>
          <rPr>
            <sz val="9"/>
            <color indexed="81"/>
            <rFont val="Tahoma"/>
            <family val="2"/>
          </rPr>
          <t xml:space="preserve">
From historical list</t>
        </r>
      </text>
    </comment>
    <comment ref="A2312" authorId="2">
      <text>
        <r>
          <rPr>
            <b/>
            <sz val="9"/>
            <color indexed="81"/>
            <rFont val="Tahoma"/>
            <family val="2"/>
          </rPr>
          <t>Passett, Richard:</t>
        </r>
        <r>
          <rPr>
            <sz val="9"/>
            <color indexed="81"/>
            <rFont val="Tahoma"/>
            <family val="2"/>
          </rPr>
          <t xml:space="preserve">
From historical list</t>
        </r>
      </text>
    </comment>
    <comment ref="A2313" authorId="2">
      <text>
        <r>
          <rPr>
            <b/>
            <sz val="9"/>
            <color indexed="81"/>
            <rFont val="Tahoma"/>
            <family val="2"/>
          </rPr>
          <t>Passett, Richard:</t>
        </r>
        <r>
          <rPr>
            <sz val="9"/>
            <color indexed="81"/>
            <rFont val="Tahoma"/>
            <family val="2"/>
          </rPr>
          <t xml:space="preserve">
From historical list</t>
        </r>
      </text>
    </comment>
    <comment ref="A2314" authorId="2">
      <text>
        <r>
          <rPr>
            <b/>
            <sz val="9"/>
            <color indexed="81"/>
            <rFont val="Tahoma"/>
            <family val="2"/>
          </rPr>
          <t>Passett, Richard:</t>
        </r>
        <r>
          <rPr>
            <sz val="9"/>
            <color indexed="81"/>
            <rFont val="Tahoma"/>
            <family val="2"/>
          </rPr>
          <t xml:space="preserve">
From historical list</t>
        </r>
      </text>
    </comment>
    <comment ref="A2315" authorId="2">
      <text>
        <r>
          <rPr>
            <b/>
            <sz val="9"/>
            <color indexed="81"/>
            <rFont val="Tahoma"/>
            <family val="2"/>
          </rPr>
          <t>Passett, Richard:</t>
        </r>
        <r>
          <rPr>
            <sz val="9"/>
            <color indexed="81"/>
            <rFont val="Tahoma"/>
            <family val="2"/>
          </rPr>
          <t xml:space="preserve">
From historical list</t>
        </r>
      </text>
    </comment>
    <comment ref="A2316" authorId="2">
      <text>
        <r>
          <rPr>
            <b/>
            <sz val="9"/>
            <color indexed="81"/>
            <rFont val="Tahoma"/>
            <family val="2"/>
          </rPr>
          <t>Passett, Richard:</t>
        </r>
        <r>
          <rPr>
            <sz val="9"/>
            <color indexed="81"/>
            <rFont val="Tahoma"/>
            <family val="2"/>
          </rPr>
          <t xml:space="preserve">
From historical list</t>
        </r>
      </text>
    </comment>
    <comment ref="A2317" authorId="2">
      <text>
        <r>
          <rPr>
            <b/>
            <sz val="9"/>
            <color indexed="81"/>
            <rFont val="Tahoma"/>
            <family val="2"/>
          </rPr>
          <t>Passett, Richard:</t>
        </r>
        <r>
          <rPr>
            <sz val="9"/>
            <color indexed="81"/>
            <rFont val="Tahoma"/>
            <family val="2"/>
          </rPr>
          <t xml:space="preserve">
From historical list</t>
        </r>
      </text>
    </comment>
    <comment ref="A2318" authorId="2">
      <text>
        <r>
          <rPr>
            <b/>
            <sz val="9"/>
            <color indexed="81"/>
            <rFont val="Tahoma"/>
            <family val="2"/>
          </rPr>
          <t>Passett, Richard:</t>
        </r>
        <r>
          <rPr>
            <sz val="9"/>
            <color indexed="81"/>
            <rFont val="Tahoma"/>
            <family val="2"/>
          </rPr>
          <t xml:space="preserve">
From 480000</t>
        </r>
      </text>
    </comment>
    <comment ref="A2319" authorId="2">
      <text>
        <r>
          <rPr>
            <b/>
            <sz val="9"/>
            <color indexed="81"/>
            <rFont val="Tahoma"/>
            <family val="2"/>
          </rPr>
          <t>Passett, Richard:</t>
        </r>
        <r>
          <rPr>
            <sz val="9"/>
            <color indexed="81"/>
            <rFont val="Tahoma"/>
            <family val="2"/>
          </rPr>
          <t xml:space="preserve">
From 450000</t>
        </r>
      </text>
    </comment>
    <comment ref="A2320" authorId="2">
      <text>
        <r>
          <rPr>
            <b/>
            <sz val="9"/>
            <color indexed="81"/>
            <rFont val="Tahoma"/>
            <family val="2"/>
          </rPr>
          <t>Passett, Richard:</t>
        </r>
        <r>
          <rPr>
            <sz val="9"/>
            <color indexed="81"/>
            <rFont val="Tahoma"/>
            <family val="2"/>
          </rPr>
          <t xml:space="preserve">
From 450000
</t>
        </r>
      </text>
    </comment>
    <comment ref="A2321" authorId="2">
      <text>
        <r>
          <rPr>
            <b/>
            <sz val="9"/>
            <color indexed="81"/>
            <rFont val="Tahoma"/>
            <family val="2"/>
          </rPr>
          <t>Passett, Richard:</t>
        </r>
        <r>
          <rPr>
            <sz val="9"/>
            <color indexed="81"/>
            <rFont val="Tahoma"/>
            <family val="2"/>
          </rPr>
          <t xml:space="preserve">
From 450000</t>
        </r>
      </text>
    </comment>
    <comment ref="A2322" authorId="2">
      <text>
        <r>
          <rPr>
            <b/>
            <sz val="9"/>
            <color indexed="81"/>
            <rFont val="Tahoma"/>
            <family val="2"/>
          </rPr>
          <t>Passett, Richard:</t>
        </r>
        <r>
          <rPr>
            <sz val="9"/>
            <color indexed="81"/>
            <rFont val="Tahoma"/>
            <family val="2"/>
          </rPr>
          <t xml:space="preserve">
From 500000</t>
        </r>
      </text>
    </comment>
    <comment ref="A2323" authorId="3">
      <text>
        <r>
          <rPr>
            <sz val="10"/>
            <rFont val="Arial"/>
          </rPr>
          <t>[Threaded comment]
Your version of Excel allows you to read this threaded comment; however, any edits to it will get removed if the file is opened in a newer version of Excel. Learn more: https://go.microsoft.com/fwlink/?linkid=870924
Comment:
    added</t>
        </r>
      </text>
    </comment>
  </commentList>
</comments>
</file>

<file path=xl/comments2.xml><?xml version="1.0" encoding="utf-8"?>
<comments xmlns="http://schemas.openxmlformats.org/spreadsheetml/2006/main">
  <authors>
    <author>Passett, Richard</author>
  </authors>
  <commentList>
    <comment ref="B2" authorId="0">
      <text>
        <r>
          <rPr>
            <b/>
            <sz val="9"/>
            <color indexed="81"/>
            <rFont val="Tahoma"/>
            <family val="2"/>
          </rPr>
          <t>Passett, Richard:</t>
        </r>
        <r>
          <rPr>
            <sz val="9"/>
            <color indexed="81"/>
            <rFont val="Tahoma"/>
            <family val="2"/>
          </rPr>
          <t xml:space="preserve">
B2:B23 are tied to the "Yes" boxes on the checklist. If the are marked these return TRUE, if not they return FALSE.</t>
        </r>
      </text>
    </comment>
    <comment ref="C2" authorId="0">
      <text>
        <r>
          <rPr>
            <b/>
            <sz val="9"/>
            <color indexed="81"/>
            <rFont val="Tahoma"/>
            <family val="2"/>
          </rPr>
          <t>Passett, Richard:</t>
        </r>
        <r>
          <rPr>
            <sz val="9"/>
            <color indexed="81"/>
            <rFont val="Tahoma"/>
            <family val="2"/>
          </rPr>
          <t xml:space="preserve">
C2:C23 are tied to the "NO/NA" boxes on the checklist. If the are marked these return TRUE, if not they return FALSE.</t>
        </r>
      </text>
    </comment>
    <comment ref="E2" authorId="0">
      <text>
        <r>
          <rPr>
            <b/>
            <sz val="9"/>
            <color indexed="81"/>
            <rFont val="Tahoma"/>
            <family val="2"/>
          </rPr>
          <t>Passett, Richard:</t>
        </r>
        <r>
          <rPr>
            <sz val="9"/>
            <color indexed="81"/>
            <rFont val="Tahoma"/>
            <family val="2"/>
          </rPr>
          <t xml:space="preserve">
checks to make sure a box is checked. If "Yes" is checked, it makes sure data is entered on the SEFA Data tab. If "No" is checked, it makes sure data is not entered on the SEFA Data tab.</t>
        </r>
      </text>
    </comment>
    <comment ref="F2" authorId="0">
      <text>
        <r>
          <rPr>
            <b/>
            <sz val="9"/>
            <color indexed="81"/>
            <rFont val="Tahoma"/>
            <family val="2"/>
          </rPr>
          <t>Passett, Richard:</t>
        </r>
        <r>
          <rPr>
            <sz val="9"/>
            <color indexed="81"/>
            <rFont val="Tahoma"/>
            <family val="2"/>
          </rPr>
          <t xml:space="preserve">
grabs OLO from SEFA Data Tab.</t>
        </r>
      </text>
    </comment>
    <comment ref="I2" authorId="0">
      <text>
        <r>
          <rPr>
            <b/>
            <sz val="9"/>
            <color indexed="81"/>
            <rFont val="Tahoma"/>
            <family val="2"/>
          </rPr>
          <t>Passett, Richard:</t>
        </r>
        <r>
          <rPr>
            <sz val="9"/>
            <color indexed="81"/>
            <rFont val="Tahoma"/>
            <family val="2"/>
          </rPr>
          <t xml:space="preserve">
Used as a reference for the indirect formulas to mark the beginning of the range of the data on the SEFA Data tab. The range is 2:5998.</t>
        </r>
      </text>
    </comment>
    <comment ref="J2" authorId="0">
      <text>
        <r>
          <rPr>
            <b/>
            <sz val="9"/>
            <color indexed="81"/>
            <rFont val="Tahoma"/>
            <family val="2"/>
          </rPr>
          <t>Passett, Richard:</t>
        </r>
        <r>
          <rPr>
            <sz val="9"/>
            <color indexed="81"/>
            <rFont val="Tahoma"/>
            <family val="2"/>
          </rPr>
          <t xml:space="preserve">
Used as a reference for the indirect formulas to mark the end of the range of the data on the SEFA Data tab. The range is 2:5998.</t>
        </r>
      </text>
    </comment>
    <comment ref="E3" authorId="0">
      <text>
        <r>
          <rPr>
            <b/>
            <sz val="9"/>
            <color indexed="81"/>
            <rFont val="Tahoma"/>
            <family val="2"/>
          </rPr>
          <t>Passett, Richard:</t>
        </r>
        <r>
          <rPr>
            <sz val="9"/>
            <color indexed="81"/>
            <rFont val="Tahoma"/>
            <family val="2"/>
          </rPr>
          <t xml:space="preserve">
makes sure the correct box is checked and that no required data is missing from the SEFA Data tab.</t>
        </r>
      </text>
    </comment>
    <comment ref="I3" authorId="0">
      <text>
        <r>
          <rPr>
            <b/>
            <sz val="9"/>
            <color indexed="81"/>
            <rFont val="Tahoma"/>
            <family val="2"/>
          </rPr>
          <t>Passett, Richard:</t>
        </r>
        <r>
          <rPr>
            <sz val="9"/>
            <color indexed="81"/>
            <rFont val="Tahoma"/>
            <family val="2"/>
          </rPr>
          <t xml:space="preserve">
Used in the indirect formulas to mark the beginning of the range of the data on the Reconciliation tab. The range is 23:42.</t>
        </r>
      </text>
    </comment>
    <comment ref="J3" authorId="0">
      <text>
        <r>
          <rPr>
            <b/>
            <sz val="9"/>
            <color indexed="81"/>
            <rFont val="Tahoma"/>
            <family val="2"/>
          </rPr>
          <t>Passett, Richard:</t>
        </r>
        <r>
          <rPr>
            <sz val="9"/>
            <color indexed="81"/>
            <rFont val="Tahoma"/>
            <family val="2"/>
          </rPr>
          <t xml:space="preserve">
Used in the indirect formulas to mark the end of the range of the data on the Reconciliation tab. The range is 23:42.</t>
        </r>
      </text>
    </comment>
    <comment ref="E4" authorId="0">
      <text>
        <r>
          <rPr>
            <b/>
            <sz val="9"/>
            <color indexed="81"/>
            <rFont val="Tahoma"/>
            <family val="2"/>
          </rPr>
          <t>Passett, Richard:</t>
        </r>
        <r>
          <rPr>
            <sz val="9"/>
            <color indexed="81"/>
            <rFont val="Tahoma"/>
            <family val="2"/>
          </rPr>
          <t xml:space="preserve">
checks to make sure CFDA info is entered on the SEFA Data tab, and then makes sure that for every CFDA# entry, there is a corresponding entry in Columns 6 and 7 on the SEFA Data tab. </t>
        </r>
      </text>
    </comment>
    <comment ref="E5" authorId="0">
      <text>
        <r>
          <rPr>
            <b/>
            <sz val="9"/>
            <color indexed="81"/>
            <rFont val="Tahoma"/>
            <family val="2"/>
          </rPr>
          <t>Passett, Richard:</t>
        </r>
        <r>
          <rPr>
            <sz val="9"/>
            <color indexed="81"/>
            <rFont val="Tahoma"/>
            <family val="2"/>
          </rPr>
          <t xml:space="preserve">
Checks to make sure they checked the "Yes" box.</t>
        </r>
      </text>
    </comment>
    <comment ref="E6" authorId="0">
      <text>
        <r>
          <rPr>
            <b/>
            <sz val="9"/>
            <color indexed="81"/>
            <rFont val="Tahoma"/>
            <family val="2"/>
          </rPr>
          <t>Passett, Richard:</t>
        </r>
        <r>
          <rPr>
            <sz val="9"/>
            <color indexed="81"/>
            <rFont val="Tahoma"/>
            <family val="2"/>
          </rPr>
          <t xml:space="preserve">
Makes sure they checked the correct box and it also looks at all entries in Columns N-P on the SEFA Data tab. If any entry is negative, it will report "Error". If the correct checkbox is marked and there are no negative entries, it will report "Correct". </t>
        </r>
      </text>
    </comment>
    <comment ref="G6" authorId="0">
      <text>
        <r>
          <rPr>
            <b/>
            <sz val="9"/>
            <color indexed="81"/>
            <rFont val="Tahoma"/>
            <family val="2"/>
          </rPr>
          <t>Passett, Richard:</t>
        </r>
        <r>
          <rPr>
            <sz val="9"/>
            <color indexed="81"/>
            <rFont val="Tahoma"/>
            <family val="2"/>
          </rPr>
          <t xml:space="preserve">
Counts when anything in columns M, N, or O are negative</t>
        </r>
      </text>
    </comment>
    <comment ref="E7" authorId="0">
      <text>
        <r>
          <rPr>
            <b/>
            <sz val="9"/>
            <color indexed="81"/>
            <rFont val="Tahoma"/>
            <family val="2"/>
          </rPr>
          <t>Passett, Richard:</t>
        </r>
        <r>
          <rPr>
            <sz val="9"/>
            <color indexed="81"/>
            <rFont val="Tahoma"/>
            <family val="2"/>
          </rPr>
          <t xml:space="preserve">
Checks to make sure the correct box is marked and the reconciliation on the reconciliation tab is within 5% AND within $35,000,000. </t>
        </r>
      </text>
    </comment>
    <comment ref="G7" authorId="0">
      <text>
        <r>
          <rPr>
            <b/>
            <sz val="9"/>
            <color indexed="81"/>
            <rFont val="Tahoma"/>
            <family val="2"/>
          </rPr>
          <t>Passett, Richard:</t>
        </r>
        <r>
          <rPr>
            <sz val="9"/>
            <color indexed="81"/>
            <rFont val="Tahoma"/>
            <family val="2"/>
          </rPr>
          <t xml:space="preserve">
Counts when a reconciling amount is entered without a description.</t>
        </r>
      </text>
    </comment>
    <comment ref="E8" authorId="0">
      <text>
        <r>
          <rPr>
            <b/>
            <sz val="9"/>
            <color indexed="81"/>
            <rFont val="Tahoma"/>
            <family val="2"/>
          </rPr>
          <t>Passett, Richard:</t>
        </r>
        <r>
          <rPr>
            <sz val="9"/>
            <color indexed="81"/>
            <rFont val="Tahoma"/>
            <family val="2"/>
          </rPr>
          <t xml:space="preserve">
Makes sure they marked the correct box. </t>
        </r>
      </text>
    </comment>
    <comment ref="E9" authorId="0">
      <text>
        <r>
          <rPr>
            <b/>
            <sz val="9"/>
            <color indexed="81"/>
            <rFont val="Tahoma"/>
            <family val="2"/>
          </rPr>
          <t>Passett, Richard:</t>
        </r>
        <r>
          <rPr>
            <sz val="9"/>
            <color indexed="81"/>
            <rFont val="Tahoma"/>
            <family val="2"/>
          </rPr>
          <t xml:space="preserve">
Looks at how many "Y"s in ARRA Column on SEFA Data sheet. If 0, it makes sure that the "NA" box is checked. If more than 0, it makes sure that for every "Y" in the ARRA Column, there is a corresponding award in the Award Column on the SEFA Data tab, on the same row as the "Y" in the ARRA Column, and the "Yes" box is checked. </t>
        </r>
      </text>
    </comment>
    <comment ref="G9" authorId="0">
      <text>
        <r>
          <rPr>
            <b/>
            <sz val="9"/>
            <color indexed="81"/>
            <rFont val="Tahoma"/>
            <family val="2"/>
          </rPr>
          <t>Passett, Richard:</t>
        </r>
        <r>
          <rPr>
            <sz val="9"/>
            <color indexed="81"/>
            <rFont val="Tahoma"/>
            <family val="2"/>
          </rPr>
          <t xml:space="preserve">
Counts when ARRA is "Y"</t>
        </r>
      </text>
    </comment>
    <comment ref="H9" authorId="0">
      <text>
        <r>
          <rPr>
            <b/>
            <sz val="9"/>
            <color indexed="81"/>
            <rFont val="Tahoma"/>
            <family val="2"/>
          </rPr>
          <t>Passett, Richard:</t>
        </r>
        <r>
          <rPr>
            <sz val="9"/>
            <color indexed="81"/>
            <rFont val="Tahoma"/>
            <family val="2"/>
          </rPr>
          <t xml:space="preserve">
Counts when ARRA is "Y" and award# is blank</t>
        </r>
      </text>
    </comment>
    <comment ref="E10" authorId="0">
      <text>
        <r>
          <rPr>
            <b/>
            <sz val="9"/>
            <color indexed="81"/>
            <rFont val="Tahoma"/>
            <family val="2"/>
          </rPr>
          <t>Passett, Richard:</t>
        </r>
        <r>
          <rPr>
            <sz val="9"/>
            <color indexed="81"/>
            <rFont val="Tahoma"/>
            <family val="2"/>
          </rPr>
          <t xml:space="preserve">
Counts "I"s and "T"s in Column 11 on the SEFA Data tab. If count is 0, it makes sure the "NA" box is checked. If count is more than 0, for every count, it makes sure there is a corresponding entry in Column 12, and it makes sure the "Yes" box is marked. </t>
        </r>
      </text>
    </comment>
    <comment ref="G10" authorId="0">
      <text>
        <r>
          <rPr>
            <b/>
            <sz val="9"/>
            <color indexed="81"/>
            <rFont val="Tahoma"/>
            <family val="2"/>
          </rPr>
          <t>Passett, Richard:</t>
        </r>
        <r>
          <rPr>
            <sz val="9"/>
            <color indexed="81"/>
            <rFont val="Tahoma"/>
            <family val="2"/>
          </rPr>
          <t xml:space="preserve">
Counts when source of funding is listed as "I"</t>
        </r>
      </text>
    </comment>
    <comment ref="H10" authorId="0">
      <text>
        <r>
          <rPr>
            <b/>
            <sz val="9"/>
            <color indexed="81"/>
            <rFont val="Tahoma"/>
            <family val="2"/>
          </rPr>
          <t>Passett, Richard:</t>
        </r>
        <r>
          <rPr>
            <sz val="9"/>
            <color indexed="81"/>
            <rFont val="Tahoma"/>
            <family val="2"/>
          </rPr>
          <t xml:space="preserve">
Counts when source of funding is listed as "T"</t>
        </r>
      </text>
    </comment>
    <comment ref="I10" authorId="0">
      <text>
        <r>
          <rPr>
            <b/>
            <sz val="9"/>
            <color indexed="81"/>
            <rFont val="Tahoma"/>
            <family val="2"/>
          </rPr>
          <t>Passett, Richard:</t>
        </r>
        <r>
          <rPr>
            <sz val="9"/>
            <color indexed="81"/>
            <rFont val="Tahoma"/>
            <family val="2"/>
          </rPr>
          <t xml:space="preserve">
Counts when source of funding is "I" and pass-through grantor name is blank </t>
        </r>
      </text>
    </comment>
    <comment ref="J10" authorId="0">
      <text>
        <r>
          <rPr>
            <b/>
            <sz val="9"/>
            <color indexed="81"/>
            <rFont val="Tahoma"/>
            <family val="2"/>
          </rPr>
          <t>Passett, Richard:</t>
        </r>
        <r>
          <rPr>
            <sz val="9"/>
            <color indexed="81"/>
            <rFont val="Tahoma"/>
            <family val="2"/>
          </rPr>
          <t xml:space="preserve">
Counts when source of funding is "T" and pass-through grantor name is blank </t>
        </r>
      </text>
    </comment>
    <comment ref="E11" authorId="0">
      <text>
        <r>
          <rPr>
            <b/>
            <sz val="9"/>
            <color indexed="81"/>
            <rFont val="Tahoma"/>
            <family val="2"/>
          </rPr>
          <t>Passett, Richard:</t>
        </r>
        <r>
          <rPr>
            <sz val="9"/>
            <color indexed="81"/>
            <rFont val="Tahoma"/>
            <family val="2"/>
          </rPr>
          <t xml:space="preserve">
Counts the instances of "I" in Column 10, CFDA#s that contain ".unk", R&amp;D awards, and ARRA awards. If total count is 0, it makes sure the "NA" box iis checked. When count is above 0, it makes sure that for each count, there is a corresponding award # listed in Column 12 on the SEFA Data tab, and the "Yes" box is marked.</t>
        </r>
      </text>
    </comment>
    <comment ref="G11" authorId="0">
      <text>
        <r>
          <rPr>
            <b/>
            <sz val="9"/>
            <color indexed="81"/>
            <rFont val="Tahoma"/>
            <family val="2"/>
          </rPr>
          <t>Passett, Richard:</t>
        </r>
        <r>
          <rPr>
            <sz val="9"/>
            <color indexed="81"/>
            <rFont val="Tahoma"/>
            <family val="2"/>
          </rPr>
          <t xml:space="preserve">
Counts CFDA#s that contain .unk in CFDA# conversion column of SEFA Data tab</t>
        </r>
      </text>
    </comment>
    <comment ref="H11" authorId="0">
      <text>
        <r>
          <rPr>
            <b/>
            <sz val="9"/>
            <color indexed="81"/>
            <rFont val="Tahoma"/>
            <family val="2"/>
          </rPr>
          <t>Passett, Richard:</t>
        </r>
        <r>
          <rPr>
            <sz val="9"/>
            <color indexed="81"/>
            <rFont val="Tahoma"/>
            <family val="2"/>
          </rPr>
          <t xml:space="preserve">
Counts when R&amp;D column on SEFA Data tab is marked "Y"</t>
        </r>
      </text>
    </comment>
    <comment ref="I11" authorId="0">
      <text>
        <r>
          <rPr>
            <b/>
            <sz val="9"/>
            <color indexed="81"/>
            <rFont val="Tahoma"/>
            <family val="2"/>
          </rPr>
          <t>Passett, Richard:</t>
        </r>
        <r>
          <rPr>
            <sz val="9"/>
            <color indexed="81"/>
            <rFont val="Tahoma"/>
            <family val="2"/>
          </rPr>
          <t xml:space="preserve">
Counts when Funding source is "I" and award# is blank</t>
        </r>
      </text>
    </comment>
    <comment ref="J11" authorId="0">
      <text>
        <r>
          <rPr>
            <b/>
            <sz val="9"/>
            <color indexed="81"/>
            <rFont val="Tahoma"/>
            <family val="2"/>
          </rPr>
          <t>Passett, Richard:</t>
        </r>
        <r>
          <rPr>
            <sz val="9"/>
            <color indexed="81"/>
            <rFont val="Tahoma"/>
            <family val="2"/>
          </rPr>
          <t xml:space="preserve">
Counts when R&amp;D is "Y" and award# is blank</t>
        </r>
      </text>
    </comment>
    <comment ref="K11" authorId="0">
      <text>
        <r>
          <rPr>
            <b/>
            <sz val="9"/>
            <color indexed="81"/>
            <rFont val="Tahoma"/>
            <family val="2"/>
          </rPr>
          <t>Passett, Richard:</t>
        </r>
        <r>
          <rPr>
            <sz val="9"/>
            <color indexed="81"/>
            <rFont val="Tahoma"/>
            <family val="2"/>
          </rPr>
          <t xml:space="preserve">
Counts when CFDA# contains .unk and award# is blank</t>
        </r>
      </text>
    </comment>
    <comment ref="E12" authorId="0">
      <text>
        <r>
          <rPr>
            <b/>
            <sz val="9"/>
            <color indexed="81"/>
            <rFont val="Tahoma"/>
            <family val="2"/>
          </rPr>
          <t>Passett, Richard:</t>
        </r>
        <r>
          <rPr>
            <sz val="9"/>
            <color indexed="81"/>
            <rFont val="Tahoma"/>
            <family val="2"/>
          </rPr>
          <t xml:space="preserve">
Counts subgranted awards. If count is 0, it makes sure that the "NA" box is checked. If the count is not 0, for every expenditure in Column 13 on the SEFA Data tab, it makes sure that Columns 14+15 are not greater than Column 13, and the "Yes" box is marked. </t>
        </r>
      </text>
    </comment>
    <comment ref="G12" authorId="0">
      <text>
        <r>
          <rPr>
            <b/>
            <sz val="9"/>
            <color indexed="81"/>
            <rFont val="Tahoma"/>
            <family val="2"/>
          </rPr>
          <t>Passett, Richard:</t>
        </r>
        <r>
          <rPr>
            <sz val="9"/>
            <color indexed="81"/>
            <rFont val="Tahoma"/>
            <family val="2"/>
          </rPr>
          <t xml:space="preserve">
Counts any time that column N and O are greater than column M on SEFA Data tab</t>
        </r>
      </text>
    </comment>
    <comment ref="H12" authorId="0">
      <text>
        <r>
          <rPr>
            <b/>
            <sz val="9"/>
            <color indexed="81"/>
            <rFont val="Tahoma"/>
            <family val="2"/>
          </rPr>
          <t>Passett, Richard:</t>
        </r>
        <r>
          <rPr>
            <sz val="9"/>
            <color indexed="81"/>
            <rFont val="Tahoma"/>
            <family val="2"/>
          </rPr>
          <t xml:space="preserve">
Sums subgranted expenditures</t>
        </r>
      </text>
    </comment>
    <comment ref="E13" authorId="0">
      <text>
        <r>
          <rPr>
            <b/>
            <sz val="9"/>
            <color indexed="81"/>
            <rFont val="Tahoma"/>
            <family val="2"/>
          </rPr>
          <t>Passett, Richard:</t>
        </r>
        <r>
          <rPr>
            <sz val="9"/>
            <color indexed="81"/>
            <rFont val="Tahoma"/>
            <family val="2"/>
          </rPr>
          <t xml:space="preserve">
If there are no Noncash entries, it makes sure the "NA" box is marked. If there are noncash entries, it uses the logic on the Review Work tab to verify the entries and it makes sure the "Yes" box is marked.</t>
        </r>
      </text>
    </comment>
    <comment ref="D14" authorId="0">
      <text>
        <r>
          <rPr>
            <b/>
            <sz val="9"/>
            <color indexed="81"/>
            <rFont val="Tahoma"/>
            <family val="2"/>
          </rPr>
          <t>Passett, Richard:</t>
        </r>
        <r>
          <rPr>
            <sz val="9"/>
            <color indexed="81"/>
            <rFont val="Tahoma"/>
            <family val="2"/>
          </rPr>
          <t xml:space="preserve">
Displays input for Checklist Item 13 explanation. </t>
        </r>
      </text>
    </comment>
    <comment ref="E14" authorId="0">
      <text>
        <r>
          <rPr>
            <b/>
            <sz val="9"/>
            <color indexed="81"/>
            <rFont val="Tahoma"/>
            <family val="2"/>
          </rPr>
          <t>Passett, Richard:</t>
        </r>
        <r>
          <rPr>
            <sz val="9"/>
            <color indexed="81"/>
            <rFont val="Tahoma"/>
            <family val="2"/>
          </rPr>
          <t xml:space="preserve">
Counts the number of CFDA#s on the SEFA Data tab that start with 47 that do not have a corresponding "Y" in the R&amp;D Column. If count is greater than 0 and an explanation is not provided, it reports "Error". If "No" box is marked and the count is 0, it reports "Correct". </t>
        </r>
      </text>
    </comment>
    <comment ref="G14" authorId="0">
      <text>
        <r>
          <rPr>
            <b/>
            <sz val="9"/>
            <color indexed="81"/>
            <rFont val="Tahoma"/>
            <family val="2"/>
          </rPr>
          <t>Passett, Richard:</t>
        </r>
        <r>
          <rPr>
            <sz val="9"/>
            <color indexed="81"/>
            <rFont val="Tahoma"/>
            <family val="2"/>
          </rPr>
          <t xml:space="preserve">
counts the number of 47.xxx in SEFA Data tab, CFDA Column</t>
        </r>
      </text>
    </comment>
    <comment ref="H14" authorId="0">
      <text>
        <r>
          <rPr>
            <b/>
            <sz val="9"/>
            <color indexed="81"/>
            <rFont val="Tahoma"/>
            <family val="2"/>
          </rPr>
          <t>Passett, Richard:</t>
        </r>
        <r>
          <rPr>
            <sz val="9"/>
            <color indexed="81"/>
            <rFont val="Tahoma"/>
            <family val="2"/>
          </rPr>
          <t xml:space="preserve">
Counts the number of non-yes answers to R&amp;D question when CFDA# is 47.xxx</t>
        </r>
      </text>
    </comment>
    <comment ref="D15" authorId="0">
      <text>
        <r>
          <rPr>
            <b/>
            <sz val="9"/>
            <color indexed="81"/>
            <rFont val="Tahoma"/>
            <family val="2"/>
          </rPr>
          <t>Passett, Richard:</t>
        </r>
        <r>
          <rPr>
            <sz val="9"/>
            <color indexed="81"/>
            <rFont val="Tahoma"/>
            <family val="2"/>
          </rPr>
          <t xml:space="preserve">
Displays input from the explanation for Checklist Item No. 14.</t>
        </r>
      </text>
    </comment>
    <comment ref="E15" authorId="0">
      <text>
        <r>
          <rPr>
            <b/>
            <sz val="9"/>
            <color indexed="81"/>
            <rFont val="Tahoma"/>
            <family val="2"/>
          </rPr>
          <t>Passett, Richard:</t>
        </r>
        <r>
          <rPr>
            <sz val="9"/>
            <color indexed="81"/>
            <rFont val="Tahoma"/>
            <family val="2"/>
          </rPr>
          <t xml:space="preserve">
if "Yes" box is checked, it makes sure that cash basis is not checked, and only one of the other two options is checked. If "No" is checked, it makes sure that one of the three detail boxes are checked and that an explanation is given.  </t>
        </r>
      </text>
    </comment>
    <comment ref="B16" authorId="0">
      <text>
        <r>
          <rPr>
            <b/>
            <sz val="9"/>
            <color indexed="81"/>
            <rFont val="Tahoma"/>
            <family val="2"/>
          </rPr>
          <t>Passett, Richard:</t>
        </r>
        <r>
          <rPr>
            <sz val="9"/>
            <color indexed="81"/>
            <rFont val="Tahoma"/>
            <family val="2"/>
          </rPr>
          <t xml:space="preserve">
b16-18,22, and 23 are tied to boxes within the questions. If they are marked, these return TRUE, if not they return FALSE. </t>
        </r>
      </text>
    </comment>
    <comment ref="D19" authorId="0">
      <text>
        <r>
          <rPr>
            <b/>
            <sz val="9"/>
            <color indexed="81"/>
            <rFont val="Tahoma"/>
            <family val="2"/>
          </rPr>
          <t>Passett, Richard:</t>
        </r>
        <r>
          <rPr>
            <sz val="9"/>
            <color indexed="81"/>
            <rFont val="Tahoma"/>
            <family val="2"/>
          </rPr>
          <t xml:space="preserve">
Displays input from the explanation for Checklist Item No. 15.</t>
        </r>
      </text>
    </comment>
    <comment ref="E19" authorId="0">
      <text>
        <r>
          <rPr>
            <b/>
            <sz val="9"/>
            <color indexed="81"/>
            <rFont val="Tahoma"/>
            <family val="2"/>
          </rPr>
          <t>Passett, Richard:</t>
        </r>
        <r>
          <rPr>
            <sz val="9"/>
            <color indexed="81"/>
            <rFont val="Tahoma"/>
            <family val="2"/>
          </rPr>
          <t xml:space="preserve">
If "Yes" is checked, it makes sure an explanation is given. Otherwise it just makes sure one of the boxes is marked. </t>
        </r>
      </text>
    </comment>
    <comment ref="E20" authorId="0">
      <text>
        <r>
          <rPr>
            <b/>
            <sz val="9"/>
            <color indexed="81"/>
            <rFont val="Tahoma"/>
            <family val="2"/>
          </rPr>
          <t>Passett, Richard:</t>
        </r>
        <r>
          <rPr>
            <sz val="9"/>
            <color indexed="81"/>
            <rFont val="Tahoma"/>
            <family val="2"/>
          </rPr>
          <t xml:space="preserve">
If no loans reported, it makes sure the "NA" box is marked. Otherwise it makes sure the "Yes" box is marked and it uses the New Review tab logic to verify the loan information. </t>
        </r>
      </text>
    </comment>
    <comment ref="E21" authorId="0">
      <text>
        <r>
          <rPr>
            <b/>
            <sz val="9"/>
            <color indexed="81"/>
            <rFont val="Tahoma"/>
            <family val="2"/>
          </rPr>
          <t>Passett, Richard:</t>
        </r>
        <r>
          <rPr>
            <sz val="9"/>
            <color indexed="81"/>
            <rFont val="Tahoma"/>
            <family val="2"/>
          </rPr>
          <t xml:space="preserve">
makes sure they mark a box. If they mark "Yes", it makes sure that they only mark one of the detail boxes below, and it makes sure that they provide details. </t>
        </r>
      </text>
    </comment>
    <comment ref="D22" authorId="0">
      <text>
        <r>
          <rPr>
            <b/>
            <sz val="9"/>
            <color indexed="81"/>
            <rFont val="Tahoma"/>
            <family val="2"/>
          </rPr>
          <t>Passett, Richard:</t>
        </r>
        <r>
          <rPr>
            <sz val="9"/>
            <color indexed="81"/>
            <rFont val="Tahoma"/>
            <family val="2"/>
          </rPr>
          <t xml:space="preserve">
Displays input from the explanation for part 1 of Checklist Item No. 17.</t>
        </r>
      </text>
    </comment>
    <comment ref="D23" authorId="0">
      <text>
        <r>
          <rPr>
            <b/>
            <sz val="9"/>
            <color indexed="81"/>
            <rFont val="Tahoma"/>
            <family val="2"/>
          </rPr>
          <t>Passett, Richard:</t>
        </r>
        <r>
          <rPr>
            <sz val="9"/>
            <color indexed="81"/>
            <rFont val="Tahoma"/>
            <family val="2"/>
          </rPr>
          <t xml:space="preserve">
Displays input from the explanation for part 2 of Checklist Item No. 17.</t>
        </r>
      </text>
    </comment>
    <comment ref="B24" authorId="0">
      <text>
        <r>
          <rPr>
            <b/>
            <sz val="9"/>
            <color indexed="81"/>
            <rFont val="Tahoma"/>
            <family val="2"/>
          </rPr>
          <t>Passett, Richard:</t>
        </r>
        <r>
          <rPr>
            <sz val="9"/>
            <color indexed="81"/>
            <rFont val="Tahoma"/>
            <family val="2"/>
          </rPr>
          <t xml:space="preserve">
checks all cells above the signature line on the Checklist Tab. If any of them contains text, it reports "Signed", if they are all blank it reports "Signature Needed". 
</t>
        </r>
      </text>
    </comment>
    <comment ref="E24" authorId="0">
      <text>
        <r>
          <rPr>
            <b/>
            <sz val="9"/>
            <color indexed="81"/>
            <rFont val="Tahoma"/>
            <family val="2"/>
          </rPr>
          <t>Passett, Richard:</t>
        </r>
        <r>
          <rPr>
            <sz val="9"/>
            <color indexed="81"/>
            <rFont val="Tahoma"/>
            <family val="2"/>
          </rPr>
          <t xml:space="preserve">
"Error" if Checklist not signed, "Correct" if Checklist is signed. </t>
        </r>
      </text>
    </comment>
    <comment ref="E25" authorId="0">
      <text>
        <r>
          <rPr>
            <b/>
            <sz val="9"/>
            <color indexed="81"/>
            <rFont val="Tahoma"/>
            <family val="2"/>
          </rPr>
          <t>Passett, Richard:</t>
        </r>
        <r>
          <rPr>
            <sz val="9"/>
            <color indexed="81"/>
            <rFont val="Tahoma"/>
            <family val="2"/>
          </rPr>
          <t xml:space="preserve">
Looks at how many "Y"s in ARRA Column on SEFA Data sheet. If 0, it makes sure that the "NA" box is checked. If more than 0, it makes sure that for every "Y" in the ARRA Column, there is a corresponding award in the Award Column on the SEFA Data tab, on the same row as the "Y" in the ARRA Column, and the "Yes" box is checked. </t>
        </r>
      </text>
    </comment>
    <comment ref="G25" authorId="0">
      <text>
        <r>
          <rPr>
            <b/>
            <sz val="9"/>
            <color indexed="81"/>
            <rFont val="Tahoma"/>
            <family val="2"/>
          </rPr>
          <t>Passett, Richard:</t>
        </r>
        <r>
          <rPr>
            <sz val="9"/>
            <color indexed="81"/>
            <rFont val="Tahoma"/>
            <family val="2"/>
          </rPr>
          <t xml:space="preserve">
Counts when ARRA is "Y"</t>
        </r>
      </text>
    </comment>
    <comment ref="H25" authorId="0">
      <text>
        <r>
          <rPr>
            <b/>
            <sz val="9"/>
            <color indexed="81"/>
            <rFont val="Tahoma"/>
            <family val="2"/>
          </rPr>
          <t>Passett, Richard:</t>
        </r>
        <r>
          <rPr>
            <sz val="9"/>
            <color indexed="81"/>
            <rFont val="Tahoma"/>
            <family val="2"/>
          </rPr>
          <t xml:space="preserve">
Counts when ARRA is "Y" and award# is blank</t>
        </r>
      </text>
    </comment>
    <comment ref="E26" authorId="0">
      <text>
        <r>
          <rPr>
            <b/>
            <sz val="9"/>
            <color indexed="81"/>
            <rFont val="Tahoma"/>
            <family val="2"/>
          </rPr>
          <t>Passett, Richard:</t>
        </r>
        <r>
          <rPr>
            <sz val="9"/>
            <color indexed="81"/>
            <rFont val="Tahoma"/>
            <family val="2"/>
          </rPr>
          <t xml:space="preserve">
Looks at how many "Y"s in ARRA Column on SEFA Data sheet. If 0, it makes sure that the "NA" box is checked. If more than 0, it makes sure that for every "Y" in the ARRA Column, there is a corresponding award in the Award Column on the SEFA Data tab, on the same row as the "Y" in the ARRA Column, and the "Yes" box is checked. </t>
        </r>
      </text>
    </comment>
    <comment ref="G26" authorId="0">
      <text>
        <r>
          <rPr>
            <b/>
            <sz val="9"/>
            <color indexed="81"/>
            <rFont val="Tahoma"/>
            <family val="2"/>
          </rPr>
          <t>Passett, Richard:</t>
        </r>
        <r>
          <rPr>
            <sz val="9"/>
            <color indexed="81"/>
            <rFont val="Tahoma"/>
            <family val="2"/>
          </rPr>
          <t xml:space="preserve">
Counts when ARRA is "Y"</t>
        </r>
      </text>
    </comment>
    <comment ref="H26" authorId="0">
      <text>
        <r>
          <rPr>
            <b/>
            <sz val="9"/>
            <color indexed="81"/>
            <rFont val="Tahoma"/>
            <family val="2"/>
          </rPr>
          <t>Passett, Richard:</t>
        </r>
        <r>
          <rPr>
            <sz val="9"/>
            <color indexed="81"/>
            <rFont val="Tahoma"/>
            <family val="2"/>
          </rPr>
          <t xml:space="preserve">
Counts when ARRA is "Y" and award# is blank</t>
        </r>
      </text>
    </comment>
    <comment ref="L27" authorId="0">
      <text>
        <r>
          <rPr>
            <b/>
            <sz val="9"/>
            <color indexed="81"/>
            <rFont val="Tahoma"/>
            <family val="2"/>
          </rPr>
          <t>Passett, Richard:</t>
        </r>
        <r>
          <rPr>
            <sz val="9"/>
            <color indexed="81"/>
            <rFont val="Tahoma"/>
            <family val="2"/>
          </rPr>
          <t xml:space="preserve">
If someone gives an explanation for inconsistency in question 14, this tells you a manual review is needed.</t>
        </r>
      </text>
    </comment>
  </commentList>
</comments>
</file>

<file path=xl/comments3.xml><?xml version="1.0" encoding="utf-8"?>
<comments xmlns="http://schemas.openxmlformats.org/spreadsheetml/2006/main">
  <authors>
    <author>Passett, Richard</author>
    <author>Ty, Lyna</author>
  </authors>
  <commentList>
    <comment ref="A2" authorId="0">
      <text>
        <r>
          <rPr>
            <b/>
            <sz val="9"/>
            <color indexed="81"/>
            <rFont val="Tahoma"/>
            <family val="2"/>
          </rPr>
          <t>Passett, Richard:</t>
        </r>
        <r>
          <rPr>
            <sz val="9"/>
            <color indexed="81"/>
            <rFont val="Tahoma"/>
            <family val="2"/>
          </rPr>
          <t xml:space="preserve">
Checks to make sure the same OLO is used throughout the entire SEFA Data tab. </t>
        </r>
      </text>
    </comment>
    <comment ref="B2" authorId="0">
      <text>
        <r>
          <rPr>
            <b/>
            <sz val="9"/>
            <color indexed="81"/>
            <rFont val="Tahoma"/>
            <family val="2"/>
          </rPr>
          <t>Passett, Richard:</t>
        </r>
        <r>
          <rPr>
            <sz val="9"/>
            <color indexed="81"/>
            <rFont val="Tahoma"/>
            <family val="2"/>
          </rPr>
          <t xml:space="preserve">
Makes sure no data is missing from required fields. </t>
        </r>
      </text>
    </comment>
    <comment ref="C2" authorId="0">
      <text>
        <r>
          <rPr>
            <b/>
            <sz val="9"/>
            <color indexed="81"/>
            <rFont val="Tahoma"/>
            <family val="2"/>
          </rPr>
          <t>Passett, Richard:</t>
        </r>
        <r>
          <rPr>
            <sz val="9"/>
            <color indexed="81"/>
            <rFont val="Tahoma"/>
            <family val="2"/>
          </rPr>
          <t xml:space="preserve">
Counts any time a column has more entries in it than the OLO column. If 0, TRUE, if &gt;0, FALSE.</t>
        </r>
      </text>
    </comment>
    <comment ref="D2" authorId="0">
      <text>
        <r>
          <rPr>
            <b/>
            <sz val="9"/>
            <color indexed="81"/>
            <rFont val="Tahoma"/>
            <family val="2"/>
          </rPr>
          <t>Passett, Richard:</t>
        </r>
        <r>
          <rPr>
            <sz val="9"/>
            <color indexed="81"/>
            <rFont val="Tahoma"/>
            <family val="2"/>
          </rPr>
          <t xml:space="preserve">
This formula and all formulas to the right Count the # of entries on the SEFA Data tab for the specified Column.</t>
        </r>
      </text>
    </comment>
    <comment ref="K2" authorId="1">
      <text>
        <r>
          <rPr>
            <b/>
            <sz val="9"/>
            <color indexed="81"/>
            <rFont val="Tahoma"/>
            <family val="2"/>
          </rPr>
          <t>Passett, Richard:</t>
        </r>
        <r>
          <rPr>
            <sz val="9"/>
            <color indexed="81"/>
            <rFont val="Tahoma"/>
            <family val="2"/>
          </rPr>
          <t xml:space="preserve">
Although function is the same as formula in D2, it is important to note that this one and J2 use wildcard markrs to make sure that it does not count blank cells with formulas in them. </t>
        </r>
      </text>
    </comment>
    <comment ref="A5" authorId="0">
      <text>
        <r>
          <rPr>
            <b/>
            <sz val="9"/>
            <color indexed="81"/>
            <rFont val="Tahoma"/>
            <family val="2"/>
          </rPr>
          <t>Passett, Richard:</t>
        </r>
        <r>
          <rPr>
            <sz val="9"/>
            <color indexed="81"/>
            <rFont val="Tahoma"/>
            <family val="2"/>
          </rPr>
          <t xml:space="preserve">
Used as a reference for the indirect formulas to mark the beginning of the range of the data on the SEFA Data tab. The range is 2:5998.</t>
        </r>
      </text>
    </comment>
    <comment ref="B5" authorId="0">
      <text>
        <r>
          <rPr>
            <b/>
            <sz val="9"/>
            <color indexed="81"/>
            <rFont val="Tahoma"/>
            <family val="2"/>
          </rPr>
          <t>Passett, Richard:</t>
        </r>
        <r>
          <rPr>
            <sz val="9"/>
            <color indexed="81"/>
            <rFont val="Tahoma"/>
            <family val="2"/>
          </rPr>
          <t xml:space="preserve">
Used as a reference for the indirect formulas to mark the end of the range of the data on the SEFA Data tab. The range is 2:5998.</t>
        </r>
      </text>
    </comment>
  </commentList>
</comments>
</file>

<file path=xl/comments4.xml><?xml version="1.0" encoding="utf-8"?>
<comments xmlns="http://schemas.openxmlformats.org/spreadsheetml/2006/main">
  <authors>
    <author>Passett, Richard</author>
  </authors>
  <commentList>
    <comment ref="B2" authorId="0">
      <text>
        <r>
          <rPr>
            <b/>
            <sz val="9"/>
            <color indexed="81"/>
            <rFont val="Tahoma"/>
            <family val="2"/>
          </rPr>
          <t>Passett, Richard:</t>
        </r>
        <r>
          <rPr>
            <sz val="9"/>
            <color indexed="81"/>
            <rFont val="Tahoma"/>
            <family val="2"/>
          </rPr>
          <t xml:space="preserve">
17,19, and 20 checked at Masterfile level</t>
        </r>
      </text>
    </comment>
    <comment ref="C2" authorId="0">
      <text>
        <r>
          <rPr>
            <b/>
            <sz val="9"/>
            <color indexed="81"/>
            <rFont val="Tahoma"/>
            <family val="2"/>
          </rPr>
          <t>Passett, Richard:</t>
        </r>
        <r>
          <rPr>
            <sz val="9"/>
            <color indexed="81"/>
            <rFont val="Tahoma"/>
            <family val="2"/>
          </rPr>
          <t xml:space="preserve">
Review work tab d2 counts the # of entries on the SEFA Data tab. Review Work tab b2 makes sure cells on the SEFA Data tab that must always contain data are not empty. This cell checks to make sure that the SEFA Data tab contains data and is not missing anything that should always be there.  </t>
        </r>
      </text>
    </comment>
    <comment ref="F2" authorId="0">
      <text>
        <r>
          <rPr>
            <b/>
            <sz val="9"/>
            <color indexed="81"/>
            <rFont val="Tahoma"/>
            <family val="2"/>
          </rPr>
          <t>Passett, Richard:</t>
        </r>
        <r>
          <rPr>
            <sz val="9"/>
            <color indexed="81"/>
            <rFont val="Tahoma"/>
            <family val="2"/>
          </rPr>
          <t xml:space="preserve">
This row counts when both the cfda# and expenditure amount in column 4 of the loan tab match with a cfda# and expenditure amount on the SEFA Data tab</t>
        </r>
      </text>
    </comment>
    <comment ref="G2" authorId="0">
      <text>
        <r>
          <rPr>
            <b/>
            <sz val="9"/>
            <color indexed="81"/>
            <rFont val="Tahoma"/>
            <family val="2"/>
          </rPr>
          <t>Passett, Richard:</t>
        </r>
        <r>
          <rPr>
            <sz val="9"/>
            <color indexed="81"/>
            <rFont val="Tahoma"/>
            <family val="2"/>
          </rPr>
          <t xml:space="preserve">
Same as previous column except it looks at column 5 on the loan tab instead of column 4</t>
        </r>
      </text>
    </comment>
    <comment ref="H2" authorId="0">
      <text>
        <r>
          <rPr>
            <b/>
            <sz val="9"/>
            <color indexed="81"/>
            <rFont val="Tahoma"/>
            <family val="2"/>
          </rPr>
          <t>Passett, Richard:</t>
        </r>
        <r>
          <rPr>
            <sz val="9"/>
            <color indexed="81"/>
            <rFont val="Tahoma"/>
            <family val="2"/>
          </rPr>
          <t xml:space="preserve">
Each formula counts when a row on the Noncash tab matches CFDA# and amount of total expenditures with a row on the SEFA Data tab that has the same CFDA# and amount. 
 </t>
        </r>
      </text>
    </comment>
    <comment ref="I2" authorId="0">
      <text>
        <r>
          <rPr>
            <b/>
            <sz val="9"/>
            <color indexed="81"/>
            <rFont val="Tahoma"/>
            <family val="2"/>
          </rPr>
          <t>Passett, Richard:</t>
        </r>
        <r>
          <rPr>
            <sz val="9"/>
            <color indexed="81"/>
            <rFont val="Tahoma"/>
            <family val="2"/>
          </rPr>
          <t xml:space="preserve">
Used as a reference for the indirect formulas to mark the beginning of the range of the data on the SEFA Data tab. The range is 2:5998.</t>
        </r>
      </text>
    </comment>
    <comment ref="J2" authorId="0">
      <text>
        <r>
          <rPr>
            <b/>
            <sz val="9"/>
            <color indexed="81"/>
            <rFont val="Tahoma"/>
            <family val="2"/>
          </rPr>
          <t>Passett, Richard:</t>
        </r>
        <r>
          <rPr>
            <sz val="9"/>
            <color indexed="81"/>
            <rFont val="Tahoma"/>
            <family val="2"/>
          </rPr>
          <t xml:space="preserve">
Used as a reference for the indirect formulas to mark the end of the range of the data on the SEFA Data tab. The range is 2:5998.</t>
        </r>
      </text>
    </comment>
    <comment ref="C3" authorId="0">
      <text>
        <r>
          <rPr>
            <b/>
            <sz val="9"/>
            <color indexed="81"/>
            <rFont val="Tahoma"/>
            <family val="2"/>
          </rPr>
          <t>Passett, Richard:</t>
        </r>
        <r>
          <rPr>
            <sz val="9"/>
            <color indexed="81"/>
            <rFont val="Tahoma"/>
            <family val="2"/>
          </rPr>
          <t xml:space="preserve">
a2 on Review Work tab makes sure that the same OLO is used throughout the entire SEFA Data tab. The OLO FEINS DUNS tab contains all OLOs used last year. This cell makes sure that the OLO used is consistent throughout the SEFA Data tab and the OLO matches an OLO used last year. </t>
        </r>
      </text>
    </comment>
    <comment ref="C4" authorId="0">
      <text>
        <r>
          <rPr>
            <b/>
            <sz val="9"/>
            <color indexed="81"/>
            <rFont val="Tahoma"/>
            <family val="2"/>
          </rPr>
          <t>Passett, Richard:</t>
        </r>
        <r>
          <rPr>
            <sz val="9"/>
            <color indexed="81"/>
            <rFont val="Tahoma"/>
            <family val="2"/>
          </rPr>
          <t xml:space="preserve">
a2 on Review Work tab makes sure that the same OLO is used throughout the entire SEFA Data tab. The OLO FEINS DUNS tab contains all FEINs used last year. This cell makes sure that the OLO used is consistent throughout the SEFA Data tab and the FEIN matches an FEIN used last year.</t>
        </r>
      </text>
    </comment>
    <comment ref="C5" authorId="0">
      <text>
        <r>
          <rPr>
            <b/>
            <sz val="9"/>
            <color indexed="81"/>
            <rFont val="Tahoma"/>
            <family val="2"/>
          </rPr>
          <t>Passett, Richard:</t>
        </r>
        <r>
          <rPr>
            <sz val="9"/>
            <color indexed="81"/>
            <rFont val="Tahoma"/>
            <family val="2"/>
          </rPr>
          <t xml:space="preserve">
a2 on Review Work tab makes sure that the same OLO is used throughout the entire SEFA Data tab. The OLO FEINS DUNS tab contains all DUNS #s used last year. This cell makes sure that the OLO used is consistent throughout the SEFA Data tab and the DUNS # matches a DUNS # used last year.</t>
        </r>
      </text>
    </comment>
    <comment ref="C6" authorId="0">
      <text>
        <r>
          <rPr>
            <b/>
            <sz val="9"/>
            <color indexed="81"/>
            <rFont val="Tahoma"/>
            <family val="2"/>
          </rPr>
          <t xml:space="preserve">Passett, Richard
</t>
        </r>
        <r>
          <rPr>
            <sz val="9"/>
            <color indexed="81"/>
            <rFont val="Tahoma"/>
            <family val="2"/>
          </rPr>
          <t xml:space="preserve">Counts "Y"s in Loan Column on SEFA Data Tab and counts the # of entires on the loan tab and makes sure they are the same. Then it counts the number of times there is a match for CFDA# and expenditure amount on the loan tab and SEFA Data tab. Then it makes sure that the number of matches is greater than or equal to the # of entries on the loan tab. </t>
        </r>
      </text>
    </comment>
    <comment ref="D6" authorId="0">
      <text>
        <r>
          <rPr>
            <b/>
            <sz val="9"/>
            <color indexed="81"/>
            <rFont val="Tahoma"/>
            <family val="2"/>
          </rPr>
          <t>Passett, Richard:</t>
        </r>
        <r>
          <rPr>
            <sz val="9"/>
            <color indexed="81"/>
            <rFont val="Tahoma"/>
            <family val="2"/>
          </rPr>
          <t xml:space="preserve">
Counts "Y"'s in column 9</t>
        </r>
      </text>
    </comment>
    <comment ref="E6" authorId="0">
      <text>
        <r>
          <rPr>
            <b/>
            <sz val="9"/>
            <color indexed="81"/>
            <rFont val="Tahoma"/>
            <family val="2"/>
          </rPr>
          <t>Passett, Richard:</t>
        </r>
        <r>
          <rPr>
            <sz val="9"/>
            <color indexed="81"/>
            <rFont val="Tahoma"/>
            <family val="2"/>
          </rPr>
          <t xml:space="preserve">
Counts loan tab entries</t>
        </r>
      </text>
    </comment>
    <comment ref="C7" authorId="0">
      <text>
        <r>
          <rPr>
            <b/>
            <sz val="9"/>
            <color indexed="81"/>
            <rFont val="Tahoma"/>
            <family val="2"/>
          </rPr>
          <t>Passett, Richard:</t>
        </r>
        <r>
          <rPr>
            <sz val="9"/>
            <color indexed="81"/>
            <rFont val="Tahoma"/>
            <family val="2"/>
          </rPr>
          <t xml:space="preserve">
counts the number of "D"s, "T"s, and "I"s in Column 10 on the SEFA Data tab, and compares it to the total # of entries in that column. If they match, and the # of entries is greater than 0, it reports "Yes". If not, it reports "No". </t>
        </r>
      </text>
    </comment>
    <comment ref="C8" authorId="0">
      <text>
        <r>
          <rPr>
            <b/>
            <sz val="9"/>
            <color indexed="81"/>
            <rFont val="Tahoma"/>
            <family val="2"/>
          </rPr>
          <t>Passett, Richard:</t>
        </r>
        <r>
          <rPr>
            <sz val="9"/>
            <color indexed="81"/>
            <rFont val="Tahoma"/>
            <family val="2"/>
          </rPr>
          <t xml:space="preserve">
Reuses logic from Checklist Review Tab
</t>
        </r>
      </text>
    </comment>
    <comment ref="C9" authorId="0">
      <text>
        <r>
          <rPr>
            <b/>
            <sz val="9"/>
            <color indexed="81"/>
            <rFont val="Tahoma"/>
            <family val="2"/>
          </rPr>
          <t>Passett, Richard:</t>
        </r>
        <r>
          <rPr>
            <sz val="9"/>
            <color indexed="81"/>
            <rFont val="Tahoma"/>
            <family val="2"/>
          </rPr>
          <t xml:space="preserve">
Logic from Checklist Review Tab</t>
        </r>
      </text>
    </comment>
    <comment ref="C10" authorId="0">
      <text>
        <r>
          <rPr>
            <b/>
            <sz val="9"/>
            <color indexed="81"/>
            <rFont val="Tahoma"/>
            <family val="2"/>
          </rPr>
          <t>Passett, Richard:</t>
        </r>
        <r>
          <rPr>
            <sz val="9"/>
            <color indexed="81"/>
            <rFont val="Tahoma"/>
            <family val="2"/>
          </rPr>
          <t xml:space="preserve">
Logic from Checklist Review Tab</t>
        </r>
      </text>
    </comment>
    <comment ref="C11" authorId="0">
      <text>
        <r>
          <rPr>
            <b/>
            <sz val="9"/>
            <color indexed="81"/>
            <rFont val="Tahoma"/>
            <family val="2"/>
          </rPr>
          <t>Passett, Richard:</t>
        </r>
        <r>
          <rPr>
            <sz val="9"/>
            <color indexed="81"/>
            <rFont val="Tahoma"/>
            <family val="2"/>
          </rPr>
          <t xml:space="preserve">
Logic from Checklist Review Tab</t>
        </r>
      </text>
    </comment>
    <comment ref="C12" authorId="0">
      <text>
        <r>
          <rPr>
            <b/>
            <sz val="9"/>
            <color indexed="81"/>
            <rFont val="Tahoma"/>
            <family val="2"/>
          </rPr>
          <t>Passett, Richard:</t>
        </r>
        <r>
          <rPr>
            <sz val="9"/>
            <color indexed="81"/>
            <rFont val="Tahoma"/>
            <family val="2"/>
          </rPr>
          <t xml:space="preserve">
Logic from Checklist Review Tab</t>
        </r>
      </text>
    </comment>
    <comment ref="C13" authorId="0">
      <text>
        <r>
          <rPr>
            <b/>
            <sz val="9"/>
            <color indexed="81"/>
            <rFont val="Tahoma"/>
            <family val="2"/>
          </rPr>
          <t>Passett, Richard:</t>
        </r>
        <r>
          <rPr>
            <sz val="9"/>
            <color indexed="81"/>
            <rFont val="Tahoma"/>
            <family val="2"/>
          </rPr>
          <t xml:space="preserve">
Logic from Checklist Review Tab</t>
        </r>
      </text>
    </comment>
    <comment ref="C14" authorId="0">
      <text>
        <r>
          <rPr>
            <b/>
            <sz val="9"/>
            <color indexed="81"/>
            <rFont val="Tahoma"/>
            <family val="2"/>
          </rPr>
          <t>Passett, Richard:</t>
        </r>
        <r>
          <rPr>
            <sz val="9"/>
            <color indexed="81"/>
            <rFont val="Tahoma"/>
            <family val="2"/>
          </rPr>
          <t xml:space="preserve">
Makes sure d14 and e14 are 0. This ensures all #s are rounded properly with no instances of rows with Columns 14 and 15 that combined are larger than Column 13. See comments on above mentioned cells for more details. </t>
        </r>
      </text>
    </comment>
    <comment ref="D14" authorId="0">
      <text>
        <r>
          <rPr>
            <b/>
            <sz val="9"/>
            <color indexed="81"/>
            <rFont val="Tahoma"/>
            <family val="2"/>
          </rPr>
          <t>Passett, Richard:</t>
        </r>
        <r>
          <rPr>
            <sz val="9"/>
            <color indexed="81"/>
            <rFont val="Tahoma"/>
            <family val="2"/>
          </rPr>
          <t xml:space="preserve">
Uses logic from review checklist tab to count when a number is negative</t>
        </r>
      </text>
    </comment>
    <comment ref="E14" authorId="0">
      <text>
        <r>
          <rPr>
            <b/>
            <sz val="9"/>
            <color indexed="81"/>
            <rFont val="Tahoma"/>
            <family val="2"/>
          </rPr>
          <t>Passett, Richard:</t>
        </r>
        <r>
          <rPr>
            <sz val="9"/>
            <color indexed="81"/>
            <rFont val="Tahoma"/>
            <family val="2"/>
          </rPr>
          <t xml:space="preserve">
Counts when numbers in Columns M-O on the SEFA Data Tab are not rounded. </t>
        </r>
      </text>
    </comment>
    <comment ref="C15" authorId="0">
      <text>
        <r>
          <rPr>
            <b/>
            <sz val="9"/>
            <color indexed="81"/>
            <rFont val="Tahoma"/>
            <family val="2"/>
          </rPr>
          <t>Passett, Richard:</t>
        </r>
        <r>
          <rPr>
            <sz val="9"/>
            <color indexed="81"/>
            <rFont val="Tahoma"/>
            <family val="2"/>
          </rPr>
          <t xml:space="preserve">
Logic from Checklist Review Tab
</t>
        </r>
      </text>
    </comment>
    <comment ref="C16" authorId="0">
      <text>
        <r>
          <rPr>
            <b/>
            <sz val="9"/>
            <color indexed="81"/>
            <rFont val="Tahoma"/>
            <family val="2"/>
          </rPr>
          <t>Passett, Richard:</t>
        </r>
        <r>
          <rPr>
            <sz val="9"/>
            <color indexed="81"/>
            <rFont val="Tahoma"/>
            <family val="2"/>
          </rPr>
          <t xml:space="preserve">
Checks to make sure expenditures were reported. If they were, the only way for 13. to be "Yes" is to fill out the financial statement balance section by GL code and the reconciling items section. Therefore, if 13. is yes and Reconciliation!E11&gt;0, the agency has completed this section. </t>
        </r>
      </text>
    </comment>
    <comment ref="C17" authorId="0">
      <text>
        <r>
          <rPr>
            <b/>
            <sz val="9"/>
            <color indexed="81"/>
            <rFont val="Tahoma"/>
            <family val="2"/>
          </rPr>
          <t>Passett, Richard:</t>
        </r>
        <r>
          <rPr>
            <sz val="9"/>
            <color indexed="81"/>
            <rFont val="Tahoma"/>
            <family val="2"/>
          </rPr>
          <t xml:space="preserve">
The Total Expenditures Reported field on the Reconciliation Tab pulls directly from Column 14 on the SEFA Data Tab</t>
        </r>
      </text>
    </comment>
    <comment ref="C18" authorId="0">
      <text>
        <r>
          <rPr>
            <b/>
            <sz val="9"/>
            <color indexed="81"/>
            <rFont val="Tahoma"/>
            <family val="2"/>
          </rPr>
          <t>Passett, Richard:</t>
        </r>
        <r>
          <rPr>
            <sz val="9"/>
            <color indexed="81"/>
            <rFont val="Tahoma"/>
            <family val="2"/>
          </rPr>
          <t xml:space="preserve">
Logic from Checklist Review Tab</t>
        </r>
      </text>
    </comment>
    <comment ref="C19" authorId="0">
      <text>
        <r>
          <rPr>
            <b/>
            <sz val="9"/>
            <color indexed="81"/>
            <rFont val="Tahoma"/>
            <family val="2"/>
          </rPr>
          <t>Passett, Richard:</t>
        </r>
        <r>
          <rPr>
            <sz val="9"/>
            <color indexed="81"/>
            <rFont val="Tahoma"/>
            <family val="2"/>
          </rPr>
          <t xml:space="preserve">
Logic from Checklist Review Tab</t>
        </r>
      </text>
    </comment>
    <comment ref="C20" authorId="0">
      <text>
        <r>
          <rPr>
            <b/>
            <sz val="9"/>
            <color indexed="81"/>
            <rFont val="Tahoma"/>
            <family val="2"/>
          </rPr>
          <t>Passett, Richard:</t>
        </r>
        <r>
          <rPr>
            <sz val="9"/>
            <color indexed="81"/>
            <rFont val="Tahoma"/>
            <family val="2"/>
          </rPr>
          <t xml:space="preserve">
Logic from Checklist Review Tab</t>
        </r>
      </text>
    </comment>
    <comment ref="C21" authorId="0">
      <text>
        <r>
          <rPr>
            <b/>
            <sz val="9"/>
            <color indexed="81"/>
            <rFont val="Tahoma"/>
            <family val="2"/>
          </rPr>
          <t>Passett, Richard:</t>
        </r>
        <r>
          <rPr>
            <sz val="9"/>
            <color indexed="81"/>
            <rFont val="Tahoma"/>
            <family val="2"/>
          </rPr>
          <t xml:space="preserve">
Logic from Checklist Review Tab</t>
        </r>
      </text>
    </comment>
    <comment ref="C22" authorId="0">
      <text>
        <r>
          <rPr>
            <b/>
            <sz val="9"/>
            <color indexed="81"/>
            <rFont val="Tahoma"/>
            <family val="2"/>
          </rPr>
          <t>Passett, Richard:</t>
        </r>
        <r>
          <rPr>
            <sz val="9"/>
            <color indexed="81"/>
            <rFont val="Tahoma"/>
            <family val="2"/>
          </rPr>
          <t xml:space="preserve">
Logic from Checklist Review Tab</t>
        </r>
      </text>
    </comment>
    <comment ref="C23" authorId="0">
      <text>
        <r>
          <rPr>
            <b/>
            <sz val="9"/>
            <color indexed="81"/>
            <rFont val="Tahoma"/>
            <family val="2"/>
          </rPr>
          <t>Passett, Richard:</t>
        </r>
        <r>
          <rPr>
            <sz val="9"/>
            <color indexed="81"/>
            <rFont val="Tahoma"/>
            <family val="2"/>
          </rPr>
          <t xml:space="preserve">
Formulas in Column H count when a CFDA# and Total Program Expenditures on the Noncash tab match a row on the SEFA Data tab with the same CFDA# and expenditure amount. This cell makes sure that the number of matches is greater than or equal to the number of entries on the Noncash tab. </t>
        </r>
      </text>
    </comment>
    <comment ref="C24" authorId="0">
      <text>
        <r>
          <rPr>
            <b/>
            <sz val="9"/>
            <color indexed="81"/>
            <rFont val="Tahoma"/>
            <family val="2"/>
          </rPr>
          <t>Passett, Richard:</t>
        </r>
        <r>
          <rPr>
            <sz val="9"/>
            <color indexed="81"/>
            <rFont val="Tahoma"/>
            <family val="2"/>
          </rPr>
          <t xml:space="preserve">
This logic is covered in cell c6.</t>
        </r>
      </text>
    </comment>
    <comment ref="C25" authorId="0">
      <text>
        <r>
          <rPr>
            <b/>
            <sz val="9"/>
            <color indexed="81"/>
            <rFont val="Tahoma"/>
            <family val="2"/>
          </rPr>
          <t>Passett, Richard:</t>
        </r>
        <r>
          <rPr>
            <sz val="9"/>
            <color indexed="81"/>
            <rFont val="Tahoma"/>
            <family val="2"/>
          </rPr>
          <t xml:space="preserve">
This logic is covered in cell c6.</t>
        </r>
      </text>
    </comment>
    <comment ref="C26" authorId="0">
      <text>
        <r>
          <rPr>
            <b/>
            <sz val="9"/>
            <color indexed="81"/>
            <rFont val="Tahoma"/>
            <family val="2"/>
          </rPr>
          <t>Passett, Richard:</t>
        </r>
        <r>
          <rPr>
            <sz val="9"/>
            <color indexed="81"/>
            <rFont val="Tahoma"/>
            <family val="2"/>
          </rPr>
          <t xml:space="preserve">
If count in cell D26 is 0, then displays "Yes", if it is not 0, it will display "No".
</t>
        </r>
      </text>
    </comment>
    <comment ref="D26" authorId="0">
      <text>
        <r>
          <rPr>
            <b/>
            <sz val="9"/>
            <color indexed="81"/>
            <rFont val="Tahoma"/>
            <family val="2"/>
          </rPr>
          <t>Passett, Richard:</t>
        </r>
        <r>
          <rPr>
            <sz val="9"/>
            <color indexed="81"/>
            <rFont val="Tahoma"/>
            <family val="2"/>
          </rPr>
          <t xml:space="preserve">
Counts the number of "#" errors on the SEFA Data Tab.
</t>
        </r>
      </text>
    </comment>
    <comment ref="C29" authorId="0">
      <text>
        <r>
          <rPr>
            <b/>
            <sz val="9"/>
            <color indexed="81"/>
            <rFont val="Tahoma"/>
            <family val="2"/>
          </rPr>
          <t>Passett, Richard:</t>
        </r>
        <r>
          <rPr>
            <sz val="9"/>
            <color indexed="81"/>
            <rFont val="Tahoma"/>
            <family val="2"/>
          </rPr>
          <t xml:space="preserve">
looks over the review items for "No"s. If there are 0 "No"s it reports "Ready for Submission and turns green. If there are any "No"s, it turns red and reports "Needs Revisions".</t>
        </r>
      </text>
    </comment>
  </commentList>
</comments>
</file>

<file path=xl/connections.xml><?xml version="1.0" encoding="utf-8"?>
<connections xmlns="http://schemas.openxmlformats.org/spreadsheetml/2006/main">
  <connection id="1" keepAlive="1" name="Query - AssistanceListings_GrantsGov_PUBLIC_DAILY_20210817" description="Connection to the 'AssistanceListings_GrantsGov_PUBLIC_DAILY_20210817' query in the workbook." type="5" refreshedVersion="6" background="1">
    <dbPr connection="Provider=Microsoft.Mashup.OleDb.1;Data Source=$Workbook$;Location=AssistanceListings_GrantsGov_PUBLIC_DAILY_20210817;Extended Properties=&quot;&quot;" command="SELECT * FROM [AssistanceListings_GrantsGov_PUBLIC_DAILY_20210817]"/>
  </connection>
</connections>
</file>

<file path=xl/sharedStrings.xml><?xml version="1.0" encoding="utf-8"?>
<sst xmlns="http://schemas.openxmlformats.org/spreadsheetml/2006/main" count="8861" uniqueCount="4733">
  <si>
    <t>Section 8 Housing Assistance Payments Program</t>
  </si>
  <si>
    <t>Environmental Public Health and Emergency Response</t>
  </si>
  <si>
    <t>State Bulk Fuel Revolving Fund Grants</t>
  </si>
  <si>
    <t>Household Water Well System Grant Program</t>
  </si>
  <si>
    <t>Community Connect Grant Program</t>
  </si>
  <si>
    <t>Grant Program to Establish a Fund for Financing Water and Wastewater Projects</t>
  </si>
  <si>
    <t>Rural Broadband Access Loans and Loan Guarantees</t>
  </si>
  <si>
    <t>Soil and Water Conservation</t>
  </si>
  <si>
    <t>Soil Survey</t>
  </si>
  <si>
    <t>Watershed Protection and Flood Prevention</t>
  </si>
  <si>
    <t>Foreign Market Development Cooperator Program</t>
  </si>
  <si>
    <t>Market Access Program</t>
  </si>
  <si>
    <t>Emerging Markets Program</t>
  </si>
  <si>
    <t>Technical Assistance for Specialty Crops Program</t>
  </si>
  <si>
    <t>Food for Progress</t>
  </si>
  <si>
    <t>Food for Education</t>
  </si>
  <si>
    <t>Trade Adjustment Assistance</t>
  </si>
  <si>
    <t>Forestry Research</t>
  </si>
  <si>
    <t>Cooperative Forestry Assistance</t>
  </si>
  <si>
    <t>Urban and Community Forestry Program</t>
  </si>
  <si>
    <t>Forest Legacy Program</t>
  </si>
  <si>
    <t>Forest Stewardship Program</t>
  </si>
  <si>
    <t>Collaborative Forest Restoration</t>
  </si>
  <si>
    <t>Forest Health Protection</t>
  </si>
  <si>
    <t>National Agricultural Library</t>
  </si>
  <si>
    <t>Water and Waste Disposal Systems for Rural Communities</t>
  </si>
  <si>
    <t>Technical Assistance and Training Grants</t>
  </si>
  <si>
    <t>Election Assistance Commission</t>
  </si>
  <si>
    <t>90.XXX</t>
  </si>
  <si>
    <t>Innovations in Applied Public Health Research</t>
  </si>
  <si>
    <t>Laboratory Training, Evaluation, and Quality Assurance Programs</t>
  </si>
  <si>
    <t>Cochran Fellowship Program-International Training-Foreign Participant</t>
  </si>
  <si>
    <t>DOC</t>
  </si>
  <si>
    <t>Coordinated Services and Access to Research for Women, Infants, Children, and Youth</t>
  </si>
  <si>
    <t>Rural Health Research Centers</t>
  </si>
  <si>
    <t>Centers of Excellence</t>
  </si>
  <si>
    <t>Health Program for Toxic Substances and Disease Registry</t>
  </si>
  <si>
    <t>Indian Health Service Educational Loan Repayment</t>
  </si>
  <si>
    <t>Human Genome Research</t>
  </si>
  <si>
    <t>Yes</t>
  </si>
  <si>
    <t>No</t>
  </si>
  <si>
    <t>Basic, Applied, and Advanced Research in Science and Engineering</t>
  </si>
  <si>
    <t>Donations/Loans of Obsolete DOD Property</t>
  </si>
  <si>
    <t>Air Force Defense Research Sciences Program</t>
  </si>
  <si>
    <t>Language Grant Program</t>
  </si>
  <si>
    <t>Research and Technology Development</t>
  </si>
  <si>
    <t>HUD</t>
  </si>
  <si>
    <t>Rehabilitation Mortgage Insurance</t>
  </si>
  <si>
    <t>Property Improvement Loan Insurance for Improving All Existing Structures and Building of New Nonresidential Structures</t>
  </si>
  <si>
    <t>Surveys, Studies, Research, Investigations, Demonstrations, and Special Purpose Activities Relating to the Clean Air Act</t>
  </si>
  <si>
    <t>Internships, Training and Workshops for the Office of Air and Radiation</t>
  </si>
  <si>
    <t>Training, Investigations, and Special Purpose Activities of Federally-Recognized Indian Tribes Consistent With the Clean Air Act (CAA), Tribal Sovereignty and the Protection and Management of Air Quality</t>
  </si>
  <si>
    <t>Environmental Finance Center Grants</t>
  </si>
  <si>
    <t>Harold Rogers Prescription Drug Monitoring Program</t>
  </si>
  <si>
    <t>Bonding Assistance Program</t>
  </si>
  <si>
    <t>Transportation Planning, Research and Education</t>
  </si>
  <si>
    <t>TREAS</t>
  </si>
  <si>
    <t>Exchange of Federal Tax Information With State Tax Agencies</t>
  </si>
  <si>
    <t>Tax Counseling for the Elderly</t>
  </si>
  <si>
    <t>Community Development Financial Institutions Program</t>
  </si>
  <si>
    <t>Bank Enterprise Award Program</t>
  </si>
  <si>
    <t>Water and Waste Disposal Loans and Grants (Section 306C)</t>
  </si>
  <si>
    <t>Rural Cooperative Development Grants</t>
  </si>
  <si>
    <t>Centers for Homeland Security</t>
  </si>
  <si>
    <t>Homeland Security Grant Program</t>
  </si>
  <si>
    <t>Rail and Transit Security Grant Program</t>
  </si>
  <si>
    <t>Antiterrorism Emergency Reserve</t>
  </si>
  <si>
    <t>Legal Assistance for Victims</t>
  </si>
  <si>
    <t>OVW Technical Assistance Initiative</t>
  </si>
  <si>
    <t>Enhanced Training and Services to End Violence and Abuse of Women Later in Life</t>
  </si>
  <si>
    <t>Part E - Developing, Testing and Demonstrating Promising New Programs</t>
  </si>
  <si>
    <t>Service Training and Technical Assistance (Generic Training)</t>
  </si>
  <si>
    <t>Research Grants (Generic)</t>
  </si>
  <si>
    <t>Migratory Bird Monitoring, Assessment and Conservation</t>
  </si>
  <si>
    <t>Cuban/Haitian Entrant  Program</t>
  </si>
  <si>
    <t>U. S. Department of Commerce</t>
  </si>
  <si>
    <t>11.XXX</t>
  </si>
  <si>
    <t>U. S. Department of Defense</t>
  </si>
  <si>
    <t>Crime Victim Assistance/Discretionary Grants</t>
  </si>
  <si>
    <t>14.XXX</t>
  </si>
  <si>
    <t>U. S. Department of the Interior</t>
  </si>
  <si>
    <t>15.XXX</t>
  </si>
  <si>
    <t>U. S. Department of Justice</t>
  </si>
  <si>
    <t>16.XXX</t>
  </si>
  <si>
    <t>U. S. Department of Labor</t>
  </si>
  <si>
    <t>17.XXX</t>
  </si>
  <si>
    <t>U. S. Department of State</t>
  </si>
  <si>
    <t>19.XXX</t>
  </si>
  <si>
    <t>U. S. Department of Transportation</t>
  </si>
  <si>
    <t>20.XXX</t>
  </si>
  <si>
    <t>U. S. Department of the Treasury</t>
  </si>
  <si>
    <t>21.XXX</t>
  </si>
  <si>
    <t>U. S. Office of Personnel Management</t>
  </si>
  <si>
    <t>27.XXX</t>
  </si>
  <si>
    <t>Capital and Training Assistance Program for Over-the-Road Bus Accessibility</t>
  </si>
  <si>
    <t>Clean Fuels</t>
  </si>
  <si>
    <t>New Freedom Program</t>
  </si>
  <si>
    <t>State and Community Highway Safety</t>
  </si>
  <si>
    <t>Alcohol Open Container Requirements</t>
  </si>
  <si>
    <t>Minimum Penalties for Repeat Offenders for Driving While Intoxicated</t>
  </si>
  <si>
    <t>Safety Belt Performance Grants</t>
  </si>
  <si>
    <t>State Traffic Safety Information System Improvement Grants</t>
  </si>
  <si>
    <t>Incentive Grant Program to Prohibit Racial Profiling</t>
  </si>
  <si>
    <t>Incentive Grant Program to Increase Motorcyclist Safety</t>
  </si>
  <si>
    <t>Child Safety and Child Booster Seats Incentive Grants</t>
  </si>
  <si>
    <t>Transportation Infrastructure Finance and Innovation Act (TIFIA) Program</t>
  </si>
  <si>
    <t>Railroad Rehabilitation and Improvement Financing Program</t>
  </si>
  <si>
    <t>National Security Education Program David L. Boren Scholarships</t>
  </si>
  <si>
    <t>National Security Education Program David L. Boren Fellowships</t>
  </si>
  <si>
    <t>English for Heritage Language Speakers Scholarships</t>
  </si>
  <si>
    <t>Laboratory Leadership, Workforce Training and Management Development, Improving Public Health Laboratory Infrastructure</t>
  </si>
  <si>
    <t>Global AIDS</t>
  </si>
  <si>
    <t>CFDA #</t>
  </si>
  <si>
    <t>Research Related to Deafness and Communication Disorders</t>
  </si>
  <si>
    <t>Nursing Workforce Diversity</t>
  </si>
  <si>
    <t>Disabilities Prevention</t>
  </si>
  <si>
    <t>National Research Service Award in Primary Care Medicine</t>
  </si>
  <si>
    <t>Undergraduate Scholarship Program for Individuals from Disadvantaged Backgrounds</t>
  </si>
  <si>
    <t>International Broadcasting Independent Grantee Organizations</t>
  </si>
  <si>
    <t>Court Appointed Special Advocates</t>
  </si>
  <si>
    <t>Judicial Training on Child Maltreatment for Court Personnel Juvenile Justice Programs</t>
  </si>
  <si>
    <t>Community Programs to Improve  Minority Health Grant Program</t>
  </si>
  <si>
    <t>Housing Counseling Training Program</t>
  </si>
  <si>
    <t>Equal Opportunity in Housing</t>
  </si>
  <si>
    <t>Head Start</t>
  </si>
  <si>
    <t>Child Support Enforcement Demonstrations and Special Projects</t>
  </si>
  <si>
    <t>Assets for Independence Demonstration Program</t>
  </si>
  <si>
    <t>Assistance for Torture Victims</t>
  </si>
  <si>
    <t>Native American Programs</t>
  </si>
  <si>
    <t>Voting Access for Individuals with Disabilities-Grants for Protection and Advocacy Systems</t>
  </si>
  <si>
    <t>Basic Center Grant</t>
  </si>
  <si>
    <t>Developmental Disabilities Basic Support and Advocacy Grants</t>
  </si>
  <si>
    <t>Developmental Disabilities Projects of National Significance</t>
  </si>
  <si>
    <t>University Centers for Excellence in Developmental Disabilities Education, Research, and Service</t>
  </si>
  <si>
    <t>Social Services Research and Demonstration</t>
  </si>
  <si>
    <t>Adoption Opportunities</t>
  </si>
  <si>
    <t>Adoption Assistance</t>
  </si>
  <si>
    <t>Social Services Block Grant</t>
  </si>
  <si>
    <t>Child Abuse and Neglect State Grants</t>
  </si>
  <si>
    <t>Child Abuse and Neglect Discretionary Activities</t>
  </si>
  <si>
    <t>Unaccompanied Alien Children Program</t>
  </si>
  <si>
    <t>State Medicaid Fraud Control Units</t>
  </si>
  <si>
    <t>Medical Assistance Program</t>
  </si>
  <si>
    <t>Centers for Medicare and Medicaid Services (CMS) Research, Demonstrations and Evaluations</t>
  </si>
  <si>
    <t>National Center for Health Workforce Analysis</t>
  </si>
  <si>
    <t>Small Rural Hospital Improvement Grant Program</t>
  </si>
  <si>
    <t>Trans-NIH Research Support</t>
  </si>
  <si>
    <t>Health Professions Student Loans, Including Primary Care Loans/Loans for Disadvantaged Students</t>
  </si>
  <si>
    <t>Nursing Research</t>
  </si>
  <si>
    <t>Nursing Student Loans</t>
  </si>
  <si>
    <t>Sickle Cell Treatment Demonstration Program</t>
  </si>
  <si>
    <t>National Center for Research Resources</t>
  </si>
  <si>
    <t>Cancer Cause and Prevention Research</t>
  </si>
  <si>
    <t>Cancer Detection and Diagnosis Research</t>
  </si>
  <si>
    <t>Cancer Treatment Research</t>
  </si>
  <si>
    <t>Cancer Biology Research</t>
  </si>
  <si>
    <t>Cancer Centers Support Grants</t>
  </si>
  <si>
    <t>Cancer Research Manpower</t>
  </si>
  <si>
    <t>Cancer Control</t>
  </si>
  <si>
    <t>Indian Self-Determination</t>
  </si>
  <si>
    <t>Food Safety and Security Monitoring Project</t>
  </si>
  <si>
    <t>Ruminant Feed Ban Support Project</t>
  </si>
  <si>
    <t>Transitional Living for Homeless Youth</t>
  </si>
  <si>
    <t>D</t>
  </si>
  <si>
    <t>I</t>
  </si>
  <si>
    <t>T</t>
  </si>
  <si>
    <t>Lead Hazard Reduction Demonstration Grant Program</t>
  </si>
  <si>
    <t>Healthy Homes Technical Studies Grants</t>
  </si>
  <si>
    <t>DOI</t>
  </si>
  <si>
    <t>Aid To Tribal Governments</t>
  </si>
  <si>
    <t>Abandoned Infants</t>
  </si>
  <si>
    <t>Education and Prevention Grants to Reduce Sexual Abuse of Runaway, Homeless and Street Youth</t>
  </si>
  <si>
    <t>Temporary Assistance for Needy Families</t>
  </si>
  <si>
    <t>Child Support Enforcement</t>
  </si>
  <si>
    <t>Child Support Enforcement Research</t>
  </si>
  <si>
    <t>Low-Income Home Energy Assistance</t>
  </si>
  <si>
    <t>Energy Efficient Appliance Rebate Program (EEARP)</t>
  </si>
  <si>
    <t>Energy Efficiency and Renewable Energy Technology Deployment, Demonstration and Commercialization</t>
  </si>
  <si>
    <t>Beach Monitoring and Notification Program Implementation Grants</t>
  </si>
  <si>
    <t>Direct Implementation Tribal Cooperative Agreements</t>
  </si>
  <si>
    <t>Water Protection Grants to the States</t>
  </si>
  <si>
    <t>Gulf of Mexico Program</t>
  </si>
  <si>
    <t>Lake Champlain Basin Program</t>
  </si>
  <si>
    <t>Senior Environmental Employment Program</t>
  </si>
  <si>
    <t>Science To Achieve Results (STAR) Research Program</t>
  </si>
  <si>
    <t>Surveys, Studies, Investigations and Special Purpose Grants within the Office of Research and Development</t>
  </si>
  <si>
    <t>P3 Award: National Student Design Competition for Sustainability</t>
  </si>
  <si>
    <t>State Senior Environmental Employment Program</t>
  </si>
  <si>
    <t>Performance Partnership Grants</t>
  </si>
  <si>
    <t>Environmental Information Exchange Network Grant Program and Related Assistance</t>
  </si>
  <si>
    <t>Academic Exchange Programs - Undergraduate Programs</t>
  </si>
  <si>
    <t>Academic Exchange Programs - Special Academic Exchange Programs</t>
  </si>
  <si>
    <t>Professional and Cultural Exchange Programs - Special Professional and Cultural Programs</t>
  </si>
  <si>
    <t>Academic Exchange Programs - Graduate Students</t>
  </si>
  <si>
    <t>Academic Exchange Programs - Scholars</t>
  </si>
  <si>
    <t>Professional and Cultural Exchange Programs - International Visitor Leadership Program</t>
  </si>
  <si>
    <t>Academic Exchange Programs - Teachers</t>
  </si>
  <si>
    <t>Professional and Cultural Exchange Programs - Citizen Exchanges</t>
  </si>
  <si>
    <t>Academic Exchange Programs - English Language Programs</t>
  </si>
  <si>
    <t>Academic Exchange Programs - Educational Advising and Student Services</t>
  </si>
  <si>
    <t>Alcohol Impaired Driving Countermeasures Incentive Grants I</t>
  </si>
  <si>
    <t>Occupant Protection Incentive Grants</t>
  </si>
  <si>
    <t>Climate Showcase Communities Grant Program</t>
  </si>
  <si>
    <t>Chesapeake Bay Gateways Network</t>
  </si>
  <si>
    <t>Conservation Activities by Youth Service Organizations</t>
  </si>
  <si>
    <t>Culturally and Linguistically Specific Services Program</t>
  </si>
  <si>
    <t>Tribal Registry</t>
  </si>
  <si>
    <t>National Institute of Justice Research, Evaluation, and Development Project Grants</t>
  </si>
  <si>
    <t>Mine Health and Safety Grants</t>
  </si>
  <si>
    <t>Mine Health and Safety Counseling and Technical Assistance</t>
  </si>
  <si>
    <t>Mine Health and Safety Education and Training</t>
  </si>
  <si>
    <t>Disability Employment Policy Development</t>
  </si>
  <si>
    <t>Uniformed Services Employment and Reemployment Rights</t>
  </si>
  <si>
    <t>Institutional Capacity Building (ICB)</t>
  </si>
  <si>
    <t>Foreign Assistance to American Schools and Hospitals Abroad (ASHA)</t>
  </si>
  <si>
    <t>Food for Peace Development Assistance Program (DAP)</t>
  </si>
  <si>
    <t>Food for Peace Emergency Program (EP)</t>
  </si>
  <si>
    <t>Denton Program</t>
  </si>
  <si>
    <t>Global Development Alliance</t>
  </si>
  <si>
    <t>USAID Development Partnerships for University Cooperation and Development</t>
  </si>
  <si>
    <t>1-2 Digit Lookup</t>
  </si>
  <si>
    <t>Federal Awarding Agency</t>
  </si>
  <si>
    <t xml:space="preserve">CFDA </t>
  </si>
  <si>
    <t>Office of National Drug Control Policy</t>
  </si>
  <si>
    <t>7.XXX</t>
  </si>
  <si>
    <t>U. S. Department of Agriculture</t>
  </si>
  <si>
    <t>10.XXX</t>
  </si>
  <si>
    <t>National Nuclear Security Administration (NNSA) Minority Serving Institutions (MSI) Program</t>
  </si>
  <si>
    <t>Projects for Assistance in Transition from Homelessness (PATH)</t>
  </si>
  <si>
    <t>Unallied Industry Projects</t>
  </si>
  <si>
    <t>Unallied Management Projects</t>
  </si>
  <si>
    <t>Cooperative Science and Education Program</t>
  </si>
  <si>
    <t>Chesapeake Bay Studies</t>
  </si>
  <si>
    <t>Weather and Air Quality Research</t>
  </si>
  <si>
    <t>Special Oceanic and Atmospheric Projects</t>
  </si>
  <si>
    <t>Hydrologic Research</t>
  </si>
  <si>
    <t>Habitat Conservation</t>
  </si>
  <si>
    <t>Meteorologic and Hydrologic Modernization Development</t>
  </si>
  <si>
    <t>Applied Meteorological Research</t>
  </si>
  <si>
    <t>Unallied Science Program</t>
  </si>
  <si>
    <t>Atlantic Coastal Fisheries Cooperative Management Act</t>
  </si>
  <si>
    <t>Educational Partnership Program</t>
  </si>
  <si>
    <t>Public Telecommunications Facilities Planning and Construction</t>
  </si>
  <si>
    <t>Calibration Program</t>
  </si>
  <si>
    <t>National Standard Reference Data System</t>
  </si>
  <si>
    <t>Standard Reference Materials</t>
  </si>
  <si>
    <t>Weights and Measures Service</t>
  </si>
  <si>
    <t>U. S. Department of Energy</t>
  </si>
  <si>
    <t>81.XXX</t>
  </si>
  <si>
    <t>Federal Emergency Management Agency</t>
  </si>
  <si>
    <t>83.XXX</t>
  </si>
  <si>
    <t>U. S. Department of Education</t>
  </si>
  <si>
    <t>84.XXX</t>
  </si>
  <si>
    <t>National Archives and Records Administration</t>
  </si>
  <si>
    <t>89.XXX</t>
  </si>
  <si>
    <t>U. S. Institute of Peace</t>
  </si>
  <si>
    <t>91.XXX</t>
  </si>
  <si>
    <t>U. S. Department of Health and Human Services</t>
  </si>
  <si>
    <t>93.XXX</t>
  </si>
  <si>
    <t>U. S. Corporation for National and Community Service</t>
  </si>
  <si>
    <t>94.XXX</t>
  </si>
  <si>
    <t>U. S. Social Security Administration</t>
  </si>
  <si>
    <t>96.XXX</t>
  </si>
  <si>
    <t>U. S. Department of Homeland Security</t>
  </si>
  <si>
    <t>97.XXX</t>
  </si>
  <si>
    <t>U. S. Agency for International Development</t>
  </si>
  <si>
    <t>98.XXX</t>
  </si>
  <si>
    <t>Other Federal Grants</t>
  </si>
  <si>
    <t>Violence Against Women Discretionary Grants for Indian Tribal Governments</t>
  </si>
  <si>
    <t>Violence Against Women Formula Grants</t>
  </si>
  <si>
    <t>Earthquake Consortium</t>
  </si>
  <si>
    <t>National Family Caregiver Support, Title III, Part E</t>
  </si>
  <si>
    <t>National Family Caregiver Support, Title VI, Part C, Grants To Indian Tribes And Native Hawaiians</t>
  </si>
  <si>
    <t>State Vital Statistics Improvement Program</t>
  </si>
  <si>
    <t>Public Health Emergency Preparedness</t>
  </si>
  <si>
    <t>Medicare Enrollment Assistance Program</t>
  </si>
  <si>
    <t>Cooperative Agreements to States/Territories for the Coordination and Development of Primary Care Offices</t>
  </si>
  <si>
    <t>Graduate Assistance in Areas of National Need</t>
  </si>
  <si>
    <t>Centers for International Business Education</t>
  </si>
  <si>
    <t>Language Resource Centers</t>
  </si>
  <si>
    <t>Rehabilitation Services Demonstration and Training Programs</t>
  </si>
  <si>
    <t>Program of Protection and Advocacy of Individual Rights</t>
  </si>
  <si>
    <t>Rehabilitation Short-Term Training</t>
  </si>
  <si>
    <t>Federal Direct Student Loans</t>
  </si>
  <si>
    <t>American Overseas Research Centers</t>
  </si>
  <si>
    <t>Charter Schools</t>
  </si>
  <si>
    <t>Comprehensive Centers</t>
  </si>
  <si>
    <t>Twenty-First Century Community Learning Centers</t>
  </si>
  <si>
    <t>Ready-To-Learn Television</t>
  </si>
  <si>
    <t>Education Research, Development and Dissemination</t>
  </si>
  <si>
    <t>Special Education - State Personnel Development</t>
  </si>
  <si>
    <t>Research in Special Education</t>
  </si>
  <si>
    <t>Special Education - Personnel Development to Improve Services and Results for Children with Disabilities</t>
  </si>
  <si>
    <t>Native American Business Development Institute</t>
  </si>
  <si>
    <t>Tribal Energy Development Capacity Grants</t>
  </si>
  <si>
    <t>Invasive and Noxious Plant Management</t>
  </si>
  <si>
    <t>Secure Rural Schools and Community Self-Determination</t>
  </si>
  <si>
    <t>Southern Nevada Public Land Management</t>
  </si>
  <si>
    <t>Rangeland Resource Management</t>
  </si>
  <si>
    <t>Management Initiatives</t>
  </si>
  <si>
    <t>Helium Resource Management</t>
  </si>
  <si>
    <t>Louisiana State University (LSU) Coastal Marine Institute  (CMI)</t>
  </si>
  <si>
    <t>Marine Gas Hydrate Research Activities</t>
  </si>
  <si>
    <t>Colorado Ute Indian Water Rights Settlement Act</t>
  </si>
  <si>
    <t>Cultural Resources Management</t>
  </si>
  <si>
    <t>Reclamation States Emergency Drought Relief</t>
  </si>
  <si>
    <t>Fish and Wildlife Coordination Act</t>
  </si>
  <si>
    <t>Garrison Diversion Unit</t>
  </si>
  <si>
    <t>Indian Tribal Water Resources Development, Management, and Protection</t>
  </si>
  <si>
    <t>Lower Rio Grande Valley Water Resources Conservation and Improvement</t>
  </si>
  <si>
    <t>Mni Wiconi Rural Water Supply Project</t>
  </si>
  <si>
    <t>California Water Security and Environmental Enhancement</t>
  </si>
  <si>
    <t>Superfund Technical Assistance Grants (TAG) for Community Groups at National Priority List (NPL) Sites</t>
  </si>
  <si>
    <t>Solid Waste Management Assistance Grants</t>
  </si>
  <si>
    <t>Superfund State and Indian Tribe Core Program Cooperative Agreements</t>
  </si>
  <si>
    <t>Alternative or Innovative Treatment Technology Research, Demonstration, Training, and Hazardous Substance Research Grants</t>
  </si>
  <si>
    <t>Weatherization Assistance for Low-Income Persons</t>
  </si>
  <si>
    <t>Office of Science Financial Assistance Program</t>
  </si>
  <si>
    <t>University Coal Research</t>
  </si>
  <si>
    <t>Headquarters and Regional Underground Storage Tanks Program</t>
  </si>
  <si>
    <t>State and Tribal Response Program Grants</t>
  </si>
  <si>
    <t>Indian Environmental General Assistance Program (GAP)</t>
  </si>
  <si>
    <t>Environmental Education Grants</t>
  </si>
  <si>
    <t>Rural Business Opportunity Grants</t>
  </si>
  <si>
    <t>Rural Electrification Loans and Loan Guarantees</t>
  </si>
  <si>
    <t>Rural Telephone Loans and Loan Guarantees</t>
  </si>
  <si>
    <t>Rural Economic Development Loans and Grants</t>
  </si>
  <si>
    <t>Healthy Marriage Promotion and Responsible Fatherhood Grants</t>
  </si>
  <si>
    <t>Comprehensive Community Mental Health Services for Children with Serious Emotional Disturbances (SED)</t>
  </si>
  <si>
    <t>Maternal and Child Health Federal Consolidated Programs</t>
  </si>
  <si>
    <t>Environmental Health</t>
  </si>
  <si>
    <t>Project Grants and Cooperative Agreements for Tuberculosis Control Programs</t>
  </si>
  <si>
    <t>Acquired Immunodeficiency Syndrome (AIDS) Activity</t>
  </si>
  <si>
    <t>Oral Diseases and Disorders Research</t>
  </si>
  <si>
    <t>Plant Materials for Conservation</t>
  </si>
  <si>
    <t>Snow Survey and Water Supply Forecasting</t>
  </si>
  <si>
    <t>Environmental Quality Incentives Program</t>
  </si>
  <si>
    <t>Farm and Ranch Lands Protection Program</t>
  </si>
  <si>
    <t>Wildlife Habitat Incentive Program</t>
  </si>
  <si>
    <t>Watershed Rehabilitation Program</t>
  </si>
  <si>
    <t>Agricultural Management Assistance</t>
  </si>
  <si>
    <t>Grassland Reserve Program</t>
  </si>
  <si>
    <t>Agricultural Statistics Reports</t>
  </si>
  <si>
    <t>Technical Agricultural Assistance</t>
  </si>
  <si>
    <t>Scientific Cooperation and Research</t>
  </si>
  <si>
    <t>Measurement and Engineering Research and Standards</t>
  </si>
  <si>
    <t>Manufacturing Extension Partnership</t>
  </si>
  <si>
    <t>DOD</t>
  </si>
  <si>
    <t>Procurement Technical Assistance For Business Firms</t>
  </si>
  <si>
    <t>Aquatic Plant Control</t>
  </si>
  <si>
    <t>Surveys, Studies, Investigations and Special Purpose Grants within the Office of the Administrator</t>
  </si>
  <si>
    <t>Securities and Exchange Commission</t>
  </si>
  <si>
    <t>58.XXX</t>
  </si>
  <si>
    <t>U. S. Small Business Administration</t>
  </si>
  <si>
    <t>59.XXX</t>
  </si>
  <si>
    <t>U. S. Department of Veterans Affairs</t>
  </si>
  <si>
    <t>64.XXX</t>
  </si>
  <si>
    <t>U. S. Environmental Protection Agency</t>
  </si>
  <si>
    <t>66.XXX</t>
  </si>
  <si>
    <t>U. S. Nuclear Regulatory Commission</t>
  </si>
  <si>
    <t>77.XXX</t>
  </si>
  <si>
    <t>Trade Adjustment Assistance for Firms</t>
  </si>
  <si>
    <t>Congressionally Identified Awards and  Projects</t>
  </si>
  <si>
    <t>Special Projects</t>
  </si>
  <si>
    <t>Scientific Research - Combating Weapons of Mass Destruction</t>
  </si>
  <si>
    <t>Research on Chemical and Biological Defense</t>
  </si>
  <si>
    <t>State Criminal Alien Assistance Program</t>
  </si>
  <si>
    <t>Bulletproof Vest Partnership Program</t>
  </si>
  <si>
    <t>Regional Information Sharing Systems</t>
  </si>
  <si>
    <t>State and Local Anti-Terrorism Training</t>
  </si>
  <si>
    <t>Indian Country Alcohol and Drug Prevention</t>
  </si>
  <si>
    <t>Public Safety Partnership and Community Policing Grants</t>
  </si>
  <si>
    <t>Juvenile Mentoring Program</t>
  </si>
  <si>
    <t>Enforcing Underage Drinking Laws Program</t>
  </si>
  <si>
    <t>Tribal Youth Program</t>
  </si>
  <si>
    <t>Special Data Collections and Statistical Studies</t>
  </si>
  <si>
    <t>Transition Assistance Program</t>
  </si>
  <si>
    <t>STATE</t>
  </si>
  <si>
    <t>Program for Study of Eastern Europe and the Independent States of the Former Soviet Union</t>
  </si>
  <si>
    <t>National Institute of Justice W.E.B. DuBois Fellowship Program</t>
  </si>
  <si>
    <t>Crime Victim Assistance</t>
  </si>
  <si>
    <t>Crime Victim Compensation</t>
  </si>
  <si>
    <t>Small Business Investment Companies</t>
  </si>
  <si>
    <t>U.S. Refugee Admissions Program</t>
  </si>
  <si>
    <t>Overseas Refugee Assistance Programs for East Asia</t>
  </si>
  <si>
    <t>Overseas Refugee Assistance Programs for Africa</t>
  </si>
  <si>
    <t>Overseas Refugee Assistance Programs for Western Hemisphere</t>
  </si>
  <si>
    <t>Drug Court Discretionary Grant Program</t>
  </si>
  <si>
    <t>Fuel Tax Evasion-Intergovernmental Enforcement Effort</t>
  </si>
  <si>
    <t>Railroad Safety</t>
  </si>
  <si>
    <t>Railroad Research and Development</t>
  </si>
  <si>
    <t>Railroad Development</t>
  </si>
  <si>
    <t>National Railroad Passenger Corporation Grants</t>
  </si>
  <si>
    <t>OPM</t>
  </si>
  <si>
    <t>State Public Water System Supervision</t>
  </si>
  <si>
    <t>State Underground Water Source Protection</t>
  </si>
  <si>
    <t>Surveys, Studies, Investigations, Demonstrations, and Training Grants and Cooperative Agreements - Section 104(b)(3) of the Clean Water Act</t>
  </si>
  <si>
    <t>Water Quality Management Planning</t>
  </si>
  <si>
    <t>National Estuary Program</t>
  </si>
  <si>
    <t>Capitalization Grants for Clean Water State Revolving Funds</t>
  </si>
  <si>
    <t>Nonpoint Source Implementation Grants</t>
  </si>
  <si>
    <t>Regional Wetland Program Development Grants</t>
  </si>
  <si>
    <t>Chesapeake Bay Program</t>
  </si>
  <si>
    <t>Capitalization Grants for Drinking Water State Revolving Funds</t>
  </si>
  <si>
    <t>Great Lakes Program</t>
  </si>
  <si>
    <t>Arts and Artifacts Indemnity</t>
  </si>
  <si>
    <t>Museums for America</t>
  </si>
  <si>
    <t>Museum Grants for African American History and Culture</t>
  </si>
  <si>
    <t>Grants to States</t>
  </si>
  <si>
    <t>Native American and Native Hawaiian Library Services</t>
  </si>
  <si>
    <t>Research Grants</t>
  </si>
  <si>
    <t>Residential Substance Abuse Treatment for State Prisoners</t>
  </si>
  <si>
    <t>EEOC</t>
  </si>
  <si>
    <t>Employment Discrimination Equal Pay Act</t>
  </si>
  <si>
    <t>FCC</t>
  </si>
  <si>
    <t>GSA</t>
  </si>
  <si>
    <t>Disposal of Federal Surplus Real Property</t>
  </si>
  <si>
    <t>Donation of Federal Surplus Personal Property</t>
  </si>
  <si>
    <t>Sale of Federal Surplus Personal Property</t>
  </si>
  <si>
    <t>LC</t>
  </si>
  <si>
    <t>NASA</t>
  </si>
  <si>
    <t>Hazardous Waste Management Grant Program for Tribes</t>
  </si>
  <si>
    <t>The Rural Development (RD) Multi-Family Housing  Revitalization Demonstration Program  (MPR)</t>
  </si>
  <si>
    <t>Supplemental Nutrition Assistance Program</t>
  </si>
  <si>
    <t>State Administrative Matching Grants for the Supplemental Nutrition Assistance Program</t>
  </si>
  <si>
    <t>Wood  Education and Resource  Center (WERC)</t>
  </si>
  <si>
    <t>International Forestry Programs</t>
  </si>
  <si>
    <t>Assistance to High Energy Cost Rural Communities</t>
  </si>
  <si>
    <t>Healthy Forests Reserve Program (HFRP)</t>
  </si>
  <si>
    <t>Emergency Watershed Protection Program</t>
  </si>
  <si>
    <t>University Transportation Centers Program</t>
  </si>
  <si>
    <t>Interagency Hazardous Materials Public Sector Training and Planning Grants</t>
  </si>
  <si>
    <t>Strengthening Minority-Serving Institutions</t>
  </si>
  <si>
    <t>EPA</t>
  </si>
  <si>
    <t>Air Pollution Control Program Support</t>
  </si>
  <si>
    <t>State Indoor Radon Grants</t>
  </si>
  <si>
    <t>Ozone Transport Commission</t>
  </si>
  <si>
    <t>Healthy Communities Grant Program</t>
  </si>
  <si>
    <t>Microloan Program</t>
  </si>
  <si>
    <t>Extramural Research Programs in the Neurosciences and Neurological Disorders</t>
  </si>
  <si>
    <t>Microbiology and Infectious Diseases Research</t>
  </si>
  <si>
    <t>Biomedical Research and Research Training</t>
  </si>
  <si>
    <t>Child Health and Human Development Extramural Research</t>
  </si>
  <si>
    <t>Aging Research</t>
  </si>
  <si>
    <t>Vision Research</t>
  </si>
  <si>
    <t>Medical Library Assistance</t>
  </si>
  <si>
    <t>National Bioterrorism Hospital Preparedness Program</t>
  </si>
  <si>
    <t>Native American Graves Protection and Repatriation Act</t>
  </si>
  <si>
    <t>National Center for Preservation Technology and Training</t>
  </si>
  <si>
    <t>American Battlefield Protection</t>
  </si>
  <si>
    <t>Hydropower Recreation Assistance</t>
  </si>
  <si>
    <t>DOJ</t>
  </si>
  <si>
    <t>Presidential Declared Disaster Assistance to Individuals and Households - Other Needs</t>
  </si>
  <si>
    <t>Intercity Bus Security Grants</t>
  </si>
  <si>
    <t>Beach Erosion Control Projects</t>
  </si>
  <si>
    <t>Emergency Rehabilitation of Flood Control Works or Federally Authorized Coastal Protection Works</t>
  </si>
  <si>
    <t>Snagging and Clearing for Flood Control</t>
  </si>
  <si>
    <t>Protection, Clearing and Straightening Channels</t>
  </si>
  <si>
    <t>Planning Assistance to States</t>
  </si>
  <si>
    <t>Emergency Advance Measures for Flood Prevention</t>
  </si>
  <si>
    <t>Payments to States in Lieu of Real Estate Taxes</t>
  </si>
  <si>
    <t>State Memorandum of Agreement Program for the Reimbursement of Technical Services</t>
  </si>
  <si>
    <t>Collaborative Research and Development</t>
  </si>
  <si>
    <t>Department of Defense Appropriation Act of 2003</t>
  </si>
  <si>
    <t>Basic and Applied Scientific Research</t>
  </si>
  <si>
    <t>Geodetic Surveys and Services (Geodesy and Applications of the National Geodetic Reference System)</t>
  </si>
  <si>
    <t>Interjurisdictional Fisheries Act of 1986</t>
  </si>
  <si>
    <t>Fishery Products Inspection and Certification</t>
  </si>
  <si>
    <t>Fisheries Finance Program</t>
  </si>
  <si>
    <t>Sea Grant Support</t>
  </si>
  <si>
    <t>Coastal Zone Management Administration Awards</t>
  </si>
  <si>
    <t>Coastal Zone Management Estuarine Research Reserves</t>
  </si>
  <si>
    <t>Financial Assistance for National Centers for Coastal Ocean Science</t>
  </si>
  <si>
    <t>Fisheries Development and Utilization Research and Development Grants and Cooperative Agreements Program</t>
  </si>
  <si>
    <t>Marine Sanctuary Program</t>
  </si>
  <si>
    <t>Climate and Atmospheric Research</t>
  </si>
  <si>
    <t>Marine Fisheries Initiative</t>
  </si>
  <si>
    <t>Cooperative Fishery Statistics</t>
  </si>
  <si>
    <t>Southeast Area Monitoring and Assessment Program</t>
  </si>
  <si>
    <t>Columbia River Fisheries Development Program</t>
  </si>
  <si>
    <t>Pacific Fisheries Data Program</t>
  </si>
  <si>
    <t>Marine Mammal Data Program</t>
  </si>
  <si>
    <t>Environmental Sciences, Applications, Data, and Education</t>
  </si>
  <si>
    <t>Regional Fishery Management Councils</t>
  </si>
  <si>
    <t>Emergency Medical Services for Children</t>
  </si>
  <si>
    <t>Technical and Non-Financial Assistance to Health Centers</t>
  </si>
  <si>
    <t>Grants to Increase Organ Donations</t>
  </si>
  <si>
    <t>Centers for Research and Demonstration for Health Promotion and Disease Prevention</t>
  </si>
  <si>
    <t>Injury Prevention and Control Research and State and Community Based Programs</t>
  </si>
  <si>
    <t>Protection and Advocacy for Individuals with Mental Illness</t>
  </si>
  <si>
    <t>Intramural Research Training Award</t>
  </si>
  <si>
    <t>NIEHS Hazardous Waste Worker Health and Safety Training</t>
  </si>
  <si>
    <t>Special Education-Grants for Infants and Families</t>
  </si>
  <si>
    <t>Community Services Block Grant</t>
  </si>
  <si>
    <t>Child Care and Development Block Grant</t>
  </si>
  <si>
    <t>U.S. Repatriation</t>
  </si>
  <si>
    <t>Improving the Capability of Indian Tribal Governments to Regulate Environmental Quality</t>
  </si>
  <si>
    <t>State Court Improvement Program</t>
  </si>
  <si>
    <t>Promote the Survival and Continuing Vitality of Native American Languages</t>
  </si>
  <si>
    <t>Community-Based Child Abuse Prevention Grants</t>
  </si>
  <si>
    <t>Recreation Resources Management</t>
  </si>
  <si>
    <t>Tribal Work Grants</t>
  </si>
  <si>
    <t>Welfare Reform Research, Evaluations and National Studies</t>
  </si>
  <si>
    <t>Child Care Mandatory and Matching Funds of the Child Care and Development Fund</t>
  </si>
  <si>
    <t>Grants to States for Access and Visitation Programs</t>
  </si>
  <si>
    <t>Services to Victims of a Severe Form of Trafficking</t>
  </si>
  <si>
    <t>Chafee Education and Training Vouchers Program (ETV)</t>
  </si>
  <si>
    <t>Non-Sale Disposals of Mineral Material</t>
  </si>
  <si>
    <t>Cooperative Inspection Agreements with States and Tribes</t>
  </si>
  <si>
    <t>Payments in Lieu of Taxes</t>
  </si>
  <si>
    <t>Wild Horse and Burro Resource Management</t>
  </si>
  <si>
    <t>Fish, Wildlife and Plant Conservation Resource Management</t>
  </si>
  <si>
    <t>Organic Agriculture Research and Extension Initiative</t>
  </si>
  <si>
    <t>Resident Instruction Grants for Insular Area Activities</t>
  </si>
  <si>
    <t>Technical Assistance to Cooperatives</t>
  </si>
  <si>
    <t>Value-Added Producer Grants</t>
  </si>
  <si>
    <t>Emergency Loans</t>
  </si>
  <si>
    <t>Farm Labor Housing Loans and Grants</t>
  </si>
  <si>
    <t>Farm Operating Loans</t>
  </si>
  <si>
    <t>Farm Ownership Loans</t>
  </si>
  <si>
    <t>Very Low to Moderate Income Housing Loans</t>
  </si>
  <si>
    <t>Rural Rental Housing Loans</t>
  </si>
  <si>
    <t>Very Low-Income Housing Repair Loans and Grants</t>
  </si>
  <si>
    <t>Rural Self-Help Housing Technical Assistance</t>
  </si>
  <si>
    <t>Indian Tribes and Tribal Corporation Loans</t>
  </si>
  <si>
    <t>Rural Rental Assistance Payments</t>
  </si>
  <si>
    <t>Rural Housing Preservation Grants</t>
  </si>
  <si>
    <t>State Mediation Grants</t>
  </si>
  <si>
    <t>Staffing for Adequate Fire and Emergency Response (SAFER)</t>
  </si>
  <si>
    <t>Disaster Assistance Projects</t>
  </si>
  <si>
    <t>Homeland Security Biowatch Program</t>
  </si>
  <si>
    <t>Repetitive Flood Claims</t>
  </si>
  <si>
    <t>Combined DNA Index System</t>
  </si>
  <si>
    <t>Indian Country Investigations</t>
  </si>
  <si>
    <t>Services for Trafficking Victims</t>
  </si>
  <si>
    <t>National Institutes of Health Acquired Immunodeficiency Syndrome Research Loan Repayment Program</t>
  </si>
  <si>
    <t>Cooperative Agreements to Support Comprehensive School Health Programs to Prevent the Spread of HIV and Other Important Health Problems</t>
  </si>
  <si>
    <t>HIV Demonstration, Research, Public and Professional Education Projects</t>
  </si>
  <si>
    <t>Providing Water to At-Risk Natural Desert Terminal Lakes</t>
  </si>
  <si>
    <t>Fish and Wildlife Management Assistance</t>
  </si>
  <si>
    <t>Cooperative Endangered Species Conservation Fund</t>
  </si>
  <si>
    <t>Rhinoceros and Tiger Conservation Fund</t>
  </si>
  <si>
    <t>African Elephant Conservation Fund</t>
  </si>
  <si>
    <t>Asian Elephant Conservation Fund</t>
  </si>
  <si>
    <t>Sportfishing and Boating Safety Act</t>
  </si>
  <si>
    <t>North American Wetlands Conservation Fund</t>
  </si>
  <si>
    <t>Great Apes Conservation Fund</t>
  </si>
  <si>
    <t>Partners for Fish and Wildlife</t>
  </si>
  <si>
    <t>State Wildlife Grants</t>
  </si>
  <si>
    <t>Alaska Subsistence Management</t>
  </si>
  <si>
    <t>Migratory Bird Joint Ventures</t>
  </si>
  <si>
    <t>Grants to States for Operation of Qualified High-Risk Pools</t>
  </si>
  <si>
    <t>Federal Reimbursement of Emergency Health Services Furnished to Undocumented Aliens</t>
  </si>
  <si>
    <t>Health Careers Opportunity Program</t>
  </si>
  <si>
    <t>Schools and Roads - Grants to States</t>
  </si>
  <si>
    <t>Broadband Technology Opportunities Program (BTOP)</t>
  </si>
  <si>
    <t>NICS Act Record Improvement Program</t>
  </si>
  <si>
    <t>Tribal Civil and Criminal Legal Assistance Grants, Training and Technical Assistance</t>
  </si>
  <si>
    <t>Trade Adjustment Assistance Community College and Career Training (TAACCCT) Grants</t>
  </si>
  <si>
    <t>Thomas R. Pickering Foreign Affairs Fellowship Program</t>
  </si>
  <si>
    <t>Cultural, Technical and Educational Centers</t>
  </si>
  <si>
    <t>Environmental and Scientific Partnerships and Programs</t>
  </si>
  <si>
    <t>International Programs to Combat Human Trafficking</t>
  </si>
  <si>
    <t>Charles B. Rangel International Affairs Program</t>
  </si>
  <si>
    <t>Investing in People in The Middle East and North Africa</t>
  </si>
  <si>
    <t>Educational and Cultural Exchange Programs Appropriation Overseas Grants</t>
  </si>
  <si>
    <t>U.S. Ambassadors Fund for Cultural Preservation</t>
  </si>
  <si>
    <t>International Programs to Support Democracy, Human Rights and Labor</t>
  </si>
  <si>
    <t>Public Diplomacy Programs for Afghanistan and Pakistan</t>
  </si>
  <si>
    <t>Paul S. Sarbanes Transit in the Parks</t>
  </si>
  <si>
    <t>Capital Assistance Program for Reducing Energy Consumption and Greenhouse Gas Emissions</t>
  </si>
  <si>
    <t>Technical Assistance Grants</t>
  </si>
  <si>
    <t>Low Income Taxpayer Clinics</t>
  </si>
  <si>
    <t>Volunteer Income Tax Assistance (VITA) Matching Grant Program</t>
  </si>
  <si>
    <t>Financial Education and Counseling Pilot Program</t>
  </si>
  <si>
    <t>Capital Magnet Fund</t>
  </si>
  <si>
    <t>Native Initiatives</t>
  </si>
  <si>
    <t>Prime Technical Assistance</t>
  </si>
  <si>
    <t>Federal and State Technology Partnership Program</t>
  </si>
  <si>
    <t>Post-9/11 Veterans Educational Assistance</t>
  </si>
  <si>
    <t>Temporally Integrated Monitoring of Ecosystems (TIME) and Long-Term Monitoring (LTM) Program</t>
  </si>
  <si>
    <t>Greater Research Opportunities (GRO) Fellowships For Undergraduate Environmental Study</t>
  </si>
  <si>
    <t>International Financial Assistance Projects Sponsored by the Office of International and Tribal Affairs</t>
  </si>
  <si>
    <t>National Environmental Education Training Program</t>
  </si>
  <si>
    <t>U.S. Nuclear Regulatory Commission Office of Research Financial Assistance Program</t>
  </si>
  <si>
    <t>Section 538 Rural Rental Housing Guaranteed Loans</t>
  </si>
  <si>
    <t>Rural Community Development Initiative</t>
  </si>
  <si>
    <t>Boll Weevil Eradication Loan Program</t>
  </si>
  <si>
    <t>Crop Insurance</t>
  </si>
  <si>
    <t>Juvenile Accountability Block Grants</t>
  </si>
  <si>
    <t>Grants to Reduce Domestic Violence, Dating Violence, Sexual Assault, and Stalking on Campus</t>
  </si>
  <si>
    <t>Demolition and Revitalization of Severely Distressed Public Housing</t>
  </si>
  <si>
    <t>Indian Housing Block Grants</t>
  </si>
  <si>
    <t>Title VI Federal Guarantees for Financing Tribal Housing Activities</t>
  </si>
  <si>
    <t>Section 8 Housing Choice Vouchers</t>
  </si>
  <si>
    <t>Public Housing Capital Fund</t>
  </si>
  <si>
    <t>Native Hawaiian Housing Block Grants</t>
  </si>
  <si>
    <t>Public Housing Family Self-Sufficiency under Resident Opportunity and Supportive Services</t>
  </si>
  <si>
    <t>Affordable Housing Development in Main Street Rejuvenation Projects</t>
  </si>
  <si>
    <t>Mainstream Vouchers</t>
  </si>
  <si>
    <t>Lead-Based Paint Hazard Control in Privately-Owned Housing</t>
  </si>
  <si>
    <t>Family and Community Violence Prevention Program</t>
  </si>
  <si>
    <t>HIV Emergency Relief Project Grants</t>
  </si>
  <si>
    <t>HIV Care Formula Grants</t>
  </si>
  <si>
    <t>Grants to Provide Outpatient Early Intervention Services with Respect to HIV Disease</t>
  </si>
  <si>
    <t>Cooperative Agreements for State-Based Comprehensive Breast and Cervical Cancer Early Detection Programs</t>
  </si>
  <si>
    <t>Scholarships for Health Professions Students from Disadvantaged Backgrounds</t>
  </si>
  <si>
    <t>Healthy Start Initiative</t>
  </si>
  <si>
    <t>Special Projects of National Significance</t>
  </si>
  <si>
    <t>Demonstration Projects for Indian Health</t>
  </si>
  <si>
    <t>Agriculture on Indian Lands</t>
  </si>
  <si>
    <t>Administrative Cost Grants for Indian Schools</t>
  </si>
  <si>
    <t>Litigation Support for Indian Rights</t>
  </si>
  <si>
    <t>Replacement and Repair of Indian Schools</t>
  </si>
  <si>
    <t>Meat, Poultry, and Egg Products Inspection</t>
  </si>
  <si>
    <t>Food Safety Cooperative Agreements</t>
  </si>
  <si>
    <t>Cooperative Extension Service</t>
  </si>
  <si>
    <t>School Breakfast Program</t>
  </si>
  <si>
    <t>National School Lunch Program</t>
  </si>
  <si>
    <t>Special Milk Program for Children</t>
  </si>
  <si>
    <t>Child and Adult Care Food Program</t>
  </si>
  <si>
    <t>Summer Food Service Program for Children</t>
  </si>
  <si>
    <t>State Administrative Expenses for Child Nutrition</t>
  </si>
  <si>
    <t>Commodity Supplemental Food Program</t>
  </si>
  <si>
    <t>Nutrition Assistance For Puerto Rico</t>
  </si>
  <si>
    <t>Food Distribution Program on Indian Reservations</t>
  </si>
  <si>
    <t>Emergency Food Assistance Program (Administrative Costs)</t>
  </si>
  <si>
    <t>Emergency Food Assistance Program (Food Commodities)</t>
  </si>
  <si>
    <t>Team Nutrition Grants</t>
  </si>
  <si>
    <t>Senior Farmers Market Nutrition Program</t>
  </si>
  <si>
    <t>Child Nutrition Discretionary Grants Limited Availability</t>
  </si>
  <si>
    <t>Supportive Housing Program</t>
  </si>
  <si>
    <t>Shelter Plus Care</t>
  </si>
  <si>
    <t>Housing Opportunities for Persons with AIDS</t>
  </si>
  <si>
    <t>Self-Help Homeownership Opportunity Program</t>
  </si>
  <si>
    <t>Section 8 Moderate Rehabilitation Single Room Occupancy</t>
  </si>
  <si>
    <t>Grants for Education, Prevention, and Early Detection of Radiogenic Cancers and Diseases</t>
  </si>
  <si>
    <t>Occupational Safety and Health Program</t>
  </si>
  <si>
    <t>Nurse Faculty Loan Program (NFLP)</t>
  </si>
  <si>
    <t>State Grants for Protection and Advocacy Services</t>
  </si>
  <si>
    <t>Fair Housing Initiatives Program</t>
  </si>
  <si>
    <t>General Research and Technology Activity</t>
  </si>
  <si>
    <t>Doctoral Dissertation Research Grants</t>
  </si>
  <si>
    <t>National Health Service Corps Scholarship Program</t>
  </si>
  <si>
    <t>Surplus Property Utilization</t>
  </si>
  <si>
    <t>Good Neighbor Next Door Sales Program</t>
  </si>
  <si>
    <t>Home Investment Partnerships Program</t>
  </si>
  <si>
    <t>Resident Opportunity and Supportive Services - Service Coordinators</t>
  </si>
  <si>
    <t>Family Unification Program (FUP)</t>
  </si>
  <si>
    <t>Moving to Work Demonstration Program</t>
  </si>
  <si>
    <t>Lung Diseases Research</t>
  </si>
  <si>
    <t>Blood Diseases and Resources Research</t>
  </si>
  <si>
    <t>Arthritis, Musculoskeletal and Skin Diseases Research</t>
  </si>
  <si>
    <t>Federal Ship Financing Guarantees</t>
  </si>
  <si>
    <t>Maritime War Risk Insurance</t>
  </si>
  <si>
    <t>State Maritime Schools</t>
  </si>
  <si>
    <t>U.S. Merchant Marine Academy</t>
  </si>
  <si>
    <t>Capital Construction Fund</t>
  </si>
  <si>
    <t>Construction Reserve Fund</t>
  </si>
  <si>
    <t>Payments for Essential Air Services</t>
  </si>
  <si>
    <t>NRC</t>
  </si>
  <si>
    <t>U. S. Nuclear Regulatory Commission Nuclear Education Grant Program</t>
  </si>
  <si>
    <t>U.S. Nuclear Regulatory Commission Minority Serving Institutions Program (MSIP)</t>
  </si>
  <si>
    <t>DOE</t>
  </si>
  <si>
    <t>Granting of Patent Licenses</t>
  </si>
  <si>
    <t>Inventions and Innovations</t>
  </si>
  <si>
    <t>State Energy Program</t>
  </si>
  <si>
    <t>Nuclear Energy Research, Development and Demonstration</t>
  </si>
  <si>
    <t>Homeland Security-related Science, Technology, Engineering and Mathematics (HS STEM) Career Development Program</t>
  </si>
  <si>
    <t>National Incident Management System (NIMS)</t>
  </si>
  <si>
    <t>Market Development Cooperator Program</t>
  </si>
  <si>
    <t>Investments for Public Works and Economic Development Facilities</t>
  </si>
  <si>
    <t>Policy Research and Evaluation Grants</t>
  </si>
  <si>
    <t>State Capacity Building</t>
  </si>
  <si>
    <t>State Rural Hospital Flexibility Program</t>
  </si>
  <si>
    <t>Mental Health Research Grants</t>
  </si>
  <si>
    <t>Emergency Operations Flood Response and Post Flood Response</t>
  </si>
  <si>
    <t>Flood Plain Management Services</t>
  </si>
  <si>
    <t>Protection of Essential Highways, Highway Bridge Approaches, and Public Works</t>
  </si>
  <si>
    <t>Flood Control Projects</t>
  </si>
  <si>
    <t>Navigation Projects</t>
  </si>
  <si>
    <t>Alcohol Research Programs</t>
  </si>
  <si>
    <t>Substance Abuse and Mental Health Services-Access to Recovery</t>
  </si>
  <si>
    <t>Drug-Free Communities Support Program Grants</t>
  </si>
  <si>
    <t>Drug Abuse and Addiction Research Programs</t>
  </si>
  <si>
    <t>Urban Indian Health Services</t>
  </si>
  <si>
    <t>Contraception and Infertility Research Loan Repayment Program</t>
  </si>
  <si>
    <t>Clinical Research Loan Repayment Program for Individuals from Disadvantaged Backgrounds</t>
  </si>
  <si>
    <t>Development and Coordination of Rural Health Services</t>
  </si>
  <si>
    <t>Research on Healthcare Costs, Quality and Outcomes</t>
  </si>
  <si>
    <t>Epidemiology Cooperative Agreements</t>
  </si>
  <si>
    <t>Loan Repayment Program for General Research</t>
  </si>
  <si>
    <t>National Center on Sleep Disorders Research</t>
  </si>
  <si>
    <t>Traumatic Brain Injury State Demonstration Grant Program</t>
  </si>
  <si>
    <t>Advanced Placement Program (Advanced Placement Test Fee; Advanced Placement Incentive Program Grants)</t>
  </si>
  <si>
    <t>Participated in the following Federal Loan Programs:</t>
  </si>
  <si>
    <t>Gaining Early Awareness and Readiness for Undergraduate Programs</t>
  </si>
  <si>
    <t>Child Care Access Means Parents in School</t>
  </si>
  <si>
    <t>Regional Biomass Energy Programs</t>
  </si>
  <si>
    <t>Conservation Research and Development</t>
  </si>
  <si>
    <t>Renewable Energy Research and Development</t>
  </si>
  <si>
    <t>Fossil Energy Research and Development</t>
  </si>
  <si>
    <t>National Industrial Competitiveness through Energy, Environment, and Economics</t>
  </si>
  <si>
    <t>Transport of Transuranic Wastes to the Waste Isolation Pilot Plant: States and Tribal Concerns, Proposed Solutions</t>
  </si>
  <si>
    <t>Epidemiology and Other Health Studies Financial Assistance Program</t>
  </si>
  <si>
    <t>Stewardship Science Grant Program</t>
  </si>
  <si>
    <t>Defense Nuclear Nonproliferation Research</t>
  </si>
  <si>
    <t>Capital Assistance to States - Intercity Passenger Rail Service</t>
  </si>
  <si>
    <t>Maglev Project Selection Program - SAFETEA-LU</t>
  </si>
  <si>
    <t>State Damage Prevention Program Grants</t>
  </si>
  <si>
    <t>PHMSA Pipeline Safety Program One Call Grant</t>
  </si>
  <si>
    <t>Assistance to Small Shipyards</t>
  </si>
  <si>
    <t>Payments for Small Community Air Service Development</t>
  </si>
  <si>
    <t>National Institutes of Health Loan Repayment Program for Clinical Researchers</t>
  </si>
  <si>
    <t>Mental Health Research Career/Scientist Development Awards</t>
  </si>
  <si>
    <t>Mental Health National Research Service Awards for Research Training</t>
  </si>
  <si>
    <t>National Institutes of Health Pediatric Research Loan Repayment Program</t>
  </si>
  <si>
    <t>Discovery and Applied Research for Technological Innovations to Improve Human Health</t>
  </si>
  <si>
    <t>Department of Defense HIV/AIDS Prevention Program</t>
  </si>
  <si>
    <t>Public Awareness Campaigns on Embryo Adoption</t>
  </si>
  <si>
    <t>Medical Reserve Corps Small Grant Program</t>
  </si>
  <si>
    <t>School Improvement Grants</t>
  </si>
  <si>
    <t>HIV Prevention Programs for Women</t>
  </si>
  <si>
    <t>Strengthening Public Health Services at the Outreach Offices of the U.S.-Mexico Border Health Commission</t>
  </si>
  <si>
    <t>Direct and Counter-cyclical Payments Program</t>
  </si>
  <si>
    <t>Farm Storage Facility Loans</t>
  </si>
  <si>
    <t>Conservation Reserve Program</t>
  </si>
  <si>
    <t>Wetlands Reserve Program</t>
  </si>
  <si>
    <t>Crop Insurance Education in Targeted States</t>
  </si>
  <si>
    <t>Federal-State Marketing Improvement Program</t>
  </si>
  <si>
    <t>Inspection Grading and Standardization</t>
  </si>
  <si>
    <t>Market Protection and Promotion</t>
  </si>
  <si>
    <t>Wholesale Farmers and Alternative Market Development</t>
  </si>
  <si>
    <t>Perishable Agricultural Commodities Act</t>
  </si>
  <si>
    <t>Transportation Services</t>
  </si>
  <si>
    <t>Grants for Agricultural Research, Special Research Grants</t>
  </si>
  <si>
    <t>Cooperative Forestry Research</t>
  </si>
  <si>
    <t>Payments to Agricultural Experiment Stations Under the Hatch Act</t>
  </si>
  <si>
    <t>Payments to 1890 Land-Grant Colleges and Tuskegee University</t>
  </si>
  <si>
    <t>Animal Health and Disease Research</t>
  </si>
  <si>
    <t>Cooperative Agreements with States for Intrastate Meat and Poultry Inspection</t>
  </si>
  <si>
    <t>Alaska Native Serving and Native Hawaiian Serving Institutions Education Grants</t>
  </si>
  <si>
    <t>Integrated Programs</t>
  </si>
  <si>
    <t>Disaster Legal Services</t>
  </si>
  <si>
    <t>Agency</t>
  </si>
  <si>
    <t>Program Title</t>
  </si>
  <si>
    <t>12.XXX</t>
  </si>
  <si>
    <t>U. S. Department of Housing and Urban Development</t>
  </si>
  <si>
    <t>Biobased Transportation Research</t>
  </si>
  <si>
    <t>U.S. Nuclear Regulatory Commission Scholarship and Fellowship Program</t>
  </si>
  <si>
    <t>Disaster Unemployment Assistance</t>
  </si>
  <si>
    <t>Disaster Grants - Public Assistance (Presidentially Declared Disasters)</t>
  </si>
  <si>
    <t>Hazard Mitigation Grant</t>
  </si>
  <si>
    <t>Chemical Stockpile Emergency Preparedness Program</t>
  </si>
  <si>
    <t>National Dam Safety Program</t>
  </si>
  <si>
    <t>Emergency Management Performance Grants</t>
  </si>
  <si>
    <t>State Fire Training Systems Grants</t>
  </si>
  <si>
    <t>Assistance to Firefighters Grant</t>
  </si>
  <si>
    <t>Cooperating Technical Partners</t>
  </si>
  <si>
    <t>Fire Management Assistance Grant</t>
  </si>
  <si>
    <t>U. S. Equal Employment Opportunity Commission</t>
  </si>
  <si>
    <t>30.XXX</t>
  </si>
  <si>
    <t>Federal Communications Commission</t>
  </si>
  <si>
    <t>32.XXX</t>
  </si>
  <si>
    <t>U. S. General Services Administration</t>
  </si>
  <si>
    <t>39.XXX</t>
  </si>
  <si>
    <t>National Aeronautics and Space Administration</t>
  </si>
  <si>
    <t>43.XXX</t>
  </si>
  <si>
    <t>National Foundation on the Arts and the Humanities</t>
  </si>
  <si>
    <t>45.XXX</t>
  </si>
  <si>
    <t>National Science Foundation</t>
  </si>
  <si>
    <t>47.XXX</t>
  </si>
  <si>
    <t>Predictive Science Academic Alliance Program</t>
  </si>
  <si>
    <t>Adult Education - Basic Grants to States</t>
  </si>
  <si>
    <t>National Resource Centers Program for Foreign Language and Area Studies or Foreign Language and International Studies Program and Foreign Language and Area Studies Fellowship Program</t>
  </si>
  <si>
    <t>Overseas Programs - Group Projects Abroad</t>
  </si>
  <si>
    <t>Overseas Programs - Doctoral Dissertation Research Abroad</t>
  </si>
  <si>
    <t>Career and Technical Education -- Basic Grants to States</t>
  </si>
  <si>
    <t>Career and Technical Education -- National Programs</t>
  </si>
  <si>
    <t>Federal Loan Guarantees for Innovative Energy Technologies</t>
  </si>
  <si>
    <t>ED</t>
  </si>
  <si>
    <t>Federal Supplemental Educational Opportunity Grants</t>
  </si>
  <si>
    <t>Mortgage Insurance for the Purchase or Refinancing of Existing Multifamily Housing Projects</t>
  </si>
  <si>
    <t>Supportive Housing for the Elderly</t>
  </si>
  <si>
    <t>Housing Counseling Assistance Program</t>
  </si>
  <si>
    <t>Adjustable Rate Mortgages</t>
  </si>
  <si>
    <t>Supportive Housing for Persons with Disabilities</t>
  </si>
  <si>
    <t>Home Equity Conversion Mortgages</t>
  </si>
  <si>
    <t>Mortgages Insurance for Single Room Occupancy (SRO) Projects</t>
  </si>
  <si>
    <t>Housing Finance Agencies (HFA) Risk Sharing</t>
  </si>
  <si>
    <t>Qualified Participating Entities (QPE) Risk Sharing</t>
  </si>
  <si>
    <t>Multifamily Housing Service Coordinators</t>
  </si>
  <si>
    <t>Community Development Block Grants/Entitlement Grants</t>
  </si>
  <si>
    <t>Community Development Block Grants/Special Purpose Grants/Insular Areas</t>
  </si>
  <si>
    <t>Library of Congress</t>
  </si>
  <si>
    <t>42.XXX</t>
  </si>
  <si>
    <t>SF</t>
  </si>
  <si>
    <t>Scholarship Foundation</t>
  </si>
  <si>
    <t>85.XXX</t>
  </si>
  <si>
    <t>Single Family Property Disposition</t>
  </si>
  <si>
    <t>Dollar Home Sales</t>
  </si>
  <si>
    <t>Assisted Living Conversion for Eligible Multifamily Housing Projects</t>
  </si>
  <si>
    <t>Marketing Agreements and Orders</t>
  </si>
  <si>
    <t>Other Federal Awards</t>
  </si>
  <si>
    <t>USDA</t>
  </si>
  <si>
    <t>Plant and Animal Disease, Pest Control, and Animal Care</t>
  </si>
  <si>
    <t>Wildlife Services</t>
  </si>
  <si>
    <t>Commodity Loans and Loan Deficiency Payments</t>
  </si>
  <si>
    <t>Dairy Indemnity Program</t>
  </si>
  <si>
    <t>Emergency Conservation Program</t>
  </si>
  <si>
    <t>Morris K. Udall Scholarship Program</t>
  </si>
  <si>
    <t>Morris K. Udall Native American Congressional Internship Program</t>
  </si>
  <si>
    <t>NARA</t>
  </si>
  <si>
    <t>National Historical Publications and Records Grants</t>
  </si>
  <si>
    <t>Denali Commission Program</t>
  </si>
  <si>
    <t>Delta Regional Development</t>
  </si>
  <si>
    <t>Delta Area Economic Development</t>
  </si>
  <si>
    <t>Delta Local Development District Assistance</t>
  </si>
  <si>
    <t>EAC</t>
  </si>
  <si>
    <t>Help America Vote Act Requirements Payments</t>
  </si>
  <si>
    <t>USIP</t>
  </si>
  <si>
    <t>HHS</t>
  </si>
  <si>
    <t>Civil Rights and Privacy Rule Compliance Activities</t>
  </si>
  <si>
    <t>Cooperative Agreements to Improve the Health Status of Minority Populations</t>
  </si>
  <si>
    <t>Health Professions Preparatory Scholarship Program for Indians</t>
  </si>
  <si>
    <t>Health Professions Scholarship Program</t>
  </si>
  <si>
    <t>Mental Health Disaster Assistance and Emergency Mental Health</t>
  </si>
  <si>
    <t>Cooperative Agreements for State-Based Diabetes Control Programs and Evaluation of Surveillance Systems</t>
  </si>
  <si>
    <t>International Research and Research Training</t>
  </si>
  <si>
    <t>National Health Promotion</t>
  </si>
  <si>
    <t>Preventive Health and Health Services Block Grant</t>
  </si>
  <si>
    <t>Maternal and Child Health Services Block Grant to the States</t>
  </si>
  <si>
    <t>CNCS</t>
  </si>
  <si>
    <t>Retired and Senior Volunteer Program</t>
  </si>
  <si>
    <t>State Commissions</t>
  </si>
  <si>
    <t>AmeriCorps</t>
  </si>
  <si>
    <t>Training and Technical Assistance</t>
  </si>
  <si>
    <t>Foster Grandparent Program</t>
  </si>
  <si>
    <t>Volunteers in Service to America</t>
  </si>
  <si>
    <t>Senior Companion Program</t>
  </si>
  <si>
    <t>SSA</t>
  </si>
  <si>
    <t>Supplemental Security Income</t>
  </si>
  <si>
    <t>Challenge Cost Share</t>
  </si>
  <si>
    <t>Alaska Migratory Bird Co-Management Council</t>
  </si>
  <si>
    <t>Market News</t>
  </si>
  <si>
    <t>Small Business Innovation Research</t>
  </si>
  <si>
    <t>Sustainable Agriculture Research and Education</t>
  </si>
  <si>
    <t>1890 Institution Capacity Building Grants</t>
  </si>
  <si>
    <t>Biotechnology Risk Assessment Research</t>
  </si>
  <si>
    <t>Tribal Colleges Education Equity Grants</t>
  </si>
  <si>
    <t>Tribal Colleges Endowment Program</t>
  </si>
  <si>
    <t>Hispanic Serving Institutions Education Grants</t>
  </si>
  <si>
    <t>Community Food Projects</t>
  </si>
  <si>
    <t>Secondary and Two-Year Postsecondary Agriculture Education Challenge Grants</t>
  </si>
  <si>
    <t>1994 Institutions Research Program</t>
  </si>
  <si>
    <t>Safety of Dams on Indian Lands</t>
  </si>
  <si>
    <t>Indian Employment Assistance</t>
  </si>
  <si>
    <t>Indian Housing Assistance</t>
  </si>
  <si>
    <t>Expenditures:</t>
  </si>
  <si>
    <t>Indian Graduate Student Scholarships</t>
  </si>
  <si>
    <t>Export Licensing Service and Information</t>
  </si>
  <si>
    <t>Economic Adjustment Assistance</t>
  </si>
  <si>
    <t>Research and Evaluation Program</t>
  </si>
  <si>
    <t>Solid Waste Management Grants</t>
  </si>
  <si>
    <t>Emergency Community Water Assistance Grants</t>
  </si>
  <si>
    <t>Community Facilities Loans and Grants</t>
  </si>
  <si>
    <t>Intermediary Relending Program</t>
  </si>
  <si>
    <t>Business and Industry Loans</t>
  </si>
  <si>
    <t>Rural Business Enterprise Grants</t>
  </si>
  <si>
    <t>Disaster Assistance Loans</t>
  </si>
  <si>
    <t>7(a) Loan Guarantees</t>
  </si>
  <si>
    <t>Surety Bond Guarantees</t>
  </si>
  <si>
    <t>Small Business Development Centers</t>
  </si>
  <si>
    <t>504 Certified Development Loans</t>
  </si>
  <si>
    <t>Native American Outreach</t>
  </si>
  <si>
    <t>7(a)Export Loan Guarantees</t>
  </si>
  <si>
    <t>HUBZone Program</t>
  </si>
  <si>
    <t>Title I Grants to Local Educational Agencies</t>
  </si>
  <si>
    <t>Undergraduate International Studies and Foreign Language Programs</t>
  </si>
  <si>
    <t>International Research and Studies</t>
  </si>
  <si>
    <t>Federal Work-Study Program</t>
  </si>
  <si>
    <t>Impact Aid</t>
  </si>
  <si>
    <t>Federal Pell Grant Program</t>
  </si>
  <si>
    <t>TRIO Staff Training Program</t>
  </si>
  <si>
    <t>Minority Science and Engineering Improvement</t>
  </si>
  <si>
    <t>Rehabilitation Long-Term Training</t>
  </si>
  <si>
    <t>Federal Real Property Assistance Program</t>
  </si>
  <si>
    <t>Training Interpreters for Individuals who are Deaf and Individuals who are Deaf-Blind</t>
  </si>
  <si>
    <t>Magnet Schools Assistance</t>
  </si>
  <si>
    <t>Education for Homeless Children and Youth</t>
  </si>
  <si>
    <t>Complex Humanitarian Emergency and War-Related Injury Public Health Activities</t>
  </si>
  <si>
    <t>Tribal Self-Governance Program: Planning and Negotiation Cooperative Agreement</t>
  </si>
  <si>
    <t>Family Connection Grants</t>
  </si>
  <si>
    <t>Cardiovascular Diseases Research</t>
  </si>
  <si>
    <t>Diabetes, Digestive, and Kidney Diseases Extramural Research</t>
  </si>
  <si>
    <t>Biorefinery Assistance</t>
  </si>
  <si>
    <t>Rural Energy for America Program</t>
  </si>
  <si>
    <t>Rural Microentrepreneur Assistance Program</t>
  </si>
  <si>
    <t>NOAA Mission-Related Education Awards</t>
  </si>
  <si>
    <t>Ocean Exploration</t>
  </si>
  <si>
    <t>Integrated Ocean Observing System (IOOS)</t>
  </si>
  <si>
    <t>Education Quality Award Ambassadorship</t>
  </si>
  <si>
    <t>National Oceanic and Atmospheric Administration (NOAA) Cooperative Institutes</t>
  </si>
  <si>
    <t>Coral Reef Conservation Program</t>
  </si>
  <si>
    <t>Minority Business Resource Development</t>
  </si>
  <si>
    <t>Title VI - Cheyenne River Sioux Tribe, Lower Brule Sioux Tribe, and Terrestrial Wildlife Habitat Restoration, South Dakota</t>
  </si>
  <si>
    <t>Competitive Grants: Promoting K-12 Student Achievement at Military-Connected Schools</t>
  </si>
  <si>
    <t>Invitational Grants for Military-Connected Schools</t>
  </si>
  <si>
    <t>Department of Defense Impact Aid (Supplement, CWSD, BRAC)</t>
  </si>
  <si>
    <t>DOD, NDEP, DOTC-STEM Education Outreach Implementation</t>
  </si>
  <si>
    <t>Congressionally Directed Assistance</t>
  </si>
  <si>
    <t>Science, Technology, Engineering and Mathematics (STEM) Educational Program: Science, Mathematics And Research for Transformation (SMART)</t>
  </si>
  <si>
    <t>Teacher Education Assistance for College and Higher Education Grants (TEACH Grants)</t>
  </si>
  <si>
    <t>National Leadership Grants</t>
  </si>
  <si>
    <t>Laura Bush 21st Century Librarian Program</t>
  </si>
  <si>
    <t>Veterans State Adult Day Health Care</t>
  </si>
  <si>
    <t>Automobiles and Adaptive Equipment for Certain Disabled Veterans and Members of the Armed Forces</t>
  </si>
  <si>
    <t>Burial Expenses Allowance for Veterans</t>
  </si>
  <si>
    <t>Life Insurance for Veterans</t>
  </si>
  <si>
    <t>Pension for Non-Service-Connected Disability for Veterans</t>
  </si>
  <si>
    <t>Pension to Veterans Surviving Spouses, and Children</t>
  </si>
  <si>
    <t>Specially Adapted Housing for Disabled Veterans</t>
  </si>
  <si>
    <t>Veterans Compensation for Service-Connected Disability</t>
  </si>
  <si>
    <t>Veterans Dependency and Indemnity Compensation for Service-Connected Death</t>
  </si>
  <si>
    <t>Vocational Rehabilitation for Disabled Veterans</t>
  </si>
  <si>
    <t>Survivors and Dependents Educational Assistance</t>
  </si>
  <si>
    <t>All-Volunteer Force Educational Assistance</t>
  </si>
  <si>
    <t>Vocational and Educational Counseling for Servicemembers and Veterans</t>
  </si>
  <si>
    <t>Native American Veteran Direct Loan Program</t>
  </si>
  <si>
    <t>NSF</t>
  </si>
  <si>
    <t>Mathematical and Physical Sciences</t>
  </si>
  <si>
    <t>Geosciences</t>
  </si>
  <si>
    <t>Computer and Information Science and Engineering</t>
  </si>
  <si>
    <t>Biological Sciences</t>
  </si>
  <si>
    <t>Social, Behavioral, and Economic Sciences</t>
  </si>
  <si>
    <t>Education and Human Resources</t>
  </si>
  <si>
    <t>Polar Programs</t>
  </si>
  <si>
    <t>Office of Cyberinfrastructure</t>
  </si>
  <si>
    <t>SBA</t>
  </si>
  <si>
    <t>8(a) Business Development Program</t>
  </si>
  <si>
    <t>7(j) Technical Assistance</t>
  </si>
  <si>
    <t>Overseas Refugee Assistance Programs for Europe</t>
  </si>
  <si>
    <t>Overseas Refugee Assistance Programs for Strategic Global Priorities</t>
  </si>
  <si>
    <t>DOT</t>
  </si>
  <si>
    <t>Airport Improvement Program</t>
  </si>
  <si>
    <t>Aviation Research Grants</t>
  </si>
  <si>
    <t>Air Transportation Centers of Excellence</t>
  </si>
  <si>
    <t>Highway Research and Development Program</t>
  </si>
  <si>
    <t>Highway Planning and Construction</t>
  </si>
  <si>
    <t>Highway Training and Education</t>
  </si>
  <si>
    <t>Recreational Trails Program</t>
  </si>
  <si>
    <t>Performance and Registration Information Systems Management</t>
  </si>
  <si>
    <t>Border Enforcement Grants</t>
  </si>
  <si>
    <t>Safety Data Improvement Program</t>
  </si>
  <si>
    <t>VA</t>
  </si>
  <si>
    <t>Grants to States for Construction of State Home Facilities</t>
  </si>
  <si>
    <t>Veterans Domiciliary Care</t>
  </si>
  <si>
    <t>Veterans Dental Care</t>
  </si>
  <si>
    <t>Veterans Prescription Service</t>
  </si>
  <si>
    <t>Veterans Prosthetic Appliances</t>
  </si>
  <si>
    <t>Veterans State Domiciliary Care</t>
  </si>
  <si>
    <t>Veterans State Nursing Home Care</t>
  </si>
  <si>
    <t>VA Homeless Providers Grant and Per Diem Program</t>
  </si>
  <si>
    <t>Congressionally Mandated Projects</t>
  </si>
  <si>
    <t>Capacity Building Grants and Cooperative Agreements for Compliance Assurance and Enforcement Activities in Indian Country and Other Tribal Areas</t>
  </si>
  <si>
    <t>Construction Grants for Wastewater Treatment Works</t>
  </si>
  <si>
    <t>Water Pollution Control State, Interstate, and Tribal Program Support</t>
  </si>
  <si>
    <t>Surveys, Studies, Investigations, Demonstrations, and Training Grants - Section 1442 of the Safe Drinking Water Act</t>
  </si>
  <si>
    <t>National Wetland Program Development Grants and Five-Star Restoration Training Grant</t>
  </si>
  <si>
    <t>Section 4 Capacity Building for Community Development and Affordable Housing</t>
  </si>
  <si>
    <t>Long-Term Surveillance and Maintenance</t>
  </si>
  <si>
    <t>Indian Education -- Special Programs for Indian Children</t>
  </si>
  <si>
    <t>Transition Programs for Students with Intellectual Disabilities into Higher Education</t>
  </si>
  <si>
    <t>MCC Foreign Assistance for Overseas Programs</t>
  </si>
  <si>
    <t>Japan-U.S. Friendship Commission Grants</t>
  </si>
  <si>
    <t>Priority Grant Competition</t>
  </si>
  <si>
    <t>Biomonitoring Programs for State Public Health Laboratories</t>
  </si>
  <si>
    <t>Birth Defects and Developmental Disabilities - Prevention and Surveillance</t>
  </si>
  <si>
    <t>Emergency System for Advance Registration of Volunteer Health Professionals</t>
  </si>
  <si>
    <t>Guardianship Assistance</t>
  </si>
  <si>
    <t>Telehealth Programs</t>
  </si>
  <si>
    <t>Teenage Pregnancy Prevention Program</t>
  </si>
  <si>
    <t>Foreign Public Health Construction</t>
  </si>
  <si>
    <t>Biomedical Advanced Research and Development Authority (BARDA), Biodefense Medical Countermeasure Development</t>
  </si>
  <si>
    <t>Pregnancy Assistance Fund Program</t>
  </si>
  <si>
    <t>Affordable Care Act (ACA) Maternal, Infant, and Early Childhood Home Visiting Program</t>
  </si>
  <si>
    <t>Affordable Care Act (ACA) Tribal Maternal, Infant, and Early Childhood Home Visiting Program</t>
  </si>
  <si>
    <t>Affordable Care Act (ACA) Grants to States for Health Insurance Premium Review</t>
  </si>
  <si>
    <t>Health Information Technology Regional Extension Centers Program</t>
  </si>
  <si>
    <t>Program Development and Innovation Grants</t>
  </si>
  <si>
    <t>Senior Demonstration Program</t>
  </si>
  <si>
    <t>Social Innovation Fund</t>
  </si>
  <si>
    <t>CNCS Disaster Response Cooperative Agreement</t>
  </si>
  <si>
    <t>Volunteer Generation Fund</t>
  </si>
  <si>
    <t>State and Local Homeland Security National Training Program</t>
  </si>
  <si>
    <t>Non-Profit Security Program</t>
  </si>
  <si>
    <t>Federal Disaster Assistance to Individuals and Households in Presidential Declared Disaster Areas</t>
  </si>
  <si>
    <t>Interoperable Emergency Communications</t>
  </si>
  <si>
    <t>Bio-Preparedness Collaboratory</t>
  </si>
  <si>
    <t>Teacher Quality Partnership Grants</t>
  </si>
  <si>
    <t>Consolidated Grant to the Outlying Areas</t>
  </si>
  <si>
    <t>Lifespan Respite Care Program</t>
  </si>
  <si>
    <t>Native Hawaiian Career and Technical Education</t>
  </si>
  <si>
    <t>Epidemiologic Research Studies of Acquired Immunodeficiency Syndrome (AIDS) and Human Immunodeficiency Virus (HIV) Infection in Selected Population Groups</t>
  </si>
  <si>
    <t>Human Immunodeficiency Virus (HIV)/Acquired Immunodeficiency Virus Syndrome (AIDS) Surveillance</t>
  </si>
  <si>
    <t>Assistance Programs for Chronic Disease Prevention and Control</t>
  </si>
  <si>
    <t>Cooperative Agreements to Support State-Based Safe Motherhood and Infant Health Initiative Programs</t>
  </si>
  <si>
    <t>Tuberculosis Demonstration, Research, Public and Professional Education</t>
  </si>
  <si>
    <t>Block Grants for Community Mental Health Services</t>
  </si>
  <si>
    <t>Block Grants for Prevention and Treatment of Substance Abuse</t>
  </si>
  <si>
    <t>Coal Miners Respiratory Impairment Treatment Clinics and Services</t>
  </si>
  <si>
    <t>Health Professions Recruitment Program for Indians</t>
  </si>
  <si>
    <t>Military Construction, National Guard</t>
  </si>
  <si>
    <t>National Guard Military Operations and Maintenance (O&amp;M) Projects</t>
  </si>
  <si>
    <t>Military Medical Research and Development</t>
  </si>
  <si>
    <t>Basic Scientific Research</t>
  </si>
  <si>
    <t>87.XXX</t>
  </si>
  <si>
    <t>Consumer Product Safety Commission</t>
  </si>
  <si>
    <t>CPSC</t>
  </si>
  <si>
    <t>Energy Efficiency and Renewable Energy Information Dissemination, Outreach, Training and Technical Analysis/Assistance</t>
  </si>
  <si>
    <t>State Energy Program Special Projects</t>
  </si>
  <si>
    <t>ONDCP</t>
  </si>
  <si>
    <t>NFAH</t>
  </si>
  <si>
    <t>SEC</t>
  </si>
  <si>
    <t>FEMA</t>
  </si>
  <si>
    <t>OTHER</t>
  </si>
  <si>
    <t>Arts in Education</t>
  </si>
  <si>
    <t>Credit Enhancement for Charter School Facilities</t>
  </si>
  <si>
    <t>Alaska Native Educational Programs</t>
  </si>
  <si>
    <t>Rural Education</t>
  </si>
  <si>
    <t>Native Hawaiian Education</t>
  </si>
  <si>
    <t>Mathematics and Science Partnerships</t>
  </si>
  <si>
    <t>Grants for State Assessments and Related Activities</t>
  </si>
  <si>
    <t>Barry M. Goldwater Scholarship Program</t>
  </si>
  <si>
    <t>Rural Domestic Violence, Dating Violence, Sexual Assault, and Stalking Assistance Program</t>
  </si>
  <si>
    <t>Support for Adam Walsh Act Implementation Grant Program</t>
  </si>
  <si>
    <t>Edward Byrne Memorial Competitive Grant Program</t>
  </si>
  <si>
    <t>H-1B Job Training Grants</t>
  </si>
  <si>
    <t>Brookwood-Sago Grant</t>
  </si>
  <si>
    <t>Safety and Health Grants</t>
  </si>
  <si>
    <t>Distance Learning and Telemedicine Loans and Grants</t>
  </si>
  <si>
    <t>Office of Research and Development Consolidated Research/Training/Fellowships</t>
  </si>
  <si>
    <t>Environmental Protection Consolidated Grants for the Insular Areas - Program Support</t>
  </si>
  <si>
    <t>Technical Assistance and Provision for Foreign Hospitals and Health Organizations</t>
  </si>
  <si>
    <t>Supplemental Revenue Assistance Program</t>
  </si>
  <si>
    <t>Voluntary Public Access and Habitat Incentive Program</t>
  </si>
  <si>
    <t>Biodiesel</t>
  </si>
  <si>
    <t>Beginning Farmer and Rancher Development Program</t>
  </si>
  <si>
    <t>Biomass Research and Development Initiative Competitive Grants Program (BRDI)</t>
  </si>
  <si>
    <t>Farm Business Management and Benchmarking Competitive Grants Program</t>
  </si>
  <si>
    <t>Sun Grant Program</t>
  </si>
  <si>
    <t>Rural Development Multi-Family Housing Rural Housing Voucher Demonstration Program</t>
  </si>
  <si>
    <t>FNS Food Safety Grants</t>
  </si>
  <si>
    <t>Schools and Roads - Grants to Counties</t>
  </si>
  <si>
    <t>Rural Development, Forestry, and Communities</t>
  </si>
  <si>
    <t>National Forest Foundation</t>
  </si>
  <si>
    <t>National Fish and Wildlife Foundation</t>
  </si>
  <si>
    <t>Community Forest and Open Space Conservation Program (CFP)</t>
  </si>
  <si>
    <t>Lake Tahoe Erosion Control Grant Program</t>
  </si>
  <si>
    <t>Watershed Restoration and Enhancement Agreement Authority</t>
  </si>
  <si>
    <t>Southwest Forest Health and Wildfire Prevention</t>
  </si>
  <si>
    <t>Environmental Policy and Innovation Grants</t>
  </si>
  <si>
    <t>Consolidated Pesticide Enforcement Cooperative Agreements</t>
  </si>
  <si>
    <t>Toxic Substances Compliance Monitoring Cooperative Agreements</t>
  </si>
  <si>
    <t>TSCA Title IV State Lead Grants Certification of Lead-Based Paint Professionals</t>
  </si>
  <si>
    <t>Pollution Prevention Grants Program</t>
  </si>
  <si>
    <t>Source Reduction Assistance</t>
  </si>
  <si>
    <t>Hazardous Waste Management State Program Support</t>
  </si>
  <si>
    <t>Marine Turtle Conservation Fund</t>
  </si>
  <si>
    <t>Assistance to State Water Resources Research Institutes</t>
  </si>
  <si>
    <t>Economic, Social, and Political Development of the Territories</t>
  </si>
  <si>
    <t>Historic Preservation Fund Grants-In-Aid</t>
  </si>
  <si>
    <t>National Historic Landmark</t>
  </si>
  <si>
    <t>National Register of Historic Places</t>
  </si>
  <si>
    <t>Technical Preservation Services</t>
  </si>
  <si>
    <t>Disposal of Federal Surplus Real Property for Parks, Recreation, and Historic Monuments</t>
  </si>
  <si>
    <t>Rivers, Trails and Conservation Assistance</t>
  </si>
  <si>
    <t>Special Benefits for Certain World War II Veterans</t>
  </si>
  <si>
    <t>DHS</t>
  </si>
  <si>
    <t>Homeland Security Preparedness Technical Assistance Program</t>
  </si>
  <si>
    <t>Citizenship Education and Training</t>
  </si>
  <si>
    <t>Boating Safety Financial Assistance</t>
  </si>
  <si>
    <t>National Fire Academy Training Assistance</t>
  </si>
  <si>
    <t>Flood Insurance</t>
  </si>
  <si>
    <t>Community Assistance Program State Support Services Element (CAP-SSSE)</t>
  </si>
  <si>
    <t>Emergency Food and Shelter National Board Program</t>
  </si>
  <si>
    <t>National Urban Search and Rescue (US&amp;R) Response System</t>
  </si>
  <si>
    <t>Flood Mitigation Assistance</t>
  </si>
  <si>
    <t>Community Disaster Loans</t>
  </si>
  <si>
    <t>Crisis Counseling</t>
  </si>
  <si>
    <t>Regulation of Surface Coal Mining and Surface Effects of Underground Coal Mining</t>
  </si>
  <si>
    <t>Not-for-Profit AMD Reclamation</t>
  </si>
  <si>
    <t>Alaska Coastal Marine Institute</t>
  </si>
  <si>
    <t>Public and Indian Housing</t>
  </si>
  <si>
    <t>Indian Community Development Block Grant Program</t>
  </si>
  <si>
    <t>State Justice Statistics Program for Statistical Analysis Centers</t>
  </si>
  <si>
    <t>National Criminal History Improvement Program (NCHIP)</t>
  </si>
  <si>
    <t>Gang Resistance Education and Training</t>
  </si>
  <si>
    <t>Edward Byrne Memorial Justice Assistance Grant Program</t>
  </si>
  <si>
    <t>Statewide Automated Victim Information Notification (SAVIN) Program</t>
  </si>
  <si>
    <t>Paul Coverdell Forensic Sciences Improvement Grant Program</t>
  </si>
  <si>
    <t>Criminal and Juvenile Justice and Mental Health Collaboration Program</t>
  </si>
  <si>
    <t>DOL</t>
  </si>
  <si>
    <t>Labor Force Statistics</t>
  </si>
  <si>
    <t>Prices and Cost of Living Data</t>
  </si>
  <si>
    <t>Productivity and Technology Data</t>
  </si>
  <si>
    <t>Compensation and Working Conditions</t>
  </si>
  <si>
    <t>Employee Benefits Security Administration</t>
  </si>
  <si>
    <t>Employment Service/Wagner-Peyser Funded Activities</t>
  </si>
  <si>
    <t>Unemployment Insurance</t>
  </si>
  <si>
    <t>Senior Community Service Employment Program</t>
  </si>
  <si>
    <t>National Farmworker Jobs Program</t>
  </si>
  <si>
    <t>Native American Employment and Training</t>
  </si>
  <si>
    <t>Incentive Grants - WIA Section 503</t>
  </si>
  <si>
    <t>Permanent Labor Certification for Foreign Workers</t>
  </si>
  <si>
    <t>Temporary Labor Certification for Foreign Workers</t>
  </si>
  <si>
    <t>Labor Organization Reports</t>
  </si>
  <si>
    <t>Energy Employees Occupational Illness Compensation</t>
  </si>
  <si>
    <t>Consultation Agreements</t>
  </si>
  <si>
    <t>Social Security State Grants for Work Incentives Assistance to Disabled Beneficiaries</t>
  </si>
  <si>
    <t>USAID</t>
  </si>
  <si>
    <t>USAID Foreign Assistance for Programs Overseas</t>
  </si>
  <si>
    <t>Cooperative Development Program (CDP)</t>
  </si>
  <si>
    <t>Ocean Freight Reimbursement Program (OFR)</t>
  </si>
  <si>
    <t>Non-Governmental Organization Strengthening (NGO)</t>
  </si>
  <si>
    <t>Specialty Crop Block Grant Program - Farm Bill</t>
  </si>
  <si>
    <t>Research Innovation and Development Grants in Economic (RIDGE)</t>
  </si>
  <si>
    <t>Agricultural Market and Economic Research</t>
  </si>
  <si>
    <t>Specialty Crop Research Initiative</t>
  </si>
  <si>
    <t>Transformation Initiative Research Grants: Sustainable Community Research Grant Program</t>
  </si>
  <si>
    <t>Transformation Initiative Research Grants: Natural Experiments</t>
  </si>
  <si>
    <t>Transformation Initiative Research Grants: Demonstration and Related Small Grants</t>
  </si>
  <si>
    <t>Public and Indian Housing Transformation Initiative (TI) Technical Assistance (TA)</t>
  </si>
  <si>
    <t>Lead Technical Studies Grants</t>
  </si>
  <si>
    <t>Indian Self-Determination Act Contracts, Grants and Cooperative Agreements</t>
  </si>
  <si>
    <t>Arizona Water Settlement Act of 2004</t>
  </si>
  <si>
    <t>National Wildlife Refuge Fund</t>
  </si>
  <si>
    <t>Lower Snake River Compensation Plan</t>
  </si>
  <si>
    <t>Preservation of Japanese American Confinement Sites</t>
  </si>
  <si>
    <t>National Trails System Projects</t>
  </si>
  <si>
    <t>Redwood National Park Cooperative Management with the State of California</t>
  </si>
  <si>
    <t>Community-Based Violence Prevention Program</t>
  </si>
  <si>
    <t>Youth Gang Prevention</t>
  </si>
  <si>
    <t>State Domestic Violence and Sexual Assault Coalitions</t>
  </si>
  <si>
    <t>Tribal Domestic Violence and Sexual Assault Coalitions Grant Program</t>
  </si>
  <si>
    <t>Project Safe Neighborhoods</t>
  </si>
  <si>
    <t>List of State Entities</t>
  </si>
  <si>
    <t>Miami Dade College</t>
  </si>
  <si>
    <t>Florida State College at Jacksonville</t>
  </si>
  <si>
    <t>Hillsborough Community College</t>
  </si>
  <si>
    <t>St. Petersburg College</t>
  </si>
  <si>
    <t>Polk State College</t>
  </si>
  <si>
    <t>Palm Beach State College</t>
  </si>
  <si>
    <t>Daytona State College</t>
  </si>
  <si>
    <t>Pensacola State College</t>
  </si>
  <si>
    <t>Broward College</t>
  </si>
  <si>
    <t>Santa Fe College</t>
  </si>
  <si>
    <t>Tallahassee Community College</t>
  </si>
  <si>
    <t>College of Central Florida</t>
  </si>
  <si>
    <t>State College of Florida, Manatee-Sarasota</t>
  </si>
  <si>
    <t>Seminole State College of Florida</t>
  </si>
  <si>
    <t>Chipola College</t>
  </si>
  <si>
    <t>Pasco-Hernando Community College</t>
  </si>
  <si>
    <t>Indian River State College</t>
  </si>
  <si>
    <t>North Florida Community College</t>
  </si>
  <si>
    <t>Florida Keys Community College</t>
  </si>
  <si>
    <t>Northwest Florida State College</t>
  </si>
  <si>
    <t>Florida Legislature</t>
  </si>
  <si>
    <t>Justice Administrative Commission</t>
  </si>
  <si>
    <t>State Courts System</t>
  </si>
  <si>
    <t>Florida Executive Office of the Governor</t>
  </si>
  <si>
    <t>Florida Department of Lottery</t>
  </si>
  <si>
    <t>Florida Department of Environmental Protection</t>
  </si>
  <si>
    <t>Florida Department of Legal Affairs</t>
  </si>
  <si>
    <t>Florida Department of Agriculture and Consumer Services</t>
  </si>
  <si>
    <t>Florida Department of Financial Services</t>
  </si>
  <si>
    <t>Florida Department of State</t>
  </si>
  <si>
    <t>Florida Department of Education</t>
  </si>
  <si>
    <t>Florida School for the Deaf and the Blind</t>
  </si>
  <si>
    <t>University of Florida</t>
  </si>
  <si>
    <t>Florida State University</t>
  </si>
  <si>
    <t>Florida A &amp; M University</t>
  </si>
  <si>
    <t>University of Central Florida</t>
  </si>
  <si>
    <t>University of South Florida</t>
  </si>
  <si>
    <t>New College of Florida</t>
  </si>
  <si>
    <t>Florida Atlantic University</t>
  </si>
  <si>
    <t>University of West Florida</t>
  </si>
  <si>
    <t>Florida International University</t>
  </si>
  <si>
    <t>University of North Florida</t>
  </si>
  <si>
    <t>Florida Gulf Coast University</t>
  </si>
  <si>
    <t>Florida Department of Veterans' Affairs</t>
  </si>
  <si>
    <t>Florida Department of Community Affairs</t>
  </si>
  <si>
    <t>Florida Department of Labor and Employment Security</t>
  </si>
  <si>
    <t>Florida Department of Transportation</t>
  </si>
  <si>
    <t>Florida Department of Citrus</t>
  </si>
  <si>
    <t>Florida Department of Military Affairs</t>
  </si>
  <si>
    <t>Florida Department of Health</t>
  </si>
  <si>
    <t>Florida Department of Elder Affairs</t>
  </si>
  <si>
    <t>Florida Agency for Persons with Disabilities</t>
  </si>
  <si>
    <t>Florida Agency for Health Care Administration</t>
  </si>
  <si>
    <t>Florida Department of Corrections</t>
  </si>
  <si>
    <t>Florida Department of Law Enforcement</t>
  </si>
  <si>
    <t>Florida Department of Management Services</t>
  </si>
  <si>
    <t>Florida Department of Revenue</t>
  </si>
  <si>
    <t>Florida Agency for Workforce Innovation</t>
  </si>
  <si>
    <t>Florida Department of Highway Safety and Motor Vehicles</t>
  </si>
  <si>
    <t>Florida Fish and Wildlife Conservation Commission</t>
  </si>
  <si>
    <t>Florida Parole Commission</t>
  </si>
  <si>
    <t>Florida Department of Business and Professional Regulation</t>
  </si>
  <si>
    <t>Florida Department of Juvenile Justice</t>
  </si>
  <si>
    <t>State Board of Administration</t>
  </si>
  <si>
    <t>Above Fitness Products</t>
  </si>
  <si>
    <t>Mount Sinai Medical Center</t>
  </si>
  <si>
    <t>Academy of Applied Science</t>
  </si>
  <si>
    <t>ACS Government Healthcare Solutions</t>
  </si>
  <si>
    <t>NACE International</t>
  </si>
  <si>
    <t>Nano CVD, Inc</t>
  </si>
  <si>
    <t>Advanced Material Technology, Inc.</t>
  </si>
  <si>
    <t>Nanoptics, Inc.</t>
  </si>
  <si>
    <t>AFrame Digital, Inc.</t>
  </si>
  <si>
    <t>Agiltron, Inc.</t>
  </si>
  <si>
    <t>National Academy of Sciences</t>
  </si>
  <si>
    <t>National Academy of Sciences - National Research Council</t>
  </si>
  <si>
    <t>Alabama A&amp;M University</t>
  </si>
  <si>
    <t>Alabama State University</t>
  </si>
  <si>
    <t>National Cued Speech Association</t>
  </si>
  <si>
    <t>National Development and Research Institutes, Inc.</t>
  </si>
  <si>
    <t>Albert Einstein College of Medicine</t>
  </si>
  <si>
    <t>National Endowment for the Humanities</t>
  </si>
  <si>
    <t>Alion Science and Technology</t>
  </si>
  <si>
    <t>National Forensic Science Technology Center</t>
  </si>
  <si>
    <t>Alpha Scents, Inc.</t>
  </si>
  <si>
    <t>National Institute of Aerospace</t>
  </si>
  <si>
    <t>National Marine Sanctuary Foundation</t>
  </si>
  <si>
    <t>American Association of Community Colleges</t>
  </si>
  <si>
    <t>National Marrow Donor Program</t>
  </si>
  <si>
    <t>Natura Therapeutics, Inc.</t>
  </si>
  <si>
    <t>American Institutes for Research</t>
  </si>
  <si>
    <t>NEI Corporation</t>
  </si>
  <si>
    <t>American Psychological Association</t>
  </si>
  <si>
    <t>Neuroanalytics</t>
  </si>
  <si>
    <t>New England Aquarium</t>
  </si>
  <si>
    <t>Anthrotronix, Inc.</t>
  </si>
  <si>
    <t>New Mexico State University</t>
  </si>
  <si>
    <t>New York Blood Center</t>
  </si>
  <si>
    <t>APTIMA, Inc.</t>
  </si>
  <si>
    <t>New York Botanical Garden</t>
  </si>
  <si>
    <t>ARCADIS U.S., Inc.</t>
  </si>
  <si>
    <t>New York University</t>
  </si>
  <si>
    <t>North Broward Hospital District</t>
  </si>
  <si>
    <t>Area Agency on Aging for Southwest Florida</t>
  </si>
  <si>
    <t>North Carolina A&amp;T State University</t>
  </si>
  <si>
    <t>Argonne National Laboratory</t>
  </si>
  <si>
    <t>North Carolina Department of Transportation</t>
  </si>
  <si>
    <t>Arizona State University</t>
  </si>
  <si>
    <t>North Carolina State University</t>
  </si>
  <si>
    <t>Arkansas State University</t>
  </si>
  <si>
    <t>North Dakota Department of Human Services</t>
  </si>
  <si>
    <t>North Dakota State University</t>
  </si>
  <si>
    <t>ASRC Aerospace Corporation</t>
  </si>
  <si>
    <t>Association of American Medical Colleges</t>
  </si>
  <si>
    <t>North Walton County Mosquito Control</t>
  </si>
  <si>
    <t>Association of Schools of Public Health</t>
  </si>
  <si>
    <t>Northeast Florida Healthy Start Coalition, Inc.</t>
  </si>
  <si>
    <t>Northern Arizona University</t>
  </si>
  <si>
    <t>ATK Launch Systems, Inc.</t>
  </si>
  <si>
    <t>Northern Speech Services &amp; National Rehabilitation</t>
  </si>
  <si>
    <t>Northern Virginia Community College</t>
  </si>
  <si>
    <t>Auburn University</t>
  </si>
  <si>
    <t>Northrop Grumman Corporation</t>
  </si>
  <si>
    <t>BAE Systems</t>
  </si>
  <si>
    <t>Ball Aerospace and Technologies Corporation</t>
  </si>
  <si>
    <t>Northwest Florida Water Management District</t>
  </si>
  <si>
    <t>Northwestern University</t>
  </si>
  <si>
    <t>Battelle Energy Alliance, LLC</t>
  </si>
  <si>
    <t>Novabone Products</t>
  </si>
  <si>
    <t>Battelle Memorial Institute</t>
  </si>
  <si>
    <t>Novonics, Inc.</t>
  </si>
  <si>
    <t>Bay County Public Schools</t>
  </si>
  <si>
    <t>Bay, Franklin, Gulf Healthy Start Coalition</t>
  </si>
  <si>
    <t>Oak Ridge Associated University</t>
  </si>
  <si>
    <t>Oak Ridge Institute for Science and Education</t>
  </si>
  <si>
    <t>BBN Technologies</t>
  </si>
  <si>
    <t>Ocean Leadership</t>
  </si>
  <si>
    <t>BD Displays</t>
  </si>
  <si>
    <t>Ocean Research and Conservation Association</t>
  </si>
  <si>
    <t>Bechtel National, Inc.</t>
  </si>
  <si>
    <t>Ohio State University</t>
  </si>
  <si>
    <t>BetaStem Therapeutics, Inc.</t>
  </si>
  <si>
    <t>Ohio State University Research Foundation</t>
  </si>
  <si>
    <t>Okaloosa County</t>
  </si>
  <si>
    <t>Okaloosa County Mosquito Control</t>
  </si>
  <si>
    <t>Boston Applied Technologies</t>
  </si>
  <si>
    <t>Okeechobee County Family Health/Healthy Start Coalition, Inc.</t>
  </si>
  <si>
    <t>Boston Medical Center</t>
  </si>
  <si>
    <t>Old Dominion University</t>
  </si>
  <si>
    <t>Optigrate</t>
  </si>
  <si>
    <t>Brandeis University</t>
  </si>
  <si>
    <t>Orange County Public Schools</t>
  </si>
  <si>
    <t>Brevard Workforce Development Board</t>
  </si>
  <si>
    <t>Brigham Young University</t>
  </si>
  <si>
    <t>Broward County Board of County Commissioners</t>
  </si>
  <si>
    <t>Oregon Research Institute</t>
  </si>
  <si>
    <t>Brown University</t>
  </si>
  <si>
    <t>Butler Hospital</t>
  </si>
  <si>
    <t>Osceola County</t>
  </si>
  <si>
    <t>California Institute of Technology</t>
  </si>
  <si>
    <t>California Pacific Medical Center</t>
  </si>
  <si>
    <t>California State University</t>
  </si>
  <si>
    <t>Cape Cod National Seashore</t>
  </si>
  <si>
    <t>Pacific Institute for Research</t>
  </si>
  <si>
    <t>Capital Area Healthy Start Coalition</t>
  </si>
  <si>
    <t>Palm Beach Board of County Commissioners</t>
  </si>
  <si>
    <t>Carnegie Institute of Washington</t>
  </si>
  <si>
    <t>Carnegie Mellon University</t>
  </si>
  <si>
    <t>Case Western Reserve University</t>
  </si>
  <si>
    <t>Pegasus Technical Services, Inc.</t>
  </si>
  <si>
    <t>Pennsylvania State University</t>
  </si>
  <si>
    <t>Pico Technologies</t>
  </si>
  <si>
    <t>Central Healthy Start Coalition, Inc.</t>
  </si>
  <si>
    <t>Pinellas County Florida</t>
  </si>
  <si>
    <t>Ceralink, Inc.</t>
  </si>
  <si>
    <t>Pitt Community College (Winterville, NC)</t>
  </si>
  <si>
    <t>CG2, Inc.</t>
  </si>
  <si>
    <t>Polk County Public Schools</t>
  </si>
  <si>
    <t>Chemimage Corporation</t>
  </si>
  <si>
    <t>Polk County School Board</t>
  </si>
  <si>
    <t>Chicago Arts Partnerships</t>
  </si>
  <si>
    <t>Childrens Home Society of Florida</t>
  </si>
  <si>
    <t>Princeton University</t>
  </si>
  <si>
    <t>Propagation Research Associates</t>
  </si>
  <si>
    <t>Public Health Foundation</t>
  </si>
  <si>
    <t>Public Health Trust Miami-Dade</t>
  </si>
  <si>
    <t>Purdue University</t>
  </si>
  <si>
    <t>Chipola Healthy Start Coalition</t>
  </si>
  <si>
    <t>Putnam County School Board</t>
  </si>
  <si>
    <t>Chipola Regional Workforce Development Board</t>
  </si>
  <si>
    <t>Quintell of Ohio, LLC</t>
  </si>
  <si>
    <t>City of Jacksonville</t>
  </si>
  <si>
    <t>Raydiance, Inc.</t>
  </si>
  <si>
    <t>REACH UP, Inc.</t>
  </si>
  <si>
    <t>Clarkson University</t>
  </si>
  <si>
    <t>Clemson University</t>
  </si>
  <si>
    <t>Research Foundation for Mental Hygiene, Inc.</t>
  </si>
  <si>
    <t>Research Foundation of the State University of New York</t>
  </si>
  <si>
    <t>Coastal Behavioral Healthcare, Inc.</t>
  </si>
  <si>
    <t>Research Triangle Institute International</t>
  </si>
  <si>
    <t>Colorado School of Mines</t>
  </si>
  <si>
    <t>Colorado State University</t>
  </si>
  <si>
    <t>RMC Research Corporation</t>
  </si>
  <si>
    <t>Roffers Ocean Fishing Forecasting Service</t>
  </si>
  <si>
    <t>Columbia County School District</t>
  </si>
  <si>
    <t>RTI International</t>
  </si>
  <si>
    <t>Columbia University</t>
  </si>
  <si>
    <t>Rush University Medical Center</t>
  </si>
  <si>
    <t>Rutgers State University</t>
  </si>
  <si>
    <t>SAIC</t>
  </si>
  <si>
    <t>Community Partnership for Children</t>
  </si>
  <si>
    <t>Sam Houston State University</t>
  </si>
  <si>
    <t>Consortium of Florida Education Foundations</t>
  </si>
  <si>
    <t>Sandia National Laboratories</t>
  </si>
  <si>
    <t>Cornell University</t>
  </si>
  <si>
    <t>Saneron CCEL Therapeutics</t>
  </si>
  <si>
    <t>Corporation for Public Broadcasting</t>
  </si>
  <si>
    <t>Sanford-Burnham Medical Research Institute</t>
  </si>
  <si>
    <t>Council for Aid to Education</t>
  </si>
  <si>
    <t>Santa Rosa County Mosquito Control</t>
  </si>
  <si>
    <t>Council for International Exchange of Scholars</t>
  </si>
  <si>
    <t>Sarasota County Board of County Commissioners</t>
  </si>
  <si>
    <t>CSA International, Inc.</t>
  </si>
  <si>
    <t>Savannah River Nuclear Solutions, LLC</t>
  </si>
  <si>
    <t>Science Applications International Corporation</t>
  </si>
  <si>
    <t>DISC Village, Inc.</t>
  </si>
  <si>
    <t>Scientific Systems Company, Inc.</t>
  </si>
  <si>
    <t>Donald Danforth Plant Science Center</t>
  </si>
  <si>
    <t>Sciperio</t>
  </si>
  <si>
    <t>Drexel University</t>
  </si>
  <si>
    <t>Seattle University</t>
  </si>
  <si>
    <t>DSCI</t>
  </si>
  <si>
    <t>Duke University</t>
  </si>
  <si>
    <t>Duke University Medical Center</t>
  </si>
  <si>
    <t>Duval County Public Schools</t>
  </si>
  <si>
    <t>Shepherd Center</t>
  </si>
  <si>
    <t>Duval County School Board</t>
  </si>
  <si>
    <t>Siskin Childrens Institute</t>
  </si>
  <si>
    <t>Duval County School Readiness Coalition</t>
  </si>
  <si>
    <t>Sky Train Corporation</t>
  </si>
  <si>
    <t>DWA Aluminum Composites</t>
  </si>
  <si>
    <t>Dynamics Research Corporation</t>
  </si>
  <si>
    <t>Small Tree Communications</t>
  </si>
  <si>
    <t>Earth and Space Research</t>
  </si>
  <si>
    <t>Solar Rating and Certification Corporation</t>
  </si>
  <si>
    <t>EARTH University Foundation</t>
  </si>
  <si>
    <t>East Carolina University</t>
  </si>
  <si>
    <t>Eastern Cooperative Oncology Group</t>
  </si>
  <si>
    <t>Sonalysts, Inc.</t>
  </si>
  <si>
    <t>Eckerd Youth Alternatives, Inc.</t>
  </si>
  <si>
    <t>South Broward Hospital District b/b/a Memorial Healthcare System</t>
  </si>
  <si>
    <t>EcoAsset Solutions</t>
  </si>
  <si>
    <t>South Carolina Sea Grant Consortium</t>
  </si>
  <si>
    <t>South Florida Workforce Investment Board</t>
  </si>
  <si>
    <t>Southeastern Transportation Center</t>
  </si>
  <si>
    <t>Educational Development Center</t>
  </si>
  <si>
    <t>Southeastern Universities Research Association</t>
  </si>
  <si>
    <t>Educational Testing Service</t>
  </si>
  <si>
    <t>Southern Arts Federation</t>
  </si>
  <si>
    <t>Southern Maine Community College</t>
  </si>
  <si>
    <t>Electrodynamics Associates, Inc.</t>
  </si>
  <si>
    <t>Southern Research Institute</t>
  </si>
  <si>
    <t>Elion Systems, Inc.</t>
  </si>
  <si>
    <t>Southern United States Trade Association</t>
  </si>
  <si>
    <t>Southwest Educational Development</t>
  </si>
  <si>
    <t>Embry-Riddle Aeronautical University</t>
  </si>
  <si>
    <t>Southwest Florida Library Network</t>
  </si>
  <si>
    <t>Southwest Florida Regional Planning Council</t>
  </si>
  <si>
    <t>Emmes Corporation</t>
  </si>
  <si>
    <t>Southwest Florida Workforce Development Board</t>
  </si>
  <si>
    <t>Spectral Energies, LLC</t>
  </si>
  <si>
    <t>Emory University</t>
  </si>
  <si>
    <t>St. Johns County</t>
  </si>
  <si>
    <t>Enpoint, LLC</t>
  </si>
  <si>
    <t>St. Johns River Water Management District</t>
  </si>
  <si>
    <t>EOIR Technologies</t>
  </si>
  <si>
    <t>St. Jude Childrens Research Hospital</t>
  </si>
  <si>
    <t>St. Thomas University</t>
  </si>
  <si>
    <t>Escambia County</t>
  </si>
  <si>
    <t>Stanford University</t>
  </si>
  <si>
    <t>Escambia County School District</t>
  </si>
  <si>
    <t>Family Network on Disabilities of Florida</t>
  </si>
  <si>
    <t>Stereology Resource Center, Inc.</t>
  </si>
  <si>
    <t>Florida Alliance for Assistive Services and Technology, Inc.</t>
  </si>
  <si>
    <t>Supercon, Inc.</t>
  </si>
  <si>
    <t>Florida Blueberry Growers Association</t>
  </si>
  <si>
    <t>SuperPower, Inc.</t>
  </si>
  <si>
    <t>Florida Commission on Community Service</t>
  </si>
  <si>
    <t>Syracuse University</t>
  </si>
  <si>
    <t>Florida Great Northwest</t>
  </si>
  <si>
    <t>Tampa Bay Estuary Program</t>
  </si>
  <si>
    <t>Florida Healthy Kids Corporation</t>
  </si>
  <si>
    <t>Florida Humanities Council</t>
  </si>
  <si>
    <t>Taylor Engineering, Inc.</t>
  </si>
  <si>
    <t>TDI-Brooks International, Inc.</t>
  </si>
  <si>
    <t>Team TACLAN</t>
  </si>
  <si>
    <t>Florida Institute of Technology</t>
  </si>
  <si>
    <t>Florida Metro Planning &amp; Organization Advisory Council</t>
  </si>
  <si>
    <t>Florida Sea Grant College</t>
  </si>
  <si>
    <t>Temple University</t>
  </si>
  <si>
    <t>Florida Space Grant Consortium</t>
  </si>
  <si>
    <t>Florida Specialty Crop Foundation</t>
  </si>
  <si>
    <t>Texas A&amp;M Research Foundation</t>
  </si>
  <si>
    <t>Texas A&amp;M University</t>
  </si>
  <si>
    <t>Florida Trail Association</t>
  </si>
  <si>
    <t>Texas Health and Human Services Commission</t>
  </si>
  <si>
    <t>Texas Tech University</t>
  </si>
  <si>
    <t>The American Society for Cell Biology</t>
  </si>
  <si>
    <t>George Washington University</t>
  </si>
  <si>
    <t>Georgetown University</t>
  </si>
  <si>
    <t>The Dawn Center</t>
  </si>
  <si>
    <t>Georgia Aerospace Systems</t>
  </si>
  <si>
    <t>The Federation of Families</t>
  </si>
  <si>
    <t>Georgia Department of Natural Resources</t>
  </si>
  <si>
    <t>Georgia Institute of Technology</t>
  </si>
  <si>
    <t>The Nature Conservancy</t>
  </si>
  <si>
    <t>Georgia State University</t>
  </si>
  <si>
    <t>Georgia Tech Research Institute</t>
  </si>
  <si>
    <t>Guided Therapeutics, Inc.</t>
  </si>
  <si>
    <t>Gulf &amp; South Atlantic Fisheries Foundation, Inc.</t>
  </si>
  <si>
    <t>Gulf Coast Academy of Science</t>
  </si>
  <si>
    <t>Gulf Coast Workforce Development Board, Inc.</t>
  </si>
  <si>
    <t>The Wistar Institute</t>
  </si>
  <si>
    <t>Gulf of Mexico Fishery Management Council</t>
  </si>
  <si>
    <t>Gulf of Mexico Foundation</t>
  </si>
  <si>
    <t>Tindale-Oliver &amp; Associates, Inc.</t>
  </si>
  <si>
    <t>Harvard University</t>
  </si>
  <si>
    <t>TransGenex Nanobiotech, Inc.</t>
  </si>
  <si>
    <t>Transportation Research Board</t>
  </si>
  <si>
    <t>Health Planning Council of Northeast Florida</t>
  </si>
  <si>
    <t>Health Planning Council of South West Florida, Inc.</t>
  </si>
  <si>
    <t>Health Research, Inc.</t>
  </si>
  <si>
    <t>Healthy Start Coalition</t>
  </si>
  <si>
    <t>Healthy Start Coalition of Flagler &amp; Volusia</t>
  </si>
  <si>
    <t>Healthy Start Coalition of Hardee, Highlands, &amp; Polk Counties, Inc.</t>
  </si>
  <si>
    <t>Healthy Start Coalition of Hillsborough County, Inc.</t>
  </si>
  <si>
    <t>Universidad del Norte</t>
  </si>
  <si>
    <t>Healthy Start Coalition of Jefferson/Madison/Taylor</t>
  </si>
  <si>
    <t>Healthy Start Coalition of Miami-Dade, Inc.</t>
  </si>
  <si>
    <t>University Corporation for Atmospheric Research</t>
  </si>
  <si>
    <t>Healthy Start Coalition of North Central Florida, Inc.</t>
  </si>
  <si>
    <t>Healthy Start Coalition of Pasco, Inc.</t>
  </si>
  <si>
    <t>University of Alabama, Birmingham</t>
  </si>
  <si>
    <t>Healthy Start Coalition of Southwest Florida, Inc.</t>
  </si>
  <si>
    <t>University of Arizona</t>
  </si>
  <si>
    <t>Healthy Start Coalition of the Florida Keys</t>
  </si>
  <si>
    <t>University of Arkansas</t>
  </si>
  <si>
    <t>University of California</t>
  </si>
  <si>
    <t>University of California, Berkeley</t>
  </si>
  <si>
    <t>University of California, Davis</t>
  </si>
  <si>
    <t>Hemophilia of Georgia</t>
  </si>
  <si>
    <t>University of California, Merced</t>
  </si>
  <si>
    <t>Hersh Acoustical Engineering</t>
  </si>
  <si>
    <t>University of California, San Diego</t>
  </si>
  <si>
    <t>Hillsborough County</t>
  </si>
  <si>
    <t>Hillsborough County Board of County Commissioners</t>
  </si>
  <si>
    <t>University of California, Santa Cruz</t>
  </si>
  <si>
    <t>Hillsborough County Health &amp; Social Services Department</t>
  </si>
  <si>
    <t>University of Chicago</t>
  </si>
  <si>
    <t>Hillsborough County School District</t>
  </si>
  <si>
    <t>University of Cincinnati</t>
  </si>
  <si>
    <t>HIPPY USA</t>
  </si>
  <si>
    <t>University of Colorado</t>
  </si>
  <si>
    <t>Hispanic Serving Health Professions School</t>
  </si>
  <si>
    <t>University of Connecticut</t>
  </si>
  <si>
    <t>University of Delaware</t>
  </si>
  <si>
    <t>Idaho National Engineering and Environmental Laboratory</t>
  </si>
  <si>
    <t>Illinois State University</t>
  </si>
  <si>
    <t>University of Georgia</t>
  </si>
  <si>
    <t>Indian River Citrus League</t>
  </si>
  <si>
    <t>Indiana University</t>
  </si>
  <si>
    <t>Informed Families</t>
  </si>
  <si>
    <t>University of Guelph</t>
  </si>
  <si>
    <t>Innovative Automation Technologies, Inc.</t>
  </si>
  <si>
    <t>University of Hawaii</t>
  </si>
  <si>
    <t>Innovative Scheduling</t>
  </si>
  <si>
    <t>University of Idaho</t>
  </si>
  <si>
    <t>Institute for Clinical Research, Inc.</t>
  </si>
  <si>
    <t>Institute for Global Environmental Strategies</t>
  </si>
  <si>
    <t>University of Illinois, Chicago</t>
  </si>
  <si>
    <t>University of Iowa</t>
  </si>
  <si>
    <t>Institute of International Education, Inc.</t>
  </si>
  <si>
    <t>University of Kentucky</t>
  </si>
  <si>
    <t>Intelligent Automation, Inc.</t>
  </si>
  <si>
    <t>University of Kentucky Research Foundation</t>
  </si>
  <si>
    <t>Intelligent Hearing Systems</t>
  </si>
  <si>
    <t>University of Maryland</t>
  </si>
  <si>
    <t>International Crops Research Institute for The Semi-Arid Tropics</t>
  </si>
  <si>
    <t>University of Maryland, Baltimore</t>
  </si>
  <si>
    <t>University of Massachusetts</t>
  </si>
  <si>
    <t>International Technology Corporation</t>
  </si>
  <si>
    <t>University of Medicine and Dentistry of New Jersey</t>
  </si>
  <si>
    <t>Ionova Technologies, Inc.</t>
  </si>
  <si>
    <t>University of Miami</t>
  </si>
  <si>
    <t>Iowa State University</t>
  </si>
  <si>
    <t>University of Michigan</t>
  </si>
  <si>
    <t>ITT Advanced Engineering</t>
  </si>
  <si>
    <t>University of Michigan, Ann Arbor</t>
  </si>
  <si>
    <t>University of Minnesota</t>
  </si>
  <si>
    <t>University of Mississippi</t>
  </si>
  <si>
    <t>James A. Haley Veterans Research and Education</t>
  </si>
  <si>
    <t>University of Missouri</t>
  </si>
  <si>
    <t>Jet Propulsion Laboratory</t>
  </si>
  <si>
    <t>University of Nebraska</t>
  </si>
  <si>
    <t>Jewish Family and Childrens Services</t>
  </si>
  <si>
    <t>University of Nevada</t>
  </si>
  <si>
    <t>Johns Hopkins University</t>
  </si>
  <si>
    <t>University of New Hampshire</t>
  </si>
  <si>
    <t>Jumpstart</t>
  </si>
  <si>
    <t>Junior Engineering Technical Society</t>
  </si>
  <si>
    <t>University of North Carolina</t>
  </si>
  <si>
    <t>Kent State University</t>
  </si>
  <si>
    <t>University of North Carolina, Chapel Hill</t>
  </si>
  <si>
    <t>University of North Carolina, Charlotte</t>
  </si>
  <si>
    <t>Kirkwood Community College</t>
  </si>
  <si>
    <t>University of North Carolina, Wilmington</t>
  </si>
  <si>
    <t>University of North Texas Health Science Center</t>
  </si>
  <si>
    <t>University of Notre Dame</t>
  </si>
  <si>
    <t>University of Oklahoma</t>
  </si>
  <si>
    <t>Lam Foundation</t>
  </si>
  <si>
    <t>University of Oregon</t>
  </si>
  <si>
    <t>University of Pennsylvania</t>
  </si>
  <si>
    <t>Lawrence Livermore National Laboratory</t>
  </si>
  <si>
    <t>University of Pittsburgh</t>
  </si>
  <si>
    <t>Lee County</t>
  </si>
  <si>
    <t>University of Rhode Island</t>
  </si>
  <si>
    <t>Lee County Sheriffs Office</t>
  </si>
  <si>
    <t>University of Rochester</t>
  </si>
  <si>
    <t>University of South Carolina</t>
  </si>
  <si>
    <t>Leon County School Board</t>
  </si>
  <si>
    <t>University of Southern California</t>
  </si>
  <si>
    <t>University of Southern Mississippi</t>
  </si>
  <si>
    <t>Lifeline Technologies</t>
  </si>
  <si>
    <t>University of Tennessee</t>
  </si>
  <si>
    <t>University of Tennessee Center for Transportation Research</t>
  </si>
  <si>
    <t>Los Alamos National Laboratory</t>
  </si>
  <si>
    <t>University of Texas</t>
  </si>
  <si>
    <t>Louisiana State University</t>
  </si>
  <si>
    <t>University of Texas Medical Branch</t>
  </si>
  <si>
    <t>MACRO International</t>
  </si>
  <si>
    <t>University of Texas, Arlington</t>
  </si>
  <si>
    <t>Magna Systems, Inc.</t>
  </si>
  <si>
    <t>University of Texas, Houston</t>
  </si>
  <si>
    <t>Manatee County School Board</t>
  </si>
  <si>
    <t>Marion County Public Schools</t>
  </si>
  <si>
    <t>University of Vermont</t>
  </si>
  <si>
    <t>Massachusetts General Hospital</t>
  </si>
  <si>
    <t>University of Virginia</t>
  </si>
  <si>
    <t>University of Washington</t>
  </si>
  <si>
    <t>University of Washington, Seattle</t>
  </si>
  <si>
    <t>University of Wisconsin</t>
  </si>
  <si>
    <t>Mayo Clinic and Foundation</t>
  </si>
  <si>
    <t>UT-Battelle, LLC</t>
  </si>
  <si>
    <t>MCR Federal, LLC</t>
  </si>
  <si>
    <t>Vanderbilt University</t>
  </si>
  <si>
    <t>MDRC</t>
  </si>
  <si>
    <t>Various Sources</t>
  </si>
  <si>
    <t>VCOM3D</t>
  </si>
  <si>
    <t>Mental Health Care, Inc.</t>
  </si>
  <si>
    <t>Metro Plan Organization of Orlando</t>
  </si>
  <si>
    <t>Virginia Commonwealth University</t>
  </si>
  <si>
    <t>Miami Science Museum</t>
  </si>
  <si>
    <t>Virginia Tech</t>
  </si>
  <si>
    <t>Miami University</t>
  </si>
  <si>
    <t>Miami University of Ohio</t>
  </si>
  <si>
    <t>Miami-Dade County Public Schools</t>
  </si>
  <si>
    <t>Volunteer Florida Foundation</t>
  </si>
  <si>
    <t>Miami-Dade Transit Authority</t>
  </si>
  <si>
    <t>Michigan State University</t>
  </si>
  <si>
    <t>Michigan Technological University</t>
  </si>
  <si>
    <t>Washington University, St. Louis</t>
  </si>
  <si>
    <t>Wayne State University</t>
  </si>
  <si>
    <t>Middle Tennessee State University</t>
  </si>
  <si>
    <t>Weidemann Associates</t>
  </si>
  <si>
    <t>West Central Florida Area Agency on Aging</t>
  </si>
  <si>
    <t>Midwest Research Institute</t>
  </si>
  <si>
    <t>West Virginia University</t>
  </si>
  <si>
    <t>Minority Health Professions Foundation</t>
  </si>
  <si>
    <t>Westat, Inc.</t>
  </si>
  <si>
    <t>Mirum Corporation</t>
  </si>
  <si>
    <t>WiOptix, Inc.</t>
  </si>
  <si>
    <t>Mississippi State University</t>
  </si>
  <si>
    <t>Woods Hole Oceanographic Institute</t>
  </si>
  <si>
    <t>Mnemonics, Inc.</t>
  </si>
  <si>
    <t>Worcester Polytechnic Institute</t>
  </si>
  <si>
    <t>Molecules for Health</t>
  </si>
  <si>
    <t>Montana State University</t>
  </si>
  <si>
    <t>Workforce Central Florida</t>
  </si>
  <si>
    <t>Workforce Florida, Inc.</t>
  </si>
  <si>
    <t>Montefiore Medical Center</t>
  </si>
  <si>
    <t>Workforce Solutions, Inc.</t>
  </si>
  <si>
    <t>Morehouse School of Medicine</t>
  </si>
  <si>
    <t>Mote Marine Laboratory</t>
  </si>
  <si>
    <t>Wright State University</t>
  </si>
  <si>
    <t>Xhale, Inc.</t>
  </si>
  <si>
    <t>Yale University</t>
  </si>
  <si>
    <t>Zyberwear, Inc.</t>
  </si>
  <si>
    <t>Zyvex Corporation</t>
  </si>
  <si>
    <t>Early Retiree Reinsurance Program</t>
  </si>
  <si>
    <t>Midwest ISO</t>
  </si>
  <si>
    <t>Abt Associates Inc.</t>
  </si>
  <si>
    <t>Accelerated Data Works</t>
  </si>
  <si>
    <t>Mississippi Development Authority</t>
  </si>
  <si>
    <t>Agency for Community Treatment Services</t>
  </si>
  <si>
    <t>Modelithics, Inc.</t>
  </si>
  <si>
    <t>Alaska Department of Fish and Game</t>
  </si>
  <si>
    <t>All Childrens Hospital</t>
  </si>
  <si>
    <t>American College of Radiology</t>
  </si>
  <si>
    <t>National Association of County and City Health Officials</t>
  </si>
  <si>
    <t>National Association of State Mental Health Program Directors</t>
  </si>
  <si>
    <t>National Childhood Cancer Foundation</t>
  </si>
  <si>
    <t>American Library Association</t>
  </si>
  <si>
    <t>American Lung Association</t>
  </si>
  <si>
    <t>American Society for Cell Biology</t>
  </si>
  <si>
    <t>American Type Culture Collection</t>
  </si>
  <si>
    <t>AMEWAS, Inc.</t>
  </si>
  <si>
    <t>Appalachian State University</t>
  </si>
  <si>
    <t>Applied Physical Sciences Corporation</t>
  </si>
  <si>
    <t>Archbold Biological Station</t>
  </si>
  <si>
    <t>Archbold Expeditions</t>
  </si>
  <si>
    <t>Nationwide Childrens Hospital</t>
  </si>
  <si>
    <t>Nehemiah Educational &amp; Economic Development, Inc.</t>
  </si>
  <si>
    <t>Associated Scientists at Woods Hole</t>
  </si>
  <si>
    <t>Association of Public Health Laboratories</t>
  </si>
  <si>
    <t>Association of State and Territorial Health Officials</t>
  </si>
  <si>
    <t>New Era Technologies, Inc.</t>
  </si>
  <si>
    <t>Azimuth Corporation</t>
  </si>
  <si>
    <t>North Carolina Campus Compact</t>
  </si>
  <si>
    <t>Baylor University Medical Center</t>
  </si>
  <si>
    <t>North Florida Foundation for Research and Education</t>
  </si>
  <si>
    <t>Boston University</t>
  </si>
  <si>
    <t>Nova Photonics, Inc.</t>
  </si>
  <si>
    <t>Novartis Pharmaceutical Corporation</t>
  </si>
  <si>
    <t>California Department of Food and Agriculture</t>
  </si>
  <si>
    <t>Ochlockonee River Soil and Water Conservation</t>
  </si>
  <si>
    <t>Caracal, Inc.</t>
  </si>
  <si>
    <t>Central Florida Behavioral Health Network</t>
  </si>
  <si>
    <t>Oklahoma State University</t>
  </si>
  <si>
    <t>Old Dominion University Research Foundation</t>
  </si>
  <si>
    <t>Orange County Florida</t>
  </si>
  <si>
    <t>Ch2M Hill</t>
  </si>
  <si>
    <t>Orange County Library System</t>
  </si>
  <si>
    <t>Charles Drew University of Medicine</t>
  </si>
  <si>
    <t>Charlotte County District School Board</t>
  </si>
  <si>
    <t>Chi Systems, Inc.</t>
  </si>
  <si>
    <t>Oregon State University</t>
  </si>
  <si>
    <t>OtoMedicine, Inc.</t>
  </si>
  <si>
    <t>Childrens Hospital Philadelphia</t>
  </si>
  <si>
    <t>Childrens Oncology Group</t>
  </si>
  <si>
    <t>Palm Beach County</t>
  </si>
  <si>
    <t>PaneraTech, Inc.</t>
  </si>
  <si>
    <t>Partners of America</t>
  </si>
  <si>
    <t>Pasco County Government</t>
  </si>
  <si>
    <t>Citizens Independent Transportation Trust</t>
  </si>
  <si>
    <t>City of Gainesville Housing Authority</t>
  </si>
  <si>
    <t>City of Miami</t>
  </si>
  <si>
    <t>City of Satellite Beach</t>
  </si>
  <si>
    <t>PH Matter, LLC</t>
  </si>
  <si>
    <t>Physical Sciences, Inc.</t>
  </si>
  <si>
    <t>Coalition for the Homeless of Nassau County</t>
  </si>
  <si>
    <t>Planar Energy Devices</t>
  </si>
  <si>
    <t>Planar Systems, Inc.</t>
  </si>
  <si>
    <t>Plasmonics, Inc.</t>
  </si>
  <si>
    <t>Polk County Workforce Development Board</t>
  </si>
  <si>
    <t>Concurrent Technologies Corporation</t>
  </si>
  <si>
    <t>Consortium for Plant Biotechnology Research, Inc.</t>
  </si>
  <si>
    <t>Constellation Technology Corporation</t>
  </si>
  <si>
    <t>Quantum Leap Innovations</t>
  </si>
  <si>
    <t>Corporation for National and Community Service</t>
  </si>
  <si>
    <t>Council of State and Territorial Epidemiologists</t>
  </si>
  <si>
    <t>Raytheon BBN Technologies</t>
  </si>
  <si>
    <t>CSU Fullerton Auxiliary Services Corporation</t>
  </si>
  <si>
    <t>CUBRC, Inc.</t>
  </si>
  <si>
    <t>Dartmouth College</t>
  </si>
  <si>
    <t>Dauphin Island See Lab</t>
  </si>
  <si>
    <t>RFE Pharma</t>
  </si>
  <si>
    <t>Rice University</t>
  </si>
  <si>
    <t>Rockwell Scientific</t>
  </si>
  <si>
    <t>DeSoto County School Board</t>
  </si>
  <si>
    <t>San Diego University</t>
  </si>
  <si>
    <t>San Diego Workforce Partnership</t>
  </si>
  <si>
    <t>Sarasota County Health Department</t>
  </si>
  <si>
    <t>Sarasota Family YMCA, Inc.</t>
  </si>
  <si>
    <t>Sarnoff Corporation</t>
  </si>
  <si>
    <t>Early Learning Coalition of Dade/Monroe</t>
  </si>
  <si>
    <t>Schafer Corporation</t>
  </si>
  <si>
    <t>Eastern Research Group, Inc.</t>
  </si>
  <si>
    <t>Eastern Virginia Medical School</t>
  </si>
  <si>
    <t>Ecosphere Restoration Institute, Inc.</t>
  </si>
  <si>
    <t>Serco, Inc.</t>
  </si>
  <si>
    <t>Shands Jacksonville Medical Center</t>
  </si>
  <si>
    <t>Siemens Energy, Inc.</t>
  </si>
  <si>
    <t>Emergency Service &amp; Homeless Coalition of Jax, Inc.</t>
  </si>
  <si>
    <t>Siemens US</t>
  </si>
  <si>
    <t>Simiosys</t>
  </si>
  <si>
    <t>Sinmat, Inc.</t>
  </si>
  <si>
    <t>ERC, Inc.</t>
  </si>
  <si>
    <t>Solar Reactor Technologies, Inc.</t>
  </si>
  <si>
    <t>ETR Associates, Inc.</t>
  </si>
  <si>
    <t>Everglades Foundation</t>
  </si>
  <si>
    <t>Flagler College</t>
  </si>
  <si>
    <t>Fleet Industrial and Supply Center</t>
  </si>
  <si>
    <t>Space Telescope Science Institute</t>
  </si>
  <si>
    <t>Spelman College</t>
  </si>
  <si>
    <t>Florida Council Against Sexual Violence</t>
  </si>
  <si>
    <t>St. Olaf College</t>
  </si>
  <si>
    <t>Stanford School of Medicine</t>
  </si>
  <si>
    <t>State Community Colleges</t>
  </si>
  <si>
    <t>Stealth Industries US, LLC</t>
  </si>
  <si>
    <t>Stevens Institute of Technology</t>
  </si>
  <si>
    <t>Stoelting Co.</t>
  </si>
  <si>
    <t>Florida Division of Library Services</t>
  </si>
  <si>
    <t>Florida Education Fund, Inc.</t>
  </si>
  <si>
    <t>SVT Associates, Inc.</t>
  </si>
  <si>
    <t>SWOG</t>
  </si>
  <si>
    <t>System Dynamics International</t>
  </si>
  <si>
    <t>Tai Yang Research Corporation</t>
  </si>
  <si>
    <t>Technology Solutions, Inc.</t>
  </si>
  <si>
    <t>Florida of Prevention Fund of Florida</t>
  </si>
  <si>
    <t>Techsolve</t>
  </si>
  <si>
    <t>Florida Power and Light</t>
  </si>
  <si>
    <t>Florida Space Research Institute</t>
  </si>
  <si>
    <t>Folger Shakespeare Library</t>
  </si>
  <si>
    <t>Forsyth Institute</t>
  </si>
  <si>
    <t>Fred Hutchinson Cancer Research Center</t>
  </si>
  <si>
    <t>The Henry M. Jackson Foundation</t>
  </si>
  <si>
    <t>General Dynamics</t>
  </si>
  <si>
    <t>The Research Institute</t>
  </si>
  <si>
    <t>The Riddle Institute</t>
  </si>
  <si>
    <t>Think-A-Move LTD</t>
  </si>
  <si>
    <t>Trax International</t>
  </si>
  <si>
    <t>U.S. Civilian Research and Development Foundation</t>
  </si>
  <si>
    <t>Gulf States Marine Fisheries Commission</t>
  </si>
  <si>
    <t>Harbor Branch Oceanographic Institute</t>
  </si>
  <si>
    <t>Health Effects Institute</t>
  </si>
  <si>
    <t>Ultrasonic Technologies</t>
  </si>
  <si>
    <t>Union County School Board</t>
  </si>
  <si>
    <t>United States Navy</t>
  </si>
  <si>
    <t>Healthy Start Coalition of Escambia County</t>
  </si>
  <si>
    <t>University of Alabama</t>
  </si>
  <si>
    <t>University of Alabama, Tuscaloosa</t>
  </si>
  <si>
    <t>University of Alaska, Fairbanks</t>
  </si>
  <si>
    <t>Healthy Start Coalition of Sarasota County, Inc.</t>
  </si>
  <si>
    <t>University of California, Irvine</t>
  </si>
  <si>
    <t>University of California, Livermore Lab</t>
  </si>
  <si>
    <t>Heartland Educational Corsortium</t>
  </si>
  <si>
    <t>University of California, Los Angeles</t>
  </si>
  <si>
    <t>University of California, Riverside</t>
  </si>
  <si>
    <t>Hendry County</t>
  </si>
  <si>
    <t>University of California, San Francisco</t>
  </si>
  <si>
    <t>Hillsborough County Administrative</t>
  </si>
  <si>
    <t>Hillsborough County Environmental Protection</t>
  </si>
  <si>
    <t>University of Georgia SARE/ACE</t>
  </si>
  <si>
    <t>Hillsborough Kids, Inc.</t>
  </si>
  <si>
    <t>University of Hawaii Manoa</t>
  </si>
  <si>
    <t>Housing Finance Authority of Hillsborough County</t>
  </si>
  <si>
    <t>University of Hawaii Research Corporation</t>
  </si>
  <si>
    <t>Human Resources Research Organization</t>
  </si>
  <si>
    <t>University of Houston</t>
  </si>
  <si>
    <t>Hunter College of CUNY</t>
  </si>
  <si>
    <t>ICARDA</t>
  </si>
  <si>
    <t>University of Illinois</t>
  </si>
  <si>
    <t>Incorporated Research Institutions For Seismology</t>
  </si>
  <si>
    <t>University of Louisville</t>
  </si>
  <si>
    <t>University of Louisville Research Foundation</t>
  </si>
  <si>
    <t>University of Maine</t>
  </si>
  <si>
    <t>University of Memphis</t>
  </si>
  <si>
    <t>Intelligent Fiber Optic Systems</t>
  </si>
  <si>
    <t>Interdisciplinary Consulting Corporation</t>
  </si>
  <si>
    <t>Intralytix, Inc.</t>
  </si>
  <si>
    <t>University of Montana</t>
  </si>
  <si>
    <t>Israel Ministry of Defense</t>
  </si>
  <si>
    <t>University of Nevada, Las Vegas</t>
  </si>
  <si>
    <t>Ixion Biotechnology, Inc.</t>
  </si>
  <si>
    <t>University of New Mexico</t>
  </si>
  <si>
    <t>Jacobs Engineering Group</t>
  </si>
  <si>
    <t>JBL Associates, Inc.</t>
  </si>
  <si>
    <t>University of North Dakota</t>
  </si>
  <si>
    <t>University of North Texas</t>
  </si>
  <si>
    <t>Joint Oceanographic Institutions</t>
  </si>
  <si>
    <t>Justice Resource Institute</t>
  </si>
  <si>
    <t>University of Puerto Rico</t>
  </si>
  <si>
    <t>JXT Applications, Inc.</t>
  </si>
  <si>
    <t>Kansas State University</t>
  </si>
  <si>
    <t>Kent Optronics, Inc.</t>
  </si>
  <si>
    <t>Kestrel Technologies</t>
  </si>
  <si>
    <t>Kids Central, Inc.</t>
  </si>
  <si>
    <t>University of Southern Maine</t>
  </si>
  <si>
    <t>King Engineering</t>
  </si>
  <si>
    <t>Kitware</t>
  </si>
  <si>
    <t>KUMC Research Institute, Inc.</t>
  </si>
  <si>
    <t>Lakeview Center</t>
  </si>
  <si>
    <t>Lawton Chiles Foundation</t>
  </si>
  <si>
    <t>Lee County District School Board</t>
  </si>
  <si>
    <t>University of Texas, Austin</t>
  </si>
  <si>
    <t>University of the Virgin Islands</t>
  </si>
  <si>
    <t>Leonardo Technologies, Inc.</t>
  </si>
  <si>
    <t>University of Utah</t>
  </si>
  <si>
    <t>LRC Engineering, Inc.</t>
  </si>
  <si>
    <t>Lynntech, Inc.</t>
  </si>
  <si>
    <t>University of Wyoming</t>
  </si>
  <si>
    <t>MacroGenics, Inc.</t>
  </si>
  <si>
    <t>URS Energy and Construction</t>
  </si>
  <si>
    <t>Mainstream Engineering Corporation</t>
  </si>
  <si>
    <t>Marine Biological Laboratory</t>
  </si>
  <si>
    <t>Massachusetts Institute of Technology</t>
  </si>
  <si>
    <t>Mathematical Association of America</t>
  </si>
  <si>
    <t>MC-21, Inc.</t>
  </si>
  <si>
    <t>Wake Forest University</t>
  </si>
  <si>
    <t>Washington State University</t>
  </si>
  <si>
    <t>Mesolight</t>
  </si>
  <si>
    <t>Metabolic Solutions</t>
  </si>
  <si>
    <t>Westcare Foundation</t>
  </si>
  <si>
    <t>MetroLaser, Inc.</t>
  </si>
  <si>
    <t>Western Environmental Technology</t>
  </si>
  <si>
    <t>Western Michigan University</t>
  </si>
  <si>
    <t>Western Washington University</t>
  </si>
  <si>
    <t>Miami-Dade County Fire Rescue Department</t>
  </si>
  <si>
    <t>World Relief Tampa</t>
  </si>
  <si>
    <t>Indemnity Program</t>
  </si>
  <si>
    <t>Biomass Crop Assistance Program</t>
  </si>
  <si>
    <t>Organic Certification Cost Share Programs</t>
  </si>
  <si>
    <t>Distance Education Grants for Institutions of Higher Education in Insular Areas</t>
  </si>
  <si>
    <t>Capacity Building for Non-Land Grant Colleges of Agriculture (NLGCA)</t>
  </si>
  <si>
    <t>Farm to School Grant Program</t>
  </si>
  <si>
    <t>SNAP Partnership Grant</t>
  </si>
  <si>
    <t>Special Supplemental Nutrition Program for Women, Infants and Children; Nutrition Education Innovations</t>
  </si>
  <si>
    <t>Faculty Exchange Program</t>
  </si>
  <si>
    <t>Scientific Cooperation Exchange Program with China</t>
  </si>
  <si>
    <t>Norman E. Borlaug International Agricultural Science and Technology Fellowship</t>
  </si>
  <si>
    <t>Delta Health Care Services Grant Program</t>
  </si>
  <si>
    <t>Conservation Stewardship Program</t>
  </si>
  <si>
    <t>Agricultural Water Enhancement Program</t>
  </si>
  <si>
    <t>Chesapeake Bay Watershed Program</t>
  </si>
  <si>
    <t>MBDA Business Center - American Indian and Alaska Native</t>
  </si>
  <si>
    <t>MBDA Business Center</t>
  </si>
  <si>
    <t>Naval Medical Research and Development</t>
  </si>
  <si>
    <t>ROTC Language and Culture Training Grants</t>
  </si>
  <si>
    <t>Marine Corps Systems Command Federal Assistance Program</t>
  </si>
  <si>
    <t>National Guard ChalleNGe Program</t>
  </si>
  <si>
    <t>The Language Flagship Grants to Institutions of Higher Education</t>
  </si>
  <si>
    <t>Research and Technical Assistance</t>
  </si>
  <si>
    <t>Uniformed Services University Medical Research Projects</t>
  </si>
  <si>
    <t>Transformation Initiative: Choice Neighborhoods Demonstration Small Research Grant Program</t>
  </si>
  <si>
    <t>Manufactured Home Dispute Resolution</t>
  </si>
  <si>
    <t>Rural Capacity Building for Community Development and Affordable Housing Grants</t>
  </si>
  <si>
    <t>Multifamily Energy Innovation Fund</t>
  </si>
  <si>
    <t>Performance Based Contract Administrator Program</t>
  </si>
  <si>
    <t>Education and Outreach Initiatives</t>
  </si>
  <si>
    <t>Fair Housing Organization Initiatives</t>
  </si>
  <si>
    <t>Fellowship Placement Pilot Program</t>
  </si>
  <si>
    <t>Choice Neighborhoods Implementation Grants</t>
  </si>
  <si>
    <t>Tribal Self-Governance</t>
  </si>
  <si>
    <t>Indian Self-Determination Contract Support</t>
  </si>
  <si>
    <t>Services to Indian Children, Elderly and Families</t>
  </si>
  <si>
    <t>Indian Adult Education</t>
  </si>
  <si>
    <t>Assistance to Tribally Controlled Community Colleges and Universities</t>
  </si>
  <si>
    <t>Tribally Controlled Community College Endowments</t>
  </si>
  <si>
    <t>Tribal Courts</t>
  </si>
  <si>
    <t>Indian Law Enforcement</t>
  </si>
  <si>
    <t>Indian Community Fire Protection</t>
  </si>
  <si>
    <t>Indian Economic Development</t>
  </si>
  <si>
    <t>Forestry on Indian Lands</t>
  </si>
  <si>
    <t>Indian Rights Protection</t>
  </si>
  <si>
    <t>Water Resources on Indian Lands</t>
  </si>
  <si>
    <t>Minerals and Mining on Indian Lands</t>
  </si>
  <si>
    <t>Indian Child and Family Education</t>
  </si>
  <si>
    <t>Indian Education Facilities, Operations, and Maintenance</t>
  </si>
  <si>
    <t>Endangered Species on Indian Lands</t>
  </si>
  <si>
    <t>Indian Post Secondary Schools</t>
  </si>
  <si>
    <t>Improvement and Repair of Indian Detention Facilities</t>
  </si>
  <si>
    <t>State Select</t>
  </si>
  <si>
    <t>8(g) State Coastal Zone</t>
  </si>
  <si>
    <t>California Refuge Account</t>
  </si>
  <si>
    <t>Flood Control Act Lands</t>
  </si>
  <si>
    <t>Geothermal Resources</t>
  </si>
  <si>
    <t>GoMESA</t>
  </si>
  <si>
    <t>Late Disbursement Interest</t>
  </si>
  <si>
    <t>Minerals Leasing Act</t>
  </si>
  <si>
    <t>National Forest Acquired Lands</t>
  </si>
  <si>
    <t>National Petroleum Reserve - Alaska</t>
  </si>
  <si>
    <t>South Half of the Red River</t>
  </si>
  <si>
    <t>Crow Tribe Water Rights Settlement</t>
  </si>
  <si>
    <t>Wildlife Restoration and Basic Hunter Education</t>
  </si>
  <si>
    <t>Wildlife Conservation and Restoration</t>
  </si>
  <si>
    <t>Great Lakes Restoration</t>
  </si>
  <si>
    <t>National Wetlands Inventory</t>
  </si>
  <si>
    <t>Endangered Species Conservation-Wolf Livestock Loss Compensation and Prevention</t>
  </si>
  <si>
    <t>Cooperative Landscape Conservation</t>
  </si>
  <si>
    <t>Adaptive Science</t>
  </si>
  <si>
    <t>Yukon River Salmon Research and Management Assistance</t>
  </si>
  <si>
    <t>National Fire Plan-Wildland Urban Interface Community Fire Assistance</t>
  </si>
  <si>
    <t>New Bedford Whaling National Historic Park Cooperative Management</t>
  </si>
  <si>
    <t>Mississippi National River and Recreation Area State and Local Assistance</t>
  </si>
  <si>
    <t>Natural Resource Stewardship</t>
  </si>
  <si>
    <t>Boston Harbor Islands Partnership</t>
  </si>
  <si>
    <t>Grants to Encourage Arrest Policies and Enforcement of Protection Orders Program</t>
  </si>
  <si>
    <t>Children Exposed to Violence</t>
  </si>
  <si>
    <t>National Forum on Youth Violence Prevention</t>
  </si>
  <si>
    <t>Equitable Sharing Program</t>
  </si>
  <si>
    <t>Health Care Tax Credit (HCTC) National Emergency Grants (NEGs)</t>
  </si>
  <si>
    <t>Workforce Innovation Fund</t>
  </si>
  <si>
    <t>Overseas Schools Program</t>
  </si>
  <si>
    <t>Soft Target Program for Overseas Schools</t>
  </si>
  <si>
    <t>Research and Development - Physical Security Programs</t>
  </si>
  <si>
    <t>Global Engagement</t>
  </si>
  <si>
    <t>Public Diplomacy Programs</t>
  </si>
  <si>
    <t>International Fisheries Commissions</t>
  </si>
  <si>
    <t>EUR/ACE Humanitarian Assistance Program</t>
  </si>
  <si>
    <t>East Asia and Pacific Grants Program</t>
  </si>
  <si>
    <t>ECA Individual Grants</t>
  </si>
  <si>
    <t>Contributions to International Organizations for Overseas Assistance</t>
  </si>
  <si>
    <t>EUR/ACE National Endowment for Democracy Small Grants</t>
  </si>
  <si>
    <t>General Department of State Assistance</t>
  </si>
  <si>
    <t>Bureau of Western Hemisphere Affairs (WHA) Grant Programs (including Energy and Climate Partnership for the Americas)</t>
  </si>
  <si>
    <t>Weapons Removal and Abatement</t>
  </si>
  <si>
    <t>EUR-Other</t>
  </si>
  <si>
    <t>Export Control and Related Border Security</t>
  </si>
  <si>
    <t>ARC</t>
  </si>
  <si>
    <t>Appalachian Regional Development (See individual Appalachian Programs)</t>
  </si>
  <si>
    <t>Appalachian Area Development</t>
  </si>
  <si>
    <t>Appalachian Development Highway System</t>
  </si>
  <si>
    <t>Appalachian Local Development District Assistance</t>
  </si>
  <si>
    <t>Appalachian Research, Technical Assistance, and Demonstration Projects</t>
  </si>
  <si>
    <t>USCCR</t>
  </si>
  <si>
    <t>Employment Discrimination-Title II of the Genetic Information Nondiscrimination Act of 2008</t>
  </si>
  <si>
    <t>Ex-Im Bank</t>
  </si>
  <si>
    <t>Export - Loan Guarantee/Insured Loans</t>
  </si>
  <si>
    <t>FMC</t>
  </si>
  <si>
    <t>FMCS</t>
  </si>
  <si>
    <t>Labor Management Cooperation</t>
  </si>
  <si>
    <t>FTC</t>
  </si>
  <si>
    <t>GPO</t>
  </si>
  <si>
    <t>Science</t>
  </si>
  <si>
    <t>Aeronautics</t>
  </si>
  <si>
    <t>Exploration</t>
  </si>
  <si>
    <t>Space Operations</t>
  </si>
  <si>
    <t>Office of Inspector General</t>
  </si>
  <si>
    <t>NCUA</t>
  </si>
  <si>
    <t>Community Development Revolving Loan Fund Program for Credit Unions</t>
  </si>
  <si>
    <t>NLRB</t>
  </si>
  <si>
    <t>RRB</t>
  </si>
  <si>
    <t>Social Insurance for Railroad Workers</t>
  </si>
  <si>
    <t>Intermediary Loan Program</t>
  </si>
  <si>
    <t>Purchase Care Program</t>
  </si>
  <si>
    <t>Life Insurance for Veterans - Direct Payments for Insurance</t>
  </si>
  <si>
    <t>Montgomery GI Bill Selected Reserve; Reserve Educational Assistance Program</t>
  </si>
  <si>
    <t>VA Supportive Services for Veteran Families Program</t>
  </si>
  <si>
    <t>Veterans Transportation Program</t>
  </si>
  <si>
    <t>The San Francisco Bay Water Quality Improvement Fund</t>
  </si>
  <si>
    <t>Southeastern Multi-Media and Geographic Priority Projects</t>
  </si>
  <si>
    <t>Surveys, Studies, Investigations, Training and Special Purpose Activities Relating to Environmental Justice</t>
  </si>
  <si>
    <t>International Compliance and Enforcement Projects</t>
  </si>
  <si>
    <t>Urban Waters Small Grants</t>
  </si>
  <si>
    <t>Protection of Children from Environmental Health Risks</t>
  </si>
  <si>
    <t>Environmental Workforce Development and Job Training Cooperative Agreements</t>
  </si>
  <si>
    <t>NGA</t>
  </si>
  <si>
    <t>OPIC</t>
  </si>
  <si>
    <t>Foreign Investment Financing</t>
  </si>
  <si>
    <t>Foreign Investment Insurance</t>
  </si>
  <si>
    <t>CFTC</t>
  </si>
  <si>
    <t>Environmental Monitoring/Cleanup, Cultural and Resource Mgmt., Emergency Response Research, Outreach, Technical Analysis</t>
  </si>
  <si>
    <t>Title I State Agency Program for Neglected and Delinquent Children and Youth</t>
  </si>
  <si>
    <t>Career and Technical Education - Grants to Native Americans and Alaska Natives</t>
  </si>
  <si>
    <t>Supported Employment Services for Individuals with the Most Significant Disabilities</t>
  </si>
  <si>
    <t>Javits Gifted and Talented Students Education</t>
  </si>
  <si>
    <t>Territories and Freely Associated States Education Grant Program</t>
  </si>
  <si>
    <t>State Tribal Education Partnership (STEP)</t>
  </si>
  <si>
    <t>PBGC</t>
  </si>
  <si>
    <t>Pension Plan Termination Insurance</t>
  </si>
  <si>
    <t>ATBCB</t>
  </si>
  <si>
    <t>Architectural and Transportation Barriers Compliance Board</t>
  </si>
  <si>
    <t>National Organizations of State and Local Officials</t>
  </si>
  <si>
    <t>Training in General, Pediatric, and Public Health Dentistry</t>
  </si>
  <si>
    <t>Affordable Care Act (ACA) Personal Responsibility Education Program</t>
  </si>
  <si>
    <t>Grants to States to Support Oral Health Workforce Activities</t>
  </si>
  <si>
    <t>National Institute on Minority Health and Health Disparities (NIMHD) Extramural Loan Repayment Programs</t>
  </si>
  <si>
    <t>Public Health Conference Support</t>
  </si>
  <si>
    <t>National Center for Advancing Translational Sciences</t>
  </si>
  <si>
    <t>Research Infrastructure Programs</t>
  </si>
  <si>
    <t>Construction Support</t>
  </si>
  <si>
    <t>Health Improvement for Re-entering Ex-offenders Initiative (HIRE) HIV/AIDS</t>
  </si>
  <si>
    <t>National Forum for State and Territorial Chief Executives</t>
  </si>
  <si>
    <t>Prevention and Public Health Fund  (Affordable Care Act): Enhanced Surveillance for New Vaccine Preventable Disease</t>
  </si>
  <si>
    <t>Affordable Care Act Program for Early Detection of Certain Medical Conditions Related to Environmental Health Hazards</t>
  </si>
  <si>
    <t>Affordable Care Act (ACA) Childhood Obesity Research Demonstration</t>
  </si>
  <si>
    <t>The Affordable Care Act Medicaid Incentives for Prevention of Chronic Disease Demonstration Project</t>
  </si>
  <si>
    <t>Affordable Care Act - National Environmental Public Health Tracking Program-Network Implementation</t>
  </si>
  <si>
    <t>Affordable Care Act - Preparedness and Emergency Response Learning Centers</t>
  </si>
  <si>
    <t>Strong Start for Mothers and Newborns</t>
  </si>
  <si>
    <t>Affordable Care Act Initiative to Reduce Avoidable Hospitalizations among Nursing Facility Residents</t>
  </si>
  <si>
    <t>Stephanie Tubbs Jones Child Welfare Services Program</t>
  </si>
  <si>
    <t>State Survey and Certification of Health Care Providers and Suppliers (Title XVIII) Medicare</t>
  </si>
  <si>
    <t>State Survey Certification of Health Care Providers and Suppliers (Title XIX) Medicaid</t>
  </si>
  <si>
    <t>EOP</t>
  </si>
  <si>
    <t>High Intensity Drug Trafficking Areas Program</t>
  </si>
  <si>
    <t>Anti-Doping Activities</t>
  </si>
  <si>
    <t>Emergency Operations Center</t>
  </si>
  <si>
    <t>Scientific Leadership Awards</t>
  </si>
  <si>
    <t>Severe Repetitive Loss Program</t>
  </si>
  <si>
    <t>Cybersecurity Education and Training Assistance Program (CETAP)</t>
  </si>
  <si>
    <t>National Cyber Security Awareness</t>
  </si>
  <si>
    <t>National Nuclear Forensics Expertise Development Program</t>
  </si>
  <si>
    <t>23.XXX</t>
  </si>
  <si>
    <t>Appalachian Regional Commission</t>
  </si>
  <si>
    <t>29.XXX</t>
  </si>
  <si>
    <t>U. S. Commission on Civil Rights</t>
  </si>
  <si>
    <t>Export - Import Bank of the United States</t>
  </si>
  <si>
    <t>31.XXX</t>
  </si>
  <si>
    <t>Federal Maritime Commission</t>
  </si>
  <si>
    <t>33.XXX</t>
  </si>
  <si>
    <t>Federal Mediation and Conciliation Service</t>
  </si>
  <si>
    <t>34.XXX</t>
  </si>
  <si>
    <t>Federal Trade Commission</t>
  </si>
  <si>
    <t>36.XXX</t>
  </si>
  <si>
    <t>Government Printing Office</t>
  </si>
  <si>
    <t>40.XXX</t>
  </si>
  <si>
    <t>National Credit Union Administration</t>
  </si>
  <si>
    <t>44.XXX</t>
  </si>
  <si>
    <t>National Labor Relations Board</t>
  </si>
  <si>
    <t>46.XXX</t>
  </si>
  <si>
    <t>Railroad Retirement Board</t>
  </si>
  <si>
    <t>57.XXX</t>
  </si>
  <si>
    <t>National Gallery of Art</t>
  </si>
  <si>
    <t>68.XXX</t>
  </si>
  <si>
    <t>Overseas Private Investment Corporation</t>
  </si>
  <si>
    <t>70.XXX</t>
  </si>
  <si>
    <t>Commodity Futures Trading Commission</t>
  </si>
  <si>
    <t>78.XXX</t>
  </si>
  <si>
    <t>Pension Benefit Guaranty Corporation</t>
  </si>
  <si>
    <t>86.XXX</t>
  </si>
  <si>
    <t>88.XXX</t>
  </si>
  <si>
    <t>Executive Office of the President</t>
  </si>
  <si>
    <t>95.XXX</t>
  </si>
  <si>
    <t>Valencia College</t>
  </si>
  <si>
    <t>Gulf Coast State College</t>
  </si>
  <si>
    <t>Florida Department of Economic Opportunity</t>
  </si>
  <si>
    <t>Florida Department of Children and Families</t>
  </si>
  <si>
    <t>4s3 Bioscience</t>
  </si>
  <si>
    <t>AASHTO</t>
  </si>
  <si>
    <t>ABS Consulting, Inc.</t>
  </si>
  <si>
    <t>Achaogen, Inc.</t>
  </si>
  <si>
    <t>Advanced Power Electronics Corporation</t>
  </si>
  <si>
    <t>Advanced Technology International</t>
  </si>
  <si>
    <t>Agricultural Research Organization</t>
  </si>
  <si>
    <t>ALAKAI Defense Systems</t>
  </si>
  <si>
    <t>Allele Biotechnology and Pharmaceuticals, Inc.</t>
  </si>
  <si>
    <t>American Academy of Addiction Psychiatry</t>
  </si>
  <si>
    <t>American Academy of Developmental</t>
  </si>
  <si>
    <t>American Burn Association</t>
  </si>
  <si>
    <t>American Councils For International Education</t>
  </si>
  <si>
    <t>American Education Research Association</t>
  </si>
  <si>
    <t>American Physical Society</t>
  </si>
  <si>
    <t>Anne Arundel Community College</t>
  </si>
  <si>
    <t>Ardane Therapeutics, Inc</t>
  </si>
  <si>
    <t>Arts Midwest</t>
  </si>
  <si>
    <t>Association for Women in Mathematics</t>
  </si>
  <si>
    <t>Ball State University</t>
  </si>
  <si>
    <t>Banyan Biomarkers Inc.</t>
  </si>
  <si>
    <t>Big Bend Community Based Care</t>
  </si>
  <si>
    <t>Biodiversity Research Institute</t>
  </si>
  <si>
    <t>Boeing Company</t>
  </si>
  <si>
    <t>California State University, Fullerton</t>
  </si>
  <si>
    <t>Catholic University of America</t>
  </si>
  <si>
    <t>Central Florida Regional Planning Council</t>
  </si>
  <si>
    <t>Chameleon Adaptiveware, LLC</t>
  </si>
  <si>
    <t>Charlotte Harbor National Estuary Program</t>
  </si>
  <si>
    <t>Chemonics International, Inc.</t>
  </si>
  <si>
    <t>Childrens Board of Hillsborough County</t>
  </si>
  <si>
    <t>Childrens Hospital Boston</t>
  </si>
  <si>
    <t>City of Altamonte Springs</t>
  </si>
  <si>
    <t>City of Fort Pierce</t>
  </si>
  <si>
    <t>City of Lakeland</t>
  </si>
  <si>
    <t>City of Tampa</t>
  </si>
  <si>
    <t>Coastal Technology Corporation</t>
  </si>
  <si>
    <t>Composite Technology Development</t>
  </si>
  <si>
    <t>Consortium For Ocean Leadership</t>
  </si>
  <si>
    <t>Construction Research and Training</t>
  </si>
  <si>
    <t>Council for Adult and Experiential Learning (CAEL)</t>
  </si>
  <si>
    <t>Council for Economic Education</t>
  </si>
  <si>
    <t>Council of Graduate Schools</t>
  </si>
  <si>
    <t>CRDF Global</t>
  </si>
  <si>
    <t>DAJUTA, LLC</t>
  </si>
  <si>
    <t>Daniel H Wagner Associates, Inc.</t>
  </si>
  <si>
    <t>Dehisen Associates, LLC</t>
  </si>
  <si>
    <t>DiaCarta</t>
  </si>
  <si>
    <t>Directions for Mental Health</t>
  </si>
  <si>
    <t>Early Learning Coalition of Pinellas County</t>
  </si>
  <si>
    <t>Earth Networks</t>
  </si>
  <si>
    <t>EnerFuel, Inc.</t>
  </si>
  <si>
    <t>Energid Technologies Corporation</t>
  </si>
  <si>
    <t>EngenNano Technology, Inc.</t>
  </si>
  <si>
    <t>Escambia County Board of Commissioners</t>
  </si>
  <si>
    <t>Faraday Technology, Inc.</t>
  </si>
  <si>
    <t>Field Museum</t>
  </si>
  <si>
    <t>Finger Lakes Community College</t>
  </si>
  <si>
    <t>Florida Alcohol and Drug Abuse Association</t>
  </si>
  <si>
    <t>Florida Board of Regents</t>
  </si>
  <si>
    <t>Florida Council Against Domestic Violence</t>
  </si>
  <si>
    <t>Florida Energy and Climate Commission</t>
  </si>
  <si>
    <t>Florida Learning Alliance</t>
  </si>
  <si>
    <t>Florida Manufacturing Extension Partners</t>
  </si>
  <si>
    <t>Florida Public Transportation Association</t>
  </si>
  <si>
    <t>Fordham University</t>
  </si>
  <si>
    <t>Gadsden County Public Schools</t>
  </si>
  <si>
    <t>George Mason University</t>
  </si>
  <si>
    <t>Georgia Campaign for Adolescent Pregnancy Prevention</t>
  </si>
  <si>
    <t>Georgia Health Sciences University</t>
  </si>
  <si>
    <t>GeoSpider, Inc.</t>
  </si>
  <si>
    <t>Global Strategic Solutions</t>
  </si>
  <si>
    <t>Government of Israel Agricultural Research</t>
  </si>
  <si>
    <t>Guild Associates, Inc.</t>
  </si>
  <si>
    <t>Gulf Citrus Growers Association, Inc.</t>
  </si>
  <si>
    <t>Gulf of Mexico Research Initiative</t>
  </si>
  <si>
    <t>H. Lee Moffitt Cancer Center &amp; Research Institute</t>
  </si>
  <si>
    <t>Harrisburg University of Sciences and Technology</t>
  </si>
  <si>
    <t>Hart Metals, Inc.</t>
  </si>
  <si>
    <t>Harvard Medical School</t>
  </si>
  <si>
    <t>HealthCare Interactive, Inc.</t>
  </si>
  <si>
    <t>Healthy Start Coalition of Okaloosa and Walton Counties</t>
  </si>
  <si>
    <t>High Performance Technologies, Inc.</t>
  </si>
  <si>
    <t>Higher Education For Development</t>
  </si>
  <si>
    <t>Hillsborough County Public Schools</t>
  </si>
  <si>
    <t>Hillsborough County Public Works Department</t>
  </si>
  <si>
    <t>Hillsborough River Watershed Alliance</t>
  </si>
  <si>
    <t>Home Builders Institute</t>
  </si>
  <si>
    <t>Howard University</t>
  </si>
  <si>
    <t>HRL Laboratories, LLC</t>
  </si>
  <si>
    <t>IBM T.J. Watson Research Center</t>
  </si>
  <si>
    <t>Idaho State University</t>
  </si>
  <si>
    <t>Indiana State Library</t>
  </si>
  <si>
    <t>Institute For Marine Mammal Studies</t>
  </si>
  <si>
    <t>Institute of Museum and Library Services</t>
  </si>
  <si>
    <t>International Institute of St. Louis</t>
  </si>
  <si>
    <t>International Potato Center</t>
  </si>
  <si>
    <t>International Technology Center</t>
  </si>
  <si>
    <t>IODP Management International, Inc.</t>
  </si>
  <si>
    <t>Island Institute</t>
  </si>
  <si>
    <t>Jacksonville Transportation Authority</t>
  </si>
  <si>
    <t>Jacobs Technology Inc.</t>
  </si>
  <si>
    <t>John Snow, Incorporated</t>
  </si>
  <si>
    <t>Jones Ecological Research Center</t>
  </si>
  <si>
    <t>Juvenile Diabetes Research Foundation</t>
  </si>
  <si>
    <t>Kai, LLC</t>
  </si>
  <si>
    <t>Kaiser Foundation Research Institute</t>
  </si>
  <si>
    <t>L-3 Communications Corporation</t>
  </si>
  <si>
    <t>Lake County Water Authority</t>
  </si>
  <si>
    <t>Lawrence Berkeley National Laboratory</t>
  </si>
  <si>
    <t>Lawrence Livermore National Security</t>
  </si>
  <si>
    <t>Lockheed Martin Corporation</t>
  </si>
  <si>
    <t>Lovelace Biomedical and Environmental Research Institute</t>
  </si>
  <si>
    <t>Managed Access to Child Health, Inc.</t>
  </si>
  <si>
    <t>Materials and Electrochemical Research Corporation</t>
  </si>
  <si>
    <t>MayaTech Corporation</t>
  </si>
  <si>
    <t>McGill University</t>
  </si>
  <si>
    <t>Medicines for Malaria Ventures</t>
  </si>
  <si>
    <t>Miami-Dade County</t>
  </si>
  <si>
    <t>Middle East Desalination Research Center</t>
  </si>
  <si>
    <t>Miriam Hospital</t>
  </si>
  <si>
    <t>MIS2000/Global Defense Electronics, Inc.</t>
  </si>
  <si>
    <t>Mississippi State University Southern  Regional Aquaculture Center</t>
  </si>
  <si>
    <t>MITRE</t>
  </si>
  <si>
    <t>Moore Nanotechnology Systems</t>
  </si>
  <si>
    <t>NanoSonic Inc.</t>
  </si>
  <si>
    <t>National Center for Education Statistics</t>
  </si>
  <si>
    <t>National Marine Fisheries Services</t>
  </si>
  <si>
    <t>National Partnership for Environmental Technology Education</t>
  </si>
  <si>
    <t>National Renewable Energy Laboratory</t>
  </si>
  <si>
    <t>National Research Council</t>
  </si>
  <si>
    <t>National Space Biomedical Research Institute</t>
  </si>
  <si>
    <t>Nature Conservancy</t>
  </si>
  <si>
    <t>NatureServe</t>
  </si>
  <si>
    <t>Neya Systems LLC</t>
  </si>
  <si>
    <t>Norfolk State University</t>
  </si>
  <si>
    <t>North Carolina Campus Compact/Elon University</t>
  </si>
  <si>
    <t>NorthShore University Health System</t>
  </si>
  <si>
    <t>Nova SouthEastern University</t>
  </si>
  <si>
    <t>Novarials Corporation</t>
  </si>
  <si>
    <t>Occupational Safety and Health</t>
  </si>
  <si>
    <t>Ohio Aerospace Institute</t>
  </si>
  <si>
    <t>Olmsted Medical Center</t>
  </si>
  <si>
    <t>Owl Mountain Partnership</t>
  </si>
  <si>
    <t>Panhandle Area Education Consortium</t>
  </si>
  <si>
    <t>Pearson, Inc.</t>
  </si>
  <si>
    <t>PharmAcute, LLC</t>
  </si>
  <si>
    <t>Photo Science</t>
  </si>
  <si>
    <t>Polk County</t>
  </si>
  <si>
    <t>Portland State University</t>
  </si>
  <si>
    <t>Prism Informatix, LLC</t>
  </si>
  <si>
    <t>QinetiQ North America</t>
  </si>
  <si>
    <t>Rochester Institute of Technology</t>
  </si>
  <si>
    <t>Salus University</t>
  </si>
  <si>
    <t>Santa Rosa County School Board</t>
  </si>
  <si>
    <t>Scripps Research Institute</t>
  </si>
  <si>
    <t>Search for Extra Terrestrial Intelligence</t>
  </si>
  <si>
    <t>Seattle Biomedical Research Institute</t>
  </si>
  <si>
    <t>Seminole County Department of Public Works</t>
  </si>
  <si>
    <t>Senior Resource Association</t>
  </si>
  <si>
    <t>SET Corporation</t>
  </si>
  <si>
    <t>Siena College</t>
  </si>
  <si>
    <t>Skidaway Institute of Oceanography</t>
  </si>
  <si>
    <t>South Carolina Department of Natural Resources</t>
  </si>
  <si>
    <t>South Florida Water Management District</t>
  </si>
  <si>
    <t>Southeast Coastal Ocean Observing Regional Association</t>
  </si>
  <si>
    <t>Southern University</t>
  </si>
  <si>
    <t>Space Florida</t>
  </si>
  <si>
    <t>State of Texas, Health and Human Services Commission</t>
  </si>
  <si>
    <t>Stottler Henke Associates, Inc.</t>
  </si>
  <si>
    <t>Strategic Alliance for Risk Reduction (STARR)</t>
  </si>
  <si>
    <t>SUNY Downstate Medical Center</t>
  </si>
  <si>
    <t>Tampa Bay WorkForce Alliance, Inc.</t>
  </si>
  <si>
    <t>Tampa Hillsborough County Expressway Authority</t>
  </si>
  <si>
    <t>Telecommunications for the Deaf and Hearing Impaired</t>
  </si>
  <si>
    <t>Texas AgrILife Extension Service</t>
  </si>
  <si>
    <t>The Axis Group I, LLC</t>
  </si>
  <si>
    <t>The CS Draper Laboratories, Inc.</t>
  </si>
  <si>
    <t>The Group for Organizational Effectiveness, Inc.</t>
  </si>
  <si>
    <t>Timucuan Trail Parks Foundation</t>
  </si>
  <si>
    <t>Toyon Research Corporation</t>
  </si>
  <si>
    <t>Transportation Research Board of the National Academies</t>
  </si>
  <si>
    <t>Tuskegee University</t>
  </si>
  <si>
    <t>UAV Collaborative</t>
  </si>
  <si>
    <t>UES, Inc.</t>
  </si>
  <si>
    <t>United States Civilian Research and Development Foundation</t>
  </si>
  <si>
    <t>Universal Technology Corporation</t>
  </si>
  <si>
    <t>University at Buffalo SUNY</t>
  </si>
  <si>
    <t>University of California, Lawrence Berkeley National Labs</t>
  </si>
  <si>
    <t>University of California, Santa Barbara</t>
  </si>
  <si>
    <t>University of Florida CIBER Program</t>
  </si>
  <si>
    <t>University of Maryland, College Park</t>
  </si>
  <si>
    <t>University of Texas, El Paso</t>
  </si>
  <si>
    <t>URS Corporation</t>
  </si>
  <si>
    <t>Utah State University</t>
  </si>
  <si>
    <t>Vanus, Inc.</t>
  </si>
  <si>
    <t>Verdicorp, Inc.</t>
  </si>
  <si>
    <t>Virginia Aquarium &amp; Marine Science Center</t>
  </si>
  <si>
    <t>Warren Stress Management</t>
  </si>
  <si>
    <t>Westinghouse Savannah River County Safety Management</t>
  </si>
  <si>
    <t>Westshore Alliance</t>
  </si>
  <si>
    <t>Agricultural Research Basic and Applied Research</t>
  </si>
  <si>
    <t>Farmers Market Promotion Program</t>
  </si>
  <si>
    <t>Homeland Security Agricultural</t>
  </si>
  <si>
    <t>Rural Housing Site Loans and Self Help Housing Land Development Loans</t>
  </si>
  <si>
    <t>Economic Development Support for Planning Organizations</t>
  </si>
  <si>
    <t>Economic Development Technical Assistance</t>
  </si>
  <si>
    <t>Pacific Coast Salmon Recovery Pacific Salmon Treaty Program</t>
  </si>
  <si>
    <t>Center for Sponsored Coastal Ocean Research Coastal Ocean Program</t>
  </si>
  <si>
    <t>Interest Reduction Payments Rental and Cooperative Housing for Lower Income Families</t>
  </si>
  <si>
    <t>Manufactured Home Loan Insurance Financing Purchase of Manufactured Homes as Principal Residences of Borrowers</t>
  </si>
  <si>
    <t>Mortgage Insurance Homes</t>
  </si>
  <si>
    <t>Mortgage Insurance Homes for Disaster Victims</t>
  </si>
  <si>
    <t>Mortgage Insurance Homes in Urban Renewal Areas</t>
  </si>
  <si>
    <t>Mortgage Insurance Housing in Older, Declining Areas</t>
  </si>
  <si>
    <t>Mortgage Insurance Cooperative Projects</t>
  </si>
  <si>
    <t>Mortgage Insurance Hospitals</t>
  </si>
  <si>
    <t>Mortgage Insurance Nursing Homes, Intermediate Care Facilities, Board and Care Homes and Assisted Living Facilities</t>
  </si>
  <si>
    <t>Mortgage Insurance Purchase of Units in Condominiums</t>
  </si>
  <si>
    <t>Mortgage Insurance Rental Housing</t>
  </si>
  <si>
    <t>Mortgage Insurance Rental and Cooperative Housing for Moderate Income Families and Elderly, Market Interest Rate</t>
  </si>
  <si>
    <t>Mortgage Insurance Rental Housing for the Elderly</t>
  </si>
  <si>
    <t>Mortgage Insurance Rental Housing in Urban Renewal Areas</t>
  </si>
  <si>
    <t>Rent Supplements Rental Housing for Lower Income Families</t>
  </si>
  <si>
    <t>Supplemental Loan Insurance Multifamily Rental Housing</t>
  </si>
  <si>
    <t>Mortgage Insurance Combination and Manufactured Home Lot Loans</t>
  </si>
  <si>
    <t>Community Development Block Grants Section 108 Loan Guarantees</t>
  </si>
  <si>
    <t>Fair Housing Assistance Program State and Local</t>
  </si>
  <si>
    <t>Lower Income Housing Assistance Program Section 8 Moderate Rehabilitation</t>
  </si>
  <si>
    <t>Public and Indian Housing Indian Loan Guarantee Program</t>
  </si>
  <si>
    <t>Road Maintenance Indian Roads</t>
  </si>
  <si>
    <t>Real Estate Programs Indian Lands</t>
  </si>
  <si>
    <t>Indian Schools Student Transportation</t>
  </si>
  <si>
    <t>Bureau of Indian Affairs Facilities Operations and Maintenance</t>
  </si>
  <si>
    <t>Attorney Fees Indian Rights</t>
  </si>
  <si>
    <t>Indian Vocational Training United Tribes Technical College</t>
  </si>
  <si>
    <t>Indian Job Placement United Sioux Tribes Development Corporation</t>
  </si>
  <si>
    <t>Indian Social Services Welfare Assistance</t>
  </si>
  <si>
    <t>Indian Loans Economic Development</t>
  </si>
  <si>
    <t>Indian Education Assistance to Schools</t>
  </si>
  <si>
    <t>Indian Child Welfare Act Title II Grants</t>
  </si>
  <si>
    <t>Tribal Courts Trust Reform Initiative</t>
  </si>
  <si>
    <t>National Land Remote Sensing Education Outreach and Research</t>
  </si>
  <si>
    <t>Outdoor Recreation Acquisition, Development and Planning</t>
  </si>
  <si>
    <t>Law Enforcement Assistance Narcotics and Dangerous Drugs Laboratory Analysis</t>
  </si>
  <si>
    <t>Law Enforcement Assistance Narcotics and Dangerous Drugs Technical Laboratory Publications</t>
  </si>
  <si>
    <t>Law Enforcement Assistance Narcotics and Dangerous Drugs Training</t>
  </si>
  <si>
    <t>Law Enforcement Assistance FBI Advanced Police Training</t>
  </si>
  <si>
    <t>Law Enforcement Assistance FBI Crime Laboratory Support</t>
  </si>
  <si>
    <t>Law Enforcement Assistance FBI Field Police Training</t>
  </si>
  <si>
    <t>Law Enforcement Assistance FBI Fingerprint Identification</t>
  </si>
  <si>
    <t>Law Enforcement Assistance National Crime Information Center</t>
  </si>
  <si>
    <t>Law Enforcement Assistance Uniform Crime Reports</t>
  </si>
  <si>
    <t>Law Enforcement Assistance National Instant Criminal Background Check System</t>
  </si>
  <si>
    <t>Title V Delinquency Prevention Program</t>
  </si>
  <si>
    <t>Criminal Justice Research and Development Graduate Research Fellowships</t>
  </si>
  <si>
    <t>Corrections Training and Staff Development</t>
  </si>
  <si>
    <t>Corrections Research and Evaluation and Policy Formulation</t>
  </si>
  <si>
    <t>Corrections Technical Assistance/Clearinghouse</t>
  </si>
  <si>
    <t>Occupational Safety and Health Susan Harwood Training Grants</t>
  </si>
  <si>
    <t>Occupational Safety and Health State Program</t>
  </si>
  <si>
    <t>Criminal Justice Systems</t>
  </si>
  <si>
    <t>Federal Transit Capital Investment Grants</t>
  </si>
  <si>
    <t>Federal Transit Formula Grants</t>
  </si>
  <si>
    <t>E-911 Grant Program</t>
  </si>
  <si>
    <t>Disadvantaged Business Enterprises Short Term Lending Program</t>
  </si>
  <si>
    <t>Employment Discrimination Title VII of the Civil Rights Act of 1964</t>
  </si>
  <si>
    <t>Employment Discrimination Private Bar Program</t>
  </si>
  <si>
    <t>Employment Discrimination Age Discrimination in Employment</t>
  </si>
  <si>
    <t>Employment Discrimination Title I of The Americans with Disabilities Act</t>
  </si>
  <si>
    <t>Promotion of the Arts Grants to Organizations and Individuals</t>
  </si>
  <si>
    <t>Promotion of the Arts Partnership Agreements</t>
  </si>
  <si>
    <t>Promotion of the Humanities Challenge Grants</t>
  </si>
  <si>
    <t>Promotion of the Humanities Division of Preservation and Access</t>
  </si>
  <si>
    <t>Promotion of the Humanities Fellowships and Stipends</t>
  </si>
  <si>
    <t>Promotion of the Humanities Research</t>
  </si>
  <si>
    <t>Promotion of the Humanities Teaching and Learning Resources and Curriculum Development</t>
  </si>
  <si>
    <t>Promotion of the Humanities Professional Development</t>
  </si>
  <si>
    <t>Promotion of the Humanities Public Programs</t>
  </si>
  <si>
    <t>Promotion of the Humanities Office of Digital Humanities</t>
  </si>
  <si>
    <t>IMLS</t>
  </si>
  <si>
    <t>Veterans Housing Guaranteed and Insured Loans</t>
  </si>
  <si>
    <t>Veterans Housing Direct Loans for Certain Disabled Veterans</t>
  </si>
  <si>
    <t>Migrant Education State Grant Program</t>
  </si>
  <si>
    <t>Overseas Programs Special Bilateral Projects</t>
  </si>
  <si>
    <t>Special Education Grants to States</t>
  </si>
  <si>
    <t>Higher Education Institutional Aid</t>
  </si>
  <si>
    <t>Impact Aid Facilities Maintenance</t>
  </si>
  <si>
    <t>TRIO Student Support Services</t>
  </si>
  <si>
    <t>TRIO Talent Search</t>
  </si>
  <si>
    <t>TRIO Upward Bound</t>
  </si>
  <si>
    <t>Indian Education Grants to Local Educational Agencies</t>
  </si>
  <si>
    <t>TRIO Educational Opportunity Centers</t>
  </si>
  <si>
    <t>Rehabilitation Services Vocational Rehabilitation Grants to States</t>
  </si>
  <si>
    <t>Migrant Education High School Equivalency Program</t>
  </si>
  <si>
    <t>Migrant Education Coordination Program</t>
  </si>
  <si>
    <t>Migrant Education College Assistance Migrant Program</t>
  </si>
  <si>
    <t>Rehabilitation Services Client Assistance Program</t>
  </si>
  <si>
    <t>Special Education Preschool Grants</t>
  </si>
  <si>
    <t>Rehabilitation Services Independent Living Services for Older Individuals Who are Blind</t>
  </si>
  <si>
    <t>Adult Education National Leadership Activities</t>
  </si>
  <si>
    <t>TRIO McNair Post-Baccalaureate Achievement</t>
  </si>
  <si>
    <t>Special Education Technical Assistance and Dissemination to Improve Services and Results for Children with Disabilities</t>
  </si>
  <si>
    <t>Special Education Parent Information Centers</t>
  </si>
  <si>
    <t>Special Education Studies and Evaluations</t>
  </si>
  <si>
    <t>Special Education Technical Assistance on State Data Collection</t>
  </si>
  <si>
    <t>National Archives Reference Services Historical Research</t>
  </si>
  <si>
    <t>Food and Drug Administration Research</t>
  </si>
  <si>
    <t>Immunization Research, Demonstration, Public Information and Education Training and Clinical Skills Improvement Projects</t>
  </si>
  <si>
    <t>Family Planning Services</t>
  </si>
  <si>
    <t>National Research Service Awards Health Services Research Training</t>
  </si>
  <si>
    <t>Special Diabetes Program for Indians Diabetes Prevention and Treatment  Projects</t>
  </si>
  <si>
    <t>Substance Abuse and Mental Health Services Projects of Regional and National Significance</t>
  </si>
  <si>
    <t>Family Planning Personnel Training</t>
  </si>
  <si>
    <t>Injury Prevention Program for American Indians and Alaskan Natives Cooperative Agreements</t>
  </si>
  <si>
    <t>Refugee and Entrant Assistance Voluntary Agency Programs</t>
  </si>
  <si>
    <t>Community Services Block Grant Discretionary Awards</t>
  </si>
  <si>
    <t>Refugee and Entrant Assistance Discretionary Grants</t>
  </si>
  <si>
    <t>Refugee and Entrant Assistance Wilson/Fish Program</t>
  </si>
  <si>
    <t>Refugee and Entrant Assistance Targeted Assistance Grants</t>
  </si>
  <si>
    <t>Foster Care Title IV-E</t>
  </si>
  <si>
    <t>Medicare Prescription Drug Coverage</t>
  </si>
  <si>
    <t>Medicare Hospital Insurance</t>
  </si>
  <si>
    <t>Medicare Supplementary Medical Insurance</t>
  </si>
  <si>
    <t>HIV Prevention Activities Non-Governmental Organization Based</t>
  </si>
  <si>
    <t>HIV Prevention Activities Health Department Based</t>
  </si>
  <si>
    <t>Family Planning Service Delivery Improvement Research Grants</t>
  </si>
  <si>
    <t>Social Security Disability Insurance</t>
  </si>
  <si>
    <t>Social Security Retirement Insurance</t>
  </si>
  <si>
    <t>Social Security Survivors Insurance</t>
  </si>
  <si>
    <t>Social Security Research and Demonstration</t>
  </si>
  <si>
    <t>Emergency Management Institute Training Assistance</t>
  </si>
  <si>
    <t>Emergency Management Institute (EMI) Independent Study Program</t>
  </si>
  <si>
    <t>Emergency Management Institute (EMI) Resident Educational Program</t>
  </si>
  <si>
    <t>07.UNK</t>
  </si>
  <si>
    <t>SEFA</t>
  </si>
  <si>
    <t>GL Code</t>
  </si>
  <si>
    <t>GL Title</t>
  </si>
  <si>
    <t>Financial Statements Balance</t>
  </si>
  <si>
    <t>Total Expenditures Reported</t>
  </si>
  <si>
    <t>Grants and Donations - Non Capital (Federal Portion)</t>
  </si>
  <si>
    <t>Capital Grants and Donations (Federal Portion)</t>
  </si>
  <si>
    <t>Federal Funds Transfers In from Other Agencies</t>
  </si>
  <si>
    <t>Non Capital Grants and Donations (Federal Portion)</t>
  </si>
  <si>
    <t>Total Balance:</t>
  </si>
  <si>
    <t>Reconciling Items (1)</t>
  </si>
  <si>
    <t>Amounts</t>
  </si>
  <si>
    <t>(1)  Required only if needed to get under $35 million/5% threshold.</t>
  </si>
  <si>
    <t>Submission:</t>
  </si>
  <si>
    <t>The SEFA Checklist, along with the SEFA Form and Reconciliation Template, should be electronically submitted to DFS at:</t>
  </si>
  <si>
    <t>Checklist:</t>
  </si>
  <si>
    <t>Part A:</t>
  </si>
  <si>
    <t>Entity expended Federal Awards.</t>
  </si>
  <si>
    <t>Part B:</t>
  </si>
  <si>
    <t>All required columns on the SEFA Form were completed in accordance with the SEFA Form Instructions.</t>
  </si>
  <si>
    <t>The “Federal Awarding Agency” and “CFDA Program Title” columns on the SEFA Form were populated ensuring that an active CFDA No. was used.  If neither column populates, the CFDA No. was validated in the historical index section of CFDA.gov and DFS was notified prior to submission.</t>
  </si>
  <si>
    <t>“Source of Funding” was coded properly on the SEFA Form for all expenditures of Federal Awards.</t>
  </si>
  <si>
    <t>No negative expenditures were recorded within the “Total Expenditures”, “Subgranted to State of Florida Entities”, and “Subgranted to Non-State of Florida Entities” columns.</t>
  </si>
  <si>
    <t>A reconciliation between the amount of Federal Awards reported on the SEFA and the entity’s basic financial statements was completed prior to submission of the SEFA Form. The Reconciliation submitted is within 5% or $35 million, whichever is less. The Reconciliation Template was submitted with the SEFA Form and Checklist.  Support for the reconciliation performed is on file and will be made readily available upon request.</t>
  </si>
  <si>
    <t>Part C:</t>
  </si>
  <si>
    <t>N/A</t>
  </si>
  <si>
    <t>All expenditures in the form of noncash benefits were reported on both the “SEFA Data” and “Noncash” worksheets of the SEFA Form.</t>
  </si>
  <si>
    <t>Part D:</t>
  </si>
  <si>
    <t>Entity participated in any Federal loan program in which funds were provided through the entity to eligible participants.  If so, corresponding data was reported on both the “Loan” and “SEFA Data” worksheets of the SEFA Form (State agencies must notify DFS if they participated in a Loan Program).</t>
  </si>
  <si>
    <t>Component unit was reported on the entity’s SEFA Form</t>
  </si>
  <si>
    <t>Electronic Signature:</t>
  </si>
  <si>
    <t xml:space="preserve"> </t>
  </si>
  <si>
    <t>Date</t>
  </si>
  <si>
    <t>Title</t>
  </si>
  <si>
    <t>Phone Number</t>
  </si>
  <si>
    <t>Entity Name</t>
  </si>
  <si>
    <t>Entity OLO</t>
  </si>
  <si>
    <t>SEFA Checklist</t>
  </si>
  <si>
    <r>
      <t xml:space="preserve">If entity checks “No” to </t>
    </r>
    <r>
      <rPr>
        <u/>
        <sz val="12"/>
        <rFont val="Arial"/>
        <family val="2"/>
      </rPr>
      <t>Part A</t>
    </r>
    <r>
      <rPr>
        <sz val="12"/>
        <rFont val="Arial"/>
        <family val="2"/>
      </rPr>
      <t xml:space="preserve">, it should skip </t>
    </r>
    <r>
      <rPr>
        <u/>
        <sz val="12"/>
        <rFont val="Arial"/>
        <family val="2"/>
      </rPr>
      <t>Parts B, C and D</t>
    </r>
    <r>
      <rPr>
        <sz val="12"/>
        <rFont val="Arial"/>
        <family val="2"/>
      </rPr>
      <t xml:space="preserve"> and complete the </t>
    </r>
    <r>
      <rPr>
        <b/>
        <u/>
        <sz val="12"/>
        <rFont val="Arial"/>
        <family val="2"/>
      </rPr>
      <t>Electronic Signature</t>
    </r>
    <r>
      <rPr>
        <b/>
        <sz val="12"/>
        <rFont val="Arial"/>
        <family val="2"/>
      </rPr>
      <t xml:space="preserve"> </t>
    </r>
    <r>
      <rPr>
        <sz val="12"/>
        <rFont val="Arial"/>
        <family val="2"/>
      </rPr>
      <t>section.</t>
    </r>
  </si>
  <si>
    <r>
      <t xml:space="preserve">If entity checks “Yes” to </t>
    </r>
    <r>
      <rPr>
        <u/>
        <sz val="12"/>
        <rFont val="Arial"/>
        <family val="2"/>
      </rPr>
      <t>Part A</t>
    </r>
    <r>
      <rPr>
        <sz val="12"/>
        <rFont val="Arial"/>
        <family val="2"/>
      </rPr>
      <t xml:space="preserve">, it should check that every item in </t>
    </r>
    <r>
      <rPr>
        <u/>
        <sz val="12"/>
        <rFont val="Arial"/>
        <family val="2"/>
      </rPr>
      <t>Part B</t>
    </r>
    <r>
      <rPr>
        <sz val="12"/>
        <rFont val="Arial"/>
        <family val="2"/>
      </rPr>
      <t xml:space="preserve"> was completed prior to submission.  The entity should also check that all applicable items in </t>
    </r>
    <r>
      <rPr>
        <u/>
        <sz val="12"/>
        <rFont val="Arial"/>
        <family val="2"/>
      </rPr>
      <t>Part C</t>
    </r>
    <r>
      <rPr>
        <sz val="12"/>
        <rFont val="Arial"/>
        <family val="2"/>
      </rPr>
      <t xml:space="preserve"> were completed prior to submission; otherwise it should check “N/A” for any items not applicable.  The entity must check “Yes” or “No” to all items in </t>
    </r>
    <r>
      <rPr>
        <u/>
        <sz val="12"/>
        <rFont val="Arial"/>
        <family val="2"/>
      </rPr>
      <t>Part D</t>
    </r>
    <r>
      <rPr>
        <sz val="12"/>
        <rFont val="Arial"/>
        <family val="2"/>
      </rPr>
      <t xml:space="preserve">.  Once the </t>
    </r>
    <r>
      <rPr>
        <b/>
        <u/>
        <sz val="12"/>
        <rFont val="Arial"/>
        <family val="2"/>
      </rPr>
      <t>Checklist</t>
    </r>
    <r>
      <rPr>
        <sz val="12"/>
        <rFont val="Arial"/>
        <family val="2"/>
      </rPr>
      <t xml:space="preserve"> section is completed, please complete the </t>
    </r>
    <r>
      <rPr>
        <b/>
        <u/>
        <sz val="12"/>
        <rFont val="Arial"/>
        <family val="2"/>
      </rPr>
      <t>Electronic Signature</t>
    </r>
    <r>
      <rPr>
        <sz val="12"/>
        <rFont val="Arial"/>
        <family val="2"/>
      </rPr>
      <t xml:space="preserve"> section.</t>
    </r>
  </si>
  <si>
    <t>SEFA Instructions</t>
  </si>
  <si>
    <t xml:space="preserve">each been accurately reported by the due date. </t>
  </si>
  <si>
    <t>Reimbursement Transportation Cost Payment Program for Geographically Disadvantaged Farmers and Ranchers</t>
  </si>
  <si>
    <t>Disaster Relief Appropriations Act, Emergency Conservation Program</t>
  </si>
  <si>
    <t>Agricultural and Rural Economic Research, Cooperative Agreements and Collaborations</t>
  </si>
  <si>
    <t>Women and Minorities in Science, Technology, Engineering, and Mathematics Fields</t>
  </si>
  <si>
    <t>Risk Management Education Partnerships</t>
  </si>
  <si>
    <t>WIC Farmers' Market Nutrition Program (FMNP)</t>
  </si>
  <si>
    <t>Supplemental Nutrition Assistance Program, Process and Technology Improvement Grants</t>
  </si>
  <si>
    <t>National Food Service Management Institute Administration and Staffing Grant</t>
  </si>
  <si>
    <t>Emergency Watershed Protection Program - Disaster Relief Appropriations Act</t>
  </si>
  <si>
    <t>Fishermen's Contingency Fund</t>
  </si>
  <si>
    <t>NOAA Programs for Disaster Relief Appropriations Act - Non-construction and Construction</t>
  </si>
  <si>
    <t>State and Local Implementation Grant Program</t>
  </si>
  <si>
    <t>Estuary Habitat Restoration Program</t>
  </si>
  <si>
    <t>EASE 2.0</t>
  </si>
  <si>
    <t>Commercial Technologies for Maintenance Activities Program</t>
  </si>
  <si>
    <t>Language Training Center</t>
  </si>
  <si>
    <t>Centers for Academic Excellence</t>
  </si>
  <si>
    <t>Community Economic Adjustment Assistance for Compatible Use and Joint Land Use Studies</t>
  </si>
  <si>
    <t>Community Economic Adjustment Assistance for Reductions in Defense Industry Employment</t>
  </si>
  <si>
    <t>Community Economic Adjustment Assistance for Advance Planning and Economic Diversification</t>
  </si>
  <si>
    <t>Air Force Academy Athletic Programs</t>
  </si>
  <si>
    <t>Emergency Solutions Grant Program</t>
  </si>
  <si>
    <t>Border Community Capital Initiative</t>
  </si>
  <si>
    <t>Project Rental Assistance Demonstration (PRA Demo) Program of Section 811 Supportive Housing for Persons with Disabilities</t>
  </si>
  <si>
    <t>Strong Cities Strong Communities (SC2) National Resource Network</t>
  </si>
  <si>
    <t>Office of Native American Programs Training and Technical Assistance for Indian Housing Block Grant Program</t>
  </si>
  <si>
    <t>Office of Native American Programs Training and Technical Assistance for Native Hawaiian Housing Block Grant Program</t>
  </si>
  <si>
    <t>Healthy Homes Production Program</t>
  </si>
  <si>
    <t>Science and Technology Projects Related to Coal Mining and Reclamation</t>
  </si>
  <si>
    <t>Federal Oil and Gas Royalty Management State and Tribal Coordination</t>
  </si>
  <si>
    <t>Alaska Settlement Agreement</t>
  </si>
  <si>
    <t>Rocky Boy's/North Central Montana Regional Water System</t>
  </si>
  <si>
    <t>Recovery Act Funds - Habitat Enhancement, Restoration and Improvement.</t>
  </si>
  <si>
    <t>Save America's Treasures</t>
  </si>
  <si>
    <t>National Park Service Conservation, Protection, Outreach, and Education</t>
  </si>
  <si>
    <t>Martin Luther King Junior National Historic Site and Preservation District</t>
  </si>
  <si>
    <t>Promoting Evidence Integration in Sex Offender Management Discretionary Grant Program</t>
  </si>
  <si>
    <t>DNA Backlog Reduction Program</t>
  </si>
  <si>
    <t>Improving the Investigation and Prosecution of Child Abuse and the Regional and Local Children's Advocacy Centers</t>
  </si>
  <si>
    <t>Juvenile Justice Reform and Reinvestment Demonstration Program</t>
  </si>
  <si>
    <t>National Center for Campus Public Safety</t>
  </si>
  <si>
    <t>Emergency Planning for Juvenile Justice Facilities</t>
  </si>
  <si>
    <t>Global Threat Reduction</t>
  </si>
  <si>
    <t>Conflict and Stabilization Operations</t>
  </si>
  <si>
    <t>The Secretary's Office of the Global Partnership Initiative (S/GPI) Grant Programs</t>
  </si>
  <si>
    <t>Economic Statecraft</t>
  </si>
  <si>
    <t>Global Counterterrorism Programs</t>
  </si>
  <si>
    <t>Fiscal Year 2013 Hurricane Sandy Disaster Relief Grants to the National Railroad Passenger Corporation</t>
  </si>
  <si>
    <t>Passenger Rail Investment and Improvement (PRIIA)  Projects for Washington Metropolitan Area Transit Authority (WMATA)</t>
  </si>
  <si>
    <t>State of Good Repair Grants Program</t>
  </si>
  <si>
    <t>Public Transportation Emergency Relief Program</t>
  </si>
  <si>
    <t>National Priority Safety Programs</t>
  </si>
  <si>
    <t>Ballast Water Treatment Technologies</t>
  </si>
  <si>
    <t>Community Development Financial Institutions Bond Guarantee Program</t>
  </si>
  <si>
    <t>Resources and Ecosystems Sustainability, Tourist Opportunities, and Revived Economies of the Gulf Coast States</t>
  </si>
  <si>
    <t>Entrepreneurial Development Disaster Assistance (Disaster Relief Appropriations Act)</t>
  </si>
  <si>
    <t>VA U.S. Paralympics Monthly Assistance Allowance Program</t>
  </si>
  <si>
    <t>Grants for the Rural Veterans Coordination Pilot</t>
  </si>
  <si>
    <t>Vocational Training and Rehabilitation for Vietnam Veterans' Children with Spina Bifida or Other Covered Birth Defects</t>
  </si>
  <si>
    <t>Minority Economic Impact</t>
  </si>
  <si>
    <t>State Heating Oil and Propane Program</t>
  </si>
  <si>
    <t>English Language Acquisition State Grants</t>
  </si>
  <si>
    <t>Postsecondary Education Scholarships for Veteran's Dependents</t>
  </si>
  <si>
    <t>Graduate Research Opportunities for Minority Students (Minorities and Retirement Security Program)</t>
  </si>
  <si>
    <t>Directed Grants and Awards</t>
  </si>
  <si>
    <t>Promoting Readiness of Minors in Supplemental Security Income</t>
  </si>
  <si>
    <t>Public Education for Peacebuilding Awards Program</t>
  </si>
  <si>
    <t>Hospital Preparedness Program (HPP) and Public Health Emergency Preparedness (PHEP) Aligned Cooperative Agreements</t>
  </si>
  <si>
    <t>Family Smoking Prevention and Tobacco Control Act Regulatory Research</t>
  </si>
  <si>
    <t>Cooperative Agreements to Promote Adolescent Health through School-Based HIV/STD Prevention and School-Based Surveillance</t>
  </si>
  <si>
    <t>Sodium Reduction in Communities</t>
  </si>
  <si>
    <t>Prevention of Disease, Disability, and Death through Immunization and Control of Respiratory and Related Diseases</t>
  </si>
  <si>
    <t>Enhance Safety of Children Affected by Substance Abuse</t>
  </si>
  <si>
    <t>Well-Integrated Screening and Evaluation for Women Across the Nation</t>
  </si>
  <si>
    <t>HHS Programs for Disaster Relief Appropriations Act - Non Construction</t>
  </si>
  <si>
    <t>Strengthening the Nation's Public Health System through a National Voluntary Accreditation Program for State, Tribal, Local and Territorial Health Departments</t>
  </si>
  <si>
    <t>Tribal Public Health Capacity Building and Quality Improvement</t>
  </si>
  <si>
    <t>Public Health Training Centers Program</t>
  </si>
  <si>
    <t>Immunization Cooperative Agreements</t>
  </si>
  <si>
    <t>President's Council on Fitness, Sports, and Nutrition</t>
  </si>
  <si>
    <t>National Community Centers of Excellence in Women's Health</t>
  </si>
  <si>
    <t>National Public Health Improvement Initiative</t>
  </si>
  <si>
    <t>NIH Office of Research on Women's Health</t>
  </si>
  <si>
    <t>Advanced Education Nursing Traineeships</t>
  </si>
  <si>
    <t>Nurse Education, Practice Quality and Retention Grants</t>
  </si>
  <si>
    <t>Special Diabetes Program for Indians (SDPI) Diabetes Prevention and Healthy Heart Initiative</t>
  </si>
  <si>
    <t>Affordable Care Act Streamlined surveillance for ventilator-associated pneumonia: Reducing burden and demonstrating preventability; and Prevention and Public Health Fund</t>
  </si>
  <si>
    <t>Health Care Innovation Awards (HCIA)</t>
  </si>
  <si>
    <t>President's Committee for People with Intellectual Disabilities (PCPID)</t>
  </si>
  <si>
    <t>Affordable Care Act State Health Insurance Assistance Program (SHIP) and Aging and Disability Resource Center (ADRC) Options Counseling for Medicare-Medicaid Individuals in States with Approved Financial Alignment Models</t>
  </si>
  <si>
    <t>Children's Justice Grants to States</t>
  </si>
  <si>
    <t>National Center for Research Resources, Recovery Act Construction Support</t>
  </si>
  <si>
    <t>ARRA - Health Information Technology Professionals in Health Care</t>
  </si>
  <si>
    <t>ARRA - Strategic Health IT Advanced Research Projects (SHARP)</t>
  </si>
  <si>
    <t>Elder Abuse Prevention Interventions Program</t>
  </si>
  <si>
    <t>Children's Health Insurance Program</t>
  </si>
  <si>
    <t>Grants for Primary Care Training and Enhancement</t>
  </si>
  <si>
    <t>Ryan White HIV/AIDS Dental Reimbursement and Community Based Dental Partnership Grants</t>
  </si>
  <si>
    <t>Research, Prevention, and Education Programs on Lyme Disease in the United States</t>
  </si>
  <si>
    <t>AmeriCorps VISTA Training &amp; Logistics Support</t>
  </si>
  <si>
    <t>Drug Court Training and Technical Assistance</t>
  </si>
  <si>
    <t>Homeland Security Research, Development, Testing, Evaluation, and Demonstration of Technologies Related to Nuclear Threat Detection</t>
  </si>
  <si>
    <t>Driver's License Security Grant Program</t>
  </si>
  <si>
    <t>Securing the Cities Program</t>
  </si>
  <si>
    <t>Assistance to Firefighters Grant (ARRA)</t>
  </si>
  <si>
    <t>Port Security Grant Program (ARRA)</t>
  </si>
  <si>
    <t>Emergency Management Baseline Assessments Grant (EMBAG)</t>
  </si>
  <si>
    <t xml:space="preserve">3. DUNS Number </t>
  </si>
  <si>
    <t>2. FEIN</t>
  </si>
  <si>
    <t>1. OLO</t>
  </si>
  <si>
    <t xml:space="preserve"> 4. CFDA #</t>
  </si>
  <si>
    <t xml:space="preserve"> 5. ARRA</t>
  </si>
  <si>
    <t>Y</t>
  </si>
  <si>
    <t>N</t>
  </si>
  <si>
    <t xml:space="preserve">2. Federal 
Awarding
Agency </t>
  </si>
  <si>
    <t>4. Total Noncash Benefits</t>
  </si>
  <si>
    <t>5. Total Program Expenditures</t>
  </si>
  <si>
    <t>4. Current Year Disbursements</t>
  </si>
  <si>
    <t>5. Value of Loans Outstanding</t>
  </si>
  <si>
    <t>Sinclair Community College</t>
  </si>
  <si>
    <t>School District of Palm Beach County</t>
  </si>
  <si>
    <t>Take Stock in Children, Inc.</t>
  </si>
  <si>
    <t>Wallace Community College</t>
  </si>
  <si>
    <t>Illinois Humanities Council</t>
  </si>
  <si>
    <t>American Association for the Advancement of Science</t>
  </si>
  <si>
    <t>Florida Polytechnic University</t>
  </si>
  <si>
    <t>Lake-Sumter State College</t>
  </si>
  <si>
    <t>Eastern Florida State College</t>
  </si>
  <si>
    <t>St. Johns River State College</t>
  </si>
  <si>
    <t>South Florida State College</t>
  </si>
  <si>
    <t>Florida Gateway College</t>
  </si>
  <si>
    <t>21st Century Council</t>
  </si>
  <si>
    <t>ACES QC, LLC</t>
  </si>
  <si>
    <t>Advanced Conductor Technologies</t>
  </si>
  <si>
    <t>Advanced Materials and Energy Systems, Inc.</t>
  </si>
  <si>
    <t>Advanced Systems Design, Inc.</t>
  </si>
  <si>
    <t>AECOM</t>
  </si>
  <si>
    <t>Alachua County Sheriffs Office</t>
  </si>
  <si>
    <t>Alliance for Sustainable Energy, LLC</t>
  </si>
  <si>
    <t>American Association of State Highway &amp; Transportation</t>
  </si>
  <si>
    <t>American Psychiatric Institute for Research Education</t>
  </si>
  <si>
    <t>Anyar, Inc.</t>
  </si>
  <si>
    <t>Applied Ecology Inc.</t>
  </si>
  <si>
    <t>Applied Research Associates, Inc.</t>
  </si>
  <si>
    <t>Aquilus Pharmaceuticals</t>
  </si>
  <si>
    <t>Asia-Pacific Network for Global Change Research</t>
  </si>
  <si>
    <t>Association of American Colleges and Universities</t>
  </si>
  <si>
    <t>Association of Teachers of Preventive Medicine</t>
  </si>
  <si>
    <t>AstroWatt, Inc.</t>
  </si>
  <si>
    <t>Avita Medical Americas, LLC</t>
  </si>
  <si>
    <t>Avita Medical Limited</t>
  </si>
  <si>
    <t>BakerAECOM, LLC</t>
  </si>
  <si>
    <t>Baruch College</t>
  </si>
  <si>
    <t>Baton Rouge Area Foundation</t>
  </si>
  <si>
    <t>Benaroya Research Institute at Virginia Mason Research Center</t>
  </si>
  <si>
    <t>BioDetection Instruments, LLC</t>
  </si>
  <si>
    <t>BioFire Diagnostics Inc.</t>
  </si>
  <si>
    <t>Brown and Caldwell</t>
  </si>
  <si>
    <t>Busa Engineering Consulting</t>
  </si>
  <si>
    <t>Cambridge Systematics</t>
  </si>
  <si>
    <t>Cedars-Sinai Medical Center</t>
  </si>
  <si>
    <t>Center for Research to Practice</t>
  </si>
  <si>
    <t>Center for Transportation and the Environment</t>
  </si>
  <si>
    <t>Cetacean Logic Foundation, Inc.</t>
  </si>
  <si>
    <t>CFD Research Corporation</t>
  </si>
  <si>
    <t>Chatham Area Transit Authority</t>
  </si>
  <si>
    <t xml:space="preserve">Chenega Federal Systems, LLC </t>
  </si>
  <si>
    <t>Childrens Healthcare of Atlanta</t>
  </si>
  <si>
    <t>Childrens Hospital of Los Angeles</t>
  </si>
  <si>
    <t>Christopher &amp; Dana Reeve Foundation</t>
  </si>
  <si>
    <t>Citrus Research and Development Foundation</t>
  </si>
  <si>
    <t>City and County of Honolulu</t>
  </si>
  <si>
    <t>City of Bartow</t>
  </si>
  <si>
    <t>City of Port St. Lucie</t>
  </si>
  <si>
    <t>City of Tallahassee</t>
  </si>
  <si>
    <t>City of Tampa Housing Authority</t>
  </si>
  <si>
    <t>City of Winter Haven</t>
  </si>
  <si>
    <t>Clear Carbon Innovations, LLC</t>
  </si>
  <si>
    <t>Codexis</t>
  </si>
  <si>
    <t>Combustion Research and Flow Technology, Inc.</t>
  </si>
  <si>
    <t>Community Based Care of Central Florida, Inc</t>
  </si>
  <si>
    <t>Convergent Engineering, Inc.</t>
  </si>
  <si>
    <t xml:space="preserve">Convergent Modeling, Inc. </t>
  </si>
  <si>
    <t>Covitect Inc.</t>
  </si>
  <si>
    <t>Cubist Pharmaceuticals, Inc.</t>
  </si>
  <si>
    <t>Dana-Farber Cancer Institute</t>
  </si>
  <si>
    <t>Defense Electronics Corporation</t>
  </si>
  <si>
    <t>Denver Research Institute</t>
  </si>
  <si>
    <t>Design Interactive, Inc.</t>
  </si>
  <si>
    <t>Development Alternatives, Inc.</t>
  </si>
  <si>
    <t>Digital Engineering and Imaging</t>
  </si>
  <si>
    <t xml:space="preserve">Dynamic Animation Systems, Inc. </t>
  </si>
  <si>
    <t>East Central Florida Regional Planning Council</t>
  </si>
  <si>
    <t xml:space="preserve">East Coast Zoological Society D/B/A Brevard Zoo </t>
  </si>
  <si>
    <t xml:space="preserve">Electrical Geodesics, Inc. </t>
  </si>
  <si>
    <t>Encompass LLC</t>
  </si>
  <si>
    <t>Eva Pharmaceuticals, LLC</t>
  </si>
  <si>
    <t>Exponent Environmental Group</t>
  </si>
  <si>
    <t>Fairchild Tropical Botanic Garden</t>
  </si>
  <si>
    <t>Family Health International</t>
  </si>
  <si>
    <t>FHI 360</t>
  </si>
  <si>
    <t>Flagler County Board</t>
  </si>
  <si>
    <t>Florida Consortium on Postsecondary Education &amp; Intellectual Disabilities</t>
  </si>
  <si>
    <t>Florida Developmental Disabilities Council, Inc.</t>
  </si>
  <si>
    <t>Florida Hospital Association</t>
  </si>
  <si>
    <t>Florida Housing Finance Corporation</t>
  </si>
  <si>
    <t>Florida Institute for Human and Machine Cognition, Inc.</t>
  </si>
  <si>
    <t>Florida Peanut Producers Association</t>
  </si>
  <si>
    <t>Foundation for Applied Molecular Evolution, Inc.</t>
  </si>
  <si>
    <t>Franklin and Marshall College</t>
  </si>
  <si>
    <t>Frontier Technology, Inc.</t>
  </si>
  <si>
    <t>Gateway Community Services</t>
  </si>
  <si>
    <t>GlaxoSmithKline</t>
  </si>
  <si>
    <t>Global Environment and Technology Foundation</t>
  </si>
  <si>
    <t>Global Technology Connection, Inc.</t>
  </si>
  <si>
    <t>Government of Israel Ministry of Defense</t>
  </si>
  <si>
    <t>Guidewire Group</t>
  </si>
  <si>
    <t>Gulf of Mexico Alliance</t>
  </si>
  <si>
    <t>Hampton University</t>
  </si>
  <si>
    <t>Harris Corporation</t>
  </si>
  <si>
    <t>Hazen and Sawyer, P.C.</t>
  </si>
  <si>
    <t xml:space="preserve">Heartland Workforce </t>
  </si>
  <si>
    <t>Hendry County Board of County Commissioners</t>
  </si>
  <si>
    <t xml:space="preserve">Henry Ford Health System </t>
  </si>
  <si>
    <t>Henry M. Jackson Foundation for the Advancement of Military Medicine</t>
  </si>
  <si>
    <t>Hillsborough County Health Department</t>
  </si>
  <si>
    <t>Hillsborough County Parks &amp; Recreation</t>
  </si>
  <si>
    <t>Hillsborough County Social Services</t>
  </si>
  <si>
    <t>Honeywell Federal Manufacturing &amp; Technologies, LLC</t>
  </si>
  <si>
    <t>ICF International</t>
  </si>
  <si>
    <t>Independent Science</t>
  </si>
  <si>
    <t>Inertial Labs, Inc.</t>
  </si>
  <si>
    <t>Infrasense, Inc.</t>
  </si>
  <si>
    <t>Innovatia Medical Systems</t>
  </si>
  <si>
    <t>Innovative Health Applications, LLC</t>
  </si>
  <si>
    <t>InoMedic Health Applications, Inc.</t>
  </si>
  <si>
    <t>Institute for Intergovernmental Research</t>
  </si>
  <si>
    <t>Integrated Adaptive Applications, Inc.</t>
  </si>
  <si>
    <t>Iowa Department of Education</t>
  </si>
  <si>
    <t>Jacksonville Urban League</t>
  </si>
  <si>
    <t>Jaeb Center for Health Research Foundation, Inc.</t>
  </si>
  <si>
    <t>Jardon &amp; Howard Technologies, Inc.</t>
  </si>
  <si>
    <t>JBS International, Inc.</t>
  </si>
  <si>
    <t>Jefferson Science Associates, LLC</t>
  </si>
  <si>
    <t>Johns Hopkins Bloomberg School of Public Health</t>
  </si>
  <si>
    <t>Katholieke Universiteit Leuven</t>
  </si>
  <si>
    <t>Katmai Support Services, LLC</t>
  </si>
  <si>
    <t>Kessler Foundation</t>
  </si>
  <si>
    <t>KIT Solutions</t>
  </si>
  <si>
    <t>Kittelson &amp; Associates</t>
  </si>
  <si>
    <t>Knolls Atomic Power Laboratory</t>
  </si>
  <si>
    <t>Krystal Engineering, LLC</t>
  </si>
  <si>
    <t>La Jolla Institute for Allergy &amp; Immunology</t>
  </si>
  <si>
    <t>LDA Consulting</t>
  </si>
  <si>
    <t>Lockheed Idaho Technologies</t>
  </si>
  <si>
    <t>Los Alamos National Security, LLC</t>
  </si>
  <si>
    <t>Louisiana Transportation Research Center</t>
  </si>
  <si>
    <t>Luna Innovations Incorporated</t>
  </si>
  <si>
    <t>MATSYS, Inc.</t>
  </si>
  <si>
    <t>Mayo Clinic Jacksonville</t>
  </si>
  <si>
    <t>Mayo Foundation for Medical Education and Research</t>
  </si>
  <si>
    <t>Medical College of Georgia</t>
  </si>
  <si>
    <t>Medical College of Wisconsin</t>
  </si>
  <si>
    <t>Medical University of South Carolina</t>
  </si>
  <si>
    <t>Miami River Marine Group</t>
  </si>
  <si>
    <t>Mind Research Network</t>
  </si>
  <si>
    <t>Mindshare USA, Inc.</t>
  </si>
  <si>
    <t>Molina Healthcare, Inc.</t>
  </si>
  <si>
    <t>Mushroom Council</t>
  </si>
  <si>
    <t>NanoPhotonica</t>
  </si>
  <si>
    <t>National Center for HIV Care in Minority Communities</t>
  </si>
  <si>
    <t>National Estuarine Research Reserve Association</t>
  </si>
  <si>
    <t>National Governors Association</t>
  </si>
  <si>
    <t>National Honey Board</t>
  </si>
  <si>
    <t>National Surgical Adjuvant Breast and Bowel Project</t>
  </si>
  <si>
    <t>National Trauma Institute</t>
  </si>
  <si>
    <t>National Writing Project Corporation</t>
  </si>
  <si>
    <t>Neighborhood Housing Services of South Florida</t>
  </si>
  <si>
    <t>Nemours Foundation</t>
  </si>
  <si>
    <t>NEON, Inc.</t>
  </si>
  <si>
    <t>Nevada Department of Child and Family Services</t>
  </si>
  <si>
    <t>New England Research Institutes</t>
  </si>
  <si>
    <t>North Pacific Research Board</t>
  </si>
  <si>
    <t>Northeastern University</t>
  </si>
  <si>
    <t>Ogilvy Public Relations</t>
  </si>
  <si>
    <t>Ohio University</t>
  </si>
  <si>
    <t>Oregon Health &amp; Science University</t>
  </si>
  <si>
    <t>Osceola County Board of County Commissioners</t>
  </si>
  <si>
    <t>Ounce of Prevention Fund of Florida, Inc.</t>
  </si>
  <si>
    <t>Palm Beach County Board of Court</t>
  </si>
  <si>
    <t>Palm Tran</t>
  </si>
  <si>
    <t>Parsons Brinckerhoff</t>
  </si>
  <si>
    <t>Poarch Band of Creek Indians</t>
  </si>
  <si>
    <t>Pomona College</t>
  </si>
  <si>
    <t>Pratt &amp; Whitney, A United Technologies Company</t>
  </si>
  <si>
    <t>Q-Track</t>
  </si>
  <si>
    <t>QuantumBio, Inc.</t>
  </si>
  <si>
    <t>Raytheon Company</t>
  </si>
  <si>
    <t>RCT Systems</t>
  </si>
  <si>
    <t>Realize Bradenton, Inc.</t>
  </si>
  <si>
    <t>RINI Technologies, Inc.</t>
  </si>
  <si>
    <t>San Jose State University Foundation</t>
  </si>
  <si>
    <t>Sarasota County Government</t>
  </si>
  <si>
    <t>School Board of Miami-Dade County</t>
  </si>
  <si>
    <t>sdPhotonics, LLC</t>
  </si>
  <si>
    <t>Seminole County Sheriffs Office</t>
  </si>
  <si>
    <t xml:space="preserve">SensoPath Technologies, Inc. </t>
  </si>
  <si>
    <t>Shaw Environmental</t>
  </si>
  <si>
    <t>Siemens Power Generation, Inc.</t>
  </si>
  <si>
    <t>Sixth Judicial Circuit of Florida</t>
  </si>
  <si>
    <t>SkySight Technologies, LLC</t>
  </si>
  <si>
    <t>Social &amp; Scientific Systems, Inc.</t>
  </si>
  <si>
    <t>Sol-gel Solutions, LLC</t>
  </si>
  <si>
    <t>Southeastern Archaeological Research</t>
  </si>
  <si>
    <t>Stanley Consultants, Inc.</t>
  </si>
  <si>
    <t>State of Arizona, Arizona Geological Survey</t>
  </si>
  <si>
    <t>Summa Health System</t>
  </si>
  <si>
    <t>SUNY Stony Brook</t>
  </si>
  <si>
    <t>SUNY University at Buffalo</t>
  </si>
  <si>
    <t>Supramagnetics, Inc</t>
  </si>
  <si>
    <t>Suwannee River Area Health Education Center, Inc.</t>
  </si>
  <si>
    <t>Suwannee River Water Management District</t>
  </si>
  <si>
    <t>Tampa Metropolitan YMCA</t>
  </si>
  <si>
    <t>Technology and Communications Systems</t>
  </si>
  <si>
    <t>Tel Aviv University</t>
  </si>
  <si>
    <t>Tenera Environmental</t>
  </si>
  <si>
    <t>Texas A&amp;M - Ag Programs Contracts &amp; Grants</t>
  </si>
  <si>
    <t>Texas A&amp;M - Texas Engineering Experiment Station</t>
  </si>
  <si>
    <t>Texas State University San Marcos</t>
  </si>
  <si>
    <t>The Consortium for Plant Biotechnology Research, Inc.</t>
  </si>
  <si>
    <t>The Emmes Corporation</t>
  </si>
  <si>
    <t>The Family Café</t>
  </si>
  <si>
    <t>The Forsyth Institute</t>
  </si>
  <si>
    <t>The Jackson Laboratory</t>
  </si>
  <si>
    <t>The Joseph Stokes Jr. Research Institute of The Childrens Hospital of Philadelphia</t>
  </si>
  <si>
    <t>The Ohio State University Research Foundation</t>
  </si>
  <si>
    <t>The Research Institute at Nationwide Childrens Hospital</t>
  </si>
  <si>
    <t>The School District of Palm Beach County</t>
  </si>
  <si>
    <t>The Scripps Research Institute</t>
  </si>
  <si>
    <t>The Timken Company</t>
  </si>
  <si>
    <t xml:space="preserve">The University of Akron </t>
  </si>
  <si>
    <t>The University of North Carolina at Chapel Hill</t>
  </si>
  <si>
    <t>The University of Tennessee Space Institute</t>
  </si>
  <si>
    <t>The University of Texas Health Science Center at San Antonio</t>
  </si>
  <si>
    <t>The University of Texas Medical Branch</t>
  </si>
  <si>
    <t>TKC Global Solutions, LLC</t>
  </si>
  <si>
    <t>Transonic Systems, Inc.</t>
  </si>
  <si>
    <t>Trident Systems</t>
  </si>
  <si>
    <t>Tulane University</t>
  </si>
  <si>
    <t>UltraHiNet</t>
  </si>
  <si>
    <t>United Launch Alliance, LLC</t>
  </si>
  <si>
    <t>United Materials and Systems, Inc.</t>
  </si>
  <si>
    <t>Universities Space Research Association</t>
  </si>
  <si>
    <t>University of Akron</t>
  </si>
  <si>
    <t>University of British Columbia</t>
  </si>
  <si>
    <t>University of Colorado Denver</t>
  </si>
  <si>
    <t>University of Illinois at Urbana-Champaign</t>
  </si>
  <si>
    <t>University of Kansas</t>
  </si>
  <si>
    <t>University of Kansas Medical Center Research Institute</t>
  </si>
  <si>
    <t>University of Nevada, Reno</t>
  </si>
  <si>
    <t>University of Portsmouth</t>
  </si>
  <si>
    <t>University of Texas, Dallas</t>
  </si>
  <si>
    <t>University of Toledo</t>
  </si>
  <si>
    <t>University of Wisconsin-Madison</t>
  </si>
  <si>
    <t>US Photovoltaic Manufacturing Consortium, Inc.</t>
  </si>
  <si>
    <t>US Virgin Island Department of Health</t>
  </si>
  <si>
    <t xml:space="preserve">Vanderbilt University </t>
  </si>
  <si>
    <t>Virginia Polytechnic Institute</t>
  </si>
  <si>
    <t>Virginia State University</t>
  </si>
  <si>
    <t>Virtual Phantoms, Inc.</t>
  </si>
  <si>
    <t>Virtually Better, Inc.</t>
  </si>
  <si>
    <t>Von Braun Center for Science and Innovation, Inc.</t>
  </si>
  <si>
    <t>Wakunaga Pharmaceutical Co., Ltd.</t>
  </si>
  <si>
    <t>Waves in Solids, LLC</t>
  </si>
  <si>
    <t>West Coast Inland Navigation District</t>
  </si>
  <si>
    <t>Wyle Aerospace Group</t>
  </si>
  <si>
    <t>University of Texas Health Science Center, Houston</t>
  </si>
  <si>
    <t>University of Texas Health Science Center, San Antonio</t>
  </si>
  <si>
    <t xml:space="preserve">By certifying Item No. 19 of the Statewide Financial Statements Compliance Checklist, the reporting entity acknowledges that this SEFA Checklist was accurately completed in its entirety and submitted to the Department of Financial Services (DFS) by the submission date.  </t>
  </si>
  <si>
    <t xml:space="preserve"> Electronic Signature</t>
  </si>
  <si>
    <t>Job Access and Reverse Commute Program</t>
  </si>
  <si>
    <t>Disaster Relief Appropriations Act, Emergency Forest Restoration Program</t>
  </si>
  <si>
    <t>Livestock Indemnity Program-2014 Farm Bill</t>
  </si>
  <si>
    <t>Agriculture Risk Coverage Program</t>
  </si>
  <si>
    <t>Cotton Transition Assistance Program</t>
  </si>
  <si>
    <t>The Margin Protection Program</t>
  </si>
  <si>
    <t>Biofuel Infrastructure Partnership</t>
  </si>
  <si>
    <t>Local Food Promotion Program</t>
  </si>
  <si>
    <t>Sheep Production and Marketing Grant Program</t>
  </si>
  <si>
    <t>Agricultural and Food Policy Research Centers</t>
  </si>
  <si>
    <t>Crop Protection and Pest Management Competitive Grants Program</t>
  </si>
  <si>
    <t>Alfalfa and Forage Research Program</t>
  </si>
  <si>
    <t>Rural Business Development Grant</t>
  </si>
  <si>
    <t>Socially Disadvantaged Farmers and Ranchers Policy Research Center</t>
  </si>
  <si>
    <t>Healthy Body Healthy Spirit</t>
  </si>
  <si>
    <t>Supplemental Nutrition Assistance Program (SNAP) Recipient Integrity Information Technology Grants</t>
  </si>
  <si>
    <t>Professional Standards for School Nutrition Employees</t>
  </si>
  <si>
    <t>Rural Child Poverty Nutrition Center</t>
  </si>
  <si>
    <t>Healthy, Hunger-Free Kids Act of 2010 Childhood Hunger Research and Demonstration Projects</t>
  </si>
  <si>
    <t>Bill Emerson National Hunger Fellows and Mickey Leland International Hunger Fellows Programs</t>
  </si>
  <si>
    <t>Farm to School Training and Technical Assistance</t>
  </si>
  <si>
    <t>Pilot Projects to Reduce Dependency and Increase Work Requirements and Work Effort under SNAP</t>
  </si>
  <si>
    <t>School Wellness Policy Cooperative Agreement</t>
  </si>
  <si>
    <t>Supplemental Nutrition Assistance Program (SNAP) Recipient Trafficking Prevention Grants</t>
  </si>
  <si>
    <t>South Carolina SNAP Recipient Trafficking Prosecution Pilot</t>
  </si>
  <si>
    <t>Pima Agriculture Cotton Trust Fund</t>
  </si>
  <si>
    <t>Appropriate Technology Transfer for Rural Areas</t>
  </si>
  <si>
    <t>Socially-Disadvantaged Groups Grant</t>
  </si>
  <si>
    <t>Water Bank Program</t>
  </si>
  <si>
    <t>Regional Conservation Partnership Program</t>
  </si>
  <si>
    <t>Cluster Grants</t>
  </si>
  <si>
    <t>Science and Research Park Development Grants</t>
  </si>
  <si>
    <t>Advanced Technology Program</t>
  </si>
  <si>
    <t>Arrangements for Interdisciplinary Research Infrastructure</t>
  </si>
  <si>
    <t>Science, Technology, Business and/or Education Outreach</t>
  </si>
  <si>
    <t>Youth Conservation Services</t>
  </si>
  <si>
    <t>Pest Management and Vector Control Research</t>
  </si>
  <si>
    <t>Dissertation Year Fellowship</t>
  </si>
  <si>
    <t>Community Partners in Suicide Prevention</t>
  </si>
  <si>
    <t>Economic Adjustment Assistance for State Governments</t>
  </si>
  <si>
    <t>Legacy Resource Management Program</t>
  </si>
  <si>
    <t>Air Force Medical Research and Development</t>
  </si>
  <si>
    <t>Hurricane Sandy Community Development Block Grant Disaster Recovery Grants (CDBG-DR)</t>
  </si>
  <si>
    <t>Appalachia Economic Development Initiative</t>
  </si>
  <si>
    <t>Delta Community Capital Initiative</t>
  </si>
  <si>
    <t>National Disaster Resilience Competition</t>
  </si>
  <si>
    <t>Pay for Success Permanent Supportive Housing Demonstration</t>
  </si>
  <si>
    <t>Research and Evaluations, Demonstrations, and Data Analysis and Utilization</t>
  </si>
  <si>
    <t>Jobs-Plus Pilot Initiative</t>
  </si>
  <si>
    <t>Family Self-Sufficiency Program</t>
  </si>
  <si>
    <t>Juvenile Reentry Assistance Program Juvenile Reentry Assistance Program (JRAP)</t>
  </si>
  <si>
    <t>Office of the Special Trustee for American Indians, Field Operations</t>
  </si>
  <si>
    <t>Hurricane Sandy Disaster Relief Activities-FWS</t>
  </si>
  <si>
    <t>National Ground-Water Monitoring Network</t>
  </si>
  <si>
    <t>Justice Systems Response to Families</t>
  </si>
  <si>
    <t>Tribal Sexual Assault Services Program</t>
  </si>
  <si>
    <t>Emergency Law Enforcement Assistance Grant</t>
  </si>
  <si>
    <t>Smart Prosecution Initiative</t>
  </si>
  <si>
    <t>Vision 21</t>
  </si>
  <si>
    <t>Justice Reinvestment Initiative</t>
  </si>
  <si>
    <t>Juvenile Justice Education Collaboration Assistance</t>
  </si>
  <si>
    <t>National Sexual Assault Kit Initiative</t>
  </si>
  <si>
    <t>Grants for Outreach and Services to Underserved Populations</t>
  </si>
  <si>
    <t>International Labor Programs</t>
  </si>
  <si>
    <t>Energy Governance and Reform Programs</t>
  </si>
  <si>
    <t>The U.S. President's Emergency Plan for AIDS Relief Programs</t>
  </si>
  <si>
    <t>Special International Exchange Grant Programs</t>
  </si>
  <si>
    <t>Syria Assistance Program</t>
  </si>
  <si>
    <t>Rail Fixed Guideway Public Transportation System State Safety Oversight Formula Grant Program</t>
  </si>
  <si>
    <t>Bus Testing Facility</t>
  </si>
  <si>
    <t>Maritime Studies and Innovations</t>
  </si>
  <si>
    <t>Space Technology</t>
  </si>
  <si>
    <t>Growth Accelerator Fund Competition</t>
  </si>
  <si>
    <t>Regional Innovation Clusters</t>
  </si>
  <si>
    <t>CHAMPVA</t>
  </si>
  <si>
    <t>VHA Inpatient Medicine</t>
  </si>
  <si>
    <t>VHA Outpatient Specialty Care</t>
  </si>
  <si>
    <t>VHA Inpatient Surgery</t>
  </si>
  <si>
    <t>VHA Mental Health Residential</t>
  </si>
  <si>
    <t>VHA Home Care</t>
  </si>
  <si>
    <t>VHA Outpatient Ancillary Services</t>
  </si>
  <si>
    <t>VHA Inpatient Psychiatry</t>
  </si>
  <si>
    <t>VHA Primary Care</t>
  </si>
  <si>
    <t>VHA Mental Health clinics</t>
  </si>
  <si>
    <t>VHA Community Living Center</t>
  </si>
  <si>
    <t>VHA Diagnostic Care</t>
  </si>
  <si>
    <t>Environmental Justice Collaborative Problem-Solving Cooperative Agreement Program</t>
  </si>
  <si>
    <t>Disaster Relief Appropriations Act (DRAA) Hurricane Sandy Capitalization Grants For Clean Water State Revolving Funds</t>
  </si>
  <si>
    <t>Disaster Relief Appropriations Act (DRAA) Hurricane Sandy Capitalization Grants for Drinking Water State Revolving Funds</t>
  </si>
  <si>
    <t>Disaster Relief Appropriations Act (DRAA) Hurricane Sandy Leaking Underground Storage Tank Trust Fund Corrective Action Program</t>
  </si>
  <si>
    <t>Los Alamos National Laboratory - Fire Protection</t>
  </si>
  <si>
    <t>Preschool Development Grants</t>
  </si>
  <si>
    <t>Performance Partnership Pilots for Disconnected Youth</t>
  </si>
  <si>
    <t>Disability Innovation Fund (DIF)</t>
  </si>
  <si>
    <t>U.S. Faculty Scholar Grants</t>
  </si>
  <si>
    <t>Fellowship Program</t>
  </si>
  <si>
    <t>Visiting Scholar Grants</t>
  </si>
  <si>
    <t>Virginia Graeme Baker Pool and Spa Safety</t>
  </si>
  <si>
    <t>Gulf Coast Ecosystem Restoration Council Comprehensive Plan Component Program</t>
  </si>
  <si>
    <t>Gulf Coast Ecosystem Restoration Council Oil Spill Impact Program</t>
  </si>
  <si>
    <t>Northern Border Regional Development</t>
  </si>
  <si>
    <t>National Resource Center for HIV Prevention Among Adolescents</t>
  </si>
  <si>
    <t>Mobilization For Health: National Prevention Partnership Awards</t>
  </si>
  <si>
    <t>Early Hearing Detection and Intervention Information System (EHDI-IS) Surveillance Program</t>
  </si>
  <si>
    <t>Public Health Preparedness and Response Science, Research, and Practice</t>
  </si>
  <si>
    <t>Emerging Infections Programs</t>
  </si>
  <si>
    <t>Protecting and Improving Health Globally: Building and Strengthening Public Health Impact, Systems, Capacity and Security</t>
  </si>
  <si>
    <t>Outreach Programs to Reduce the Prevalence of Obesity in High Risk Rural Areas</t>
  </si>
  <si>
    <t>Dietary Supplement Research Program</t>
  </si>
  <si>
    <t>CSELS Partnership: Strengthening Public Health Laboratories</t>
  </si>
  <si>
    <t>Epidemiology and Laboratory Capacity for Infectious Diseases (ELC)</t>
  </si>
  <si>
    <t>Paralysis Resource Center</t>
  </si>
  <si>
    <t>Leadership in Public Health Social Work Education Grant Program</t>
  </si>
  <si>
    <t>Partnerships to Improve Community Health</t>
  </si>
  <si>
    <t>The Healthy Brain Initiative: Technical Assistance to Implement Public Health Actions related to Cognitive Health, Cognitive Impairment, and Caregiving at the State and Local Levels</t>
  </si>
  <si>
    <t>Behavioral Risk Factor Surveillance System</t>
  </si>
  <si>
    <t>Native American Community Research, Demonstration, and Pilot Projects</t>
  </si>
  <si>
    <t>Public Health Service Evaluation Funds</t>
  </si>
  <si>
    <t>Research, Monitoring and Outcomes Definitions for Vaccine Safety</t>
  </si>
  <si>
    <t>ACL National Institute on Disability, Independent Living, and Rehabilitation Research</t>
  </si>
  <si>
    <t>ACL Assistive Technology</t>
  </si>
  <si>
    <t>ACA - Reinvestment of Civil Money Penalties to Benefit Nursing Home Residents</t>
  </si>
  <si>
    <t>ACA-Transforming Clinical Practice Initiative: Practice Transformation Networks (PTNs)</t>
  </si>
  <si>
    <t>ACA-Transforming Clinical Practice Initiative: Support and Alignment Networks (SANs)</t>
  </si>
  <si>
    <t>Basic Health Program (Affordable Care Act)</t>
  </si>
  <si>
    <t>Cancer Prevention and Control Programs for State, Territorial and Tribal Organizations financed in part by Prevention and Public Health Funds</t>
  </si>
  <si>
    <t>Child Lead Poisoning Prevention Surveillance financed in part by Prevention and Public Health (PPHF) Program</t>
  </si>
  <si>
    <t>State and Local Public Health Actions to Prevent Obesity, Diabetes, Heart Disease and Stroke (PPHF)</t>
  </si>
  <si>
    <t>Preventive Health and Health Services Block Grant funded solely with Prevention and Public Health Funds (PPHF)</t>
  </si>
  <si>
    <t>Evidence-Based Falls Prevention Programs Financed Solely by Prevention and Public Health Funds (PPHF)</t>
  </si>
  <si>
    <t>PPHF- Cooperative Agreements to Implement the National Strategy for Suicide Prevention (Short Title: National Strategy Grants)</t>
  </si>
  <si>
    <t>PPHF-CDC Partnership: Strengthening Public Health Laboratories</t>
  </si>
  <si>
    <t>Organized Approaches to Increase Colorectal Cancer Screening</t>
  </si>
  <si>
    <t>Ebola Healthcare Preparedness and Response for Select Cities with Enhanced Airport Entrance Screenings from Affected Countries in West Africa</t>
  </si>
  <si>
    <t>Partner support for heart disease and stroke prevention</t>
  </si>
  <si>
    <t>Preventing Heart Attacks and Strokes in High Need Areas</t>
  </si>
  <si>
    <t>Hospital Preparedness Program (HPP) Ebola Preparedness and Response Activities</t>
  </si>
  <si>
    <t>Support to the World Health Organization (WHO) for Response to the Ebola Virus Disease Outbreak in Western Africa</t>
  </si>
  <si>
    <t>Ebola Support:  Transmission and Prevention Control, Public Health Preparedness, Vaccine Development</t>
  </si>
  <si>
    <t>National Ebola Training and Education Center (NETEC)</t>
  </si>
  <si>
    <t>Closing the Gap Between Standards Development and Implementation</t>
  </si>
  <si>
    <t>Educating State-level Stakeholders on Strategies to Address Winnable Battles in Public Health</t>
  </si>
  <si>
    <t>Section 223 Demonstration Programs to Improve Community Mental Health Services</t>
  </si>
  <si>
    <t>Interoperability Roadmap: Public/Private Partnership</t>
  </si>
  <si>
    <t>Standards Development Organization Collaboration to Enhance Standards Alignment, Testing, and Measurement</t>
  </si>
  <si>
    <t>Promoting the Cancer Surveillance Workforce, Education and Data Use</t>
  </si>
  <si>
    <t>Supporting and Maintaining a Surveillance System for Chronic Kidney Disease (CKD) in the United States</t>
  </si>
  <si>
    <t>Planning Grant for Healthcare and Public Health Sector Cybersecurity Information Sharing</t>
  </si>
  <si>
    <t>ACL Assistive Technology State Grants for Protection and Advocacy</t>
  </si>
  <si>
    <t>ACL Centers for Independent Living, Recovery Act</t>
  </si>
  <si>
    <t>Promoting Population Health through Increased Capacity in Alcohol Epidemiology</t>
  </si>
  <si>
    <t>Improving Epilepsy Programs, Services, and Outcomes through National Partnerships</t>
  </si>
  <si>
    <t>Tracking Electronic Health Record Adoption and Capturing Related Insights in U.S. Hospitals</t>
  </si>
  <si>
    <t>National Syndromic Surveillance Program Community of Practice (NSSP CoP)</t>
  </si>
  <si>
    <t>Emerging Infections Sentinel Networks</t>
  </si>
  <si>
    <t>Autism and Other Developmental Disabilities, Surveillance, Research, and Prevention</t>
  </si>
  <si>
    <t>Social Innovation Fund Pay for Success</t>
  </si>
  <si>
    <t>National Service and Civic Engagement Research Competition</t>
  </si>
  <si>
    <t>Research and Data Analysis</t>
  </si>
  <si>
    <t>Drug-Free Communities Support Program - National Youth Leadership Initiative</t>
  </si>
  <si>
    <t>Map Modernization Management Support</t>
  </si>
  <si>
    <t xml:space="preserve">Entity has a component unit that expended $750,000 or more in fiscal year. </t>
  </si>
  <si>
    <t>Price Loss Coverage</t>
  </si>
  <si>
    <t>Dairy Product Donation</t>
  </si>
  <si>
    <t>Veterinary Services Grant Program</t>
  </si>
  <si>
    <t>Participant Research Innovation Laboratory for Enhancing WIC Services</t>
  </si>
  <si>
    <t>Healthier US School Challenge: Smarter Lunchrooms</t>
  </si>
  <si>
    <t>Rural Development Cooperative Agreement Program</t>
  </si>
  <si>
    <t>Broad Agency Announcement</t>
  </si>
  <si>
    <t>Statistical, Research, and Methodology  Assistance</t>
  </si>
  <si>
    <t>Marine Debris Program</t>
  </si>
  <si>
    <t>GenCyber Grants Program</t>
  </si>
  <si>
    <t>Upper San Pedro Partnership Support</t>
  </si>
  <si>
    <t>Youth Homelessness Demonstration Program</t>
  </si>
  <si>
    <t>ROSS Supportive Services Programs</t>
  </si>
  <si>
    <t>Tribal Great Lakes Restoration Initiative</t>
  </si>
  <si>
    <t>Alaska Native Science and Engineering</t>
  </si>
  <si>
    <t>Cooperative Ecosystem Studies Units</t>
  </si>
  <si>
    <t>Education Program Management</t>
  </si>
  <si>
    <t>Water Use and Data Research</t>
  </si>
  <si>
    <t>Special Domestic Violence Criminal Jurisdiction Implementation</t>
  </si>
  <si>
    <t>OVW Research and Evaluation Program</t>
  </si>
  <si>
    <t>Body Worn Camera Policy and Implementation</t>
  </si>
  <si>
    <t>Indigent Defense</t>
  </si>
  <si>
    <t>Apprenticeship USA Grants</t>
  </si>
  <si>
    <t>Department of Labor Chief Evaluation Office</t>
  </si>
  <si>
    <t>International Exchange Alumni Programs</t>
  </si>
  <si>
    <t>Women on the Water (WOW)</t>
  </si>
  <si>
    <t>Nationally Significant Freight and Highway Projects</t>
  </si>
  <si>
    <t>Energy Policy and Systems Analysis</t>
  </si>
  <si>
    <t>Tobacco Prevention and Control Legal Technical Assistance</t>
  </si>
  <si>
    <t>Translation and Implementation Science Research for Heart, Lung, Blood Diseases, and Sleep Disorders</t>
  </si>
  <si>
    <t>Strengthening the Public Health System in US-affiliated Pacific Islands (PPHF)</t>
  </si>
  <si>
    <t>Tribal Maternal, Infant, and Early Childhood Home Visiting</t>
  </si>
  <si>
    <t>Strengthening the Public Health System in US-affiliated Pacific Islands (Non-PPHF)</t>
  </si>
  <si>
    <t>Assistance for Oral Disease Prevention and Control</t>
  </si>
  <si>
    <t>Antimicrobial Resistance Surveillance in Retail Food Specimens</t>
  </si>
  <si>
    <t>Autism Collaboration, Accountability, Research, Education, and Support</t>
  </si>
  <si>
    <t>Enhance the Ability of Emergency Medical Services (EMS) to transport patients with highly infectious  diseases (HID)</t>
  </si>
  <si>
    <t>High Impact Pilot Awards</t>
  </si>
  <si>
    <t>Standards Exploration Award</t>
  </si>
  <si>
    <t>Assisted Outpatient Treatment</t>
  </si>
  <si>
    <t>SEFA Definitions</t>
  </si>
  <si>
    <r>
      <rPr>
        <sz val="12"/>
        <rFont val="Arial"/>
        <family val="2"/>
      </rPr>
      <t xml:space="preserve">The </t>
    </r>
    <r>
      <rPr>
        <b/>
        <sz val="12"/>
        <rFont val="Arial"/>
        <family val="2"/>
      </rPr>
      <t>chief financial officer</t>
    </r>
    <r>
      <rPr>
        <sz val="12"/>
        <rFont val="Arial"/>
        <family val="2"/>
      </rPr>
      <t xml:space="preserve"> of the agency must complete the following:</t>
    </r>
  </si>
  <si>
    <t xml:space="preserve">I, as the chief financial officer, hereby certify, to the best of my knowledge, the items on the SEFA Form, SEFA Checklist, and Reconciliation Template have </t>
  </si>
  <si>
    <t>Gadsden County School District</t>
  </si>
  <si>
    <t>Inter-American Institute for Global Change</t>
  </si>
  <si>
    <t>International Center For Agricultural Research In The Dry Areas</t>
  </si>
  <si>
    <t>Magnesium Elektron North America, Inc.</t>
  </si>
  <si>
    <t>Miami Metropolitan Planning Organization</t>
  </si>
  <si>
    <t>Midwest Research Institute Renewable Energy Laboratory</t>
  </si>
  <si>
    <t xml:space="preserve">Nemours Children's Specialty Care </t>
  </si>
  <si>
    <t>Public Health Trust Jackson Health System</t>
  </si>
  <si>
    <t>Rensselaer Polytechnic Institute</t>
  </si>
  <si>
    <t>Sarasota Bay Estuary Program</t>
  </si>
  <si>
    <t>Florida Office of Early Learning</t>
  </si>
  <si>
    <t>Cotton Ginning Cost Share Program</t>
  </si>
  <si>
    <t>Mobile Technology for Child Nutrition Innovation Laboratory</t>
  </si>
  <si>
    <t>Child Nutrition-Technology Innovation Grant</t>
  </si>
  <si>
    <t>Partnership Agreements</t>
  </si>
  <si>
    <t>Stewardship Agreements</t>
  </si>
  <si>
    <t>Alaska National Interest Lands Conservation Act (ANILCA) Agreements</t>
  </si>
  <si>
    <t>Cooperative Fire Protection Agreement</t>
  </si>
  <si>
    <t>Law Enforcement Agreements</t>
  </si>
  <si>
    <t>Cooperative Forest Road Agreements</t>
  </si>
  <si>
    <t>Ocean Acidification Program (OAP)</t>
  </si>
  <si>
    <t>U.S. Military Academy Athletic Programs at West Point</t>
  </si>
  <si>
    <t>Troops to Teachers Grant Program</t>
  </si>
  <si>
    <t>CyberSecurity Core Curriculum</t>
  </si>
  <si>
    <t>Rural Housing and Economic Development</t>
  </si>
  <si>
    <t>Housing Trust Fund</t>
  </si>
  <si>
    <t>HUD Multifamily PFS pilot</t>
  </si>
  <si>
    <t>Implementation of the Taos Pueblo Indian water rights settlement</t>
  </si>
  <si>
    <t>Combating Wildlife Trafficking</t>
  </si>
  <si>
    <t>Federal Historic Preservation Tax Incentive</t>
  </si>
  <si>
    <t>National Clearinghouse on Sexual Assault of American Indian and Alaska Native Women</t>
  </si>
  <si>
    <t>Resource Center on Workplace Response to Domestic Violence, Dating Violence, Sexual Assault, and Stalking</t>
  </si>
  <si>
    <t>Office on Violence Against Women Special Projects</t>
  </si>
  <si>
    <t>Building Community Trust</t>
  </si>
  <si>
    <t>Trans-Sahara Counterterrorism Partnership (TSCTP)</t>
  </si>
  <si>
    <t>Federal Lands Access Program</t>
  </si>
  <si>
    <t>Public Transportation Innovation</t>
  </si>
  <si>
    <t>Technical Assistance and Workforce Development</t>
  </si>
  <si>
    <t>SBA Emerging Leaders initiative</t>
  </si>
  <si>
    <t>Veterans Employment Pay for Success Program</t>
  </si>
  <si>
    <t>Research and Development</t>
  </si>
  <si>
    <t>Supporting Effective Educator Development Program</t>
  </si>
  <si>
    <t>IAF Assistance for Overseas Programs</t>
  </si>
  <si>
    <t>CDC Undergraduate Public Health Scholars Program (CUPS): A Public Health Experience to Expose Undergraduates Interested in Minority Health to Public Health and the Public Health Professions</t>
  </si>
  <si>
    <t>Building Capacity of the Public Health System to Address Ebola Through National Nonprofit Organizations</t>
  </si>
  <si>
    <t>Opioid STR</t>
  </si>
  <si>
    <t>Capacity Building Assistance (CBA) for High-Impact HIV Prevention</t>
  </si>
  <si>
    <t>Cancer Prevention and Control Programs for State, Territorial and Tribal Organizations</t>
  </si>
  <si>
    <t>One-Time Funding in Support of the Vermont All-Payer ACO Model</t>
  </si>
  <si>
    <t>The Zika Health Care Services Program</t>
  </si>
  <si>
    <t>CDC's Collaboration with Academia to Strengthen Public Health</t>
  </si>
  <si>
    <t>Funding in Support of the Pennsylvania Rural Health Model</t>
  </si>
  <si>
    <t>Increasing Public Awareness and Provider Education about Primary Immunodeficiency Disease</t>
  </si>
  <si>
    <t>Medicare Access and CHIP Reauthorization Act (MACRA) Funding Opportunity: Measure Development for the Quality Payment Program</t>
  </si>
  <si>
    <t>September 11th National Day of Service and Remembrance Grants</t>
  </si>
  <si>
    <t>Martin Luther King Jr Day of Service Grants</t>
  </si>
  <si>
    <t>a.i. solutions, Inc.</t>
  </si>
  <si>
    <t>AARP Foundation</t>
  </si>
  <si>
    <t>Advanced Cooling Technologies, Inc.</t>
  </si>
  <si>
    <t>Advanced Magnet Lab, Inc.</t>
  </si>
  <si>
    <t>Agnitron Technology, Inc.</t>
  </si>
  <si>
    <t>Air Force Institute of Technology</t>
  </si>
  <si>
    <t>Alabama Dept of Conservation &amp; National</t>
  </si>
  <si>
    <t>Alabama Wildlife and Freshwater Fisheries</t>
  </si>
  <si>
    <t>Albido Corporation</t>
  </si>
  <si>
    <t>Allegheny Singer Research Institute</t>
  </si>
  <si>
    <t>Alzheimer's Community Care</t>
  </si>
  <si>
    <t>American College of Cardiology</t>
  </si>
  <si>
    <t>American College of OBGYN</t>
  </si>
  <si>
    <t>American Council on Education</t>
  </si>
  <si>
    <t>Analytical Mechanics Associates, Inc.</t>
  </si>
  <si>
    <t>Anomalee, Inc.</t>
  </si>
  <si>
    <t>APM Institute</t>
  </si>
  <si>
    <t>Apogee Research, LLC</t>
  </si>
  <si>
    <t>AREVA Federal Services, LLC</t>
  </si>
  <si>
    <t>Arteriocyte, Inc</t>
  </si>
  <si>
    <t>Association of 1890 Research Directors, Inc</t>
  </si>
  <si>
    <t>Association of Universities for Research in Astronomy, Inc.</t>
  </si>
  <si>
    <t>ATA Aerospace, LLC</t>
  </si>
  <si>
    <t>AVID Center</t>
  </si>
  <si>
    <t>Battelle, Pacific Northwest National Laboratory</t>
  </si>
  <si>
    <t>Bayer CropScience LP</t>
  </si>
  <si>
    <t>Baylor College of Medicine</t>
  </si>
  <si>
    <t>Beckman  Research Institute of the City of Hope</t>
  </si>
  <si>
    <t>Benson Hill Biosystems, Inc. </t>
  </si>
  <si>
    <t>Bethune-Cookman University</t>
  </si>
  <si>
    <t>Boneco, Inc.</t>
  </si>
  <si>
    <t>Boston College</t>
  </si>
  <si>
    <t>Boston University Medical Campus</t>
  </si>
  <si>
    <t>Brevard Public Schools</t>
  </si>
  <si>
    <t>Brigham and Women's Hospital Research Administration</t>
  </si>
  <si>
    <t>Bright from the Start: Georgia Department of Early Care and Learning</t>
  </si>
  <si>
    <t>Brockington and Associates, Inc.</t>
  </si>
  <si>
    <t>Broward County</t>
  </si>
  <si>
    <t>Broward Regional Health Planning Council</t>
  </si>
  <si>
    <t>Bubbleology Research International</t>
  </si>
  <si>
    <t>Business Higher Education Forum</t>
  </si>
  <si>
    <t>Cabrera Services, Inc.</t>
  </si>
  <si>
    <t>CACI International, Inc.</t>
  </si>
  <si>
    <t>Cardinal Engineering, LLC</t>
  </si>
  <si>
    <t>Cardo TBE</t>
  </si>
  <si>
    <t>CareerSource Broward</t>
  </si>
  <si>
    <t>CareerSource Florida</t>
  </si>
  <si>
    <t>CareerSource Gulf Coast</t>
  </si>
  <si>
    <t>CareerSource Heartland</t>
  </si>
  <si>
    <t>CareerSource North Central Florida</t>
  </si>
  <si>
    <t>CareerSource Pasco Hernando</t>
  </si>
  <si>
    <t>CareerSource Tampa Bay</t>
  </si>
  <si>
    <t>CB&amp;I Federal Services, LLC</t>
  </si>
  <si>
    <t>Cempra, Inc.</t>
  </si>
  <si>
    <t>Center for Applied Research Solutions</t>
  </si>
  <si>
    <t>Center for the Advancement of Science in Space, Inc.</t>
  </si>
  <si>
    <t>Central Area Healthy Start Coalition, Inc.</t>
  </si>
  <si>
    <t>Chemring Ordnance, Inc.</t>
  </si>
  <si>
    <t>Child Abuse Council, Inc.</t>
  </si>
  <si>
    <t>Children's Hospital Los Angeles</t>
  </si>
  <si>
    <t>Children's Research Institute</t>
  </si>
  <si>
    <t>Children's Services Council of Palm Beach</t>
  </si>
  <si>
    <t>Cincinnati Children's Hospital</t>
  </si>
  <si>
    <t>City of Pembroke Pines</t>
  </si>
  <si>
    <t>Clark University</t>
  </si>
  <si>
    <t>Cleveland State University</t>
  </si>
  <si>
    <t>Coastal Carolina University</t>
  </si>
  <si>
    <t>Cold Spring Harbor Laboratory</t>
  </si>
  <si>
    <t>Coleman Aerospace</t>
  </si>
  <si>
    <t>College of Charleston</t>
  </si>
  <si>
    <t>College of Staten Island, The City University of New York</t>
  </si>
  <si>
    <t>Collin County Community College District</t>
  </si>
  <si>
    <t>Community Health Centers Alliance, Inc.</t>
  </si>
  <si>
    <t>Community Initiatives, Inc.</t>
  </si>
  <si>
    <t>Consolidated Nuclear Security, LLC</t>
  </si>
  <si>
    <t>Creare, Inc.</t>
  </si>
  <si>
    <t>Creare, LLC</t>
  </si>
  <si>
    <t>Creative Associates International</t>
  </si>
  <si>
    <t>Creighton University</t>
  </si>
  <si>
    <t>Criterium, Inc.</t>
  </si>
  <si>
    <t>Crucell Holland B.V.</t>
  </si>
  <si>
    <t>CTTSO Technical Support Working Group</t>
  </si>
  <si>
    <t>Deep Space Industries, Inc</t>
  </si>
  <si>
    <t>Defense Engineering Corporation</t>
  </si>
  <si>
    <t>Dignitas Technologies, LLC</t>
  </si>
  <si>
    <t>District School Board of Collier County</t>
  </si>
  <si>
    <t>Division of Emergency Services</t>
  </si>
  <si>
    <t>Doolittle Institute</t>
  </si>
  <si>
    <t>Early Learning Coalition of Miami-Dade/Monroe, Inc.</t>
  </si>
  <si>
    <t>Eastern Michigan University</t>
  </si>
  <si>
    <t>Eaton Corporation</t>
  </si>
  <si>
    <t>Eckerd College</t>
  </si>
  <si>
    <t>ECS Federal, LLC</t>
  </si>
  <si>
    <t>Editas Medicine</t>
  </si>
  <si>
    <t>Education Training Research Associates</t>
  </si>
  <si>
    <t>Emergent Biosolutions, Inc.</t>
  </si>
  <si>
    <t>Energy to Power Solutions (e2P)</t>
  </si>
  <si>
    <t>EnergySolutions</t>
  </si>
  <si>
    <t>Engineering &amp; Computer Simulations, Inc</t>
  </si>
  <si>
    <t>Entrinsic Health Solutions, LLC</t>
  </si>
  <si>
    <t>Eric N. Landis, PhD, PE</t>
  </si>
  <si>
    <t>EveryFit, Inc.</t>
  </si>
  <si>
    <t>Exponent, Inc.</t>
  </si>
  <si>
    <t>Exscien Corporaton</t>
  </si>
  <si>
    <t>FEFA, LLC</t>
  </si>
  <si>
    <t>Fish &amp; Wildlife Foundation of Florida</t>
  </si>
  <si>
    <t>Flagler County School District</t>
  </si>
  <si>
    <t>Florida Association of Healthy Start Coalitions, Inc.</t>
  </si>
  <si>
    <t>Florida Certified Organic Growers and Consumers Inc.</t>
  </si>
  <si>
    <t>Florida Coalition Against Domestic Violence</t>
  </si>
  <si>
    <t>Florida Council for Community Mental Health</t>
  </si>
  <si>
    <t>Florida Institute of Oceanography</t>
  </si>
  <si>
    <t>Florida Nursery, Growers and Landscape Association</t>
  </si>
  <si>
    <t>Florida's Office for Early Learning</t>
  </si>
  <si>
    <t>Foster Engineering Services, Inc.</t>
  </si>
  <si>
    <t>Fox Chase Chemical Diversity Center, Inc.</t>
  </si>
  <si>
    <t>Fugro Global Environmental and Ocean Sciences, Inc.</t>
  </si>
  <si>
    <t>Gadsden County Health Start Coalition, Inc.</t>
  </si>
  <si>
    <t>Gadsden County School System</t>
  </si>
  <si>
    <t>Gas Technology Institute</t>
  </si>
  <si>
    <t>General Infomatics, Inc.</t>
  </si>
  <si>
    <t>General Technical Services, LLC</t>
  </si>
  <si>
    <t>George C. Wallace Community College</t>
  </si>
  <si>
    <t>ICF Incorporated, LLC</t>
  </si>
  <si>
    <t>AG Harvesters, LLC</t>
  </si>
  <si>
    <t>Beth Israel Deaconess Medical Center, Inc.</t>
  </si>
  <si>
    <t>BlueRISC, Inc.</t>
  </si>
  <si>
    <t>Boys &amp; Girls Club of Collier County Florida, Inc.</t>
  </si>
  <si>
    <t>Omega Optics, Inc.</t>
  </si>
  <si>
    <t>Brigham and Women's Hospital</t>
  </si>
  <si>
    <t>Broward County Sheriff's Office</t>
  </si>
  <si>
    <t>C C Smith, LLC</t>
  </si>
  <si>
    <t>Florida Technology Development, LLC</t>
  </si>
  <si>
    <t>HJC Enterprise, LLC</t>
  </si>
  <si>
    <t>KMK Consulting Company, LLC</t>
  </si>
  <si>
    <t>Video Semantics, LLC</t>
  </si>
  <si>
    <t>Streamline Automation, LLC</t>
  </si>
  <si>
    <t>Polk County Sheriff's Office</t>
  </si>
  <si>
    <t xml:space="preserve"> Pass-through Grantor Name (Indirect Grants)</t>
  </si>
  <si>
    <t>Instructions:</t>
  </si>
  <si>
    <t xml:space="preserve"> SEFA Reconciliation Template</t>
  </si>
  <si>
    <t xml:space="preserve">The expenditures reported on the SEFA should be compared to the grant revenues recorded in the financial statements.  If the difference is 5% or more of the total SEFA expenditures, or $35 million or more, an explanation is required. Specific reconciling items should be identified in the space below.  </t>
  </si>
  <si>
    <t xml:space="preserve">Florida South Western State College </t>
  </si>
  <si>
    <t xml:space="preserve">Coral Restoration Foundation </t>
  </si>
  <si>
    <t>American Council on Higher Education for Development</t>
  </si>
  <si>
    <t>Battelle Pacific Northwest Laboratory</t>
  </si>
  <si>
    <t>California State University, Channel Islands</t>
  </si>
  <si>
    <t>Chenega Logistics, LLC</t>
  </si>
  <si>
    <t>Children's Services Council of Broward County</t>
  </si>
  <si>
    <t>Children's Services Council of Pinellas County</t>
  </si>
  <si>
    <t>Clarkson Aerospace Corporation</t>
  </si>
  <si>
    <t>Fermi National Accelerator Laboratory</t>
  </si>
  <si>
    <t>Industrial Economics, Inc.</t>
  </si>
  <si>
    <t>Jefferson Laboratory</t>
  </si>
  <si>
    <t>MacAulay-Brown, Inc.</t>
  </si>
  <si>
    <t>Westinghouse Safety Management Solutions, LLC</t>
  </si>
  <si>
    <t>School Board of Highlands County, Florida</t>
  </si>
  <si>
    <t>National Organization for Research at the University of Chicago</t>
  </si>
  <si>
    <t>Nemours Children's Clinic</t>
  </si>
  <si>
    <t>Orange County Board of County Commissioners</t>
  </si>
  <si>
    <t>Oscilla Power, Inc.</t>
  </si>
  <si>
    <t>Rand Corporation</t>
  </si>
  <si>
    <t>SRI International</t>
  </si>
  <si>
    <t>Science Foundation Arizona</t>
  </si>
  <si>
    <t>National Center for Science and Civic Engagement</t>
  </si>
  <si>
    <t>Iowa Campus Compact</t>
  </si>
  <si>
    <t>MAF Center for Advanced Manufacturing Excellence</t>
  </si>
  <si>
    <t>Renova Life, Inc.</t>
  </si>
  <si>
    <t>Resource Systems Group, Inc.</t>
  </si>
  <si>
    <t>Florida Medical Quality Assurance, Inc</t>
  </si>
  <si>
    <t>Texas Facilities Commission</t>
  </si>
  <si>
    <t>Wichita Area Technical College</t>
  </si>
  <si>
    <t>Corporation for National and Community Services</t>
  </si>
  <si>
    <t xml:space="preserve">National Endowment of the Arts </t>
  </si>
  <si>
    <t xml:space="preserve">College of Lake County </t>
  </si>
  <si>
    <t xml:space="preserve">Division of Emergency Management </t>
  </si>
  <si>
    <t>The Florida International University Board of Trustees</t>
  </si>
  <si>
    <t>Technology Student Association (TSA)</t>
  </si>
  <si>
    <t xml:space="preserve">Mid Atlantic Arts Foundation </t>
  </si>
  <si>
    <t>Sistema Universitario Ana G. Mendez dba Universidad del Turabo</t>
  </si>
  <si>
    <t xml:space="preserve">Jewish Community Services of South Florida, Inc. </t>
  </si>
  <si>
    <t>08.UNK</t>
  </si>
  <si>
    <t>PC</t>
  </si>
  <si>
    <t>Martin County Board of County Commissioners</t>
  </si>
  <si>
    <t xml:space="preserve">City of Punta Gorda </t>
  </si>
  <si>
    <t>South Atlantic Fishery Management Council</t>
  </si>
  <si>
    <t>Bigelow Laboratory for Ocean Sciences</t>
  </si>
  <si>
    <t xml:space="preserve">Wildlife Foundation of Florida        </t>
  </si>
  <si>
    <t>Recreational Boating and Fishing Foundation</t>
  </si>
  <si>
    <t>CFDA#</t>
  </si>
  <si>
    <t>Cluster_Name</t>
  </si>
  <si>
    <t>SNAP Cluster:</t>
  </si>
  <si>
    <t>Child Nutrition Cluster:</t>
  </si>
  <si>
    <t>Food Distribution Cluster:</t>
  </si>
  <si>
    <t>Forest Service Schools and Roads Cluster:</t>
  </si>
  <si>
    <t>Community Facilities Loans and Grants Cluster:</t>
  </si>
  <si>
    <t>Economic Development Cluster:</t>
  </si>
  <si>
    <t>Section 8 Project-Based Cluster:</t>
  </si>
  <si>
    <t>CDBG - Entitlement Grant Cluster:</t>
  </si>
  <si>
    <t>CDBG - Disaster Recovery Grants - Pub. L. No. 113-2 Cluster:</t>
  </si>
  <si>
    <t>HOPE VI Cluster:</t>
  </si>
  <si>
    <t>Housing Voucher Cluster:</t>
  </si>
  <si>
    <t>Fish and Wildlife Cluster:</t>
  </si>
  <si>
    <t>Employment Service Cluster:</t>
  </si>
  <si>
    <t>Highway Planning and Construction Cluster:</t>
  </si>
  <si>
    <t>Federal Transit Cluster:</t>
  </si>
  <si>
    <t>Transit Services Programs Cluster:</t>
  </si>
  <si>
    <t>Highway Safety Cluster:</t>
  </si>
  <si>
    <t>CDFI Cluster:</t>
  </si>
  <si>
    <t>Clean Water State Revolving Fund Cluster:</t>
  </si>
  <si>
    <t>Drinking Water State Revolving Fund Cluster:</t>
  </si>
  <si>
    <t>Student Financial Assistance Cluster:</t>
  </si>
  <si>
    <t>Special Education Cluster (IDEA):</t>
  </si>
  <si>
    <t>TRIO Cluster:</t>
  </si>
  <si>
    <t>Aging Cluster:</t>
  </si>
  <si>
    <t>Hurricane Sandy Relief Cluster:</t>
  </si>
  <si>
    <t>TANF Cluster:</t>
  </si>
  <si>
    <t>CCDF Cluster:</t>
  </si>
  <si>
    <t>Medicaid Cluster:</t>
  </si>
  <si>
    <t>Foster Grandparent/Senior Companion Cluster:</t>
  </si>
  <si>
    <t>Disability Insurance/SSI Cluster:</t>
  </si>
  <si>
    <t>Foreign Food Aid Donation Cluster:</t>
  </si>
  <si>
    <t xml:space="preserve">477 Cluster: </t>
  </si>
  <si>
    <t>If notes are to be included in the SEFA, please include each note separately in the space provided below</t>
  </si>
  <si>
    <t>WIOA Cluster:</t>
  </si>
  <si>
    <t>Note 2 - Indirect Cost Rate</t>
  </si>
  <si>
    <t>Note 3 - Unemployment Insurance</t>
  </si>
  <si>
    <r>
      <t xml:space="preserve">Note 4 - Loans and Loan Guarantees </t>
    </r>
    <r>
      <rPr>
        <b/>
        <sz val="10"/>
        <rFont val="Arial"/>
        <family val="2"/>
      </rPr>
      <t>(Federal loan programs in which funds are provided through the State to eligible program participants)</t>
    </r>
  </si>
  <si>
    <r>
      <t xml:space="preserve">Note 1 - Basis of Presentation and Significant Accounting Policies </t>
    </r>
    <r>
      <rPr>
        <b/>
        <sz val="10"/>
        <rFont val="Arial"/>
        <family val="2"/>
      </rPr>
      <t>(ARRA &amp; Noncash Assistance)</t>
    </r>
  </si>
  <si>
    <t>List component unit names:</t>
  </si>
  <si>
    <t>ADF</t>
  </si>
  <si>
    <t>IAF</t>
  </si>
  <si>
    <t>NEA</t>
  </si>
  <si>
    <t>NEH</t>
  </si>
  <si>
    <t>LSC</t>
  </si>
  <si>
    <t>African Development Foundation</t>
  </si>
  <si>
    <t>Inter-American Foundation</t>
  </si>
  <si>
    <t>National Endowment for the Arts</t>
  </si>
  <si>
    <t>Peace Corps</t>
  </si>
  <si>
    <t>Legal Services Corporation</t>
  </si>
  <si>
    <t>1.XXX</t>
  </si>
  <si>
    <t>3.XXX</t>
  </si>
  <si>
    <t>4.XXX</t>
  </si>
  <si>
    <t>5.XXX</t>
  </si>
  <si>
    <t>6.XXX</t>
  </si>
  <si>
    <t>8.XXX</t>
  </si>
  <si>
    <t>9.XXX</t>
  </si>
  <si>
    <t>Please check the basis of accounting used:</t>
  </si>
  <si>
    <t>Modified accrual basis of accounting</t>
  </si>
  <si>
    <t>Accrual basis of accounting</t>
  </si>
  <si>
    <t>Cash basis of accounting</t>
  </si>
  <si>
    <t>Health Center Program Cluster:</t>
  </si>
  <si>
    <t>Maternal, Infant, and Early Childhood Home Visiting Cluster:</t>
  </si>
  <si>
    <t>Tribal maternal, Infant, and Early Childhood Home Visiting Program Cluster:</t>
  </si>
  <si>
    <t>PL-480 Market Development and Technical Assistance</t>
  </si>
  <si>
    <t xml:space="preserve">Conservation Loans </t>
  </si>
  <si>
    <t xml:space="preserve">Emergency Forest Restoration Program </t>
  </si>
  <si>
    <t>Dairy Assistance Program for Puerto Rico</t>
  </si>
  <si>
    <t>Acer Access Development Program</t>
  </si>
  <si>
    <t>Grants for Agricultural Research_Competitive Research Grants</t>
  </si>
  <si>
    <t>Higher Education - Institution Challenge Grants Program</t>
  </si>
  <si>
    <t>Higher Education - Multicultural Scholars Grant Program</t>
  </si>
  <si>
    <t>Consumer Data and Nutrition Research</t>
  </si>
  <si>
    <t xml:space="preserve">Agriculture and Food Research Initiative (AFRI) </t>
  </si>
  <si>
    <t xml:space="preserve">Veterinary Medicine Loan Repayment Program </t>
  </si>
  <si>
    <t xml:space="preserve">National Food Safety Training, Education, Extension, Outreach, and Technical Assistance Competitive Grants Program </t>
  </si>
  <si>
    <t xml:space="preserve">Food Insecurity Nutrition Incentive Grants Program </t>
  </si>
  <si>
    <t>Enhancing Agricultural Opportunities for Military Veterans Competitive Grants Program</t>
  </si>
  <si>
    <t>Outreach and Assistance for Socially Disadvantaged and Veteran Farmers and Ranchers</t>
  </si>
  <si>
    <t xml:space="preserve">Smith-Lever Funding (Various Programs) </t>
  </si>
  <si>
    <t xml:space="preserve">Agriculture Extension at 1890 Land-grant Institutions </t>
  </si>
  <si>
    <t xml:space="preserve">1890 Facilities Grants Program   </t>
  </si>
  <si>
    <t>Expanded Food and Nutrition Education Program</t>
  </si>
  <si>
    <t>Renewable Resources Extension Act and National Focus Fund Projects</t>
  </si>
  <si>
    <t>Rural Health and Safety Education Competitive Grants Program</t>
  </si>
  <si>
    <t>Tribal Colleges Extension Programs</t>
  </si>
  <si>
    <t>Food Animal Residue Avoidance Databank</t>
  </si>
  <si>
    <t xml:space="preserve">Agriculture Risk Management Education Partnerships Competitive Grants Program  </t>
  </si>
  <si>
    <t>Children, Youth and Families At-Risk</t>
  </si>
  <si>
    <t xml:space="preserve">Food and Agriculture Service Learning Program </t>
  </si>
  <si>
    <t>CACFP Training Grants</t>
  </si>
  <si>
    <t>Supplemental Nutrition Assistance Program (SNAP) Employment and Training (E&amp;T) Data and Technical Assistance Grants</t>
  </si>
  <si>
    <t>CNMI Nutrition Assistance</t>
  </si>
  <si>
    <t xml:space="preserve">WIC Special Supplemental Nutrition Program for Women, Infants, and Children </t>
  </si>
  <si>
    <t xml:space="preserve">WIC Grants To States (WGS) </t>
  </si>
  <si>
    <t xml:space="preserve">Fresh Fruit and Vegetable Program </t>
  </si>
  <si>
    <t xml:space="preserve">Food Distribution Program on Indian Reservations Nutrition Education Grants </t>
  </si>
  <si>
    <t xml:space="preserve">Quality Samples Program </t>
  </si>
  <si>
    <t xml:space="preserve">Export Guarantee Program </t>
  </si>
  <si>
    <t>USDA Local and Regional Food Aid Procurement Program</t>
  </si>
  <si>
    <t xml:space="preserve">Agriculture Wool Apparel Manufacturers Trust Fund </t>
  </si>
  <si>
    <t>Wood Utilization Assistance</t>
  </si>
  <si>
    <t xml:space="preserve">Good Neighbor Authority </t>
  </si>
  <si>
    <t>State &amp; Private Forestry Cooperative Fire Assistance</t>
  </si>
  <si>
    <t>Rural Energy Savings Program (RESP)</t>
  </si>
  <si>
    <t xml:space="preserve">Denali Commission Grants and Loans </t>
  </si>
  <si>
    <t xml:space="preserve">Repowering Assistance </t>
  </si>
  <si>
    <t>Bioenergy Program for Advanced Biofuels</t>
  </si>
  <si>
    <t xml:space="preserve">Conservation Security Program </t>
  </si>
  <si>
    <t xml:space="preserve"> Agricultural Conservation Easement Program </t>
  </si>
  <si>
    <t xml:space="preserve">Community Trade Adjustment Assistance </t>
  </si>
  <si>
    <t xml:space="preserve">Band 14 Incumbent Spectrum Relocation </t>
  </si>
  <si>
    <t>NOAA Small Business Innovation Research (SBIR) Program</t>
  </si>
  <si>
    <t>Bipartisan Budget Act of 2018</t>
  </si>
  <si>
    <t xml:space="preserve">Gulf Coast Ecosystem Restoration Science, Observation, Monitoring, and Technology </t>
  </si>
  <si>
    <t>Office for Coastal Management</t>
  </si>
  <si>
    <t>National Ocean Service Intern Program</t>
  </si>
  <si>
    <t xml:space="preserve">Standards Information Center </t>
  </si>
  <si>
    <t xml:space="preserve">Technology Innovation Program (TIP) </t>
  </si>
  <si>
    <t>Science, Technology, Engineering &amp; Mathematics (STEM) Education, Outreach and Workforce Program</t>
  </si>
  <si>
    <t xml:space="preserve">Navy  Command, Control, Communications, Computers, Intelligence, Surveillance, and Reconnaissance </t>
  </si>
  <si>
    <t xml:space="preserve">Fort Huachuca Environmental Training </t>
  </si>
  <si>
    <t>Fisher House Foundation</t>
  </si>
  <si>
    <t>Office for Reintegration Programs</t>
  </si>
  <si>
    <t>Community Investment</t>
  </si>
  <si>
    <t>Community Economic Adjustment Assistance for Reductions in Defense Spending</t>
  </si>
  <si>
    <t>Community Economic Adjustment Assistance for Realignment or Closure of a Military Installation</t>
  </si>
  <si>
    <t>Community Economic Adjustment Assistance for Establishment or Expansion of a Military Installation</t>
  </si>
  <si>
    <t>Past Conflict Accounting</t>
  </si>
  <si>
    <t>Defense Production Act Title III (DPA Title III)</t>
  </si>
  <si>
    <t>Civil Air Patrol Program</t>
  </si>
  <si>
    <t>OPA Research Fellowship Program</t>
  </si>
  <si>
    <t>Mathematical Sciences Grants</t>
  </si>
  <si>
    <t>Information Security Grants</t>
  </si>
  <si>
    <t>Community Development Block Grants/State's program and Non-Entitlement Grants in Hawaii</t>
  </si>
  <si>
    <t>Community Compass Technical Assistance and Capacity Building</t>
  </si>
  <si>
    <t xml:space="preserve">Homeless Management Information Systems Technical Assistance </t>
  </si>
  <si>
    <t xml:space="preserve">Continuum of Care Program </t>
  </si>
  <si>
    <t xml:space="preserve">Rural Housing Stability Assistance Program </t>
  </si>
  <si>
    <t>Veterans Housing Rehabilitation and Modification Program</t>
  </si>
  <si>
    <t xml:space="preserve">Private Enforcement Initiatives </t>
  </si>
  <si>
    <t>Historically Black Colleges and Universities Program</t>
  </si>
  <si>
    <t>Transformation Initiative: Rental Assistance Demonstration Small Research Grant Program</t>
  </si>
  <si>
    <t xml:space="preserve">Loan Guarantees for Native Hawaiian Housing </t>
  </si>
  <si>
    <t>Lead-Based Paint Capital Fund Program</t>
  </si>
  <si>
    <t xml:space="preserve">Choice Neighborhoods Planning Grants </t>
  </si>
  <si>
    <t>Tribal HUD-VA Supportive Housing Program</t>
  </si>
  <si>
    <t xml:space="preserve">Consolidated Tribal Government </t>
  </si>
  <si>
    <t xml:space="preserve">Environmental Management Indian </t>
  </si>
  <si>
    <t xml:space="preserve">Indian School Equalization </t>
  </si>
  <si>
    <t xml:space="preserve">Navajo-Hopi Indian Settlement </t>
  </si>
  <si>
    <t xml:space="preserve">Strengthening Tribal Nations  </t>
  </si>
  <si>
    <t xml:space="preserve">Indian Education Higher Education Grant </t>
  </si>
  <si>
    <t>Ironworker Training</t>
  </si>
  <si>
    <t xml:space="preserve">FOCUS on Student Achievement </t>
  </si>
  <si>
    <t xml:space="preserve">Juvenile Detention Education </t>
  </si>
  <si>
    <t xml:space="preserve">Education Enhancements </t>
  </si>
  <si>
    <t>Land Buy-Back For Tribal Nations</t>
  </si>
  <si>
    <t xml:space="preserve">21st Century Conservation Service Corps </t>
  </si>
  <si>
    <t xml:space="preserve">Tribal Climate Resilience </t>
  </si>
  <si>
    <t xml:space="preserve">DOI National Fire Plan </t>
  </si>
  <si>
    <t>BIA Wildland Urban Interface Community Fire Assistance</t>
  </si>
  <si>
    <t>Native Language Immersion Grant</t>
  </si>
  <si>
    <t>Tiwahe Housing</t>
  </si>
  <si>
    <t>Cultural and Paleontological Resources Management</t>
  </si>
  <si>
    <t>Recreation and Visitor Services</t>
  </si>
  <si>
    <t>Environmental Quality and Protection</t>
  </si>
  <si>
    <t>BLM Rural Fire Assistance</t>
  </si>
  <si>
    <t>Youth Conservation Opportunities on Public Lands</t>
  </si>
  <si>
    <t>Fisheries and Aquatic Resources Management</t>
  </si>
  <si>
    <t>Plant Conservation and Restoration Management</t>
  </si>
  <si>
    <t>Threatened and Endangered Species</t>
  </si>
  <si>
    <t>Wildlife Resource Management</t>
  </si>
  <si>
    <t>Abandoned Mine Land Reclamation (AMLR)</t>
  </si>
  <si>
    <t xml:space="preserve">OSM/VISTA AmeriCorps </t>
  </si>
  <si>
    <t>National Park Service Centennial Challenge</t>
  </si>
  <si>
    <t>Keweenaw National Historical Park (NHP) Preservation Grants</t>
  </si>
  <si>
    <t xml:space="preserve">Bureau of Ocean Energy Management Renewable Energy </t>
  </si>
  <si>
    <t>Bureau of Ocean Energy Management (BOEM) Environmental Studies (ES)</t>
  </si>
  <si>
    <t>Marine Minerals Activities</t>
  </si>
  <si>
    <t>Not For Profit</t>
  </si>
  <si>
    <t>Take Pride</t>
  </si>
  <si>
    <t xml:space="preserve">Title XVI Water Reclamation and Reuse </t>
  </si>
  <si>
    <t xml:space="preserve">Water Desalination Research and Development </t>
  </si>
  <si>
    <t xml:space="preserve">Title II, Colorado River Basin Salinity Control </t>
  </si>
  <si>
    <t>Central Valley Improvement Act, Title XXXIV</t>
  </si>
  <si>
    <t xml:space="preserve">Fort Peck Reservation Rural Water System </t>
  </si>
  <si>
    <t xml:space="preserve">Lewis and Clark Rural Water System </t>
  </si>
  <si>
    <t xml:space="preserve">San Gabriel Basin Restoration </t>
  </si>
  <si>
    <t xml:space="preserve">San Luis Unit, Central Valley </t>
  </si>
  <si>
    <t xml:space="preserve">Upper Colorado and San Juan River Basins Endangered Fish Recovery </t>
  </si>
  <si>
    <t xml:space="preserve">Water Conservation Field Services (WCFS) </t>
  </si>
  <si>
    <t xml:space="preserve">Yakima River Basin Water Enhancement (YRBWE) </t>
  </si>
  <si>
    <t>Central Valley,  Trinity River Division, Trinity River Fish and Wildlife Management</t>
  </si>
  <si>
    <t xml:space="preserve">Upper Colorado River Basin Fish and Wildlife Mitigation </t>
  </si>
  <si>
    <t xml:space="preserve">Middle Rio Grande Endangered Species Collaborative </t>
  </si>
  <si>
    <t xml:space="preserve">Lower Colorado River Multi-Species Conservation </t>
  </si>
  <si>
    <t xml:space="preserve">Equus Beds Division Acquifer Storage Recharge </t>
  </si>
  <si>
    <t xml:space="preserve">Lake Mead/Las Vegas Wash </t>
  </si>
  <si>
    <t>Colorado River Basin Act of 1968</t>
  </si>
  <si>
    <t xml:space="preserve">Lake Tahoe Regional Wetlands Development </t>
  </si>
  <si>
    <t xml:space="preserve">Platte River Recovery Implementation </t>
  </si>
  <si>
    <t xml:space="preserve">Bunker Hill Groundwater Basin, Riverside-Corona Feeder </t>
  </si>
  <si>
    <t xml:space="preserve">Youth Conservation </t>
  </si>
  <si>
    <t xml:space="preserve">Reclamation Rural Water Supply </t>
  </si>
  <si>
    <t>Fishing Events for Disadvantaged Children</t>
  </si>
  <si>
    <t xml:space="preserve">Navajo-Gallup Water Supply </t>
  </si>
  <si>
    <t xml:space="preserve">Eastern New Mexico Rural Water System </t>
  </si>
  <si>
    <t xml:space="preserve">Cooperative Watershed Management </t>
  </si>
  <si>
    <t xml:space="preserve">San Joaquin River Restoration </t>
  </si>
  <si>
    <t>Applied Science Grants</t>
  </si>
  <si>
    <t xml:space="preserve">White Mountain Apache Tribe Rural Water System </t>
  </si>
  <si>
    <t xml:space="preserve">New Mexico Rio Grande Basin Pueblos Irrigation Infrastructure </t>
  </si>
  <si>
    <t xml:space="preserve">Central Valley Project Conservation </t>
  </si>
  <si>
    <t>Upper Klamath Basin Hydrolic Analyses</t>
  </si>
  <si>
    <t>Colorado River Pilot System Conservation</t>
  </si>
  <si>
    <t xml:space="preserve">Sport Fish Restoration </t>
  </si>
  <si>
    <t xml:space="preserve">Coastal Wetlands Planning, Protection and Restoration </t>
  </si>
  <si>
    <t xml:space="preserve">Clean Vessel Act </t>
  </si>
  <si>
    <t xml:space="preserve">Enhanced Hunter Education and Safety </t>
  </si>
  <si>
    <t xml:space="preserve">Multistate Conservation Grant </t>
  </si>
  <si>
    <t>Coastal</t>
  </si>
  <si>
    <t xml:space="preserve">Landowner Incentive </t>
  </si>
  <si>
    <t xml:space="preserve">Neotropical Migratory Bird Conservation </t>
  </si>
  <si>
    <t xml:space="preserve">Tribal Wildlife Grants </t>
  </si>
  <si>
    <t xml:space="preserve">Wildlife Without Borders-Mexico </t>
  </si>
  <si>
    <t xml:space="preserve">Federal Junior Duck Stamp Conservation and Design </t>
  </si>
  <si>
    <t>Migratory Bird Conservation</t>
  </si>
  <si>
    <t>Central Valley Project Improvement Act (CVPIA)</t>
  </si>
  <si>
    <t>Invasive Species</t>
  </si>
  <si>
    <t xml:space="preserve">National Outreach and Communication </t>
  </si>
  <si>
    <t>National Wildlife Refuge System Enhancements</t>
  </si>
  <si>
    <t>Natural Resource Damage Assessment and Restoration</t>
  </si>
  <si>
    <t xml:space="preserve">Fish and Wildlife Coordination and Assistance </t>
  </si>
  <si>
    <t xml:space="preserve">Highlands Conservation </t>
  </si>
  <si>
    <t xml:space="preserve">Coastal Impact Assistance </t>
  </si>
  <si>
    <t xml:space="preserve">Youth Engagement, Education, and Employment </t>
  </si>
  <si>
    <t xml:space="preserve">Mexican Wolf Recovery </t>
  </si>
  <si>
    <t xml:space="preserve">Cooperative Agriculture </t>
  </si>
  <si>
    <t>Earthquake Hazards Program Assistance</t>
  </si>
  <si>
    <t>U.S. Geological Survey Research and Data Collection</t>
  </si>
  <si>
    <t xml:space="preserve">National Cooperative Geologic Mapping </t>
  </si>
  <si>
    <t xml:space="preserve">Gap Analysis </t>
  </si>
  <si>
    <t xml:space="preserve">Cooperative Research Units </t>
  </si>
  <si>
    <t xml:space="preserve">National Geological and Geophysical Data Preservation </t>
  </si>
  <si>
    <t xml:space="preserve">National Geospatial Program: Building The National Map </t>
  </si>
  <si>
    <t>Volcano Hazards Program Research and Monitoring</t>
  </si>
  <si>
    <t>Energy Cooperatives to Support the National Energy Resources Data System</t>
  </si>
  <si>
    <t>National and Regional Climate Adaptation Science Centers</t>
  </si>
  <si>
    <t xml:space="preserve">National Maritime Heritage Grants </t>
  </si>
  <si>
    <t>Battlefield Land Acquisition Grants</t>
  </si>
  <si>
    <t>Boston African-American National Historic Site</t>
  </si>
  <si>
    <t>Emergency Supplemental Historic Preservation Fund</t>
  </si>
  <si>
    <t xml:space="preserve">Route 66 Corridor Preservation </t>
  </si>
  <si>
    <t xml:space="preserve">Tribal Technical  Colleges </t>
  </si>
  <si>
    <t xml:space="preserve">National Wild and Scenic Rivers System </t>
  </si>
  <si>
    <t>Upper Mississippi River Restoration Long Term Resource Monitoring</t>
  </si>
  <si>
    <t>Hurricane Sandy</t>
  </si>
  <si>
    <t>Missing Alzheimer's Disease Patient Assistance Program</t>
  </si>
  <si>
    <t xml:space="preserve">Sexual Assault Services Formula Program </t>
  </si>
  <si>
    <t>Sexual Assault Services Culturally Specific Program</t>
  </si>
  <si>
    <t xml:space="preserve">Education, Training, and Enhanced Services to End Violence Against and Abuse of Women with Disabilities </t>
  </si>
  <si>
    <t>Juvenile Justice and Delinquency Prevention</t>
  </si>
  <si>
    <t>Missing Children's Assistance</t>
  </si>
  <si>
    <t>Public Safety Officers' Benefits Program</t>
  </si>
  <si>
    <t>Children's Justice Act Partnerships for Indian Communities</t>
  </si>
  <si>
    <t>Justice System Infrastructure Program for Indian Tribes</t>
  </si>
  <si>
    <t>Tribal Justice Systems and Alcohol and Substance Abuse</t>
  </si>
  <si>
    <t>Public Safety Officers' Educational Assistance</t>
  </si>
  <si>
    <t xml:space="preserve">PREA Program: Strategic Support for PREA Implementation </t>
  </si>
  <si>
    <t xml:space="preserve">Transitional Housing Assistance for Victims of Domestic Violence, Dating Violence, Stalking, or Sexual Assault </t>
  </si>
  <si>
    <t xml:space="preserve">National Prison Rape Statistics Program </t>
  </si>
  <si>
    <t>Capital Case Litigation Initiative</t>
  </si>
  <si>
    <t>Economic, High-Tech, and Cyber Crime Prevention</t>
  </si>
  <si>
    <t xml:space="preserve">Congressionally Recommended Awards </t>
  </si>
  <si>
    <t>Second Chance Act Reentry Initiative</t>
  </si>
  <si>
    <t>John R.  Justice Prosecutors and Defenders Incentive Act</t>
  </si>
  <si>
    <t>Postconviction Testing of DNA Evidence</t>
  </si>
  <si>
    <t xml:space="preserve">Girls in the Juvenile Justice System </t>
  </si>
  <si>
    <t xml:space="preserve">Children of Incarcerated Parents </t>
  </si>
  <si>
    <t xml:space="preserve">Children of Incarcerated Parents Web Portal </t>
  </si>
  <si>
    <t xml:space="preserve">Domestic Trafficking Victim Program </t>
  </si>
  <si>
    <t>STOP School Violence</t>
  </si>
  <si>
    <t>Keep Young Athletes Safe</t>
  </si>
  <si>
    <t>VOCA Tribal Victim Services Set-Aside Program</t>
  </si>
  <si>
    <t xml:space="preserve">Consolidated And Technical Assistance Grant Program to Address Children and Youth Experiencing Domestic and Sexual Violence and Engage Men and Boys as Allies </t>
  </si>
  <si>
    <t>Registered Apprenticeship</t>
  </si>
  <si>
    <t>WIOA Adult Program</t>
  </si>
  <si>
    <t>WIOA Youth Activities</t>
  </si>
  <si>
    <t>WIOA Pilots, Demonstrations, and Research Projects</t>
  </si>
  <si>
    <t>Reentry Employment Opportunities</t>
  </si>
  <si>
    <t xml:space="preserve">Work Opportunity Tax Credit Program (WOTC) </t>
  </si>
  <si>
    <t>YouthBuild</t>
  </si>
  <si>
    <t>WIOA National Dislocated Worker Grants / WIA National Emergency Grants</t>
  </si>
  <si>
    <t>WIOA Dislocated Worker Formula Grants</t>
  </si>
  <si>
    <t>WIOA Dislocated Worker National Reserve Demonstration Grants</t>
  </si>
  <si>
    <t>WIOA Dislocated Worker National Reserve Technical Assistance and Training</t>
  </si>
  <si>
    <t>Longshore and Harbor Workers' Compensation</t>
  </si>
  <si>
    <t>Coal Mine Workers' Compensation</t>
  </si>
  <si>
    <t>Women's Bureau</t>
  </si>
  <si>
    <t>Local Veterans' Employment Representative Program</t>
  </si>
  <si>
    <t>Veteran's Preference in Federal Employment</t>
  </si>
  <si>
    <t>Academic Exchange Programs - Hubert H. Humphrey Fellowship Program</t>
  </si>
  <si>
    <t>Iraq Assistance Program</t>
  </si>
  <si>
    <t>Resettlement Support Centers (RSCs) for U.S. Refugee Resettlement</t>
  </si>
  <si>
    <t xml:space="preserve">Global Peace Operations Initiative </t>
  </si>
  <si>
    <t>Cyber Capacity Building</t>
  </si>
  <si>
    <t>Fishermen's Guaranty Fund</t>
  </si>
  <si>
    <t>Regional Democracy Program</t>
  </si>
  <si>
    <t xml:space="preserve">Nonproliferation and Disarmament Fund </t>
  </si>
  <si>
    <t>Middle East Partnership Initiative</t>
  </si>
  <si>
    <t>Overseas Refugee Assistance Program for Near East</t>
  </si>
  <si>
    <t>Overseas Refugee Assistance Program for South Asia</t>
  </si>
  <si>
    <t>Bureau of Near Eastern Affairs</t>
  </si>
  <si>
    <t>Counter Narcotics</t>
  </si>
  <si>
    <t>Trans-National Crime</t>
  </si>
  <si>
    <t>Office of Global Women's Issues</t>
  </si>
  <si>
    <t>AEECA/ESF PD Programs</t>
  </si>
  <si>
    <t>Organization of American States Programs</t>
  </si>
  <si>
    <t xml:space="preserve">Motor Carrier Safety Assistance </t>
  </si>
  <si>
    <t>Commercial Driver's License Program Implementation Grant</t>
  </si>
  <si>
    <t xml:space="preserve">Commercial Motor Vehicle Operator Safety Training Grants </t>
  </si>
  <si>
    <t>Motor Carrier Safety Assistance High Priority Activities Grants and Cooperative Agreements</t>
  </si>
  <si>
    <t xml:space="preserve">Rail Line Relocation and Improvement </t>
  </si>
  <si>
    <t>Railroad Safety Technology Grants</t>
  </si>
  <si>
    <t>Restoration and Enhancement</t>
  </si>
  <si>
    <t>Consolidated Rail Infrastructure and Safety Improvements</t>
  </si>
  <si>
    <t>Federal-State Partnership for State of Good Repair</t>
  </si>
  <si>
    <t xml:space="preserve">Metropolitan Transportation Planning and State and Non-Metropolitan Planning and Research </t>
  </si>
  <si>
    <t xml:space="preserve">Enhanced Mobility of Seniors and Individuals with Disabilities </t>
  </si>
  <si>
    <t xml:space="preserve">Public Transportation Research, Technical Assistance, and Training </t>
  </si>
  <si>
    <t xml:space="preserve">Alternatives Analysis </t>
  </si>
  <si>
    <t xml:space="preserve">National Highway Traffic Safety Administration (NHTSA) Discretionary Safety Grants and Cooperative Agreements </t>
  </si>
  <si>
    <t xml:space="preserve">Pipeline Safety Program State Base Grant </t>
  </si>
  <si>
    <t xml:space="preserve">Pipeline Safety Research Competitive Academic Agreement Program (CAAP) </t>
  </si>
  <si>
    <t xml:space="preserve">PHMSA Pipeline Safety Underground Natural Gas Storage Grant </t>
  </si>
  <si>
    <t>Maritime Security Fleet Program or Ship Operations Cooperation Program</t>
  </si>
  <si>
    <t>Air Emissions and Energy Initiative</t>
  </si>
  <si>
    <t xml:space="preserve">Great Ships Initiative </t>
  </si>
  <si>
    <t>Port of Guam Improvement Enterprise Program</t>
  </si>
  <si>
    <t>Assistance to Small and Disadvantaged Businesses</t>
  </si>
  <si>
    <t>Surface Transportation Discretionary Grants for Capital Investment</t>
  </si>
  <si>
    <t xml:space="preserve">National Infrastructure Investments </t>
  </si>
  <si>
    <t xml:space="preserve">Equitable  Sharing </t>
  </si>
  <si>
    <t>Aeronautics, Recovery Act</t>
  </si>
  <si>
    <t xml:space="preserve">Construction &amp; Environmental Compliance &amp; Remediation </t>
  </si>
  <si>
    <t>Promotion of the Humanities Federal/State Partnership</t>
  </si>
  <si>
    <t xml:space="preserve">Native American/Native Hawaiian Museum Services Program </t>
  </si>
  <si>
    <t>Office of International Science and Engineering</t>
  </si>
  <si>
    <t>Trans-NSF Recovery Act Reasearch Support</t>
  </si>
  <si>
    <t>SCORE</t>
  </si>
  <si>
    <t>Women's Business Ownership Assistance</t>
  </si>
  <si>
    <t>Veterans Outreach Program</t>
  </si>
  <si>
    <t xml:space="preserve">Ombudsman and Regulatory Fairness Boards </t>
  </si>
  <si>
    <t>State Trade Expansion</t>
  </si>
  <si>
    <t>VA Grants for Adaptive Sports Programs for Disabled Veterans and Disabled Members of the Armed Forces</t>
  </si>
  <si>
    <t>Specially Adapted Housing Assistive Technology Grant Program</t>
  </si>
  <si>
    <t>Payments to States for Programs to Promote the Hiring and Retention of Nurses at State Veterans Homes</t>
  </si>
  <si>
    <t>Post-Vietnam Era Veterans' Educational Assistance</t>
  </si>
  <si>
    <t>Veterans Cemetery Grants Program</t>
  </si>
  <si>
    <t xml:space="preserve">Puget Sound Watershed Management Assistance </t>
  </si>
  <si>
    <t xml:space="preserve">Puget Sound Protection and Restoration: Tribal Implementation Assistance Program </t>
  </si>
  <si>
    <t xml:space="preserve">Puget Sound Action Agenda: Technical Investigations and Implementation Assistance Program </t>
  </si>
  <si>
    <t xml:space="preserve">Coastal Wetlands Planning Protection and Restoration Act </t>
  </si>
  <si>
    <t xml:space="preserve">Lake Pontchartrain Basin Restoration Program (PRP) </t>
  </si>
  <si>
    <t xml:space="preserve">Gulf Coast Ecosystem Restoration Council Comprehensive Plan Component </t>
  </si>
  <si>
    <t xml:space="preserve">Multipurpose Grants to States and Tribes </t>
  </si>
  <si>
    <t xml:space="preserve">Compliance Assistance Support for Services to the Regulated Community and Other Assistance Providers </t>
  </si>
  <si>
    <t xml:space="preserve">Long Island Sound Program </t>
  </si>
  <si>
    <t xml:space="preserve">Healthy Watersheds Consortium Grant Program </t>
  </si>
  <si>
    <t xml:space="preserve">Science To Achieve Results (STAR) Fellowship Program </t>
  </si>
  <si>
    <t xml:space="preserve">Regional Applied Research Efforts (RARE) </t>
  </si>
  <si>
    <t xml:space="preserve">Environmental Justice Small Grant Program </t>
  </si>
  <si>
    <t xml:space="preserve">Surveys, Studies, Investigations, Training Demonstrations and Educational Outreach Related to Environmental Information and the Release of Toxic Chemicals  </t>
  </si>
  <si>
    <t xml:space="preserve">Research, Development, Monitoring, Public Education, Outreach, Training, Demonstrations, and Studies </t>
  </si>
  <si>
    <t xml:space="preserve">Superfund State, Political Subdivision, and Indian Tribe Site-Specific Cooperative Agreements </t>
  </si>
  <si>
    <t xml:space="preserve">Leaking Underground Storage Tank Trust Fund Corrective Action Program </t>
  </si>
  <si>
    <t xml:space="preserve">Brownfields Training, Research, and Technical Assistance Grants and Cooperative Agreements </t>
  </si>
  <si>
    <t>Environmental Monitoring, Independent Research, Technical Analysis</t>
  </si>
  <si>
    <t>Nuclear Legacy Cleanup Program</t>
  </si>
  <si>
    <t>Environmental Remediation and Waste Processing and Disposal</t>
  </si>
  <si>
    <t xml:space="preserve">Energy Efficiency and Conservation Block Grant Program (EECBG) </t>
  </si>
  <si>
    <t>Advanced Research Projects Agency - Energy</t>
  </si>
  <si>
    <t xml:space="preserve">Environmental Management R&amp;D and Validation Testing on High Efficiency Particulate Air (HEPA) Filters </t>
  </si>
  <si>
    <t>Civil Rights Training and Advisory Services (also known as Equity Assistance Centers)</t>
  </si>
  <si>
    <t>School Safety National Activities (formerly, Safe and Drug-Free Schools and Communities-National Programs)</t>
  </si>
  <si>
    <t xml:space="preserve">Tribally Controlled Postsecondary Career and Technical Institutions </t>
  </si>
  <si>
    <t>Statewide Family Engagement Centers</t>
  </si>
  <si>
    <t>Special Education Educational Technology Media, and Materials for Individuals with Disabilities</t>
  </si>
  <si>
    <t>School Leader Recruitment and Support (formerly School Leadership)</t>
  </si>
  <si>
    <t>Supporting Effective Instruction State Grants (formerly Improving Teacher Quality State Grants)</t>
  </si>
  <si>
    <t>Competitive Grants for State Assessments (formerly Grants for Enhanced Assessment Instruments)</t>
  </si>
  <si>
    <t>Statewide Longitudinal Data Systems</t>
  </si>
  <si>
    <t>Teacher and School Leader Incentive Grants (formerly the Teacher Incentive Fund)</t>
  </si>
  <si>
    <t>Education Innovation and Research (formerly Investing in Innovation (i3) Fund)</t>
  </si>
  <si>
    <t>American History and Civics Education</t>
  </si>
  <si>
    <t>Student Support and Academic Enrichment Program</t>
  </si>
  <si>
    <t>Shared Services</t>
  </si>
  <si>
    <t>Delta Creative Place-Making Pilot Initiative</t>
  </si>
  <si>
    <t>States' Economic Development Assistance Program</t>
  </si>
  <si>
    <t>2018 HAVA Election Security Grants</t>
  </si>
  <si>
    <t xml:space="preserve">National Council on Disability </t>
  </si>
  <si>
    <t>Special Programs for the Aging, Title VII, Chapter 3, Programs for Prevention of Elder Abuse, Neglect, and Exploitation</t>
  </si>
  <si>
    <t>Special Programs for the Aging, Title VII, Chapter 2, Long Term Care Ombudsman Services for Older Individuals</t>
  </si>
  <si>
    <t>Special Programs for the Aging, Title III, Part D, Disease Prevention and Health Promotion Services</t>
  </si>
  <si>
    <t>Special Programs for the Aging, Title III, Part B, Grants for Supportive Services and Senior Centers</t>
  </si>
  <si>
    <t>Special Programs for the Aging, Title III, Part C, Nutrition Services</t>
  </si>
  <si>
    <t>Special Programs for the Aging, Title VI, Part A, Grants to Indian Tribes, Part B, Grants to Native Hawaiians</t>
  </si>
  <si>
    <t>Special Programs for the Aging, Title IV, and Title II, Discretionary Projects</t>
  </si>
  <si>
    <t>Alzheimer's Disease Demonstration Grants to States</t>
  </si>
  <si>
    <t xml:space="preserve">Nutrition Services Incentive Program </t>
  </si>
  <si>
    <t xml:space="preserve">Sexual Risk Avoidance Education </t>
  </si>
  <si>
    <t xml:space="preserve">Chronic Diseases:  Research, Control, and Prevention  </t>
  </si>
  <si>
    <t xml:space="preserve">Strengthening Emergency Care Delivery in the United States Healthcare System through Health Information and Promotion </t>
  </si>
  <si>
    <t xml:space="preserve">Blood Disorder Program: Prevention, Surveillance, and Research </t>
  </si>
  <si>
    <t>ASPR Science Preparedness and Response Grants</t>
  </si>
  <si>
    <t xml:space="preserve">Prevention of Disease, Disability, and Death by Infectious Diseases  </t>
  </si>
  <si>
    <t>Research on Research Integrity</t>
  </si>
  <si>
    <t>Advancing System Improvements for Key Issues in Women's Health</t>
  </si>
  <si>
    <t xml:space="preserve">HHS Programs for Disaster Relief Appropriations Act - Construction </t>
  </si>
  <si>
    <t>Collaboration With the World Health Organization and its Regional Offices for Global Health Security and the International Health Regulations (IHR 2005)</t>
  </si>
  <si>
    <t>Area Health Education Centers</t>
  </si>
  <si>
    <t>Health Professions Pre-graduate Scholarship Program for Indians</t>
  </si>
  <si>
    <t>Nurse Anesthetist Traineeship</t>
  </si>
  <si>
    <t>NIEHS Superfund Hazardous Substances_Basic Research and Education</t>
  </si>
  <si>
    <t>HIV-Related Training and Technical Assistance</t>
  </si>
  <si>
    <t>Graduate Psychology Education</t>
  </si>
  <si>
    <t>Childhood Lead Poisoning Prevention Projects, State and Local Childhood Lead Poisoning Prevention and Surveillance of Blood Lead Levels in Children</t>
  </si>
  <si>
    <t xml:space="preserve">Tribal Self-Governance Program: IHS Compacts/Funding Agreements </t>
  </si>
  <si>
    <t>Research and Training in Complementary and Integrative Health</t>
  </si>
  <si>
    <t>Health Center Program (Community Health Centers, Migrant Health Centers, Health Care for the Homeless, and Public Housing Primary Care)</t>
  </si>
  <si>
    <t>Indian Health Service, Health Management Development Program</t>
  </si>
  <si>
    <t>Title V State Sexual Risk Avoidance Education (Title V State SRAE) Program</t>
  </si>
  <si>
    <t>Advanced Nursing Education Workforce Grant Program</t>
  </si>
  <si>
    <t>Children's Hospitals Graduate Medical Education Payment Program</t>
  </si>
  <si>
    <t>Rural Access to Emergency Devices Grant and Public Access to Defibrillation Demonstration Grant</t>
  </si>
  <si>
    <t>Scaling the National Diabetes Prevention Program to Priority Populations</t>
  </si>
  <si>
    <t xml:space="preserve">Health Systems Strengthening and HIV/AIDS Prevention, Care and Treatment under the President's Emergency Plan for AIDS Relief </t>
  </si>
  <si>
    <t>Viral Hepatitis Prevention and Control</t>
  </si>
  <si>
    <t xml:space="preserve">Centers for Disease Control and Prevention Investigations and Technical Assistance </t>
  </si>
  <si>
    <t xml:space="preserve">State Partnership Grant Program to Improve Minority Health </t>
  </si>
  <si>
    <t xml:space="preserve">Racial and Ethnic Approaches to Community Health </t>
  </si>
  <si>
    <t>PPHF 2018: Office of Smoking and Health-National State-Based Tobacco Control Programs-Financed in part by 2018 Prevention and Public Health funds (PPHF)</t>
  </si>
  <si>
    <t xml:space="preserve">Minority Health and Health Disparities Research </t>
  </si>
  <si>
    <t xml:space="preserve">Child Development and, Surveillance, Research and Prevention </t>
  </si>
  <si>
    <t xml:space="preserve">Rare Disorders: Research, Surveillance, Health Promotion, and Education </t>
  </si>
  <si>
    <t xml:space="preserve">State Health Insurance Assistance Program </t>
  </si>
  <si>
    <t xml:space="preserve">Demonstration Grants for Domestic Victims of Human Trafficking </t>
  </si>
  <si>
    <t>National Implementation and Dissemination for Chronic Disease Prevention</t>
  </si>
  <si>
    <t xml:space="preserve">Skills Training and Health Workforce Development of Paraprofessionals Grant Program </t>
  </si>
  <si>
    <t>Cooperative Agreement to Support Navigators in Federally-facilitated Exchanges</t>
  </si>
  <si>
    <t>Leading Edge Acceleration Projects (LEAP) in Health Information Technology</t>
  </si>
  <si>
    <t>Trusted Exchange Framework and Common Agreement (TEFCA) Recognized Coordinating Entity (RCE) Cooperative Agreement</t>
  </si>
  <si>
    <t>21st Century Cures Act - Beau Biden Cancer Moonshot</t>
  </si>
  <si>
    <t>Public Health Emergency Response:  Cooperative Agreement for Emergency Response: Public Health Crisis Response</t>
  </si>
  <si>
    <t>Certified Health IT Surveillance Capacity and Infrastructure Improvement Cooperative Agreement Program</t>
  </si>
  <si>
    <t>Flexible Alternatives for State Transformation Model</t>
  </si>
  <si>
    <t>State Actions to Improve Oral Health Outcomes and Partner Actions to Improve Oral Health Outcomes</t>
  </si>
  <si>
    <t>Flexible Funding Model - Infrastructure Development and Maintenance for State Manufactured Food Regulatory Programs</t>
  </si>
  <si>
    <t xml:space="preserve">21st Century Cures Act - Precision Medicine Initiative	</t>
  </si>
  <si>
    <t xml:space="preserve">ACL Independent Living State Grants </t>
  </si>
  <si>
    <t>21st Century Cures Act: Regenerative Medicine Initiative</t>
  </si>
  <si>
    <t>21st Century Cures Act -	Brain Research through Advancing Innovative Neurotechnologies</t>
  </si>
  <si>
    <t>Activities to Support State, Tribal, Local and Territorial (STLT) Health Department Response to Public Health or Healthcare Crises</t>
  </si>
  <si>
    <t>The State Flexibility to Stabilize the Market Grant Program</t>
  </si>
  <si>
    <t>National Partnerships to promote cancer surveillance standards and support data quality and operations of National Program of Cancer Registries</t>
  </si>
  <si>
    <t>1332 State Innovation Waivers</t>
  </si>
  <si>
    <t>Centers for Disease Control and Prevention - Resident Postdoctoral Program in Microbiology</t>
  </si>
  <si>
    <t xml:space="preserve">Provision of  Technical Assistance and Training Activities to Assure Comprehensive Cancer Control Outcomes. </t>
  </si>
  <si>
    <t xml:space="preserve">ACL Centers for Independent Living </t>
  </si>
  <si>
    <t>Every Student Succeeds Act/Preschool Development Grants</t>
  </si>
  <si>
    <t>Innovative State and Local Public Health Strategies to prevent and Manage Diabetes and Heart Disease and Stroke-</t>
  </si>
  <si>
    <t>WELL-INTEGRATED SCREENING AND EVALUATION FOR WOMEN ACROSS THE NATION (WISEWOMAN)</t>
  </si>
  <si>
    <t xml:space="preserve">PPHF2018-National Organization for Chronic Disease Prevention and Health Promotion-financed in part by 2018 Prevention and Public Health Funds	</t>
  </si>
  <si>
    <t>State Physical Activity and Nutrition (SPAN</t>
  </si>
  <si>
    <t>Partner Actions to Improve Oral Health Outcomes</t>
  </si>
  <si>
    <t>Assistive Technology Alternative Financing Program</t>
  </si>
  <si>
    <t>TANF Policy Academy for Innovative Employment Strategies (PAIES)</t>
  </si>
  <si>
    <t xml:space="preserve">Grants for School-Based Health Center Capital Expenditures </t>
  </si>
  <si>
    <t>Family to Family Health Information Centers</t>
  </si>
  <si>
    <t xml:space="preserve">ACA Nationwide Program for National and State Background Checks for Direct Patient Access Employees of Long Term Care Facilities and Providers </t>
  </si>
  <si>
    <t xml:space="preserve">PPHF National Public Health Improvement Initiative </t>
  </si>
  <si>
    <t xml:space="preserve">Affordable Care Act (ACA) Primary Care Residency Expansion Program </t>
  </si>
  <si>
    <t>The Affordable Care Act: Building Epidemiology, Laboratory, and Health Information Systems Capacity in the Epidemiology and Laboratory Capacity for Infectious Disease (ELC) and Emerging Infections Program (EIP) Cooperative Agreements; PPHF</t>
  </si>
  <si>
    <t xml:space="preserve">Building Capacity of the Public Health System to Improve Population Health through National, Non-Profit Organizations- financed in part by Prevention and Public Health Funds (PPHF) </t>
  </si>
  <si>
    <t>Grants for New and Expanded Services under the Health Center Program</t>
  </si>
  <si>
    <t xml:space="preserve">Pre-existing Condition Insurance Program (PCIP) </t>
  </si>
  <si>
    <t>Teaching Health Center Graduate Medical Education Payment</t>
  </si>
  <si>
    <t xml:space="preserve">PPHF - Community Transformation Grants and National Dissemination and Support for Community Transformation Grants - financed solely by Prevention and Public Health Funds </t>
  </si>
  <si>
    <t xml:space="preserve">Affordable Care Act Medicaid Emergency Psychiatric Demonstration </t>
  </si>
  <si>
    <t xml:space="preserve">PPHF Capacity Building Assistance to Strengthen Public Health Immunization Infrastructure and Performance financed in part by Prevention and Public Health Funds </t>
  </si>
  <si>
    <t xml:space="preserve">Health Promotion and Disease Prevention Research Centers: PPHF - Affordable Care Act Projects </t>
  </si>
  <si>
    <t xml:space="preserve">Consumer Operated and Oriented Plan [CO-OP] Program </t>
  </si>
  <si>
    <t>National Health Service Corps</t>
  </si>
  <si>
    <t xml:space="preserve">PPHF: State Nutrition, Physical Activity, and Obesity Programs - financed in part by PPHF </t>
  </si>
  <si>
    <t>Refugee and Entrant Assistance State/Replacement Designee Administered Programs</t>
  </si>
  <si>
    <t>Family Violence Prevention and Services/State Domestic Violence Coalitions</t>
  </si>
  <si>
    <t>Family Violence Prevention and Services/Discretionary</t>
  </si>
  <si>
    <t>Adoption and Legal Guardianship Incentive Payments</t>
  </si>
  <si>
    <t>Maternal, Infant, and Early Childhood Home Visiting Research Programs</t>
  </si>
  <si>
    <t xml:space="preserve">Affordable Care Act: Testing Experience and Functional Assessment Tools </t>
  </si>
  <si>
    <t xml:space="preserve">Affordable Care Act Implementation Support for State Demonstrations to Integrate Care for Medicare-Medicaid Enrollees </t>
  </si>
  <si>
    <t xml:space="preserve">Adult Medicaid Quality: Improving Maternal and Infant Health Outcomes in Medicaid and CHIP	</t>
  </si>
  <si>
    <t xml:space="preserve">Child Welfare Research Training or Demonstration </t>
  </si>
  <si>
    <t xml:space="preserve">Nutrition and Physical Activity Programs </t>
  </si>
  <si>
    <t xml:space="preserve">Accountable Health Communities </t>
  </si>
  <si>
    <t xml:space="preserve">Family Violence Prevention and Services/Domestic Violence Shelter and Supportive Services </t>
  </si>
  <si>
    <t>Engaging State and Local Emergency Management Agencies to Improve Ability to Prepare for and Respond to All - Hazards Events</t>
  </si>
  <si>
    <t>State and National Tobacco Cessation Support Systems</t>
  </si>
  <si>
    <t>Advance Interoperable Health Information Technology Services to Support Health Information Exchange</t>
  </si>
  <si>
    <t>Beacon Communities - Community Health Peer Learning Program</t>
  </si>
  <si>
    <t xml:space="preserve">Mental and Behavioral Health Education and Training Grants </t>
  </si>
  <si>
    <t xml:space="preserve">PPHF: Racial and Ethnic Approaches to Community Health Program financed solely by Public Prevention and Health Funds </t>
  </si>
  <si>
    <t xml:space="preserve">PPHF: Chronic Disease Innovation Grants - financed solely by Public Prevention Health Funds </t>
  </si>
  <si>
    <t xml:space="preserve">PPHF: Early Childcare and Education Obesity Prevention Program - Obesity Prevention in Young Children - financed solely by Public Prevention and Health Funds </t>
  </si>
  <si>
    <t xml:space="preserve">Racial and Ethnic Approaches to Community Health: Obesity and Hypertension Demonstration Projects financed solely by Prevention and Public Health Funds </t>
  </si>
  <si>
    <t xml:space="preserve">PPHF: Breast and Cervical Cancer Screening Opportunities for States, Tribes and Territories solely financed by Prevention and Public Health Funds </t>
  </si>
  <si>
    <t xml:space="preserve">PPHF Cooperative Agreements for Prescription Drug Monitoring Program Electronic Health Record (EHR) Integration and Interoperability Expansion </t>
  </si>
  <si>
    <t xml:space="preserve">PPHF: Consortium for Tobacco Use Cessation Technical Assistance financed by solely by Prevention and Public Health Funds </t>
  </si>
  <si>
    <t xml:space="preserve">Surveillance for Diseases Among Immigrants and Refugees financed in part by Prevention and Public Health Funds (PPHF) </t>
  </si>
  <si>
    <t xml:space="preserve">Nutrition and Physical Activity Program funded solely by Prevention and Public Health  Funds (PPHF) </t>
  </si>
  <si>
    <t xml:space="preserve">Consortium for Tobacco Use Cessation Technical Assistance financed solely by Prevention and Public Health Funds </t>
  </si>
  <si>
    <t>Tribal Public Health Capacity Building and Quality Improvement Umbrella Cooperative Agreement</t>
  </si>
  <si>
    <t>Title V Sexual Risk Avoidance Education Program (Discretionary Grants)</t>
  </si>
  <si>
    <t xml:space="preserve">Money Follows the Person Rebalancing Demonstration </t>
  </si>
  <si>
    <t xml:space="preserve">Increasing the Implementation of Evidence-Based Cancer Survivorship Interventions to Increase Quality and Duration of Life Among Cancer Patients </t>
  </si>
  <si>
    <t xml:space="preserve">National Organizations for Chronic Disease Prevention and Health Promotion	</t>
  </si>
  <si>
    <t xml:space="preserve">Paul Coverdell National Acute Stroke Program National Center for Chronic Disease Prevention and Health Promotion </t>
  </si>
  <si>
    <t xml:space="preserve">Domestic Ebola Supplement to the Epidemiology and Laboratory Capacity for Infectious Diseases (ELC). </t>
  </si>
  <si>
    <t>Allergy and Infectious Diseases Research</t>
  </si>
  <si>
    <t xml:space="preserve">National Collaboration to Support Health, Wellness and Academic Success of School-Age Children  </t>
  </si>
  <si>
    <t>The Health Insurance Enforcement and Consumer Protections Grant Program</t>
  </si>
  <si>
    <t>Health Care and Public Health (HPH) Sector Information Sharing and Analysis Organization (ISAO)</t>
  </si>
  <si>
    <t>Nurse Corps Loan Repayment Program</t>
  </si>
  <si>
    <t>Grants to States for Operation of State Offices of Rural Health</t>
  </si>
  <si>
    <t>Disadvantaged Health Professions Faculty Loan Repayment Program (FLRP)</t>
  </si>
  <si>
    <t>Native Hawaiian Health Care Systems</t>
  </si>
  <si>
    <t xml:space="preserve">PPHF Geriatric Education Centers </t>
  </si>
  <si>
    <t>Sexually Transmitted Diseases (STD) Prevention and Control Grants</t>
  </si>
  <si>
    <t>Sexually Transmitted Diseases (STD) Provider Education Grants</t>
  </si>
  <si>
    <t>Improving Student Health and Academic Achievement through Nutrition, Physical Activity and the Management of Chronic Conditions in Schools</t>
  </si>
  <si>
    <t>Market Transparency Project for Health IT Interoperability Services Cooperative Agreement Program</t>
  </si>
  <si>
    <t>Commission Investment Fund</t>
  </si>
  <si>
    <t xml:space="preserve">Operation AmeriCorps </t>
  </si>
  <si>
    <t xml:space="preserve">Social Security - Work Incentives Planning and Assistance Program </t>
  </si>
  <si>
    <t xml:space="preserve">Port Security Grant Program </t>
  </si>
  <si>
    <t>CyberTipline</t>
  </si>
  <si>
    <t xml:space="preserve">Buffer Zone Protection Program (BZPP) </t>
  </si>
  <si>
    <t xml:space="preserve">Homeland Security, Research, Testing, Evaluation, and Demonstration of Technologies </t>
  </si>
  <si>
    <t xml:space="preserve">Rail and Transit Security Grant Program (ARRA) </t>
  </si>
  <si>
    <t>Rural Emergency Medical Communications Demonstration Project</t>
  </si>
  <si>
    <t xml:space="preserve">Multi-State Information Sharing and Analysis Center </t>
  </si>
  <si>
    <t xml:space="preserve">Preparing for Emerging Threats and Hazards  </t>
  </si>
  <si>
    <t>Presidential Residence Protection Security Grant</t>
  </si>
  <si>
    <t xml:space="preserve">John Ogonowski Farmer-to-Farmer Program </t>
  </si>
  <si>
    <t>DOS</t>
  </si>
  <si>
    <t>NCD</t>
  </si>
  <si>
    <t>92.XXX</t>
  </si>
  <si>
    <t>National Council on Disability</t>
  </si>
  <si>
    <t>Component unit had an independent Federal Single Audit performed in accordance with the 2 CFR 200</t>
  </si>
  <si>
    <t>OR</t>
  </si>
  <si>
    <t>Federal Perkins Loan (FPL)-Federal Capital Contributions</t>
  </si>
  <si>
    <t>Edward Byrne Memorial State and Local Law Enforcement Assistance Discretionary Grants Program</t>
  </si>
  <si>
    <t>National Institute on Disability and Rehabilitation Research</t>
  </si>
  <si>
    <t>Assistive Technology</t>
  </si>
  <si>
    <t>College Housing and Academic Facilities Loans</t>
  </si>
  <si>
    <t>Perkins Loan Cancellations</t>
  </si>
  <si>
    <t>Trans-NIH Recovery Act Research Support</t>
  </si>
  <si>
    <t xml:space="preserve">Race to the Top ? Early Learning Challenge </t>
  </si>
  <si>
    <t>State Health Access Program</t>
  </si>
  <si>
    <t>ARRA - Nurse Faculty Loan Program</t>
  </si>
  <si>
    <t>Federal Civil Service Employment</t>
  </si>
  <si>
    <t>Veterans Medical Care Benefits</t>
  </si>
  <si>
    <t>Veterans Home Based Primary Care</t>
  </si>
  <si>
    <t xml:space="preserve">Edward Byrne Memorial Formula Grant Program </t>
  </si>
  <si>
    <t>6. OLO</t>
  </si>
  <si>
    <t>OLO</t>
  </si>
  <si>
    <t>Affordable Care Act (ACA) - Consumer Assistance Program Grants</t>
  </si>
  <si>
    <t>The Affordable Care Act - Medicaid Adult Quality Grants</t>
  </si>
  <si>
    <t>ACA - Testing a Model of Data Aggregation under the Comprehensive Primary Care initiative</t>
  </si>
  <si>
    <t xml:space="preserve">PPHF - Public Health Laboratory Infrastructure - financed solely by Prevention and Public Health Fund </t>
  </si>
  <si>
    <t>State Planning and Establishment Grants for the Affordable Care Act (ACA)'s Exchanges</t>
  </si>
  <si>
    <t>Measuring Interoperability Progress through Individuals' Access and Use of  the Electronic Health Data</t>
  </si>
  <si>
    <t>Transforming Clinical Practice Initiative (TCPI) - Support and Alignment Network (SAN) 2.0</t>
  </si>
  <si>
    <t>Enhancing the Logical Observation Identifiers Names and Codes (LOINC®) Standard to meet U.S. Interoperability Needs</t>
  </si>
  <si>
    <t>Column 5 (ARRA) is marked with a “Y”</t>
  </si>
  <si>
    <t>Column 4 lists an unknown CFDA (.UNK)</t>
  </si>
  <si>
    <t>[Checklist Tab] Have all the questions been answered appropriately?</t>
  </si>
  <si>
    <t>[Checklist Tab] Did the checklist contain a signature from the CFO/Agency Head?</t>
  </si>
  <si>
    <t>Review Item</t>
  </si>
  <si>
    <t>#</t>
  </si>
  <si>
    <t xml:space="preserve">The basis of accounting used to prepare the Schedule of Expenditures of Federal Awards is consistent with the basic financial statements. If no, provide a detailed explanation below. </t>
  </si>
  <si>
    <t>Question</t>
  </si>
  <si>
    <t>Explanation</t>
  </si>
  <si>
    <t>If “Yes” please check one of the following and list the component unit names below:</t>
  </si>
  <si>
    <t>No/NA</t>
  </si>
  <si>
    <t>Explanation if not consistent with financial statements:</t>
  </si>
  <si>
    <t>Review</t>
  </si>
  <si>
    <t>Helper1</t>
  </si>
  <si>
    <t>Helper2</t>
  </si>
  <si>
    <t>No missing</t>
  </si>
  <si>
    <t>Helper3</t>
  </si>
  <si>
    <t>Helper4</t>
  </si>
  <si>
    <t>Helper5</t>
  </si>
  <si>
    <t>Help</t>
  </si>
  <si>
    <t xml:space="preserve">State Alternative Plan Program </t>
  </si>
  <si>
    <t>Miscellaneous Public Law 93-638 Contracts, Grants, and Cooperative Agreements</t>
  </si>
  <si>
    <t>Integrated Regional Water Plan for the Central Valley of California</t>
  </si>
  <si>
    <t xml:space="preserve">Madera Water Supply Enhancement </t>
  </si>
  <si>
    <t>National Fire Plan - Rural Fire Assistance</t>
  </si>
  <si>
    <t>Geriatric Training for Physicians, Dentists and Behavioral/Mental Health Professionals</t>
  </si>
  <si>
    <t>Infant Adoption Awareness Training</t>
  </si>
  <si>
    <t>Comprehensive Geriatric Education Program (CGEP)</t>
  </si>
  <si>
    <t xml:space="preserve">Affordable Care Act (ACA) Advanced Nursing Education Expansion Initiative </t>
  </si>
  <si>
    <t>Affordable Care Act (ACA) Expansion of Physician Assistant Training Program</t>
  </si>
  <si>
    <t>Coordinating Center for Interprofessional Education and Collaborative Practice</t>
  </si>
  <si>
    <t>050100</t>
  </si>
  <si>
    <t>050200</t>
  </si>
  <si>
    <t>050300</t>
  </si>
  <si>
    <t>050400</t>
  </si>
  <si>
    <t>050500</t>
  </si>
  <si>
    <t>050600</t>
  </si>
  <si>
    <t>050700</t>
  </si>
  <si>
    <t>050800</t>
  </si>
  <si>
    <t>050900</t>
  </si>
  <si>
    <t>051000</t>
  </si>
  <si>
    <t>051100</t>
  </si>
  <si>
    <t>051200</t>
  </si>
  <si>
    <t>051300</t>
  </si>
  <si>
    <t>051400</t>
  </si>
  <si>
    <t>051500</t>
  </si>
  <si>
    <t>051700</t>
  </si>
  <si>
    <t>051800</t>
  </si>
  <si>
    <t>051900</t>
  </si>
  <si>
    <t>052200</t>
  </si>
  <si>
    <t>052300</t>
  </si>
  <si>
    <t>052500</t>
  </si>
  <si>
    <t>052700</t>
  </si>
  <si>
    <t>052800</t>
  </si>
  <si>
    <t>052900</t>
  </si>
  <si>
    <t>053200</t>
  </si>
  <si>
    <t>053500</t>
  </si>
  <si>
    <t>053800</t>
  </si>
  <si>
    <t>054300</t>
  </si>
  <si>
    <t>591210485</t>
  </si>
  <si>
    <t>072-239-676</t>
  </si>
  <si>
    <t>073-129-249</t>
  </si>
  <si>
    <t>081-244-659</t>
  </si>
  <si>
    <t>125-220-728</t>
  </si>
  <si>
    <t>617-388-145</t>
  </si>
  <si>
    <t>591149317</t>
  </si>
  <si>
    <t>083237656</t>
  </si>
  <si>
    <t>591219841</t>
  </si>
  <si>
    <t>065915209</t>
  </si>
  <si>
    <t>591211489</t>
  </si>
  <si>
    <t>069674281</t>
  </si>
  <si>
    <t>591209033</t>
  </si>
  <si>
    <t>073199549</t>
  </si>
  <si>
    <t>591216000</t>
  </si>
  <si>
    <t>051343119</t>
  </si>
  <si>
    <t>591216316</t>
  </si>
  <si>
    <t>058251372</t>
  </si>
  <si>
    <t>591211226</t>
  </si>
  <si>
    <t>965604895</t>
  </si>
  <si>
    <t>591207555</t>
  </si>
  <si>
    <t>050644434</t>
  </si>
  <si>
    <t>591015107</t>
  </si>
  <si>
    <t>076023225</t>
  </si>
  <si>
    <t>591215107</t>
  </si>
  <si>
    <t>088776307</t>
  </si>
  <si>
    <t>591210132</t>
  </si>
  <si>
    <t>135457997</t>
  </si>
  <si>
    <t>591141270</t>
  </si>
  <si>
    <t>078327707</t>
  </si>
  <si>
    <t>591213999</t>
  </si>
  <si>
    <t>026299545</t>
  </si>
  <si>
    <t>596031182</t>
  </si>
  <si>
    <t>073239923</t>
  </si>
  <si>
    <t>591210158</t>
  </si>
  <si>
    <t>046657123</t>
  </si>
  <si>
    <t>591211051</t>
  </si>
  <si>
    <t>081947434</t>
  </si>
  <si>
    <t>590920675</t>
  </si>
  <si>
    <t>081354318</t>
  </si>
  <si>
    <t>591033399</t>
  </si>
  <si>
    <t>026306043</t>
  </si>
  <si>
    <t>591208155</t>
  </si>
  <si>
    <t>026280982</t>
  </si>
  <si>
    <t>596004084</t>
  </si>
  <si>
    <t>122897023</t>
  </si>
  <si>
    <t>591218159</t>
  </si>
  <si>
    <t>081373763</t>
  </si>
  <si>
    <t>591385831</t>
  </si>
  <si>
    <t>070868344</t>
  </si>
  <si>
    <t>590971286</t>
  </si>
  <si>
    <t>010826451</t>
  </si>
  <si>
    <t>591206516</t>
  </si>
  <si>
    <t>072220825</t>
  </si>
  <si>
    <t>591214592</t>
  </si>
  <si>
    <t>020987780</t>
  </si>
  <si>
    <t>591209205</t>
  </si>
  <si>
    <t>071291843</t>
  </si>
  <si>
    <t>591214054</t>
  </si>
  <si>
    <t>010407930</t>
  </si>
  <si>
    <t>020556268</t>
  </si>
  <si>
    <t>113429729</t>
  </si>
  <si>
    <t>020556502</t>
  </si>
  <si>
    <t>858602378</t>
  </si>
  <si>
    <t>043613342</t>
  </si>
  <si>
    <t>831289652</t>
  </si>
  <si>
    <t>200619770</t>
  </si>
  <si>
    <t>033443074</t>
  </si>
  <si>
    <t>521619721</t>
  </si>
  <si>
    <t>801176939</t>
  </si>
  <si>
    <t>592748506</t>
  </si>
  <si>
    <t>139671978</t>
  </si>
  <si>
    <t>593753078</t>
  </si>
  <si>
    <t>612822742</t>
  </si>
  <si>
    <t>593753171</t>
  </si>
  <si>
    <t>133176375</t>
  </si>
  <si>
    <t>593754016</t>
  </si>
  <si>
    <t>052762270</t>
  </si>
  <si>
    <t>593754662</t>
  </si>
  <si>
    <t>626604797</t>
  </si>
  <si>
    <t>593754663</t>
  </si>
  <si>
    <t>139216696</t>
  </si>
  <si>
    <t>593757751</t>
  </si>
  <si>
    <t>604359299</t>
  </si>
  <si>
    <t>593757965</t>
  </si>
  <si>
    <t>168888027</t>
  </si>
  <si>
    <t>593758249</t>
  </si>
  <si>
    <t>801612888</t>
  </si>
  <si>
    <t>593759152</t>
  </si>
  <si>
    <t>781774358</t>
  </si>
  <si>
    <t>597302099</t>
  </si>
  <si>
    <t>363818113</t>
  </si>
  <si>
    <t>650812614</t>
  </si>
  <si>
    <t>830245051</t>
  </si>
  <si>
    <t>651148284</t>
  </si>
  <si>
    <t>618182281</t>
  </si>
  <si>
    <t>651150231</t>
  </si>
  <si>
    <t>960628444</t>
  </si>
  <si>
    <t>651150480</t>
  </si>
  <si>
    <t>080135364</t>
  </si>
  <si>
    <t>651151099</t>
  </si>
  <si>
    <t>613750538</t>
  </si>
  <si>
    <t>352519664</t>
  </si>
  <si>
    <t>360706212</t>
  </si>
  <si>
    <t>800749868</t>
  </si>
  <si>
    <t>930172528</t>
  </si>
  <si>
    <t>596007353</t>
  </si>
  <si>
    <t>809396690</t>
  </si>
  <si>
    <t>364706134</t>
  </si>
  <si>
    <t>968930664</t>
  </si>
  <si>
    <t>596001874</t>
  </si>
  <si>
    <t>145639725</t>
  </si>
  <si>
    <t>596001975</t>
  </si>
  <si>
    <t>809385313</t>
  </si>
  <si>
    <t>809853313</t>
  </si>
  <si>
    <t>592883965</t>
  </si>
  <si>
    <t>809558919</t>
  </si>
  <si>
    <t>272818119</t>
  </si>
  <si>
    <t>809397458</t>
  </si>
  <si>
    <t>593466865</t>
  </si>
  <si>
    <t>360719454</t>
  </si>
  <si>
    <t>593474751</t>
  </si>
  <si>
    <t>785319963</t>
  </si>
  <si>
    <t>591003668</t>
  </si>
  <si>
    <t>933063455</t>
  </si>
  <si>
    <t>596002052</t>
  </si>
  <si>
    <t>969663814</t>
  </si>
  <si>
    <t>591961248</t>
  </si>
  <si>
    <t>073135428</t>
  </si>
  <si>
    <t>790877419</t>
  </si>
  <si>
    <t>590977035</t>
  </si>
  <si>
    <t>623751831</t>
  </si>
  <si>
    <t>592924021</t>
  </si>
  <si>
    <t>150805653</t>
  </si>
  <si>
    <t>460764837</t>
  </si>
  <si>
    <t>079422958</t>
  </si>
  <si>
    <t>593102112</t>
  </si>
  <si>
    <t>069687242</t>
  </si>
  <si>
    <t>900057281</t>
  </si>
  <si>
    <t>141254685</t>
  </si>
  <si>
    <t>004147534</t>
  </si>
  <si>
    <t>650385507</t>
  </si>
  <si>
    <t>592976783</t>
  </si>
  <si>
    <t>053000709</t>
  </si>
  <si>
    <t>650177616</t>
  </si>
  <si>
    <t>071298814</t>
  </si>
  <si>
    <t>592976169</t>
  </si>
  <si>
    <t>061909230</t>
  </si>
  <si>
    <t>836963199</t>
  </si>
  <si>
    <t>650753801</t>
  </si>
  <si>
    <t>834477051</t>
  </si>
  <si>
    <t>593462886</t>
  </si>
  <si>
    <t>868572244</t>
  </si>
  <si>
    <t>593024028</t>
  </si>
  <si>
    <t>803937102</t>
  </si>
  <si>
    <t>593458757</t>
  </si>
  <si>
    <t>073244089</t>
  </si>
  <si>
    <t>593458463</t>
  </si>
  <si>
    <t>604604350</t>
  </si>
  <si>
    <t>593475860</t>
  </si>
  <si>
    <t>809396971</t>
  </si>
  <si>
    <t>593502843</t>
  </si>
  <si>
    <t>364215061</t>
  </si>
  <si>
    <t>593462720</t>
  </si>
  <si>
    <t>879383321</t>
  </si>
  <si>
    <t>331112045</t>
  </si>
  <si>
    <t>126137749</t>
  </si>
  <si>
    <t>593452939</t>
  </si>
  <si>
    <t>135837198</t>
  </si>
  <si>
    <t>592869774</t>
  </si>
  <si>
    <t>809396468</t>
  </si>
  <si>
    <t>591264198</t>
  </si>
  <si>
    <t>809396781</t>
  </si>
  <si>
    <t>593458983</t>
  </si>
  <si>
    <t>809396955</t>
  </si>
  <si>
    <t>593476898</t>
  </si>
  <si>
    <t>028468648</t>
  </si>
  <si>
    <t>592870670</t>
  </si>
  <si>
    <t>809396716</t>
  </si>
  <si>
    <t>59-3105845</t>
  </si>
  <si>
    <t>611208224</t>
  </si>
  <si>
    <t>838103893</t>
  </si>
  <si>
    <t>593515548</t>
  </si>
  <si>
    <t>593467201</t>
  </si>
  <si>
    <t>809396401</t>
  </si>
  <si>
    <t>596007874</t>
  </si>
  <si>
    <t>929322626</t>
  </si>
  <si>
    <t>Same OLO</t>
  </si>
  <si>
    <t>Helper1 for #5</t>
  </si>
  <si>
    <t>Helper2 for #5</t>
  </si>
  <si>
    <t>Helper1 for #18</t>
  </si>
  <si>
    <t>Checklist Item No. 1</t>
  </si>
  <si>
    <t>Checklist Item No. 2</t>
  </si>
  <si>
    <t>Checklist Item No. 3</t>
  </si>
  <si>
    <t>Checklist Item No. 4</t>
  </si>
  <si>
    <t>Checklist Item No. 5</t>
  </si>
  <si>
    <t>Checklist Item No. 6</t>
  </si>
  <si>
    <t>Checklist Item No. 7</t>
  </si>
  <si>
    <t>Checklist Item No. 8</t>
  </si>
  <si>
    <t>Checklist Item No. 9</t>
  </si>
  <si>
    <t>Checklist Item No. 10</t>
  </si>
  <si>
    <t>Checklist Item No. 11</t>
  </si>
  <si>
    <t>Checklist Item No. 12</t>
  </si>
  <si>
    <t>Checklist Item No. 13</t>
  </si>
  <si>
    <t>Checklist Item No. 14</t>
  </si>
  <si>
    <t>Checklist Item No. 15</t>
  </si>
  <si>
    <t>Checklist Item No. 16</t>
  </si>
  <si>
    <t>Checklist Item No. 17</t>
  </si>
  <si>
    <t>Checklist Signature</t>
  </si>
  <si>
    <t>Review Item No. 11</t>
  </si>
  <si>
    <t>Review Item No. 1</t>
  </si>
  <si>
    <t>Review Item No. 2</t>
  </si>
  <si>
    <t>Review Item No. 3</t>
  </si>
  <si>
    <t>Review Item No. 4</t>
  </si>
  <si>
    <t>Review Item No. 5</t>
  </si>
  <si>
    <t>Review Item No. 6</t>
  </si>
  <si>
    <t>Review Item No. 7</t>
  </si>
  <si>
    <t>Review Item No. 8</t>
  </si>
  <si>
    <t>Review Item No. 9</t>
  </si>
  <si>
    <t>Review Item No. 10</t>
  </si>
  <si>
    <t>Review Item No. 12</t>
  </si>
  <si>
    <t>Review Item No. 13</t>
  </si>
  <si>
    <t>Review Item No. 14</t>
  </si>
  <si>
    <t>Review Item No. 15</t>
  </si>
  <si>
    <t>Review Item No. 16</t>
  </si>
  <si>
    <t>Review Item No. 17</t>
  </si>
  <si>
    <t>Review Item No. 18</t>
  </si>
  <si>
    <t>Review Item No. 19</t>
  </si>
  <si>
    <t>Review Item No. 20</t>
  </si>
  <si>
    <t>Checklist Item Issues</t>
  </si>
  <si>
    <t>Review Item Issues</t>
  </si>
  <si>
    <t>Is the OLO appropriate for the submitted entity?</t>
  </si>
  <si>
    <t>Is the FEIN number the same as submitted in previous workbooks for this entity?</t>
  </si>
  <si>
    <t>Is every required field within the Masterfile filled with data?</t>
  </si>
  <si>
    <t>Is the DUNS number active?</t>
  </si>
  <si>
    <r>
      <rPr>
        <b/>
        <u/>
        <sz val="18"/>
        <color rgb="FFFF0000"/>
        <rFont val="Arial"/>
        <family val="2"/>
      </rPr>
      <t>Double Click</t>
    </r>
    <r>
      <rPr>
        <sz val="18"/>
        <color rgb="FFFF0000"/>
        <rFont val="Arial"/>
        <family val="2"/>
      </rPr>
      <t xml:space="preserve"> to download a PDF of the document.</t>
    </r>
  </si>
  <si>
    <t>financialreporting@myfloridacfo.com</t>
  </si>
  <si>
    <t>Nothing&gt;d2</t>
  </si>
  <si>
    <r>
      <rPr>
        <b/>
        <u/>
        <sz val="18"/>
        <color rgb="FFFF0000"/>
        <rFont val="Arial"/>
        <family val="2"/>
      </rPr>
      <t>Double Click</t>
    </r>
    <r>
      <rPr>
        <sz val="18"/>
        <color rgb="FFFF0000"/>
        <rFont val="Arial"/>
        <family val="2"/>
      </rPr>
      <t xml:space="preserve"> below to download a PDF of the document.</t>
    </r>
  </si>
  <si>
    <t>Federal Family Education Loans</t>
  </si>
  <si>
    <t>84.032 – Federal Family Education Loans "Current Year Loan Disbursements"</t>
  </si>
  <si>
    <t>84.268 – Federal Direct Student Loans – “Current Year Loan Disbursements”</t>
  </si>
  <si>
    <t>84.038 – Federal Perkins Loan Program – “Value of Loans Outstanding”</t>
  </si>
  <si>
    <t>93.264 – Nurse Faculty Loan Program – “Value of Loans Outstanding”</t>
  </si>
  <si>
    <t>93.342 – Health Professions Student Loans – “Value of Loans Outstanding”</t>
  </si>
  <si>
    <t>93.364 – Nursing Student Loans – “Value of Loans Outstanding”</t>
  </si>
  <si>
    <t>93.408 – ARRA-Nurse Faculty Loan Program – “Value of Loans Outstanding”</t>
  </si>
  <si>
    <t>Election Reform Payments</t>
  </si>
  <si>
    <t>Protection of Voting Rights</t>
  </si>
  <si>
    <t>Voting Access for Individuals with Diabilities_Grants to States</t>
  </si>
  <si>
    <t>Veterans Information and Assistance</t>
  </si>
  <si>
    <t>Review Item No. 21</t>
  </si>
  <si>
    <t>Is the SEFA Data Tab free from #Errors?</t>
  </si>
  <si>
    <r>
      <t xml:space="preserve">Note: Please enter the amounts </t>
    </r>
    <r>
      <rPr>
        <b/>
        <u/>
        <sz val="12"/>
        <rFont val="Arial"/>
        <family val="2"/>
      </rPr>
      <t>exactly</t>
    </r>
    <r>
      <rPr>
        <sz val="10"/>
        <rFont val="Arial"/>
      </rPr>
      <t xml:space="preserve"> as you did on the SEFA Data Tab. Do not sum multiple rows from the SEFA Data Tab. Please use the below table as a guideline for reporting amounts related to loans:</t>
    </r>
  </si>
  <si>
    <r>
      <t xml:space="preserve">Note: Please enter the amounts for "Total Program Expenditures" </t>
    </r>
    <r>
      <rPr>
        <b/>
        <u/>
        <sz val="12"/>
        <rFont val="Arial"/>
        <family val="2"/>
      </rPr>
      <t>exactly</t>
    </r>
    <r>
      <rPr>
        <sz val="10"/>
        <rFont val="Arial"/>
      </rPr>
      <t xml:space="preserve"> as you did on the SEFA Data Tab. DO NOT sum multiple entries from the SEFA Data tab by CFDA # for this column.</t>
    </r>
  </si>
  <si>
    <r>
      <t xml:space="preserve">Grants that were awarded by National Science Foundation for CFDA 47.XXX that were issued on or after January 14, 2013, are reported on the SEFA as R&amp;D. </t>
    </r>
    <r>
      <rPr>
        <b/>
        <sz val="12"/>
        <rFont val="Arial"/>
        <family val="2"/>
      </rPr>
      <t>If you do not have any of these grants, click Yes.</t>
    </r>
    <r>
      <rPr>
        <sz val="12"/>
        <rFont val="Arial"/>
        <family val="2"/>
      </rPr>
      <t xml:space="preserve"> If you have 47.XXX grants issued before January 14, 2013 that are not listed as R&amp;D, please list the related CFDA numbers below, along with their issuance dates, and click Yes. </t>
    </r>
  </si>
  <si>
    <t>Indirect Reference Range</t>
  </si>
  <si>
    <t>Livestock Forage Disaster Program</t>
  </si>
  <si>
    <t>2017 Wildfires and Hurricanes Indemnity Program</t>
  </si>
  <si>
    <t>Conservation Reserve Program Forest Inventory Analysis Pilot Program</t>
  </si>
  <si>
    <t>Market Facilitation Program</t>
  </si>
  <si>
    <t>Farm-to-Fleet Feedstock Program Biofuel Production Incentive</t>
  </si>
  <si>
    <t>Dairy Margin Coverage</t>
  </si>
  <si>
    <t>Wildfires and Hurricanes Indemnity Program Plus</t>
  </si>
  <si>
    <t>Coronavirus Food Assistance Program (CFAP)</t>
  </si>
  <si>
    <t>Farmers Market and Local Food Promotion Program</t>
  </si>
  <si>
    <t>Dairy Business Innovation Initiatives</t>
  </si>
  <si>
    <t>Regional Food System Partnerships</t>
  </si>
  <si>
    <t>Trade Mitigation Program Eligible Recipient Agency Operational Funds</t>
  </si>
  <si>
    <t>Micro-Grants for Food Security Program</t>
  </si>
  <si>
    <t>Agricultural Genome to Phenome Initiative</t>
  </si>
  <si>
    <t>Urban, Indoor, and Other Emerging Agricultural Production Research, Education, and Extension Initiative</t>
  </si>
  <si>
    <t>Agriculture Innovation Center Demonstration Program</t>
  </si>
  <si>
    <t>Equipment Grants Program (EGP)</t>
  </si>
  <si>
    <t>Centers of Excellence at 1890 Institutions</t>
  </si>
  <si>
    <t>Scholarships for Students at 1890 Institutions</t>
  </si>
  <si>
    <t>Farm and Ranch Stress Assistance Network Competitive Grants Program</t>
  </si>
  <si>
    <t>New Beginnings for Tribal Students</t>
  </si>
  <si>
    <t>USDA WIC Telehealth Evaluation Collaborative</t>
  </si>
  <si>
    <t>Food Distribution Program on Indian Reservations (FDPIR) Nutrition Paraprofessional Training Project</t>
  </si>
  <si>
    <t>State Agency: Farm to School Program Training and Curricula</t>
  </si>
  <si>
    <t>School Nutrition Training Grant for Allied Professional Organizations</t>
  </si>
  <si>
    <t>SNAP-Ed Toolkit</t>
  </si>
  <si>
    <t>CACFP Meal Service Training Grants</t>
  </si>
  <si>
    <t>Agricultural Trade Promotion Program</t>
  </si>
  <si>
    <t>International Agricultural Education Fellowship Program</t>
  </si>
  <si>
    <t>Scientific Exchanges Program</t>
  </si>
  <si>
    <t>Research Joint Venture and Cost Reimbursable Agreements</t>
  </si>
  <si>
    <t>Community Wood Energy and Wood Innovation Program</t>
  </si>
  <si>
    <t>Forest Service 638 Authority for Tribes</t>
  </si>
  <si>
    <t>Rural eConnectivity Pilot Program</t>
  </si>
  <si>
    <t>Healthy Food Financing Initiative</t>
  </si>
  <si>
    <t>Feral Swine Eradication and Control Pilot Program</t>
  </si>
  <si>
    <t>Urban Agriculture and Innovative Production</t>
  </si>
  <si>
    <t>Fisheries Disaster Relief</t>
  </si>
  <si>
    <t>Community Economic Adjustment Assistance for Responding to Threats to the Resilience of a Military Installation</t>
  </si>
  <si>
    <t>Fort Huachuca Sentinel Landscapes for Military Training</t>
  </si>
  <si>
    <t>Conservation and Rehabilitation of Natural Resources on Military Installations</t>
  </si>
  <si>
    <t>National Defense Education Program</t>
  </si>
  <si>
    <t>Military Health Services Research (MHSR)</t>
  </si>
  <si>
    <t>English for Heritage Language Speakers Grants to U.S. Institutions of Higher Education</t>
  </si>
  <si>
    <t>Specialized Housing and Services for Victims of Human Trafficking</t>
  </si>
  <si>
    <t>Healthy Homes Demonstration Grants</t>
  </si>
  <si>
    <t>Asthma Interventions in Public and Assisted Multifamily Housing</t>
  </si>
  <si>
    <t>Lead Hazard Control for High Risk Areas</t>
  </si>
  <si>
    <t>Older Adults Home Modification Grant Program</t>
  </si>
  <si>
    <t>Experienced Services Program</t>
  </si>
  <si>
    <t>Residential Environmental Learning Centers</t>
  </si>
  <si>
    <t>Tribal Education Departments</t>
  </si>
  <si>
    <t>National Landscape Conservation System</t>
  </si>
  <si>
    <t>Suisun Marsh Preservation Agreement</t>
  </si>
  <si>
    <t>Educational Outreach</t>
  </si>
  <si>
    <t>Bay-Delta Restoration Program</t>
  </si>
  <si>
    <t>Salton Sea Program</t>
  </si>
  <si>
    <t>Agricultural Water Use Efficiency Program</t>
  </si>
  <si>
    <t>Temperature Control Devices at Folsom Dam</t>
  </si>
  <si>
    <t>Water Storage Enhancement</t>
  </si>
  <si>
    <t>Experienced Services</t>
  </si>
  <si>
    <t>Prescott Marine Mammal Rescue Assistance</t>
  </si>
  <si>
    <t>White-nose Syndrome National Response Implementation</t>
  </si>
  <si>
    <t>Preservation of Historic Structures on the Campuses of Historically Black Colleges and Universities (HBCUs).</t>
  </si>
  <si>
    <t>Southwest Border Resource Protection Program</t>
  </si>
  <si>
    <t>9/11 Memorial Act Grant Program</t>
  </si>
  <si>
    <t>Radium Remediation at Land-Grant Universities</t>
  </si>
  <si>
    <t>National Center on Restorative Justice</t>
  </si>
  <si>
    <t>Emmett Till Cold Case Investigations Program</t>
  </si>
  <si>
    <t>Academic-based Drug Field Testing and Training Initiative</t>
  </si>
  <si>
    <t>Collaborative Mental Health and Anti-Recidivism Initiative</t>
  </si>
  <si>
    <t>Coronavirus Emergency Supplemental Funding Program</t>
  </si>
  <si>
    <t>Preventing Trafficking of Girls</t>
  </si>
  <si>
    <t>Prosecuting Cold Cases Using DNA</t>
  </si>
  <si>
    <t>Strengthening the Medical Examiner - Coroner System</t>
  </si>
  <si>
    <t>Gulf States Regional Law Enforcement Technology Training and Technical Assistance Initiative</t>
  </si>
  <si>
    <t>Combatting Contraband Cell Phone Use in Prisons</t>
  </si>
  <si>
    <t>Job Corps Experimental Projects and Technical Assistance</t>
  </si>
  <si>
    <t>Women in Apprenticeship and Nontraditional Occupations (“WANTO”) Technical Assistance Grant Program</t>
  </si>
  <si>
    <t>Contributions to International Organizations-IO</t>
  </si>
  <si>
    <t>Fiscal Transparency Innovation Fund</t>
  </si>
  <si>
    <t>Aircraft Pilots Workforce Development Grant Program</t>
  </si>
  <si>
    <t>Aviation Maintenance Technical Workforce Grant Program</t>
  </si>
  <si>
    <t>Port Infrastructure Development Program</t>
  </si>
  <si>
    <t>State and Local Government Data Analysis Tools for Roadway Safety</t>
  </si>
  <si>
    <t>Social Impact Partnerships to Pay for Results Act (SIPPRA)</t>
  </si>
  <si>
    <t>Coronavirus Relief - Pandemic Relief for Aviation Workers</t>
  </si>
  <si>
    <t>Coronavirus Relief Fund</t>
  </si>
  <si>
    <t>UNIVERSAL SERVICE FUND - HIGH COST</t>
  </si>
  <si>
    <t>UNIVERSAL SERVICE FUND - LIFELINE</t>
  </si>
  <si>
    <t>UNIVERSAL SERVICE FUND - SCHOOLS and LIBRARIES</t>
  </si>
  <si>
    <t>UNIVERSAL SERVICE FUND - RURAL HEALTH CARE</t>
  </si>
  <si>
    <t>COVID-19 Telehealth Program</t>
  </si>
  <si>
    <t>Makerspace Training, Collaboration, and Hiring (MaTCH)</t>
  </si>
  <si>
    <t>Economic Injury Disaster Loan Emergency Advance</t>
  </si>
  <si>
    <t>Paycheck Protection Loan Program (PPP)</t>
  </si>
  <si>
    <t>OED Resource Partners Training Portal (RPTP)</t>
  </si>
  <si>
    <t>Monthly Allowance for Children of Vietnam Veterans Born with Spina Bifida</t>
  </si>
  <si>
    <t>State Environmental Justice Cooperative Agreement Program</t>
  </si>
  <si>
    <t>Assistance for Small and Disadvantaged Communities Drinking Water Grant Program (SDWA 1459A)</t>
  </si>
  <si>
    <t>Reducing Lead in Drinking Water (SDWA 1459B)</t>
  </si>
  <si>
    <t>Lead Testing in School and Child Care Program Drinking Water (SDWA 1464(d))</t>
  </si>
  <si>
    <t>Innovative Water Infrastructure Workforce Development Program (SDWA 1459E)</t>
  </si>
  <si>
    <t>Technical Assistance for Treatment Works (CWA 104(b)(8))</t>
  </si>
  <si>
    <t>Innovative Water Technology Grant Program</t>
  </si>
  <si>
    <t>Targeted Airshed Grant Program</t>
  </si>
  <si>
    <t>Water Infrastructure Finance and Innovation (WIFIA)</t>
  </si>
  <si>
    <t>Superfund State and Indian Tribe Combined Cooperative Agreements (Site-Specfic and Core)</t>
  </si>
  <si>
    <t>Columbia River Basin Restoration (CRBR) Program</t>
  </si>
  <si>
    <t>Cybersecurity, Energy Security &amp; Emergency Response (CESER)</t>
  </si>
  <si>
    <t>Molybdenum-99 Program</t>
  </si>
  <si>
    <t>Office of Technology Transitions (OTT)-Technology Deployment, Demonstration and Commercialization</t>
  </si>
  <si>
    <t>Remedial Action and Waste Management</t>
  </si>
  <si>
    <t>Student Driven Research and Long Term Monitoring of Selected Populations in the Valley and Ridge Eco-region</t>
  </si>
  <si>
    <t>Education Stabilization Fund</t>
  </si>
  <si>
    <t>Geriatric Academic Career Awards Department of Health and Human Services</t>
  </si>
  <si>
    <t>Technical Assistance to Increase Tobacco Cessation</t>
  </si>
  <si>
    <t>Assistive Technology National Activities</t>
  </si>
  <si>
    <t>Multiple Approaches to Support Young Breast Cancer Survivors and Metastatic Breast Cancer Patients</t>
  </si>
  <si>
    <t>Title: Multiple Approaches to Support Young Breast Cancer Survivors and Metastatic Breast Cancer Patients</t>
  </si>
  <si>
    <t>Prevention and Control of Chronic Disease and Associated Risk Factors in the U.S. Affiliated Pacific Islands, U.S. Virgin Islands, and P. R.</t>
  </si>
  <si>
    <t>Integrated Care for Kids Model</t>
  </si>
  <si>
    <t>The CDC Public Health Cancer Genomics Program: Translating Research into Public Health Practice</t>
  </si>
  <si>
    <t>Emergency Triage, Treat, and Transport (ET3) Model</t>
  </si>
  <si>
    <t>National and State Tobacco Control Program</t>
  </si>
  <si>
    <t>Title IV-E Kinship Navigator Program</t>
  </si>
  <si>
    <t>Title IV-E Prevention Program</t>
  </si>
  <si>
    <t>Preventing Maternal Deaths: Supporting Maternal Mortality Review Committees</t>
  </si>
  <si>
    <t>Good Health and Wellness in Indian Country</t>
  </si>
  <si>
    <t>National Harm Reduction Technical Assistance and Syringe Services Program (SSP) Monitoring and Evaluation Funding Opportunity</t>
  </si>
  <si>
    <t>Child Care Disaster Relief</t>
  </si>
  <si>
    <t>Global Tuberculosis:Developing,Evaluating,Implementing Evidence-based and Innovative Approaches to Find, Cure, and Prevent Tuberculosis Globally</t>
  </si>
  <si>
    <t>Provider Relief Fund</t>
  </si>
  <si>
    <t>Substance Use-Disorder Prevention that Promotes Opioid Recovery and Treatment (SUPPORT) for Patients and Communities Act</t>
  </si>
  <si>
    <t>Emergency Grants to Address Mental and Substance Use Disorders During COVID-19</t>
  </si>
  <si>
    <t>Medical Student Education</t>
  </si>
  <si>
    <t>Drug Vial Size Report</t>
  </si>
  <si>
    <t>Ending the HIV Epidemic:  A Plan for America — Ryan White HIV/AIDS Program Parts A and B</t>
  </si>
  <si>
    <t>Maternal Opioid Misuse Model</t>
  </si>
  <si>
    <t>Integrating the Healthcare Enterprise FHIR Cooperative Agreement Program</t>
  </si>
  <si>
    <t>Certified Community Behavioral Health Clinic Expansion Grants</t>
  </si>
  <si>
    <t>COVID-19 Testing for Rural Health Clinics</t>
  </si>
  <si>
    <t>AmeriCorps VISTA Recruitment Support</t>
  </si>
  <si>
    <t>DFC NATIONAL COMMUNITY ANTIDRUG COALITION INSTITUTE</t>
  </si>
  <si>
    <t>Regional Catastrophic Preparedness Grant Program (RCPGP)</t>
  </si>
  <si>
    <t>Emergency Assistance for Livestock, Honeybees and Farm-Raised Fish Program</t>
  </si>
  <si>
    <t>Tree Assistance Program</t>
  </si>
  <si>
    <t>Higher Education – Graduate Fellowships Grant Program</t>
  </si>
  <si>
    <t>Noninsured Crop Disaster Assistance Program</t>
  </si>
  <si>
    <t>SNAP Fraud Framework Implementation Grant</t>
  </si>
  <si>
    <t>Farmers’ Market Supplemental Nutrition Assistance Program Support Grants</t>
  </si>
  <si>
    <t>State &amp; Private Forestry Hazardous Fuel Reduction Program</t>
  </si>
  <si>
    <t>Part 1774 Special Evaluation Assistance for Rural Communities and Households (SEARCH)</t>
  </si>
  <si>
    <t xml:space="preserve">Emergency Watershed Protection Program - Floodplain Easements – Disaster Relief Appropriations Act </t>
  </si>
  <si>
    <t>Training and Support – Combating Weapons of Mass Destruction</t>
  </si>
  <si>
    <t>Tenant Education and Outreach Program</t>
  </si>
  <si>
    <t xml:space="preserve">Hurricane Sandy Disaster Relief – Coastal Resiliency Grants. </t>
  </si>
  <si>
    <t>BLM Fuels Management and Community Fire Assistance Program Activities</t>
  </si>
  <si>
    <t>Joint Fire Science Program</t>
  </si>
  <si>
    <t>WaterSMART (Sustain and Manage America’s Resources for Tomorrow)</t>
  </si>
  <si>
    <t>SECURE Water Act – Research Agreements</t>
  </si>
  <si>
    <t>Latin America and Caribbean Regional</t>
  </si>
  <si>
    <t>Central Africa Regional</t>
  </si>
  <si>
    <t>Endangered Species Recovery Implementation</t>
  </si>
  <si>
    <t>Candidate Species Conservation</t>
  </si>
  <si>
    <t>NFWF-USFWS Conservation Partnership</t>
  </si>
  <si>
    <t>Wildlife Without Borders – Amphibians in Decline</t>
  </si>
  <si>
    <t>Wildlife Without Borders – Critically Endangered Animal Conservation Fund</t>
  </si>
  <si>
    <t>Heritage Partnership</t>
  </si>
  <si>
    <t>Cooperative Research and Training Programs – Resources of the National Park System</t>
  </si>
  <si>
    <t>Cooperative Management of Ebey's Landing National Historical Reserve.</t>
  </si>
  <si>
    <t>Public Benefit Conveyance Program</t>
  </si>
  <si>
    <t>Innovative Responses to Behavior in the Community: Swift, Certain, and Fair Supervision Program</t>
  </si>
  <si>
    <t>Comprehensive Opioid, Stimulant, and Substance Abuse Program</t>
  </si>
  <si>
    <t>Opioid Affected Youth Initiative</t>
  </si>
  <si>
    <t>Hurricanes and Wildfires of 2017 Supplemental– National Dislocated Worker Grants</t>
  </si>
  <si>
    <t>Jobs for Veterans State Grants</t>
  </si>
  <si>
    <t xml:space="preserve">Homeless Veterans’ Reintegration Program </t>
  </si>
  <si>
    <t>Antiterrorism Assistance – Domestic Training Programs</t>
  </si>
  <si>
    <t>High-Speed Rail Corridors and Intercity Passenger Rail Service – Capital Assistance Grants</t>
  </si>
  <si>
    <t>Formula Grants for Rural Areas and Tribal Transit Program</t>
  </si>
  <si>
    <t>Buses and Bus Facilities Formula, Competitive, and Low or No Emissions Programs</t>
  </si>
  <si>
    <t>PHMSA Pipeline Safety Research and Development “Other Transaction Agreements”</t>
  </si>
  <si>
    <t>America’s Marine Highway Grants</t>
  </si>
  <si>
    <t>Office of Stem Engagement (OSTEM)</t>
  </si>
  <si>
    <t>Peace Corps’ Global Health and PEPFAR Initiative Program</t>
  </si>
  <si>
    <t>Engineering</t>
  </si>
  <si>
    <t>Integrative Activities</t>
  </si>
  <si>
    <t>Transition Assistance – Entrepreneurship Track (Boots to Business)</t>
  </si>
  <si>
    <t>Life Insurance for Veterans – Face Amount of New Life Insurance Policies Issued</t>
  </si>
  <si>
    <t>Underground Storage Tank (UST) Prevention, Detection, and Compliance Program</t>
  </si>
  <si>
    <t>Electricity Research, Development and Analysis</t>
  </si>
  <si>
    <t>Fund for the Improvement of Postsecondary Education</t>
  </si>
  <si>
    <t>Innovative Approaches to Literacy, Full-service Community Schools; and Promise Neighborhoods</t>
  </si>
  <si>
    <t>American Indian Vocational Rehabilitation Services</t>
  </si>
  <si>
    <t>Innovative Rehabilitation Training</t>
  </si>
  <si>
    <t>Rehabilitation Training Technical Assistance Centers</t>
  </si>
  <si>
    <t>Traditionally Underserved Populations</t>
  </si>
  <si>
    <t>DC Opportunity Scholarship Program</t>
  </si>
  <si>
    <t>Comprehensive Literacy Development</t>
  </si>
  <si>
    <t>Disaster Recovery Assistance for Education</t>
  </si>
  <si>
    <t>Health Profession Opportunity Grants</t>
  </si>
  <si>
    <t>Preventive Medicine Residency</t>
  </si>
  <si>
    <t>National Health Service Corps Loan Repayment</t>
  </si>
  <si>
    <t>Grants to States for Loan Repayment</t>
  </si>
  <si>
    <t>Early Hearing Detection and Intervention</t>
  </si>
  <si>
    <t>Poison Center Support and Enhancement Grant</t>
  </si>
  <si>
    <t>Nurse Corps Scholarship</t>
  </si>
  <si>
    <t>Strengthening Public Health through Surveillance, Epidemiologic Research, Disease Detection and Prevention</t>
  </si>
  <si>
    <t xml:space="preserve">Analyses, Research and Studies to Address the Impact of CMS’ Programs on American Indian/Alaska Native (AI/AN) Beneficiaries and the Health Care System Serving these Beneficiaries	</t>
  </si>
  <si>
    <t>Head Start Disaster Recovery</t>
  </si>
  <si>
    <t>Strengthening Public Health Systems and Services through National Partnerships to Improve and Protect the Nation’s Health</t>
  </si>
  <si>
    <t>NON-ACA/PPHF—Building Capacity of the Public Health System to Improve Population Health through National Nonprofit Organizations</t>
  </si>
  <si>
    <t>Improving the Health of Americans through Prevention and Management of Diabetes and Heart Disease and Stroke</t>
  </si>
  <si>
    <t>PPHF 2018: Prevention Health and Health Services – Strengthening Public Health Systems and Services through National Partnerships to Improve and Protect the Nation’s Health – financed in part by Prevention and Public Health Funds (PPHF)</t>
  </si>
  <si>
    <t>Networking2Save”:  CDC’s National Network Approach to Preventing and Controlling Tobacco-related Cancers in Special Populations</t>
  </si>
  <si>
    <t>Alzheimer’s Disease Program Initiative (ADPI)</t>
  </si>
  <si>
    <t>Grants for Capital Development in Health Centers</t>
  </si>
  <si>
    <t>MaryLee Allen Promoting Safe and Stable Families Program</t>
  </si>
  <si>
    <t>Payments to Territories – Adults</t>
  </si>
  <si>
    <t>Community Health Access and Rural Transformation (CHART) Model</t>
  </si>
  <si>
    <t>Support for Ombudsman and Beneficiary Counseling Programs for States Participating in Financial Alignment Model Demonstrations for Dually Eligible Individuals</t>
  </si>
  <si>
    <t>Extramural Research Facilities Restoration Program: Hurricanes Harvey, Maria, and Irma – Construction</t>
  </si>
  <si>
    <t>Extramural Research Restoration Program: Hurricanes Harvey, Maria, and Irma – non-construction</t>
  </si>
  <si>
    <t>John H. Chafee Foster Care Program for Successful Transition to Adulthood</t>
  </si>
  <si>
    <t>ARRA – Emergency Contingency Fund for Temporary Assistance for Needy Families (TANF) State Program</t>
  </si>
  <si>
    <t xml:space="preserve">Capacity Building Assistance to Strengthen Public Health Immunization Infrastructure and Performance – financed in part by the Prevention and Public Health Fund (PPHF) </t>
  </si>
  <si>
    <t xml:space="preserve">Empowering Older Adults and Adults with Disabilities through Chronic Disease Self-Management Education Programs – financed by Prevention and Public Health Funds (PPHF) </t>
  </si>
  <si>
    <t xml:space="preserve">State Public Health Approaches for Ensuring Quitline Capacity – Funded in part by Prevention and Public Health Funds (PPHF) </t>
  </si>
  <si>
    <t>PPHF: Health Care Surveillance/Health Statistics – Surveillance Program Announcement: Behavioral Risk Factor Surveillance System Financed in Part by Prevention and Public Health Fund</t>
  </si>
  <si>
    <t xml:space="preserve">A Comprehensive Approach to Good Health and Wellness in Indian County – financed solely by Prevention and Public Health </t>
  </si>
  <si>
    <t>Alzheimer’s Disease Initiative: Specialized Supportive Services Project (ADI-SSS) thru Prevention and Public Health Funds (PPHF)</t>
  </si>
  <si>
    <t>CARA Act – Comprehensive Addiction and Recovery Act of 2016</t>
  </si>
  <si>
    <t xml:space="preserve">Heart Disease &amp; Stroke Prevention Program and Diabetes Prevention – State and Local Public Health Actions to Prevent Obesity, Diabetes, and Heart Disease and Stroke </t>
  </si>
  <si>
    <t>Maternal, Infant and Early Childhood Home Visiting Grant</t>
  </si>
  <si>
    <t>Rural Health Care Services Outreach, Rural Health Network Development and Small Health Care Provider Quality Improvement</t>
  </si>
  <si>
    <t>Primary Care Medicine and Dentistry Clinician Educator Career Development Awards</t>
  </si>
  <si>
    <t>Model Acts Program</t>
  </si>
  <si>
    <t>Financial Assistance for Targeted Violence and Terrorism Prevention</t>
  </si>
  <si>
    <t>Safe and Drug-Free Schools and Communities_State Grants</t>
  </si>
  <si>
    <t>Patent and Trademark Technical Information Dissemination</t>
  </si>
  <si>
    <t>INI</t>
  </si>
  <si>
    <t>6. COVID-19</t>
  </si>
  <si>
    <t>Higher Blends Infrastructure Incentive Program</t>
  </si>
  <si>
    <t>Science, Technology, Engineering, and Mathematics (STEM) Talent Challenge Program</t>
  </si>
  <si>
    <t>Dredged Material Containment Area</t>
  </si>
  <si>
    <t>National Guard Military Construction 12.400</t>
  </si>
  <si>
    <t>None;</t>
  </si>
  <si>
    <t>State Appraiser Agency Support Grants</t>
  </si>
  <si>
    <t>Veterans Legacy Grants Program</t>
  </si>
  <si>
    <t>VA Casket or Urn Reimbursement Program</t>
  </si>
  <si>
    <t>VA Outer Burial Receptacle Allowance Program</t>
  </si>
  <si>
    <t>Diesel Emissions Reduction Act (DERA) State Grants</t>
  </si>
  <si>
    <t>Special Education - Special Olympics Education Programs</t>
  </si>
  <si>
    <t>Strengthening the Technical Advancement &amp; Readiness of Public Health via Health Information Exchange Program</t>
  </si>
  <si>
    <t>Indian Health Service Domestic Violence Prevention Programs</t>
  </si>
  <si>
    <t>Indian Health Service Behavioral Health Programs</t>
  </si>
  <si>
    <t>If Column 10 is checked “Yes” within the worksheet, is a corresponding entry recorded within the Loan Tab?</t>
  </si>
  <si>
    <t>Column 11 identifies the source of funding as indirect “I”.</t>
  </si>
  <si>
    <t>Column 9 (R&amp;D) is marked with a “Y”</t>
  </si>
  <si>
    <t>Checklist Item No. 18</t>
  </si>
  <si>
    <t>Column 6 (COVID-19) is marked with a “Y”</t>
  </si>
  <si>
    <t>Communications Information and Assistance and Investigation of Complaints</t>
  </si>
  <si>
    <t>Indian Education_Grants to Indian-Controlled Schools</t>
  </si>
  <si>
    <t>591216107</t>
  </si>
  <si>
    <t>Lutheran Services Florida, Inc.</t>
  </si>
  <si>
    <t>84.425A</t>
  </si>
  <si>
    <t>84.425C</t>
  </si>
  <si>
    <t>Governor’s Emergency Education Relief (GEER) Fund</t>
  </si>
  <si>
    <t>84.425D</t>
  </si>
  <si>
    <t>Elementary and Secondary School Emergency Relief (ESSER) Fund</t>
  </si>
  <si>
    <t>84.425H</t>
  </si>
  <si>
    <t>84.425E</t>
  </si>
  <si>
    <t>Higher Education Emergency Relief Fund (HEERF) Student Aid Portion</t>
  </si>
  <si>
    <t>84.425F</t>
  </si>
  <si>
    <t>HEERF Institutional Portion</t>
  </si>
  <si>
    <t>84.425J</t>
  </si>
  <si>
    <t>HEERF Historically Black Colleges and Universities (HBCUs)</t>
  </si>
  <si>
    <t>84.425K</t>
  </si>
  <si>
    <t>HEERF Tribally Controlled Colleges and Universities (TCCUs)</t>
  </si>
  <si>
    <t>84.425L</t>
  </si>
  <si>
    <t>HEERF Minority Serving Institutions (MSIs)</t>
  </si>
  <si>
    <t>84.425M</t>
  </si>
  <si>
    <t>HEERF Strengthening Institutions Program (SIP)</t>
  </si>
  <si>
    <t>84.425N</t>
  </si>
  <si>
    <t>HEERF Fund for the Improvement of Postsecondary Education (FIPSE) Formula Grant</t>
  </si>
  <si>
    <t>84.425B</t>
  </si>
  <si>
    <t>Discretionary Grants: Rethink K-12 Education Models Grants</t>
  </si>
  <si>
    <t>84.425G</t>
  </si>
  <si>
    <t>Discretionary Grants: Reimagining Workforce Preparation Grants</t>
  </si>
  <si>
    <t>84.425P</t>
  </si>
  <si>
    <t>Institutional Resilience and Expanded Postsecondary Opportunity</t>
  </si>
  <si>
    <t>Modified Date</t>
  </si>
  <si>
    <t>Wetland Mitigation Banking Program</t>
  </si>
  <si>
    <t>Notes</t>
  </si>
  <si>
    <t>Program title changed to match with that on beta.sam.gov</t>
  </si>
  <si>
    <t>Forest and Woodlands Resource Management</t>
  </si>
  <si>
    <t>Safety and Environmental Research and Data Collection for Offshore Energy and Mineral Activities</t>
  </si>
  <si>
    <t>Colorado River System Conservation Pilot</t>
  </si>
  <si>
    <t>ECA U.S. Speaker Program</t>
  </si>
  <si>
    <t>ECA – American Spaces</t>
  </si>
  <si>
    <t>Regional Peace and Security</t>
  </si>
  <si>
    <t>Safety, Security and Mission Services</t>
  </si>
  <si>
    <t>Diesel Emission Reduction Act (DERA) National Grants</t>
  </si>
  <si>
    <t>Southeast New England Coastal Watershed Restoration Program</t>
  </si>
  <si>
    <t>Brownfields Multipurpose, Assessment, Revolving Loan Fund, and Cleanup Cooperative Agreements</t>
  </si>
  <si>
    <t>COVID-19 Claims Reimbursement to Health Care Providers and Facilities for Testing, Treatment, and Vaccine Administration for the Uninsured</t>
  </si>
  <si>
    <t>BRIC: Building Resilient Infrastructure and Communities</t>
  </si>
  <si>
    <t>Seafood Trade Relief Program (STRP)</t>
  </si>
  <si>
    <t>FARM SERVICE AGENCY, AGRICULTURE, DEPARTMENT OF</t>
  </si>
  <si>
    <t>Coronavirus Food Assistance Program 2</t>
  </si>
  <si>
    <t>Agricultural Statistics</t>
  </si>
  <si>
    <t>NATIONAL AGRICULTURAL STATISTICS SERVICE, AGRICULTURE, DEPARTMENT OF</t>
  </si>
  <si>
    <t>DOD HIV/AIDS Prevention Program</t>
  </si>
  <si>
    <t>DEFENSE HEALTH AGENCY (DHA), DEPT OF DEFENSE</t>
  </si>
  <si>
    <t>Management of Undersirable Plants on Federal Lands, 7 U.S.C. 2814</t>
  </si>
  <si>
    <t>U.S. ARMY CORPS OF ENGINEERS - CIVIL PROGRAM FINANCING ONLY, DEPT OF DEFENSE</t>
  </si>
  <si>
    <t>National Decertification Index</t>
  </si>
  <si>
    <t>OJP BUREAU OF JUSTICE ASSISTANCE, JUSTICE, DEPARTMENT OF</t>
  </si>
  <si>
    <t>Ambassador’s Special Self Help Fund</t>
  </si>
  <si>
    <t>STATE, DEPARTMENT OF, STATE, DEPARTMENT OF</t>
  </si>
  <si>
    <t>Partnership for Regional East Africa Counterterrorism (PREACT):</t>
  </si>
  <si>
    <t>Training and Technical Assistance for State Appraiser Regulatory Agencies</t>
  </si>
  <si>
    <t>FEDERAL FINANCIAL INSTITUTIONS EXAMINATION COUNCIL APPRAISAL SUBCOMMITTEE, FEDERAL FINANCIAL INSTITUTIONS EXAMINATION COUNCIL APPRAISAL SUBCOMMITTEE</t>
  </si>
  <si>
    <t>Board Support and Innovation Grant</t>
  </si>
  <si>
    <t>Grants to State Library Administrative Agencies</t>
  </si>
  <si>
    <t>THE INSTITUTE OF MUSEUM AND LIBRARY SERVICES, THE INSTITUTE OF MUSEUM AND LIBRARY SERVICES</t>
  </si>
  <si>
    <t>Native American/Native Hawaiian Museum Services</t>
  </si>
  <si>
    <t>National Cemeteries</t>
  </si>
  <si>
    <t>NATIONAL CEMETERY SYSTEM, VETERANS AFFAIRS, DEPARTMENT OF</t>
  </si>
  <si>
    <t>Procurement of Headstones and Markers and/or Presidential Memorial Certificates</t>
  </si>
  <si>
    <t>South Florida Geographic Initiatives Program</t>
  </si>
  <si>
    <t>ENVIRONMENTAL PROTECTION AGENCY, ENVIRONMENTAL PROTECTION AGENCY</t>
  </si>
  <si>
    <t>Expand and Extend Clean Coal Power Initiative</t>
  </si>
  <si>
    <t>ENERGY, DEPARTMENT OF, ENERGY, DEPARTMENT OF</t>
  </si>
  <si>
    <t>Community Health Workers for COVID Response and Resilient Communities</t>
  </si>
  <si>
    <t>CDC NATIONAL CENTER FOR CHRONIC DISEASE PREVENTION AND HEALTH PROMOTION, HEALTH AND HUMAN SERVICES, DEPARTMENT OF</t>
  </si>
  <si>
    <t>Added to match with the Nov 10,2020 report on beta.sam.gov.</t>
  </si>
  <si>
    <t>Added to match with the Nov 02,2020 report on beta.sam.gov.</t>
  </si>
  <si>
    <t>Added to match with the Sep 23,2020 report on beta.sam.gov.</t>
  </si>
  <si>
    <t>Added to match with the Sep 10,2020 report on beta.sam.gov.</t>
  </si>
  <si>
    <t>Added to match with the Nov 26,2020 report on beta.sam.gov.</t>
  </si>
  <si>
    <t>Added to match with the Sep 18,2020 report on beta.sam.gov.</t>
  </si>
  <si>
    <t>Added to match with the Dec 16,2020 report on beta.sam.gov.</t>
  </si>
  <si>
    <t>Added to match with the Dec 15,2020 report on beta.sam.gov.</t>
  </si>
  <si>
    <t>Added to match with the Sep 04,2020 report on beta.sam.gov.</t>
  </si>
  <si>
    <t>Added to match with the Oct 27,2020 report on beta.sam.gov.</t>
  </si>
  <si>
    <t>Added to match with the Sep 17,2020 report on beta.sam.gov.</t>
  </si>
  <si>
    <t>Added to match with the Jan 01,1973 report on beta.sam.gov.</t>
  </si>
  <si>
    <t>Added to match with the Sep 21,2020 report on beta.sam.gov.</t>
  </si>
  <si>
    <t>Added to match with the Jul 27,2009 report on beta.sam.gov.</t>
  </si>
  <si>
    <t>Added to match with the Dec 01,2020 report on beta.sam.gov.</t>
  </si>
  <si>
    <t xml:space="preserve">Other Cluster: </t>
  </si>
  <si>
    <t>AG's adjustment</t>
  </si>
  <si>
    <t>7. ARP</t>
  </si>
  <si>
    <t xml:space="preserve">8. Federal 
Awarding
Agency </t>
  </si>
  <si>
    <t xml:space="preserve">9. CFDA Program Title </t>
  </si>
  <si>
    <t>10. Research &amp; Development</t>
  </si>
  <si>
    <t>11. Loans &amp; Loans Guaranteed</t>
  </si>
  <si>
    <t>12. Source of Funding 
(D, I, or T)</t>
  </si>
  <si>
    <t>13. If Source of Funding (Column 10) is Indirect (I) or a Transfer (T), you must provide the Pass-Through Grantor or State of Florida Entity Name</t>
  </si>
  <si>
    <t>15. Total Expenditures (round to 0)</t>
  </si>
  <si>
    <t>16. Subgranted to State of Florida Entities (round to 0)</t>
  </si>
  <si>
    <t>17. Subgranted to Non-State of Florida Entities (round to 0)</t>
  </si>
  <si>
    <t>18. Agency Identifier</t>
  </si>
  <si>
    <t xml:space="preserve">19. Cluster Name </t>
  </si>
  <si>
    <t>20. Grant Number w/ ARRA</t>
  </si>
  <si>
    <t>21. Grant Number w/ COVID-19</t>
  </si>
  <si>
    <t>22. Grant Number w/ ARP</t>
  </si>
  <si>
    <t>23. R&amp;D CFDA Conversion</t>
  </si>
  <si>
    <t>24. Total SEFA Expenditures (no double reporting)</t>
  </si>
  <si>
    <t>All expenditures pertaining to COVID-19 Funding were reported and coded with a “Y” in the “COVID-19” column under the proper CFDA No. and an award number was populated in Column 14.</t>
  </si>
  <si>
    <t>All expenditures pertaining to American Rescue Plan were reported and coded with a “Y” in the “ARP” column under the proper CFDA No. and an award number was populated in Column 14.</t>
  </si>
  <si>
    <t>All expenditures pertaining to The American Recovery and Reinvestment Act of 2009 (ARRA) were reported and coded with a “Y” in the “ARRA” column under the proper CFDA No. and an award number was populated in Column 14.</t>
  </si>
  <si>
    <t>Sources of funding including Indirect Awards (I) and Transfers (T) that were received from a non-federal entity had accompanying “Pass-Through Grantor or State Entity Names” reported in Column 13 on the SEFA Data Form in proper format.</t>
  </si>
  <si>
    <t>All Indirect Awards(" I " in Column 12), CFDA No. XX.UNK entitled “Other Federal Awards”, Research and Development Awards, ARRA Federal Awards, ARP Federal Awards, and COVID-19 Funding that were expended had accompanying “Award Numbers” reported in Column 14 on the SEFA Data Form.</t>
  </si>
  <si>
    <t>Subgranted Columns 16 and 17, when added together, do not have an amount greater than the “Total Expenditures” amount recorded within Column 15.</t>
  </si>
  <si>
    <t>14. Award Number 
(Required for Indirect Grants, CFDA No. XX.UNK, and R&amp;D, ARRA, ARP and COVID-19 awards)</t>
  </si>
  <si>
    <t>14. Award Number 
(Required for Indirect Grants, CFDA No. XX.UNK, and R&amp;D, COVID-19, ARP, and ARRA awards)</t>
  </si>
  <si>
    <t>LOC</t>
  </si>
  <si>
    <t>Heirs’ Property Relending Program</t>
  </si>
  <si>
    <t>Quality Loss Adjustment Program</t>
  </si>
  <si>
    <t>American Rescue Plan Act of 2021 Loan Payment</t>
  </si>
  <si>
    <t>Pandemic Assistance for Timber Harvesters and Haulers (PATHH) Program</t>
  </si>
  <si>
    <t>Pandemic Livestock Indemnity Program</t>
  </si>
  <si>
    <t>Pandemic Assistance Block Grant</t>
  </si>
  <si>
    <t>Meat and Poultry Interstate Shipment and Inspection Readiness Program (ISIRP)</t>
  </si>
  <si>
    <t>Agricultural Worker Pandemic Relief and Protection Program</t>
  </si>
  <si>
    <t>Extension Collaborative on Immunization Teaching &amp; Engagement</t>
  </si>
  <si>
    <t>Farm of the Future</t>
  </si>
  <si>
    <t>Agriculture Business Innovation Center at HBCU</t>
  </si>
  <si>
    <t>Blue Ribbon</t>
  </si>
  <si>
    <t>Open Data Framework</t>
  </si>
  <si>
    <t>Multi-Family Housing Non-Profit Transfer Technical Assistance Grants</t>
  </si>
  <si>
    <t>Farm Labor Housing Technical Assistance Grants</t>
  </si>
  <si>
    <t>Pandemic EBT Food Benefits</t>
  </si>
  <si>
    <t>Pandemic EBT Administrative Costs</t>
  </si>
  <si>
    <t>Great American Outdoors Act Deferred Maintenance Program</t>
  </si>
  <si>
    <t>Rural Innovation Stronger Economy</t>
  </si>
  <si>
    <t>BUILD TO SCALE</t>
  </si>
  <si>
    <t>Connecting Minority Communities Pilot Program</t>
  </si>
  <si>
    <t>Tribal Broadband Connectivity Program</t>
  </si>
  <si>
    <t>Broadband Infrastructure Program</t>
  </si>
  <si>
    <t>Cooperative Institute (Inter-Agency Funded Activities)</t>
  </si>
  <si>
    <t>Defense Civilian Training Corps (DCTC) - Scholarship/Internship</t>
  </si>
  <si>
    <t>OnRampII</t>
  </si>
  <si>
    <t>Past Conflict Accounting - Vietnam</t>
  </si>
  <si>
    <t>Transportation - DASH 102X and WMATA 7M Shuttles</t>
  </si>
  <si>
    <t>Eviction Protection Grant Program</t>
  </si>
  <si>
    <t>Supporting the Lower Mississippi Delta Initiative</t>
  </si>
  <si>
    <t>Good Neighbor Authority</t>
  </si>
  <si>
    <t>Eastern Nevada Conservation, Recreation and Development</t>
  </si>
  <si>
    <t>Rural Violent Crime Initiative</t>
  </si>
  <si>
    <t>Matthew Shepard and James Byrd, Jr. Hate Crimes Education, Investigation and Prosecution Program</t>
  </si>
  <si>
    <t>National Ashanti Alert Network Training and Technical Assistance Program</t>
  </si>
  <si>
    <t>Byrne Criminal Justice Innovation Program</t>
  </si>
  <si>
    <t>Cultural Antiquities Task Force</t>
  </si>
  <si>
    <t>South Sudan and Sudan Assistance Program</t>
  </si>
  <si>
    <t>Africa Regional Democracy Fund</t>
  </si>
  <si>
    <t>Partnership for Regional East Africa Counterterrorism</t>
  </si>
  <si>
    <t>International Justice and Accountability Programming</t>
  </si>
  <si>
    <t>Veterans Pilot Training Program</t>
  </si>
  <si>
    <t>Aviation Manufacturing Jobs Protection (AMJP) Program</t>
  </si>
  <si>
    <t>Pipeline Emergency Response Grant (PERG)</t>
  </si>
  <si>
    <t>Hazardous Materials State Inspection (HMSI) Grant</t>
  </si>
  <si>
    <t>Transportation Demonstration Program</t>
  </si>
  <si>
    <t>Emergency Rental Assistance Program</t>
  </si>
  <si>
    <t>Community Development Financial Institutions Rapid Response Program (CDFI RRP)</t>
  </si>
  <si>
    <t>Small Dollar Loan Program</t>
  </si>
  <si>
    <t>Homeowner Assistance Fund</t>
  </si>
  <si>
    <t>CORONAVIRUS STATE AND LOCAL FISCAL RECOVERY FUNDS</t>
  </si>
  <si>
    <t>Coronavirus Economic Relief for Transportation Services Act</t>
  </si>
  <si>
    <t>Coronavirus Capital Projects Fund</t>
  </si>
  <si>
    <t>Connected Care Pilot Program</t>
  </si>
  <si>
    <t>Emergency Broadband Benefit Program</t>
  </si>
  <si>
    <t>Teaching with Primary Sources</t>
  </si>
  <si>
    <t>Library of Congress Grants</t>
  </si>
  <si>
    <t>Science Mission Directorate</t>
  </si>
  <si>
    <t>NSF Technology, Innovation, and Partnerships</t>
  </si>
  <si>
    <t>Shuttered Venue Operators Grant Program</t>
  </si>
  <si>
    <t>Lab-to-Market</t>
  </si>
  <si>
    <t>Community Navigator Pilot Program</t>
  </si>
  <si>
    <t>Restaurant Revitalization Fund</t>
  </si>
  <si>
    <t>Veteran Rapid Retraining Assistance Program</t>
  </si>
  <si>
    <t>Sewer Overflow and Stormwater Reuse Municipal Grant Program</t>
  </si>
  <si>
    <t>Pesticide Environmental Stewardship Program (PESP) Grants</t>
  </si>
  <si>
    <t>Healthy Environmental Living Program (HELP)</t>
  </si>
  <si>
    <t>Chesapeake Bay Program Implementation, Regulatory/Accountability and Monitoring Grants</t>
  </si>
  <si>
    <t>Business and International Education Projects</t>
  </si>
  <si>
    <t>Randolph-Sheppard – Financial Relief and Restoration Payments</t>
  </si>
  <si>
    <t>Indian Health Service Community Health Aide Program</t>
  </si>
  <si>
    <t>Community Health Workers for Public Health Response and Resilient</t>
  </si>
  <si>
    <t>AGRICULTURAL MARKETING SERVICE, AGRICULTURE, DEPARTMENT OF</t>
  </si>
  <si>
    <t>NATIONAL INSTITUTE OF FOOD AND AGRICULTURE, AGRICULTURE, DEPARTMENT OF</t>
  </si>
  <si>
    <t>RURAL BUSINESS COOPERATIVE SERVICE, AGRICULTURE, DEPARTMENT OF</t>
  </si>
  <si>
    <t>RURAL HOUSING SERVICE, AGRICULTURE, DEPARTMENT OF</t>
  </si>
  <si>
    <t>FOOD AND NUTRITION SERVICE, AGRICULTURE, DEPARTMENT OF</t>
  </si>
  <si>
    <t>FOREST SERVICE, AGRICULTURE, DEPARTMENT OF</t>
  </si>
  <si>
    <t>NATIONAL OCEANIC AND ATMOSPHERIC ADMINISTRATION, COMMERCE, DEPARTMENT OF</t>
  </si>
  <si>
    <t>ECONOMIC DEVELOPMENT ADMINISTRATION, COMMERCE, DEPARTMENT OF</t>
  </si>
  <si>
    <t>NATIONAL TELECOMMUNICATIONS AND INFORMATION ADMINISTRATION, COMMERCE, DEPARTMENT OF</t>
  </si>
  <si>
    <t>IMMEDIATE OFFICE OF THE SECRETARY OF DEFENSE, DEPT OF DEFENSE</t>
  </si>
  <si>
    <t>NATIONAL SECURITY AGENCY (NSA), DEPT OF DEFENSE</t>
  </si>
  <si>
    <t>WASHINGTON HEADQUARTERS SERVICES, DEPT OF DEFENSE</t>
  </si>
  <si>
    <t>WASHINGTON HEADQUARTERS SERVICES (WHS), DEPT OF DEFENSE</t>
  </si>
  <si>
    <t>ASSISTANT SECRETARY FOR POLICY DEVELOPMENT AND RESEARCH, HOUSING AND URBAN DEVELOPMENT, DEPARTMENT OF</t>
  </si>
  <si>
    <t>NATIONAL PARK SERVICE, INTERIOR, DEPARTMENT OF THE</t>
  </si>
  <si>
    <t>BUREAU OF OCEAN ENERGY MANAGEMENT, INTERIOR, DEPARTMENT OF THE</t>
  </si>
  <si>
    <t>BUREAU OF LAND MANAGEMENT, INTERIOR, DEPARTMENT OF THE</t>
  </si>
  <si>
    <t>JUSTICE, DEPARTMENT OF, JUSTICE, DEPARTMENT OF</t>
  </si>
  <si>
    <t>FEDERAL AVIATION ADMINISTRATION, TRANSPORTATION, DEPARTMENT OF</t>
  </si>
  <si>
    <t>OFFICE OF THE SECRETARY, TRANSPORTATION, DEPARTMENT OF</t>
  </si>
  <si>
    <t>PIPELINE AND HAZARDOUS MATERIALS SAFETY ADMINISTRATON, TRANSPORTATION, DEPARTMENT OF</t>
  </si>
  <si>
    <t>COMMUNITY DEVELOPMENT FINANCIAL INSTITUTIONS, TREASURY, DEPARTMENT OF THE</t>
  </si>
  <si>
    <t>DEPARTMENTAL OFFICES, TREASURY, DEPARTMENT OF THE</t>
  </si>
  <si>
    <t>FEDERAL COMMUNICATIONS COMMISSION, FEDERAL COMMUNICATIONS COMMISSION</t>
  </si>
  <si>
    <t>LIBRARY OF CONGRESS, LIBRARY OF CONGRESS</t>
  </si>
  <si>
    <t>NATIONAL AERONAUTICS AND SPACE ADMINISTRATION, NATIONAL AERONAUTICS AND SPACE ADMINISTRATION</t>
  </si>
  <si>
    <t>NATIONAL SCIENCE FOUNDATION, NATIONAL SCIENCE FOUNDATION</t>
  </si>
  <si>
    <t>SMALL BUSINESS ADMINISTRATION, SMALL BUSINESS ADMINISTRATION</t>
  </si>
  <si>
    <t>VETERANS AFFAIRS, DEPARTMENT OF, VETERANS AFFAIRS, DEPARTMENT OF</t>
  </si>
  <si>
    <t>OFFICE OF POSTSECONDARY EDUCATION, EDUCATION, DEPARTMENT OF</t>
  </si>
  <si>
    <t>EDUCATION, DEPARTMENT OF, EDUCATION, DEPARTMENT OF</t>
  </si>
  <si>
    <t>CENTERS FOR DISEASE CONTROL AND PREVENTION, HEALTH AND HUMAN SERVICES, DEPARTMENT OF</t>
  </si>
  <si>
    <t>INDIAN HEALTH SERVICE, HEALTH AND HUMAN SERVICES, DEPARTMENT OF</t>
  </si>
  <si>
    <t>SOCIAL SECURITY ADMINISTRATION, SOCIAL SECURITY ADMINISTRATION</t>
  </si>
  <si>
    <t>Updated to match with sam.gov</t>
  </si>
  <si>
    <t>Changed from EOP to SSA to match with sam.gov</t>
  </si>
  <si>
    <t>Environmental Education and Conservation - North Cascades Bioregion</t>
  </si>
  <si>
    <t>Changed from Environmental Education and Conservation - North Cascades to Environmental Education and Conservation - North Cascades Bioregion to match with data collection form</t>
  </si>
  <si>
    <t>Changed from Innovations in Community-Based Crime Reduction to Byrne Criminal Justice Innovation Program to match with data collection form</t>
  </si>
  <si>
    <t>No changes needed to match with data collection form</t>
  </si>
  <si>
    <t>Added to match with the August 11, 2021 report on sam.gov.</t>
  </si>
  <si>
    <t>84.425R</t>
  </si>
  <si>
    <t>84.425U</t>
  </si>
  <si>
    <t>84.425V</t>
  </si>
  <si>
    <t>84.425X</t>
  </si>
  <si>
    <t>84.425S</t>
  </si>
  <si>
    <t>HEERF Supplemental Assistance to Institutions of Higher Education (SAIHE) program</t>
  </si>
  <si>
    <t>84.425Y</t>
  </si>
  <si>
    <t>American Rescue Plan – American Indian Resilience in Education (AIRE)</t>
  </si>
  <si>
    <t>Readiness and Environmental Protection Integration (REPI) Program</t>
  </si>
  <si>
    <t>Section 416(b) Program</t>
  </si>
  <si>
    <t>UNITED STATES DEPARTMENT OF AGRICULTURE</t>
  </si>
  <si>
    <t xml:space="preserve">Education Stabilization Fund–State Educational Agency (Outlying Areas) (ESF-SEA) </t>
  </si>
  <si>
    <t>Education Stabilization Fund–Governors (Outlying Areas) (ESF-Governor)</t>
  </si>
  <si>
    <t>Coronavirus Response and Relief Supplemental Appropriations Act, 2021 - Emergency Assistance to Non-Public Schools (CRRSA EANS) program</t>
  </si>
  <si>
    <t>American Rescue Plan - Elementary and Secondary School Emergency Relief (ARP ESSER)</t>
  </si>
  <si>
    <t xml:space="preserve">American Rescue Plan - Emergency Assistance to Non-Public Schools (ARP EANS) </t>
  </si>
  <si>
    <t>American Rescue Plan–State Educational Agency (Outlying Areas) (ARP-OA SEA)</t>
  </si>
  <si>
    <t>84.425W</t>
  </si>
  <si>
    <t>American Rescue Plan–Elementary and Secondary School Emergency Relief–Homeless Children and Youth</t>
  </si>
  <si>
    <t>Checklist Item No. 16a</t>
  </si>
  <si>
    <t>Checklist Item No. 16b</t>
  </si>
  <si>
    <t>Checklist Item No. 16c</t>
  </si>
  <si>
    <t>Checklist Item No. 19</t>
  </si>
  <si>
    <t>ACFR/SEFA Reconciling Difference</t>
  </si>
  <si>
    <t>ACFR</t>
  </si>
  <si>
    <t>Does Column 12 have either a “D”, “T” or “I?</t>
  </si>
  <si>
    <t>Is Column 13 “Pass-Through Grantor or State of Florida Entity Name” completed for all rows listed with an “I” or “T” within Column 12?</t>
  </si>
  <si>
    <t>Is Column 14 “Award Number” completed for all rows containing one or more of the following criteria:</t>
  </si>
  <si>
    <t>Are all numbers in columns 15-17 positive numbers and rounded to the nearest whole number?</t>
  </si>
  <si>
    <t>For each individual award – Is the sum of the amounts listed in columns 16 “Sub-granted to State of Florida Entities” and 17 “Sub-granted to Non-State of Florida Entities” equal to or less than the amount identified in Column 15 “Total Expenditures”?</t>
  </si>
  <si>
    <t>[Reconciliation Tab] Does the total of the amounts listed in column 15 (Total Expenditures) match the Total Expenditures Reported field on the Reconciliation tab?</t>
  </si>
  <si>
    <t>[Reconciliation Tab] Does the ACFR/SEFA Reconciling Difference field reflect both a percent less than 5% and a dollar amount less than $35m?</t>
  </si>
  <si>
    <t>[Checklist Tab] Question 16: If “No” is checked, did the entity provide a detailed explanation that is clear, makes sense and is reasonable?</t>
  </si>
  <si>
    <t>[Checklist Tab] Question 17:  If “Yes” is checked, did the entity provide a detailed explanation that is clear, makes sense and is reasonable?</t>
  </si>
  <si>
    <t>[Noncash Tab] If Non-Cash awards are listed, does the amount identified in the Total Program Expenditures column for each CFDA no. reconcile to the amount identified in Column 16 of the SEFA Data Tab for that same CFDA #?</t>
  </si>
  <si>
    <t>[Loan Tab] If an amount is entered in Column 4 (Current Year Disbursements) for a particular CFDA #, does it reconcile to the amount identified in Column 16 of the SEFA Data Tab for that same CFDA #?</t>
  </si>
  <si>
    <t>[Loan Tab] If Column 4 (Current Year Disbursements) is blank, and an amount is recorded in Column 5 (Value of Loans Outstanding), does the amount in Column 5 reconcile to the amount identified in Column 16 of the SEFA Data Tab for that same CFDA #?</t>
  </si>
  <si>
    <t>Column 7 (American Rescue Plan Act of 2021) is marked with a "Y"</t>
  </si>
  <si>
    <t>Emergency Connectivity Fund Program</t>
  </si>
  <si>
    <t>[Reconciliation Tab] Did the agency complete the ACFR section and record the Financial Statement Balances by GL code, if applicable?</t>
  </si>
  <si>
    <t xml:space="preserve">Did the entity use the De Minimus indirect cost rate for any of the reported expenditures? If yes, provide a detailed explanation below. </t>
  </si>
  <si>
    <t>A review of the changes to Uniform Guidance has been performed and any changes from the prior year Compliance Supplement have been properly reported.</t>
  </si>
  <si>
    <t xml:space="preserve">9. Assistance Listings Title </t>
  </si>
  <si>
    <t xml:space="preserve"> 4. Assistance Listings #</t>
  </si>
  <si>
    <t>1. Assistance Listings #</t>
  </si>
  <si>
    <t xml:space="preserve">3. Assistance Listings Title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</si>
</sst>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
    <numFmt numFmtId="165" formatCode="#,###.000"/>
    <numFmt numFmtId="166" formatCode="00.000"/>
  </numFmts>
  <fonts count="37"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color indexed="8"/>
      <name val="Arial"/>
      <family val="2"/>
    </font>
    <font>
      <sz val="8"/>
      <name val="Arial"/>
      <family val="2"/>
    </font>
    <font>
      <sz val="10"/>
      <color indexed="8"/>
      <name val="Arial"/>
      <family val="2"/>
    </font>
    <font>
      <b/>
      <sz val="10"/>
      <color indexed="8"/>
      <name val="Arial"/>
      <family val="2"/>
    </font>
    <font>
      <sz val="10"/>
      <color indexed="8"/>
      <name val="Arial"/>
      <family val="2"/>
    </font>
    <font>
      <b/>
      <sz val="20"/>
      <color indexed="8"/>
      <name val="Times New Roman"/>
      <family val="1"/>
    </font>
    <font>
      <sz val="11"/>
      <color theme="1"/>
      <name val="Calibri"/>
      <family val="2"/>
      <scheme val="minor"/>
    </font>
    <font>
      <sz val="10"/>
      <name val="MS Sans Serif"/>
      <family val="2"/>
    </font>
    <font>
      <b/>
      <sz val="12"/>
      <name val="Arial"/>
      <family val="2"/>
    </font>
    <font>
      <b/>
      <sz val="16"/>
      <name val="Arial"/>
      <family val="2"/>
    </font>
    <font>
      <u/>
      <sz val="10"/>
      <color theme="10"/>
      <name val="Arial"/>
      <family val="2"/>
    </font>
    <font>
      <sz val="12"/>
      <name val="Arial"/>
      <family val="2"/>
    </font>
    <font>
      <b/>
      <sz val="14"/>
      <name val="Arial"/>
      <family val="2"/>
    </font>
    <font>
      <b/>
      <u/>
      <sz val="12"/>
      <name val="Arial"/>
      <family val="2"/>
    </font>
    <font>
      <u/>
      <sz val="12"/>
      <name val="Arial"/>
      <family val="2"/>
    </font>
    <font>
      <b/>
      <sz val="18"/>
      <name val="Arial"/>
      <family val="2"/>
    </font>
    <font>
      <sz val="11"/>
      <color rgb="FF000000"/>
      <name val="Calibri"/>
      <family val="2"/>
      <scheme val="minor"/>
    </font>
    <font>
      <sz val="10"/>
      <name val="Arial"/>
      <family val="2"/>
    </font>
    <font>
      <b/>
      <sz val="15"/>
      <name val="Arial"/>
      <family val="2"/>
    </font>
    <font>
      <sz val="11"/>
      <name val="Calibri"/>
      <family val="2"/>
    </font>
    <font>
      <sz val="9"/>
      <color indexed="81"/>
      <name val="Tahoma"/>
      <family val="2"/>
    </font>
    <font>
      <b/>
      <sz val="9"/>
      <color indexed="81"/>
      <name val="Tahoma"/>
      <family val="2"/>
    </font>
    <font>
      <b/>
      <sz val="20"/>
      <name val="Arial"/>
      <family val="2"/>
    </font>
    <font>
      <sz val="18"/>
      <color rgb="FFFF0000"/>
      <name val="Arial"/>
      <family val="2"/>
    </font>
    <font>
      <b/>
      <u/>
      <sz val="18"/>
      <color rgb="FFFF0000"/>
      <name val="Arial"/>
      <family val="2"/>
    </font>
    <font>
      <u/>
      <sz val="14"/>
      <color theme="10"/>
      <name val="Arial"/>
      <family val="2"/>
    </font>
    <font>
      <sz val="14"/>
      <name val="Arial"/>
      <family val="2"/>
    </font>
    <font>
      <sz val="11"/>
      <color indexed="8"/>
      <name val="Calibri"/>
      <family val="2"/>
    </font>
    <font>
      <sz val="10"/>
      <color rgb="FFFF0000"/>
      <name val="Arial"/>
      <family val="2"/>
    </font>
    <font>
      <sz val="11"/>
      <name val="Calibri"/>
      <family val="2"/>
      <scheme val="minor"/>
    </font>
    <font>
      <sz val="10"/>
      <color theme="4"/>
      <name val="Arial"/>
      <family val="2"/>
    </font>
  </fonts>
  <fills count="15">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22"/>
        <bgColor indexed="0"/>
      </patternFill>
    </fill>
    <fill>
      <patternFill patternType="solid">
        <fgColor rgb="FFFFFF00"/>
        <bgColor indexed="64"/>
      </patternFill>
    </fill>
    <fill>
      <patternFill patternType="solid">
        <fgColor indexed="42"/>
        <bgColor indexed="64"/>
      </patternFill>
    </fill>
    <fill>
      <patternFill patternType="solid">
        <fgColor indexed="44"/>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F0000"/>
        <bgColor indexed="64"/>
      </patternFill>
    </fill>
  </fills>
  <borders count="33">
    <border>
      <left/>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auto="1"/>
      </bottom>
      <diagonal/>
    </border>
    <border>
      <left/>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bottom/>
      <diagonal/>
    </border>
  </borders>
  <cellStyleXfs count="18">
    <xf numFmtId="0" fontId="0" fillId="0" borderId="0"/>
    <xf numFmtId="43" fontId="3" fillId="0" borderId="0" applyFont="0" applyFill="0" applyBorder="0" applyAlignment="0" applyProtection="0"/>
    <xf numFmtId="44" fontId="3" fillId="0" borderId="0" applyFont="0" applyFill="0" applyBorder="0" applyAlignment="0" applyProtection="0"/>
    <xf numFmtId="0" fontId="8" fillId="0" borderId="0"/>
    <xf numFmtId="0" fontId="12"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13" fillId="0" borderId="0"/>
    <xf numFmtId="0" fontId="13" fillId="0" borderId="0"/>
    <xf numFmtId="0" fontId="16" fillId="0" borderId="0" applyNumberFormat="0" applyFill="0" applyBorder="0" applyAlignment="0" applyProtection="0">
      <alignment vertical="top"/>
      <protection locked="0"/>
    </xf>
    <xf numFmtId="0" fontId="3" fillId="0" borderId="0"/>
    <xf numFmtId="9" fontId="23" fillId="0" borderId="0" applyFont="0" applyFill="0" applyBorder="0" applyAlignment="0" applyProtection="0"/>
    <xf numFmtId="0" fontId="2" fillId="0" borderId="0"/>
    <xf numFmtId="9" fontId="3" fillId="0" borderId="0" applyFont="0" applyFill="0" applyBorder="0" applyAlignment="0" applyProtection="0"/>
    <xf numFmtId="0" fontId="8" fillId="0" borderId="0"/>
    <xf numFmtId="0" fontId="1" fillId="0" borderId="0"/>
    <xf numFmtId="0" fontId="1" fillId="0" borderId="0"/>
  </cellStyleXfs>
  <cellXfs count="332">
    <xf numFmtId="0" fontId="0" fillId="0" borderId="0" xfId="0"/>
    <xf numFmtId="164" fontId="0" fillId="0" borderId="0" xfId="0" applyNumberFormat="1" applyAlignment="1" applyProtection="1">
      <alignment horizontal="center"/>
      <protection locked="0"/>
    </xf>
    <xf numFmtId="49" fontId="0" fillId="0" borderId="0" xfId="0" applyNumberFormat="1" applyAlignment="1" applyProtection="1">
      <alignment horizontal="center"/>
      <protection locked="0"/>
    </xf>
    <xf numFmtId="0" fontId="0" fillId="0" borderId="0" xfId="0" applyProtection="1">
      <protection locked="0"/>
    </xf>
    <xf numFmtId="44" fontId="9" fillId="2" borderId="3" xfId="2" applyFont="1" applyFill="1" applyBorder="1" applyAlignment="1">
      <alignment horizontal="center"/>
    </xf>
    <xf numFmtId="0" fontId="9" fillId="2" borderId="4" xfId="3" applyFont="1" applyFill="1" applyBorder="1" applyAlignment="1">
      <alignment horizontal="center"/>
    </xf>
    <xf numFmtId="44" fontId="9" fillId="2" borderId="5" xfId="2" applyFont="1" applyFill="1" applyBorder="1" applyAlignment="1">
      <alignment horizontal="center"/>
    </xf>
    <xf numFmtId="0" fontId="8" fillId="0" borderId="0" xfId="3" applyNumberFormat="1" applyFont="1" applyFill="1" applyBorder="1" applyAlignment="1">
      <alignment horizontal="center" wrapText="1"/>
    </xf>
    <xf numFmtId="0" fontId="8" fillId="0" borderId="0" xfId="3" applyFont="1" applyFill="1" applyBorder="1" applyAlignment="1">
      <alignment horizontal="left" wrapText="1"/>
    </xf>
    <xf numFmtId="164" fontId="0" fillId="0" borderId="0" xfId="0" applyNumberFormat="1" applyFill="1" applyAlignment="1" applyProtection="1">
      <alignment horizontal="center"/>
      <protection locked="0"/>
    </xf>
    <xf numFmtId="0" fontId="0" fillId="0" borderId="0" xfId="0" applyNumberFormat="1" applyAlignment="1" applyProtection="1">
      <alignment horizontal="left"/>
      <protection locked="0"/>
    </xf>
    <xf numFmtId="0" fontId="0" fillId="0" borderId="0" xfId="0" applyAlignment="1" applyProtection="1">
      <alignment horizontal="center"/>
      <protection locked="0"/>
    </xf>
    <xf numFmtId="0" fontId="0" fillId="0" borderId="0" xfId="0" applyProtection="1"/>
    <xf numFmtId="0" fontId="0" fillId="2" borderId="0" xfId="0" applyNumberFormat="1" applyFill="1" applyAlignment="1" applyProtection="1">
      <alignment horizontal="center"/>
    </xf>
    <xf numFmtId="0" fontId="5" fillId="2" borderId="0" xfId="0" applyNumberFormat="1" applyFont="1" applyFill="1" applyProtection="1"/>
    <xf numFmtId="0" fontId="0" fillId="2" borderId="0" xfId="0" applyFill="1"/>
    <xf numFmtId="164" fontId="0" fillId="0" borderId="0" xfId="0" applyNumberFormat="1" applyProtection="1">
      <protection locked="0"/>
    </xf>
    <xf numFmtId="0" fontId="0" fillId="0" borderId="0" xfId="0" applyNumberFormat="1" applyProtection="1">
      <protection locked="0"/>
    </xf>
    <xf numFmtId="164" fontId="5" fillId="0" borderId="0" xfId="0" applyNumberFormat="1" applyFont="1" applyAlignment="1" applyProtection="1">
      <alignment horizontal="center"/>
      <protection locked="0"/>
    </xf>
    <xf numFmtId="0" fontId="10" fillId="0" borderId="0" xfId="0" applyFont="1" applyAlignment="1" applyProtection="1">
      <alignment wrapText="1"/>
      <protection locked="0"/>
    </xf>
    <xf numFmtId="0" fontId="5" fillId="0" borderId="0" xfId="0" applyFont="1" applyProtection="1">
      <protection locked="0"/>
    </xf>
    <xf numFmtId="0" fontId="5" fillId="0" borderId="0" xfId="0" applyFont="1" applyFill="1" applyProtection="1">
      <protection locked="0"/>
    </xf>
    <xf numFmtId="0" fontId="5" fillId="0" borderId="0" xfId="0" applyNumberFormat="1" applyFont="1" applyAlignment="1" applyProtection="1">
      <alignment horizontal="left"/>
      <protection locked="0"/>
    </xf>
    <xf numFmtId="0" fontId="5" fillId="0" borderId="0" xfId="0" applyNumberFormat="1" applyFont="1" applyProtection="1">
      <protection locked="0"/>
    </xf>
    <xf numFmtId="49" fontId="5" fillId="0" borderId="0" xfId="0" applyNumberFormat="1" applyFont="1" applyAlignment="1" applyProtection="1">
      <alignment horizontal="center"/>
      <protection locked="0"/>
    </xf>
    <xf numFmtId="0" fontId="8" fillId="0" borderId="1" xfId="0" applyFont="1" applyFill="1" applyBorder="1" applyAlignment="1">
      <alignment wrapText="1"/>
    </xf>
    <xf numFmtId="0" fontId="0" fillId="0" borderId="8" xfId="0" applyBorder="1"/>
    <xf numFmtId="0" fontId="0" fillId="0" borderId="0" xfId="0" applyAlignment="1" applyProtection="1">
      <alignment vertical="top"/>
      <protection locked="0"/>
    </xf>
    <xf numFmtId="0" fontId="0" fillId="0" borderId="0" xfId="0"/>
    <xf numFmtId="0" fontId="0" fillId="0" borderId="0" xfId="0" applyBorder="1"/>
    <xf numFmtId="43" fontId="0" fillId="0" borderId="0" xfId="1" applyFont="1"/>
    <xf numFmtId="43" fontId="0" fillId="0" borderId="0" xfId="0" applyNumberFormat="1"/>
    <xf numFmtId="43" fontId="0" fillId="0" borderId="0" xfId="1" applyFont="1" applyBorder="1"/>
    <xf numFmtId="0" fontId="14" fillId="0" borderId="0" xfId="0" applyFont="1" applyBorder="1" applyAlignment="1">
      <alignment horizontal="center"/>
    </xf>
    <xf numFmtId="0" fontId="4" fillId="0" borderId="6" xfId="0" applyFont="1" applyBorder="1" applyAlignment="1">
      <alignment horizontal="center"/>
    </xf>
    <xf numFmtId="0" fontId="15" fillId="0" borderId="0" xfId="0" applyFont="1" applyBorder="1" applyAlignment="1">
      <alignment horizontal="center"/>
    </xf>
    <xf numFmtId="0" fontId="0" fillId="6" borderId="13" xfId="0" applyFill="1" applyBorder="1"/>
    <xf numFmtId="0" fontId="0" fillId="6" borderId="14" xfId="0" applyFill="1" applyBorder="1"/>
    <xf numFmtId="0" fontId="0" fillId="6" borderId="11" xfId="0" applyFill="1" applyBorder="1" applyAlignment="1">
      <alignment horizontal="left"/>
    </xf>
    <xf numFmtId="0" fontId="0" fillId="0" borderId="0" xfId="0" applyFill="1" applyBorder="1"/>
    <xf numFmtId="44" fontId="0" fillId="0" borderId="0" xfId="2" applyFont="1" applyFill="1" applyBorder="1"/>
    <xf numFmtId="43" fontId="0" fillId="0" borderId="0" xfId="1" applyFont="1" applyFill="1"/>
    <xf numFmtId="43" fontId="0" fillId="0" borderId="0" xfId="1" applyFont="1" applyFill="1" applyBorder="1"/>
    <xf numFmtId="0" fontId="0" fillId="6" borderId="0" xfId="0" applyFill="1" applyBorder="1" applyAlignment="1">
      <alignment horizontal="left"/>
    </xf>
    <xf numFmtId="0" fontId="4" fillId="0" borderId="6" xfId="0" applyFont="1" applyBorder="1" applyAlignment="1"/>
    <xf numFmtId="0" fontId="0" fillId="6" borderId="6" xfId="0" applyFill="1" applyBorder="1" applyAlignment="1">
      <alignment horizontal="center"/>
    </xf>
    <xf numFmtId="44" fontId="0" fillId="0" borderId="0" xfId="2" applyFont="1" applyFill="1" applyBorder="1" applyAlignment="1">
      <alignment horizontal="center"/>
    </xf>
    <xf numFmtId="0" fontId="4" fillId="0" borderId="15" xfId="0" applyFont="1" applyBorder="1" applyAlignment="1">
      <alignment horizontal="center" wrapText="1"/>
    </xf>
    <xf numFmtId="44" fontId="0" fillId="3" borderId="16" xfId="0" applyNumberFormat="1" applyFill="1" applyBorder="1"/>
    <xf numFmtId="44" fontId="0" fillId="6" borderId="17" xfId="2" applyNumberFormat="1" applyFont="1" applyFill="1" applyBorder="1"/>
    <xf numFmtId="0" fontId="0" fillId="0" borderId="0" xfId="0" applyBorder="1" applyAlignment="1">
      <alignment horizontal="right"/>
    </xf>
    <xf numFmtId="44" fontId="5" fillId="5" borderId="0" xfId="0" applyNumberFormat="1" applyFont="1" applyFill="1" applyBorder="1"/>
    <xf numFmtId="0" fontId="17" fillId="0" borderId="0" xfId="0" applyFont="1" applyProtection="1">
      <protection locked="0"/>
    </xf>
    <xf numFmtId="0" fontId="17" fillId="0" borderId="0" xfId="0" applyFont="1" applyAlignment="1" applyProtection="1">
      <alignment horizontal="justify"/>
    </xf>
    <xf numFmtId="0" fontId="17" fillId="0" borderId="0" xfId="0" applyFont="1" applyProtection="1"/>
    <xf numFmtId="0" fontId="19" fillId="0" borderId="0" xfId="0" applyFont="1" applyProtection="1"/>
    <xf numFmtId="0" fontId="14" fillId="0" borderId="0" xfId="0" applyFont="1" applyAlignment="1" applyProtection="1">
      <alignment horizontal="justify"/>
    </xf>
    <xf numFmtId="0" fontId="17" fillId="0" borderId="0" xfId="0" applyFont="1" applyAlignment="1" applyProtection="1">
      <alignment horizontal="center"/>
    </xf>
    <xf numFmtId="0" fontId="14" fillId="0" borderId="0" xfId="0" applyFont="1" applyProtection="1"/>
    <xf numFmtId="0" fontId="17" fillId="0" borderId="0" xfId="0" applyFont="1" applyAlignment="1" applyProtection="1">
      <alignment horizontal="left"/>
    </xf>
    <xf numFmtId="0" fontId="17" fillId="0" borderId="0" xfId="0" applyFont="1" applyAlignment="1" applyProtection="1">
      <alignment horizontal="left" indent="4"/>
    </xf>
    <xf numFmtId="0" fontId="20" fillId="0" borderId="0" xfId="0" applyFont="1" applyProtection="1"/>
    <xf numFmtId="0" fontId="20" fillId="0" borderId="0" xfId="0" applyFont="1" applyAlignment="1" applyProtection="1">
      <alignment horizontal="center"/>
    </xf>
    <xf numFmtId="0" fontId="17" fillId="0" borderId="0" xfId="0" applyFont="1" applyAlignment="1" applyProtection="1">
      <alignment horizontal="left" vertical="top"/>
    </xf>
    <xf numFmtId="0" fontId="17" fillId="0" borderId="0" xfId="0" applyFont="1" applyAlignment="1" applyProtection="1">
      <alignment vertical="top"/>
    </xf>
    <xf numFmtId="0" fontId="17" fillId="0" borderId="0" xfId="0" applyFont="1" applyAlignment="1" applyProtection="1">
      <alignment horizontal="justify" vertical="top"/>
    </xf>
    <xf numFmtId="0" fontId="17" fillId="0" borderId="0" xfId="0" applyFont="1" applyAlignment="1" applyProtection="1"/>
    <xf numFmtId="44" fontId="0" fillId="0" borderId="0" xfId="2" applyFont="1" applyProtection="1">
      <protection locked="0"/>
    </xf>
    <xf numFmtId="0" fontId="0" fillId="0" borderId="0" xfId="0" applyAlignment="1" applyProtection="1">
      <protection locked="0"/>
    </xf>
    <xf numFmtId="0" fontId="3" fillId="0" borderId="0" xfId="0" applyFont="1"/>
    <xf numFmtId="0" fontId="10" fillId="0" borderId="0" xfId="0" applyFont="1" applyAlignment="1" applyProtection="1">
      <alignment horizontal="center" wrapText="1"/>
      <protection locked="0"/>
    </xf>
    <xf numFmtId="0" fontId="10" fillId="0" borderId="0" xfId="0" applyFont="1" applyFill="1" applyAlignment="1" applyProtection="1">
      <alignment horizontal="center" wrapText="1"/>
      <protection locked="0"/>
    </xf>
    <xf numFmtId="0" fontId="0" fillId="0" borderId="0" xfId="0" applyFill="1" applyAlignment="1" applyProtection="1">
      <alignment horizontal="center"/>
      <protection locked="0"/>
    </xf>
    <xf numFmtId="0" fontId="11" fillId="4" borderId="0" xfId="3" applyFont="1" applyFill="1" applyBorder="1" applyAlignment="1">
      <alignment horizontal="center"/>
    </xf>
    <xf numFmtId="0" fontId="8" fillId="0" borderId="0" xfId="0" applyFont="1" applyAlignment="1" applyProtection="1">
      <alignment wrapText="1"/>
      <protection locked="0"/>
    </xf>
    <xf numFmtId="0" fontId="17" fillId="0" borderId="0" xfId="0" applyFont="1" applyAlignment="1" applyProtection="1">
      <alignment horizontal="left" vertical="top" wrapText="1"/>
    </xf>
    <xf numFmtId="49" fontId="4" fillId="8" borderId="29" xfId="0" applyNumberFormat="1" applyFont="1" applyFill="1" applyBorder="1" applyAlignment="1" applyProtection="1">
      <alignment horizontal="left" wrapText="1"/>
    </xf>
    <xf numFmtId="164" fontId="4" fillId="8" borderId="29" xfId="0" applyNumberFormat="1" applyFont="1" applyFill="1" applyBorder="1" applyAlignment="1" applyProtection="1">
      <alignment horizontal="left" wrapText="1"/>
    </xf>
    <xf numFmtId="0" fontId="4" fillId="8" borderId="29" xfId="0" applyFont="1" applyFill="1" applyBorder="1" applyAlignment="1" applyProtection="1">
      <alignment horizontal="left" wrapText="1"/>
    </xf>
    <xf numFmtId="0" fontId="4" fillId="8" borderId="29" xfId="0" applyFont="1" applyFill="1" applyBorder="1" applyAlignment="1" applyProtection="1">
      <alignment horizontal="left"/>
      <protection locked="0"/>
    </xf>
    <xf numFmtId="0" fontId="5" fillId="9" borderId="0" xfId="0" applyNumberFormat="1" applyFont="1" applyFill="1" applyProtection="1"/>
    <xf numFmtId="0" fontId="0" fillId="9" borderId="0" xfId="0" applyFill="1" applyAlignment="1" applyProtection="1">
      <alignment horizontal="center"/>
    </xf>
    <xf numFmtId="0" fontId="0" fillId="9" borderId="0" xfId="0" applyNumberFormat="1" applyFill="1" applyProtection="1"/>
    <xf numFmtId="49" fontId="4" fillId="8" borderId="29" xfId="0" applyNumberFormat="1" applyFont="1" applyFill="1" applyBorder="1" applyAlignment="1" applyProtection="1">
      <alignment horizontal="center" wrapText="1"/>
    </xf>
    <xf numFmtId="0" fontId="4" fillId="8" borderId="29" xfId="0" applyNumberFormat="1" applyFont="1" applyFill="1" applyBorder="1" applyAlignment="1" applyProtection="1">
      <alignment horizontal="center" wrapText="1"/>
    </xf>
    <xf numFmtId="0" fontId="9" fillId="8" borderId="29" xfId="0" applyFont="1" applyFill="1" applyBorder="1" applyAlignment="1" applyProtection="1">
      <alignment horizontal="center" wrapText="1"/>
    </xf>
    <xf numFmtId="4" fontId="0" fillId="0" borderId="0" xfId="1" applyNumberFormat="1" applyFont="1" applyProtection="1">
      <protection locked="0"/>
    </xf>
    <xf numFmtId="4" fontId="4" fillId="8" borderId="29" xfId="0" applyNumberFormat="1" applyFont="1" applyFill="1" applyBorder="1" applyAlignment="1" applyProtection="1">
      <alignment horizontal="center" wrapText="1"/>
    </xf>
    <xf numFmtId="4" fontId="0" fillId="0" borderId="0" xfId="0" applyNumberFormat="1" applyProtection="1">
      <protection locked="0"/>
    </xf>
    <xf numFmtId="4" fontId="9" fillId="8" borderId="29" xfId="0" applyNumberFormat="1" applyFont="1" applyFill="1" applyBorder="1" applyAlignment="1" applyProtection="1">
      <alignment horizontal="center" wrapText="1"/>
    </xf>
    <xf numFmtId="0" fontId="17" fillId="0" borderId="0" xfId="0" applyFont="1" applyAlignment="1" applyProtection="1">
      <alignment horizontal="left" vertical="top" wrapText="1"/>
    </xf>
    <xf numFmtId="0" fontId="17" fillId="0" borderId="0" xfId="0" applyFont="1" applyAlignment="1" applyProtection="1">
      <protection locked="0"/>
    </xf>
    <xf numFmtId="10" fontId="4" fillId="8" borderId="29" xfId="12" applyNumberFormat="1" applyFont="1" applyFill="1" applyBorder="1" applyAlignment="1" applyProtection="1">
      <alignment horizontal="left"/>
      <protection locked="0"/>
    </xf>
    <xf numFmtId="0" fontId="0" fillId="0" borderId="0" xfId="0" applyBorder="1" applyProtection="1"/>
    <xf numFmtId="0" fontId="0" fillId="0" borderId="0" xfId="0" applyFill="1" applyProtection="1"/>
    <xf numFmtId="0" fontId="3" fillId="0" borderId="0" xfId="5"/>
    <xf numFmtId="0" fontId="17" fillId="0" borderId="0" xfId="0" applyFont="1" applyAlignment="1" applyProtection="1">
      <alignment horizontal="left" vertical="top" wrapText="1"/>
    </xf>
    <xf numFmtId="10" fontId="4" fillId="8" borderId="29" xfId="12" applyNumberFormat="1" applyFont="1" applyFill="1" applyBorder="1" applyAlignment="1" applyProtection="1">
      <alignment horizontal="left" wrapText="1"/>
      <protection locked="0"/>
    </xf>
    <xf numFmtId="3" fontId="4" fillId="8" borderId="29" xfId="0" applyNumberFormat="1" applyFont="1" applyFill="1" applyBorder="1" applyAlignment="1" applyProtection="1">
      <alignment horizontal="left" wrapText="1"/>
    </xf>
    <xf numFmtId="3" fontId="10" fillId="0" borderId="0" xfId="0" applyNumberFormat="1" applyFont="1" applyAlignment="1" applyProtection="1">
      <alignment horizontal="right" wrapText="1"/>
      <protection locked="0"/>
    </xf>
    <xf numFmtId="3" fontId="5" fillId="0" borderId="0" xfId="1" applyNumberFormat="1" applyFont="1" applyAlignment="1" applyProtection="1">
      <alignment horizontal="right"/>
      <protection locked="0"/>
    </xf>
    <xf numFmtId="3" fontId="0" fillId="0" borderId="0" xfId="1" applyNumberFormat="1" applyFont="1" applyAlignment="1" applyProtection="1">
      <alignment horizontal="right"/>
      <protection locked="0"/>
    </xf>
    <xf numFmtId="3" fontId="0" fillId="0" borderId="0" xfId="1" applyNumberFormat="1" applyFont="1" applyAlignment="1" applyProtection="1">
      <alignment horizontal="left"/>
      <protection locked="0"/>
    </xf>
    <xf numFmtId="3" fontId="0" fillId="0" borderId="0" xfId="1" applyNumberFormat="1" applyFont="1" applyProtection="1">
      <protection locked="0"/>
    </xf>
    <xf numFmtId="0" fontId="17" fillId="0" borderId="0" xfId="0" applyFont="1" applyAlignment="1" applyProtection="1">
      <alignment vertical="top" wrapText="1"/>
    </xf>
    <xf numFmtId="3" fontId="4" fillId="8" borderId="29" xfId="12" applyNumberFormat="1" applyFont="1" applyFill="1" applyBorder="1" applyAlignment="1" applyProtection="1">
      <alignment horizontal="left" wrapText="1"/>
      <protection locked="0"/>
    </xf>
    <xf numFmtId="3" fontId="5" fillId="9" borderId="0" xfId="0" applyNumberFormat="1" applyFont="1" applyFill="1" applyProtection="1"/>
    <xf numFmtId="0" fontId="0" fillId="0" borderId="0" xfId="0" applyFill="1" applyAlignment="1" applyProtection="1">
      <alignment horizontal="center" vertical="center"/>
      <protection locked="0"/>
    </xf>
    <xf numFmtId="0" fontId="17" fillId="0" borderId="0" xfId="0" applyFont="1" applyAlignment="1" applyProtection="1">
      <alignment horizontal="left" vertical="top" wrapText="1"/>
    </xf>
    <xf numFmtId="0" fontId="8" fillId="0" borderId="0" xfId="0" applyFont="1" applyAlignment="1" applyProtection="1">
      <alignment horizontal="center" wrapText="1"/>
      <protection locked="0"/>
    </xf>
    <xf numFmtId="164" fontId="4" fillId="8" borderId="29" xfId="12" applyNumberFormat="1" applyFont="1" applyFill="1" applyBorder="1" applyAlignment="1" applyProtection="1">
      <alignment horizontal="left" wrapText="1"/>
      <protection locked="0"/>
    </xf>
    <xf numFmtId="164" fontId="5" fillId="9" borderId="0" xfId="0" applyNumberFormat="1" applyFont="1" applyFill="1" applyProtection="1"/>
    <xf numFmtId="164" fontId="4" fillId="8" borderId="29" xfId="0" applyNumberFormat="1" applyFont="1" applyFill="1" applyBorder="1" applyAlignment="1" applyProtection="1">
      <alignment horizontal="center" wrapText="1"/>
    </xf>
    <xf numFmtId="49" fontId="10" fillId="0" borderId="0" xfId="0" applyNumberFormat="1" applyFont="1" applyAlignment="1" applyProtection="1">
      <alignment horizontal="center" wrapText="1"/>
      <protection locked="0"/>
    </xf>
    <xf numFmtId="165" fontId="8" fillId="0" borderId="0" xfId="0" applyNumberFormat="1" applyFont="1" applyAlignment="1" applyProtection="1">
      <alignment horizontal="center" wrapText="1"/>
      <protection locked="0"/>
    </xf>
    <xf numFmtId="165" fontId="10" fillId="0" borderId="0" xfId="0" applyNumberFormat="1" applyFont="1" applyAlignment="1" applyProtection="1">
      <alignment horizontal="center" wrapText="1"/>
      <protection locked="0"/>
    </xf>
    <xf numFmtId="0" fontId="0" fillId="0" borderId="0" xfId="0" applyFill="1"/>
    <xf numFmtId="0" fontId="0" fillId="0" borderId="0" xfId="0" applyNumberFormat="1" applyFill="1" applyAlignment="1" applyProtection="1">
      <alignment horizontal="center"/>
    </xf>
    <xf numFmtId="4" fontId="0" fillId="0" borderId="0" xfId="0" applyNumberFormat="1" applyFill="1"/>
    <xf numFmtId="164" fontId="25" fillId="9" borderId="0" xfId="0" applyNumberFormat="1" applyFont="1" applyFill="1" applyAlignment="1">
      <alignment vertical="center"/>
    </xf>
    <xf numFmtId="0" fontId="3" fillId="0" borderId="0" xfId="5" applyFill="1"/>
    <xf numFmtId="0" fontId="0" fillId="0" borderId="0" xfId="5" applyFont="1" applyFill="1"/>
    <xf numFmtId="164" fontId="3" fillId="0" borderId="0" xfId="5" applyNumberFormat="1" applyFill="1"/>
    <xf numFmtId="0" fontId="3" fillId="0" borderId="0" xfId="5" applyFont="1" applyFill="1"/>
    <xf numFmtId="0" fontId="17" fillId="0" borderId="0" xfId="0" applyFont="1" applyAlignment="1" applyProtection="1">
      <alignment horizontal="left" vertical="justify" wrapText="1"/>
    </xf>
    <xf numFmtId="0" fontId="17" fillId="0" borderId="0" xfId="0" applyFont="1" applyAlignment="1" applyProtection="1">
      <alignment horizontal="left" vertical="top" wrapText="1"/>
    </xf>
    <xf numFmtId="0" fontId="0" fillId="0" borderId="1" xfId="0" applyBorder="1"/>
    <xf numFmtId="0" fontId="8" fillId="0" borderId="0" xfId="0" applyFont="1" applyFill="1" applyBorder="1" applyAlignment="1">
      <alignment wrapText="1"/>
    </xf>
    <xf numFmtId="10" fontId="3" fillId="0" borderId="2" xfId="2" quotePrefix="1" applyNumberFormat="1" applyFont="1" applyFill="1" applyBorder="1" applyAlignment="1"/>
    <xf numFmtId="0" fontId="0" fillId="0" borderId="18" xfId="0" applyBorder="1" applyAlignment="1" applyProtection="1"/>
    <xf numFmtId="0" fontId="0" fillId="0" borderId="0" xfId="0" applyAlignment="1" applyProtection="1"/>
    <xf numFmtId="0" fontId="0" fillId="0" borderId="0" xfId="0" applyAlignment="1">
      <alignment wrapText="1"/>
    </xf>
    <xf numFmtId="49" fontId="8" fillId="0" borderId="0" xfId="0" applyNumberFormat="1" applyFont="1" applyAlignment="1" applyProtection="1">
      <alignment horizontal="center" wrapText="1"/>
      <protection locked="0"/>
    </xf>
    <xf numFmtId="0" fontId="17" fillId="0" borderId="0" xfId="0" applyFont="1" applyAlignment="1" applyProtection="1">
      <alignment horizontal="left" vertical="top" wrapText="1"/>
    </xf>
    <xf numFmtId="0" fontId="17" fillId="0" borderId="6" xfId="0" applyFont="1" applyBorder="1" applyAlignment="1" applyProtection="1">
      <alignment horizontal="left"/>
      <protection locked="0"/>
    </xf>
    <xf numFmtId="164" fontId="3" fillId="0" borderId="0" xfId="0" applyNumberFormat="1" applyFont="1" applyAlignment="1" applyProtection="1">
      <alignment horizontal="center"/>
      <protection locked="0"/>
    </xf>
    <xf numFmtId="0" fontId="3" fillId="0" borderId="0" xfId="0" applyFont="1" applyProtection="1">
      <protection locked="0"/>
    </xf>
    <xf numFmtId="0" fontId="4" fillId="0" borderId="0" xfId="0" applyFont="1" applyFill="1"/>
    <xf numFmtId="0" fontId="0" fillId="0" borderId="0" xfId="0" applyAlignment="1">
      <alignment horizontal="left" indent="1"/>
    </xf>
    <xf numFmtId="0" fontId="3" fillId="0" borderId="0" xfId="0" quotePrefix="1" applyFont="1" applyAlignment="1">
      <alignment horizontal="left" indent="1"/>
    </xf>
    <xf numFmtId="3" fontId="0" fillId="0" borderId="0" xfId="0" applyNumberFormat="1" applyProtection="1">
      <protection locked="0"/>
    </xf>
    <xf numFmtId="0" fontId="3" fillId="0" borderId="0" xfId="0" applyFont="1" applyFill="1"/>
    <xf numFmtId="0" fontId="28" fillId="0" borderId="0" xfId="0" applyFont="1" applyAlignment="1" applyProtection="1">
      <alignment wrapText="1"/>
      <protection hidden="1"/>
    </xf>
    <xf numFmtId="0" fontId="0" fillId="0" borderId="0" xfId="0" applyProtection="1">
      <protection hidden="1"/>
    </xf>
    <xf numFmtId="0" fontId="19" fillId="0" borderId="0" xfId="0" applyFont="1" applyAlignment="1" applyProtection="1">
      <alignment wrapText="1"/>
      <protection hidden="1"/>
    </xf>
    <xf numFmtId="0" fontId="0" fillId="0" borderId="0" xfId="0" applyAlignment="1" applyProtection="1">
      <alignment wrapText="1"/>
      <protection hidden="1"/>
    </xf>
    <xf numFmtId="0" fontId="32" fillId="0" borderId="0" xfId="0" quotePrefix="1" applyNumberFormat="1" applyFont="1" applyAlignment="1" applyProtection="1">
      <alignment wrapText="1"/>
      <protection hidden="1"/>
    </xf>
    <xf numFmtId="0" fontId="0" fillId="2" borderId="0" xfId="0" applyNumberFormat="1" applyFill="1"/>
    <xf numFmtId="0" fontId="3" fillId="2" borderId="0" xfId="0" quotePrefix="1" applyNumberFormat="1" applyFont="1" applyFill="1" applyProtection="1"/>
    <xf numFmtId="164" fontId="0" fillId="0" borderId="0" xfId="0" quotePrefix="1" applyNumberFormat="1" applyProtection="1">
      <protection locked="0"/>
    </xf>
    <xf numFmtId="0" fontId="3" fillId="9" borderId="0" xfId="0" quotePrefix="1" applyNumberFormat="1" applyFont="1" applyFill="1" applyProtection="1"/>
    <xf numFmtId="0" fontId="3" fillId="2" borderId="0" xfId="0" quotePrefix="1" applyNumberFormat="1" applyFont="1" applyFill="1" applyAlignment="1" applyProtection="1">
      <alignment horizontal="center"/>
    </xf>
    <xf numFmtId="0" fontId="17" fillId="0" borderId="6" xfId="0" applyFont="1" applyBorder="1" applyAlignment="1" applyProtection="1">
      <alignment horizontal="left"/>
      <protection locked="0"/>
    </xf>
    <xf numFmtId="3" fontId="8" fillId="0" borderId="0" xfId="0" applyNumberFormat="1" applyFont="1" applyAlignment="1" applyProtection="1">
      <alignment horizontal="right" wrapText="1"/>
      <protection locked="0"/>
    </xf>
    <xf numFmtId="0" fontId="3" fillId="0" borderId="0" xfId="0" applyFont="1" applyFill="1" applyAlignment="1" applyProtection="1">
      <alignment horizontal="center"/>
      <protection locked="0"/>
    </xf>
    <xf numFmtId="0" fontId="0" fillId="0" borderId="0" xfId="0" applyFill="1" applyProtection="1">
      <protection locked="0" hidden="1"/>
    </xf>
    <xf numFmtId="0" fontId="3" fillId="0" borderId="0" xfId="0" applyFont="1" applyFill="1" applyProtection="1">
      <protection hidden="1"/>
    </xf>
    <xf numFmtId="0" fontId="0" fillId="0" borderId="0" xfId="0" applyFill="1" applyProtection="1">
      <protection hidden="1"/>
    </xf>
    <xf numFmtId="0" fontId="3" fillId="0" borderId="0" xfId="0" quotePrefix="1" applyFont="1" applyFill="1" applyProtection="1">
      <protection hidden="1"/>
    </xf>
    <xf numFmtId="0" fontId="4" fillId="0" borderId="0" xfId="0" applyFont="1" applyFill="1" applyProtection="1">
      <protection hidden="1"/>
    </xf>
    <xf numFmtId="0" fontId="0" fillId="0" borderId="0" xfId="0" applyNumberFormat="1" applyFill="1" applyProtection="1">
      <protection hidden="1"/>
    </xf>
    <xf numFmtId="3" fontId="0" fillId="0" borderId="0" xfId="0" applyNumberFormat="1" applyFill="1" applyProtection="1">
      <protection hidden="1"/>
    </xf>
    <xf numFmtId="0" fontId="3" fillId="0" borderId="0" xfId="0" quotePrefix="1" applyNumberFormat="1" applyFont="1" applyFill="1" applyAlignment="1" applyProtection="1">
      <alignment horizontal="center"/>
      <protection hidden="1"/>
    </xf>
    <xf numFmtId="0" fontId="3" fillId="0" borderId="0" xfId="0" applyFont="1" applyProtection="1">
      <protection hidden="1"/>
    </xf>
    <xf numFmtId="0" fontId="4" fillId="0" borderId="28" xfId="0" applyFont="1" applyBorder="1" applyProtection="1">
      <protection hidden="1"/>
    </xf>
    <xf numFmtId="0" fontId="4" fillId="0" borderId="28" xfId="0" applyFont="1" applyFill="1" applyBorder="1" applyProtection="1">
      <protection hidden="1"/>
    </xf>
    <xf numFmtId="0" fontId="0" fillId="0" borderId="0" xfId="0" applyFill="1" applyAlignment="1" applyProtection="1">
      <alignment wrapText="1"/>
      <protection hidden="1"/>
    </xf>
    <xf numFmtId="0" fontId="0" fillId="0" borderId="0" xfId="0" applyNumberFormat="1" applyFill="1" applyAlignment="1" applyProtection="1">
      <alignment vertical="top"/>
    </xf>
    <xf numFmtId="0" fontId="3" fillId="0" borderId="18" xfId="0" applyFont="1" applyBorder="1" applyAlignment="1" applyProtection="1">
      <alignment horizontal="left"/>
      <protection locked="0"/>
    </xf>
    <xf numFmtId="0" fontId="0" fillId="0" borderId="0" xfId="0" applyAlignment="1" applyProtection="1">
      <alignment horizontal="left"/>
      <protection locked="0"/>
    </xf>
    <xf numFmtId="0" fontId="3" fillId="0" borderId="0" xfId="0" applyFont="1" applyAlignment="1" applyProtection="1">
      <alignment horizontal="left"/>
      <protection locked="0"/>
    </xf>
    <xf numFmtId="0" fontId="0" fillId="0" borderId="0" xfId="1" applyNumberFormat="1" applyFont="1"/>
    <xf numFmtId="164" fontId="6" fillId="2" borderId="29" xfId="0" applyNumberFormat="1" applyFont="1" applyFill="1" applyBorder="1" applyAlignment="1">
      <alignment horizontal="center" vertical="center" wrapText="1"/>
    </xf>
    <xf numFmtId="0" fontId="6" fillId="2" borderId="29" xfId="0" applyFont="1" applyFill="1" applyBorder="1" applyAlignment="1">
      <alignment horizontal="center" vertical="center" wrapText="1"/>
    </xf>
    <xf numFmtId="164" fontId="22" fillId="0" borderId="29" xfId="9" applyNumberFormat="1" applyFont="1" applyFill="1" applyBorder="1" applyAlignment="1">
      <alignment horizontal="center" vertical="center"/>
    </xf>
    <xf numFmtId="0" fontId="22" fillId="0" borderId="29" xfId="9" applyFont="1" applyFill="1" applyBorder="1" applyAlignment="1">
      <alignment horizontal="center" vertical="center"/>
    </xf>
    <xf numFmtId="2" fontId="22" fillId="0" borderId="29" xfId="9" applyNumberFormat="1" applyFont="1" applyFill="1" applyBorder="1" applyAlignment="1">
      <alignment vertical="center" wrapText="1"/>
    </xf>
    <xf numFmtId="164" fontId="22" fillId="11" borderId="29" xfId="9" applyNumberFormat="1" applyFont="1" applyFill="1" applyBorder="1" applyAlignment="1">
      <alignment horizontal="center" vertical="center"/>
    </xf>
    <xf numFmtId="0" fontId="22" fillId="11" borderId="29" xfId="9" applyFont="1" applyFill="1" applyBorder="1" applyAlignment="1">
      <alignment horizontal="center" vertical="center"/>
    </xf>
    <xf numFmtId="2" fontId="22" fillId="11" borderId="29" xfId="9" applyNumberFormat="1" applyFont="1" applyFill="1" applyBorder="1" applyAlignment="1">
      <alignment vertical="center" wrapText="1"/>
    </xf>
    <xf numFmtId="2" fontId="22" fillId="0" borderId="29" xfId="9" applyNumberFormat="1" applyFont="1" applyFill="1" applyBorder="1" applyAlignment="1">
      <alignment horizontal="center" vertical="center"/>
    </xf>
    <xf numFmtId="164" fontId="22" fillId="5" borderId="29" xfId="9" applyNumberFormat="1" applyFont="1" applyFill="1" applyBorder="1" applyAlignment="1">
      <alignment horizontal="center" vertical="center"/>
    </xf>
    <xf numFmtId="0" fontId="33" fillId="10" borderId="29" xfId="15" applyFont="1" applyFill="1" applyBorder="1" applyAlignment="1">
      <alignment wrapText="1"/>
    </xf>
    <xf numFmtId="0" fontId="3" fillId="5" borderId="0" xfId="5" applyFill="1"/>
    <xf numFmtId="0" fontId="0" fillId="5" borderId="0" xfId="5" applyFont="1" applyFill="1"/>
    <xf numFmtId="0" fontId="34" fillId="0" borderId="0" xfId="5" applyFont="1" applyFill="1"/>
    <xf numFmtId="49" fontId="8" fillId="0" borderId="0" xfId="0" applyNumberFormat="1" applyFont="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16" fillId="0" borderId="0" xfId="10" applyAlignment="1" applyProtection="1"/>
    <xf numFmtId="0" fontId="8" fillId="0" borderId="0" xfId="0" quotePrefix="1" applyFont="1" applyAlignment="1" applyProtection="1">
      <alignment wrapText="1"/>
      <protection locked="0"/>
    </xf>
    <xf numFmtId="0" fontId="0" fillId="10" borderId="0" xfId="0" applyFill="1" applyProtection="1">
      <protection hidden="1"/>
    </xf>
    <xf numFmtId="0" fontId="0" fillId="10" borderId="0" xfId="0" applyFill="1"/>
    <xf numFmtId="0" fontId="20" fillId="0" borderId="0" xfId="0" applyFont="1" applyAlignment="1" applyProtection="1">
      <alignment horizontal="left" vertical="top" wrapText="1"/>
    </xf>
    <xf numFmtId="8" fontId="0" fillId="0" borderId="0" xfId="2" applyNumberFormat="1" applyFont="1" applyProtection="1">
      <protection locked="0"/>
    </xf>
    <xf numFmtId="8" fontId="3" fillId="6" borderId="12" xfId="2" applyNumberFormat="1" applyFont="1" applyFill="1" applyBorder="1" applyProtection="1">
      <protection locked="0"/>
    </xf>
    <xf numFmtId="164" fontId="3" fillId="0" borderId="0" xfId="5" applyNumberFormat="1" applyFill="1" applyAlignment="1" applyProtection="1">
      <alignment horizontal="center"/>
      <protection locked="0"/>
    </xf>
    <xf numFmtId="164" fontId="3" fillId="0" borderId="0" xfId="5" applyNumberFormat="1" applyFont="1" applyAlignment="1" applyProtection="1">
      <alignment horizontal="center"/>
      <protection locked="0"/>
    </xf>
    <xf numFmtId="49" fontId="8" fillId="0" borderId="0" xfId="5" applyNumberFormat="1" applyFont="1" applyAlignment="1" applyProtection="1">
      <alignment horizontal="center" wrapText="1"/>
      <protection locked="0"/>
    </xf>
    <xf numFmtId="165" fontId="8" fillId="0" borderId="0" xfId="5" applyNumberFormat="1" applyFont="1" applyAlignment="1" applyProtection="1">
      <alignment horizontal="center" wrapText="1"/>
      <protection locked="0"/>
    </xf>
    <xf numFmtId="0" fontId="3" fillId="0" borderId="0" xfId="5" applyProtection="1">
      <protection locked="0"/>
    </xf>
    <xf numFmtId="0" fontId="3" fillId="0" borderId="0" xfId="5" applyAlignment="1" applyProtection="1">
      <alignment horizontal="center"/>
      <protection locked="0"/>
    </xf>
    <xf numFmtId="0" fontId="8" fillId="0" borderId="0" xfId="5" applyFont="1" applyAlignment="1" applyProtection="1">
      <alignment wrapText="1"/>
      <protection locked="0"/>
    </xf>
    <xf numFmtId="0" fontId="3" fillId="0" borderId="0" xfId="5" applyFont="1" applyProtection="1">
      <protection locked="0"/>
    </xf>
    <xf numFmtId="0" fontId="8" fillId="0" borderId="0" xfId="5" applyFont="1" applyAlignment="1" applyProtection="1">
      <alignment horizontal="center" wrapText="1"/>
      <protection locked="0"/>
    </xf>
    <xf numFmtId="3" fontId="8" fillId="0" borderId="0" xfId="5" applyNumberFormat="1" applyFont="1" applyAlignment="1" applyProtection="1">
      <alignment horizontal="right" wrapText="1"/>
      <protection locked="0"/>
    </xf>
    <xf numFmtId="0" fontId="8" fillId="0" borderId="0" xfId="5" applyFont="1" applyFill="1" applyAlignment="1" applyProtection="1">
      <alignment horizontal="center" vertical="center" wrapText="1"/>
      <protection locked="0"/>
    </xf>
    <xf numFmtId="0" fontId="3" fillId="0" borderId="0" xfId="5" applyFont="1" applyAlignment="1" applyProtection="1">
      <alignment horizontal="center"/>
      <protection locked="0"/>
    </xf>
    <xf numFmtId="164" fontId="3" fillId="0" borderId="0" xfId="5" applyNumberFormat="1" applyProtection="1">
      <protection locked="0"/>
    </xf>
    <xf numFmtId="44" fontId="3" fillId="6" borderId="12" xfId="2" applyFont="1" applyFill="1" applyBorder="1" applyProtection="1">
      <protection locked="0"/>
    </xf>
    <xf numFmtId="44" fontId="3" fillId="6" borderId="12" xfId="2" applyNumberFormat="1" applyFont="1" applyFill="1" applyBorder="1" applyProtection="1">
      <protection locked="0"/>
    </xf>
    <xf numFmtId="44" fontId="3" fillId="6" borderId="14" xfId="2" applyFont="1" applyFill="1" applyBorder="1" applyProtection="1">
      <protection locked="0"/>
    </xf>
    <xf numFmtId="0" fontId="0" fillId="0" borderId="0" xfId="0" quotePrefix="1"/>
    <xf numFmtId="164" fontId="35" fillId="0" borderId="29" xfId="9" applyNumberFormat="1" applyFont="1" applyFill="1" applyBorder="1" applyAlignment="1">
      <alignment horizontal="center" vertical="center"/>
    </xf>
    <xf numFmtId="0" fontId="35" fillId="0" borderId="29" xfId="9" applyFont="1" applyFill="1" applyBorder="1" applyAlignment="1">
      <alignment horizontal="center" vertical="center"/>
    </xf>
    <xf numFmtId="2" fontId="35" fillId="0" borderId="29" xfId="9" applyNumberFormat="1" applyFont="1" applyFill="1" applyBorder="1" applyAlignment="1">
      <alignment vertical="center" wrapText="1"/>
    </xf>
    <xf numFmtId="0" fontId="25" fillId="0" borderId="29" xfId="15" applyFont="1" applyFill="1" applyBorder="1" applyAlignment="1">
      <alignment wrapText="1"/>
    </xf>
    <xf numFmtId="0" fontId="0" fillId="0" borderId="29" xfId="0" applyBorder="1"/>
    <xf numFmtId="14" fontId="0" fillId="0" borderId="29" xfId="0" applyNumberFormat="1" applyBorder="1"/>
    <xf numFmtId="0" fontId="3" fillId="0" borderId="29" xfId="0" applyFont="1" applyBorder="1"/>
    <xf numFmtId="0" fontId="33" fillId="12" borderId="29" xfId="15" applyFont="1" applyFill="1" applyBorder="1" applyAlignment="1">
      <alignment horizontal="left" wrapText="1"/>
    </xf>
    <xf numFmtId="164" fontId="22" fillId="0" borderId="29" xfId="9" applyNumberFormat="1" applyFont="1" applyBorder="1" applyAlignment="1">
      <alignment horizontal="center" vertical="center"/>
    </xf>
    <xf numFmtId="0" fontId="22" fillId="0" borderId="29" xfId="9" applyFont="1" applyBorder="1" applyAlignment="1">
      <alignment horizontal="center" vertical="center"/>
    </xf>
    <xf numFmtId="2" fontId="22" fillId="0" borderId="29" xfId="9" applyNumberFormat="1" applyFont="1" applyBorder="1" applyAlignment="1">
      <alignment vertical="center"/>
    </xf>
    <xf numFmtId="0" fontId="35" fillId="0" borderId="29" xfId="0" applyFont="1" applyBorder="1"/>
    <xf numFmtId="14" fontId="35" fillId="0" borderId="29" xfId="0" applyNumberFormat="1" applyFont="1" applyBorder="1"/>
    <xf numFmtId="166" fontId="33" fillId="10" borderId="29" xfId="15" applyNumberFormat="1" applyFont="1" applyFill="1" applyBorder="1" applyAlignment="1">
      <alignment horizontal="center" vertical="center" wrapText="1"/>
    </xf>
    <xf numFmtId="0" fontId="33" fillId="10" borderId="29" xfId="15" applyFont="1" applyFill="1" applyBorder="1" applyAlignment="1">
      <alignment horizontal="center" vertical="center" wrapText="1"/>
    </xf>
    <xf numFmtId="166" fontId="25" fillId="0" borderId="29" xfId="15" applyNumberFormat="1" applyFont="1" applyFill="1" applyBorder="1" applyAlignment="1">
      <alignment horizontal="center" vertical="center" wrapText="1"/>
    </xf>
    <xf numFmtId="0" fontId="25" fillId="0" borderId="29" xfId="15" applyFont="1" applyFill="1" applyBorder="1" applyAlignment="1">
      <alignment horizontal="center" vertical="center" wrapText="1"/>
    </xf>
    <xf numFmtId="164" fontId="33" fillId="12" borderId="29" xfId="15" applyNumberFormat="1" applyFont="1" applyFill="1" applyBorder="1" applyAlignment="1">
      <alignment horizontal="center" vertical="center" wrapText="1"/>
    </xf>
    <xf numFmtId="0" fontId="33" fillId="12" borderId="29" xfId="15" applyFont="1" applyFill="1" applyBorder="1" applyAlignment="1">
      <alignment horizontal="center" vertical="center" wrapText="1"/>
    </xf>
    <xf numFmtId="0" fontId="35" fillId="0" borderId="2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49" fontId="0" fillId="0" borderId="0" xfId="0" applyNumberFormat="1"/>
    <xf numFmtId="0" fontId="3" fillId="0" borderId="0" xfId="0" applyFont="1" applyAlignment="1" applyProtection="1">
      <alignment wrapText="1"/>
      <protection hidden="1"/>
    </xf>
    <xf numFmtId="0" fontId="0" fillId="5" borderId="29" xfId="0" applyFill="1" applyBorder="1"/>
    <xf numFmtId="0" fontId="0" fillId="5" borderId="29" xfId="0" applyFill="1" applyBorder="1" applyAlignment="1">
      <alignment horizontal="center" vertical="center"/>
    </xf>
    <xf numFmtId="14" fontId="35" fillId="5" borderId="29" xfId="0" applyNumberFormat="1" applyFont="1" applyFill="1" applyBorder="1"/>
    <xf numFmtId="0" fontId="3" fillId="5" borderId="29" xfId="0" applyFont="1" applyFill="1" applyBorder="1"/>
    <xf numFmtId="0" fontId="35" fillId="0" borderId="29" xfId="0" applyFont="1" applyBorder="1" applyAlignment="1">
      <alignment wrapText="1"/>
    </xf>
    <xf numFmtId="164" fontId="35" fillId="13" borderId="29" xfId="0" applyNumberFormat="1" applyFont="1" applyFill="1" applyBorder="1" applyAlignment="1">
      <alignment horizontal="center" vertical="center"/>
    </xf>
    <xf numFmtId="0" fontId="35" fillId="0" borderId="0" xfId="0" applyFont="1" applyBorder="1" applyAlignment="1">
      <alignment horizontal="center" vertical="center"/>
    </xf>
    <xf numFmtId="0" fontId="35" fillId="13" borderId="29" xfId="0" applyFont="1" applyFill="1" applyBorder="1" applyAlignment="1">
      <alignment horizontal="center" vertical="center"/>
    </xf>
    <xf numFmtId="0" fontId="35" fillId="13" borderId="29" xfId="0" applyFont="1" applyFill="1" applyBorder="1" applyAlignment="1">
      <alignment wrapText="1"/>
    </xf>
    <xf numFmtId="0" fontId="35" fillId="0" borderId="0" xfId="0" applyFont="1" applyBorder="1" applyAlignment="1">
      <alignment wrapText="1"/>
    </xf>
    <xf numFmtId="14" fontId="35" fillId="13" borderId="29" xfId="0" applyNumberFormat="1" applyFont="1" applyFill="1" applyBorder="1"/>
    <xf numFmtId="14" fontId="35" fillId="0" borderId="0" xfId="0" applyNumberFormat="1" applyFont="1" applyBorder="1"/>
    <xf numFmtId="0" fontId="35" fillId="13" borderId="29" xfId="0" applyFont="1" applyFill="1" applyBorder="1"/>
    <xf numFmtId="0" fontId="0" fillId="13" borderId="29" xfId="0" applyFill="1" applyBorder="1"/>
    <xf numFmtId="0" fontId="35" fillId="0" borderId="32" xfId="0" applyFont="1" applyBorder="1" applyAlignment="1">
      <alignment horizontal="center" vertical="center"/>
    </xf>
    <xf numFmtId="0" fontId="35" fillId="0" borderId="29" xfId="0" applyFont="1" applyFill="1" applyBorder="1" applyAlignment="1">
      <alignment horizontal="center" vertical="center"/>
    </xf>
    <xf numFmtId="0" fontId="36" fillId="0" borderId="0" xfId="0" applyFont="1" applyFill="1" applyProtection="1">
      <protection hidden="1"/>
    </xf>
    <xf numFmtId="0" fontId="3" fillId="0" borderId="0" xfId="0" applyFont="1" applyFill="1" applyAlignment="1" applyProtection="1">
      <alignment wrapText="1"/>
      <protection hidden="1"/>
    </xf>
    <xf numFmtId="0" fontId="36" fillId="0" borderId="0" xfId="0" quotePrefix="1" applyFont="1" applyFill="1" applyProtection="1">
      <protection hidden="1"/>
    </xf>
    <xf numFmtId="0" fontId="36" fillId="0" borderId="0" xfId="0" applyFont="1"/>
    <xf numFmtId="0" fontId="0" fillId="14" borderId="0" xfId="0" applyFill="1"/>
    <xf numFmtId="164" fontId="0" fillId="14" borderId="0" xfId="0" applyNumberFormat="1" applyFill="1" applyAlignment="1">
      <alignment horizontal="center" vertical="center"/>
    </xf>
    <xf numFmtId="0" fontId="0" fillId="14" borderId="0" xfId="0" applyFill="1" applyAlignment="1">
      <alignment horizontal="center" vertical="center"/>
    </xf>
    <xf numFmtId="0" fontId="0" fillId="14" borderId="0" xfId="0" applyFill="1" applyAlignment="1">
      <alignment wrapText="1"/>
    </xf>
    <xf numFmtId="14" fontId="0" fillId="14" borderId="0" xfId="0" applyNumberFormat="1" applyFill="1"/>
    <xf numFmtId="0" fontId="6" fillId="0" borderId="9" xfId="0" applyFont="1" applyFill="1" applyBorder="1" applyAlignment="1" applyProtection="1">
      <alignment horizontal="center" vertical="center" wrapText="1"/>
    </xf>
    <xf numFmtId="0" fontId="6" fillId="0" borderId="7"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wrapText="1"/>
    </xf>
    <xf numFmtId="4" fontId="6" fillId="0" borderId="7" xfId="0" applyNumberFormat="1" applyFont="1" applyFill="1" applyBorder="1" applyAlignment="1" applyProtection="1">
      <alignment horizontal="center" vertical="center" wrapText="1"/>
    </xf>
    <xf numFmtId="0" fontId="3" fillId="0" borderId="0" xfId="0" applyFont="1" applyFill="1" applyAlignment="1">
      <alignment horizontal="left" vertical="top" wrapText="1"/>
    </xf>
    <xf numFmtId="0" fontId="11" fillId="4" borderId="0" xfId="3" applyFont="1" applyFill="1" applyBorder="1" applyAlignment="1" applyProtection="1">
      <alignment horizontal="center" wrapText="1"/>
    </xf>
    <xf numFmtId="0" fontId="0" fillId="0" borderId="0" xfId="0" applyAlignment="1">
      <alignment horizontal="left"/>
    </xf>
    <xf numFmtId="0" fontId="24" fillId="0" borderId="0" xfId="0" applyFont="1" applyAlignment="1">
      <alignment horizontal="center" wrapText="1"/>
    </xf>
    <xf numFmtId="0" fontId="14" fillId="0" borderId="0" xfId="0" applyFont="1" applyAlignment="1">
      <alignment horizontal="left" wrapText="1"/>
    </xf>
    <xf numFmtId="0" fontId="14" fillId="0" borderId="0" xfId="0" applyFont="1" applyAlignment="1">
      <alignment horizontal="left"/>
    </xf>
    <xf numFmtId="0" fontId="0" fillId="7" borderId="30" xfId="0" applyFill="1" applyBorder="1" applyAlignment="1">
      <alignment horizontal="center"/>
    </xf>
    <xf numFmtId="0" fontId="0" fillId="7" borderId="31" xfId="0" applyFill="1" applyBorder="1" applyAlignment="1">
      <alignment horizontal="center"/>
    </xf>
    <xf numFmtId="0" fontId="0" fillId="6" borderId="19" xfId="0" applyFill="1" applyBorder="1" applyAlignment="1">
      <alignment horizontal="right"/>
    </xf>
    <xf numFmtId="0" fontId="0" fillId="6" borderId="20" xfId="0" applyFill="1" applyBorder="1" applyAlignment="1">
      <alignment horizontal="right"/>
    </xf>
    <xf numFmtId="44" fontId="0" fillId="7" borderId="19" xfId="2" applyNumberFormat="1" applyFont="1" applyFill="1" applyBorder="1" applyAlignment="1" applyProtection="1">
      <alignment horizontal="center"/>
    </xf>
    <xf numFmtId="44" fontId="0" fillId="7" borderId="21" xfId="2" applyNumberFormat="1" applyFont="1" applyFill="1" applyBorder="1" applyAlignment="1" applyProtection="1">
      <alignment horizontal="center"/>
    </xf>
    <xf numFmtId="0" fontId="15" fillId="0" borderId="22" xfId="0" applyFont="1" applyBorder="1" applyAlignment="1">
      <alignment horizontal="center"/>
    </xf>
    <xf numFmtId="0" fontId="15" fillId="0" borderId="3" xfId="0" applyFont="1" applyBorder="1" applyAlignment="1">
      <alignment horizontal="center"/>
    </xf>
    <xf numFmtId="0" fontId="15" fillId="0" borderId="23" xfId="0" applyFont="1" applyBorder="1" applyAlignment="1">
      <alignment horizontal="center"/>
    </xf>
    <xf numFmtId="0" fontId="4" fillId="0" borderId="22" xfId="0" applyFont="1" applyBorder="1" applyAlignment="1">
      <alignment horizontal="center"/>
    </xf>
    <xf numFmtId="0" fontId="4" fillId="0" borderId="3" xfId="0" applyFont="1" applyBorder="1" applyAlignment="1">
      <alignment horizontal="center"/>
    </xf>
    <xf numFmtId="0" fontId="4" fillId="0" borderId="23" xfId="0" applyFont="1" applyBorder="1" applyAlignment="1">
      <alignment horizontal="center"/>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14" fillId="6" borderId="22" xfId="0" applyFont="1" applyFill="1" applyBorder="1" applyAlignment="1">
      <alignment horizontal="center"/>
    </xf>
    <xf numFmtId="0" fontId="14" fillId="6" borderId="3" xfId="0" applyFont="1" applyFill="1" applyBorder="1" applyAlignment="1">
      <alignment horizontal="center"/>
    </xf>
    <xf numFmtId="0" fontId="14" fillId="6" borderId="23" xfId="0" applyFont="1" applyFill="1" applyBorder="1" applyAlignment="1">
      <alignment horizontal="center"/>
    </xf>
    <xf numFmtId="0" fontId="14" fillId="7" borderId="22" xfId="0" applyFont="1" applyFill="1" applyBorder="1" applyAlignment="1">
      <alignment horizontal="center"/>
    </xf>
    <xf numFmtId="0" fontId="14" fillId="7" borderId="23" xfId="0" applyFont="1" applyFill="1" applyBorder="1" applyAlignment="1">
      <alignment horizontal="center"/>
    </xf>
    <xf numFmtId="0" fontId="17" fillId="0" borderId="0" xfId="0" applyFont="1" applyAlignment="1" applyProtection="1">
      <alignment horizontal="left" wrapText="1"/>
    </xf>
    <xf numFmtId="0" fontId="18" fillId="0" borderId="0" xfId="0" applyFont="1" applyAlignment="1" applyProtection="1">
      <alignment horizontal="center"/>
    </xf>
    <xf numFmtId="0" fontId="17" fillId="0" borderId="0" xfId="0" applyFont="1" applyAlignment="1" applyProtection="1">
      <alignment horizontal="left" vertical="top" wrapText="1"/>
    </xf>
    <xf numFmtId="0" fontId="31" fillId="0" borderId="0" xfId="10" applyFont="1" applyAlignment="1" applyProtection="1">
      <alignment horizontal="center"/>
    </xf>
    <xf numFmtId="0" fontId="17" fillId="0" borderId="6" xfId="0" quotePrefix="1" applyNumberFormat="1" applyFont="1" applyBorder="1" applyAlignment="1" applyProtection="1">
      <alignment horizontal="left"/>
      <protection hidden="1"/>
    </xf>
    <xf numFmtId="0" fontId="17" fillId="0" borderId="6" xfId="0" applyNumberFormat="1" applyFont="1" applyBorder="1" applyAlignment="1" applyProtection="1">
      <alignment horizontal="left"/>
      <protection hidden="1"/>
    </xf>
    <xf numFmtId="0" fontId="17" fillId="0" borderId="24" xfId="0" applyFont="1" applyBorder="1" applyAlignment="1" applyProtection="1">
      <alignment horizontal="left" vertical="justify" wrapText="1"/>
      <protection locked="0"/>
    </xf>
    <xf numFmtId="0" fontId="17" fillId="0" borderId="25" xfId="0" applyFont="1" applyBorder="1" applyAlignment="1" applyProtection="1">
      <alignment horizontal="left" vertical="justify" wrapText="1"/>
      <protection locked="0"/>
    </xf>
    <xf numFmtId="0" fontId="17" fillId="0" borderId="26" xfId="0" applyFont="1" applyBorder="1" applyAlignment="1" applyProtection="1">
      <alignment horizontal="left" vertical="justify" wrapText="1"/>
      <protection locked="0"/>
    </xf>
    <xf numFmtId="0" fontId="17" fillId="0" borderId="11" xfId="0" applyFont="1" applyBorder="1" applyAlignment="1" applyProtection="1">
      <alignment horizontal="left" vertical="justify" wrapText="1"/>
      <protection locked="0"/>
    </xf>
    <xf numFmtId="0" fontId="17" fillId="0" borderId="0" xfId="0" applyFont="1" applyBorder="1" applyAlignment="1" applyProtection="1">
      <alignment horizontal="left" vertical="justify" wrapText="1"/>
      <protection locked="0"/>
    </xf>
    <xf numFmtId="0" fontId="17" fillId="0" borderId="12" xfId="0" applyFont="1" applyBorder="1" applyAlignment="1" applyProtection="1">
      <alignment horizontal="left" vertical="justify" wrapText="1"/>
      <protection locked="0"/>
    </xf>
    <xf numFmtId="0" fontId="17" fillId="0" borderId="27" xfId="0" applyFont="1" applyBorder="1" applyAlignment="1" applyProtection="1">
      <alignment horizontal="left" vertical="justify" wrapText="1"/>
      <protection locked="0"/>
    </xf>
    <xf numFmtId="0" fontId="17" fillId="0" borderId="28" xfId="0" applyFont="1" applyBorder="1" applyAlignment="1" applyProtection="1">
      <alignment horizontal="left" vertical="justify" wrapText="1"/>
      <protection locked="0"/>
    </xf>
    <xf numFmtId="0" fontId="17" fillId="0" borderId="17" xfId="0" applyFont="1" applyBorder="1" applyAlignment="1" applyProtection="1">
      <alignment horizontal="left" vertical="justify" wrapText="1"/>
      <protection locked="0"/>
    </xf>
    <xf numFmtId="0" fontId="17" fillId="0" borderId="24" xfId="0" applyFont="1" applyBorder="1" applyAlignment="1" applyProtection="1">
      <alignment horizontal="left" vertical="top" wrapText="1"/>
      <protection locked="0"/>
    </xf>
    <xf numFmtId="0" fontId="17" fillId="0" borderId="25" xfId="0" applyFont="1" applyBorder="1" applyAlignment="1" applyProtection="1">
      <alignment horizontal="left" vertical="top" wrapText="1"/>
      <protection locked="0"/>
    </xf>
    <xf numFmtId="0" fontId="17" fillId="0" borderId="26" xfId="0" applyFont="1" applyBorder="1" applyAlignment="1" applyProtection="1">
      <alignment horizontal="left" vertical="top" wrapText="1"/>
      <protection locked="0"/>
    </xf>
    <xf numFmtId="0" fontId="17" fillId="0" borderId="11"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17" fillId="0" borderId="27" xfId="0" applyFont="1" applyBorder="1" applyAlignment="1" applyProtection="1">
      <alignment horizontal="left" vertical="top" wrapText="1"/>
      <protection locked="0"/>
    </xf>
    <xf numFmtId="0" fontId="17" fillId="0" borderId="28" xfId="0" applyFont="1" applyBorder="1" applyAlignment="1" applyProtection="1">
      <alignment horizontal="left" vertical="top" wrapText="1"/>
      <protection locked="0"/>
    </xf>
    <xf numFmtId="0" fontId="17" fillId="0" borderId="17" xfId="0" applyFont="1" applyBorder="1" applyAlignment="1" applyProtection="1">
      <alignment horizontal="left" vertical="top" wrapText="1"/>
      <protection locked="0"/>
    </xf>
    <xf numFmtId="14" fontId="17" fillId="0" borderId="6" xfId="0" applyNumberFormat="1" applyFont="1" applyBorder="1" applyAlignment="1" applyProtection="1">
      <alignment horizontal="left"/>
      <protection locked="0"/>
    </xf>
    <xf numFmtId="0" fontId="17" fillId="0" borderId="6" xfId="0" applyFont="1" applyBorder="1" applyAlignment="1" applyProtection="1">
      <alignment horizontal="left"/>
      <protection locked="0"/>
    </xf>
    <xf numFmtId="0" fontId="17" fillId="0" borderId="22" xfId="0" applyFont="1" applyBorder="1" applyAlignment="1" applyProtection="1">
      <alignment horizontal="left" vertical="top" wrapText="1"/>
    </xf>
    <xf numFmtId="0" fontId="17" fillId="0" borderId="3" xfId="0" applyFont="1" applyBorder="1" applyAlignment="1" applyProtection="1">
      <alignment horizontal="left" vertical="top" wrapText="1"/>
    </xf>
    <xf numFmtId="0" fontId="17" fillId="0" borderId="23" xfId="0" applyFont="1" applyBorder="1" applyAlignment="1" applyProtection="1">
      <alignment horizontal="left" vertical="top" wrapText="1"/>
    </xf>
    <xf numFmtId="0" fontId="0" fillId="0" borderId="0" xfId="0" applyFill="1" applyAlignment="1" applyProtection="1">
      <alignment horizontal="center" wrapText="1"/>
      <protection hidden="1"/>
    </xf>
    <xf numFmtId="0" fontId="21" fillId="0" borderId="0" xfId="0" applyFont="1" applyAlignment="1">
      <alignment horizontal="center"/>
    </xf>
    <xf numFmtId="0" fontId="29" fillId="0" borderId="0" xfId="0" applyFont="1" applyAlignment="1">
      <alignment horizontal="center"/>
    </xf>
  </cellXfs>
  <cellStyles count="18">
    <cellStyle name="Comma" xfId="1" builtinId="3"/>
    <cellStyle name="Comma 2" xfId="6"/>
    <cellStyle name="Currency" xfId="2" builtinId="4"/>
    <cellStyle name="Currency 2" xfId="7"/>
    <cellStyle name="Hyperlink" xfId="10" builtinId="8"/>
    <cellStyle name="Normal" xfId="0" builtinId="0"/>
    <cellStyle name="Normal 2" xfId="5"/>
    <cellStyle name="Normal 2 2" xfId="9"/>
    <cellStyle name="Normal 3" xfId="4"/>
    <cellStyle name="Normal 3 2" xfId="13"/>
    <cellStyle name="Normal 3 2 2" xfId="17"/>
    <cellStyle name="Normal 3 3" xfId="16"/>
    <cellStyle name="Normal 4" xfId="8"/>
    <cellStyle name="Normal 7" xfId="11"/>
    <cellStyle name="Normal_CFDA Program Titles Table" xfId="15"/>
    <cellStyle name="Normal_Sheet1" xfId="3"/>
    <cellStyle name="Percent" xfId="12" builtinId="5"/>
    <cellStyle name="Percent 2" xfId="14"/>
  </cellStyles>
  <dxfs count="28">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rgb="FFC00000"/>
      </font>
      <fill>
        <patternFill>
          <bgColor theme="5" tint="0.39994506668294322"/>
        </patternFill>
      </fill>
    </dxf>
    <dxf>
      <font>
        <color rgb="FF00B050"/>
      </font>
      <fill>
        <patternFill>
          <bgColor theme="6" tint="0.39994506668294322"/>
        </patternFill>
      </fill>
    </dxf>
    <dxf>
      <font>
        <color rgb="FF9C0006"/>
      </font>
      <fill>
        <patternFill>
          <bgColor rgb="FFFFC7CE"/>
        </patternFill>
      </fill>
    </dxf>
    <dxf>
      <alignment horizontal="left" vertical="bottom" textRotation="0" wrapText="0" indent="1"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externalLink" Target="externalLinks/externalLink1.xml"/><Relationship Id="rId22" Type="http://schemas.openxmlformats.org/officeDocument/2006/relationships/theme" Target="theme/theme1.xml"/><Relationship Id="rId23" Type="http://schemas.openxmlformats.org/officeDocument/2006/relationships/connections" Target="connections.xml"/><Relationship Id="rId24" Type="http://schemas.openxmlformats.org/officeDocument/2006/relationships/styles" Target="styles.xml"/><Relationship Id="rId25" Type="http://schemas.openxmlformats.org/officeDocument/2006/relationships/sharedStrings" Target="sharedStrings.xml"/><Relationship Id="rId26" Type="http://schemas.openxmlformats.org/officeDocument/2006/relationships/calcChain" Target="calcChain.xml"/><Relationship Id="rId27" Type="http://schemas.openxmlformats.org/officeDocument/2006/relationships/customXml" Target="../customXml/item1.xml"/><Relationship Id="rId28" Type="http://schemas.openxmlformats.org/officeDocument/2006/relationships/customXml" Target="../customXml/item2.xml"/><Relationship Id="rId29" Type="http://schemas.openxmlformats.org/officeDocument/2006/relationships/customXml" Target="../customXml/item3.xml"/><Relationship Id="rId30" Type="http://schemas.openxmlformats.org/officeDocument/2006/relationships/customXml" Target="../customXml/item4.xml"/><Relationship Id="rId31" Type="http://schemas.openxmlformats.org/officeDocument/2006/relationships/customXml" Target="../customXml/item5.xml"/><Relationship Id="rId32" Type="http://schemas.microsoft.com/office/2017/10/relationships/person" Target="persons/perso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Checklist Review'!$B$2" lockText="1" noThreeD="1"/>
</file>

<file path=xl/ctrlProps/ctrlProp10.xml><?xml version="1.0" encoding="utf-8"?>
<formControlPr xmlns="http://schemas.microsoft.com/office/spreadsheetml/2009/9/main" objectType="CheckBox" fmlaLink="'Checklist Review'!$C$6" lockText="1" noThreeD="1"/>
</file>

<file path=xl/ctrlProps/ctrlProp11.xml><?xml version="1.0" encoding="utf-8"?>
<formControlPr xmlns="http://schemas.microsoft.com/office/spreadsheetml/2009/9/main" objectType="CheckBox" fmlaLink="'Checklist Review'!$B$7" lockText="1" noThreeD="1"/>
</file>

<file path=xl/ctrlProps/ctrlProp12.xml><?xml version="1.0" encoding="utf-8"?>
<formControlPr xmlns="http://schemas.microsoft.com/office/spreadsheetml/2009/9/main" objectType="CheckBox" fmlaLink="'Checklist Review'!$C$7" lockText="1" noThreeD="1"/>
</file>

<file path=xl/ctrlProps/ctrlProp13.xml><?xml version="1.0" encoding="utf-8"?>
<formControlPr xmlns="http://schemas.microsoft.com/office/spreadsheetml/2009/9/main" objectType="CheckBox" fmlaLink="'Checklist Review'!$B$8" lockText="1" noThreeD="1"/>
</file>

<file path=xl/ctrlProps/ctrlProp14.xml><?xml version="1.0" encoding="utf-8"?>
<formControlPr xmlns="http://schemas.microsoft.com/office/spreadsheetml/2009/9/main" objectType="CheckBox" fmlaLink="'Checklist Review'!$C$8" lockText="1" noThreeD="1"/>
</file>

<file path=xl/ctrlProps/ctrlProp15.xml><?xml version="1.0" encoding="utf-8"?>
<formControlPr xmlns="http://schemas.microsoft.com/office/spreadsheetml/2009/9/main" objectType="CheckBox" fmlaLink="'Checklist Review'!$B$9" lockText="1" noThreeD="1"/>
</file>

<file path=xl/ctrlProps/ctrlProp16.xml><?xml version="1.0" encoding="utf-8"?>
<formControlPr xmlns="http://schemas.microsoft.com/office/spreadsheetml/2009/9/main" objectType="CheckBox" fmlaLink="'Checklist Review'!$C$9" lockText="1" noThreeD="1"/>
</file>

<file path=xl/ctrlProps/ctrlProp17.xml><?xml version="1.0" encoding="utf-8"?>
<formControlPr xmlns="http://schemas.microsoft.com/office/spreadsheetml/2009/9/main" objectType="CheckBox" fmlaLink="'Checklist Review'!$B$10" lockText="1" noThreeD="1"/>
</file>

<file path=xl/ctrlProps/ctrlProp18.xml><?xml version="1.0" encoding="utf-8"?>
<formControlPr xmlns="http://schemas.microsoft.com/office/spreadsheetml/2009/9/main" objectType="CheckBox" fmlaLink="'Checklist Review'!$C$10" lockText="1" noThreeD="1"/>
</file>

<file path=xl/ctrlProps/ctrlProp19.xml><?xml version="1.0" encoding="utf-8"?>
<formControlPr xmlns="http://schemas.microsoft.com/office/spreadsheetml/2009/9/main" objectType="CheckBox" fmlaLink="'Checklist Review'!$B$11" lockText="1" noThreeD="1"/>
</file>

<file path=xl/ctrlProps/ctrlProp2.xml><?xml version="1.0" encoding="utf-8"?>
<formControlPr xmlns="http://schemas.microsoft.com/office/spreadsheetml/2009/9/main" objectType="CheckBox" fmlaLink="'Checklist Review'!$C$2" lockText="1" noThreeD="1"/>
</file>

<file path=xl/ctrlProps/ctrlProp20.xml><?xml version="1.0" encoding="utf-8"?>
<formControlPr xmlns="http://schemas.microsoft.com/office/spreadsheetml/2009/9/main" objectType="CheckBox" fmlaLink="'Checklist Review'!$C$11" lockText="1" noThreeD="1"/>
</file>

<file path=xl/ctrlProps/ctrlProp21.xml><?xml version="1.0" encoding="utf-8"?>
<formControlPr xmlns="http://schemas.microsoft.com/office/spreadsheetml/2009/9/main" objectType="CheckBox" fmlaLink="'Checklist Review'!$B$12" lockText="1" noThreeD="1"/>
</file>

<file path=xl/ctrlProps/ctrlProp22.xml><?xml version="1.0" encoding="utf-8"?>
<formControlPr xmlns="http://schemas.microsoft.com/office/spreadsheetml/2009/9/main" objectType="CheckBox" fmlaLink="'Checklist Review'!$C$12" lockText="1" noThreeD="1"/>
</file>

<file path=xl/ctrlProps/ctrlProp23.xml><?xml version="1.0" encoding="utf-8"?>
<formControlPr xmlns="http://schemas.microsoft.com/office/spreadsheetml/2009/9/main" objectType="CheckBox" fmlaLink="'Checklist Review'!$B$13" lockText="1" noThreeD="1"/>
</file>

<file path=xl/ctrlProps/ctrlProp24.xml><?xml version="1.0" encoding="utf-8"?>
<formControlPr xmlns="http://schemas.microsoft.com/office/spreadsheetml/2009/9/main" objectType="CheckBox" fmlaLink="'Checklist Review'!$C$13" lockText="1" noThreeD="1"/>
</file>

<file path=xl/ctrlProps/ctrlProp25.xml><?xml version="1.0" encoding="utf-8"?>
<formControlPr xmlns="http://schemas.microsoft.com/office/spreadsheetml/2009/9/main" objectType="CheckBox" fmlaLink="'Checklist Review'!$B$14" lockText="1" noThreeD="1"/>
</file>

<file path=xl/ctrlProps/ctrlProp26.xml><?xml version="1.0" encoding="utf-8"?>
<formControlPr xmlns="http://schemas.microsoft.com/office/spreadsheetml/2009/9/main" objectType="CheckBox" fmlaLink="'Checklist Review'!$C$14" lockText="1" noThreeD="1"/>
</file>

<file path=xl/ctrlProps/ctrlProp27.xml><?xml version="1.0" encoding="utf-8"?>
<formControlPr xmlns="http://schemas.microsoft.com/office/spreadsheetml/2009/9/main" objectType="CheckBox" fmlaLink="'Checklist Review'!$B$15" lockText="1" noThreeD="1"/>
</file>

<file path=xl/ctrlProps/ctrlProp28.xml><?xml version="1.0" encoding="utf-8"?>
<formControlPr xmlns="http://schemas.microsoft.com/office/spreadsheetml/2009/9/main" objectType="CheckBox" fmlaLink="'Checklist Review'!$C$15" lockText="1" noThreeD="1"/>
</file>

<file path=xl/ctrlProps/ctrlProp29.xml><?xml version="1.0" encoding="utf-8"?>
<formControlPr xmlns="http://schemas.microsoft.com/office/spreadsheetml/2009/9/main" objectType="CheckBox" fmlaLink="'Checklist Review'!$B$19" lockText="1" noThreeD="1"/>
</file>

<file path=xl/ctrlProps/ctrlProp3.xml><?xml version="1.0" encoding="utf-8"?>
<formControlPr xmlns="http://schemas.microsoft.com/office/spreadsheetml/2009/9/main" objectType="CheckBox" fmlaLink="'Checklist Review'!$B$3" lockText="1" noThreeD="1"/>
</file>

<file path=xl/ctrlProps/ctrlProp30.xml><?xml version="1.0" encoding="utf-8"?>
<formControlPr xmlns="http://schemas.microsoft.com/office/spreadsheetml/2009/9/main" objectType="CheckBox" fmlaLink="'Checklist Review'!$C$19" lockText="1" noThreeD="1"/>
</file>

<file path=xl/ctrlProps/ctrlProp31.xml><?xml version="1.0" encoding="utf-8"?>
<formControlPr xmlns="http://schemas.microsoft.com/office/spreadsheetml/2009/9/main" objectType="CheckBox" fmlaLink="'Checklist Review'!$B$20" lockText="1" noThreeD="1"/>
</file>

<file path=xl/ctrlProps/ctrlProp32.xml><?xml version="1.0" encoding="utf-8"?>
<formControlPr xmlns="http://schemas.microsoft.com/office/spreadsheetml/2009/9/main" objectType="CheckBox" fmlaLink="'Checklist Review'!$C$20" lockText="1" noThreeD="1"/>
</file>

<file path=xl/ctrlProps/ctrlProp33.xml><?xml version="1.0" encoding="utf-8"?>
<formControlPr xmlns="http://schemas.microsoft.com/office/spreadsheetml/2009/9/main" objectType="CheckBox" fmlaLink="'Checklist Review'!$B$21" lockText="1" noThreeD="1"/>
</file>

<file path=xl/ctrlProps/ctrlProp34.xml><?xml version="1.0" encoding="utf-8"?>
<formControlPr xmlns="http://schemas.microsoft.com/office/spreadsheetml/2009/9/main" objectType="CheckBox" fmlaLink="'Checklist Review'!$C$21" lockText="1" noThreeD="1"/>
</file>

<file path=xl/ctrlProps/ctrlProp35.xml><?xml version="1.0" encoding="utf-8"?>
<formControlPr xmlns="http://schemas.microsoft.com/office/spreadsheetml/2009/9/main" objectType="CheckBox" fmlaLink="'Checklist Review'!$B$22" lockText="1" noThreeD="1"/>
</file>

<file path=xl/ctrlProps/ctrlProp36.xml><?xml version="1.0" encoding="utf-8"?>
<formControlPr xmlns="http://schemas.microsoft.com/office/spreadsheetml/2009/9/main" objectType="CheckBox" fmlaLink="'Checklist Review'!$B$23" lockText="1" noThreeD="1"/>
</file>

<file path=xl/ctrlProps/ctrlProp37.xml><?xml version="1.0" encoding="utf-8"?>
<formControlPr xmlns="http://schemas.microsoft.com/office/spreadsheetml/2009/9/main" objectType="CheckBox" fmlaLink="'Checklist Review'!$B$16" lockText="1" noThreeD="1"/>
</file>

<file path=xl/ctrlProps/ctrlProp38.xml><?xml version="1.0" encoding="utf-8"?>
<formControlPr xmlns="http://schemas.microsoft.com/office/spreadsheetml/2009/9/main" objectType="CheckBox" fmlaLink="'Checklist Review'!$B$17" lockText="1" noThreeD="1"/>
</file>

<file path=xl/ctrlProps/ctrlProp39.xml><?xml version="1.0" encoding="utf-8"?>
<formControlPr xmlns="http://schemas.microsoft.com/office/spreadsheetml/2009/9/main" objectType="CheckBox" fmlaLink="'Checklist Review'!$B$18" lockText="1" noThreeD="1"/>
</file>

<file path=xl/ctrlProps/ctrlProp4.xml><?xml version="1.0" encoding="utf-8"?>
<formControlPr xmlns="http://schemas.microsoft.com/office/spreadsheetml/2009/9/main" objectType="CheckBox" fmlaLink="'Checklist Review'!$C$3" lockText="1" noThreeD="1"/>
</file>

<file path=xl/ctrlProps/ctrlProp40.xml><?xml version="1.0" encoding="utf-8"?>
<formControlPr xmlns="http://schemas.microsoft.com/office/spreadsheetml/2009/9/main" objectType="CheckBox" fmlaLink="'Checklist Review'!$B$25" lockText="1" noThreeD="1"/>
</file>

<file path=xl/ctrlProps/ctrlProp41.xml><?xml version="1.0" encoding="utf-8"?>
<formControlPr xmlns="http://schemas.microsoft.com/office/spreadsheetml/2009/9/main" objectType="CheckBox" fmlaLink="'Checklist Review'!$C$25" lockText="1" noThreeD="1"/>
</file>

<file path=xl/ctrlProps/ctrlProp42.xml><?xml version="1.0" encoding="utf-8"?>
<formControlPr xmlns="http://schemas.microsoft.com/office/spreadsheetml/2009/9/main" objectType="CheckBox" fmlaLink="'Checklist Review'!$B$26" lockText="1" noThreeD="1"/>
</file>

<file path=xl/ctrlProps/ctrlProp43.xml><?xml version="1.0" encoding="utf-8"?>
<formControlPr xmlns="http://schemas.microsoft.com/office/spreadsheetml/2009/9/main" objectType="CheckBox" fmlaLink="'Checklist Review'!$C$26" lockText="1" noThreeD="1"/>
</file>

<file path=xl/ctrlProps/ctrlProp5.xml><?xml version="1.0" encoding="utf-8"?>
<formControlPr xmlns="http://schemas.microsoft.com/office/spreadsheetml/2009/9/main" objectType="CheckBox" fmlaLink="'Checklist Review'!$B$4" lockText="1" noThreeD="1"/>
</file>

<file path=xl/ctrlProps/ctrlProp6.xml><?xml version="1.0" encoding="utf-8"?>
<formControlPr xmlns="http://schemas.microsoft.com/office/spreadsheetml/2009/9/main" objectType="CheckBox" fmlaLink="'Checklist Review'!$C$4" lockText="1" noThreeD="1"/>
</file>

<file path=xl/ctrlProps/ctrlProp7.xml><?xml version="1.0" encoding="utf-8"?>
<formControlPr xmlns="http://schemas.microsoft.com/office/spreadsheetml/2009/9/main" objectType="CheckBox" fmlaLink="'Checklist Review'!$B$5" lockText="1" noThreeD="1"/>
</file>

<file path=xl/ctrlProps/ctrlProp8.xml><?xml version="1.0" encoding="utf-8"?>
<formControlPr xmlns="http://schemas.microsoft.com/office/spreadsheetml/2009/9/main" objectType="CheckBox" fmlaLink="'Checklist Review'!$C$5" lockText="1" noThreeD="1"/>
</file>

<file path=xl/ctrlProps/ctrlProp9.xml><?xml version="1.0" encoding="utf-8"?>
<formControlPr xmlns="http://schemas.microsoft.com/office/spreadsheetml/2009/9/main" objectType="CheckBox" fmlaLink="'Checklist Review'!$B$6" lockText="1" noThreeD="1"/>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xdr:colOff>
          <xdr:row>15</xdr:row>
          <xdr:rowOff>165100</xdr:rowOff>
        </xdr:from>
        <xdr:to>
          <xdr:col>2</xdr:col>
          <xdr:colOff>444500</xdr:colOff>
          <xdr:row>16</xdr:row>
          <xdr:rowOff>177800</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254000</xdr:colOff>
          <xdr:row>15</xdr:row>
          <xdr:rowOff>165100</xdr:rowOff>
        </xdr:from>
        <xdr:to>
          <xdr:col>4</xdr:col>
          <xdr:colOff>482600</xdr:colOff>
          <xdr:row>16</xdr:row>
          <xdr:rowOff>177800</xdr:rowOff>
        </xdr:to>
        <xdr:sp macro="" textlink="">
          <xdr:nvSpPr>
            <xdr:cNvPr id="1124" name="Check Box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165100</xdr:rowOff>
        </xdr:from>
        <xdr:to>
          <xdr:col>2</xdr:col>
          <xdr:colOff>444500</xdr:colOff>
          <xdr:row>19</xdr:row>
          <xdr:rowOff>368300</xdr:rowOff>
        </xdr:to>
        <xdr:sp macro="" textlink="">
          <xdr:nvSpPr>
            <xdr:cNvPr id="1125" name="Check Box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19</xdr:row>
          <xdr:rowOff>165100</xdr:rowOff>
        </xdr:from>
        <xdr:to>
          <xdr:col>4</xdr:col>
          <xdr:colOff>444500</xdr:colOff>
          <xdr:row>19</xdr:row>
          <xdr:rowOff>368300</xdr:rowOff>
        </xdr:to>
        <xdr:sp macro="" textlink="">
          <xdr:nvSpPr>
            <xdr:cNvPr id="1126" name="Check Box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165100</xdr:rowOff>
        </xdr:from>
        <xdr:to>
          <xdr:col>2</xdr:col>
          <xdr:colOff>444500</xdr:colOff>
          <xdr:row>21</xdr:row>
          <xdr:rowOff>368300</xdr:rowOff>
        </xdr:to>
        <xdr:sp macro="" textlink="">
          <xdr:nvSpPr>
            <xdr:cNvPr id="1127" name="Check Box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21</xdr:row>
          <xdr:rowOff>165100</xdr:rowOff>
        </xdr:from>
        <xdr:to>
          <xdr:col>4</xdr:col>
          <xdr:colOff>444500</xdr:colOff>
          <xdr:row>21</xdr:row>
          <xdr:rowOff>368300</xdr:rowOff>
        </xdr:to>
        <xdr:sp macro="" textlink="">
          <xdr:nvSpPr>
            <xdr:cNvPr id="1128" name="Check Box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165100</xdr:rowOff>
        </xdr:from>
        <xdr:to>
          <xdr:col>2</xdr:col>
          <xdr:colOff>444500</xdr:colOff>
          <xdr:row>23</xdr:row>
          <xdr:rowOff>368300</xdr:rowOff>
        </xdr:to>
        <xdr:sp macro="" textlink="">
          <xdr:nvSpPr>
            <xdr:cNvPr id="1129" name="Check Box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23</xdr:row>
          <xdr:rowOff>165100</xdr:rowOff>
        </xdr:from>
        <xdr:to>
          <xdr:col>4</xdr:col>
          <xdr:colOff>444500</xdr:colOff>
          <xdr:row>23</xdr:row>
          <xdr:rowOff>368300</xdr:rowOff>
        </xdr:to>
        <xdr:sp macro="" textlink="">
          <xdr:nvSpPr>
            <xdr:cNvPr id="1130" name="Check Box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165100</xdr:rowOff>
        </xdr:from>
        <xdr:to>
          <xdr:col>2</xdr:col>
          <xdr:colOff>444500</xdr:colOff>
          <xdr:row>25</xdr:row>
          <xdr:rowOff>368300</xdr:rowOff>
        </xdr:to>
        <xdr:sp macro="" textlink="">
          <xdr:nvSpPr>
            <xdr:cNvPr id="1131" name="Check Box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25</xdr:row>
          <xdr:rowOff>165100</xdr:rowOff>
        </xdr:from>
        <xdr:to>
          <xdr:col>4</xdr:col>
          <xdr:colOff>444500</xdr:colOff>
          <xdr:row>25</xdr:row>
          <xdr:rowOff>368300</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165100</xdr:rowOff>
        </xdr:from>
        <xdr:to>
          <xdr:col>2</xdr:col>
          <xdr:colOff>444500</xdr:colOff>
          <xdr:row>27</xdr:row>
          <xdr:rowOff>368300</xdr:rowOff>
        </xdr:to>
        <xdr:sp macro="" textlink="">
          <xdr:nvSpPr>
            <xdr:cNvPr id="1133" name="Check Box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27</xdr:row>
          <xdr:rowOff>165100</xdr:rowOff>
        </xdr:from>
        <xdr:to>
          <xdr:col>4</xdr:col>
          <xdr:colOff>444500</xdr:colOff>
          <xdr:row>27</xdr:row>
          <xdr:rowOff>368300</xdr:rowOff>
        </xdr:to>
        <xdr:sp macro="" textlink="">
          <xdr:nvSpPr>
            <xdr:cNvPr id="1134" name="Check Box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165100</xdr:rowOff>
        </xdr:from>
        <xdr:to>
          <xdr:col>2</xdr:col>
          <xdr:colOff>444500</xdr:colOff>
          <xdr:row>29</xdr:row>
          <xdr:rowOff>368300</xdr:rowOff>
        </xdr:to>
        <xdr:sp macro="" textlink="">
          <xdr:nvSpPr>
            <xdr:cNvPr id="1135" name="Check Box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29</xdr:row>
          <xdr:rowOff>165100</xdr:rowOff>
        </xdr:from>
        <xdr:to>
          <xdr:col>4</xdr:col>
          <xdr:colOff>444500</xdr:colOff>
          <xdr:row>29</xdr:row>
          <xdr:rowOff>368300</xdr:rowOff>
        </xdr:to>
        <xdr:sp macro="" textlink="">
          <xdr:nvSpPr>
            <xdr:cNvPr id="1136" name="Check Box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165100</xdr:rowOff>
        </xdr:from>
        <xdr:to>
          <xdr:col>2</xdr:col>
          <xdr:colOff>444500</xdr:colOff>
          <xdr:row>33</xdr:row>
          <xdr:rowOff>368300</xdr:rowOff>
        </xdr:to>
        <xdr:sp macro="" textlink="">
          <xdr:nvSpPr>
            <xdr:cNvPr id="1137" name="Check Box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33</xdr:row>
          <xdr:rowOff>165100</xdr:rowOff>
        </xdr:from>
        <xdr:to>
          <xdr:col>4</xdr:col>
          <xdr:colOff>444500</xdr:colOff>
          <xdr:row>33</xdr:row>
          <xdr:rowOff>368300</xdr:rowOff>
        </xdr:to>
        <xdr:sp macro="" textlink="">
          <xdr:nvSpPr>
            <xdr:cNvPr id="1138" name="Check Box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35</xdr:row>
          <xdr:rowOff>165100</xdr:rowOff>
        </xdr:from>
        <xdr:to>
          <xdr:col>2</xdr:col>
          <xdr:colOff>444500</xdr:colOff>
          <xdr:row>35</xdr:row>
          <xdr:rowOff>368300</xdr:rowOff>
        </xdr:to>
        <xdr:sp macro="" textlink="">
          <xdr:nvSpPr>
            <xdr:cNvPr id="1139" name="Check Box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35</xdr:row>
          <xdr:rowOff>165100</xdr:rowOff>
        </xdr:from>
        <xdr:to>
          <xdr:col>4</xdr:col>
          <xdr:colOff>444500</xdr:colOff>
          <xdr:row>35</xdr:row>
          <xdr:rowOff>368300</xdr:rowOff>
        </xdr:to>
        <xdr:sp macro="" textlink="">
          <xdr:nvSpPr>
            <xdr:cNvPr id="1140" name="Check Box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37</xdr:row>
          <xdr:rowOff>165100</xdr:rowOff>
        </xdr:from>
        <xdr:to>
          <xdr:col>2</xdr:col>
          <xdr:colOff>444500</xdr:colOff>
          <xdr:row>37</xdr:row>
          <xdr:rowOff>368300</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37</xdr:row>
          <xdr:rowOff>165100</xdr:rowOff>
        </xdr:from>
        <xdr:to>
          <xdr:col>4</xdr:col>
          <xdr:colOff>444500</xdr:colOff>
          <xdr:row>37</xdr:row>
          <xdr:rowOff>368300</xdr:rowOff>
        </xdr:to>
        <xdr:sp macro="" textlink="">
          <xdr:nvSpPr>
            <xdr:cNvPr id="1142" name="Check Box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39</xdr:row>
          <xdr:rowOff>165100</xdr:rowOff>
        </xdr:from>
        <xdr:to>
          <xdr:col>2</xdr:col>
          <xdr:colOff>444500</xdr:colOff>
          <xdr:row>39</xdr:row>
          <xdr:rowOff>368300</xdr:rowOff>
        </xdr:to>
        <xdr:sp macro="" textlink="">
          <xdr:nvSpPr>
            <xdr:cNvPr id="1143" name="Check Box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39</xdr:row>
          <xdr:rowOff>165100</xdr:rowOff>
        </xdr:from>
        <xdr:to>
          <xdr:col>4</xdr:col>
          <xdr:colOff>444500</xdr:colOff>
          <xdr:row>39</xdr:row>
          <xdr:rowOff>368300</xdr:rowOff>
        </xdr:to>
        <xdr:sp macro="" textlink="">
          <xdr:nvSpPr>
            <xdr:cNvPr id="1144" name="Check Box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41</xdr:row>
          <xdr:rowOff>165100</xdr:rowOff>
        </xdr:from>
        <xdr:to>
          <xdr:col>2</xdr:col>
          <xdr:colOff>444500</xdr:colOff>
          <xdr:row>41</xdr:row>
          <xdr:rowOff>368300</xdr:rowOff>
        </xdr:to>
        <xdr:sp macro="" textlink="">
          <xdr:nvSpPr>
            <xdr:cNvPr id="1145" name="Check Box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41</xdr:row>
          <xdr:rowOff>165100</xdr:rowOff>
        </xdr:from>
        <xdr:to>
          <xdr:col>4</xdr:col>
          <xdr:colOff>444500</xdr:colOff>
          <xdr:row>41</xdr:row>
          <xdr:rowOff>368300</xdr:rowOff>
        </xdr:to>
        <xdr:sp macro="" textlink="">
          <xdr:nvSpPr>
            <xdr:cNvPr id="1146" name="Check Box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46</xdr:row>
          <xdr:rowOff>165100</xdr:rowOff>
        </xdr:from>
        <xdr:to>
          <xdr:col>2</xdr:col>
          <xdr:colOff>444500</xdr:colOff>
          <xdr:row>46</xdr:row>
          <xdr:rowOff>368300</xdr:rowOff>
        </xdr:to>
        <xdr:sp macro="" textlink="">
          <xdr:nvSpPr>
            <xdr:cNvPr id="1147" name="Check Box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46</xdr:row>
          <xdr:rowOff>165100</xdr:rowOff>
        </xdr:from>
        <xdr:to>
          <xdr:col>4</xdr:col>
          <xdr:colOff>444500</xdr:colOff>
          <xdr:row>46</xdr:row>
          <xdr:rowOff>368300</xdr:rowOff>
        </xdr:to>
        <xdr:sp macro="" textlink="">
          <xdr:nvSpPr>
            <xdr:cNvPr id="1148" name="Check Box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49</xdr:row>
          <xdr:rowOff>165100</xdr:rowOff>
        </xdr:from>
        <xdr:to>
          <xdr:col>2</xdr:col>
          <xdr:colOff>444500</xdr:colOff>
          <xdr:row>49</xdr:row>
          <xdr:rowOff>368300</xdr:rowOff>
        </xdr:to>
        <xdr:sp macro="" textlink="">
          <xdr:nvSpPr>
            <xdr:cNvPr id="1149" name="Check Box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49</xdr:row>
          <xdr:rowOff>165100</xdr:rowOff>
        </xdr:from>
        <xdr:to>
          <xdr:col>4</xdr:col>
          <xdr:colOff>444500</xdr:colOff>
          <xdr:row>49</xdr:row>
          <xdr:rowOff>368300</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61</xdr:row>
          <xdr:rowOff>165100</xdr:rowOff>
        </xdr:from>
        <xdr:to>
          <xdr:col>2</xdr:col>
          <xdr:colOff>444500</xdr:colOff>
          <xdr:row>61</xdr:row>
          <xdr:rowOff>368300</xdr:rowOff>
        </xdr:to>
        <xdr:sp macro="" textlink="">
          <xdr:nvSpPr>
            <xdr:cNvPr id="1151" name="Check Box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61</xdr:row>
          <xdr:rowOff>165100</xdr:rowOff>
        </xdr:from>
        <xdr:to>
          <xdr:col>4</xdr:col>
          <xdr:colOff>444500</xdr:colOff>
          <xdr:row>61</xdr:row>
          <xdr:rowOff>368300</xdr:rowOff>
        </xdr:to>
        <xdr:sp macro="" textlink="">
          <xdr:nvSpPr>
            <xdr:cNvPr id="1152" name="Check Box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68</xdr:row>
          <xdr:rowOff>165100</xdr:rowOff>
        </xdr:from>
        <xdr:to>
          <xdr:col>2</xdr:col>
          <xdr:colOff>444500</xdr:colOff>
          <xdr:row>68</xdr:row>
          <xdr:rowOff>368300</xdr:rowOff>
        </xdr:to>
        <xdr:sp macro="" textlink="">
          <xdr:nvSpPr>
            <xdr:cNvPr id="1153" name="Check Box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68</xdr:row>
          <xdr:rowOff>165100</xdr:rowOff>
        </xdr:from>
        <xdr:to>
          <xdr:col>4</xdr:col>
          <xdr:colOff>444500</xdr:colOff>
          <xdr:row>68</xdr:row>
          <xdr:rowOff>368300</xdr:rowOff>
        </xdr:to>
        <xdr:sp macro="" textlink="">
          <xdr:nvSpPr>
            <xdr:cNvPr id="1154" name="Check Box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70</xdr:row>
          <xdr:rowOff>165100</xdr:rowOff>
        </xdr:from>
        <xdr:to>
          <xdr:col>2</xdr:col>
          <xdr:colOff>444500</xdr:colOff>
          <xdr:row>70</xdr:row>
          <xdr:rowOff>368300</xdr:rowOff>
        </xdr:to>
        <xdr:sp macro="" textlink="">
          <xdr:nvSpPr>
            <xdr:cNvPr id="1155" name="Check Box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70</xdr:row>
          <xdr:rowOff>165100</xdr:rowOff>
        </xdr:from>
        <xdr:to>
          <xdr:col>4</xdr:col>
          <xdr:colOff>444500</xdr:colOff>
          <xdr:row>70</xdr:row>
          <xdr:rowOff>368300</xdr:rowOff>
        </xdr:to>
        <xdr:sp macro="" textlink="">
          <xdr:nvSpPr>
            <xdr:cNvPr id="1156" name="Check Box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72</xdr:row>
          <xdr:rowOff>165100</xdr:rowOff>
        </xdr:from>
        <xdr:to>
          <xdr:col>6</xdr:col>
          <xdr:colOff>419100</xdr:colOff>
          <xdr:row>73</xdr:row>
          <xdr:rowOff>177800</xdr:rowOff>
        </xdr:to>
        <xdr:sp macro="" textlink="">
          <xdr:nvSpPr>
            <xdr:cNvPr id="1160" name="Check Box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80</xdr:row>
          <xdr:rowOff>165100</xdr:rowOff>
        </xdr:from>
        <xdr:to>
          <xdr:col>6</xdr:col>
          <xdr:colOff>419100</xdr:colOff>
          <xdr:row>81</xdr:row>
          <xdr:rowOff>177800</xdr:rowOff>
        </xdr:to>
        <xdr:sp macro="" textlink="">
          <xdr:nvSpPr>
            <xdr:cNvPr id="1162" name="Check Box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51</xdr:row>
          <xdr:rowOff>165100</xdr:rowOff>
        </xdr:from>
        <xdr:to>
          <xdr:col>6</xdr:col>
          <xdr:colOff>254000</xdr:colOff>
          <xdr:row>52</xdr:row>
          <xdr:rowOff>177800</xdr:rowOff>
        </xdr:to>
        <xdr:sp macro="" textlink="">
          <xdr:nvSpPr>
            <xdr:cNvPr id="1173" name="Check Box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52</xdr:row>
          <xdr:rowOff>165100</xdr:rowOff>
        </xdr:from>
        <xdr:to>
          <xdr:col>6</xdr:col>
          <xdr:colOff>241300</xdr:colOff>
          <xdr:row>53</xdr:row>
          <xdr:rowOff>177800</xdr:rowOff>
        </xdr:to>
        <xdr:sp macro="" textlink="">
          <xdr:nvSpPr>
            <xdr:cNvPr id="1174" name="Check Box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53</xdr:row>
          <xdr:rowOff>165100</xdr:rowOff>
        </xdr:from>
        <xdr:to>
          <xdr:col>6</xdr:col>
          <xdr:colOff>241300</xdr:colOff>
          <xdr:row>54</xdr:row>
          <xdr:rowOff>177800</xdr:rowOff>
        </xdr:to>
        <xdr:sp macro="" textlink="">
          <xdr:nvSpPr>
            <xdr:cNvPr id="1175" name="Check Box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241300</xdr:rowOff>
        </xdr:from>
        <xdr:to>
          <xdr:col>2</xdr:col>
          <xdr:colOff>444500</xdr:colOff>
          <xdr:row>31</xdr:row>
          <xdr:rowOff>444500</xdr:rowOff>
        </xdr:to>
        <xdr:sp macro="" textlink="">
          <xdr:nvSpPr>
            <xdr:cNvPr id="1178" name="Check Box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31</xdr:row>
          <xdr:rowOff>215900</xdr:rowOff>
        </xdr:from>
        <xdr:to>
          <xdr:col>4</xdr:col>
          <xdr:colOff>444500</xdr:colOff>
          <xdr:row>31</xdr:row>
          <xdr:rowOff>431800</xdr:rowOff>
        </xdr:to>
        <xdr:sp macro="" textlink="">
          <xdr:nvSpPr>
            <xdr:cNvPr id="1179" name="Check Box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241300</xdr:rowOff>
        </xdr:from>
        <xdr:to>
          <xdr:col>2</xdr:col>
          <xdr:colOff>444500</xdr:colOff>
          <xdr:row>32</xdr:row>
          <xdr:rowOff>444500</xdr:rowOff>
        </xdr:to>
        <xdr:sp macro="" textlink="">
          <xdr:nvSpPr>
            <xdr:cNvPr id="1180" name="Check Box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32</xdr:row>
          <xdr:rowOff>215900</xdr:rowOff>
        </xdr:from>
        <xdr:to>
          <xdr:col>4</xdr:col>
          <xdr:colOff>444500</xdr:colOff>
          <xdr:row>32</xdr:row>
          <xdr:rowOff>431800</xdr:rowOff>
        </xdr:to>
        <xdr:sp macro="" textlink="">
          <xdr:nvSpPr>
            <xdr:cNvPr id="1181" name="Check Box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533400</xdr:colOff>
          <xdr:row>3</xdr:row>
          <xdr:rowOff>25400</xdr:rowOff>
        </xdr:from>
        <xdr:to>
          <xdr:col>9</xdr:col>
          <xdr:colOff>152400</xdr:colOff>
          <xdr:row>34</xdr:row>
          <xdr:rowOff>139700</xdr:rowOff>
        </xdr:to>
        <xdr:sp macro="" textlink="">
          <xdr:nvSpPr>
            <xdr:cNvPr id="26625" name="Object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469900</xdr:colOff>
          <xdr:row>3</xdr:row>
          <xdr:rowOff>12700</xdr:rowOff>
        </xdr:from>
        <xdr:to>
          <xdr:col>12</xdr:col>
          <xdr:colOff>203200</xdr:colOff>
          <xdr:row>49</xdr:row>
          <xdr:rowOff>101600</xdr:rowOff>
        </xdr:to>
        <xdr:sp macro="" textlink="">
          <xdr:nvSpPr>
            <xdr:cNvPr id="39937" name="Object 1" hidden="1">
              <a:extLst>
                <a:ext uri="{63B3BB69-23CF-44E3-9099-C40C66FF867C}">
                  <a14:compatExt spid="_x0000_s3993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FS-A1-1830%20SEFA%20Form-DRAF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EFA Data"/>
      <sheetName val="State Entities"/>
      <sheetName val="List"/>
      <sheetName val="CFDA Program Titles Table"/>
      <sheetName val="OFA UNK"/>
      <sheetName val="Fed. Agency Identifier Table"/>
      <sheetName val="Grantor Names"/>
      <sheetName val="Reconciliation"/>
      <sheetName val="Checklist"/>
      <sheetName val="Instructions"/>
    </sheetNames>
    <sheetDataSet>
      <sheetData sheetId="0" refreshError="1"/>
      <sheetData sheetId="1" refreshError="1"/>
      <sheetData sheetId="2">
        <row r="1">
          <cell r="A1" t="str">
            <v>Y</v>
          </cell>
        </row>
        <row r="2">
          <cell r="A2" t="str">
            <v>N</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Ty, Lyna" id="{740F7A7F-B1C4-48B5-934B-9F5AC6DF91D4}" userId="S::Lyna.Ty@myfloridacfo.com::1dfaf01a-fae9-4d38-bee6-28cf46ff0db6" providerId="AD"/>
</personList>
</file>

<file path=xl/tables/table1.xml><?xml version="1.0" encoding="utf-8"?>
<table xmlns="http://schemas.openxmlformats.org/spreadsheetml/2006/main" id="1" name="Table1" displayName="Table1" ref="A1:C102" totalsRowShown="0">
  <autoFilter ref="A1:C102"/>
  <tableColumns count="3">
    <tableColumn id="1" name="1. OLO" dataDxfId="18"/>
    <tableColumn id="2" name="2. FEIN"/>
    <tableColumn id="3" name="3. DUNS Number "/>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79" dT="2020-08-17T16:05:14.73" personId="{740F7A7F-B1C4-48B5-934B-9F5AC6DF91D4}" id="{79890994-4F61-4B7F-99F3-662AEE40EAAF}">
    <text>changed from State Clean Diesel Grant Program</text>
  </threadedComment>
  <threadedComment ref="C1613" dT="2020-08-17T16:06:49.81" personId="{740F7A7F-B1C4-48B5-934B-9F5AC6DF91D4}" id="{CE8E66D7-FAA8-4CDC-B65B-BC94292653B4}">
    <text>changed from Special Education -- Olympic Education Programs</text>
  </threadedComment>
  <threadedComment ref="A2323" dT="2020-07-08T17:48:01.68" personId="{740F7A7F-B1C4-48B5-934B-9F5AC6DF91D4}" id="{CD5F6FF0-938E-4EAC-9CBB-10F9E3D4B561}">
    <text>added</text>
  </threadedComment>
</ThreadedComments>
</file>

<file path=xl/worksheets/_rels/sheet11.xml.rels><?xml version="1.0" encoding="UTF-8" standalone="yes"?>
<Relationships xmlns="http://schemas.openxmlformats.org/package/2006/relationships"><Relationship Id="rId46" Type="http://schemas.openxmlformats.org/officeDocument/2006/relationships/ctrlProp" Target="../ctrlProps/ctrlProp43.xml"/><Relationship Id="rId20" Type="http://schemas.openxmlformats.org/officeDocument/2006/relationships/ctrlProp" Target="../ctrlProps/ctrlProp17.xml"/><Relationship Id="rId21" Type="http://schemas.openxmlformats.org/officeDocument/2006/relationships/ctrlProp" Target="../ctrlProps/ctrlProp18.xml"/><Relationship Id="rId22" Type="http://schemas.openxmlformats.org/officeDocument/2006/relationships/ctrlProp" Target="../ctrlProps/ctrlProp19.xml"/><Relationship Id="rId23" Type="http://schemas.openxmlformats.org/officeDocument/2006/relationships/ctrlProp" Target="../ctrlProps/ctrlProp20.xml"/><Relationship Id="rId24" Type="http://schemas.openxmlformats.org/officeDocument/2006/relationships/ctrlProp" Target="../ctrlProps/ctrlProp21.xml"/><Relationship Id="rId25" Type="http://schemas.openxmlformats.org/officeDocument/2006/relationships/ctrlProp" Target="../ctrlProps/ctrlProp22.xml"/><Relationship Id="rId26" Type="http://schemas.openxmlformats.org/officeDocument/2006/relationships/ctrlProp" Target="../ctrlProps/ctrlProp23.xml"/><Relationship Id="rId27" Type="http://schemas.openxmlformats.org/officeDocument/2006/relationships/ctrlProp" Target="../ctrlProps/ctrlProp24.xml"/><Relationship Id="rId28" Type="http://schemas.openxmlformats.org/officeDocument/2006/relationships/ctrlProp" Target="../ctrlProps/ctrlProp25.xml"/><Relationship Id="rId29" Type="http://schemas.openxmlformats.org/officeDocument/2006/relationships/ctrlProp" Target="../ctrlProps/ctrlProp26.xml"/><Relationship Id="rId1" Type="http://schemas.openxmlformats.org/officeDocument/2006/relationships/hyperlink" Target="mailto:financialreporting@myfloridacfo.com" TargetMode="External"/><Relationship Id="rId2" Type="http://schemas.openxmlformats.org/officeDocument/2006/relationships/drawing" Target="../drawings/drawing1.xml"/><Relationship Id="rId3" Type="http://schemas.openxmlformats.org/officeDocument/2006/relationships/vmlDrawing" Target="../drawings/vmlDrawing2.vml"/><Relationship Id="rId4" Type="http://schemas.openxmlformats.org/officeDocument/2006/relationships/ctrlProp" Target="../ctrlProps/ctrlProp1.xml"/><Relationship Id="rId5" Type="http://schemas.openxmlformats.org/officeDocument/2006/relationships/ctrlProp" Target="../ctrlProps/ctrlProp2.xml"/><Relationship Id="rId30" Type="http://schemas.openxmlformats.org/officeDocument/2006/relationships/ctrlProp" Target="../ctrlProps/ctrlProp27.xml"/><Relationship Id="rId31" Type="http://schemas.openxmlformats.org/officeDocument/2006/relationships/ctrlProp" Target="../ctrlProps/ctrlProp28.xml"/><Relationship Id="rId32" Type="http://schemas.openxmlformats.org/officeDocument/2006/relationships/ctrlProp" Target="../ctrlProps/ctrlProp29.xml"/><Relationship Id="rId9" Type="http://schemas.openxmlformats.org/officeDocument/2006/relationships/ctrlProp" Target="../ctrlProps/ctrlProp6.xml"/><Relationship Id="rId6" Type="http://schemas.openxmlformats.org/officeDocument/2006/relationships/ctrlProp" Target="../ctrlProps/ctrlProp3.xml"/><Relationship Id="rId7" Type="http://schemas.openxmlformats.org/officeDocument/2006/relationships/ctrlProp" Target="../ctrlProps/ctrlProp4.xml"/><Relationship Id="rId8" Type="http://schemas.openxmlformats.org/officeDocument/2006/relationships/ctrlProp" Target="../ctrlProps/ctrlProp5.xml"/><Relationship Id="rId33" Type="http://schemas.openxmlformats.org/officeDocument/2006/relationships/ctrlProp" Target="../ctrlProps/ctrlProp30.xml"/><Relationship Id="rId34" Type="http://schemas.openxmlformats.org/officeDocument/2006/relationships/ctrlProp" Target="../ctrlProps/ctrlProp31.xml"/><Relationship Id="rId35" Type="http://schemas.openxmlformats.org/officeDocument/2006/relationships/ctrlProp" Target="../ctrlProps/ctrlProp32.xml"/><Relationship Id="rId36" Type="http://schemas.openxmlformats.org/officeDocument/2006/relationships/ctrlProp" Target="../ctrlProps/ctrlProp33.xml"/><Relationship Id="rId10" Type="http://schemas.openxmlformats.org/officeDocument/2006/relationships/ctrlProp" Target="../ctrlProps/ctrlProp7.xml"/><Relationship Id="rId11" Type="http://schemas.openxmlformats.org/officeDocument/2006/relationships/ctrlProp" Target="../ctrlProps/ctrlProp8.xml"/><Relationship Id="rId12" Type="http://schemas.openxmlformats.org/officeDocument/2006/relationships/ctrlProp" Target="../ctrlProps/ctrlProp9.xml"/><Relationship Id="rId13" Type="http://schemas.openxmlformats.org/officeDocument/2006/relationships/ctrlProp" Target="../ctrlProps/ctrlProp10.xml"/><Relationship Id="rId14" Type="http://schemas.openxmlformats.org/officeDocument/2006/relationships/ctrlProp" Target="../ctrlProps/ctrlProp11.xml"/><Relationship Id="rId15" Type="http://schemas.openxmlformats.org/officeDocument/2006/relationships/ctrlProp" Target="../ctrlProps/ctrlProp12.xml"/><Relationship Id="rId16" Type="http://schemas.openxmlformats.org/officeDocument/2006/relationships/ctrlProp" Target="../ctrlProps/ctrlProp13.xml"/><Relationship Id="rId17" Type="http://schemas.openxmlformats.org/officeDocument/2006/relationships/ctrlProp" Target="../ctrlProps/ctrlProp14.xml"/><Relationship Id="rId18" Type="http://schemas.openxmlformats.org/officeDocument/2006/relationships/ctrlProp" Target="../ctrlProps/ctrlProp15.xml"/><Relationship Id="rId19" Type="http://schemas.openxmlformats.org/officeDocument/2006/relationships/ctrlProp" Target="../ctrlProps/ctrlProp16.xml"/><Relationship Id="rId37" Type="http://schemas.openxmlformats.org/officeDocument/2006/relationships/ctrlProp" Target="../ctrlProps/ctrlProp34.xml"/><Relationship Id="rId38" Type="http://schemas.openxmlformats.org/officeDocument/2006/relationships/ctrlProp" Target="../ctrlProps/ctrlProp35.xml"/><Relationship Id="rId39" Type="http://schemas.openxmlformats.org/officeDocument/2006/relationships/ctrlProp" Target="../ctrlProps/ctrlProp36.xml"/><Relationship Id="rId40" Type="http://schemas.openxmlformats.org/officeDocument/2006/relationships/ctrlProp" Target="../ctrlProps/ctrlProp37.xml"/><Relationship Id="rId41" Type="http://schemas.openxmlformats.org/officeDocument/2006/relationships/ctrlProp" Target="../ctrlProps/ctrlProp38.xml"/><Relationship Id="rId42" Type="http://schemas.openxmlformats.org/officeDocument/2006/relationships/ctrlProp" Target="../ctrlProps/ctrlProp39.xml"/><Relationship Id="rId43" Type="http://schemas.openxmlformats.org/officeDocument/2006/relationships/ctrlProp" Target="../ctrlProps/ctrlProp40.xml"/><Relationship Id="rId44" Type="http://schemas.openxmlformats.org/officeDocument/2006/relationships/ctrlProp" Target="../ctrlProps/ctrlProp41.xml"/><Relationship Id="rId45" Type="http://schemas.openxmlformats.org/officeDocument/2006/relationships/ctrlProp" Target="../ctrlProps/ctrlProp42.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oleObject" Target="../embeddings/oleObject1.bin"/><Relationship Id="rId4" Type="http://schemas.openxmlformats.org/officeDocument/2006/relationships/image" Target="../media/image1.emf"/><Relationship Id="rId1" Type="http://schemas.openxmlformats.org/officeDocument/2006/relationships/drawing" Target="../drawings/drawing2.xml"/><Relationship Id="rId2"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3" Type="http://schemas.openxmlformats.org/officeDocument/2006/relationships/oleObject" Target="../embeddings/oleObject2.bin"/><Relationship Id="rId4" Type="http://schemas.openxmlformats.org/officeDocument/2006/relationships/image" Target="../media/image2.emf"/><Relationship Id="rId1" Type="http://schemas.openxmlformats.org/officeDocument/2006/relationships/drawing" Target="../drawings/drawing3.xml"/><Relationship Id="rId2"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 Id="rId6"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X12712"/>
  <sheetViews>
    <sheetView tabSelected="1" workbookViewId="0">
      <selection activeCell="D2" sqref="D2"/>
    </sheetView>
  </sheetViews>
  <sheetFormatPr baseColWidth="10" defaultColWidth="9.1640625" defaultRowHeight="12" x14ac:dyDescent="0"/>
  <cols>
    <col min="1" max="1" width="10.6640625" style="2" customWidth="1"/>
    <col min="2" max="2" width="12.5" style="2" customWidth="1"/>
    <col min="3" max="3" width="19.5" style="2" customWidth="1"/>
    <col min="4" max="4" width="13.5" style="9" customWidth="1"/>
    <col min="5" max="5" width="12.1640625" style="9" customWidth="1"/>
    <col min="6" max="7" width="16.1640625" style="9" customWidth="1"/>
    <col min="8" max="8" width="60.1640625" style="81" customWidth="1"/>
    <col min="9" max="9" width="66.6640625" style="82" customWidth="1"/>
    <col min="10" max="10" width="16.33203125" style="11" customWidth="1"/>
    <col min="11" max="11" width="14.33203125" style="11" customWidth="1"/>
    <col min="12" max="12" width="13.33203125" style="72" customWidth="1"/>
    <col min="13" max="13" width="37" style="3" customWidth="1"/>
    <col min="14" max="14" width="29.6640625" style="3" customWidth="1"/>
    <col min="15" max="15" width="15.5" style="103" bestFit="1" customWidth="1"/>
    <col min="16" max="16" width="18.83203125" style="103" customWidth="1"/>
    <col min="17" max="17" width="19" style="103" customWidth="1"/>
    <col min="18" max="18" width="21.33203125" style="3" bestFit="1" customWidth="1"/>
    <col min="19" max="19" width="43" style="80" customWidth="1"/>
    <col min="20" max="21" width="18.6640625" style="80" bestFit="1" customWidth="1"/>
    <col min="22" max="22" width="18.6640625" style="80" customWidth="1"/>
    <col min="23" max="23" width="11.5" style="111" customWidth="1"/>
    <col min="24" max="24" width="18.5" style="106" customWidth="1"/>
    <col min="25" max="16384" width="9.1640625" style="3"/>
  </cols>
  <sheetData>
    <row r="1" spans="1:24" ht="70.5" customHeight="1">
      <c r="A1" s="83" t="s">
        <v>2571</v>
      </c>
      <c r="B1" s="83" t="s">
        <v>2570</v>
      </c>
      <c r="C1" s="83" t="s">
        <v>2569</v>
      </c>
      <c r="D1" s="112" t="s">
        <v>4730</v>
      </c>
      <c r="E1" s="112" t="s">
        <v>2573</v>
      </c>
      <c r="F1" s="112" t="s">
        <v>4436</v>
      </c>
      <c r="G1" s="112" t="s">
        <v>4548</v>
      </c>
      <c r="H1" s="77" t="s">
        <v>4549</v>
      </c>
      <c r="I1" s="77" t="s">
        <v>4729</v>
      </c>
      <c r="J1" s="76" t="s">
        <v>4551</v>
      </c>
      <c r="K1" s="76" t="s">
        <v>4552</v>
      </c>
      <c r="L1" s="76" t="s">
        <v>4553</v>
      </c>
      <c r="M1" s="78" t="s">
        <v>4554</v>
      </c>
      <c r="N1" s="78" t="s">
        <v>4571</v>
      </c>
      <c r="O1" s="98" t="s">
        <v>4555</v>
      </c>
      <c r="P1" s="98" t="s">
        <v>4556</v>
      </c>
      <c r="Q1" s="98" t="s">
        <v>4557</v>
      </c>
      <c r="R1" s="79" t="s">
        <v>4558</v>
      </c>
      <c r="S1" s="92" t="s">
        <v>4559</v>
      </c>
      <c r="T1" s="97" t="s">
        <v>4560</v>
      </c>
      <c r="U1" s="97" t="s">
        <v>4561</v>
      </c>
      <c r="V1" s="97" t="s">
        <v>4562</v>
      </c>
      <c r="W1" s="110" t="s">
        <v>4563</v>
      </c>
      <c r="X1" s="105" t="s">
        <v>4564</v>
      </c>
    </row>
    <row r="2" spans="1:24" s="107" customFormat="1" ht="14">
      <c r="A2" s="198"/>
      <c r="B2" s="198"/>
      <c r="C2" s="198"/>
      <c r="D2" s="199"/>
      <c r="E2" s="197"/>
      <c r="F2" s="197"/>
      <c r="G2" s="197"/>
      <c r="H2" s="80" t="str">
        <f>IF(ISERROR(IF(ISERROR(VLOOKUP((LEFT(D2,2)),'Fed. Agency Identifier Table'!A$2:C$63,3,FALSE)),(VLOOKUP((LEFT(D2,1)),'Fed. Agency Identifier Table'!A$2:C$63,3,FALSE)),(VLOOKUP((LEFT(D2,2)),'Fed. Agency Identifier Table'!A$2:C$63,3,FALSE)))),"",(IF(ISERROR(VLOOKUP((LEFT(D2,2)),'Fed. Agency Identifier Table'!A$2:C$63,3,FALSE)),(VLOOKUP((LEFT(D2,1)),'Fed. Agency Identifier Table'!A$2:C$63,3,FALSE)),(VLOOKUP((LEFT(D2,2)),'Fed. Agency Identifier Table'!A$2:C$63,3,FALSE)))))</f>
        <v/>
      </c>
      <c r="I2" s="150" t="str">
        <f>IF(ISNUMBER(SEARCH("*.unk*",D2)),"Other Federal Awards",IF(ISERROR(VLOOKUP(D2,'CFDA Program Titles Table'!A$2:C$2607,3,FALSE)),"",VLOOKUP(D2,'CFDA Program Titles Table'!A$2:C$2607,3,FALSE)))</f>
        <v/>
      </c>
      <c r="J2" s="204"/>
      <c r="K2" s="204"/>
      <c r="L2" s="206"/>
      <c r="M2" s="202"/>
      <c r="N2" s="202"/>
      <c r="O2" s="205"/>
      <c r="P2" s="205"/>
      <c r="Q2" s="205"/>
      <c r="R2" s="202"/>
      <c r="S2" s="106" t="str">
        <f>IFERROR(IF(J2="Y", "Research And Development Programs Cluster:", VLOOKUP(D2,'Cluster Info'!$A$2:$B$113,2,FALSE)), "Non Cluster:")</f>
        <v>Non Cluster:</v>
      </c>
      <c r="T2" s="106">
        <f t="shared" ref="T2:T65" si="0">IF(E2="Y","ARRA - "&amp;N2, N2)</f>
        <v>0</v>
      </c>
      <c r="U2" s="106">
        <f>IF(F2="Y","COVID-19 - "&amp;N2, N2)</f>
        <v>0</v>
      </c>
      <c r="V2" s="106">
        <f>IF(G2="Y","ARP - "&amp;N2, N2)</f>
        <v>0</v>
      </c>
      <c r="W2" s="119">
        <f t="shared" ref="W2:W65" si="1">IF(AND(J2="Y",I2="Other Federal Awards"),(LEFT(D2,2)&amp;".RD"),D2)</f>
        <v>0</v>
      </c>
      <c r="X2" s="106">
        <f>O2-P2</f>
        <v>0</v>
      </c>
    </row>
    <row r="3" spans="1:24" ht="14">
      <c r="A3" s="198"/>
      <c r="B3" s="198"/>
      <c r="C3" s="198"/>
      <c r="D3" s="199"/>
      <c r="E3" s="197"/>
      <c r="F3" s="197"/>
      <c r="G3" s="197"/>
      <c r="H3" s="80" t="str">
        <f>IF(ISERROR(IF(ISERROR(VLOOKUP((LEFT(D3,2)),'Fed. Agency Identifier Table'!A$2:C$63,3,FALSE)),(VLOOKUP((LEFT(D3,1)),'Fed. Agency Identifier Table'!A$2:C$63,3,FALSE)),(VLOOKUP((LEFT(D3,2)),'Fed. Agency Identifier Table'!A$2:C$63,3,FALSE)))),"",(IF(ISERROR(VLOOKUP((LEFT(D3,2)),'Fed. Agency Identifier Table'!A$2:C$63,3,FALSE)),(VLOOKUP((LEFT(D3,1)),'Fed. Agency Identifier Table'!A$2:C$63,3,FALSE)),(VLOOKUP((LEFT(D3,2)),'Fed. Agency Identifier Table'!A$2:C$63,3,FALSE)))))</f>
        <v/>
      </c>
      <c r="I3" s="150" t="str">
        <f>IF(ISNUMBER(SEARCH("*.unk*",D3)),"Other Federal Awards",IF(ISERROR(VLOOKUP(D3,'CFDA Program Titles Table'!A$2:C$2607,3,FALSE)),"",VLOOKUP(D3,'CFDA Program Titles Table'!A$2:C$2607,3,FALSE)))</f>
        <v/>
      </c>
      <c r="J3" s="204"/>
      <c r="K3" s="204"/>
      <c r="L3" s="206"/>
      <c r="M3" s="202"/>
      <c r="N3" s="202"/>
      <c r="O3" s="205"/>
      <c r="P3" s="205"/>
      <c r="Q3" s="205"/>
      <c r="R3" s="202"/>
      <c r="S3" s="106" t="str">
        <f>IFERROR(IF(J3="Y", "Research And Development Programs Cluster:", VLOOKUP(D3,'Cluster Info'!$A$2:$B$113,2,FALSE)), "Non Cluster:")</f>
        <v>Non Cluster:</v>
      </c>
      <c r="T3" s="106">
        <f t="shared" si="0"/>
        <v>0</v>
      </c>
      <c r="U3" s="106">
        <f t="shared" ref="U3:U66" si="2">IF(F3="Y","COVID-19 - "&amp;N3, N3)</f>
        <v>0</v>
      </c>
      <c r="V3" s="106">
        <f t="shared" ref="V3:V66" si="3">IF(G3="Y","ARP - "&amp;N3, N3)</f>
        <v>0</v>
      </c>
      <c r="W3" s="119">
        <f t="shared" si="1"/>
        <v>0</v>
      </c>
      <c r="X3" s="106">
        <f t="shared" ref="X3:X66" si="4">O3-P3</f>
        <v>0</v>
      </c>
    </row>
    <row r="4" spans="1:24" ht="14">
      <c r="A4" s="198"/>
      <c r="B4" s="198"/>
      <c r="C4" s="198"/>
      <c r="D4" s="199"/>
      <c r="E4" s="197"/>
      <c r="F4" s="197"/>
      <c r="G4" s="197"/>
      <c r="H4" s="80" t="str">
        <f>IF(ISERROR(IF(ISERROR(VLOOKUP((LEFT(D4,2)),'Fed. Agency Identifier Table'!A$2:C$63,3,FALSE)),(VLOOKUP((LEFT(D4,1)),'Fed. Agency Identifier Table'!A$2:C$63,3,FALSE)),(VLOOKUP((LEFT(D4,2)),'Fed. Agency Identifier Table'!A$2:C$63,3,FALSE)))),"",(IF(ISERROR(VLOOKUP((LEFT(D4,2)),'Fed. Agency Identifier Table'!A$2:C$63,3,FALSE)),(VLOOKUP((LEFT(D4,1)),'Fed. Agency Identifier Table'!A$2:C$63,3,FALSE)),(VLOOKUP((LEFT(D4,2)),'Fed. Agency Identifier Table'!A$2:C$63,3,FALSE)))))</f>
        <v/>
      </c>
      <c r="I4" s="150" t="str">
        <f>IF(ISNUMBER(SEARCH("*.unk*",D4)),"Other Federal Awards",IF(ISERROR(VLOOKUP(D4,'CFDA Program Titles Table'!A$2:C$2607,3,FALSE)),"",VLOOKUP(D4,'CFDA Program Titles Table'!A$2:C$2607,3,FALSE)))</f>
        <v/>
      </c>
      <c r="J4" s="204"/>
      <c r="K4" s="204"/>
      <c r="L4" s="206"/>
      <c r="M4" s="202"/>
      <c r="N4" s="202"/>
      <c r="O4" s="205"/>
      <c r="P4" s="205"/>
      <c r="Q4" s="205"/>
      <c r="R4" s="202"/>
      <c r="S4" s="106" t="str">
        <f>IFERROR(IF(J4="Y", "Research And Development Programs Cluster:", VLOOKUP(D4,'Cluster Info'!$A$2:$B$113,2,FALSE)), "Non Cluster:")</f>
        <v>Non Cluster:</v>
      </c>
      <c r="T4" s="106">
        <f t="shared" si="0"/>
        <v>0</v>
      </c>
      <c r="U4" s="106">
        <f t="shared" si="2"/>
        <v>0</v>
      </c>
      <c r="V4" s="106">
        <f t="shared" si="3"/>
        <v>0</v>
      </c>
      <c r="W4" s="119">
        <f t="shared" si="1"/>
        <v>0</v>
      </c>
      <c r="X4" s="106">
        <f t="shared" si="4"/>
        <v>0</v>
      </c>
    </row>
    <row r="5" spans="1:24" ht="14">
      <c r="A5" s="198"/>
      <c r="B5" s="198"/>
      <c r="C5" s="198"/>
      <c r="D5" s="199"/>
      <c r="E5" s="197"/>
      <c r="F5" s="197"/>
      <c r="G5" s="197"/>
      <c r="H5" s="80" t="str">
        <f>IF(ISERROR(IF(ISERROR(VLOOKUP((LEFT(D5,2)),'Fed. Agency Identifier Table'!A$2:C$63,3,FALSE)),(VLOOKUP((LEFT(D5,1)),'Fed. Agency Identifier Table'!A$2:C$63,3,FALSE)),(VLOOKUP((LEFT(D5,2)),'Fed. Agency Identifier Table'!A$2:C$63,3,FALSE)))),"",(IF(ISERROR(VLOOKUP((LEFT(D5,2)),'Fed. Agency Identifier Table'!A$2:C$63,3,FALSE)),(VLOOKUP((LEFT(D5,1)),'Fed. Agency Identifier Table'!A$2:C$63,3,FALSE)),(VLOOKUP((LEFT(D5,2)),'Fed. Agency Identifier Table'!A$2:C$63,3,FALSE)))))</f>
        <v/>
      </c>
      <c r="I5" s="150" t="str">
        <f>IF(ISNUMBER(SEARCH("*.unk*",D5)),"Other Federal Awards",IF(ISERROR(VLOOKUP(D5,'CFDA Program Titles Table'!A$2:C$2607,3,FALSE)),"",VLOOKUP(D5,'CFDA Program Titles Table'!A$2:C$2607,3,FALSE)))</f>
        <v/>
      </c>
      <c r="J5" s="204"/>
      <c r="K5" s="204"/>
      <c r="L5" s="206"/>
      <c r="M5" s="202"/>
      <c r="N5" s="202"/>
      <c r="O5" s="205"/>
      <c r="P5" s="205"/>
      <c r="Q5" s="205"/>
      <c r="R5" s="203"/>
      <c r="S5" s="106" t="str">
        <f>IFERROR(IF(J5="Y", "Research And Development Programs Cluster:", VLOOKUP(D5,'Cluster Info'!$A$2:$B$113,2,FALSE)), "Non Cluster:")</f>
        <v>Non Cluster:</v>
      </c>
      <c r="T5" s="106">
        <f t="shared" si="0"/>
        <v>0</v>
      </c>
      <c r="U5" s="106">
        <f t="shared" si="2"/>
        <v>0</v>
      </c>
      <c r="V5" s="106">
        <f t="shared" si="3"/>
        <v>0</v>
      </c>
      <c r="W5" s="119">
        <f t="shared" si="1"/>
        <v>0</v>
      </c>
      <c r="X5" s="106">
        <f t="shared" si="4"/>
        <v>0</v>
      </c>
    </row>
    <row r="6" spans="1:24" ht="14">
      <c r="A6" s="198"/>
      <c r="B6" s="198"/>
      <c r="C6" s="198"/>
      <c r="D6" s="199"/>
      <c r="E6" s="197"/>
      <c r="F6" s="197"/>
      <c r="G6" s="197"/>
      <c r="H6" s="80" t="str">
        <f>IF(ISERROR(IF(ISERROR(VLOOKUP((LEFT(D6,2)),'Fed. Agency Identifier Table'!A$2:C$63,3,FALSE)),(VLOOKUP((LEFT(D6,1)),'Fed. Agency Identifier Table'!A$2:C$63,3,FALSE)),(VLOOKUP((LEFT(D6,2)),'Fed. Agency Identifier Table'!A$2:C$63,3,FALSE)))),"",(IF(ISERROR(VLOOKUP((LEFT(D6,2)),'Fed. Agency Identifier Table'!A$2:C$63,3,FALSE)),(VLOOKUP((LEFT(D6,1)),'Fed. Agency Identifier Table'!A$2:C$63,3,FALSE)),(VLOOKUP((LEFT(D6,2)),'Fed. Agency Identifier Table'!A$2:C$63,3,FALSE)))))</f>
        <v/>
      </c>
      <c r="I6" s="150" t="str">
        <f>IF(ISNUMBER(SEARCH("*.unk*",D6)),"Other Federal Awards",IF(ISERROR(VLOOKUP(D6,'CFDA Program Titles Table'!A$2:C$2607,3,FALSE)),"",VLOOKUP(D6,'CFDA Program Titles Table'!A$2:C$2607,3,FALSE)))</f>
        <v/>
      </c>
      <c r="J6" s="204"/>
      <c r="K6" s="204"/>
      <c r="L6" s="206"/>
      <c r="M6" s="202"/>
      <c r="N6" s="202"/>
      <c r="O6" s="205"/>
      <c r="P6" s="205"/>
      <c r="Q6" s="205"/>
      <c r="R6" s="202"/>
      <c r="S6" s="106" t="str">
        <f>IFERROR(IF(J6="Y", "Research And Development Programs Cluster:", VLOOKUP(D6,'Cluster Info'!$A$2:$B$113,2,FALSE)), "Non Cluster:")</f>
        <v>Non Cluster:</v>
      </c>
      <c r="T6" s="106">
        <f t="shared" si="0"/>
        <v>0</v>
      </c>
      <c r="U6" s="106">
        <f t="shared" si="2"/>
        <v>0</v>
      </c>
      <c r="V6" s="106">
        <f t="shared" si="3"/>
        <v>0</v>
      </c>
      <c r="W6" s="119">
        <f t="shared" si="1"/>
        <v>0</v>
      </c>
      <c r="X6" s="106">
        <f t="shared" si="4"/>
        <v>0</v>
      </c>
    </row>
    <row r="7" spans="1:24" ht="14">
      <c r="A7" s="198"/>
      <c r="B7" s="198"/>
      <c r="C7" s="198"/>
      <c r="D7" s="199"/>
      <c r="E7" s="197"/>
      <c r="F7" s="197"/>
      <c r="G7" s="197"/>
      <c r="H7" s="80" t="str">
        <f>IF(ISERROR(IF(ISERROR(VLOOKUP((LEFT(D7,2)),'Fed. Agency Identifier Table'!A$2:C$63,3,FALSE)),(VLOOKUP((LEFT(D7,1)),'Fed. Agency Identifier Table'!A$2:C$63,3,FALSE)),(VLOOKUP((LEFT(D7,2)),'Fed. Agency Identifier Table'!A$2:C$63,3,FALSE)))),"",(IF(ISERROR(VLOOKUP((LEFT(D7,2)),'Fed. Agency Identifier Table'!A$2:C$63,3,FALSE)),(VLOOKUP((LEFT(D7,1)),'Fed. Agency Identifier Table'!A$2:C$63,3,FALSE)),(VLOOKUP((LEFT(D7,2)),'Fed. Agency Identifier Table'!A$2:C$63,3,FALSE)))))</f>
        <v/>
      </c>
      <c r="I7" s="150" t="str">
        <f>IF(ISNUMBER(SEARCH("*.unk*",D7)),"Other Federal Awards",IF(ISERROR(VLOOKUP(D7,'CFDA Program Titles Table'!A$2:C$2607,3,FALSE)),"",VLOOKUP(D7,'CFDA Program Titles Table'!A$2:C$2607,3,FALSE)))</f>
        <v/>
      </c>
      <c r="J7" s="204"/>
      <c r="K7" s="204"/>
      <c r="L7" s="204"/>
      <c r="M7" s="202"/>
      <c r="N7" s="203"/>
      <c r="O7" s="205"/>
      <c r="P7" s="205"/>
      <c r="Q7" s="205"/>
      <c r="R7" s="203"/>
      <c r="S7" s="106" t="str">
        <f>IFERROR(IF(J7="Y", "Research And Development Programs Cluster:", VLOOKUP(D7,'Cluster Info'!$A$2:$B$113,2,FALSE)), "Non Cluster:")</f>
        <v>Non Cluster:</v>
      </c>
      <c r="T7" s="106">
        <f t="shared" si="0"/>
        <v>0</v>
      </c>
      <c r="U7" s="106">
        <f t="shared" si="2"/>
        <v>0</v>
      </c>
      <c r="V7" s="106">
        <f t="shared" si="3"/>
        <v>0</v>
      </c>
      <c r="W7" s="119">
        <f t="shared" si="1"/>
        <v>0</v>
      </c>
      <c r="X7" s="106">
        <f t="shared" si="4"/>
        <v>0</v>
      </c>
    </row>
    <row r="8" spans="1:24" ht="14">
      <c r="A8" s="198"/>
      <c r="B8" s="198"/>
      <c r="C8" s="198"/>
      <c r="D8" s="199"/>
      <c r="E8" s="197"/>
      <c r="F8" s="197"/>
      <c r="G8" s="197"/>
      <c r="H8" s="80" t="str">
        <f>IF(ISERROR(IF(ISERROR(VLOOKUP((LEFT(D8,2)),'Fed. Agency Identifier Table'!A$2:C$63,3,FALSE)),(VLOOKUP((LEFT(D8,1)),'Fed. Agency Identifier Table'!A$2:C$63,3,FALSE)),(VLOOKUP((LEFT(D8,2)),'Fed. Agency Identifier Table'!A$2:C$63,3,FALSE)))),"",(IF(ISERROR(VLOOKUP((LEFT(D8,2)),'Fed. Agency Identifier Table'!A$2:C$63,3,FALSE)),(VLOOKUP((LEFT(D8,1)),'Fed. Agency Identifier Table'!A$2:C$63,3,FALSE)),(VLOOKUP((LEFT(D8,2)),'Fed. Agency Identifier Table'!A$2:C$63,3,FALSE)))))</f>
        <v/>
      </c>
      <c r="I8" s="150" t="str">
        <f>IF(ISNUMBER(SEARCH("*.unk*",D8)),"Other Federal Awards",IF(ISERROR(VLOOKUP(D8,'CFDA Program Titles Table'!A$2:C$2607,3,FALSE)),"",VLOOKUP(D8,'CFDA Program Titles Table'!A$2:C$2607,3,FALSE)))</f>
        <v/>
      </c>
      <c r="J8" s="204"/>
      <c r="K8" s="204"/>
      <c r="L8" s="204"/>
      <c r="M8" s="202"/>
      <c r="N8" s="203"/>
      <c r="O8" s="205"/>
      <c r="P8" s="205"/>
      <c r="Q8" s="205"/>
      <c r="R8" s="203"/>
      <c r="S8" s="106" t="str">
        <f>IFERROR(IF(J8="Y", "Research And Development Programs Cluster:", VLOOKUP(D8,'Cluster Info'!$A$2:$B$113,2,FALSE)), "Non Cluster:")</f>
        <v>Non Cluster:</v>
      </c>
      <c r="T8" s="106">
        <f t="shared" si="0"/>
        <v>0</v>
      </c>
      <c r="U8" s="106">
        <f t="shared" si="2"/>
        <v>0</v>
      </c>
      <c r="V8" s="106">
        <f t="shared" si="3"/>
        <v>0</v>
      </c>
      <c r="W8" s="119">
        <f t="shared" si="1"/>
        <v>0</v>
      </c>
      <c r="X8" s="106">
        <f t="shared" si="4"/>
        <v>0</v>
      </c>
    </row>
    <row r="9" spans="1:24" ht="14">
      <c r="A9" s="198"/>
      <c r="B9" s="198"/>
      <c r="C9" s="198"/>
      <c r="D9" s="199"/>
      <c r="E9" s="197"/>
      <c r="F9" s="197"/>
      <c r="G9" s="197"/>
      <c r="H9" s="80" t="str">
        <f>IF(ISERROR(IF(ISERROR(VLOOKUP((LEFT(D9,2)),'Fed. Agency Identifier Table'!A$2:C$63,3,FALSE)),(VLOOKUP((LEFT(D9,1)),'Fed. Agency Identifier Table'!A$2:C$63,3,FALSE)),(VLOOKUP((LEFT(D9,2)),'Fed. Agency Identifier Table'!A$2:C$63,3,FALSE)))),"",(IF(ISERROR(VLOOKUP((LEFT(D9,2)),'Fed. Agency Identifier Table'!A$2:C$63,3,FALSE)),(VLOOKUP((LEFT(D9,1)),'Fed. Agency Identifier Table'!A$2:C$63,3,FALSE)),(VLOOKUP((LEFT(D9,2)),'Fed. Agency Identifier Table'!A$2:C$63,3,FALSE)))))</f>
        <v/>
      </c>
      <c r="I9" s="150" t="str">
        <f>IF(ISNUMBER(SEARCH("*.unk*",D9)),"Other Federal Awards",IF(ISERROR(VLOOKUP(D9,'CFDA Program Titles Table'!A$2:C$2607,3,FALSE)),"",VLOOKUP(D9,'CFDA Program Titles Table'!A$2:C$2607,3,FALSE)))</f>
        <v/>
      </c>
      <c r="J9" s="204"/>
      <c r="K9" s="204"/>
      <c r="L9" s="204"/>
      <c r="M9" s="202"/>
      <c r="N9" s="202"/>
      <c r="O9" s="205"/>
      <c r="P9" s="205"/>
      <c r="Q9" s="205"/>
      <c r="R9" s="202"/>
      <c r="S9" s="106" t="str">
        <f>IFERROR(IF(J9="Y", "Research And Development Programs Cluster:", VLOOKUP(D9,'Cluster Info'!$A$2:$B$113,2,FALSE)), "Non Cluster:")</f>
        <v>Non Cluster:</v>
      </c>
      <c r="T9" s="106">
        <f t="shared" si="0"/>
        <v>0</v>
      </c>
      <c r="U9" s="106">
        <f t="shared" si="2"/>
        <v>0</v>
      </c>
      <c r="V9" s="106">
        <f t="shared" si="3"/>
        <v>0</v>
      </c>
      <c r="W9" s="119">
        <f t="shared" si="1"/>
        <v>0</v>
      </c>
      <c r="X9" s="106">
        <f t="shared" si="4"/>
        <v>0</v>
      </c>
    </row>
    <row r="10" spans="1:24" ht="14">
      <c r="A10" s="198"/>
      <c r="B10" s="198"/>
      <c r="C10" s="198"/>
      <c r="D10" s="199"/>
      <c r="E10" s="197"/>
      <c r="F10" s="197"/>
      <c r="G10" s="197"/>
      <c r="H10" s="80" t="str">
        <f>IF(ISERROR(IF(ISERROR(VLOOKUP((LEFT(D10,2)),'Fed. Agency Identifier Table'!A$2:C$63,3,FALSE)),(VLOOKUP((LEFT(D10,1)),'Fed. Agency Identifier Table'!A$2:C$63,3,FALSE)),(VLOOKUP((LEFT(D10,2)),'Fed. Agency Identifier Table'!A$2:C$63,3,FALSE)))),"",(IF(ISERROR(VLOOKUP((LEFT(D10,2)),'Fed. Agency Identifier Table'!A$2:C$63,3,FALSE)),(VLOOKUP((LEFT(D10,1)),'Fed. Agency Identifier Table'!A$2:C$63,3,FALSE)),(VLOOKUP((LEFT(D10,2)),'Fed. Agency Identifier Table'!A$2:C$63,3,FALSE)))))</f>
        <v/>
      </c>
      <c r="I10" s="150" t="str">
        <f>IF(ISNUMBER(SEARCH("*.unk*",D10)),"Other Federal Awards",IF(ISERROR(VLOOKUP(D10,'CFDA Program Titles Table'!A$2:C$2607,3,FALSE)),"",VLOOKUP(D10,'CFDA Program Titles Table'!A$2:C$2607,3,FALSE)))</f>
        <v/>
      </c>
      <c r="J10" s="204"/>
      <c r="K10" s="204"/>
      <c r="L10" s="204"/>
      <c r="M10" s="202"/>
      <c r="N10" s="202"/>
      <c r="O10" s="205"/>
      <c r="P10" s="205"/>
      <c r="Q10" s="205"/>
      <c r="R10" s="202"/>
      <c r="S10" s="106" t="str">
        <f>IFERROR(IF(J10="Y", "Research And Development Programs Cluster:", VLOOKUP(D10,'Cluster Info'!$A$2:$B$113,2,FALSE)), "Non Cluster:")</f>
        <v>Non Cluster:</v>
      </c>
      <c r="T10" s="106">
        <f t="shared" si="0"/>
        <v>0</v>
      </c>
      <c r="U10" s="106">
        <f t="shared" si="2"/>
        <v>0</v>
      </c>
      <c r="V10" s="106">
        <f t="shared" si="3"/>
        <v>0</v>
      </c>
      <c r="W10" s="119">
        <f t="shared" si="1"/>
        <v>0</v>
      </c>
      <c r="X10" s="106">
        <f t="shared" si="4"/>
        <v>0</v>
      </c>
    </row>
    <row r="11" spans="1:24" ht="14">
      <c r="A11" s="198"/>
      <c r="B11" s="198"/>
      <c r="C11" s="198"/>
      <c r="D11" s="199"/>
      <c r="E11" s="197"/>
      <c r="F11" s="197"/>
      <c r="G11" s="197"/>
      <c r="H11" s="80" t="str">
        <f>IF(ISERROR(IF(ISERROR(VLOOKUP((LEFT(D11,2)),'Fed. Agency Identifier Table'!A$2:C$63,3,FALSE)),(VLOOKUP((LEFT(D11,1)),'Fed. Agency Identifier Table'!A$2:C$63,3,FALSE)),(VLOOKUP((LEFT(D11,2)),'Fed. Agency Identifier Table'!A$2:C$63,3,FALSE)))),"",(IF(ISERROR(VLOOKUP((LEFT(D11,2)),'Fed. Agency Identifier Table'!A$2:C$63,3,FALSE)),(VLOOKUP((LEFT(D11,1)),'Fed. Agency Identifier Table'!A$2:C$63,3,FALSE)),(VLOOKUP((LEFT(D11,2)),'Fed. Agency Identifier Table'!A$2:C$63,3,FALSE)))))</f>
        <v/>
      </c>
      <c r="I11" s="150" t="str">
        <f>IF(ISNUMBER(SEARCH("*.unk*",D11)),"Other Federal Awards",IF(ISERROR(VLOOKUP(D11,'CFDA Program Titles Table'!A$2:C$2607,3,FALSE)),"",VLOOKUP(D11,'CFDA Program Titles Table'!A$2:C$2607,3,FALSE)))</f>
        <v/>
      </c>
      <c r="J11" s="204"/>
      <c r="K11" s="204"/>
      <c r="L11" s="204"/>
      <c r="M11" s="202"/>
      <c r="N11" s="202"/>
      <c r="O11" s="205"/>
      <c r="P11" s="205"/>
      <c r="Q11" s="205"/>
      <c r="R11" s="202"/>
      <c r="S11" s="106" t="str">
        <f>IFERROR(IF(J11="Y", "Research And Development Programs Cluster:", VLOOKUP(D11,'Cluster Info'!$A$2:$B$113,2,FALSE)), "Non Cluster:")</f>
        <v>Non Cluster:</v>
      </c>
      <c r="T11" s="106">
        <f t="shared" si="0"/>
        <v>0</v>
      </c>
      <c r="U11" s="106">
        <f t="shared" si="2"/>
        <v>0</v>
      </c>
      <c r="V11" s="106">
        <f t="shared" si="3"/>
        <v>0</v>
      </c>
      <c r="W11" s="119">
        <f t="shared" si="1"/>
        <v>0</v>
      </c>
      <c r="X11" s="106">
        <f t="shared" si="4"/>
        <v>0</v>
      </c>
    </row>
    <row r="12" spans="1:24" ht="14">
      <c r="A12" s="198"/>
      <c r="B12" s="198"/>
      <c r="C12" s="198"/>
      <c r="D12" s="199"/>
      <c r="E12" s="197"/>
      <c r="F12" s="197"/>
      <c r="G12" s="197"/>
      <c r="H12" s="80" t="str">
        <f>IF(ISERROR(IF(ISERROR(VLOOKUP((LEFT(D12,2)),'Fed. Agency Identifier Table'!A$2:C$63,3,FALSE)),(VLOOKUP((LEFT(D12,1)),'Fed. Agency Identifier Table'!A$2:C$63,3,FALSE)),(VLOOKUP((LEFT(D12,2)),'Fed. Agency Identifier Table'!A$2:C$63,3,FALSE)))),"",(IF(ISERROR(VLOOKUP((LEFT(D12,2)),'Fed. Agency Identifier Table'!A$2:C$63,3,FALSE)),(VLOOKUP((LEFT(D12,1)),'Fed. Agency Identifier Table'!A$2:C$63,3,FALSE)),(VLOOKUP((LEFT(D12,2)),'Fed. Agency Identifier Table'!A$2:C$63,3,FALSE)))))</f>
        <v/>
      </c>
      <c r="I12" s="150" t="str">
        <f>IF(ISNUMBER(SEARCH("*.unk*",D12)),"Other Federal Awards",IF(ISERROR(VLOOKUP(D12,'CFDA Program Titles Table'!A$2:C$2607,3,FALSE)),"",VLOOKUP(D12,'CFDA Program Titles Table'!A$2:C$2607,3,FALSE)))</f>
        <v/>
      </c>
      <c r="J12" s="204"/>
      <c r="K12" s="204"/>
      <c r="L12" s="204"/>
      <c r="M12" s="202"/>
      <c r="N12" s="202"/>
      <c r="O12" s="205"/>
      <c r="P12" s="205"/>
      <c r="Q12" s="205"/>
      <c r="R12" s="202"/>
      <c r="S12" s="106" t="str">
        <f>IFERROR(IF(J12="Y", "Research And Development Programs Cluster:", VLOOKUP(D12,'Cluster Info'!$A$2:$B$113,2,FALSE)), "Non Cluster:")</f>
        <v>Non Cluster:</v>
      </c>
      <c r="T12" s="106">
        <f t="shared" si="0"/>
        <v>0</v>
      </c>
      <c r="U12" s="106">
        <f t="shared" si="2"/>
        <v>0</v>
      </c>
      <c r="V12" s="106">
        <f t="shared" si="3"/>
        <v>0</v>
      </c>
      <c r="W12" s="119">
        <f t="shared" si="1"/>
        <v>0</v>
      </c>
      <c r="X12" s="106">
        <f t="shared" si="4"/>
        <v>0</v>
      </c>
    </row>
    <row r="13" spans="1:24" ht="14">
      <c r="A13" s="198"/>
      <c r="B13" s="198"/>
      <c r="C13" s="198"/>
      <c r="D13" s="199"/>
      <c r="E13" s="197"/>
      <c r="F13" s="197"/>
      <c r="G13" s="197"/>
      <c r="H13" s="80" t="str">
        <f>IF(ISERROR(IF(ISERROR(VLOOKUP((LEFT(D13,2)),'Fed. Agency Identifier Table'!A$2:C$63,3,FALSE)),(VLOOKUP((LEFT(D13,1)),'Fed. Agency Identifier Table'!A$2:C$63,3,FALSE)),(VLOOKUP((LEFT(D13,2)),'Fed. Agency Identifier Table'!A$2:C$63,3,FALSE)))),"",(IF(ISERROR(VLOOKUP((LEFT(D13,2)),'Fed. Agency Identifier Table'!A$2:C$63,3,FALSE)),(VLOOKUP((LEFT(D13,1)),'Fed. Agency Identifier Table'!A$2:C$63,3,FALSE)),(VLOOKUP((LEFT(D13,2)),'Fed. Agency Identifier Table'!A$2:C$63,3,FALSE)))))</f>
        <v/>
      </c>
      <c r="I13" s="150" t="str">
        <f>IF(ISNUMBER(SEARCH("*.unk*",D13)),"Other Federal Awards",IF(ISERROR(VLOOKUP(D13,'CFDA Program Titles Table'!A$2:C$2607,3,FALSE)),"",VLOOKUP(D13,'CFDA Program Titles Table'!A$2:C$2607,3,FALSE)))</f>
        <v/>
      </c>
      <c r="J13" s="204"/>
      <c r="K13" s="204"/>
      <c r="L13" s="204"/>
      <c r="M13" s="202"/>
      <c r="N13" s="202"/>
      <c r="O13" s="205"/>
      <c r="P13" s="205"/>
      <c r="Q13" s="205"/>
      <c r="R13" s="202"/>
      <c r="S13" s="106" t="str">
        <f>IFERROR(IF(J13="Y", "Research And Development Programs Cluster:", VLOOKUP(D13,'Cluster Info'!$A$2:$B$113,2,FALSE)), "Non Cluster:")</f>
        <v>Non Cluster:</v>
      </c>
      <c r="T13" s="106">
        <f t="shared" si="0"/>
        <v>0</v>
      </c>
      <c r="U13" s="106">
        <f t="shared" si="2"/>
        <v>0</v>
      </c>
      <c r="V13" s="106">
        <f t="shared" si="3"/>
        <v>0</v>
      </c>
      <c r="W13" s="119">
        <f t="shared" si="1"/>
        <v>0</v>
      </c>
      <c r="X13" s="106">
        <f t="shared" si="4"/>
        <v>0</v>
      </c>
    </row>
    <row r="14" spans="1:24" ht="14">
      <c r="A14" s="198"/>
      <c r="B14" s="198"/>
      <c r="C14" s="198"/>
      <c r="D14" s="199"/>
      <c r="E14" s="197"/>
      <c r="F14" s="197"/>
      <c r="G14" s="197"/>
      <c r="H14" s="80" t="str">
        <f>IF(ISERROR(IF(ISERROR(VLOOKUP((LEFT(D14,2)),'Fed. Agency Identifier Table'!A$2:C$63,3,FALSE)),(VLOOKUP((LEFT(D14,1)),'Fed. Agency Identifier Table'!A$2:C$63,3,FALSE)),(VLOOKUP((LEFT(D14,2)),'Fed. Agency Identifier Table'!A$2:C$63,3,FALSE)))),"",(IF(ISERROR(VLOOKUP((LEFT(D14,2)),'Fed. Agency Identifier Table'!A$2:C$63,3,FALSE)),(VLOOKUP((LEFT(D14,1)),'Fed. Agency Identifier Table'!A$2:C$63,3,FALSE)),(VLOOKUP((LEFT(D14,2)),'Fed. Agency Identifier Table'!A$2:C$63,3,FALSE)))))</f>
        <v/>
      </c>
      <c r="I14" s="150" t="str">
        <f>IF(ISNUMBER(SEARCH("*.unk*",D14)),"Other Federal Awards",IF(ISERROR(VLOOKUP(D14,'CFDA Program Titles Table'!A$2:C$2607,3,FALSE)),"",VLOOKUP(D14,'CFDA Program Titles Table'!A$2:C$2607,3,FALSE)))</f>
        <v/>
      </c>
      <c r="J14" s="204"/>
      <c r="K14" s="204"/>
      <c r="L14" s="204"/>
      <c r="M14" s="202"/>
      <c r="N14" s="202"/>
      <c r="O14" s="205"/>
      <c r="P14" s="205"/>
      <c r="Q14" s="205"/>
      <c r="R14" s="202"/>
      <c r="S14" s="106" t="str">
        <f>IFERROR(IF(J14="Y", "Research And Development Programs Cluster:", VLOOKUP(D14,'Cluster Info'!$A$2:$B$113,2,FALSE)), "Non Cluster:")</f>
        <v>Non Cluster:</v>
      </c>
      <c r="T14" s="106">
        <f t="shared" si="0"/>
        <v>0</v>
      </c>
      <c r="U14" s="106">
        <f t="shared" si="2"/>
        <v>0</v>
      </c>
      <c r="V14" s="106">
        <f t="shared" si="3"/>
        <v>0</v>
      </c>
      <c r="W14" s="119">
        <f t="shared" si="1"/>
        <v>0</v>
      </c>
      <c r="X14" s="106">
        <f t="shared" si="4"/>
        <v>0</v>
      </c>
    </row>
    <row r="15" spans="1:24" ht="14">
      <c r="A15" s="198"/>
      <c r="B15" s="198"/>
      <c r="C15" s="198"/>
      <c r="D15" s="199"/>
      <c r="E15" s="197"/>
      <c r="F15" s="197"/>
      <c r="G15" s="197"/>
      <c r="H15" s="80" t="str">
        <f>IF(ISERROR(IF(ISERROR(VLOOKUP((LEFT(D15,2)),'Fed. Agency Identifier Table'!A$2:C$63,3,FALSE)),(VLOOKUP((LEFT(D15,1)),'Fed. Agency Identifier Table'!A$2:C$63,3,FALSE)),(VLOOKUP((LEFT(D15,2)),'Fed. Agency Identifier Table'!A$2:C$63,3,FALSE)))),"",(IF(ISERROR(VLOOKUP((LEFT(D15,2)),'Fed. Agency Identifier Table'!A$2:C$63,3,FALSE)),(VLOOKUP((LEFT(D15,1)),'Fed. Agency Identifier Table'!A$2:C$63,3,FALSE)),(VLOOKUP((LEFT(D15,2)),'Fed. Agency Identifier Table'!A$2:C$63,3,FALSE)))))</f>
        <v/>
      </c>
      <c r="I15" s="150" t="str">
        <f>IF(ISNUMBER(SEARCH("*.unk*",D15)),"Other Federal Awards",IF(ISERROR(VLOOKUP(D15,'CFDA Program Titles Table'!A$2:C$2607,3,FALSE)),"",VLOOKUP(D15,'CFDA Program Titles Table'!A$2:C$2607,3,FALSE)))</f>
        <v/>
      </c>
      <c r="J15" s="204"/>
      <c r="K15" s="204"/>
      <c r="L15" s="204"/>
      <c r="M15" s="203"/>
      <c r="N15" s="203"/>
      <c r="O15" s="205"/>
      <c r="P15" s="205"/>
      <c r="Q15" s="205"/>
      <c r="R15" s="203"/>
      <c r="S15" s="106" t="str">
        <f>IFERROR(IF(J15="Y", "Research And Development Programs Cluster:", VLOOKUP(D15,'Cluster Info'!$A$2:$B$113,2,FALSE)), "Non Cluster:")</f>
        <v>Non Cluster:</v>
      </c>
      <c r="T15" s="106">
        <f t="shared" si="0"/>
        <v>0</v>
      </c>
      <c r="U15" s="106">
        <f t="shared" si="2"/>
        <v>0</v>
      </c>
      <c r="V15" s="106">
        <f t="shared" si="3"/>
        <v>0</v>
      </c>
      <c r="W15" s="119">
        <f t="shared" si="1"/>
        <v>0</v>
      </c>
      <c r="X15" s="106">
        <f t="shared" si="4"/>
        <v>0</v>
      </c>
    </row>
    <row r="16" spans="1:24" ht="14">
      <c r="A16" s="198"/>
      <c r="B16" s="198"/>
      <c r="C16" s="198"/>
      <c r="D16" s="199"/>
      <c r="E16" s="197"/>
      <c r="F16" s="197"/>
      <c r="G16" s="197"/>
      <c r="H16" s="80" t="str">
        <f>IF(ISERROR(IF(ISERROR(VLOOKUP((LEFT(D16,2)),'Fed. Agency Identifier Table'!A$2:C$63,3,FALSE)),(VLOOKUP((LEFT(D16,1)),'Fed. Agency Identifier Table'!A$2:C$63,3,FALSE)),(VLOOKUP((LEFT(D16,2)),'Fed. Agency Identifier Table'!A$2:C$63,3,FALSE)))),"",(IF(ISERROR(VLOOKUP((LEFT(D16,2)),'Fed. Agency Identifier Table'!A$2:C$63,3,FALSE)),(VLOOKUP((LEFT(D16,1)),'Fed. Agency Identifier Table'!A$2:C$63,3,FALSE)),(VLOOKUP((LEFT(D16,2)),'Fed. Agency Identifier Table'!A$2:C$63,3,FALSE)))))</f>
        <v/>
      </c>
      <c r="I16" s="150" t="str">
        <f>IF(ISNUMBER(SEARCH("*.unk*",D16)),"Other Federal Awards",IF(ISERROR(VLOOKUP(D16,'CFDA Program Titles Table'!A$2:C$2607,3,FALSE)),"",VLOOKUP(D16,'CFDA Program Titles Table'!A$2:C$2607,3,FALSE)))</f>
        <v/>
      </c>
      <c r="J16" s="204"/>
      <c r="K16" s="204"/>
      <c r="L16" s="206"/>
      <c r="M16" s="200"/>
      <c r="N16" s="203"/>
      <c r="O16" s="205"/>
      <c r="P16" s="205"/>
      <c r="Q16" s="205"/>
      <c r="R16" s="203"/>
      <c r="S16" s="106" t="str">
        <f>IFERROR(IF(J16="Y", "Research And Development Programs Cluster:", VLOOKUP(D16,'Cluster Info'!$A$2:$B$113,2,FALSE)), "Non Cluster:")</f>
        <v>Non Cluster:</v>
      </c>
      <c r="T16" s="106">
        <f t="shared" si="0"/>
        <v>0</v>
      </c>
      <c r="U16" s="106">
        <f t="shared" si="2"/>
        <v>0</v>
      </c>
      <c r="V16" s="106">
        <f t="shared" si="3"/>
        <v>0</v>
      </c>
      <c r="W16" s="119">
        <f t="shared" si="1"/>
        <v>0</v>
      </c>
      <c r="X16" s="106">
        <f t="shared" si="4"/>
        <v>0</v>
      </c>
    </row>
    <row r="17" spans="1:24" ht="14">
      <c r="A17" s="198"/>
      <c r="B17" s="198"/>
      <c r="C17" s="198"/>
      <c r="D17" s="199"/>
      <c r="E17" s="197"/>
      <c r="F17" s="197"/>
      <c r="G17" s="197"/>
      <c r="H17" s="80" t="str">
        <f>IF(ISERROR(IF(ISERROR(VLOOKUP((LEFT(D17,2)),'Fed. Agency Identifier Table'!A$2:C$63,3,FALSE)),(VLOOKUP((LEFT(D17,1)),'Fed. Agency Identifier Table'!A$2:C$63,3,FALSE)),(VLOOKUP((LEFT(D17,2)),'Fed. Agency Identifier Table'!A$2:C$63,3,FALSE)))),"",(IF(ISERROR(VLOOKUP((LEFT(D17,2)),'Fed. Agency Identifier Table'!A$2:C$63,3,FALSE)),(VLOOKUP((LEFT(D17,1)),'Fed. Agency Identifier Table'!A$2:C$63,3,FALSE)),(VLOOKUP((LEFT(D17,2)),'Fed. Agency Identifier Table'!A$2:C$63,3,FALSE)))))</f>
        <v/>
      </c>
      <c r="I17" s="150" t="str">
        <f>IF(ISNUMBER(SEARCH("*.unk*",D17)),"Other Federal Awards",IF(ISERROR(VLOOKUP(D17,'CFDA Program Titles Table'!A$2:C$2607,3,FALSE)),"",VLOOKUP(D17,'CFDA Program Titles Table'!A$2:C$2607,3,FALSE)))</f>
        <v/>
      </c>
      <c r="J17" s="204"/>
      <c r="K17" s="204"/>
      <c r="L17" s="206"/>
      <c r="M17" s="202"/>
      <c r="N17" s="202"/>
      <c r="O17" s="205"/>
      <c r="P17" s="205"/>
      <c r="Q17" s="205"/>
      <c r="R17" s="202"/>
      <c r="S17" s="106" t="str">
        <f>IFERROR(IF(J17="Y", "Research And Development Programs Cluster:", VLOOKUP(D17,'Cluster Info'!$A$2:$B$113,2,FALSE)), "Non Cluster:")</f>
        <v>Non Cluster:</v>
      </c>
      <c r="T17" s="106">
        <f t="shared" si="0"/>
        <v>0</v>
      </c>
      <c r="U17" s="106">
        <f t="shared" si="2"/>
        <v>0</v>
      </c>
      <c r="V17" s="106">
        <f t="shared" si="3"/>
        <v>0</v>
      </c>
      <c r="W17" s="119">
        <f t="shared" si="1"/>
        <v>0</v>
      </c>
      <c r="X17" s="106">
        <f t="shared" si="4"/>
        <v>0</v>
      </c>
    </row>
    <row r="18" spans="1:24" ht="14">
      <c r="A18" s="198"/>
      <c r="B18" s="198"/>
      <c r="C18" s="198"/>
      <c r="D18" s="199"/>
      <c r="E18" s="197"/>
      <c r="F18" s="197"/>
      <c r="G18" s="197"/>
      <c r="H18" s="80" t="str">
        <f>IF(ISERROR(IF(ISERROR(VLOOKUP((LEFT(D18,2)),'Fed. Agency Identifier Table'!A$2:C$63,3,FALSE)),(VLOOKUP((LEFT(D18,1)),'Fed. Agency Identifier Table'!A$2:C$63,3,FALSE)),(VLOOKUP((LEFT(D18,2)),'Fed. Agency Identifier Table'!A$2:C$63,3,FALSE)))),"",(IF(ISERROR(VLOOKUP((LEFT(D18,2)),'Fed. Agency Identifier Table'!A$2:C$63,3,FALSE)),(VLOOKUP((LEFT(D18,1)),'Fed. Agency Identifier Table'!A$2:C$63,3,FALSE)),(VLOOKUP((LEFT(D18,2)),'Fed. Agency Identifier Table'!A$2:C$63,3,FALSE)))))</f>
        <v/>
      </c>
      <c r="I18" s="150" t="str">
        <f>IF(ISNUMBER(SEARCH("*.unk*",D18)),"Other Federal Awards",IF(ISERROR(VLOOKUP(D18,'CFDA Program Titles Table'!A$2:C$2607,3,FALSE)),"",VLOOKUP(D18,'CFDA Program Titles Table'!A$2:C$2607,3,FALSE)))</f>
        <v/>
      </c>
      <c r="J18" s="204"/>
      <c r="K18" s="204"/>
      <c r="L18" s="204"/>
      <c r="M18" s="202"/>
      <c r="N18" s="202"/>
      <c r="O18" s="205"/>
      <c r="P18" s="205"/>
      <c r="Q18" s="205"/>
      <c r="R18" s="202"/>
      <c r="S18" s="106" t="str">
        <f>IFERROR(IF(J18="Y", "Research And Development Programs Cluster:", VLOOKUP(D18,'Cluster Info'!$A$2:$B$113,2,FALSE)), "Non Cluster:")</f>
        <v>Non Cluster:</v>
      </c>
      <c r="T18" s="106">
        <f t="shared" si="0"/>
        <v>0</v>
      </c>
      <c r="U18" s="106">
        <f t="shared" si="2"/>
        <v>0</v>
      </c>
      <c r="V18" s="106">
        <f t="shared" si="3"/>
        <v>0</v>
      </c>
      <c r="W18" s="119">
        <f t="shared" si="1"/>
        <v>0</v>
      </c>
      <c r="X18" s="106">
        <f t="shared" si="4"/>
        <v>0</v>
      </c>
    </row>
    <row r="19" spans="1:24" ht="14">
      <c r="A19" s="198"/>
      <c r="B19" s="198"/>
      <c r="C19" s="198"/>
      <c r="D19" s="199"/>
      <c r="E19" s="197"/>
      <c r="F19" s="197"/>
      <c r="G19" s="197"/>
      <c r="H19" s="80" t="str">
        <f>IF(ISERROR(IF(ISERROR(VLOOKUP((LEFT(D19,2)),'Fed. Agency Identifier Table'!A$2:C$63,3,FALSE)),(VLOOKUP((LEFT(D19,1)),'Fed. Agency Identifier Table'!A$2:C$63,3,FALSE)),(VLOOKUP((LEFT(D19,2)),'Fed. Agency Identifier Table'!A$2:C$63,3,FALSE)))),"",(IF(ISERROR(VLOOKUP((LEFT(D19,2)),'Fed. Agency Identifier Table'!A$2:C$63,3,FALSE)),(VLOOKUP((LEFT(D19,1)),'Fed. Agency Identifier Table'!A$2:C$63,3,FALSE)),(VLOOKUP((LEFT(D19,2)),'Fed. Agency Identifier Table'!A$2:C$63,3,FALSE)))))</f>
        <v/>
      </c>
      <c r="I19" s="150" t="str">
        <f>IF(ISNUMBER(SEARCH("*.unk*",D19)),"Other Federal Awards",IF(ISERROR(VLOOKUP(D19,'CFDA Program Titles Table'!A$2:C$2607,3,FALSE)),"",VLOOKUP(D19,'CFDA Program Titles Table'!A$2:C$2607,3,FALSE)))</f>
        <v/>
      </c>
      <c r="J19" s="204"/>
      <c r="K19" s="204"/>
      <c r="L19" s="206"/>
      <c r="M19" s="202"/>
      <c r="N19" s="202"/>
      <c r="O19" s="205"/>
      <c r="P19" s="205"/>
      <c r="Q19" s="205"/>
      <c r="R19" s="202"/>
      <c r="S19" s="106" t="str">
        <f>IFERROR(IF(J19="Y", "Research And Development Programs Cluster:", VLOOKUP(D19,'Cluster Info'!$A$2:$B$113,2,FALSE)), "Non Cluster:")</f>
        <v>Non Cluster:</v>
      </c>
      <c r="T19" s="106">
        <f t="shared" si="0"/>
        <v>0</v>
      </c>
      <c r="U19" s="106">
        <f t="shared" si="2"/>
        <v>0</v>
      </c>
      <c r="V19" s="106">
        <f t="shared" si="3"/>
        <v>0</v>
      </c>
      <c r="W19" s="119">
        <f t="shared" si="1"/>
        <v>0</v>
      </c>
      <c r="X19" s="106">
        <f t="shared" si="4"/>
        <v>0</v>
      </c>
    </row>
    <row r="20" spans="1:24" ht="14">
      <c r="A20" s="198"/>
      <c r="B20" s="198"/>
      <c r="C20" s="198"/>
      <c r="D20" s="199"/>
      <c r="E20" s="197"/>
      <c r="F20" s="197"/>
      <c r="G20" s="197"/>
      <c r="H20" s="80" t="str">
        <f>IF(ISERROR(IF(ISERROR(VLOOKUP((LEFT(D20,2)),'Fed. Agency Identifier Table'!A$2:C$63,3,FALSE)),(VLOOKUP((LEFT(D20,1)),'Fed. Agency Identifier Table'!A$2:C$63,3,FALSE)),(VLOOKUP((LEFT(D20,2)),'Fed. Agency Identifier Table'!A$2:C$63,3,FALSE)))),"",(IF(ISERROR(VLOOKUP((LEFT(D20,2)),'Fed. Agency Identifier Table'!A$2:C$63,3,FALSE)),(VLOOKUP((LEFT(D20,1)),'Fed. Agency Identifier Table'!A$2:C$63,3,FALSE)),(VLOOKUP((LEFT(D20,2)),'Fed. Agency Identifier Table'!A$2:C$63,3,FALSE)))))</f>
        <v/>
      </c>
      <c r="I20" s="150" t="str">
        <f>IF(ISNUMBER(SEARCH("*.unk*",D20)),"Other Federal Awards",IF(ISERROR(VLOOKUP(D20,'CFDA Program Titles Table'!A$2:C$2607,3,FALSE)),"",VLOOKUP(D20,'CFDA Program Titles Table'!A$2:C$2607,3,FALSE)))</f>
        <v/>
      </c>
      <c r="J20" s="204"/>
      <c r="K20" s="204"/>
      <c r="L20" s="206"/>
      <c r="M20" s="202"/>
      <c r="N20" s="202"/>
      <c r="O20" s="205"/>
      <c r="P20" s="205"/>
      <c r="Q20" s="205"/>
      <c r="R20" s="202"/>
      <c r="S20" s="106" t="str">
        <f>IFERROR(IF(J20="Y", "Research And Development Programs Cluster:", VLOOKUP(D20,'Cluster Info'!$A$2:$B$113,2,FALSE)), "Non Cluster:")</f>
        <v>Non Cluster:</v>
      </c>
      <c r="T20" s="106">
        <f t="shared" si="0"/>
        <v>0</v>
      </c>
      <c r="U20" s="106">
        <f t="shared" si="2"/>
        <v>0</v>
      </c>
      <c r="V20" s="106">
        <f t="shared" si="3"/>
        <v>0</v>
      </c>
      <c r="W20" s="119">
        <f t="shared" si="1"/>
        <v>0</v>
      </c>
      <c r="X20" s="106">
        <f t="shared" si="4"/>
        <v>0</v>
      </c>
    </row>
    <row r="21" spans="1:24" ht="14">
      <c r="A21" s="198"/>
      <c r="B21" s="198"/>
      <c r="C21" s="198"/>
      <c r="D21" s="199"/>
      <c r="E21" s="196"/>
      <c r="F21" s="197"/>
      <c r="G21" s="197"/>
      <c r="H21" s="80" t="str">
        <f>IF(ISERROR(IF(ISERROR(VLOOKUP((LEFT(D21,2)),'Fed. Agency Identifier Table'!A$2:C$63,3,FALSE)),(VLOOKUP((LEFT(D21,1)),'Fed. Agency Identifier Table'!A$2:C$63,3,FALSE)),(VLOOKUP((LEFT(D21,2)),'Fed. Agency Identifier Table'!A$2:C$63,3,FALSE)))),"",(IF(ISERROR(VLOOKUP((LEFT(D21,2)),'Fed. Agency Identifier Table'!A$2:C$63,3,FALSE)),(VLOOKUP((LEFT(D21,1)),'Fed. Agency Identifier Table'!A$2:C$63,3,FALSE)),(VLOOKUP((LEFT(D21,2)),'Fed. Agency Identifier Table'!A$2:C$63,3,FALSE)))))</f>
        <v/>
      </c>
      <c r="I21" s="150" t="str">
        <f>IF(ISNUMBER(SEARCH("*.unk*",D21)),"Other Federal Awards",IF(ISERROR(VLOOKUP(D21,'CFDA Program Titles Table'!A$2:C$2607,3,FALSE)),"",VLOOKUP(D21,'CFDA Program Titles Table'!A$2:C$2607,3,FALSE)))</f>
        <v/>
      </c>
      <c r="J21" s="204"/>
      <c r="K21" s="204"/>
      <c r="L21" s="204"/>
      <c r="M21" s="202"/>
      <c r="N21" s="202"/>
      <c r="O21" s="205"/>
      <c r="P21" s="205"/>
      <c r="Q21" s="205"/>
      <c r="R21" s="202"/>
      <c r="S21" s="106" t="str">
        <f>IFERROR(IF(J21="Y", "Research And Development Programs Cluster:", VLOOKUP(D21,'Cluster Info'!$A$2:$B$113,2,FALSE)), "Non Cluster:")</f>
        <v>Non Cluster:</v>
      </c>
      <c r="T21" s="106">
        <f t="shared" si="0"/>
        <v>0</v>
      </c>
      <c r="U21" s="106">
        <f t="shared" si="2"/>
        <v>0</v>
      </c>
      <c r="V21" s="106">
        <f t="shared" si="3"/>
        <v>0</v>
      </c>
      <c r="W21" s="119">
        <f t="shared" si="1"/>
        <v>0</v>
      </c>
      <c r="X21" s="106">
        <f t="shared" si="4"/>
        <v>0</v>
      </c>
    </row>
    <row r="22" spans="1:24" ht="14">
      <c r="A22" s="198"/>
      <c r="B22" s="198"/>
      <c r="C22" s="198"/>
      <c r="D22" s="199"/>
      <c r="E22" s="197"/>
      <c r="F22" s="197"/>
      <c r="G22" s="197"/>
      <c r="H22" s="80" t="str">
        <f>IF(ISERROR(IF(ISERROR(VLOOKUP((LEFT(D22,2)),'Fed. Agency Identifier Table'!A$2:C$63,3,FALSE)),(VLOOKUP((LEFT(D22,1)),'Fed. Agency Identifier Table'!A$2:C$63,3,FALSE)),(VLOOKUP((LEFT(D22,2)),'Fed. Agency Identifier Table'!A$2:C$63,3,FALSE)))),"",(IF(ISERROR(VLOOKUP((LEFT(D22,2)),'Fed. Agency Identifier Table'!A$2:C$63,3,FALSE)),(VLOOKUP((LEFT(D22,1)),'Fed. Agency Identifier Table'!A$2:C$63,3,FALSE)),(VLOOKUP((LEFT(D22,2)),'Fed. Agency Identifier Table'!A$2:C$63,3,FALSE)))))</f>
        <v/>
      </c>
      <c r="I22" s="150" t="str">
        <f>IF(ISNUMBER(SEARCH("*.unk*",D22)),"Other Federal Awards",IF(ISERROR(VLOOKUP(D22,'CFDA Program Titles Table'!A$2:C$2607,3,FALSE)),"",VLOOKUP(D22,'CFDA Program Titles Table'!A$2:C$2607,3,FALSE)))</f>
        <v/>
      </c>
      <c r="J22" s="204"/>
      <c r="K22" s="204"/>
      <c r="L22" s="206"/>
      <c r="M22" s="202"/>
      <c r="N22" s="202"/>
      <c r="O22" s="205"/>
      <c r="P22" s="205"/>
      <c r="Q22" s="205"/>
      <c r="R22" s="202"/>
      <c r="S22" s="106" t="str">
        <f>IFERROR(IF(J22="Y", "Research And Development Programs Cluster:", VLOOKUP(D22,'Cluster Info'!$A$2:$B$113,2,FALSE)), "Non Cluster:")</f>
        <v>Non Cluster:</v>
      </c>
      <c r="T22" s="106">
        <f t="shared" si="0"/>
        <v>0</v>
      </c>
      <c r="U22" s="106">
        <f t="shared" si="2"/>
        <v>0</v>
      </c>
      <c r="V22" s="106">
        <f t="shared" si="3"/>
        <v>0</v>
      </c>
      <c r="W22" s="119">
        <f t="shared" si="1"/>
        <v>0</v>
      </c>
      <c r="X22" s="106">
        <f t="shared" si="4"/>
        <v>0</v>
      </c>
    </row>
    <row r="23" spans="1:24" ht="14">
      <c r="A23" s="198"/>
      <c r="B23" s="198"/>
      <c r="C23" s="198"/>
      <c r="D23" s="199"/>
      <c r="E23" s="197"/>
      <c r="F23" s="197"/>
      <c r="G23" s="197"/>
      <c r="H23" s="80" t="str">
        <f>IF(ISERROR(IF(ISERROR(VLOOKUP((LEFT(D23,2)),'Fed. Agency Identifier Table'!A$2:C$63,3,FALSE)),(VLOOKUP((LEFT(D23,1)),'Fed. Agency Identifier Table'!A$2:C$63,3,FALSE)),(VLOOKUP((LEFT(D23,2)),'Fed. Agency Identifier Table'!A$2:C$63,3,FALSE)))),"",(IF(ISERROR(VLOOKUP((LEFT(D23,2)),'Fed. Agency Identifier Table'!A$2:C$63,3,FALSE)),(VLOOKUP((LEFT(D23,1)),'Fed. Agency Identifier Table'!A$2:C$63,3,FALSE)),(VLOOKUP((LEFT(D23,2)),'Fed. Agency Identifier Table'!A$2:C$63,3,FALSE)))))</f>
        <v/>
      </c>
      <c r="I23" s="150" t="str">
        <f>IF(ISNUMBER(SEARCH("*.unk*",D23)),"Other Federal Awards",IF(ISERROR(VLOOKUP(D23,'CFDA Program Titles Table'!A$2:C$2607,3,FALSE)),"",VLOOKUP(D23,'CFDA Program Titles Table'!A$2:C$2607,3,FALSE)))</f>
        <v/>
      </c>
      <c r="J23" s="204"/>
      <c r="K23" s="204"/>
      <c r="L23" s="206"/>
      <c r="M23" s="202"/>
      <c r="N23" s="202"/>
      <c r="O23" s="205"/>
      <c r="P23" s="205"/>
      <c r="Q23" s="205"/>
      <c r="R23" s="202"/>
      <c r="S23" s="106" t="str">
        <f>IFERROR(IF(J23="Y", "Research And Development Programs Cluster:", VLOOKUP(D23,'Cluster Info'!$A$2:$B$113,2,FALSE)), "Non Cluster:")</f>
        <v>Non Cluster:</v>
      </c>
      <c r="T23" s="106">
        <f t="shared" si="0"/>
        <v>0</v>
      </c>
      <c r="U23" s="106">
        <f t="shared" si="2"/>
        <v>0</v>
      </c>
      <c r="V23" s="106">
        <f t="shared" si="3"/>
        <v>0</v>
      </c>
      <c r="W23" s="119">
        <f t="shared" si="1"/>
        <v>0</v>
      </c>
      <c r="X23" s="106">
        <f t="shared" si="4"/>
        <v>0</v>
      </c>
    </row>
    <row r="24" spans="1:24" ht="14">
      <c r="A24" s="198"/>
      <c r="B24" s="198"/>
      <c r="C24" s="198"/>
      <c r="D24" s="199"/>
      <c r="E24" s="197"/>
      <c r="F24" s="197"/>
      <c r="G24" s="197"/>
      <c r="H24" s="80" t="str">
        <f>IF(ISERROR(IF(ISERROR(VLOOKUP((LEFT(D24,2)),'Fed. Agency Identifier Table'!A$2:C$63,3,FALSE)),(VLOOKUP((LEFT(D24,1)),'Fed. Agency Identifier Table'!A$2:C$63,3,FALSE)),(VLOOKUP((LEFT(D24,2)),'Fed. Agency Identifier Table'!A$2:C$63,3,FALSE)))),"",(IF(ISERROR(VLOOKUP((LEFT(D24,2)),'Fed. Agency Identifier Table'!A$2:C$63,3,FALSE)),(VLOOKUP((LEFT(D24,1)),'Fed. Agency Identifier Table'!A$2:C$63,3,FALSE)),(VLOOKUP((LEFT(D24,2)),'Fed. Agency Identifier Table'!A$2:C$63,3,FALSE)))))</f>
        <v/>
      </c>
      <c r="I24" s="150" t="str">
        <f>IF(ISNUMBER(SEARCH("*.unk*",D24)),"Other Federal Awards",IF(ISERROR(VLOOKUP(D24,'CFDA Program Titles Table'!A$2:C$2607,3,FALSE)),"",VLOOKUP(D24,'CFDA Program Titles Table'!A$2:C$2607,3,FALSE)))</f>
        <v/>
      </c>
      <c r="J24" s="204"/>
      <c r="K24" s="204"/>
      <c r="L24" s="204"/>
      <c r="M24" s="202"/>
      <c r="N24" s="202"/>
      <c r="O24" s="205"/>
      <c r="P24" s="205"/>
      <c r="Q24" s="205"/>
      <c r="R24" s="202"/>
      <c r="S24" s="106" t="str">
        <f>IFERROR(IF(J24="Y", "Research And Development Programs Cluster:", VLOOKUP(D24,'Cluster Info'!$A$2:$B$113,2,FALSE)), "Non Cluster:")</f>
        <v>Non Cluster:</v>
      </c>
      <c r="T24" s="106">
        <f t="shared" si="0"/>
        <v>0</v>
      </c>
      <c r="U24" s="106">
        <f t="shared" si="2"/>
        <v>0</v>
      </c>
      <c r="V24" s="106">
        <f t="shared" si="3"/>
        <v>0</v>
      </c>
      <c r="W24" s="119">
        <f t="shared" si="1"/>
        <v>0</v>
      </c>
      <c r="X24" s="106">
        <f t="shared" si="4"/>
        <v>0</v>
      </c>
    </row>
    <row r="25" spans="1:24" ht="14">
      <c r="A25" s="198"/>
      <c r="B25" s="198"/>
      <c r="C25" s="198"/>
      <c r="D25" s="199"/>
      <c r="E25" s="197"/>
      <c r="F25" s="197"/>
      <c r="G25" s="197"/>
      <c r="H25" s="80" t="str">
        <f>IF(ISERROR(IF(ISERROR(VLOOKUP((LEFT(D25,2)),'Fed. Agency Identifier Table'!A$2:C$63,3,FALSE)),(VLOOKUP((LEFT(D25,1)),'Fed. Agency Identifier Table'!A$2:C$63,3,FALSE)),(VLOOKUP((LEFT(D25,2)),'Fed. Agency Identifier Table'!A$2:C$63,3,FALSE)))),"",(IF(ISERROR(VLOOKUP((LEFT(D25,2)),'Fed. Agency Identifier Table'!A$2:C$63,3,FALSE)),(VLOOKUP((LEFT(D25,1)),'Fed. Agency Identifier Table'!A$2:C$63,3,FALSE)),(VLOOKUP((LEFT(D25,2)),'Fed. Agency Identifier Table'!A$2:C$63,3,FALSE)))))</f>
        <v/>
      </c>
      <c r="I25" s="150" t="str">
        <f>IF(ISNUMBER(SEARCH("*.unk*",D25)),"Other Federal Awards",IF(ISERROR(VLOOKUP(D25,'CFDA Program Titles Table'!A$2:C$2607,3,FALSE)),"",VLOOKUP(D25,'CFDA Program Titles Table'!A$2:C$2607,3,FALSE)))</f>
        <v/>
      </c>
      <c r="J25" s="204"/>
      <c r="K25" s="201"/>
      <c r="L25" s="201"/>
      <c r="M25" s="205"/>
      <c r="N25" s="203"/>
      <c r="O25" s="205"/>
      <c r="P25" s="205"/>
      <c r="Q25" s="205"/>
      <c r="R25" s="203"/>
      <c r="S25" s="106" t="str">
        <f>IFERROR(IF(J25="Y", "Research And Development Programs Cluster:", VLOOKUP(D25,'Cluster Info'!$A$2:$B$113,2,FALSE)), "Non Cluster:")</f>
        <v>Non Cluster:</v>
      </c>
      <c r="T25" s="106">
        <f t="shared" si="0"/>
        <v>0</v>
      </c>
      <c r="U25" s="106">
        <f t="shared" si="2"/>
        <v>0</v>
      </c>
      <c r="V25" s="106">
        <f t="shared" si="3"/>
        <v>0</v>
      </c>
      <c r="W25" s="119">
        <f t="shared" si="1"/>
        <v>0</v>
      </c>
      <c r="X25" s="106">
        <f t="shared" si="4"/>
        <v>0</v>
      </c>
    </row>
    <row r="26" spans="1:24" ht="14">
      <c r="A26" s="198"/>
      <c r="B26" s="198"/>
      <c r="C26" s="198"/>
      <c r="D26" s="199"/>
      <c r="E26" s="197"/>
      <c r="F26" s="197"/>
      <c r="G26" s="197"/>
      <c r="H26" s="80" t="str">
        <f>IF(ISERROR(IF(ISERROR(VLOOKUP((LEFT(D26,2)),'Fed. Agency Identifier Table'!A$2:C$63,3,FALSE)),(VLOOKUP((LEFT(D26,1)),'Fed. Agency Identifier Table'!A$2:C$63,3,FALSE)),(VLOOKUP((LEFT(D26,2)),'Fed. Agency Identifier Table'!A$2:C$63,3,FALSE)))),"",(IF(ISERROR(VLOOKUP((LEFT(D26,2)),'Fed. Agency Identifier Table'!A$2:C$63,3,FALSE)),(VLOOKUP((LEFT(D26,1)),'Fed. Agency Identifier Table'!A$2:C$63,3,FALSE)),(VLOOKUP((LEFT(D26,2)),'Fed. Agency Identifier Table'!A$2:C$63,3,FALSE)))))</f>
        <v/>
      </c>
      <c r="I26" s="150" t="str">
        <f>IF(ISNUMBER(SEARCH("*.unk*",D26)),"Other Federal Awards",IF(ISERROR(VLOOKUP(D26,'CFDA Program Titles Table'!A$2:C$2607,3,FALSE)),"",VLOOKUP(D26,'CFDA Program Titles Table'!A$2:C$2607,3,FALSE)))</f>
        <v/>
      </c>
      <c r="J26" s="204"/>
      <c r="K26" s="204"/>
      <c r="L26" s="206"/>
      <c r="M26" s="202"/>
      <c r="N26" s="202"/>
      <c r="O26" s="205"/>
      <c r="P26" s="205"/>
      <c r="Q26" s="205"/>
      <c r="R26" s="202"/>
      <c r="S26" s="106" t="str">
        <f>IFERROR(IF(J26="Y", "Research And Development Programs Cluster:", VLOOKUP(D26,'Cluster Info'!$A$2:$B$113,2,FALSE)), "Non Cluster:")</f>
        <v>Non Cluster:</v>
      </c>
      <c r="T26" s="106">
        <f t="shared" si="0"/>
        <v>0</v>
      </c>
      <c r="U26" s="106">
        <f t="shared" si="2"/>
        <v>0</v>
      </c>
      <c r="V26" s="106">
        <f t="shared" si="3"/>
        <v>0</v>
      </c>
      <c r="W26" s="119">
        <f t="shared" si="1"/>
        <v>0</v>
      </c>
      <c r="X26" s="106">
        <f t="shared" si="4"/>
        <v>0</v>
      </c>
    </row>
    <row r="27" spans="1:24" ht="14">
      <c r="A27" s="198"/>
      <c r="B27" s="198"/>
      <c r="C27" s="198"/>
      <c r="D27" s="199"/>
      <c r="E27" s="197"/>
      <c r="F27" s="197"/>
      <c r="G27" s="197"/>
      <c r="H27" s="80" t="str">
        <f>IF(ISERROR(IF(ISERROR(VLOOKUP((LEFT(D27,2)),'Fed. Agency Identifier Table'!A$2:C$63,3,FALSE)),(VLOOKUP((LEFT(D27,1)),'Fed. Agency Identifier Table'!A$2:C$63,3,FALSE)),(VLOOKUP((LEFT(D27,2)),'Fed. Agency Identifier Table'!A$2:C$63,3,FALSE)))),"",(IF(ISERROR(VLOOKUP((LEFT(D27,2)),'Fed. Agency Identifier Table'!A$2:C$63,3,FALSE)),(VLOOKUP((LEFT(D27,1)),'Fed. Agency Identifier Table'!A$2:C$63,3,FALSE)),(VLOOKUP((LEFT(D27,2)),'Fed. Agency Identifier Table'!A$2:C$63,3,FALSE)))))</f>
        <v/>
      </c>
      <c r="I27" s="150" t="str">
        <f>IF(ISNUMBER(SEARCH("*.unk*",D27)),"Other Federal Awards",IF(ISERROR(VLOOKUP(D27,'CFDA Program Titles Table'!A$2:C$2607,3,FALSE)),"",VLOOKUP(D27,'CFDA Program Titles Table'!A$2:C$2607,3,FALSE)))</f>
        <v/>
      </c>
      <c r="J27" s="204"/>
      <c r="K27" s="204"/>
      <c r="L27" s="206"/>
      <c r="M27" s="202"/>
      <c r="N27" s="202"/>
      <c r="O27" s="205"/>
      <c r="P27" s="205"/>
      <c r="Q27" s="205"/>
      <c r="R27" s="202"/>
      <c r="S27" s="106" t="str">
        <f>IFERROR(IF(J27="Y", "Research And Development Programs Cluster:", VLOOKUP(D27,'Cluster Info'!$A$2:$B$113,2,FALSE)), "Non Cluster:")</f>
        <v>Non Cluster:</v>
      </c>
      <c r="T27" s="106">
        <f t="shared" si="0"/>
        <v>0</v>
      </c>
      <c r="U27" s="106">
        <f t="shared" si="2"/>
        <v>0</v>
      </c>
      <c r="V27" s="106">
        <f t="shared" si="3"/>
        <v>0</v>
      </c>
      <c r="W27" s="119">
        <f t="shared" si="1"/>
        <v>0</v>
      </c>
      <c r="X27" s="106">
        <f t="shared" si="4"/>
        <v>0</v>
      </c>
    </row>
    <row r="28" spans="1:24" ht="14">
      <c r="A28" s="198"/>
      <c r="B28" s="198"/>
      <c r="C28" s="198"/>
      <c r="D28" s="199"/>
      <c r="E28" s="197"/>
      <c r="F28" s="197"/>
      <c r="G28" s="197"/>
      <c r="H28" s="80" t="str">
        <f>IF(ISERROR(IF(ISERROR(VLOOKUP((LEFT(D28,2)),'Fed. Agency Identifier Table'!A$2:C$63,3,FALSE)),(VLOOKUP((LEFT(D28,1)),'Fed. Agency Identifier Table'!A$2:C$63,3,FALSE)),(VLOOKUP((LEFT(D28,2)),'Fed. Agency Identifier Table'!A$2:C$63,3,FALSE)))),"",(IF(ISERROR(VLOOKUP((LEFT(D28,2)),'Fed. Agency Identifier Table'!A$2:C$63,3,FALSE)),(VLOOKUP((LEFT(D28,1)),'Fed. Agency Identifier Table'!A$2:C$63,3,FALSE)),(VLOOKUP((LEFT(D28,2)),'Fed. Agency Identifier Table'!A$2:C$63,3,FALSE)))))</f>
        <v/>
      </c>
      <c r="I28" s="150" t="str">
        <f>IF(ISNUMBER(SEARCH("*.unk*",D28)),"Other Federal Awards",IF(ISERROR(VLOOKUP(D28,'CFDA Program Titles Table'!A$2:C$2607,3,FALSE)),"",VLOOKUP(D28,'CFDA Program Titles Table'!A$2:C$2607,3,FALSE)))</f>
        <v/>
      </c>
      <c r="J28" s="204"/>
      <c r="K28" s="207"/>
      <c r="L28" s="207"/>
      <c r="M28" s="205"/>
      <c r="N28" s="202"/>
      <c r="O28" s="205"/>
      <c r="P28" s="205"/>
      <c r="Q28" s="205"/>
      <c r="R28" s="202"/>
      <c r="S28" s="106" t="str">
        <f>IFERROR(IF(J28="Y", "Research And Development Programs Cluster:", VLOOKUP(D28,'Cluster Info'!$A$2:$B$113,2,FALSE)), "Non Cluster:")</f>
        <v>Non Cluster:</v>
      </c>
      <c r="T28" s="106">
        <f t="shared" si="0"/>
        <v>0</v>
      </c>
      <c r="U28" s="106">
        <f t="shared" si="2"/>
        <v>0</v>
      </c>
      <c r="V28" s="106">
        <f t="shared" si="3"/>
        <v>0</v>
      </c>
      <c r="W28" s="119">
        <f t="shared" si="1"/>
        <v>0</v>
      </c>
      <c r="X28" s="106">
        <f t="shared" si="4"/>
        <v>0</v>
      </c>
    </row>
    <row r="29" spans="1:24" ht="14">
      <c r="A29" s="198"/>
      <c r="B29" s="198"/>
      <c r="C29" s="198"/>
      <c r="D29" s="199"/>
      <c r="E29" s="197"/>
      <c r="F29" s="197"/>
      <c r="G29" s="197"/>
      <c r="H29" s="80" t="str">
        <f>IF(ISERROR(IF(ISERROR(VLOOKUP((LEFT(D29,2)),'Fed. Agency Identifier Table'!A$2:C$63,3,FALSE)),(VLOOKUP((LEFT(D29,1)),'Fed. Agency Identifier Table'!A$2:C$63,3,FALSE)),(VLOOKUP((LEFT(D29,2)),'Fed. Agency Identifier Table'!A$2:C$63,3,FALSE)))),"",(IF(ISERROR(VLOOKUP((LEFT(D29,2)),'Fed. Agency Identifier Table'!A$2:C$63,3,FALSE)),(VLOOKUP((LEFT(D29,1)),'Fed. Agency Identifier Table'!A$2:C$63,3,FALSE)),(VLOOKUP((LEFT(D29,2)),'Fed. Agency Identifier Table'!A$2:C$63,3,FALSE)))))</f>
        <v/>
      </c>
      <c r="I29" s="150" t="str">
        <f>IF(ISNUMBER(SEARCH("*.unk*",D29)),"Other Federal Awards",IF(ISERROR(VLOOKUP(D29,'CFDA Program Titles Table'!A$2:C$2607,3,FALSE)),"",VLOOKUP(D29,'CFDA Program Titles Table'!A$2:C$2607,3,FALSE)))</f>
        <v/>
      </c>
      <c r="J29" s="204"/>
      <c r="K29" s="204"/>
      <c r="L29" s="206"/>
      <c r="M29" s="202"/>
      <c r="N29" s="202"/>
      <c r="O29" s="205"/>
      <c r="P29" s="205"/>
      <c r="Q29" s="205"/>
      <c r="R29" s="202"/>
      <c r="S29" s="106" t="str">
        <f>IFERROR(IF(J29="Y", "Research And Development Programs Cluster:", VLOOKUP(D29,'Cluster Info'!$A$2:$B$113,2,FALSE)), "Non Cluster:")</f>
        <v>Non Cluster:</v>
      </c>
      <c r="T29" s="106">
        <f t="shared" si="0"/>
        <v>0</v>
      </c>
      <c r="U29" s="106">
        <f t="shared" si="2"/>
        <v>0</v>
      </c>
      <c r="V29" s="106">
        <f t="shared" si="3"/>
        <v>0</v>
      </c>
      <c r="W29" s="119">
        <f t="shared" si="1"/>
        <v>0</v>
      </c>
      <c r="X29" s="106">
        <f t="shared" si="4"/>
        <v>0</v>
      </c>
    </row>
    <row r="30" spans="1:24" ht="14">
      <c r="A30" s="198"/>
      <c r="B30" s="198"/>
      <c r="C30" s="198"/>
      <c r="D30" s="199"/>
      <c r="E30" s="197"/>
      <c r="F30" s="197"/>
      <c r="G30" s="197"/>
      <c r="H30" s="80" t="str">
        <f>IF(ISERROR(IF(ISERROR(VLOOKUP((LEFT(D30,2)),'Fed. Agency Identifier Table'!A$2:C$63,3,FALSE)),(VLOOKUP((LEFT(D30,1)),'Fed. Agency Identifier Table'!A$2:C$63,3,FALSE)),(VLOOKUP((LEFT(D30,2)),'Fed. Agency Identifier Table'!A$2:C$63,3,FALSE)))),"",(IF(ISERROR(VLOOKUP((LEFT(D30,2)),'Fed. Agency Identifier Table'!A$2:C$63,3,FALSE)),(VLOOKUP((LEFT(D30,1)),'Fed. Agency Identifier Table'!A$2:C$63,3,FALSE)),(VLOOKUP((LEFT(D30,2)),'Fed. Agency Identifier Table'!A$2:C$63,3,FALSE)))))</f>
        <v/>
      </c>
      <c r="I30" s="150" t="str">
        <f>IF(ISNUMBER(SEARCH("*.unk*",D30)),"Other Federal Awards",IF(ISERROR(VLOOKUP(D30,'CFDA Program Titles Table'!A$2:C$2607,3,FALSE)),"",VLOOKUP(D30,'CFDA Program Titles Table'!A$2:C$2607,3,FALSE)))</f>
        <v/>
      </c>
      <c r="J30" s="204"/>
      <c r="K30" s="204"/>
      <c r="L30" s="204"/>
      <c r="M30" s="202"/>
      <c r="N30" s="202"/>
      <c r="O30" s="205"/>
      <c r="P30" s="205"/>
      <c r="Q30" s="205"/>
      <c r="R30" s="202"/>
      <c r="S30" s="106" t="str">
        <f>IFERROR(IF(J30="Y", "Research And Development Programs Cluster:", VLOOKUP(D30,'Cluster Info'!$A$2:$B$113,2,FALSE)), "Non Cluster:")</f>
        <v>Non Cluster:</v>
      </c>
      <c r="T30" s="106">
        <f t="shared" si="0"/>
        <v>0</v>
      </c>
      <c r="U30" s="106">
        <f t="shared" si="2"/>
        <v>0</v>
      </c>
      <c r="V30" s="106">
        <f t="shared" si="3"/>
        <v>0</v>
      </c>
      <c r="W30" s="119">
        <f t="shared" si="1"/>
        <v>0</v>
      </c>
      <c r="X30" s="106">
        <f t="shared" si="4"/>
        <v>0</v>
      </c>
    </row>
    <row r="31" spans="1:24" ht="14">
      <c r="A31" s="198"/>
      <c r="B31" s="186"/>
      <c r="C31" s="132"/>
      <c r="D31" s="114"/>
      <c r="E31" s="1"/>
      <c r="F31" s="187"/>
      <c r="G31" s="187"/>
      <c r="H31" s="80" t="str">
        <f>IF(ISERROR(IF(ISERROR(VLOOKUP((LEFT(D31,2)),'Fed. Agency Identifier Table'!A$2:C$63,3,FALSE)),(VLOOKUP((LEFT(D31,1)),'Fed. Agency Identifier Table'!A$2:C$63,3,FALSE)),(VLOOKUP((LEFT(D31,2)),'Fed. Agency Identifier Table'!A$2:C$63,3,FALSE)))),"",(IF(ISERROR(VLOOKUP((LEFT(D31,2)),'Fed. Agency Identifier Table'!A$2:C$63,3,FALSE)),(VLOOKUP((LEFT(D31,1)),'Fed. Agency Identifier Table'!A$2:C$63,3,FALSE)),(VLOOKUP((LEFT(D31,2)),'Fed. Agency Identifier Table'!A$2:C$63,3,FALSE)))))</f>
        <v/>
      </c>
      <c r="I31" s="150" t="str">
        <f>IF(ISNUMBER(SEARCH("*.unk*",D31)),"Other Federal Awards",IF(ISERROR(VLOOKUP(D31,'CFDA Program Titles Table'!A$2:C$2607,3,FALSE)),"",VLOOKUP(D31,'CFDA Program Titles Table'!A$2:C$2607,3,FALSE)))</f>
        <v/>
      </c>
      <c r="J31" s="109"/>
      <c r="L31" s="11"/>
      <c r="M31" s="136"/>
      <c r="N31" s="74"/>
      <c r="O31" s="153"/>
      <c r="P31" s="153"/>
      <c r="Q31" s="153"/>
      <c r="R31" s="74"/>
      <c r="S31" s="106" t="str">
        <f>IFERROR(IF(J31="Y", "Research And Development Programs Cluster:", VLOOKUP(D31,'Cluster Info'!$A$2:$B$113,2,FALSE)), "Non Cluster:")</f>
        <v>Non Cluster:</v>
      </c>
      <c r="T31" s="106">
        <f t="shared" si="0"/>
        <v>0</v>
      </c>
      <c r="U31" s="106">
        <f t="shared" si="2"/>
        <v>0</v>
      </c>
      <c r="V31" s="106">
        <f t="shared" si="3"/>
        <v>0</v>
      </c>
      <c r="W31" s="119">
        <f t="shared" si="1"/>
        <v>0</v>
      </c>
      <c r="X31" s="106">
        <f t="shared" si="4"/>
        <v>0</v>
      </c>
    </row>
    <row r="32" spans="1:24" ht="14">
      <c r="A32" s="198"/>
      <c r="B32" s="186"/>
      <c r="C32" s="132"/>
      <c r="D32" s="114"/>
      <c r="E32" s="1"/>
      <c r="F32" s="187"/>
      <c r="G32" s="187"/>
      <c r="H32" s="80" t="str">
        <f>IF(ISERROR(IF(ISERROR(VLOOKUP((LEFT(D32,2)),'Fed. Agency Identifier Table'!A$2:C$63,3,FALSE)),(VLOOKUP((LEFT(D32,1)),'Fed. Agency Identifier Table'!A$2:C$63,3,FALSE)),(VLOOKUP((LEFT(D32,2)),'Fed. Agency Identifier Table'!A$2:C$63,3,FALSE)))),"",(IF(ISERROR(VLOOKUP((LEFT(D32,2)),'Fed. Agency Identifier Table'!A$2:C$63,3,FALSE)),(VLOOKUP((LEFT(D32,1)),'Fed. Agency Identifier Table'!A$2:C$63,3,FALSE)),(VLOOKUP((LEFT(D32,2)),'Fed. Agency Identifier Table'!A$2:C$63,3,FALSE)))))</f>
        <v/>
      </c>
      <c r="I32" s="150" t="str">
        <f>IF(ISNUMBER(SEARCH("*.unk*",D32)),"Other Federal Awards",IF(ISERROR(VLOOKUP(D32,'CFDA Program Titles Table'!A$2:C$2607,3,FALSE)),"",VLOOKUP(D32,'CFDA Program Titles Table'!A$2:C$2607,3,FALSE)))</f>
        <v/>
      </c>
      <c r="J32" s="109"/>
      <c r="L32" s="11"/>
      <c r="M32" s="136"/>
      <c r="N32" s="136"/>
      <c r="O32" s="153"/>
      <c r="P32" s="153"/>
      <c r="Q32" s="153"/>
      <c r="R32" s="136"/>
      <c r="S32" s="106" t="str">
        <f>IFERROR(IF(J32="Y", "Research And Development Programs Cluster:", VLOOKUP(D32,'Cluster Info'!$A$2:$B$113,2,FALSE)), "Non Cluster:")</f>
        <v>Non Cluster:</v>
      </c>
      <c r="T32" s="106">
        <f t="shared" si="0"/>
        <v>0</v>
      </c>
      <c r="U32" s="106">
        <f t="shared" si="2"/>
        <v>0</v>
      </c>
      <c r="V32" s="106">
        <f t="shared" si="3"/>
        <v>0</v>
      </c>
      <c r="W32" s="119">
        <f t="shared" si="1"/>
        <v>0</v>
      </c>
      <c r="X32" s="106">
        <f t="shared" si="4"/>
        <v>0</v>
      </c>
    </row>
    <row r="33" spans="1:24" ht="14">
      <c r="A33" s="198"/>
      <c r="B33" s="186"/>
      <c r="C33" s="132"/>
      <c r="D33" s="114"/>
      <c r="E33" s="135"/>
      <c r="F33" s="187"/>
      <c r="G33" s="187"/>
      <c r="H33" s="80" t="str">
        <f>IF(ISERROR(IF(ISERROR(VLOOKUP((LEFT(D33,2)),'Fed. Agency Identifier Table'!A$2:C$63,3,FALSE)),(VLOOKUP((LEFT(D33,1)),'Fed. Agency Identifier Table'!A$2:C$63,3,FALSE)),(VLOOKUP((LEFT(D33,2)),'Fed. Agency Identifier Table'!A$2:C$63,3,FALSE)))),"",(IF(ISERROR(VLOOKUP((LEFT(D33,2)),'Fed. Agency Identifier Table'!A$2:C$63,3,FALSE)),(VLOOKUP((LEFT(D33,1)),'Fed. Agency Identifier Table'!A$2:C$63,3,FALSE)),(VLOOKUP((LEFT(D33,2)),'Fed. Agency Identifier Table'!A$2:C$63,3,FALSE)))))</f>
        <v/>
      </c>
      <c r="I33" s="150" t="str">
        <f>IF(ISNUMBER(SEARCH("*.unk*",D33)),"Other Federal Awards",IF(ISERROR(VLOOKUP(D33,'CFDA Program Titles Table'!A$2:C$2607,3,FALSE)),"",VLOOKUP(D33,'CFDA Program Titles Table'!A$2:C$2607,3,FALSE)))</f>
        <v/>
      </c>
      <c r="J33" s="109"/>
      <c r="L33" s="11"/>
      <c r="M33" s="136"/>
      <c r="N33" s="136"/>
      <c r="O33" s="153"/>
      <c r="P33" s="153"/>
      <c r="Q33" s="153"/>
      <c r="R33" s="136"/>
      <c r="S33" s="106" t="str">
        <f>IFERROR(IF(J33="Y", "Research And Development Programs Cluster:", VLOOKUP(D33,'Cluster Info'!$A$2:$B$113,2,FALSE)), "Non Cluster:")</f>
        <v>Non Cluster:</v>
      </c>
      <c r="T33" s="106">
        <f t="shared" si="0"/>
        <v>0</v>
      </c>
      <c r="U33" s="106">
        <f t="shared" si="2"/>
        <v>0</v>
      </c>
      <c r="V33" s="106">
        <f t="shared" si="3"/>
        <v>0</v>
      </c>
      <c r="W33" s="119">
        <f t="shared" si="1"/>
        <v>0</v>
      </c>
      <c r="X33" s="106">
        <f t="shared" si="4"/>
        <v>0</v>
      </c>
    </row>
    <row r="34" spans="1:24" ht="14">
      <c r="A34" s="198"/>
      <c r="B34" s="186"/>
      <c r="C34" s="132"/>
      <c r="D34" s="114"/>
      <c r="E34" s="135"/>
      <c r="F34" s="187"/>
      <c r="G34" s="187"/>
      <c r="H34" s="80" t="str">
        <f>IF(ISERROR(IF(ISERROR(VLOOKUP((LEFT(D34,2)),'Fed. Agency Identifier Table'!A$2:C$63,3,FALSE)),(VLOOKUP((LEFT(D34,1)),'Fed. Agency Identifier Table'!A$2:C$63,3,FALSE)),(VLOOKUP((LEFT(D34,2)),'Fed. Agency Identifier Table'!A$2:C$63,3,FALSE)))),"",(IF(ISERROR(VLOOKUP((LEFT(D34,2)),'Fed. Agency Identifier Table'!A$2:C$63,3,FALSE)),(VLOOKUP((LEFT(D34,1)),'Fed. Agency Identifier Table'!A$2:C$63,3,FALSE)),(VLOOKUP((LEFT(D34,2)),'Fed. Agency Identifier Table'!A$2:C$63,3,FALSE)))))</f>
        <v/>
      </c>
      <c r="I34" s="150" t="str">
        <f>IF(ISNUMBER(SEARCH("*.unk*",D34)),"Other Federal Awards",IF(ISERROR(VLOOKUP(D34,'CFDA Program Titles Table'!A$2:C$2607,3,FALSE)),"",VLOOKUP(D34,'CFDA Program Titles Table'!A$2:C$2607,3,FALSE)))</f>
        <v/>
      </c>
      <c r="J34" s="109"/>
      <c r="L34" s="11"/>
      <c r="M34" s="136"/>
      <c r="N34" s="74"/>
      <c r="O34" s="153"/>
      <c r="P34" s="153"/>
      <c r="Q34" s="153"/>
      <c r="R34" s="74"/>
      <c r="S34" s="106" t="str">
        <f>IFERROR(IF(J34="Y", "Research And Development Programs Cluster:", VLOOKUP(D34,'Cluster Info'!$A$2:$B$113,2,FALSE)), "Non Cluster:")</f>
        <v>Non Cluster:</v>
      </c>
      <c r="T34" s="106">
        <f t="shared" si="0"/>
        <v>0</v>
      </c>
      <c r="U34" s="106">
        <f t="shared" si="2"/>
        <v>0</v>
      </c>
      <c r="V34" s="106">
        <f t="shared" si="3"/>
        <v>0</v>
      </c>
      <c r="W34" s="119">
        <f t="shared" si="1"/>
        <v>0</v>
      </c>
      <c r="X34" s="106">
        <f t="shared" si="4"/>
        <v>0</v>
      </c>
    </row>
    <row r="35" spans="1:24" ht="14">
      <c r="A35" s="198"/>
      <c r="B35" s="186"/>
      <c r="C35" s="132"/>
      <c r="D35" s="114"/>
      <c r="E35" s="135"/>
      <c r="F35" s="187"/>
      <c r="G35" s="187"/>
      <c r="H35" s="80" t="str">
        <f>IF(ISERROR(IF(ISERROR(VLOOKUP((LEFT(D35,2)),'Fed. Agency Identifier Table'!A$2:C$63,3,FALSE)),(VLOOKUP((LEFT(D35,1)),'Fed. Agency Identifier Table'!A$2:C$63,3,FALSE)),(VLOOKUP((LEFT(D35,2)),'Fed. Agency Identifier Table'!A$2:C$63,3,FALSE)))),"",(IF(ISERROR(VLOOKUP((LEFT(D35,2)),'Fed. Agency Identifier Table'!A$2:C$63,3,FALSE)),(VLOOKUP((LEFT(D35,1)),'Fed. Agency Identifier Table'!A$2:C$63,3,FALSE)),(VLOOKUP((LEFT(D35,2)),'Fed. Agency Identifier Table'!A$2:C$63,3,FALSE)))))</f>
        <v/>
      </c>
      <c r="I35" s="150" t="str">
        <f>IF(ISNUMBER(SEARCH("*.unk*",D35)),"Other Federal Awards",IF(ISERROR(VLOOKUP(D35,'CFDA Program Titles Table'!A$2:C$2607,3,FALSE)),"",VLOOKUP(D35,'CFDA Program Titles Table'!A$2:C$2607,3,FALSE)))</f>
        <v/>
      </c>
      <c r="J35" s="109"/>
      <c r="L35" s="11"/>
      <c r="M35" s="136"/>
      <c r="N35" s="136"/>
      <c r="O35" s="153"/>
      <c r="P35" s="153"/>
      <c r="Q35" s="153"/>
      <c r="R35" s="136"/>
      <c r="S35" s="106" t="str">
        <f>IFERROR(IF(J35="Y", "Research And Development Programs Cluster:", VLOOKUP(D35,'Cluster Info'!$A$2:$B$113,2,FALSE)), "Non Cluster:")</f>
        <v>Non Cluster:</v>
      </c>
      <c r="T35" s="106">
        <f t="shared" si="0"/>
        <v>0</v>
      </c>
      <c r="U35" s="106">
        <f t="shared" si="2"/>
        <v>0</v>
      </c>
      <c r="V35" s="106">
        <f t="shared" si="3"/>
        <v>0</v>
      </c>
      <c r="W35" s="119">
        <f t="shared" si="1"/>
        <v>0</v>
      </c>
      <c r="X35" s="106">
        <f t="shared" si="4"/>
        <v>0</v>
      </c>
    </row>
    <row r="36" spans="1:24" ht="14">
      <c r="A36" s="198"/>
      <c r="B36" s="186"/>
      <c r="C36" s="132"/>
      <c r="D36" s="114"/>
      <c r="E36" s="135"/>
      <c r="F36" s="187"/>
      <c r="G36" s="187"/>
      <c r="H36" s="80" t="str">
        <f>IF(ISERROR(IF(ISERROR(VLOOKUP((LEFT(D36,2)),'Fed. Agency Identifier Table'!A$2:C$63,3,FALSE)),(VLOOKUP((LEFT(D36,1)),'Fed. Agency Identifier Table'!A$2:C$63,3,FALSE)),(VLOOKUP((LEFT(D36,2)),'Fed. Agency Identifier Table'!A$2:C$63,3,FALSE)))),"",(IF(ISERROR(VLOOKUP((LEFT(D36,2)),'Fed. Agency Identifier Table'!A$2:C$63,3,FALSE)),(VLOOKUP((LEFT(D36,1)),'Fed. Agency Identifier Table'!A$2:C$63,3,FALSE)),(VLOOKUP((LEFT(D36,2)),'Fed. Agency Identifier Table'!A$2:C$63,3,FALSE)))))</f>
        <v/>
      </c>
      <c r="I36" s="150" t="str">
        <f>IF(ISNUMBER(SEARCH("*.unk*",D36)),"Other Federal Awards",IF(ISERROR(VLOOKUP(D36,'CFDA Program Titles Table'!A$2:C$2607,3,FALSE)),"",VLOOKUP(D36,'CFDA Program Titles Table'!A$2:C$2607,3,FALSE)))</f>
        <v/>
      </c>
      <c r="J36" s="109"/>
      <c r="L36" s="11"/>
      <c r="M36" s="136"/>
      <c r="N36" s="74"/>
      <c r="O36" s="153"/>
      <c r="P36" s="153"/>
      <c r="Q36" s="153"/>
      <c r="R36" s="74"/>
      <c r="S36" s="106" t="str">
        <f>IFERROR(IF(J36="Y", "Research And Development Programs Cluster:", VLOOKUP(D36,'Cluster Info'!$A$2:$B$113,2,FALSE)), "Non Cluster:")</f>
        <v>Non Cluster:</v>
      </c>
      <c r="T36" s="106">
        <f t="shared" si="0"/>
        <v>0</v>
      </c>
      <c r="U36" s="106">
        <f t="shared" si="2"/>
        <v>0</v>
      </c>
      <c r="V36" s="106">
        <f t="shared" si="3"/>
        <v>0</v>
      </c>
      <c r="W36" s="119">
        <f t="shared" si="1"/>
        <v>0</v>
      </c>
      <c r="X36" s="106">
        <f t="shared" si="4"/>
        <v>0</v>
      </c>
    </row>
    <row r="37" spans="1:24" ht="14">
      <c r="A37" s="198"/>
      <c r="B37" s="186"/>
      <c r="C37" s="132"/>
      <c r="D37" s="114"/>
      <c r="E37" s="135"/>
      <c r="F37" s="187"/>
      <c r="G37" s="187"/>
      <c r="H37" s="80" t="str">
        <f>IF(ISERROR(IF(ISERROR(VLOOKUP((LEFT(D37,2)),'Fed. Agency Identifier Table'!A$2:C$63,3,FALSE)),(VLOOKUP((LEFT(D37,1)),'Fed. Agency Identifier Table'!A$2:C$63,3,FALSE)),(VLOOKUP((LEFT(D37,2)),'Fed. Agency Identifier Table'!A$2:C$63,3,FALSE)))),"",(IF(ISERROR(VLOOKUP((LEFT(D37,2)),'Fed. Agency Identifier Table'!A$2:C$63,3,FALSE)),(VLOOKUP((LEFT(D37,1)),'Fed. Agency Identifier Table'!A$2:C$63,3,FALSE)),(VLOOKUP((LEFT(D37,2)),'Fed. Agency Identifier Table'!A$2:C$63,3,FALSE)))))</f>
        <v/>
      </c>
      <c r="I37" s="150" t="str">
        <f>IF(ISNUMBER(SEARCH("*.unk*",D37)),"Other Federal Awards",IF(ISERROR(VLOOKUP(D37,'CFDA Program Titles Table'!A$2:C$2607,3,FALSE)),"",VLOOKUP(D37,'CFDA Program Titles Table'!A$2:C$2607,3,FALSE)))</f>
        <v/>
      </c>
      <c r="J37" s="109"/>
      <c r="L37" s="11"/>
      <c r="M37" s="136"/>
      <c r="N37" s="74"/>
      <c r="O37" s="153"/>
      <c r="P37" s="153"/>
      <c r="Q37" s="153"/>
      <c r="R37" s="74"/>
      <c r="S37" s="106" t="str">
        <f>IFERROR(IF(J37="Y", "Research And Development Programs Cluster:", VLOOKUP(D37,'Cluster Info'!$A$2:$B$113,2,FALSE)), "Non Cluster:")</f>
        <v>Non Cluster:</v>
      </c>
      <c r="T37" s="106">
        <f t="shared" si="0"/>
        <v>0</v>
      </c>
      <c r="U37" s="106">
        <f t="shared" si="2"/>
        <v>0</v>
      </c>
      <c r="V37" s="106">
        <f t="shared" si="3"/>
        <v>0</v>
      </c>
      <c r="W37" s="119">
        <f t="shared" si="1"/>
        <v>0</v>
      </c>
      <c r="X37" s="106">
        <f t="shared" si="4"/>
        <v>0</v>
      </c>
    </row>
    <row r="38" spans="1:24" ht="14">
      <c r="A38" s="198"/>
      <c r="B38" s="186"/>
      <c r="C38" s="132"/>
      <c r="D38" s="114"/>
      <c r="E38" s="135"/>
      <c r="F38" s="187"/>
      <c r="G38" s="187"/>
      <c r="H38" s="80" t="str">
        <f>IF(ISERROR(IF(ISERROR(VLOOKUP((LEFT(D38,2)),'Fed. Agency Identifier Table'!A$2:C$63,3,FALSE)),(VLOOKUP((LEFT(D38,1)),'Fed. Agency Identifier Table'!A$2:C$63,3,FALSE)),(VLOOKUP((LEFT(D38,2)),'Fed. Agency Identifier Table'!A$2:C$63,3,FALSE)))),"",(IF(ISERROR(VLOOKUP((LEFT(D38,2)),'Fed. Agency Identifier Table'!A$2:C$63,3,FALSE)),(VLOOKUP((LEFT(D38,1)),'Fed. Agency Identifier Table'!A$2:C$63,3,FALSE)),(VLOOKUP((LEFT(D38,2)),'Fed. Agency Identifier Table'!A$2:C$63,3,FALSE)))))</f>
        <v/>
      </c>
      <c r="I38" s="150" t="str">
        <f>IF(ISNUMBER(SEARCH("*.unk*",D38)),"Other Federal Awards",IF(ISERROR(VLOOKUP(D38,'CFDA Program Titles Table'!A$2:C$2607,3,FALSE)),"",VLOOKUP(D38,'CFDA Program Titles Table'!A$2:C$2607,3,FALSE)))</f>
        <v/>
      </c>
      <c r="J38" s="109"/>
      <c r="L38" s="11"/>
      <c r="M38" s="136"/>
      <c r="N38" s="74"/>
      <c r="O38" s="153"/>
      <c r="P38" s="153"/>
      <c r="Q38" s="153"/>
      <c r="R38" s="74"/>
      <c r="S38" s="106" t="str">
        <f>IFERROR(IF(J38="Y", "Research And Development Programs Cluster:", VLOOKUP(D38,'Cluster Info'!$A$2:$B$113,2,FALSE)), "Non Cluster:")</f>
        <v>Non Cluster:</v>
      </c>
      <c r="T38" s="106">
        <f t="shared" si="0"/>
        <v>0</v>
      </c>
      <c r="U38" s="106">
        <f t="shared" si="2"/>
        <v>0</v>
      </c>
      <c r="V38" s="106">
        <f t="shared" si="3"/>
        <v>0</v>
      </c>
      <c r="W38" s="119">
        <f t="shared" si="1"/>
        <v>0</v>
      </c>
      <c r="X38" s="106">
        <f t="shared" si="4"/>
        <v>0</v>
      </c>
    </row>
    <row r="39" spans="1:24" ht="14">
      <c r="A39" s="198"/>
      <c r="B39" s="186"/>
      <c r="C39" s="132"/>
      <c r="D39" s="114"/>
      <c r="E39" s="135"/>
      <c r="F39" s="187"/>
      <c r="G39" s="187"/>
      <c r="H39" s="80" t="str">
        <f>IF(ISERROR(IF(ISERROR(VLOOKUP((LEFT(D39,2)),'Fed. Agency Identifier Table'!A$2:C$63,3,FALSE)),(VLOOKUP((LEFT(D39,1)),'Fed. Agency Identifier Table'!A$2:C$63,3,FALSE)),(VLOOKUP((LEFT(D39,2)),'Fed. Agency Identifier Table'!A$2:C$63,3,FALSE)))),"",(IF(ISERROR(VLOOKUP((LEFT(D39,2)),'Fed. Agency Identifier Table'!A$2:C$63,3,FALSE)),(VLOOKUP((LEFT(D39,1)),'Fed. Agency Identifier Table'!A$2:C$63,3,FALSE)),(VLOOKUP((LEFT(D39,2)),'Fed. Agency Identifier Table'!A$2:C$63,3,FALSE)))))</f>
        <v/>
      </c>
      <c r="I39" s="150" t="str">
        <f>IF(ISNUMBER(SEARCH("*.unk*",D39)),"Other Federal Awards",IF(ISERROR(VLOOKUP(D39,'CFDA Program Titles Table'!A$2:C$2607,3,FALSE)),"",VLOOKUP(D39,'CFDA Program Titles Table'!A$2:C$2607,3,FALSE)))</f>
        <v/>
      </c>
      <c r="J39" s="109"/>
      <c r="L39" s="11"/>
      <c r="M39" s="136"/>
      <c r="N39" s="74"/>
      <c r="O39" s="153"/>
      <c r="P39" s="153"/>
      <c r="Q39" s="153"/>
      <c r="R39" s="74"/>
      <c r="S39" s="106" t="str">
        <f>IFERROR(IF(J39="Y", "Research And Development Programs Cluster:", VLOOKUP(D39,'Cluster Info'!$A$2:$B$113,2,FALSE)), "Non Cluster:")</f>
        <v>Non Cluster:</v>
      </c>
      <c r="T39" s="106">
        <f t="shared" si="0"/>
        <v>0</v>
      </c>
      <c r="U39" s="106">
        <f t="shared" si="2"/>
        <v>0</v>
      </c>
      <c r="V39" s="106">
        <f t="shared" si="3"/>
        <v>0</v>
      </c>
      <c r="W39" s="119">
        <f t="shared" si="1"/>
        <v>0</v>
      </c>
      <c r="X39" s="106">
        <f t="shared" si="4"/>
        <v>0</v>
      </c>
    </row>
    <row r="40" spans="1:24" ht="14">
      <c r="A40" s="198"/>
      <c r="B40" s="186"/>
      <c r="C40" s="132"/>
      <c r="D40" s="114"/>
      <c r="E40" s="135"/>
      <c r="F40" s="187"/>
      <c r="G40" s="187"/>
      <c r="H40" s="80" t="str">
        <f>IF(ISERROR(IF(ISERROR(VLOOKUP((LEFT(D40,2)),'Fed. Agency Identifier Table'!A$2:C$63,3,FALSE)),(VLOOKUP((LEFT(D40,1)),'Fed. Agency Identifier Table'!A$2:C$63,3,FALSE)),(VLOOKUP((LEFT(D40,2)),'Fed. Agency Identifier Table'!A$2:C$63,3,FALSE)))),"",(IF(ISERROR(VLOOKUP((LEFT(D40,2)),'Fed. Agency Identifier Table'!A$2:C$63,3,FALSE)),(VLOOKUP((LEFT(D40,1)),'Fed. Agency Identifier Table'!A$2:C$63,3,FALSE)),(VLOOKUP((LEFT(D40,2)),'Fed. Agency Identifier Table'!A$2:C$63,3,FALSE)))))</f>
        <v/>
      </c>
      <c r="I40" s="150" t="str">
        <f>IF(ISNUMBER(SEARCH("*.unk*",D40)),"Other Federal Awards",IF(ISERROR(VLOOKUP(D40,'CFDA Program Titles Table'!A$2:C$2607,3,FALSE)),"",VLOOKUP(D40,'CFDA Program Titles Table'!A$2:C$2607,3,FALSE)))</f>
        <v/>
      </c>
      <c r="J40" s="109"/>
      <c r="L40" s="11"/>
      <c r="M40" s="136"/>
      <c r="N40" s="136"/>
      <c r="O40" s="153"/>
      <c r="P40" s="153"/>
      <c r="Q40" s="153"/>
      <c r="R40" s="136"/>
      <c r="S40" s="106" t="str">
        <f>IFERROR(IF(J40="Y", "Research And Development Programs Cluster:", VLOOKUP(D40,'Cluster Info'!$A$2:$B$113,2,FALSE)), "Non Cluster:")</f>
        <v>Non Cluster:</v>
      </c>
      <c r="T40" s="106">
        <f t="shared" si="0"/>
        <v>0</v>
      </c>
      <c r="U40" s="106">
        <f t="shared" si="2"/>
        <v>0</v>
      </c>
      <c r="V40" s="106">
        <f t="shared" si="3"/>
        <v>0</v>
      </c>
      <c r="W40" s="119">
        <f t="shared" si="1"/>
        <v>0</v>
      </c>
      <c r="X40" s="106">
        <f t="shared" si="4"/>
        <v>0</v>
      </c>
    </row>
    <row r="41" spans="1:24" ht="14">
      <c r="A41" s="198"/>
      <c r="B41" s="186"/>
      <c r="C41" s="132"/>
      <c r="D41" s="114"/>
      <c r="E41" s="135"/>
      <c r="F41" s="187"/>
      <c r="G41" s="187"/>
      <c r="H41" s="80" t="str">
        <f>IF(ISERROR(IF(ISERROR(VLOOKUP((LEFT(D41,2)),'Fed. Agency Identifier Table'!A$2:C$63,3,FALSE)),(VLOOKUP((LEFT(D41,1)),'Fed. Agency Identifier Table'!A$2:C$63,3,FALSE)),(VLOOKUP((LEFT(D41,2)),'Fed. Agency Identifier Table'!A$2:C$63,3,FALSE)))),"",(IF(ISERROR(VLOOKUP((LEFT(D41,2)),'Fed. Agency Identifier Table'!A$2:C$63,3,FALSE)),(VLOOKUP((LEFT(D41,1)),'Fed. Agency Identifier Table'!A$2:C$63,3,FALSE)),(VLOOKUP((LEFT(D41,2)),'Fed. Agency Identifier Table'!A$2:C$63,3,FALSE)))))</f>
        <v/>
      </c>
      <c r="I41" s="150" t="str">
        <f>IF(ISNUMBER(SEARCH("*.unk*",D41)),"Other Federal Awards",IF(ISERROR(VLOOKUP(D41,'CFDA Program Titles Table'!A$2:C$2607,3,FALSE)),"",VLOOKUP(D41,'CFDA Program Titles Table'!A$2:C$2607,3,FALSE)))</f>
        <v/>
      </c>
      <c r="J41" s="109"/>
      <c r="K41" s="188"/>
      <c r="L41" s="11"/>
      <c r="M41" s="136"/>
      <c r="N41" s="74"/>
      <c r="O41" s="153"/>
      <c r="P41" s="153"/>
      <c r="Q41" s="153"/>
      <c r="R41" s="74"/>
      <c r="S41" s="106" t="str">
        <f>IFERROR(IF(J41="Y", "Research And Development Programs Cluster:", VLOOKUP(D41,'Cluster Info'!$A$2:$B$113,2,FALSE)), "Non Cluster:")</f>
        <v>Non Cluster:</v>
      </c>
      <c r="T41" s="106">
        <f t="shared" si="0"/>
        <v>0</v>
      </c>
      <c r="U41" s="106">
        <f t="shared" si="2"/>
        <v>0</v>
      </c>
      <c r="V41" s="106">
        <f t="shared" si="3"/>
        <v>0</v>
      </c>
      <c r="W41" s="119">
        <f t="shared" si="1"/>
        <v>0</v>
      </c>
      <c r="X41" s="106">
        <f t="shared" si="4"/>
        <v>0</v>
      </c>
    </row>
    <row r="42" spans="1:24" ht="14">
      <c r="A42" s="198"/>
      <c r="B42" s="186"/>
      <c r="C42" s="132"/>
      <c r="D42" s="114"/>
      <c r="E42" s="135"/>
      <c r="F42" s="187"/>
      <c r="G42" s="187"/>
      <c r="H42" s="80" t="str">
        <f>IF(ISERROR(IF(ISERROR(VLOOKUP((LEFT(D42,2)),'Fed. Agency Identifier Table'!A$2:C$63,3,FALSE)),(VLOOKUP((LEFT(D42,1)),'Fed. Agency Identifier Table'!A$2:C$63,3,FALSE)),(VLOOKUP((LEFT(D42,2)),'Fed. Agency Identifier Table'!A$2:C$63,3,FALSE)))),"",(IF(ISERROR(VLOOKUP((LEFT(D42,2)),'Fed. Agency Identifier Table'!A$2:C$63,3,FALSE)),(VLOOKUP((LEFT(D42,1)),'Fed. Agency Identifier Table'!A$2:C$63,3,FALSE)),(VLOOKUP((LEFT(D42,2)),'Fed. Agency Identifier Table'!A$2:C$63,3,FALSE)))))</f>
        <v/>
      </c>
      <c r="I42" s="150" t="str">
        <f>IF(ISNUMBER(SEARCH("*.unk*",D42)),"Other Federal Awards",IF(ISERROR(VLOOKUP(D42,'CFDA Program Titles Table'!A$2:C$2607,3,FALSE)),"",VLOOKUP(D42,'CFDA Program Titles Table'!A$2:C$2607,3,FALSE)))</f>
        <v/>
      </c>
      <c r="J42" s="109"/>
      <c r="K42" s="188"/>
      <c r="L42" s="11"/>
      <c r="M42" s="136"/>
      <c r="N42" s="74"/>
      <c r="O42" s="153"/>
      <c r="P42" s="153"/>
      <c r="Q42" s="153"/>
      <c r="R42" s="74"/>
      <c r="S42" s="106" t="str">
        <f>IFERROR(IF(J42="Y", "Research And Development Programs Cluster:", VLOOKUP(D42,'Cluster Info'!$A$2:$B$113,2,FALSE)), "Non Cluster:")</f>
        <v>Non Cluster:</v>
      </c>
      <c r="T42" s="106">
        <f t="shared" si="0"/>
        <v>0</v>
      </c>
      <c r="U42" s="106">
        <f t="shared" si="2"/>
        <v>0</v>
      </c>
      <c r="V42" s="106">
        <f t="shared" si="3"/>
        <v>0</v>
      </c>
      <c r="W42" s="119">
        <f t="shared" si="1"/>
        <v>0</v>
      </c>
      <c r="X42" s="106">
        <f t="shared" si="4"/>
        <v>0</v>
      </c>
    </row>
    <row r="43" spans="1:24" ht="14">
      <c r="A43" s="198"/>
      <c r="B43" s="186"/>
      <c r="C43" s="132"/>
      <c r="D43" s="114"/>
      <c r="E43" s="135"/>
      <c r="F43" s="187"/>
      <c r="G43" s="187"/>
      <c r="H43" s="80" t="str">
        <f>IF(ISERROR(IF(ISERROR(VLOOKUP((LEFT(D43,2)),'Fed. Agency Identifier Table'!A$2:C$63,3,FALSE)),(VLOOKUP((LEFT(D43,1)),'Fed. Agency Identifier Table'!A$2:C$63,3,FALSE)),(VLOOKUP((LEFT(D43,2)),'Fed. Agency Identifier Table'!A$2:C$63,3,FALSE)))),"",(IF(ISERROR(VLOOKUP((LEFT(D43,2)),'Fed. Agency Identifier Table'!A$2:C$63,3,FALSE)),(VLOOKUP((LEFT(D43,1)),'Fed. Agency Identifier Table'!A$2:C$63,3,FALSE)),(VLOOKUP((LEFT(D43,2)),'Fed. Agency Identifier Table'!A$2:C$63,3,FALSE)))))</f>
        <v/>
      </c>
      <c r="I43" s="150" t="str">
        <f>IF(ISNUMBER(SEARCH("*.unk*",D43)),"Other Federal Awards",IF(ISERROR(VLOOKUP(D43,'CFDA Program Titles Table'!A$2:C$2607,3,FALSE)),"",VLOOKUP(D43,'CFDA Program Titles Table'!A$2:C$2607,3,FALSE)))</f>
        <v/>
      </c>
      <c r="J43" s="109"/>
      <c r="K43" s="188"/>
      <c r="L43" s="11"/>
      <c r="M43" s="136"/>
      <c r="N43" s="136"/>
      <c r="O43" s="153"/>
      <c r="P43" s="153"/>
      <c r="Q43" s="153"/>
      <c r="R43" s="136"/>
      <c r="S43" s="106" t="str">
        <f>IFERROR(IF(J43="Y", "Research And Development Programs Cluster:", VLOOKUP(D43,'Cluster Info'!$A$2:$B$113,2,FALSE)), "Non Cluster:")</f>
        <v>Non Cluster:</v>
      </c>
      <c r="T43" s="106">
        <f t="shared" si="0"/>
        <v>0</v>
      </c>
      <c r="U43" s="106">
        <f t="shared" si="2"/>
        <v>0</v>
      </c>
      <c r="V43" s="106">
        <f t="shared" si="3"/>
        <v>0</v>
      </c>
      <c r="W43" s="119">
        <f t="shared" si="1"/>
        <v>0</v>
      </c>
      <c r="X43" s="106">
        <f t="shared" si="4"/>
        <v>0</v>
      </c>
    </row>
    <row r="44" spans="1:24" ht="14">
      <c r="A44" s="198"/>
      <c r="B44" s="186"/>
      <c r="C44" s="132"/>
      <c r="D44" s="114"/>
      <c r="E44" s="135"/>
      <c r="F44" s="187"/>
      <c r="G44" s="187"/>
      <c r="H44" s="80" t="str">
        <f>IF(ISERROR(IF(ISERROR(VLOOKUP((LEFT(D44,2)),'Fed. Agency Identifier Table'!A$2:C$63,3,FALSE)),(VLOOKUP((LEFT(D44,1)),'Fed. Agency Identifier Table'!A$2:C$63,3,FALSE)),(VLOOKUP((LEFT(D44,2)),'Fed. Agency Identifier Table'!A$2:C$63,3,FALSE)))),"",(IF(ISERROR(VLOOKUP((LEFT(D44,2)),'Fed. Agency Identifier Table'!A$2:C$63,3,FALSE)),(VLOOKUP((LEFT(D44,1)),'Fed. Agency Identifier Table'!A$2:C$63,3,FALSE)),(VLOOKUP((LEFT(D44,2)),'Fed. Agency Identifier Table'!A$2:C$63,3,FALSE)))))</f>
        <v/>
      </c>
      <c r="I44" s="150" t="str">
        <f>IF(ISNUMBER(SEARCH("*.unk*",D44)),"Other Federal Awards",IF(ISERROR(VLOOKUP(D44,'CFDA Program Titles Table'!A$2:C$2607,3,FALSE)),"",VLOOKUP(D44,'CFDA Program Titles Table'!A$2:C$2607,3,FALSE)))</f>
        <v/>
      </c>
      <c r="J44" s="109"/>
      <c r="K44" s="188"/>
      <c r="L44" s="11"/>
      <c r="M44" s="136"/>
      <c r="N44" s="74"/>
      <c r="O44" s="153"/>
      <c r="P44" s="153"/>
      <c r="Q44" s="153"/>
      <c r="R44" s="74"/>
      <c r="S44" s="106" t="str">
        <f>IFERROR(IF(J44="Y", "Research And Development Programs Cluster:", VLOOKUP(D44,'Cluster Info'!$A$2:$B$113,2,FALSE)), "Non Cluster:")</f>
        <v>Non Cluster:</v>
      </c>
      <c r="T44" s="106">
        <f t="shared" si="0"/>
        <v>0</v>
      </c>
      <c r="U44" s="106">
        <f t="shared" si="2"/>
        <v>0</v>
      </c>
      <c r="V44" s="106">
        <f t="shared" si="3"/>
        <v>0</v>
      </c>
      <c r="W44" s="119">
        <f t="shared" si="1"/>
        <v>0</v>
      </c>
      <c r="X44" s="106">
        <f t="shared" si="4"/>
        <v>0</v>
      </c>
    </row>
    <row r="45" spans="1:24" ht="14">
      <c r="A45" s="198"/>
      <c r="B45" s="186"/>
      <c r="C45" s="132"/>
      <c r="D45" s="114"/>
      <c r="E45" s="135"/>
      <c r="F45" s="187"/>
      <c r="G45" s="187"/>
      <c r="H45" s="80" t="str">
        <f>IF(ISERROR(IF(ISERROR(VLOOKUP((LEFT(D45,2)),'Fed. Agency Identifier Table'!A$2:C$63,3,FALSE)),(VLOOKUP((LEFT(D45,1)),'Fed. Agency Identifier Table'!A$2:C$63,3,FALSE)),(VLOOKUP((LEFT(D45,2)),'Fed. Agency Identifier Table'!A$2:C$63,3,FALSE)))),"",(IF(ISERROR(VLOOKUP((LEFT(D45,2)),'Fed. Agency Identifier Table'!A$2:C$63,3,FALSE)),(VLOOKUP((LEFT(D45,1)),'Fed. Agency Identifier Table'!A$2:C$63,3,FALSE)),(VLOOKUP((LEFT(D45,2)),'Fed. Agency Identifier Table'!A$2:C$63,3,FALSE)))))</f>
        <v/>
      </c>
      <c r="I45" s="150" t="str">
        <f>IF(ISNUMBER(SEARCH("*.unk*",D45)),"Other Federal Awards",IF(ISERROR(VLOOKUP(D45,'CFDA Program Titles Table'!A$2:C$2607,3,FALSE)),"",VLOOKUP(D45,'CFDA Program Titles Table'!A$2:C$2607,3,FALSE)))</f>
        <v/>
      </c>
      <c r="J45" s="109"/>
      <c r="K45" s="188"/>
      <c r="L45" s="11"/>
      <c r="M45" s="136"/>
      <c r="N45" s="136"/>
      <c r="O45" s="153"/>
      <c r="P45" s="153"/>
      <c r="Q45" s="153"/>
      <c r="R45" s="136"/>
      <c r="S45" s="106" t="str">
        <f>IFERROR(IF(J45="Y", "Research And Development Programs Cluster:", VLOOKUP(D45,'Cluster Info'!$A$2:$B$113,2,FALSE)), "Non Cluster:")</f>
        <v>Non Cluster:</v>
      </c>
      <c r="T45" s="106">
        <f t="shared" si="0"/>
        <v>0</v>
      </c>
      <c r="U45" s="106">
        <f t="shared" si="2"/>
        <v>0</v>
      </c>
      <c r="V45" s="106">
        <f t="shared" si="3"/>
        <v>0</v>
      </c>
      <c r="W45" s="119">
        <f t="shared" si="1"/>
        <v>0</v>
      </c>
      <c r="X45" s="106">
        <f t="shared" si="4"/>
        <v>0</v>
      </c>
    </row>
    <row r="46" spans="1:24" ht="14">
      <c r="A46" s="198"/>
      <c r="B46" s="186"/>
      <c r="C46" s="132"/>
      <c r="D46" s="114"/>
      <c r="E46" s="135"/>
      <c r="F46" s="187"/>
      <c r="G46" s="187"/>
      <c r="H46" s="80" t="str">
        <f>IF(ISERROR(IF(ISERROR(VLOOKUP((LEFT(D46,2)),'Fed. Agency Identifier Table'!A$2:C$63,3,FALSE)),(VLOOKUP((LEFT(D46,1)),'Fed. Agency Identifier Table'!A$2:C$63,3,FALSE)),(VLOOKUP((LEFT(D46,2)),'Fed. Agency Identifier Table'!A$2:C$63,3,FALSE)))),"",(IF(ISERROR(VLOOKUP((LEFT(D46,2)),'Fed. Agency Identifier Table'!A$2:C$63,3,FALSE)),(VLOOKUP((LEFT(D46,1)),'Fed. Agency Identifier Table'!A$2:C$63,3,FALSE)),(VLOOKUP((LEFT(D46,2)),'Fed. Agency Identifier Table'!A$2:C$63,3,FALSE)))))</f>
        <v/>
      </c>
      <c r="I46" s="150" t="str">
        <f>IF(ISNUMBER(SEARCH("*.unk*",D46)),"Other Federal Awards",IF(ISERROR(VLOOKUP(D46,'CFDA Program Titles Table'!A$2:C$2607,3,FALSE)),"",VLOOKUP(D46,'CFDA Program Titles Table'!A$2:C$2607,3,FALSE)))</f>
        <v/>
      </c>
      <c r="J46" s="109"/>
      <c r="K46" s="188"/>
      <c r="L46" s="11"/>
      <c r="M46" s="136"/>
      <c r="N46" s="136"/>
      <c r="O46" s="153"/>
      <c r="P46" s="153"/>
      <c r="Q46" s="153"/>
      <c r="R46" s="136"/>
      <c r="S46" s="106" t="str">
        <f>IFERROR(IF(J46="Y", "Research And Development Programs Cluster:", VLOOKUP(D46,'Cluster Info'!$A$2:$B$113,2,FALSE)), "Non Cluster:")</f>
        <v>Non Cluster:</v>
      </c>
      <c r="T46" s="106">
        <f t="shared" si="0"/>
        <v>0</v>
      </c>
      <c r="U46" s="106">
        <f t="shared" si="2"/>
        <v>0</v>
      </c>
      <c r="V46" s="106">
        <f t="shared" si="3"/>
        <v>0</v>
      </c>
      <c r="W46" s="119">
        <f t="shared" si="1"/>
        <v>0</v>
      </c>
      <c r="X46" s="106">
        <f t="shared" si="4"/>
        <v>0</v>
      </c>
    </row>
    <row r="47" spans="1:24" ht="14">
      <c r="A47" s="198"/>
      <c r="B47" s="186"/>
      <c r="C47" s="132"/>
      <c r="D47" s="114"/>
      <c r="E47" s="135"/>
      <c r="F47" s="187"/>
      <c r="G47" s="187"/>
      <c r="H47" s="80" t="str">
        <f>IF(ISERROR(IF(ISERROR(VLOOKUP((LEFT(D47,2)),'Fed. Agency Identifier Table'!A$2:C$63,3,FALSE)),(VLOOKUP((LEFT(D47,1)),'Fed. Agency Identifier Table'!A$2:C$63,3,FALSE)),(VLOOKUP((LEFT(D47,2)),'Fed. Agency Identifier Table'!A$2:C$63,3,FALSE)))),"",(IF(ISERROR(VLOOKUP((LEFT(D47,2)),'Fed. Agency Identifier Table'!A$2:C$63,3,FALSE)),(VLOOKUP((LEFT(D47,1)),'Fed. Agency Identifier Table'!A$2:C$63,3,FALSE)),(VLOOKUP((LEFT(D47,2)),'Fed. Agency Identifier Table'!A$2:C$63,3,FALSE)))))</f>
        <v/>
      </c>
      <c r="I47" s="150" t="str">
        <f>IF(ISNUMBER(SEARCH("*.unk*",D47)),"Other Federal Awards",IF(ISERROR(VLOOKUP(D47,'CFDA Program Titles Table'!A$2:C$2607,3,FALSE)),"",VLOOKUP(D47,'CFDA Program Titles Table'!A$2:C$2607,3,FALSE)))</f>
        <v/>
      </c>
      <c r="J47" s="109"/>
      <c r="K47" s="188"/>
      <c r="L47" s="11"/>
      <c r="M47" s="74"/>
      <c r="N47" s="190"/>
      <c r="O47" s="153"/>
      <c r="P47" s="153"/>
      <c r="Q47" s="153"/>
      <c r="R47" s="74"/>
      <c r="S47" s="106" t="str">
        <f>IFERROR(IF(J47="Y", "Research And Development Programs Cluster:", VLOOKUP(D47,'Cluster Info'!$A$2:$B$113,2,FALSE)), "Non Cluster:")</f>
        <v>Non Cluster:</v>
      </c>
      <c r="T47" s="106">
        <f t="shared" si="0"/>
        <v>0</v>
      </c>
      <c r="U47" s="106">
        <f t="shared" si="2"/>
        <v>0</v>
      </c>
      <c r="V47" s="106">
        <f t="shared" si="3"/>
        <v>0</v>
      </c>
      <c r="W47" s="119">
        <f t="shared" si="1"/>
        <v>0</v>
      </c>
      <c r="X47" s="106">
        <f t="shared" si="4"/>
        <v>0</v>
      </c>
    </row>
    <row r="48" spans="1:24" ht="14">
      <c r="A48" s="198"/>
      <c r="B48" s="186"/>
      <c r="C48" s="132"/>
      <c r="D48" s="114"/>
      <c r="E48" s="135"/>
      <c r="F48" s="187"/>
      <c r="G48" s="187"/>
      <c r="H48" s="80" t="str">
        <f>IF(ISERROR(IF(ISERROR(VLOOKUP((LEFT(D48,2)),'Fed. Agency Identifier Table'!A$2:C$63,3,FALSE)),(VLOOKUP((LEFT(D48,1)),'Fed. Agency Identifier Table'!A$2:C$63,3,FALSE)),(VLOOKUP((LEFT(D48,2)),'Fed. Agency Identifier Table'!A$2:C$63,3,FALSE)))),"",(IF(ISERROR(VLOOKUP((LEFT(D48,2)),'Fed. Agency Identifier Table'!A$2:C$63,3,FALSE)),(VLOOKUP((LEFT(D48,1)),'Fed. Agency Identifier Table'!A$2:C$63,3,FALSE)),(VLOOKUP((LEFT(D48,2)),'Fed. Agency Identifier Table'!A$2:C$63,3,FALSE)))))</f>
        <v/>
      </c>
      <c r="I48" s="150" t="str">
        <f>IF(ISNUMBER(SEARCH("*.unk*",D48)),"Other Federal Awards",IF(ISERROR(VLOOKUP(D48,'CFDA Program Titles Table'!A$2:C$2607,3,FALSE)),"",VLOOKUP(D48,'CFDA Program Titles Table'!A$2:C$2607,3,FALSE)))</f>
        <v/>
      </c>
      <c r="J48" s="109"/>
      <c r="K48" s="188"/>
      <c r="L48" s="11"/>
      <c r="M48" s="136"/>
      <c r="N48" s="136"/>
      <c r="O48" s="153"/>
      <c r="P48" s="153"/>
      <c r="Q48" s="153"/>
      <c r="R48" s="136"/>
      <c r="S48" s="106" t="str">
        <f>IFERROR(IF(J48="Y", "Research And Development Programs Cluster:", VLOOKUP(D48,'Cluster Info'!$A$2:$B$113,2,FALSE)), "Non Cluster:")</f>
        <v>Non Cluster:</v>
      </c>
      <c r="T48" s="106">
        <f t="shared" si="0"/>
        <v>0</v>
      </c>
      <c r="U48" s="106">
        <f t="shared" si="2"/>
        <v>0</v>
      </c>
      <c r="V48" s="106">
        <f t="shared" si="3"/>
        <v>0</v>
      </c>
      <c r="W48" s="119">
        <f t="shared" si="1"/>
        <v>0</v>
      </c>
      <c r="X48" s="106">
        <f t="shared" si="4"/>
        <v>0</v>
      </c>
    </row>
    <row r="49" spans="1:24" ht="14">
      <c r="A49" s="198"/>
      <c r="B49" s="186"/>
      <c r="C49" s="132"/>
      <c r="D49" s="114"/>
      <c r="E49" s="135"/>
      <c r="F49" s="187"/>
      <c r="G49" s="187"/>
      <c r="H49" s="80" t="str">
        <f>IF(ISERROR(IF(ISERROR(VLOOKUP((LEFT(D49,2)),'Fed. Agency Identifier Table'!A$2:C$63,3,FALSE)),(VLOOKUP((LEFT(D49,1)),'Fed. Agency Identifier Table'!A$2:C$63,3,FALSE)),(VLOOKUP((LEFT(D49,2)),'Fed. Agency Identifier Table'!A$2:C$63,3,FALSE)))),"",(IF(ISERROR(VLOOKUP((LEFT(D49,2)),'Fed. Agency Identifier Table'!A$2:C$63,3,FALSE)),(VLOOKUP((LEFT(D49,1)),'Fed. Agency Identifier Table'!A$2:C$63,3,FALSE)),(VLOOKUP((LEFT(D49,2)),'Fed. Agency Identifier Table'!A$2:C$63,3,FALSE)))))</f>
        <v/>
      </c>
      <c r="I49" s="150" t="str">
        <f>IF(ISNUMBER(SEARCH("*.unk*",D49)),"Other Federal Awards",IF(ISERROR(VLOOKUP(D49,'CFDA Program Titles Table'!A$2:C$2607,3,FALSE)),"",VLOOKUP(D49,'CFDA Program Titles Table'!A$2:C$2607,3,FALSE)))</f>
        <v/>
      </c>
      <c r="J49" s="109"/>
      <c r="K49" s="109"/>
      <c r="L49" s="109"/>
      <c r="M49" s="136"/>
      <c r="N49" s="136"/>
      <c r="O49" s="153"/>
      <c r="P49" s="153"/>
      <c r="Q49" s="153"/>
      <c r="R49" s="136"/>
      <c r="S49" s="106" t="str">
        <f>IFERROR(IF(J49="Y", "Research And Development Programs Cluster:", VLOOKUP(D49,'Cluster Info'!$A$2:$B$113,2,FALSE)), "Non Cluster:")</f>
        <v>Non Cluster:</v>
      </c>
      <c r="T49" s="106">
        <f t="shared" si="0"/>
        <v>0</v>
      </c>
      <c r="U49" s="106">
        <f t="shared" si="2"/>
        <v>0</v>
      </c>
      <c r="V49" s="106">
        <f t="shared" si="3"/>
        <v>0</v>
      </c>
      <c r="W49" s="119">
        <f t="shared" si="1"/>
        <v>0</v>
      </c>
      <c r="X49" s="106">
        <f t="shared" si="4"/>
        <v>0</v>
      </c>
    </row>
    <row r="50" spans="1:24" ht="14">
      <c r="A50" s="198"/>
      <c r="B50" s="186"/>
      <c r="C50" s="132"/>
      <c r="D50" s="114"/>
      <c r="E50" s="135"/>
      <c r="F50" s="187"/>
      <c r="G50" s="187"/>
      <c r="H50" s="80" t="str">
        <f>IF(ISERROR(IF(ISERROR(VLOOKUP((LEFT(D50,2)),'Fed. Agency Identifier Table'!A$2:C$63,3,FALSE)),(VLOOKUP((LEFT(D50,1)),'Fed. Agency Identifier Table'!A$2:C$63,3,FALSE)),(VLOOKUP((LEFT(D50,2)),'Fed. Agency Identifier Table'!A$2:C$63,3,FALSE)))),"",(IF(ISERROR(VLOOKUP((LEFT(D50,2)),'Fed. Agency Identifier Table'!A$2:C$63,3,FALSE)),(VLOOKUP((LEFT(D50,1)),'Fed. Agency Identifier Table'!A$2:C$63,3,FALSE)),(VLOOKUP((LEFT(D50,2)),'Fed. Agency Identifier Table'!A$2:C$63,3,FALSE)))))</f>
        <v/>
      </c>
      <c r="I50" s="150" t="str">
        <f>IF(ISNUMBER(SEARCH("*.unk*",D50)),"Other Federal Awards",IF(ISERROR(VLOOKUP(D50,'CFDA Program Titles Table'!A$2:C$2607,3,FALSE)),"",VLOOKUP(D50,'CFDA Program Titles Table'!A$2:C$2607,3,FALSE)))</f>
        <v/>
      </c>
      <c r="J50" s="109"/>
      <c r="K50" s="188"/>
      <c r="L50" s="109"/>
      <c r="M50" s="74"/>
      <c r="N50" s="74"/>
      <c r="O50" s="153"/>
      <c r="P50" s="153"/>
      <c r="Q50" s="153"/>
      <c r="R50" s="74"/>
      <c r="S50" s="106" t="str">
        <f>IFERROR(IF(J50="Y", "Research And Development Programs Cluster:", VLOOKUP(D50,'Cluster Info'!$A$2:$B$113,2,FALSE)), "Non Cluster:")</f>
        <v>Non Cluster:</v>
      </c>
      <c r="T50" s="106">
        <f t="shared" si="0"/>
        <v>0</v>
      </c>
      <c r="U50" s="106">
        <f t="shared" si="2"/>
        <v>0</v>
      </c>
      <c r="V50" s="106">
        <f t="shared" si="3"/>
        <v>0</v>
      </c>
      <c r="W50" s="119">
        <f t="shared" si="1"/>
        <v>0</v>
      </c>
      <c r="X50" s="106">
        <f t="shared" si="4"/>
        <v>0</v>
      </c>
    </row>
    <row r="51" spans="1:24" ht="14">
      <c r="A51" s="198"/>
      <c r="B51" s="186"/>
      <c r="C51" s="132"/>
      <c r="D51" s="114"/>
      <c r="E51" s="135"/>
      <c r="F51" s="187"/>
      <c r="G51" s="187"/>
      <c r="H51" s="80" t="str">
        <f>IF(ISERROR(IF(ISERROR(VLOOKUP((LEFT(D51,2)),'Fed. Agency Identifier Table'!A$2:C$63,3,FALSE)),(VLOOKUP((LEFT(D51,1)),'Fed. Agency Identifier Table'!A$2:C$63,3,FALSE)),(VLOOKUP((LEFT(D51,2)),'Fed. Agency Identifier Table'!A$2:C$63,3,FALSE)))),"",(IF(ISERROR(VLOOKUP((LEFT(D51,2)),'Fed. Agency Identifier Table'!A$2:C$63,3,FALSE)),(VLOOKUP((LEFT(D51,1)),'Fed. Agency Identifier Table'!A$2:C$63,3,FALSE)),(VLOOKUP((LEFT(D51,2)),'Fed. Agency Identifier Table'!A$2:C$63,3,FALSE)))))</f>
        <v/>
      </c>
      <c r="I51" s="150" t="str">
        <f>IF(ISNUMBER(SEARCH("*.unk*",D51)),"Other Federal Awards",IF(ISERROR(VLOOKUP(D51,'CFDA Program Titles Table'!A$2:C$2607,3,FALSE)),"",VLOOKUP(D51,'CFDA Program Titles Table'!A$2:C$2607,3,FALSE)))</f>
        <v/>
      </c>
      <c r="J51" s="109"/>
      <c r="K51" s="188"/>
      <c r="L51" s="109"/>
      <c r="M51" s="74"/>
      <c r="N51" s="190"/>
      <c r="O51" s="153"/>
      <c r="P51" s="153"/>
      <c r="Q51" s="153"/>
      <c r="R51" s="74"/>
      <c r="S51" s="106" t="str">
        <f>IFERROR(IF(J51="Y", "Research And Development Programs Cluster:", VLOOKUP(D51,'Cluster Info'!$A$2:$B$113,2,FALSE)), "Non Cluster:")</f>
        <v>Non Cluster:</v>
      </c>
      <c r="T51" s="106">
        <f t="shared" si="0"/>
        <v>0</v>
      </c>
      <c r="U51" s="106">
        <f t="shared" si="2"/>
        <v>0</v>
      </c>
      <c r="V51" s="106">
        <f t="shared" si="3"/>
        <v>0</v>
      </c>
      <c r="W51" s="119">
        <f t="shared" si="1"/>
        <v>0</v>
      </c>
      <c r="X51" s="106">
        <f t="shared" si="4"/>
        <v>0</v>
      </c>
    </row>
    <row r="52" spans="1:24" ht="14">
      <c r="A52" s="198"/>
      <c r="B52" s="186"/>
      <c r="C52" s="132"/>
      <c r="D52" s="114"/>
      <c r="E52" s="135"/>
      <c r="F52" s="187"/>
      <c r="G52" s="187"/>
      <c r="H52" s="80" t="str">
        <f>IF(ISERROR(IF(ISERROR(VLOOKUP((LEFT(D52,2)),'Fed. Agency Identifier Table'!A$2:C$63,3,FALSE)),(VLOOKUP((LEFT(D52,1)),'Fed. Agency Identifier Table'!A$2:C$63,3,FALSE)),(VLOOKUP((LEFT(D52,2)),'Fed. Agency Identifier Table'!A$2:C$63,3,FALSE)))),"",(IF(ISERROR(VLOOKUP((LEFT(D52,2)),'Fed. Agency Identifier Table'!A$2:C$63,3,FALSE)),(VLOOKUP((LEFT(D52,1)),'Fed. Agency Identifier Table'!A$2:C$63,3,FALSE)),(VLOOKUP((LEFT(D52,2)),'Fed. Agency Identifier Table'!A$2:C$63,3,FALSE)))))</f>
        <v/>
      </c>
      <c r="I52" s="150" t="str">
        <f>IF(ISNUMBER(SEARCH("*.unk*",D52)),"Other Federal Awards",IF(ISERROR(VLOOKUP(D52,'CFDA Program Titles Table'!A$2:C$2607,3,FALSE)),"",VLOOKUP(D52,'CFDA Program Titles Table'!A$2:C$2607,3,FALSE)))</f>
        <v/>
      </c>
      <c r="J52" s="109"/>
      <c r="K52" s="109"/>
      <c r="L52" s="109"/>
      <c r="M52" s="136"/>
      <c r="N52" s="136"/>
      <c r="O52" s="153"/>
      <c r="P52" s="153"/>
      <c r="Q52" s="153"/>
      <c r="R52" s="136"/>
      <c r="S52" s="106" t="str">
        <f>IFERROR(IF(J52="Y", "Research And Development Programs Cluster:", VLOOKUP(D52,'Cluster Info'!$A$2:$B$113,2,FALSE)), "Non Cluster:")</f>
        <v>Non Cluster:</v>
      </c>
      <c r="T52" s="106">
        <f t="shared" si="0"/>
        <v>0</v>
      </c>
      <c r="U52" s="106">
        <f t="shared" si="2"/>
        <v>0</v>
      </c>
      <c r="V52" s="106">
        <f t="shared" si="3"/>
        <v>0</v>
      </c>
      <c r="W52" s="119">
        <f t="shared" si="1"/>
        <v>0</v>
      </c>
      <c r="X52" s="106">
        <f t="shared" si="4"/>
        <v>0</v>
      </c>
    </row>
    <row r="53" spans="1:24" ht="14">
      <c r="A53" s="198"/>
      <c r="B53" s="186"/>
      <c r="C53" s="132"/>
      <c r="D53" s="114"/>
      <c r="E53" s="135"/>
      <c r="F53" s="187"/>
      <c r="G53" s="187"/>
      <c r="H53" s="80" t="str">
        <f>IF(ISERROR(IF(ISERROR(VLOOKUP((LEFT(D53,2)),'Fed. Agency Identifier Table'!A$2:C$63,3,FALSE)),(VLOOKUP((LEFT(D53,1)),'Fed. Agency Identifier Table'!A$2:C$63,3,FALSE)),(VLOOKUP((LEFT(D53,2)),'Fed. Agency Identifier Table'!A$2:C$63,3,FALSE)))),"",(IF(ISERROR(VLOOKUP((LEFT(D53,2)),'Fed. Agency Identifier Table'!A$2:C$63,3,FALSE)),(VLOOKUP((LEFT(D53,1)),'Fed. Agency Identifier Table'!A$2:C$63,3,FALSE)),(VLOOKUP((LEFT(D53,2)),'Fed. Agency Identifier Table'!A$2:C$63,3,FALSE)))))</f>
        <v/>
      </c>
      <c r="I53" s="150" t="str">
        <f>IF(ISNUMBER(SEARCH("*.unk*",D53)),"Other Federal Awards",IF(ISERROR(VLOOKUP(D53,'CFDA Program Titles Table'!A$2:C$2607,3,FALSE)),"",VLOOKUP(D53,'CFDA Program Titles Table'!A$2:C$2607,3,FALSE)))</f>
        <v/>
      </c>
      <c r="J53" s="109"/>
      <c r="K53" s="109"/>
      <c r="L53" s="109"/>
      <c r="M53" s="136"/>
      <c r="N53" s="136"/>
      <c r="O53" s="153"/>
      <c r="P53" s="153"/>
      <c r="Q53" s="153"/>
      <c r="R53" s="136"/>
      <c r="S53" s="106" t="str">
        <f>IFERROR(IF(J53="Y", "Research And Development Programs Cluster:", VLOOKUP(D53,'Cluster Info'!$A$2:$B$113,2,FALSE)), "Non Cluster:")</f>
        <v>Non Cluster:</v>
      </c>
      <c r="T53" s="106">
        <f t="shared" si="0"/>
        <v>0</v>
      </c>
      <c r="U53" s="106">
        <f t="shared" si="2"/>
        <v>0</v>
      </c>
      <c r="V53" s="106">
        <f t="shared" si="3"/>
        <v>0</v>
      </c>
      <c r="W53" s="119">
        <f t="shared" si="1"/>
        <v>0</v>
      </c>
      <c r="X53" s="106">
        <f t="shared" si="4"/>
        <v>0</v>
      </c>
    </row>
    <row r="54" spans="1:24" ht="14">
      <c r="A54" s="198"/>
      <c r="B54" s="186"/>
      <c r="C54" s="132"/>
      <c r="D54" s="114"/>
      <c r="E54" s="135"/>
      <c r="F54" s="187"/>
      <c r="G54" s="187"/>
      <c r="H54" s="80" t="str">
        <f>IF(ISERROR(IF(ISERROR(VLOOKUP((LEFT(D54,2)),'Fed. Agency Identifier Table'!A$2:C$63,3,FALSE)),(VLOOKUP((LEFT(D54,1)),'Fed. Agency Identifier Table'!A$2:C$63,3,FALSE)),(VLOOKUP((LEFT(D54,2)),'Fed. Agency Identifier Table'!A$2:C$63,3,FALSE)))),"",(IF(ISERROR(VLOOKUP((LEFT(D54,2)),'Fed. Agency Identifier Table'!A$2:C$63,3,FALSE)),(VLOOKUP((LEFT(D54,1)),'Fed. Agency Identifier Table'!A$2:C$63,3,FALSE)),(VLOOKUP((LEFT(D54,2)),'Fed. Agency Identifier Table'!A$2:C$63,3,FALSE)))))</f>
        <v/>
      </c>
      <c r="I54" s="150" t="str">
        <f>IF(ISNUMBER(SEARCH("*.unk*",D54)),"Other Federal Awards",IF(ISERROR(VLOOKUP(D54,'CFDA Program Titles Table'!A$2:C$2607,3,FALSE)),"",VLOOKUP(D54,'CFDA Program Titles Table'!A$2:C$2607,3,FALSE)))</f>
        <v/>
      </c>
      <c r="J54" s="109"/>
      <c r="K54" s="109"/>
      <c r="L54" s="109"/>
      <c r="M54" s="74"/>
      <c r="N54" s="74"/>
      <c r="O54" s="153"/>
      <c r="P54" s="153"/>
      <c r="Q54" s="153"/>
      <c r="R54" s="74"/>
      <c r="S54" s="106" t="str">
        <f>IFERROR(IF(J54="Y", "Research And Development Programs Cluster:", VLOOKUP(D54,'Cluster Info'!$A$2:$B$113,2,FALSE)), "Non Cluster:")</f>
        <v>Non Cluster:</v>
      </c>
      <c r="T54" s="106">
        <f t="shared" si="0"/>
        <v>0</v>
      </c>
      <c r="U54" s="106">
        <f t="shared" si="2"/>
        <v>0</v>
      </c>
      <c r="V54" s="106">
        <f t="shared" si="3"/>
        <v>0</v>
      </c>
      <c r="W54" s="119">
        <f t="shared" si="1"/>
        <v>0</v>
      </c>
      <c r="X54" s="106">
        <f t="shared" si="4"/>
        <v>0</v>
      </c>
    </row>
    <row r="55" spans="1:24" ht="14">
      <c r="A55" s="198"/>
      <c r="B55" s="186"/>
      <c r="C55" s="132"/>
      <c r="D55" s="114"/>
      <c r="E55" s="135"/>
      <c r="F55" s="187"/>
      <c r="G55" s="187"/>
      <c r="H55" s="80" t="str">
        <f>IF(ISERROR(IF(ISERROR(VLOOKUP((LEFT(D55,2)),'Fed. Agency Identifier Table'!A$2:C$63,3,FALSE)),(VLOOKUP((LEFT(D55,1)),'Fed. Agency Identifier Table'!A$2:C$63,3,FALSE)),(VLOOKUP((LEFT(D55,2)),'Fed. Agency Identifier Table'!A$2:C$63,3,FALSE)))),"",(IF(ISERROR(VLOOKUP((LEFT(D55,2)),'Fed. Agency Identifier Table'!A$2:C$63,3,FALSE)),(VLOOKUP((LEFT(D55,1)),'Fed. Agency Identifier Table'!A$2:C$63,3,FALSE)),(VLOOKUP((LEFT(D55,2)),'Fed. Agency Identifier Table'!A$2:C$63,3,FALSE)))))</f>
        <v/>
      </c>
      <c r="I55" s="150" t="str">
        <f>IF(ISNUMBER(SEARCH("*.unk*",D55)),"Other Federal Awards",IF(ISERROR(VLOOKUP(D55,'CFDA Program Titles Table'!A$2:C$2607,3,FALSE)),"",VLOOKUP(D55,'CFDA Program Titles Table'!A$2:C$2607,3,FALSE)))</f>
        <v/>
      </c>
      <c r="J55" s="109"/>
      <c r="K55" s="109"/>
      <c r="L55" s="109"/>
      <c r="M55" s="136"/>
      <c r="N55" s="136"/>
      <c r="O55" s="153"/>
      <c r="P55" s="153"/>
      <c r="Q55" s="153"/>
      <c r="R55" s="136"/>
      <c r="S55" s="106" t="str">
        <f>IFERROR(IF(J55="Y", "Research And Development Programs Cluster:", VLOOKUP(D55,'Cluster Info'!$A$2:$B$113,2,FALSE)), "Non Cluster:")</f>
        <v>Non Cluster:</v>
      </c>
      <c r="T55" s="106">
        <f t="shared" si="0"/>
        <v>0</v>
      </c>
      <c r="U55" s="106">
        <f t="shared" si="2"/>
        <v>0</v>
      </c>
      <c r="V55" s="106">
        <f t="shared" si="3"/>
        <v>0</v>
      </c>
      <c r="W55" s="119">
        <f t="shared" si="1"/>
        <v>0</v>
      </c>
      <c r="X55" s="106">
        <f t="shared" si="4"/>
        <v>0</v>
      </c>
    </row>
    <row r="56" spans="1:24" ht="14">
      <c r="A56" s="198"/>
      <c r="B56" s="186"/>
      <c r="C56" s="132"/>
      <c r="D56" s="114"/>
      <c r="E56" s="135"/>
      <c r="F56" s="187"/>
      <c r="G56" s="187"/>
      <c r="H56" s="80" t="str">
        <f>IF(ISERROR(IF(ISERROR(VLOOKUP((LEFT(D56,2)),'Fed. Agency Identifier Table'!A$2:C$63,3,FALSE)),(VLOOKUP((LEFT(D56,1)),'Fed. Agency Identifier Table'!A$2:C$63,3,FALSE)),(VLOOKUP((LEFT(D56,2)),'Fed. Agency Identifier Table'!A$2:C$63,3,FALSE)))),"",(IF(ISERROR(VLOOKUP((LEFT(D56,2)),'Fed. Agency Identifier Table'!A$2:C$63,3,FALSE)),(VLOOKUP((LEFT(D56,1)),'Fed. Agency Identifier Table'!A$2:C$63,3,FALSE)),(VLOOKUP((LEFT(D56,2)),'Fed. Agency Identifier Table'!A$2:C$63,3,FALSE)))))</f>
        <v/>
      </c>
      <c r="I56" s="150" t="str">
        <f>IF(ISNUMBER(SEARCH("*.unk*",D56)),"Other Federal Awards",IF(ISERROR(VLOOKUP(D56,'CFDA Program Titles Table'!A$2:C$2607,3,FALSE)),"",VLOOKUP(D56,'CFDA Program Titles Table'!A$2:C$2607,3,FALSE)))</f>
        <v/>
      </c>
      <c r="J56" s="109"/>
      <c r="K56" s="109"/>
      <c r="L56" s="109"/>
      <c r="M56" s="136"/>
      <c r="N56" s="136"/>
      <c r="O56" s="153"/>
      <c r="P56" s="153"/>
      <c r="Q56" s="153"/>
      <c r="R56" s="136"/>
      <c r="S56" s="106" t="str">
        <f>IFERROR(IF(J56="Y", "Research And Development Programs Cluster:", VLOOKUP(D56,'Cluster Info'!$A$2:$B$113,2,FALSE)), "Non Cluster:")</f>
        <v>Non Cluster:</v>
      </c>
      <c r="T56" s="106">
        <f t="shared" si="0"/>
        <v>0</v>
      </c>
      <c r="U56" s="106">
        <f t="shared" si="2"/>
        <v>0</v>
      </c>
      <c r="V56" s="106">
        <f t="shared" si="3"/>
        <v>0</v>
      </c>
      <c r="W56" s="119">
        <f t="shared" si="1"/>
        <v>0</v>
      </c>
      <c r="X56" s="106">
        <f t="shared" si="4"/>
        <v>0</v>
      </c>
    </row>
    <row r="57" spans="1:24" ht="14">
      <c r="A57" s="198"/>
      <c r="B57" s="186"/>
      <c r="C57" s="132"/>
      <c r="D57" s="114"/>
      <c r="E57" s="135"/>
      <c r="F57" s="187"/>
      <c r="G57" s="187"/>
      <c r="H57" s="80" t="str">
        <f>IF(ISERROR(IF(ISERROR(VLOOKUP((LEFT(D57,2)),'Fed. Agency Identifier Table'!A$2:C$63,3,FALSE)),(VLOOKUP((LEFT(D57,1)),'Fed. Agency Identifier Table'!A$2:C$63,3,FALSE)),(VLOOKUP((LEFT(D57,2)),'Fed. Agency Identifier Table'!A$2:C$63,3,FALSE)))),"",(IF(ISERROR(VLOOKUP((LEFT(D57,2)),'Fed. Agency Identifier Table'!A$2:C$63,3,FALSE)),(VLOOKUP((LEFT(D57,1)),'Fed. Agency Identifier Table'!A$2:C$63,3,FALSE)),(VLOOKUP((LEFT(D57,2)),'Fed. Agency Identifier Table'!A$2:C$63,3,FALSE)))))</f>
        <v/>
      </c>
      <c r="I57" s="150" t="str">
        <f>IF(ISNUMBER(SEARCH("*.unk*",D57)),"Other Federal Awards",IF(ISERROR(VLOOKUP(D57,'CFDA Program Titles Table'!A$2:C$2607,3,FALSE)),"",VLOOKUP(D57,'CFDA Program Titles Table'!A$2:C$2607,3,FALSE)))</f>
        <v/>
      </c>
      <c r="J57" s="109"/>
      <c r="K57" s="109"/>
      <c r="L57" s="109"/>
      <c r="M57" s="74"/>
      <c r="N57" s="74"/>
      <c r="O57" s="153"/>
      <c r="P57" s="153"/>
      <c r="Q57" s="153"/>
      <c r="R57" s="74"/>
      <c r="S57" s="106" t="str">
        <f>IFERROR(IF(J57="Y", "Research And Development Programs Cluster:", VLOOKUP(D57,'Cluster Info'!$A$2:$B$113,2,FALSE)), "Non Cluster:")</f>
        <v>Non Cluster:</v>
      </c>
      <c r="T57" s="106">
        <f t="shared" si="0"/>
        <v>0</v>
      </c>
      <c r="U57" s="106">
        <f t="shared" si="2"/>
        <v>0</v>
      </c>
      <c r="V57" s="106">
        <f t="shared" si="3"/>
        <v>0</v>
      </c>
      <c r="W57" s="119">
        <f t="shared" si="1"/>
        <v>0</v>
      </c>
      <c r="X57" s="106">
        <f t="shared" si="4"/>
        <v>0</v>
      </c>
    </row>
    <row r="58" spans="1:24" ht="14">
      <c r="A58" s="198"/>
      <c r="B58" s="186"/>
      <c r="C58" s="132"/>
      <c r="D58" s="114"/>
      <c r="E58" s="135"/>
      <c r="F58" s="187"/>
      <c r="G58" s="187"/>
      <c r="H58" s="80" t="str">
        <f>IF(ISERROR(IF(ISERROR(VLOOKUP((LEFT(D58,2)),'Fed. Agency Identifier Table'!A$2:C$63,3,FALSE)),(VLOOKUP((LEFT(D58,1)),'Fed. Agency Identifier Table'!A$2:C$63,3,FALSE)),(VLOOKUP((LEFT(D58,2)),'Fed. Agency Identifier Table'!A$2:C$63,3,FALSE)))),"",(IF(ISERROR(VLOOKUP((LEFT(D58,2)),'Fed. Agency Identifier Table'!A$2:C$63,3,FALSE)),(VLOOKUP((LEFT(D58,1)),'Fed. Agency Identifier Table'!A$2:C$63,3,FALSE)),(VLOOKUP((LEFT(D58,2)),'Fed. Agency Identifier Table'!A$2:C$63,3,FALSE)))))</f>
        <v/>
      </c>
      <c r="I58" s="150" t="str">
        <f>IF(ISNUMBER(SEARCH("*.unk*",D58)),"Other Federal Awards",IF(ISERROR(VLOOKUP(D58,'CFDA Program Titles Table'!A$2:C$2607,3,FALSE)),"",VLOOKUP(D58,'CFDA Program Titles Table'!A$2:C$2607,3,FALSE)))</f>
        <v/>
      </c>
      <c r="J58" s="109"/>
      <c r="K58" s="109"/>
      <c r="L58" s="109"/>
      <c r="M58" s="74"/>
      <c r="N58" s="74"/>
      <c r="O58" s="153"/>
      <c r="P58" s="153"/>
      <c r="Q58" s="153"/>
      <c r="R58" s="74"/>
      <c r="S58" s="106" t="str">
        <f>IFERROR(IF(J58="Y", "Research And Development Programs Cluster:", VLOOKUP(D58,'Cluster Info'!$A$2:$B$113,2,FALSE)), "Non Cluster:")</f>
        <v>Non Cluster:</v>
      </c>
      <c r="T58" s="106">
        <f t="shared" si="0"/>
        <v>0</v>
      </c>
      <c r="U58" s="106">
        <f t="shared" si="2"/>
        <v>0</v>
      </c>
      <c r="V58" s="106">
        <f t="shared" si="3"/>
        <v>0</v>
      </c>
      <c r="W58" s="119">
        <f t="shared" si="1"/>
        <v>0</v>
      </c>
      <c r="X58" s="106">
        <f t="shared" si="4"/>
        <v>0</v>
      </c>
    </row>
    <row r="59" spans="1:24" ht="14">
      <c r="A59" s="198"/>
      <c r="B59" s="186"/>
      <c r="C59" s="132"/>
      <c r="D59" s="114"/>
      <c r="E59" s="135"/>
      <c r="F59" s="187"/>
      <c r="G59" s="187"/>
      <c r="H59" s="80" t="str">
        <f>IF(ISERROR(IF(ISERROR(VLOOKUP((LEFT(D59,2)),'Fed. Agency Identifier Table'!A$2:C$63,3,FALSE)),(VLOOKUP((LEFT(D59,1)),'Fed. Agency Identifier Table'!A$2:C$63,3,FALSE)),(VLOOKUP((LEFT(D59,2)),'Fed. Agency Identifier Table'!A$2:C$63,3,FALSE)))),"",(IF(ISERROR(VLOOKUP((LEFT(D59,2)),'Fed. Agency Identifier Table'!A$2:C$63,3,FALSE)),(VLOOKUP((LEFT(D59,1)),'Fed. Agency Identifier Table'!A$2:C$63,3,FALSE)),(VLOOKUP((LEFT(D59,2)),'Fed. Agency Identifier Table'!A$2:C$63,3,FALSE)))))</f>
        <v/>
      </c>
      <c r="I59" s="150" t="str">
        <f>IF(ISNUMBER(SEARCH("*.unk*",D59)),"Other Federal Awards",IF(ISERROR(VLOOKUP(D59,'CFDA Program Titles Table'!A$2:C$2607,3,FALSE)),"",VLOOKUP(D59,'CFDA Program Titles Table'!A$2:C$2607,3,FALSE)))</f>
        <v/>
      </c>
      <c r="J59" s="109"/>
      <c r="K59" s="109"/>
      <c r="L59" s="109"/>
      <c r="M59" s="74"/>
      <c r="N59" s="74"/>
      <c r="O59" s="153"/>
      <c r="P59" s="153"/>
      <c r="Q59" s="153"/>
      <c r="R59" s="74"/>
      <c r="S59" s="106" t="str">
        <f>IFERROR(IF(J59="Y", "Research And Development Programs Cluster:", VLOOKUP(D59,'Cluster Info'!$A$2:$B$113,2,FALSE)), "Non Cluster:")</f>
        <v>Non Cluster:</v>
      </c>
      <c r="T59" s="106">
        <f t="shared" si="0"/>
        <v>0</v>
      </c>
      <c r="U59" s="106">
        <f t="shared" si="2"/>
        <v>0</v>
      </c>
      <c r="V59" s="106">
        <f t="shared" si="3"/>
        <v>0</v>
      </c>
      <c r="W59" s="119">
        <f t="shared" si="1"/>
        <v>0</v>
      </c>
      <c r="X59" s="106">
        <f t="shared" si="4"/>
        <v>0</v>
      </c>
    </row>
    <row r="60" spans="1:24" ht="14">
      <c r="A60" s="198"/>
      <c r="B60" s="186"/>
      <c r="C60" s="132"/>
      <c r="D60" s="114"/>
      <c r="E60" s="135"/>
      <c r="F60" s="187"/>
      <c r="G60" s="187"/>
      <c r="H60" s="80" t="str">
        <f>IF(ISERROR(IF(ISERROR(VLOOKUP((LEFT(D60,2)),'Fed. Agency Identifier Table'!A$2:C$63,3,FALSE)),(VLOOKUP((LEFT(D60,1)),'Fed. Agency Identifier Table'!A$2:C$63,3,FALSE)),(VLOOKUP((LEFT(D60,2)),'Fed. Agency Identifier Table'!A$2:C$63,3,FALSE)))),"",(IF(ISERROR(VLOOKUP((LEFT(D60,2)),'Fed. Agency Identifier Table'!A$2:C$63,3,FALSE)),(VLOOKUP((LEFT(D60,1)),'Fed. Agency Identifier Table'!A$2:C$63,3,FALSE)),(VLOOKUP((LEFT(D60,2)),'Fed. Agency Identifier Table'!A$2:C$63,3,FALSE)))))</f>
        <v/>
      </c>
      <c r="I60" s="150" t="str">
        <f>IF(ISNUMBER(SEARCH("*.unk*",D60)),"Other Federal Awards",IF(ISERROR(VLOOKUP(D60,'CFDA Program Titles Table'!A$2:C$2607,3,FALSE)),"",VLOOKUP(D60,'CFDA Program Titles Table'!A$2:C$2607,3,FALSE)))</f>
        <v/>
      </c>
      <c r="J60" s="109"/>
      <c r="K60" s="109"/>
      <c r="L60" s="109"/>
      <c r="M60" s="136"/>
      <c r="N60" s="136"/>
      <c r="O60" s="153"/>
      <c r="P60" s="153"/>
      <c r="Q60" s="153"/>
      <c r="R60" s="136"/>
      <c r="S60" s="106" t="str">
        <f>IFERROR(IF(J60="Y", "Research And Development Programs Cluster:", VLOOKUP(D60,'Cluster Info'!$A$2:$B$113,2,FALSE)), "Non Cluster:")</f>
        <v>Non Cluster:</v>
      </c>
      <c r="T60" s="106">
        <f t="shared" si="0"/>
        <v>0</v>
      </c>
      <c r="U60" s="106">
        <f t="shared" si="2"/>
        <v>0</v>
      </c>
      <c r="V60" s="106">
        <f t="shared" si="3"/>
        <v>0</v>
      </c>
      <c r="W60" s="119">
        <f t="shared" si="1"/>
        <v>0</v>
      </c>
      <c r="X60" s="106">
        <f t="shared" si="4"/>
        <v>0</v>
      </c>
    </row>
    <row r="61" spans="1:24" ht="14">
      <c r="A61" s="198"/>
      <c r="B61" s="186"/>
      <c r="C61" s="132"/>
      <c r="D61" s="114"/>
      <c r="E61" s="135"/>
      <c r="F61" s="187"/>
      <c r="G61" s="187"/>
      <c r="H61" s="80" t="str">
        <f>IF(ISERROR(IF(ISERROR(VLOOKUP((LEFT(D61,2)),'Fed. Agency Identifier Table'!A$2:C$63,3,FALSE)),(VLOOKUP((LEFT(D61,1)),'Fed. Agency Identifier Table'!A$2:C$63,3,FALSE)),(VLOOKUP((LEFT(D61,2)),'Fed. Agency Identifier Table'!A$2:C$63,3,FALSE)))),"",(IF(ISERROR(VLOOKUP((LEFT(D61,2)),'Fed. Agency Identifier Table'!A$2:C$63,3,FALSE)),(VLOOKUP((LEFT(D61,1)),'Fed. Agency Identifier Table'!A$2:C$63,3,FALSE)),(VLOOKUP((LEFT(D61,2)),'Fed. Agency Identifier Table'!A$2:C$63,3,FALSE)))))</f>
        <v/>
      </c>
      <c r="I61" s="150" t="str">
        <f>IF(ISNUMBER(SEARCH("*.unk*",D61)),"Other Federal Awards",IF(ISERROR(VLOOKUP(D61,'CFDA Program Titles Table'!A$2:C$2607,3,FALSE)),"",VLOOKUP(D61,'CFDA Program Titles Table'!A$2:C$2607,3,FALSE)))</f>
        <v/>
      </c>
      <c r="J61" s="109"/>
      <c r="K61" s="109"/>
      <c r="L61" s="109"/>
      <c r="M61" s="136"/>
      <c r="N61" s="136"/>
      <c r="O61" s="153"/>
      <c r="P61" s="153"/>
      <c r="Q61" s="153"/>
      <c r="R61" s="136"/>
      <c r="S61" s="106" t="str">
        <f>IFERROR(IF(J61="Y", "Research And Development Programs Cluster:", VLOOKUP(D61,'Cluster Info'!$A$2:$B$113,2,FALSE)), "Non Cluster:")</f>
        <v>Non Cluster:</v>
      </c>
      <c r="T61" s="106">
        <f t="shared" si="0"/>
        <v>0</v>
      </c>
      <c r="U61" s="106">
        <f t="shared" si="2"/>
        <v>0</v>
      </c>
      <c r="V61" s="106">
        <f t="shared" si="3"/>
        <v>0</v>
      </c>
      <c r="W61" s="119">
        <f t="shared" si="1"/>
        <v>0</v>
      </c>
      <c r="X61" s="106">
        <f t="shared" si="4"/>
        <v>0</v>
      </c>
    </row>
    <row r="62" spans="1:24" ht="14">
      <c r="A62" s="198"/>
      <c r="B62" s="186"/>
      <c r="C62" s="132"/>
      <c r="D62" s="114"/>
      <c r="E62" s="135"/>
      <c r="F62" s="187"/>
      <c r="G62" s="187"/>
      <c r="H62" s="80" t="str">
        <f>IF(ISERROR(IF(ISERROR(VLOOKUP((LEFT(D62,2)),'Fed. Agency Identifier Table'!A$2:C$63,3,FALSE)),(VLOOKUP((LEFT(D62,1)),'Fed. Agency Identifier Table'!A$2:C$63,3,FALSE)),(VLOOKUP((LEFT(D62,2)),'Fed. Agency Identifier Table'!A$2:C$63,3,FALSE)))),"",(IF(ISERROR(VLOOKUP((LEFT(D62,2)),'Fed. Agency Identifier Table'!A$2:C$63,3,FALSE)),(VLOOKUP((LEFT(D62,1)),'Fed. Agency Identifier Table'!A$2:C$63,3,FALSE)),(VLOOKUP((LEFT(D62,2)),'Fed. Agency Identifier Table'!A$2:C$63,3,FALSE)))))</f>
        <v/>
      </c>
      <c r="I62" s="150" t="str">
        <f>IF(ISNUMBER(SEARCH("*.unk*",D62)),"Other Federal Awards",IF(ISERROR(VLOOKUP(D62,'CFDA Program Titles Table'!A$2:C$2607,3,FALSE)),"",VLOOKUP(D62,'CFDA Program Titles Table'!A$2:C$2607,3,FALSE)))</f>
        <v/>
      </c>
      <c r="J62" s="109"/>
      <c r="K62" s="109"/>
      <c r="L62" s="109"/>
      <c r="M62" s="136"/>
      <c r="N62" s="136"/>
      <c r="O62" s="153"/>
      <c r="P62" s="153"/>
      <c r="Q62" s="153"/>
      <c r="R62" s="136"/>
      <c r="S62" s="106" t="str">
        <f>IFERROR(IF(J62="Y", "Research And Development Programs Cluster:", VLOOKUP(D62,'Cluster Info'!$A$2:$B$113,2,FALSE)), "Non Cluster:")</f>
        <v>Non Cluster:</v>
      </c>
      <c r="T62" s="106">
        <f t="shared" si="0"/>
        <v>0</v>
      </c>
      <c r="U62" s="106">
        <f t="shared" si="2"/>
        <v>0</v>
      </c>
      <c r="V62" s="106">
        <f t="shared" si="3"/>
        <v>0</v>
      </c>
      <c r="W62" s="119">
        <f t="shared" si="1"/>
        <v>0</v>
      </c>
      <c r="X62" s="106">
        <f t="shared" si="4"/>
        <v>0</v>
      </c>
    </row>
    <row r="63" spans="1:24" ht="14">
      <c r="A63" s="198"/>
      <c r="B63" s="186"/>
      <c r="C63" s="132"/>
      <c r="D63" s="114"/>
      <c r="E63" s="135"/>
      <c r="F63" s="187"/>
      <c r="G63" s="187"/>
      <c r="H63" s="80" t="str">
        <f>IF(ISERROR(IF(ISERROR(VLOOKUP((LEFT(D63,2)),'Fed. Agency Identifier Table'!A$2:C$63,3,FALSE)),(VLOOKUP((LEFT(D63,1)),'Fed. Agency Identifier Table'!A$2:C$63,3,FALSE)),(VLOOKUP((LEFT(D63,2)),'Fed. Agency Identifier Table'!A$2:C$63,3,FALSE)))),"",(IF(ISERROR(VLOOKUP((LEFT(D63,2)),'Fed. Agency Identifier Table'!A$2:C$63,3,FALSE)),(VLOOKUP((LEFT(D63,1)),'Fed. Agency Identifier Table'!A$2:C$63,3,FALSE)),(VLOOKUP((LEFT(D63,2)),'Fed. Agency Identifier Table'!A$2:C$63,3,FALSE)))))</f>
        <v/>
      </c>
      <c r="I63" s="150" t="str">
        <f>IF(ISNUMBER(SEARCH("*.unk*",D63)),"Other Federal Awards",IF(ISERROR(VLOOKUP(D63,'CFDA Program Titles Table'!A$2:C$2607,3,FALSE)),"",VLOOKUP(D63,'CFDA Program Titles Table'!A$2:C$2607,3,FALSE)))</f>
        <v/>
      </c>
      <c r="J63" s="109"/>
      <c r="K63" s="109"/>
      <c r="L63" s="109"/>
      <c r="M63" s="136"/>
      <c r="N63" s="136"/>
      <c r="O63" s="153"/>
      <c r="P63" s="153"/>
      <c r="Q63" s="153"/>
      <c r="R63" s="136"/>
      <c r="S63" s="106" t="str">
        <f>IFERROR(IF(J63="Y", "Research And Development Programs Cluster:", VLOOKUP(D63,'Cluster Info'!$A$2:$B$113,2,FALSE)), "Non Cluster:")</f>
        <v>Non Cluster:</v>
      </c>
      <c r="T63" s="106">
        <f t="shared" si="0"/>
        <v>0</v>
      </c>
      <c r="U63" s="106">
        <f t="shared" si="2"/>
        <v>0</v>
      </c>
      <c r="V63" s="106">
        <f t="shared" si="3"/>
        <v>0</v>
      </c>
      <c r="W63" s="119">
        <f t="shared" si="1"/>
        <v>0</v>
      </c>
      <c r="X63" s="106">
        <f t="shared" si="4"/>
        <v>0</v>
      </c>
    </row>
    <row r="64" spans="1:24" ht="14">
      <c r="A64" s="198"/>
      <c r="B64" s="186"/>
      <c r="C64" s="132"/>
      <c r="D64" s="114"/>
      <c r="E64" s="135"/>
      <c r="F64" s="187"/>
      <c r="G64" s="187"/>
      <c r="H64" s="80" t="str">
        <f>IF(ISERROR(IF(ISERROR(VLOOKUP((LEFT(D64,2)),'Fed. Agency Identifier Table'!A$2:C$63,3,FALSE)),(VLOOKUP((LEFT(D64,1)),'Fed. Agency Identifier Table'!A$2:C$63,3,FALSE)),(VLOOKUP((LEFT(D64,2)),'Fed. Agency Identifier Table'!A$2:C$63,3,FALSE)))),"",(IF(ISERROR(VLOOKUP((LEFT(D64,2)),'Fed. Agency Identifier Table'!A$2:C$63,3,FALSE)),(VLOOKUP((LEFT(D64,1)),'Fed. Agency Identifier Table'!A$2:C$63,3,FALSE)),(VLOOKUP((LEFT(D64,2)),'Fed. Agency Identifier Table'!A$2:C$63,3,FALSE)))))</f>
        <v/>
      </c>
      <c r="I64" s="150" t="str">
        <f>IF(ISNUMBER(SEARCH("*.unk*",D64)),"Other Federal Awards",IF(ISERROR(VLOOKUP(D64,'CFDA Program Titles Table'!A$2:C$2607,3,FALSE)),"",VLOOKUP(D64,'CFDA Program Titles Table'!A$2:C$2607,3,FALSE)))</f>
        <v/>
      </c>
      <c r="J64" s="109"/>
      <c r="K64" s="109"/>
      <c r="L64" s="109"/>
      <c r="M64" s="74"/>
      <c r="N64" s="74"/>
      <c r="O64" s="153"/>
      <c r="P64" s="153"/>
      <c r="Q64" s="153"/>
      <c r="R64" s="74"/>
      <c r="S64" s="106" t="str">
        <f>IFERROR(IF(J64="Y", "Research And Development Programs Cluster:", VLOOKUP(D64,'Cluster Info'!$A$2:$B$113,2,FALSE)), "Non Cluster:")</f>
        <v>Non Cluster:</v>
      </c>
      <c r="T64" s="106">
        <f t="shared" si="0"/>
        <v>0</v>
      </c>
      <c r="U64" s="106">
        <f t="shared" si="2"/>
        <v>0</v>
      </c>
      <c r="V64" s="106">
        <f t="shared" si="3"/>
        <v>0</v>
      </c>
      <c r="W64" s="119">
        <f t="shared" si="1"/>
        <v>0</v>
      </c>
      <c r="X64" s="106">
        <f t="shared" si="4"/>
        <v>0</v>
      </c>
    </row>
    <row r="65" spans="1:24" ht="14">
      <c r="A65" s="198"/>
      <c r="B65" s="186"/>
      <c r="C65" s="132"/>
      <c r="D65" s="114"/>
      <c r="E65" s="135"/>
      <c r="F65" s="187"/>
      <c r="G65" s="187"/>
      <c r="H65" s="80" t="str">
        <f>IF(ISERROR(IF(ISERROR(VLOOKUP((LEFT(D65,2)),'Fed. Agency Identifier Table'!A$2:C$63,3,FALSE)),(VLOOKUP((LEFT(D65,1)),'Fed. Agency Identifier Table'!A$2:C$63,3,FALSE)),(VLOOKUP((LEFT(D65,2)),'Fed. Agency Identifier Table'!A$2:C$63,3,FALSE)))),"",(IF(ISERROR(VLOOKUP((LEFT(D65,2)),'Fed. Agency Identifier Table'!A$2:C$63,3,FALSE)),(VLOOKUP((LEFT(D65,1)),'Fed. Agency Identifier Table'!A$2:C$63,3,FALSE)),(VLOOKUP((LEFT(D65,2)),'Fed. Agency Identifier Table'!A$2:C$63,3,FALSE)))))</f>
        <v/>
      </c>
      <c r="I65" s="150" t="str">
        <f>IF(ISNUMBER(SEARCH("*.unk*",D65)),"Other Federal Awards",IF(ISERROR(VLOOKUP(D65,'CFDA Program Titles Table'!A$2:C$2607,3,FALSE)),"",VLOOKUP(D65,'CFDA Program Titles Table'!A$2:C$2607,3,FALSE)))</f>
        <v/>
      </c>
      <c r="J65" s="109"/>
      <c r="K65" s="109"/>
      <c r="L65" s="109"/>
      <c r="M65" s="136"/>
      <c r="N65" s="136"/>
      <c r="O65" s="153"/>
      <c r="P65" s="153"/>
      <c r="Q65" s="153"/>
      <c r="R65" s="136"/>
      <c r="S65" s="106" t="str">
        <f>IFERROR(IF(J65="Y", "Research And Development Programs Cluster:", VLOOKUP(D65,'Cluster Info'!$A$2:$B$113,2,FALSE)), "Non Cluster:")</f>
        <v>Non Cluster:</v>
      </c>
      <c r="T65" s="106">
        <f t="shared" si="0"/>
        <v>0</v>
      </c>
      <c r="U65" s="106">
        <f t="shared" si="2"/>
        <v>0</v>
      </c>
      <c r="V65" s="106">
        <f t="shared" si="3"/>
        <v>0</v>
      </c>
      <c r="W65" s="119">
        <f t="shared" si="1"/>
        <v>0</v>
      </c>
      <c r="X65" s="106">
        <f t="shared" si="4"/>
        <v>0</v>
      </c>
    </row>
    <row r="66" spans="1:24" ht="14">
      <c r="A66" s="198"/>
      <c r="B66" s="132"/>
      <c r="C66" s="132"/>
      <c r="D66" s="114"/>
      <c r="E66" s="135"/>
      <c r="F66" s="187"/>
      <c r="G66" s="187"/>
      <c r="H66" s="80" t="str">
        <f>IF(ISERROR(IF(ISERROR(VLOOKUP((LEFT(D66,2)),'Fed. Agency Identifier Table'!A$2:C$63,3,FALSE)),(VLOOKUP((LEFT(D66,1)),'Fed. Agency Identifier Table'!A$2:C$63,3,FALSE)),(VLOOKUP((LEFT(D66,2)),'Fed. Agency Identifier Table'!A$2:C$63,3,FALSE)))),"",(IF(ISERROR(VLOOKUP((LEFT(D66,2)),'Fed. Agency Identifier Table'!A$2:C$63,3,FALSE)),(VLOOKUP((LEFT(D66,1)),'Fed. Agency Identifier Table'!A$2:C$63,3,FALSE)),(VLOOKUP((LEFT(D66,2)),'Fed. Agency Identifier Table'!A$2:C$63,3,FALSE)))))</f>
        <v/>
      </c>
      <c r="I66" s="150" t="str">
        <f>IF(ISNUMBER(SEARCH("*.unk*",D66)),"Other Federal Awards",IF(ISERROR(VLOOKUP(D66,'CFDA Program Titles Table'!A$2:C$2607,3,FALSE)),"",VLOOKUP(D66,'CFDA Program Titles Table'!A$2:C$2607,3,FALSE)))</f>
        <v/>
      </c>
      <c r="J66" s="109"/>
      <c r="K66" s="109"/>
      <c r="L66" s="109"/>
      <c r="M66" s="136"/>
      <c r="N66" s="136"/>
      <c r="O66" s="153"/>
      <c r="P66" s="153"/>
      <c r="Q66" s="153"/>
      <c r="R66" s="136"/>
      <c r="S66" s="106" t="str">
        <f>IFERROR(IF(J66="Y", "Research And Development Programs Cluster:", VLOOKUP(D66,'Cluster Info'!$A$2:$B$113,2,FALSE)), "Non Cluster:")</f>
        <v>Non Cluster:</v>
      </c>
      <c r="T66" s="106">
        <f t="shared" ref="T66:T129" si="5">IF(E66="Y","ARRA - "&amp;N66, N66)</f>
        <v>0</v>
      </c>
      <c r="U66" s="106">
        <f t="shared" si="2"/>
        <v>0</v>
      </c>
      <c r="V66" s="106">
        <f t="shared" si="3"/>
        <v>0</v>
      </c>
      <c r="W66" s="119">
        <f t="shared" ref="W66:W129" si="6">IF(AND(J66="Y",I66="Other Federal Awards"),(LEFT(D66,2)&amp;".RD"),D66)</f>
        <v>0</v>
      </c>
      <c r="X66" s="106">
        <f t="shared" si="4"/>
        <v>0</v>
      </c>
    </row>
    <row r="67" spans="1:24" ht="14">
      <c r="A67" s="198"/>
      <c r="B67" s="132"/>
      <c r="C67" s="132"/>
      <c r="D67" s="114"/>
      <c r="E67" s="135"/>
      <c r="F67" s="187"/>
      <c r="G67" s="187"/>
      <c r="H67" s="80" t="str">
        <f>IF(ISERROR(IF(ISERROR(VLOOKUP((LEFT(D67,2)),'Fed. Agency Identifier Table'!A$2:C$63,3,FALSE)),(VLOOKUP((LEFT(D67,1)),'Fed. Agency Identifier Table'!A$2:C$63,3,FALSE)),(VLOOKUP((LEFT(D67,2)),'Fed. Agency Identifier Table'!A$2:C$63,3,FALSE)))),"",(IF(ISERROR(VLOOKUP((LEFT(D67,2)),'Fed. Agency Identifier Table'!A$2:C$63,3,FALSE)),(VLOOKUP((LEFT(D67,1)),'Fed. Agency Identifier Table'!A$2:C$63,3,FALSE)),(VLOOKUP((LEFT(D67,2)),'Fed. Agency Identifier Table'!A$2:C$63,3,FALSE)))))</f>
        <v/>
      </c>
      <c r="I67" s="150" t="str">
        <f>IF(ISNUMBER(SEARCH("*.unk*",D67)),"Other Federal Awards",IF(ISERROR(VLOOKUP(D67,'CFDA Program Titles Table'!A$2:C$2607,3,FALSE)),"",VLOOKUP(D67,'CFDA Program Titles Table'!A$2:C$2607,3,FALSE)))</f>
        <v/>
      </c>
      <c r="J67" s="109"/>
      <c r="K67" s="109"/>
      <c r="L67" s="109"/>
      <c r="M67" s="136"/>
      <c r="N67" s="136"/>
      <c r="O67" s="153"/>
      <c r="P67" s="153"/>
      <c r="Q67" s="153"/>
      <c r="R67" s="136"/>
      <c r="S67" s="106" t="str">
        <f>IFERROR(IF(J67="Y", "Research And Development Programs Cluster:", VLOOKUP(D67,'Cluster Info'!$A$2:$B$113,2,FALSE)), "Non Cluster:")</f>
        <v>Non Cluster:</v>
      </c>
      <c r="T67" s="106">
        <f t="shared" si="5"/>
        <v>0</v>
      </c>
      <c r="U67" s="106">
        <f t="shared" ref="U67:U130" si="7">IF(F67="Y","COVID-19 - "&amp;N67, N67)</f>
        <v>0</v>
      </c>
      <c r="V67" s="106">
        <f t="shared" ref="V67:V130" si="8">IF(G67="Y","ARP - "&amp;N67, N67)</f>
        <v>0</v>
      </c>
      <c r="W67" s="119">
        <f t="shared" si="6"/>
        <v>0</v>
      </c>
      <c r="X67" s="106">
        <f t="shared" ref="X67:X130" si="9">O67-P67</f>
        <v>0</v>
      </c>
    </row>
    <row r="68" spans="1:24" ht="14">
      <c r="A68" s="198"/>
      <c r="B68" s="132"/>
      <c r="C68" s="132"/>
      <c r="D68" s="114"/>
      <c r="E68" s="135"/>
      <c r="F68" s="187"/>
      <c r="G68" s="187"/>
      <c r="H68" s="80" t="str">
        <f>IF(ISERROR(IF(ISERROR(VLOOKUP((LEFT(D68,2)),'Fed. Agency Identifier Table'!A$2:C$63,3,FALSE)),(VLOOKUP((LEFT(D68,1)),'Fed. Agency Identifier Table'!A$2:C$63,3,FALSE)),(VLOOKUP((LEFT(D68,2)),'Fed. Agency Identifier Table'!A$2:C$63,3,FALSE)))),"",(IF(ISERROR(VLOOKUP((LEFT(D68,2)),'Fed. Agency Identifier Table'!A$2:C$63,3,FALSE)),(VLOOKUP((LEFT(D68,1)),'Fed. Agency Identifier Table'!A$2:C$63,3,FALSE)),(VLOOKUP((LEFT(D68,2)),'Fed. Agency Identifier Table'!A$2:C$63,3,FALSE)))))</f>
        <v/>
      </c>
      <c r="I68" s="150" t="str">
        <f>IF(ISNUMBER(SEARCH("*.unk*",D68)),"Other Federal Awards",IF(ISERROR(VLOOKUP(D68,'CFDA Program Titles Table'!A$2:C$2607,3,FALSE)),"",VLOOKUP(D68,'CFDA Program Titles Table'!A$2:C$2607,3,FALSE)))</f>
        <v/>
      </c>
      <c r="J68" s="109"/>
      <c r="K68" s="109"/>
      <c r="L68" s="109"/>
      <c r="M68" s="74"/>
      <c r="N68" s="74"/>
      <c r="O68" s="153"/>
      <c r="P68" s="153"/>
      <c r="Q68" s="153"/>
      <c r="R68" s="74"/>
      <c r="S68" s="106" t="str">
        <f>IFERROR(IF(J68="Y", "Research And Development Programs Cluster:", VLOOKUP(D68,'Cluster Info'!$A$2:$B$113,2,FALSE)), "Non Cluster:")</f>
        <v>Non Cluster:</v>
      </c>
      <c r="T68" s="106">
        <f t="shared" si="5"/>
        <v>0</v>
      </c>
      <c r="U68" s="106">
        <f t="shared" si="7"/>
        <v>0</v>
      </c>
      <c r="V68" s="106">
        <f t="shared" si="8"/>
        <v>0</v>
      </c>
      <c r="W68" s="119">
        <f t="shared" si="6"/>
        <v>0</v>
      </c>
      <c r="X68" s="106">
        <f t="shared" si="9"/>
        <v>0</v>
      </c>
    </row>
    <row r="69" spans="1:24" ht="14">
      <c r="A69" s="198"/>
      <c r="B69" s="132"/>
      <c r="C69" s="132"/>
      <c r="D69" s="114"/>
      <c r="E69" s="135"/>
      <c r="F69" s="187"/>
      <c r="G69" s="187"/>
      <c r="H69" s="80" t="str">
        <f>IF(ISERROR(IF(ISERROR(VLOOKUP((LEFT(D69,2)),'Fed. Agency Identifier Table'!A$2:C$63,3,FALSE)),(VLOOKUP((LEFT(D69,1)),'Fed. Agency Identifier Table'!A$2:C$63,3,FALSE)),(VLOOKUP((LEFT(D69,2)),'Fed. Agency Identifier Table'!A$2:C$63,3,FALSE)))),"",(IF(ISERROR(VLOOKUP((LEFT(D69,2)),'Fed. Agency Identifier Table'!A$2:C$63,3,FALSE)),(VLOOKUP((LEFT(D69,1)),'Fed. Agency Identifier Table'!A$2:C$63,3,FALSE)),(VLOOKUP((LEFT(D69,2)),'Fed. Agency Identifier Table'!A$2:C$63,3,FALSE)))))</f>
        <v/>
      </c>
      <c r="I69" s="150" t="str">
        <f>IF(ISNUMBER(SEARCH("*.unk*",D69)),"Other Federal Awards",IF(ISERROR(VLOOKUP(D69,'CFDA Program Titles Table'!A$2:C$2607,3,FALSE)),"",VLOOKUP(D69,'CFDA Program Titles Table'!A$2:C$2607,3,FALSE)))</f>
        <v/>
      </c>
      <c r="J69" s="109"/>
      <c r="K69" s="109"/>
      <c r="L69" s="109"/>
      <c r="M69" s="74"/>
      <c r="N69" s="136"/>
      <c r="O69" s="153"/>
      <c r="P69" s="153"/>
      <c r="Q69" s="153"/>
      <c r="R69" s="136"/>
      <c r="S69" s="106" t="str">
        <f>IFERROR(IF(J69="Y", "Research And Development Programs Cluster:", VLOOKUP(D69,'Cluster Info'!$A$2:$B$113,2,FALSE)), "Non Cluster:")</f>
        <v>Non Cluster:</v>
      </c>
      <c r="T69" s="106">
        <f t="shared" si="5"/>
        <v>0</v>
      </c>
      <c r="U69" s="106">
        <f t="shared" si="7"/>
        <v>0</v>
      </c>
      <c r="V69" s="106">
        <f t="shared" si="8"/>
        <v>0</v>
      </c>
      <c r="W69" s="119">
        <f t="shared" si="6"/>
        <v>0</v>
      </c>
      <c r="X69" s="106">
        <f t="shared" si="9"/>
        <v>0</v>
      </c>
    </row>
    <row r="70" spans="1:24" ht="14">
      <c r="A70" s="198"/>
      <c r="B70" s="132"/>
      <c r="C70" s="132"/>
      <c r="D70" s="114"/>
      <c r="E70" s="135"/>
      <c r="F70" s="187"/>
      <c r="G70" s="187"/>
      <c r="H70" s="80" t="str">
        <f>IF(ISERROR(IF(ISERROR(VLOOKUP((LEFT(D70,2)),'Fed. Agency Identifier Table'!A$2:C$63,3,FALSE)),(VLOOKUP((LEFT(D70,1)),'Fed. Agency Identifier Table'!A$2:C$63,3,FALSE)),(VLOOKUP((LEFT(D70,2)),'Fed. Agency Identifier Table'!A$2:C$63,3,FALSE)))),"",(IF(ISERROR(VLOOKUP((LEFT(D70,2)),'Fed. Agency Identifier Table'!A$2:C$63,3,FALSE)),(VLOOKUP((LEFT(D70,1)),'Fed. Agency Identifier Table'!A$2:C$63,3,FALSE)),(VLOOKUP((LEFT(D70,2)),'Fed. Agency Identifier Table'!A$2:C$63,3,FALSE)))))</f>
        <v/>
      </c>
      <c r="I70" s="150" t="str">
        <f>IF(ISNUMBER(SEARCH("*.unk*",D70)),"Other Federal Awards",IF(ISERROR(VLOOKUP(D70,'CFDA Program Titles Table'!A$2:C$2607,3,FALSE)),"",VLOOKUP(D70,'CFDA Program Titles Table'!A$2:C$2607,3,FALSE)))</f>
        <v/>
      </c>
      <c r="J70" s="109"/>
      <c r="K70" s="109"/>
      <c r="L70" s="109"/>
      <c r="M70" s="136"/>
      <c r="N70" s="136"/>
      <c r="O70" s="153"/>
      <c r="P70" s="153"/>
      <c r="Q70" s="153"/>
      <c r="R70" s="136"/>
      <c r="S70" s="106" t="str">
        <f>IFERROR(IF(J70="Y", "Research And Development Programs Cluster:", VLOOKUP(D70,'Cluster Info'!$A$2:$B$113,2,FALSE)), "Non Cluster:")</f>
        <v>Non Cluster:</v>
      </c>
      <c r="T70" s="106">
        <f t="shared" si="5"/>
        <v>0</v>
      </c>
      <c r="U70" s="106">
        <f t="shared" si="7"/>
        <v>0</v>
      </c>
      <c r="V70" s="106">
        <f t="shared" si="8"/>
        <v>0</v>
      </c>
      <c r="W70" s="119">
        <f t="shared" si="6"/>
        <v>0</v>
      </c>
      <c r="X70" s="106">
        <f t="shared" si="9"/>
        <v>0</v>
      </c>
    </row>
    <row r="71" spans="1:24" ht="14">
      <c r="A71" s="198"/>
      <c r="B71" s="132"/>
      <c r="C71" s="132"/>
      <c r="D71" s="114"/>
      <c r="E71" s="135"/>
      <c r="F71" s="187"/>
      <c r="G71" s="187"/>
      <c r="H71" s="80" t="str">
        <f>IF(ISERROR(IF(ISERROR(VLOOKUP((LEFT(D71,2)),'Fed. Agency Identifier Table'!A$2:C$63,3,FALSE)),(VLOOKUP((LEFT(D71,1)),'Fed. Agency Identifier Table'!A$2:C$63,3,FALSE)),(VLOOKUP((LEFT(D71,2)),'Fed. Agency Identifier Table'!A$2:C$63,3,FALSE)))),"",(IF(ISERROR(VLOOKUP((LEFT(D71,2)),'Fed. Agency Identifier Table'!A$2:C$63,3,FALSE)),(VLOOKUP((LEFT(D71,1)),'Fed. Agency Identifier Table'!A$2:C$63,3,FALSE)),(VLOOKUP((LEFT(D71,2)),'Fed. Agency Identifier Table'!A$2:C$63,3,FALSE)))))</f>
        <v/>
      </c>
      <c r="I71" s="150" t="str">
        <f>IF(ISNUMBER(SEARCH("*.unk*",D71)),"Other Federal Awards",IF(ISERROR(VLOOKUP(D71,'CFDA Program Titles Table'!A$2:C$2607,3,FALSE)),"",VLOOKUP(D71,'CFDA Program Titles Table'!A$2:C$2607,3,FALSE)))</f>
        <v/>
      </c>
      <c r="J71" s="109"/>
      <c r="K71" s="109"/>
      <c r="L71" s="109"/>
      <c r="M71" s="74"/>
      <c r="N71" s="74"/>
      <c r="O71" s="153"/>
      <c r="P71" s="153"/>
      <c r="Q71" s="153"/>
      <c r="R71" s="74"/>
      <c r="S71" s="106" t="str">
        <f>IFERROR(IF(J71="Y", "Research And Development Programs Cluster:", VLOOKUP(D71,'Cluster Info'!$A$2:$B$113,2,FALSE)), "Non Cluster:")</f>
        <v>Non Cluster:</v>
      </c>
      <c r="T71" s="106">
        <f t="shared" si="5"/>
        <v>0</v>
      </c>
      <c r="U71" s="106">
        <f t="shared" si="7"/>
        <v>0</v>
      </c>
      <c r="V71" s="106">
        <f t="shared" si="8"/>
        <v>0</v>
      </c>
      <c r="W71" s="119">
        <f t="shared" si="6"/>
        <v>0</v>
      </c>
      <c r="X71" s="106">
        <f t="shared" si="9"/>
        <v>0</v>
      </c>
    </row>
    <row r="72" spans="1:24" ht="14">
      <c r="A72" s="198"/>
      <c r="B72" s="132"/>
      <c r="C72" s="132"/>
      <c r="D72" s="114"/>
      <c r="E72" s="135"/>
      <c r="F72" s="187"/>
      <c r="G72" s="187"/>
      <c r="H72" s="80" t="str">
        <f>IF(ISERROR(IF(ISERROR(VLOOKUP((LEFT(D72,2)),'Fed. Agency Identifier Table'!A$2:C$63,3,FALSE)),(VLOOKUP((LEFT(D72,1)),'Fed. Agency Identifier Table'!A$2:C$63,3,FALSE)),(VLOOKUP((LEFT(D72,2)),'Fed. Agency Identifier Table'!A$2:C$63,3,FALSE)))),"",(IF(ISERROR(VLOOKUP((LEFT(D72,2)),'Fed. Agency Identifier Table'!A$2:C$63,3,FALSE)),(VLOOKUP((LEFT(D72,1)),'Fed. Agency Identifier Table'!A$2:C$63,3,FALSE)),(VLOOKUP((LEFT(D72,2)),'Fed. Agency Identifier Table'!A$2:C$63,3,FALSE)))))</f>
        <v/>
      </c>
      <c r="I72" s="150" t="str">
        <f>IF(ISNUMBER(SEARCH("*.unk*",D72)),"Other Federal Awards",IF(ISERROR(VLOOKUP(D72,'CFDA Program Titles Table'!A$2:C$2607,3,FALSE)),"",VLOOKUP(D72,'CFDA Program Titles Table'!A$2:C$2607,3,FALSE)))</f>
        <v/>
      </c>
      <c r="J72" s="109"/>
      <c r="K72" s="109"/>
      <c r="L72" s="109"/>
      <c r="M72" s="74"/>
      <c r="N72" s="74"/>
      <c r="O72" s="153"/>
      <c r="P72" s="153"/>
      <c r="Q72" s="153"/>
      <c r="R72" s="74"/>
      <c r="S72" s="106" t="str">
        <f>IFERROR(IF(J72="Y", "Research And Development Programs Cluster:", VLOOKUP(D72,'Cluster Info'!$A$2:$B$113,2,FALSE)), "Non Cluster:")</f>
        <v>Non Cluster:</v>
      </c>
      <c r="T72" s="106">
        <f t="shared" si="5"/>
        <v>0</v>
      </c>
      <c r="U72" s="106">
        <f t="shared" si="7"/>
        <v>0</v>
      </c>
      <c r="V72" s="106">
        <f t="shared" si="8"/>
        <v>0</v>
      </c>
      <c r="W72" s="119">
        <f t="shared" si="6"/>
        <v>0</v>
      </c>
      <c r="X72" s="106">
        <f t="shared" si="9"/>
        <v>0</v>
      </c>
    </row>
    <row r="73" spans="1:24" ht="14">
      <c r="A73" s="198"/>
      <c r="B73" s="132"/>
      <c r="C73" s="132"/>
      <c r="D73" s="114"/>
      <c r="E73" s="135"/>
      <c r="F73" s="187"/>
      <c r="G73" s="187"/>
      <c r="H73" s="80" t="str">
        <f>IF(ISERROR(IF(ISERROR(VLOOKUP((LEFT(D73,2)),'Fed. Agency Identifier Table'!A$2:C$63,3,FALSE)),(VLOOKUP((LEFT(D73,1)),'Fed. Agency Identifier Table'!A$2:C$63,3,FALSE)),(VLOOKUP((LEFT(D73,2)),'Fed. Agency Identifier Table'!A$2:C$63,3,FALSE)))),"",(IF(ISERROR(VLOOKUP((LEFT(D73,2)),'Fed. Agency Identifier Table'!A$2:C$63,3,FALSE)),(VLOOKUP((LEFT(D73,1)),'Fed. Agency Identifier Table'!A$2:C$63,3,FALSE)),(VLOOKUP((LEFT(D73,2)),'Fed. Agency Identifier Table'!A$2:C$63,3,FALSE)))))</f>
        <v/>
      </c>
      <c r="I73" s="150" t="str">
        <f>IF(ISNUMBER(SEARCH("*.unk*",D73)),"Other Federal Awards",IF(ISERROR(VLOOKUP(D73,'CFDA Program Titles Table'!A$2:C$2607,3,FALSE)),"",VLOOKUP(D73,'CFDA Program Titles Table'!A$2:C$2607,3,FALSE)))</f>
        <v/>
      </c>
      <c r="J73" s="109"/>
      <c r="K73" s="109"/>
      <c r="L73" s="109"/>
      <c r="M73" s="136"/>
      <c r="N73" s="136"/>
      <c r="O73" s="153"/>
      <c r="P73" s="153"/>
      <c r="Q73" s="153"/>
      <c r="R73" s="136"/>
      <c r="S73" s="106" t="str">
        <f>IFERROR(IF(J73="Y", "Research And Development Programs Cluster:", VLOOKUP(D73,'Cluster Info'!$A$2:$B$113,2,FALSE)), "Non Cluster:")</f>
        <v>Non Cluster:</v>
      </c>
      <c r="T73" s="106">
        <f t="shared" si="5"/>
        <v>0</v>
      </c>
      <c r="U73" s="106">
        <f t="shared" si="7"/>
        <v>0</v>
      </c>
      <c r="V73" s="106">
        <f t="shared" si="8"/>
        <v>0</v>
      </c>
      <c r="W73" s="119">
        <f t="shared" si="6"/>
        <v>0</v>
      </c>
      <c r="X73" s="106">
        <f t="shared" si="9"/>
        <v>0</v>
      </c>
    </row>
    <row r="74" spans="1:24" ht="14">
      <c r="A74" s="198"/>
      <c r="B74" s="132"/>
      <c r="C74" s="132"/>
      <c r="D74" s="114"/>
      <c r="E74" s="135"/>
      <c r="F74" s="187"/>
      <c r="G74" s="187"/>
      <c r="H74" s="80" t="str">
        <f>IF(ISERROR(IF(ISERROR(VLOOKUP((LEFT(D74,2)),'Fed. Agency Identifier Table'!A$2:C$63,3,FALSE)),(VLOOKUP((LEFT(D74,1)),'Fed. Agency Identifier Table'!A$2:C$63,3,FALSE)),(VLOOKUP((LEFT(D74,2)),'Fed. Agency Identifier Table'!A$2:C$63,3,FALSE)))),"",(IF(ISERROR(VLOOKUP((LEFT(D74,2)),'Fed. Agency Identifier Table'!A$2:C$63,3,FALSE)),(VLOOKUP((LEFT(D74,1)),'Fed. Agency Identifier Table'!A$2:C$63,3,FALSE)),(VLOOKUP((LEFT(D74,2)),'Fed. Agency Identifier Table'!A$2:C$63,3,FALSE)))))</f>
        <v/>
      </c>
      <c r="I74" s="150" t="str">
        <f>IF(ISNUMBER(SEARCH("*.unk*",D74)),"Other Federal Awards",IF(ISERROR(VLOOKUP(D74,'CFDA Program Titles Table'!A$2:C$2607,3,FALSE)),"",VLOOKUP(D74,'CFDA Program Titles Table'!A$2:C$2607,3,FALSE)))</f>
        <v/>
      </c>
      <c r="J74" s="109"/>
      <c r="K74" s="109"/>
      <c r="L74" s="109"/>
      <c r="M74" s="74"/>
      <c r="N74" s="74"/>
      <c r="O74" s="153"/>
      <c r="P74" s="153"/>
      <c r="Q74" s="153"/>
      <c r="R74" s="74"/>
      <c r="S74" s="106" t="str">
        <f>IFERROR(IF(J74="Y", "Research And Development Programs Cluster:", VLOOKUP(D74,'Cluster Info'!$A$2:$B$113,2,FALSE)), "Non Cluster:")</f>
        <v>Non Cluster:</v>
      </c>
      <c r="T74" s="106">
        <f t="shared" si="5"/>
        <v>0</v>
      </c>
      <c r="U74" s="106">
        <f t="shared" si="7"/>
        <v>0</v>
      </c>
      <c r="V74" s="106">
        <f t="shared" si="8"/>
        <v>0</v>
      </c>
      <c r="W74" s="119">
        <f t="shared" si="6"/>
        <v>0</v>
      </c>
      <c r="X74" s="106">
        <f t="shared" si="9"/>
        <v>0</v>
      </c>
    </row>
    <row r="75" spans="1:24" ht="14">
      <c r="A75" s="198"/>
      <c r="B75" s="132"/>
      <c r="C75" s="132"/>
      <c r="D75" s="114"/>
      <c r="E75" s="135"/>
      <c r="F75" s="187"/>
      <c r="G75" s="187"/>
      <c r="H75" s="80" t="str">
        <f>IF(ISERROR(IF(ISERROR(VLOOKUP((LEFT(D75,2)),'Fed. Agency Identifier Table'!A$2:C$63,3,FALSE)),(VLOOKUP((LEFT(D75,1)),'Fed. Agency Identifier Table'!A$2:C$63,3,FALSE)),(VLOOKUP((LEFT(D75,2)),'Fed. Agency Identifier Table'!A$2:C$63,3,FALSE)))),"",(IF(ISERROR(VLOOKUP((LEFT(D75,2)),'Fed. Agency Identifier Table'!A$2:C$63,3,FALSE)),(VLOOKUP((LEFT(D75,1)),'Fed. Agency Identifier Table'!A$2:C$63,3,FALSE)),(VLOOKUP((LEFT(D75,2)),'Fed. Agency Identifier Table'!A$2:C$63,3,FALSE)))))</f>
        <v/>
      </c>
      <c r="I75" s="150" t="str">
        <f>IF(ISNUMBER(SEARCH("*.unk*",D75)),"Other Federal Awards",IF(ISERROR(VLOOKUP(D75,'CFDA Program Titles Table'!A$2:C$2607,3,FALSE)),"",VLOOKUP(D75,'CFDA Program Titles Table'!A$2:C$2607,3,FALSE)))</f>
        <v/>
      </c>
      <c r="J75" s="109"/>
      <c r="K75" s="109"/>
      <c r="L75" s="109"/>
      <c r="M75" s="74"/>
      <c r="N75" s="74"/>
      <c r="O75" s="153"/>
      <c r="P75" s="153"/>
      <c r="Q75" s="153"/>
      <c r="R75" s="74"/>
      <c r="S75" s="106" t="str">
        <f>IFERROR(IF(J75="Y", "Research And Development Programs Cluster:", VLOOKUP(D75,'Cluster Info'!$A$2:$B$113,2,FALSE)), "Non Cluster:")</f>
        <v>Non Cluster:</v>
      </c>
      <c r="T75" s="106">
        <f t="shared" si="5"/>
        <v>0</v>
      </c>
      <c r="U75" s="106">
        <f t="shared" si="7"/>
        <v>0</v>
      </c>
      <c r="V75" s="106">
        <f t="shared" si="8"/>
        <v>0</v>
      </c>
      <c r="W75" s="119">
        <f t="shared" si="6"/>
        <v>0</v>
      </c>
      <c r="X75" s="106">
        <f t="shared" si="9"/>
        <v>0</v>
      </c>
    </row>
    <row r="76" spans="1:24" ht="14">
      <c r="A76" s="198"/>
      <c r="B76" s="132"/>
      <c r="C76" s="132"/>
      <c r="D76" s="114"/>
      <c r="E76" s="135"/>
      <c r="F76" s="187"/>
      <c r="G76" s="187"/>
      <c r="H76" s="80" t="str">
        <f>IF(ISERROR(IF(ISERROR(VLOOKUP((LEFT(D76,2)),'Fed. Agency Identifier Table'!A$2:C$63,3,FALSE)),(VLOOKUP((LEFT(D76,1)),'Fed. Agency Identifier Table'!A$2:C$63,3,FALSE)),(VLOOKUP((LEFT(D76,2)),'Fed. Agency Identifier Table'!A$2:C$63,3,FALSE)))),"",(IF(ISERROR(VLOOKUP((LEFT(D76,2)),'Fed. Agency Identifier Table'!A$2:C$63,3,FALSE)),(VLOOKUP((LEFT(D76,1)),'Fed. Agency Identifier Table'!A$2:C$63,3,FALSE)),(VLOOKUP((LEFT(D76,2)),'Fed. Agency Identifier Table'!A$2:C$63,3,FALSE)))))</f>
        <v/>
      </c>
      <c r="I76" s="150" t="str">
        <f>IF(ISNUMBER(SEARCH("*.unk*",D76)),"Other Federal Awards",IF(ISERROR(VLOOKUP(D76,'CFDA Program Titles Table'!A$2:C$2607,3,FALSE)),"",VLOOKUP(D76,'CFDA Program Titles Table'!A$2:C$2607,3,FALSE)))</f>
        <v/>
      </c>
      <c r="J76" s="109"/>
      <c r="K76" s="109"/>
      <c r="L76" s="109"/>
      <c r="M76" s="74"/>
      <c r="N76" s="74"/>
      <c r="O76" s="153"/>
      <c r="P76" s="153"/>
      <c r="Q76" s="153"/>
      <c r="R76" s="74"/>
      <c r="S76" s="106" t="str">
        <f>IFERROR(IF(J76="Y", "Research And Development Programs Cluster:", VLOOKUP(D76,'Cluster Info'!$A$2:$B$113,2,FALSE)), "Non Cluster:")</f>
        <v>Non Cluster:</v>
      </c>
      <c r="T76" s="106">
        <f t="shared" si="5"/>
        <v>0</v>
      </c>
      <c r="U76" s="106">
        <f t="shared" si="7"/>
        <v>0</v>
      </c>
      <c r="V76" s="106">
        <f t="shared" si="8"/>
        <v>0</v>
      </c>
      <c r="W76" s="119">
        <f t="shared" si="6"/>
        <v>0</v>
      </c>
      <c r="X76" s="106">
        <f t="shared" si="9"/>
        <v>0</v>
      </c>
    </row>
    <row r="77" spans="1:24" ht="14">
      <c r="A77" s="198"/>
      <c r="B77" s="132"/>
      <c r="C77" s="132"/>
      <c r="D77" s="114"/>
      <c r="E77" s="135"/>
      <c r="F77" s="187"/>
      <c r="G77" s="187"/>
      <c r="H77" s="80" t="str">
        <f>IF(ISERROR(IF(ISERROR(VLOOKUP((LEFT(D77,2)),'Fed. Agency Identifier Table'!A$2:C$63,3,FALSE)),(VLOOKUP((LEFT(D77,1)),'Fed. Agency Identifier Table'!A$2:C$63,3,FALSE)),(VLOOKUP((LEFT(D77,2)),'Fed. Agency Identifier Table'!A$2:C$63,3,FALSE)))),"",(IF(ISERROR(VLOOKUP((LEFT(D77,2)),'Fed. Agency Identifier Table'!A$2:C$63,3,FALSE)),(VLOOKUP((LEFT(D77,1)),'Fed. Agency Identifier Table'!A$2:C$63,3,FALSE)),(VLOOKUP((LEFT(D77,2)),'Fed. Agency Identifier Table'!A$2:C$63,3,FALSE)))))</f>
        <v/>
      </c>
      <c r="I77" s="150" t="str">
        <f>IF(ISNUMBER(SEARCH("*.unk*",D77)),"Other Federal Awards",IF(ISERROR(VLOOKUP(D77,'CFDA Program Titles Table'!A$2:C$2607,3,FALSE)),"",VLOOKUP(D77,'CFDA Program Titles Table'!A$2:C$2607,3,FALSE)))</f>
        <v/>
      </c>
      <c r="J77" s="109"/>
      <c r="K77" s="109"/>
      <c r="L77" s="109"/>
      <c r="M77" s="74"/>
      <c r="N77" s="74"/>
      <c r="O77" s="153"/>
      <c r="P77" s="153"/>
      <c r="Q77" s="153"/>
      <c r="R77" s="74"/>
      <c r="S77" s="106" t="str">
        <f>IFERROR(IF(J77="Y", "Research And Development Programs Cluster:", VLOOKUP(D77,'Cluster Info'!$A$2:$B$113,2,FALSE)), "Non Cluster:")</f>
        <v>Non Cluster:</v>
      </c>
      <c r="T77" s="106">
        <f t="shared" si="5"/>
        <v>0</v>
      </c>
      <c r="U77" s="106">
        <f t="shared" si="7"/>
        <v>0</v>
      </c>
      <c r="V77" s="106">
        <f t="shared" si="8"/>
        <v>0</v>
      </c>
      <c r="W77" s="119">
        <f t="shared" si="6"/>
        <v>0</v>
      </c>
      <c r="X77" s="106">
        <f t="shared" si="9"/>
        <v>0</v>
      </c>
    </row>
    <row r="78" spans="1:24" ht="14">
      <c r="A78" s="198"/>
      <c r="B78" s="132"/>
      <c r="C78" s="132"/>
      <c r="D78" s="114"/>
      <c r="E78" s="135"/>
      <c r="F78" s="187"/>
      <c r="G78" s="187"/>
      <c r="H78" s="80" t="str">
        <f>IF(ISERROR(IF(ISERROR(VLOOKUP((LEFT(D78,2)),'Fed. Agency Identifier Table'!A$2:C$63,3,FALSE)),(VLOOKUP((LEFT(D78,1)),'Fed. Agency Identifier Table'!A$2:C$63,3,FALSE)),(VLOOKUP((LEFT(D78,2)),'Fed. Agency Identifier Table'!A$2:C$63,3,FALSE)))),"",(IF(ISERROR(VLOOKUP((LEFT(D78,2)),'Fed. Agency Identifier Table'!A$2:C$63,3,FALSE)),(VLOOKUP((LEFT(D78,1)),'Fed. Agency Identifier Table'!A$2:C$63,3,FALSE)),(VLOOKUP((LEFT(D78,2)),'Fed. Agency Identifier Table'!A$2:C$63,3,FALSE)))))</f>
        <v/>
      </c>
      <c r="I78" s="150" t="str">
        <f>IF(ISNUMBER(SEARCH("*.unk*",D78)),"Other Federal Awards",IF(ISERROR(VLOOKUP(D78,'CFDA Program Titles Table'!A$2:C$2607,3,FALSE)),"",VLOOKUP(D78,'CFDA Program Titles Table'!A$2:C$2607,3,FALSE)))</f>
        <v/>
      </c>
      <c r="J78" s="109"/>
      <c r="K78" s="109"/>
      <c r="L78" s="109"/>
      <c r="M78" s="74"/>
      <c r="N78" s="74"/>
      <c r="O78" s="153"/>
      <c r="P78" s="153"/>
      <c r="Q78" s="153"/>
      <c r="R78" s="74"/>
      <c r="S78" s="106" t="str">
        <f>IFERROR(IF(J78="Y", "Research And Development Programs Cluster:", VLOOKUP(D78,'Cluster Info'!$A$2:$B$113,2,FALSE)), "Non Cluster:")</f>
        <v>Non Cluster:</v>
      </c>
      <c r="T78" s="106">
        <f t="shared" si="5"/>
        <v>0</v>
      </c>
      <c r="U78" s="106">
        <f t="shared" si="7"/>
        <v>0</v>
      </c>
      <c r="V78" s="106">
        <f t="shared" si="8"/>
        <v>0</v>
      </c>
      <c r="W78" s="119">
        <f t="shared" si="6"/>
        <v>0</v>
      </c>
      <c r="X78" s="106">
        <f t="shared" si="9"/>
        <v>0</v>
      </c>
    </row>
    <row r="79" spans="1:24" ht="14">
      <c r="A79" s="198"/>
      <c r="B79" s="132"/>
      <c r="C79" s="132"/>
      <c r="D79" s="114"/>
      <c r="E79" s="135"/>
      <c r="F79" s="187"/>
      <c r="G79" s="187"/>
      <c r="H79" s="80" t="str">
        <f>IF(ISERROR(IF(ISERROR(VLOOKUP((LEFT(D79,2)),'Fed. Agency Identifier Table'!A$2:C$63,3,FALSE)),(VLOOKUP((LEFT(D79,1)),'Fed. Agency Identifier Table'!A$2:C$63,3,FALSE)),(VLOOKUP((LEFT(D79,2)),'Fed. Agency Identifier Table'!A$2:C$63,3,FALSE)))),"",(IF(ISERROR(VLOOKUP((LEFT(D79,2)),'Fed. Agency Identifier Table'!A$2:C$63,3,FALSE)),(VLOOKUP((LEFT(D79,1)),'Fed. Agency Identifier Table'!A$2:C$63,3,FALSE)),(VLOOKUP((LEFT(D79,2)),'Fed. Agency Identifier Table'!A$2:C$63,3,FALSE)))))</f>
        <v/>
      </c>
      <c r="I79" s="150" t="str">
        <f>IF(ISNUMBER(SEARCH("*.unk*",D79)),"Other Federal Awards",IF(ISERROR(VLOOKUP(D79,'CFDA Program Titles Table'!A$2:C$2607,3,FALSE)),"",VLOOKUP(D79,'CFDA Program Titles Table'!A$2:C$2607,3,FALSE)))</f>
        <v/>
      </c>
      <c r="J79" s="109"/>
      <c r="K79" s="109"/>
      <c r="L79" s="109"/>
      <c r="M79" s="74"/>
      <c r="N79" s="74"/>
      <c r="O79" s="153"/>
      <c r="P79" s="153"/>
      <c r="Q79" s="153"/>
      <c r="R79" s="74"/>
      <c r="S79" s="106" t="str">
        <f>IFERROR(IF(J79="Y", "Research And Development Programs Cluster:", VLOOKUP(D79,'Cluster Info'!$A$2:$B$113,2,FALSE)), "Non Cluster:")</f>
        <v>Non Cluster:</v>
      </c>
      <c r="T79" s="106">
        <f t="shared" si="5"/>
        <v>0</v>
      </c>
      <c r="U79" s="106">
        <f t="shared" si="7"/>
        <v>0</v>
      </c>
      <c r="V79" s="106">
        <f t="shared" si="8"/>
        <v>0</v>
      </c>
      <c r="W79" s="119">
        <f t="shared" si="6"/>
        <v>0</v>
      </c>
      <c r="X79" s="106">
        <f t="shared" si="9"/>
        <v>0</v>
      </c>
    </row>
    <row r="80" spans="1:24" ht="14">
      <c r="A80" s="198"/>
      <c r="B80" s="132"/>
      <c r="C80" s="132"/>
      <c r="D80" s="114"/>
      <c r="E80" s="135"/>
      <c r="F80" s="187"/>
      <c r="G80" s="187"/>
      <c r="H80" s="80" t="str">
        <f>IF(ISERROR(IF(ISERROR(VLOOKUP((LEFT(D80,2)),'Fed. Agency Identifier Table'!A$2:C$63,3,FALSE)),(VLOOKUP((LEFT(D80,1)),'Fed. Agency Identifier Table'!A$2:C$63,3,FALSE)),(VLOOKUP((LEFT(D80,2)),'Fed. Agency Identifier Table'!A$2:C$63,3,FALSE)))),"",(IF(ISERROR(VLOOKUP((LEFT(D80,2)),'Fed. Agency Identifier Table'!A$2:C$63,3,FALSE)),(VLOOKUP((LEFT(D80,1)),'Fed. Agency Identifier Table'!A$2:C$63,3,FALSE)),(VLOOKUP((LEFT(D80,2)),'Fed. Agency Identifier Table'!A$2:C$63,3,FALSE)))))</f>
        <v/>
      </c>
      <c r="I80" s="150" t="str">
        <f>IF(ISNUMBER(SEARCH("*.unk*",D80)),"Other Federal Awards",IF(ISERROR(VLOOKUP(D80,'CFDA Program Titles Table'!A$2:C$2607,3,FALSE)),"",VLOOKUP(D80,'CFDA Program Titles Table'!A$2:C$2607,3,FALSE)))</f>
        <v/>
      </c>
      <c r="J80" s="109"/>
      <c r="K80" s="109"/>
      <c r="L80" s="109"/>
      <c r="M80" s="74"/>
      <c r="N80" s="74"/>
      <c r="O80" s="153"/>
      <c r="P80" s="153"/>
      <c r="Q80" s="153"/>
      <c r="R80" s="74"/>
      <c r="S80" s="106" t="str">
        <f>IFERROR(IF(J80="Y", "Research And Development Programs Cluster:", VLOOKUP(D80,'Cluster Info'!$A$2:$B$113,2,FALSE)), "Non Cluster:")</f>
        <v>Non Cluster:</v>
      </c>
      <c r="T80" s="106">
        <f t="shared" si="5"/>
        <v>0</v>
      </c>
      <c r="U80" s="106">
        <f t="shared" si="7"/>
        <v>0</v>
      </c>
      <c r="V80" s="106">
        <f t="shared" si="8"/>
        <v>0</v>
      </c>
      <c r="W80" s="119">
        <f t="shared" si="6"/>
        <v>0</v>
      </c>
      <c r="X80" s="106">
        <f t="shared" si="9"/>
        <v>0</v>
      </c>
    </row>
    <row r="81" spans="1:24" ht="14">
      <c r="A81" s="198"/>
      <c r="B81" s="132"/>
      <c r="C81" s="132"/>
      <c r="D81" s="114"/>
      <c r="E81" s="135"/>
      <c r="F81" s="187"/>
      <c r="G81" s="187"/>
      <c r="H81" s="80" t="str">
        <f>IF(ISERROR(IF(ISERROR(VLOOKUP((LEFT(D81,2)),'Fed. Agency Identifier Table'!A$2:C$63,3,FALSE)),(VLOOKUP((LEFT(D81,1)),'Fed. Agency Identifier Table'!A$2:C$63,3,FALSE)),(VLOOKUP((LEFT(D81,2)),'Fed. Agency Identifier Table'!A$2:C$63,3,FALSE)))),"",(IF(ISERROR(VLOOKUP((LEFT(D81,2)),'Fed. Agency Identifier Table'!A$2:C$63,3,FALSE)),(VLOOKUP((LEFT(D81,1)),'Fed. Agency Identifier Table'!A$2:C$63,3,FALSE)),(VLOOKUP((LEFT(D81,2)),'Fed. Agency Identifier Table'!A$2:C$63,3,FALSE)))))</f>
        <v/>
      </c>
      <c r="I81" s="150" t="str">
        <f>IF(ISNUMBER(SEARCH("*.unk*",D81)),"Other Federal Awards",IF(ISERROR(VLOOKUP(D81,'CFDA Program Titles Table'!A$2:C$2607,3,FALSE)),"",VLOOKUP(D81,'CFDA Program Titles Table'!A$2:C$2607,3,FALSE)))</f>
        <v/>
      </c>
      <c r="J81" s="109"/>
      <c r="K81" s="109"/>
      <c r="L81" s="109"/>
      <c r="M81" s="74"/>
      <c r="N81" s="74"/>
      <c r="O81" s="153"/>
      <c r="P81" s="153"/>
      <c r="Q81" s="153"/>
      <c r="R81" s="74"/>
      <c r="S81" s="106" t="str">
        <f>IFERROR(IF(J81="Y", "Research And Development Programs Cluster:", VLOOKUP(D81,'Cluster Info'!$A$2:$B$113,2,FALSE)), "Non Cluster:")</f>
        <v>Non Cluster:</v>
      </c>
      <c r="T81" s="106">
        <f t="shared" si="5"/>
        <v>0</v>
      </c>
      <c r="U81" s="106">
        <f t="shared" si="7"/>
        <v>0</v>
      </c>
      <c r="V81" s="106">
        <f t="shared" si="8"/>
        <v>0</v>
      </c>
      <c r="W81" s="119">
        <f t="shared" si="6"/>
        <v>0</v>
      </c>
      <c r="X81" s="106">
        <f t="shared" si="9"/>
        <v>0</v>
      </c>
    </row>
    <row r="82" spans="1:24" ht="14">
      <c r="A82" s="198"/>
      <c r="B82" s="132"/>
      <c r="C82" s="132"/>
      <c r="D82" s="114"/>
      <c r="E82" s="135"/>
      <c r="F82" s="187"/>
      <c r="G82" s="187"/>
      <c r="H82" s="80" t="str">
        <f>IF(ISERROR(IF(ISERROR(VLOOKUP((LEFT(D82,2)),'Fed. Agency Identifier Table'!A$2:C$63,3,FALSE)),(VLOOKUP((LEFT(D82,1)),'Fed. Agency Identifier Table'!A$2:C$63,3,FALSE)),(VLOOKUP((LEFT(D82,2)),'Fed. Agency Identifier Table'!A$2:C$63,3,FALSE)))),"",(IF(ISERROR(VLOOKUP((LEFT(D82,2)),'Fed. Agency Identifier Table'!A$2:C$63,3,FALSE)),(VLOOKUP((LEFT(D82,1)),'Fed. Agency Identifier Table'!A$2:C$63,3,FALSE)),(VLOOKUP((LEFT(D82,2)),'Fed. Agency Identifier Table'!A$2:C$63,3,FALSE)))))</f>
        <v/>
      </c>
      <c r="I82" s="150" t="str">
        <f>IF(ISNUMBER(SEARCH("*.unk*",D82)),"Other Federal Awards",IF(ISERROR(VLOOKUP(D82,'CFDA Program Titles Table'!A$2:C$2607,3,FALSE)),"",VLOOKUP(D82,'CFDA Program Titles Table'!A$2:C$2607,3,FALSE)))</f>
        <v/>
      </c>
      <c r="J82" s="109"/>
      <c r="K82" s="109"/>
      <c r="L82" s="109"/>
      <c r="M82" s="74"/>
      <c r="N82" s="74"/>
      <c r="O82" s="153"/>
      <c r="P82" s="153"/>
      <c r="Q82" s="153"/>
      <c r="R82" s="74"/>
      <c r="S82" s="106" t="str">
        <f>IFERROR(IF(J82="Y", "Research And Development Programs Cluster:", VLOOKUP(D82,'Cluster Info'!$A$2:$B$113,2,FALSE)), "Non Cluster:")</f>
        <v>Non Cluster:</v>
      </c>
      <c r="T82" s="106">
        <f t="shared" si="5"/>
        <v>0</v>
      </c>
      <c r="U82" s="106">
        <f t="shared" si="7"/>
        <v>0</v>
      </c>
      <c r="V82" s="106">
        <f t="shared" si="8"/>
        <v>0</v>
      </c>
      <c r="W82" s="119">
        <f t="shared" si="6"/>
        <v>0</v>
      </c>
      <c r="X82" s="106">
        <f t="shared" si="9"/>
        <v>0</v>
      </c>
    </row>
    <row r="83" spans="1:24" ht="14">
      <c r="A83" s="198"/>
      <c r="B83" s="132"/>
      <c r="C83" s="132"/>
      <c r="D83" s="114"/>
      <c r="E83" s="135"/>
      <c r="F83" s="187"/>
      <c r="G83" s="187"/>
      <c r="H83" s="80" t="str">
        <f>IF(ISERROR(IF(ISERROR(VLOOKUP((LEFT(D83,2)),'Fed. Agency Identifier Table'!A$2:C$63,3,FALSE)),(VLOOKUP((LEFT(D83,1)),'Fed. Agency Identifier Table'!A$2:C$63,3,FALSE)),(VLOOKUP((LEFT(D83,2)),'Fed. Agency Identifier Table'!A$2:C$63,3,FALSE)))),"",(IF(ISERROR(VLOOKUP((LEFT(D83,2)),'Fed. Agency Identifier Table'!A$2:C$63,3,FALSE)),(VLOOKUP((LEFT(D83,1)),'Fed. Agency Identifier Table'!A$2:C$63,3,FALSE)),(VLOOKUP((LEFT(D83,2)),'Fed. Agency Identifier Table'!A$2:C$63,3,FALSE)))))</f>
        <v/>
      </c>
      <c r="I83" s="150" t="str">
        <f>IF(ISNUMBER(SEARCH("*.unk*",D83)),"Other Federal Awards",IF(ISERROR(VLOOKUP(D83,'CFDA Program Titles Table'!A$2:C$2607,3,FALSE)),"",VLOOKUP(D83,'CFDA Program Titles Table'!A$2:C$2607,3,FALSE)))</f>
        <v/>
      </c>
      <c r="J83" s="109"/>
      <c r="K83" s="109"/>
      <c r="L83" s="109"/>
      <c r="M83" s="74"/>
      <c r="N83" s="74"/>
      <c r="O83" s="153"/>
      <c r="P83" s="153"/>
      <c r="Q83" s="153"/>
      <c r="R83" s="74"/>
      <c r="S83" s="106" t="str">
        <f>IFERROR(IF(J83="Y", "Research And Development Programs Cluster:", VLOOKUP(D83,'Cluster Info'!$A$2:$B$113,2,FALSE)), "Non Cluster:")</f>
        <v>Non Cluster:</v>
      </c>
      <c r="T83" s="106">
        <f t="shared" si="5"/>
        <v>0</v>
      </c>
      <c r="U83" s="106">
        <f t="shared" si="7"/>
        <v>0</v>
      </c>
      <c r="V83" s="106">
        <f t="shared" si="8"/>
        <v>0</v>
      </c>
      <c r="W83" s="119">
        <f t="shared" si="6"/>
        <v>0</v>
      </c>
      <c r="X83" s="106">
        <f t="shared" si="9"/>
        <v>0</v>
      </c>
    </row>
    <row r="84" spans="1:24" ht="14">
      <c r="A84" s="198"/>
      <c r="B84" s="132"/>
      <c r="C84" s="132"/>
      <c r="D84" s="114"/>
      <c r="E84" s="135"/>
      <c r="F84" s="187"/>
      <c r="G84" s="187"/>
      <c r="H84" s="80" t="str">
        <f>IF(ISERROR(IF(ISERROR(VLOOKUP((LEFT(D84,2)),'Fed. Agency Identifier Table'!A$2:C$63,3,FALSE)),(VLOOKUP((LEFT(D84,1)),'Fed. Agency Identifier Table'!A$2:C$63,3,FALSE)),(VLOOKUP((LEFT(D84,2)),'Fed. Agency Identifier Table'!A$2:C$63,3,FALSE)))),"",(IF(ISERROR(VLOOKUP((LEFT(D84,2)),'Fed. Agency Identifier Table'!A$2:C$63,3,FALSE)),(VLOOKUP((LEFT(D84,1)),'Fed. Agency Identifier Table'!A$2:C$63,3,FALSE)),(VLOOKUP((LEFT(D84,2)),'Fed. Agency Identifier Table'!A$2:C$63,3,FALSE)))))</f>
        <v/>
      </c>
      <c r="I84" s="150" t="str">
        <f>IF(ISNUMBER(SEARCH("*.unk*",D84)),"Other Federal Awards",IF(ISERROR(VLOOKUP(D84,'CFDA Program Titles Table'!A$2:C$2607,3,FALSE)),"",VLOOKUP(D84,'CFDA Program Titles Table'!A$2:C$2607,3,FALSE)))</f>
        <v/>
      </c>
      <c r="J84" s="109"/>
      <c r="K84" s="109"/>
      <c r="L84" s="109"/>
      <c r="M84" s="74"/>
      <c r="N84" s="74"/>
      <c r="O84" s="153"/>
      <c r="P84" s="153"/>
      <c r="Q84" s="153"/>
      <c r="R84" s="74"/>
      <c r="S84" s="106" t="str">
        <f>IFERROR(IF(J84="Y", "Research And Development Programs Cluster:", VLOOKUP(D84,'Cluster Info'!$A$2:$B$113,2,FALSE)), "Non Cluster:")</f>
        <v>Non Cluster:</v>
      </c>
      <c r="T84" s="106">
        <f t="shared" si="5"/>
        <v>0</v>
      </c>
      <c r="U84" s="106">
        <f t="shared" si="7"/>
        <v>0</v>
      </c>
      <c r="V84" s="106">
        <f t="shared" si="8"/>
        <v>0</v>
      </c>
      <c r="W84" s="119">
        <f t="shared" si="6"/>
        <v>0</v>
      </c>
      <c r="X84" s="106">
        <f t="shared" si="9"/>
        <v>0</v>
      </c>
    </row>
    <row r="85" spans="1:24" ht="14">
      <c r="A85" s="198"/>
      <c r="B85" s="132"/>
      <c r="C85" s="132"/>
      <c r="D85" s="114"/>
      <c r="E85" s="135"/>
      <c r="F85" s="187"/>
      <c r="G85" s="187"/>
      <c r="H85" s="80" t="str">
        <f>IF(ISERROR(IF(ISERROR(VLOOKUP((LEFT(D85,2)),'Fed. Agency Identifier Table'!A$2:C$63,3,FALSE)),(VLOOKUP((LEFT(D85,1)),'Fed. Agency Identifier Table'!A$2:C$63,3,FALSE)),(VLOOKUP((LEFT(D85,2)),'Fed. Agency Identifier Table'!A$2:C$63,3,FALSE)))),"",(IF(ISERROR(VLOOKUP((LEFT(D85,2)),'Fed. Agency Identifier Table'!A$2:C$63,3,FALSE)),(VLOOKUP((LEFT(D85,1)),'Fed. Agency Identifier Table'!A$2:C$63,3,FALSE)),(VLOOKUP((LEFT(D85,2)),'Fed. Agency Identifier Table'!A$2:C$63,3,FALSE)))))</f>
        <v/>
      </c>
      <c r="I85" s="150" t="str">
        <f>IF(ISNUMBER(SEARCH("*.unk*",D85)),"Other Federal Awards",IF(ISERROR(VLOOKUP(D85,'CFDA Program Titles Table'!A$2:C$2607,3,FALSE)),"",VLOOKUP(D85,'CFDA Program Titles Table'!A$2:C$2607,3,FALSE)))</f>
        <v/>
      </c>
      <c r="J85" s="109"/>
      <c r="K85" s="109"/>
      <c r="L85" s="109"/>
      <c r="M85" s="136"/>
      <c r="N85" s="136"/>
      <c r="O85" s="153"/>
      <c r="P85" s="153"/>
      <c r="Q85" s="153"/>
      <c r="R85" s="136"/>
      <c r="S85" s="106" t="str">
        <f>IFERROR(IF(J85="Y", "Research And Development Programs Cluster:", VLOOKUP(D85,'Cluster Info'!$A$2:$B$113,2,FALSE)), "Non Cluster:")</f>
        <v>Non Cluster:</v>
      </c>
      <c r="T85" s="106">
        <f t="shared" si="5"/>
        <v>0</v>
      </c>
      <c r="U85" s="106">
        <f t="shared" si="7"/>
        <v>0</v>
      </c>
      <c r="V85" s="106">
        <f t="shared" si="8"/>
        <v>0</v>
      </c>
      <c r="W85" s="119">
        <f t="shared" si="6"/>
        <v>0</v>
      </c>
      <c r="X85" s="106">
        <f t="shared" si="9"/>
        <v>0</v>
      </c>
    </row>
    <row r="86" spans="1:24" ht="14">
      <c r="A86" s="198"/>
      <c r="B86" s="132"/>
      <c r="C86" s="132"/>
      <c r="D86" s="114"/>
      <c r="E86" s="135"/>
      <c r="F86" s="187"/>
      <c r="G86" s="187"/>
      <c r="H86" s="80" t="str">
        <f>IF(ISERROR(IF(ISERROR(VLOOKUP((LEFT(D86,2)),'Fed. Agency Identifier Table'!A$2:C$63,3,FALSE)),(VLOOKUP((LEFT(D86,1)),'Fed. Agency Identifier Table'!A$2:C$63,3,FALSE)),(VLOOKUP((LEFT(D86,2)),'Fed. Agency Identifier Table'!A$2:C$63,3,FALSE)))),"",(IF(ISERROR(VLOOKUP((LEFT(D86,2)),'Fed. Agency Identifier Table'!A$2:C$63,3,FALSE)),(VLOOKUP((LEFT(D86,1)),'Fed. Agency Identifier Table'!A$2:C$63,3,FALSE)),(VLOOKUP((LEFT(D86,2)),'Fed. Agency Identifier Table'!A$2:C$63,3,FALSE)))))</f>
        <v/>
      </c>
      <c r="I86" s="150" t="str">
        <f>IF(ISNUMBER(SEARCH("*.unk*",D86)),"Other Federal Awards",IF(ISERROR(VLOOKUP(D86,'CFDA Program Titles Table'!A$2:C$2607,3,FALSE)),"",VLOOKUP(D86,'CFDA Program Titles Table'!A$2:C$2607,3,FALSE)))</f>
        <v/>
      </c>
      <c r="J86" s="109"/>
      <c r="K86" s="109"/>
      <c r="L86" s="109"/>
      <c r="M86" s="136"/>
      <c r="N86" s="136"/>
      <c r="O86" s="153"/>
      <c r="P86" s="153"/>
      <c r="Q86" s="153"/>
      <c r="R86" s="136"/>
      <c r="S86" s="106" t="str">
        <f>IFERROR(IF(J86="Y", "Research And Development Programs Cluster:", VLOOKUP(D86,'Cluster Info'!$A$2:$B$113,2,FALSE)), "Non Cluster:")</f>
        <v>Non Cluster:</v>
      </c>
      <c r="T86" s="106">
        <f t="shared" si="5"/>
        <v>0</v>
      </c>
      <c r="U86" s="106">
        <f t="shared" si="7"/>
        <v>0</v>
      </c>
      <c r="V86" s="106">
        <f t="shared" si="8"/>
        <v>0</v>
      </c>
      <c r="W86" s="119">
        <f t="shared" si="6"/>
        <v>0</v>
      </c>
      <c r="X86" s="106">
        <f t="shared" si="9"/>
        <v>0</v>
      </c>
    </row>
    <row r="87" spans="1:24" ht="14">
      <c r="A87" s="198"/>
      <c r="B87" s="132"/>
      <c r="C87" s="132"/>
      <c r="D87" s="114"/>
      <c r="E87" s="135"/>
      <c r="F87" s="187"/>
      <c r="G87" s="187"/>
      <c r="H87" s="80" t="str">
        <f>IF(ISERROR(IF(ISERROR(VLOOKUP((LEFT(D87,2)),'Fed. Agency Identifier Table'!A$2:C$63,3,FALSE)),(VLOOKUP((LEFT(D87,1)),'Fed. Agency Identifier Table'!A$2:C$63,3,FALSE)),(VLOOKUP((LEFT(D87,2)),'Fed. Agency Identifier Table'!A$2:C$63,3,FALSE)))),"",(IF(ISERROR(VLOOKUP((LEFT(D87,2)),'Fed. Agency Identifier Table'!A$2:C$63,3,FALSE)),(VLOOKUP((LEFT(D87,1)),'Fed. Agency Identifier Table'!A$2:C$63,3,FALSE)),(VLOOKUP((LEFT(D87,2)),'Fed. Agency Identifier Table'!A$2:C$63,3,FALSE)))))</f>
        <v/>
      </c>
      <c r="I87" s="150" t="str">
        <f>IF(ISNUMBER(SEARCH("*.unk*",D87)),"Other Federal Awards",IF(ISERROR(VLOOKUP(D87,'CFDA Program Titles Table'!A$2:C$2607,3,FALSE)),"",VLOOKUP(D87,'CFDA Program Titles Table'!A$2:C$2607,3,FALSE)))</f>
        <v/>
      </c>
      <c r="J87" s="109"/>
      <c r="K87" s="109"/>
      <c r="L87" s="109"/>
      <c r="M87" s="136"/>
      <c r="N87" s="136"/>
      <c r="O87" s="153"/>
      <c r="P87" s="153"/>
      <c r="Q87" s="153"/>
      <c r="R87" s="136"/>
      <c r="S87" s="106" t="str">
        <f>IFERROR(IF(J87="Y", "Research And Development Programs Cluster:", VLOOKUP(D87,'Cluster Info'!$A$2:$B$113,2,FALSE)), "Non Cluster:")</f>
        <v>Non Cluster:</v>
      </c>
      <c r="T87" s="106">
        <f t="shared" si="5"/>
        <v>0</v>
      </c>
      <c r="U87" s="106">
        <f t="shared" si="7"/>
        <v>0</v>
      </c>
      <c r="V87" s="106">
        <f t="shared" si="8"/>
        <v>0</v>
      </c>
      <c r="W87" s="119">
        <f t="shared" si="6"/>
        <v>0</v>
      </c>
      <c r="X87" s="106">
        <f t="shared" si="9"/>
        <v>0</v>
      </c>
    </row>
    <row r="88" spans="1:24" ht="14">
      <c r="A88" s="198"/>
      <c r="B88" s="132"/>
      <c r="C88" s="132"/>
      <c r="D88" s="114"/>
      <c r="E88" s="135"/>
      <c r="F88" s="187"/>
      <c r="G88" s="187"/>
      <c r="H88" s="80" t="str">
        <f>IF(ISERROR(IF(ISERROR(VLOOKUP((LEFT(D88,2)),'Fed. Agency Identifier Table'!A$2:C$63,3,FALSE)),(VLOOKUP((LEFT(D88,1)),'Fed. Agency Identifier Table'!A$2:C$63,3,FALSE)),(VLOOKUP((LEFT(D88,2)),'Fed. Agency Identifier Table'!A$2:C$63,3,FALSE)))),"",(IF(ISERROR(VLOOKUP((LEFT(D88,2)),'Fed. Agency Identifier Table'!A$2:C$63,3,FALSE)),(VLOOKUP((LEFT(D88,1)),'Fed. Agency Identifier Table'!A$2:C$63,3,FALSE)),(VLOOKUP((LEFT(D88,2)),'Fed. Agency Identifier Table'!A$2:C$63,3,FALSE)))))</f>
        <v/>
      </c>
      <c r="I88" s="150" t="str">
        <f>IF(ISNUMBER(SEARCH("*.unk*",D88)),"Other Federal Awards",IF(ISERROR(VLOOKUP(D88,'CFDA Program Titles Table'!A$2:C$2607,3,FALSE)),"",VLOOKUP(D88,'CFDA Program Titles Table'!A$2:C$2607,3,FALSE)))</f>
        <v/>
      </c>
      <c r="J88" s="109"/>
      <c r="K88" s="109"/>
      <c r="L88" s="109"/>
      <c r="M88" s="74"/>
      <c r="N88" s="74"/>
      <c r="O88" s="153"/>
      <c r="P88" s="153"/>
      <c r="Q88" s="153"/>
      <c r="R88" s="74"/>
      <c r="S88" s="106" t="str">
        <f>IFERROR(IF(J88="Y", "Research And Development Programs Cluster:", VLOOKUP(D88,'Cluster Info'!$A$2:$B$113,2,FALSE)), "Non Cluster:")</f>
        <v>Non Cluster:</v>
      </c>
      <c r="T88" s="106">
        <f t="shared" si="5"/>
        <v>0</v>
      </c>
      <c r="U88" s="106">
        <f t="shared" si="7"/>
        <v>0</v>
      </c>
      <c r="V88" s="106">
        <f t="shared" si="8"/>
        <v>0</v>
      </c>
      <c r="W88" s="119">
        <f t="shared" si="6"/>
        <v>0</v>
      </c>
      <c r="X88" s="106">
        <f t="shared" si="9"/>
        <v>0</v>
      </c>
    </row>
    <row r="89" spans="1:24" ht="14">
      <c r="A89" s="198"/>
      <c r="B89" s="132"/>
      <c r="C89" s="132"/>
      <c r="D89" s="114"/>
      <c r="E89" s="135"/>
      <c r="F89" s="187"/>
      <c r="G89" s="187"/>
      <c r="H89" s="80" t="str">
        <f>IF(ISERROR(IF(ISERROR(VLOOKUP((LEFT(D89,2)),'Fed. Agency Identifier Table'!A$2:C$63,3,FALSE)),(VLOOKUP((LEFT(D89,1)),'Fed. Agency Identifier Table'!A$2:C$63,3,FALSE)),(VLOOKUP((LEFT(D89,2)),'Fed. Agency Identifier Table'!A$2:C$63,3,FALSE)))),"",(IF(ISERROR(VLOOKUP((LEFT(D89,2)),'Fed. Agency Identifier Table'!A$2:C$63,3,FALSE)),(VLOOKUP((LEFT(D89,1)),'Fed. Agency Identifier Table'!A$2:C$63,3,FALSE)),(VLOOKUP((LEFT(D89,2)),'Fed. Agency Identifier Table'!A$2:C$63,3,FALSE)))))</f>
        <v/>
      </c>
      <c r="I89" s="150" t="str">
        <f>IF(ISNUMBER(SEARCH("*.unk*",D89)),"Other Federal Awards",IF(ISERROR(VLOOKUP(D89,'CFDA Program Titles Table'!A$2:C$2607,3,FALSE)),"",VLOOKUP(D89,'CFDA Program Titles Table'!A$2:C$2607,3,FALSE)))</f>
        <v/>
      </c>
      <c r="J89" s="109"/>
      <c r="K89" s="109"/>
      <c r="L89" s="109"/>
      <c r="M89" s="74"/>
      <c r="N89" s="74"/>
      <c r="O89" s="153"/>
      <c r="P89" s="153"/>
      <c r="Q89" s="153"/>
      <c r="R89" s="74"/>
      <c r="S89" s="106" t="str">
        <f>IFERROR(IF(J89="Y", "Research And Development Programs Cluster:", VLOOKUP(D89,'Cluster Info'!$A$2:$B$113,2,FALSE)), "Non Cluster:")</f>
        <v>Non Cluster:</v>
      </c>
      <c r="T89" s="106">
        <f t="shared" si="5"/>
        <v>0</v>
      </c>
      <c r="U89" s="106">
        <f t="shared" si="7"/>
        <v>0</v>
      </c>
      <c r="V89" s="106">
        <f t="shared" si="8"/>
        <v>0</v>
      </c>
      <c r="W89" s="119">
        <f t="shared" si="6"/>
        <v>0</v>
      </c>
      <c r="X89" s="106">
        <f t="shared" si="9"/>
        <v>0</v>
      </c>
    </row>
    <row r="90" spans="1:24" ht="14">
      <c r="A90" s="198"/>
      <c r="B90" s="132"/>
      <c r="C90" s="132"/>
      <c r="D90" s="114"/>
      <c r="E90" s="135"/>
      <c r="F90" s="187"/>
      <c r="G90" s="187"/>
      <c r="H90" s="80" t="str">
        <f>IF(ISERROR(IF(ISERROR(VLOOKUP((LEFT(D90,2)),'Fed. Agency Identifier Table'!A$2:C$63,3,FALSE)),(VLOOKUP((LEFT(D90,1)),'Fed. Agency Identifier Table'!A$2:C$63,3,FALSE)),(VLOOKUP((LEFT(D90,2)),'Fed. Agency Identifier Table'!A$2:C$63,3,FALSE)))),"",(IF(ISERROR(VLOOKUP((LEFT(D90,2)),'Fed. Agency Identifier Table'!A$2:C$63,3,FALSE)),(VLOOKUP((LEFT(D90,1)),'Fed. Agency Identifier Table'!A$2:C$63,3,FALSE)),(VLOOKUP((LEFT(D90,2)),'Fed. Agency Identifier Table'!A$2:C$63,3,FALSE)))))</f>
        <v/>
      </c>
      <c r="I90" s="150" t="str">
        <f>IF(ISNUMBER(SEARCH("*.unk*",D90)),"Other Federal Awards",IF(ISERROR(VLOOKUP(D90,'CFDA Program Titles Table'!A$2:C$2607,3,FALSE)),"",VLOOKUP(D90,'CFDA Program Titles Table'!A$2:C$2607,3,FALSE)))</f>
        <v/>
      </c>
      <c r="J90" s="109"/>
      <c r="K90" s="109"/>
      <c r="L90" s="109"/>
      <c r="M90" s="74"/>
      <c r="N90" s="74"/>
      <c r="O90" s="153"/>
      <c r="P90" s="153"/>
      <c r="Q90" s="153"/>
      <c r="R90" s="74"/>
      <c r="S90" s="106" t="str">
        <f>IFERROR(IF(J90="Y", "Research And Development Programs Cluster:", VLOOKUP(D90,'Cluster Info'!$A$2:$B$113,2,FALSE)), "Non Cluster:")</f>
        <v>Non Cluster:</v>
      </c>
      <c r="T90" s="106">
        <f t="shared" si="5"/>
        <v>0</v>
      </c>
      <c r="U90" s="106">
        <f t="shared" si="7"/>
        <v>0</v>
      </c>
      <c r="V90" s="106">
        <f t="shared" si="8"/>
        <v>0</v>
      </c>
      <c r="W90" s="119">
        <f t="shared" si="6"/>
        <v>0</v>
      </c>
      <c r="X90" s="106">
        <f t="shared" si="9"/>
        <v>0</v>
      </c>
    </row>
    <row r="91" spans="1:24" ht="14">
      <c r="A91" s="198"/>
      <c r="B91" s="132"/>
      <c r="C91" s="132"/>
      <c r="D91" s="114"/>
      <c r="E91" s="135"/>
      <c r="F91" s="187"/>
      <c r="G91" s="187"/>
      <c r="H91" s="80" t="str">
        <f>IF(ISERROR(IF(ISERROR(VLOOKUP((LEFT(D91,2)),'Fed. Agency Identifier Table'!A$2:C$63,3,FALSE)),(VLOOKUP((LEFT(D91,1)),'Fed. Agency Identifier Table'!A$2:C$63,3,FALSE)),(VLOOKUP((LEFT(D91,2)),'Fed. Agency Identifier Table'!A$2:C$63,3,FALSE)))),"",(IF(ISERROR(VLOOKUP((LEFT(D91,2)),'Fed. Agency Identifier Table'!A$2:C$63,3,FALSE)),(VLOOKUP((LEFT(D91,1)),'Fed. Agency Identifier Table'!A$2:C$63,3,FALSE)),(VLOOKUP((LEFT(D91,2)),'Fed. Agency Identifier Table'!A$2:C$63,3,FALSE)))))</f>
        <v/>
      </c>
      <c r="I91" s="150" t="str">
        <f>IF(ISNUMBER(SEARCH("*.unk*",D91)),"Other Federal Awards",IF(ISERROR(VLOOKUP(D91,'CFDA Program Titles Table'!A$2:C$2607,3,FALSE)),"",VLOOKUP(D91,'CFDA Program Titles Table'!A$2:C$2607,3,FALSE)))</f>
        <v/>
      </c>
      <c r="J91" s="109"/>
      <c r="K91" s="109"/>
      <c r="L91" s="109"/>
      <c r="M91" s="136"/>
      <c r="N91" s="136"/>
      <c r="O91" s="153"/>
      <c r="P91" s="153"/>
      <c r="Q91" s="153"/>
      <c r="R91" s="136"/>
      <c r="S91" s="106" t="str">
        <f>IFERROR(IF(J91="Y", "Research And Development Programs Cluster:", VLOOKUP(D91,'Cluster Info'!$A$2:$B$113,2,FALSE)), "Non Cluster:")</f>
        <v>Non Cluster:</v>
      </c>
      <c r="T91" s="106">
        <f t="shared" si="5"/>
        <v>0</v>
      </c>
      <c r="U91" s="106">
        <f t="shared" si="7"/>
        <v>0</v>
      </c>
      <c r="V91" s="106">
        <f t="shared" si="8"/>
        <v>0</v>
      </c>
      <c r="W91" s="119">
        <f t="shared" si="6"/>
        <v>0</v>
      </c>
      <c r="X91" s="106">
        <f t="shared" si="9"/>
        <v>0</v>
      </c>
    </row>
    <row r="92" spans="1:24" ht="14">
      <c r="A92" s="198"/>
      <c r="B92" s="132"/>
      <c r="C92" s="132"/>
      <c r="D92" s="114"/>
      <c r="E92" s="135"/>
      <c r="F92" s="187"/>
      <c r="G92" s="187"/>
      <c r="H92" s="80" t="str">
        <f>IF(ISERROR(IF(ISERROR(VLOOKUP((LEFT(D92,2)),'Fed. Agency Identifier Table'!A$2:C$63,3,FALSE)),(VLOOKUP((LEFT(D92,1)),'Fed. Agency Identifier Table'!A$2:C$63,3,FALSE)),(VLOOKUP((LEFT(D92,2)),'Fed. Agency Identifier Table'!A$2:C$63,3,FALSE)))),"",(IF(ISERROR(VLOOKUP((LEFT(D92,2)),'Fed. Agency Identifier Table'!A$2:C$63,3,FALSE)),(VLOOKUP((LEFT(D92,1)),'Fed. Agency Identifier Table'!A$2:C$63,3,FALSE)),(VLOOKUP((LEFT(D92,2)),'Fed. Agency Identifier Table'!A$2:C$63,3,FALSE)))))</f>
        <v/>
      </c>
      <c r="I92" s="150" t="str">
        <f>IF(ISNUMBER(SEARCH("*.unk*",D92)),"Other Federal Awards",IF(ISERROR(VLOOKUP(D92,'CFDA Program Titles Table'!A$2:C$2607,3,FALSE)),"",VLOOKUP(D92,'CFDA Program Titles Table'!A$2:C$2607,3,FALSE)))</f>
        <v/>
      </c>
      <c r="J92" s="109"/>
      <c r="K92" s="109"/>
      <c r="L92" s="109"/>
      <c r="M92" s="74"/>
      <c r="N92" s="74"/>
      <c r="O92" s="153"/>
      <c r="P92" s="153"/>
      <c r="Q92" s="153"/>
      <c r="R92" s="74"/>
      <c r="S92" s="106" t="str">
        <f>IFERROR(IF(J92="Y", "Research And Development Programs Cluster:", VLOOKUP(D92,'Cluster Info'!$A$2:$B$113,2,FALSE)), "Non Cluster:")</f>
        <v>Non Cluster:</v>
      </c>
      <c r="T92" s="106">
        <f t="shared" si="5"/>
        <v>0</v>
      </c>
      <c r="U92" s="106">
        <f t="shared" si="7"/>
        <v>0</v>
      </c>
      <c r="V92" s="106">
        <f t="shared" si="8"/>
        <v>0</v>
      </c>
      <c r="W92" s="119">
        <f t="shared" si="6"/>
        <v>0</v>
      </c>
      <c r="X92" s="106">
        <f t="shared" si="9"/>
        <v>0</v>
      </c>
    </row>
    <row r="93" spans="1:24" ht="14">
      <c r="A93" s="198"/>
      <c r="B93" s="132"/>
      <c r="C93" s="132"/>
      <c r="D93" s="114"/>
      <c r="E93" s="135"/>
      <c r="F93" s="187"/>
      <c r="G93" s="187"/>
      <c r="H93" s="80" t="str">
        <f>IF(ISERROR(IF(ISERROR(VLOOKUP((LEFT(D93,2)),'Fed. Agency Identifier Table'!A$2:C$63,3,FALSE)),(VLOOKUP((LEFT(D93,1)),'Fed. Agency Identifier Table'!A$2:C$63,3,FALSE)),(VLOOKUP((LEFT(D93,2)),'Fed. Agency Identifier Table'!A$2:C$63,3,FALSE)))),"",(IF(ISERROR(VLOOKUP((LEFT(D93,2)),'Fed. Agency Identifier Table'!A$2:C$63,3,FALSE)),(VLOOKUP((LEFT(D93,1)),'Fed. Agency Identifier Table'!A$2:C$63,3,FALSE)),(VLOOKUP((LEFT(D93,2)),'Fed. Agency Identifier Table'!A$2:C$63,3,FALSE)))))</f>
        <v/>
      </c>
      <c r="I93" s="150" t="str">
        <f>IF(ISNUMBER(SEARCH("*.unk*",D93)),"Other Federal Awards",IF(ISERROR(VLOOKUP(D93,'CFDA Program Titles Table'!A$2:C$2607,3,FALSE)),"",VLOOKUP(D93,'CFDA Program Titles Table'!A$2:C$2607,3,FALSE)))</f>
        <v/>
      </c>
      <c r="J93" s="109"/>
      <c r="K93" s="109"/>
      <c r="L93" s="109"/>
      <c r="M93" s="74"/>
      <c r="N93" s="74"/>
      <c r="O93" s="153"/>
      <c r="P93" s="153"/>
      <c r="Q93" s="153"/>
      <c r="R93" s="74"/>
      <c r="S93" s="106" t="str">
        <f>IFERROR(IF(J93="Y", "Research And Development Programs Cluster:", VLOOKUP(D93,'Cluster Info'!$A$2:$B$113,2,FALSE)), "Non Cluster:")</f>
        <v>Non Cluster:</v>
      </c>
      <c r="T93" s="106">
        <f t="shared" si="5"/>
        <v>0</v>
      </c>
      <c r="U93" s="106">
        <f t="shared" si="7"/>
        <v>0</v>
      </c>
      <c r="V93" s="106">
        <f t="shared" si="8"/>
        <v>0</v>
      </c>
      <c r="W93" s="119">
        <f t="shared" si="6"/>
        <v>0</v>
      </c>
      <c r="X93" s="106">
        <f t="shared" si="9"/>
        <v>0</v>
      </c>
    </row>
    <row r="94" spans="1:24" ht="14">
      <c r="A94" s="198"/>
      <c r="B94" s="132"/>
      <c r="C94" s="132"/>
      <c r="D94" s="114"/>
      <c r="E94" s="135"/>
      <c r="F94" s="187"/>
      <c r="G94" s="187"/>
      <c r="H94" s="80" t="str">
        <f>IF(ISERROR(IF(ISERROR(VLOOKUP((LEFT(D94,2)),'Fed. Agency Identifier Table'!A$2:C$63,3,FALSE)),(VLOOKUP((LEFT(D94,1)),'Fed. Agency Identifier Table'!A$2:C$63,3,FALSE)),(VLOOKUP((LEFT(D94,2)),'Fed. Agency Identifier Table'!A$2:C$63,3,FALSE)))),"",(IF(ISERROR(VLOOKUP((LEFT(D94,2)),'Fed. Agency Identifier Table'!A$2:C$63,3,FALSE)),(VLOOKUP((LEFT(D94,1)),'Fed. Agency Identifier Table'!A$2:C$63,3,FALSE)),(VLOOKUP((LEFT(D94,2)),'Fed. Agency Identifier Table'!A$2:C$63,3,FALSE)))))</f>
        <v/>
      </c>
      <c r="I94" s="150" t="str">
        <f>IF(ISNUMBER(SEARCH("*.unk*",D94)),"Other Federal Awards",IF(ISERROR(VLOOKUP(D94,'CFDA Program Titles Table'!A$2:C$2607,3,FALSE)),"",VLOOKUP(D94,'CFDA Program Titles Table'!A$2:C$2607,3,FALSE)))</f>
        <v/>
      </c>
      <c r="J94" s="109"/>
      <c r="K94" s="109"/>
      <c r="L94" s="109"/>
      <c r="M94" s="74"/>
      <c r="N94" s="74"/>
      <c r="O94" s="153"/>
      <c r="P94" s="153"/>
      <c r="Q94" s="153"/>
      <c r="R94" s="74"/>
      <c r="S94" s="106" t="str">
        <f>IFERROR(IF(J94="Y", "Research And Development Programs Cluster:", VLOOKUP(D94,'Cluster Info'!$A$2:$B$113,2,FALSE)), "Non Cluster:")</f>
        <v>Non Cluster:</v>
      </c>
      <c r="T94" s="106">
        <f t="shared" si="5"/>
        <v>0</v>
      </c>
      <c r="U94" s="106">
        <f t="shared" si="7"/>
        <v>0</v>
      </c>
      <c r="V94" s="106">
        <f t="shared" si="8"/>
        <v>0</v>
      </c>
      <c r="W94" s="119">
        <f t="shared" si="6"/>
        <v>0</v>
      </c>
      <c r="X94" s="106">
        <f t="shared" si="9"/>
        <v>0</v>
      </c>
    </row>
    <row r="95" spans="1:24" ht="14">
      <c r="A95" s="198"/>
      <c r="B95" s="132"/>
      <c r="C95" s="132"/>
      <c r="D95" s="114"/>
      <c r="E95" s="135"/>
      <c r="F95" s="187"/>
      <c r="G95" s="187"/>
      <c r="H95" s="80" t="str">
        <f>IF(ISERROR(IF(ISERROR(VLOOKUP((LEFT(D95,2)),'Fed. Agency Identifier Table'!A$2:C$63,3,FALSE)),(VLOOKUP((LEFT(D95,1)),'Fed. Agency Identifier Table'!A$2:C$63,3,FALSE)),(VLOOKUP((LEFT(D95,2)),'Fed. Agency Identifier Table'!A$2:C$63,3,FALSE)))),"",(IF(ISERROR(VLOOKUP((LEFT(D95,2)),'Fed. Agency Identifier Table'!A$2:C$63,3,FALSE)),(VLOOKUP((LEFT(D95,1)),'Fed. Agency Identifier Table'!A$2:C$63,3,FALSE)),(VLOOKUP((LEFT(D95,2)),'Fed. Agency Identifier Table'!A$2:C$63,3,FALSE)))))</f>
        <v/>
      </c>
      <c r="I95" s="150" t="str">
        <f>IF(ISNUMBER(SEARCH("*.unk*",D95)),"Other Federal Awards",IF(ISERROR(VLOOKUP(D95,'CFDA Program Titles Table'!A$2:C$2607,3,FALSE)),"",VLOOKUP(D95,'CFDA Program Titles Table'!A$2:C$2607,3,FALSE)))</f>
        <v/>
      </c>
      <c r="J95" s="109"/>
      <c r="K95" s="109"/>
      <c r="L95" s="109"/>
      <c r="M95" s="74"/>
      <c r="N95" s="74"/>
      <c r="O95" s="153"/>
      <c r="P95" s="153"/>
      <c r="Q95" s="153"/>
      <c r="R95" s="74"/>
      <c r="S95" s="106" t="str">
        <f>IFERROR(IF(J95="Y", "Research And Development Programs Cluster:", VLOOKUP(D95,'Cluster Info'!$A$2:$B$113,2,FALSE)), "Non Cluster:")</f>
        <v>Non Cluster:</v>
      </c>
      <c r="T95" s="106">
        <f t="shared" si="5"/>
        <v>0</v>
      </c>
      <c r="U95" s="106">
        <f t="shared" si="7"/>
        <v>0</v>
      </c>
      <c r="V95" s="106">
        <f t="shared" si="8"/>
        <v>0</v>
      </c>
      <c r="W95" s="119">
        <f t="shared" si="6"/>
        <v>0</v>
      </c>
      <c r="X95" s="106">
        <f t="shared" si="9"/>
        <v>0</v>
      </c>
    </row>
    <row r="96" spans="1:24" ht="14">
      <c r="A96" s="198"/>
      <c r="B96" s="132"/>
      <c r="C96" s="132"/>
      <c r="D96" s="114"/>
      <c r="E96" s="135"/>
      <c r="F96" s="187"/>
      <c r="G96" s="187"/>
      <c r="H96" s="80" t="str">
        <f>IF(ISERROR(IF(ISERROR(VLOOKUP((LEFT(D96,2)),'Fed. Agency Identifier Table'!A$2:C$63,3,FALSE)),(VLOOKUP((LEFT(D96,1)),'Fed. Agency Identifier Table'!A$2:C$63,3,FALSE)),(VLOOKUP((LEFT(D96,2)),'Fed. Agency Identifier Table'!A$2:C$63,3,FALSE)))),"",(IF(ISERROR(VLOOKUP((LEFT(D96,2)),'Fed. Agency Identifier Table'!A$2:C$63,3,FALSE)),(VLOOKUP((LEFT(D96,1)),'Fed. Agency Identifier Table'!A$2:C$63,3,FALSE)),(VLOOKUP((LEFT(D96,2)),'Fed. Agency Identifier Table'!A$2:C$63,3,FALSE)))))</f>
        <v/>
      </c>
      <c r="I96" s="150" t="str">
        <f>IF(ISNUMBER(SEARCH("*.unk*",D96)),"Other Federal Awards",IF(ISERROR(VLOOKUP(D96,'CFDA Program Titles Table'!A$2:C$2607,3,FALSE)),"",VLOOKUP(D96,'CFDA Program Titles Table'!A$2:C$2607,3,FALSE)))</f>
        <v/>
      </c>
      <c r="J96" s="109"/>
      <c r="K96" s="109"/>
      <c r="L96" s="109"/>
      <c r="M96" s="74"/>
      <c r="N96" s="74"/>
      <c r="O96" s="153"/>
      <c r="P96" s="153"/>
      <c r="Q96" s="153"/>
      <c r="R96" s="74"/>
      <c r="S96" s="106" t="str">
        <f>IFERROR(IF(J96="Y", "Research And Development Programs Cluster:", VLOOKUP(D96,'Cluster Info'!$A$2:$B$113,2,FALSE)), "Non Cluster:")</f>
        <v>Non Cluster:</v>
      </c>
      <c r="T96" s="106">
        <f t="shared" si="5"/>
        <v>0</v>
      </c>
      <c r="U96" s="106">
        <f t="shared" si="7"/>
        <v>0</v>
      </c>
      <c r="V96" s="106">
        <f t="shared" si="8"/>
        <v>0</v>
      </c>
      <c r="W96" s="119">
        <f t="shared" si="6"/>
        <v>0</v>
      </c>
      <c r="X96" s="106">
        <f t="shared" si="9"/>
        <v>0</v>
      </c>
    </row>
    <row r="97" spans="1:24" ht="14">
      <c r="A97" s="198"/>
      <c r="B97" s="132"/>
      <c r="C97" s="132"/>
      <c r="D97" s="114"/>
      <c r="E97" s="135"/>
      <c r="F97" s="187"/>
      <c r="G97" s="187"/>
      <c r="H97" s="80" t="str">
        <f>IF(ISERROR(IF(ISERROR(VLOOKUP((LEFT(D97,2)),'Fed. Agency Identifier Table'!A$2:C$63,3,FALSE)),(VLOOKUP((LEFT(D97,1)),'Fed. Agency Identifier Table'!A$2:C$63,3,FALSE)),(VLOOKUP((LEFT(D97,2)),'Fed. Agency Identifier Table'!A$2:C$63,3,FALSE)))),"",(IF(ISERROR(VLOOKUP((LEFT(D97,2)),'Fed. Agency Identifier Table'!A$2:C$63,3,FALSE)),(VLOOKUP((LEFT(D97,1)),'Fed. Agency Identifier Table'!A$2:C$63,3,FALSE)),(VLOOKUP((LEFT(D97,2)),'Fed. Agency Identifier Table'!A$2:C$63,3,FALSE)))))</f>
        <v/>
      </c>
      <c r="I97" s="150" t="str">
        <f>IF(ISNUMBER(SEARCH("*.unk*",D97)),"Other Federal Awards",IF(ISERROR(VLOOKUP(D97,'CFDA Program Titles Table'!A$2:C$2607,3,FALSE)),"",VLOOKUP(D97,'CFDA Program Titles Table'!A$2:C$2607,3,FALSE)))</f>
        <v/>
      </c>
      <c r="J97" s="109"/>
      <c r="K97" s="109"/>
      <c r="L97" s="109"/>
      <c r="M97" s="136"/>
      <c r="N97" s="136"/>
      <c r="O97" s="153"/>
      <c r="P97" s="153"/>
      <c r="Q97" s="153"/>
      <c r="R97" s="136"/>
      <c r="S97" s="106" t="str">
        <f>IFERROR(IF(J97="Y", "Research And Development Programs Cluster:", VLOOKUP(D97,'Cluster Info'!$A$2:$B$113,2,FALSE)), "Non Cluster:")</f>
        <v>Non Cluster:</v>
      </c>
      <c r="T97" s="106">
        <f t="shared" si="5"/>
        <v>0</v>
      </c>
      <c r="U97" s="106">
        <f t="shared" si="7"/>
        <v>0</v>
      </c>
      <c r="V97" s="106">
        <f t="shared" si="8"/>
        <v>0</v>
      </c>
      <c r="W97" s="119">
        <f t="shared" si="6"/>
        <v>0</v>
      </c>
      <c r="X97" s="106">
        <f t="shared" si="9"/>
        <v>0</v>
      </c>
    </row>
    <row r="98" spans="1:24" ht="14">
      <c r="A98" s="198"/>
      <c r="B98" s="132"/>
      <c r="C98" s="132"/>
      <c r="D98" s="114"/>
      <c r="E98" s="135"/>
      <c r="F98" s="187"/>
      <c r="G98" s="187"/>
      <c r="H98" s="80" t="str">
        <f>IF(ISERROR(IF(ISERROR(VLOOKUP((LEFT(D98,2)),'Fed. Agency Identifier Table'!A$2:C$63,3,FALSE)),(VLOOKUP((LEFT(D98,1)),'Fed. Agency Identifier Table'!A$2:C$63,3,FALSE)),(VLOOKUP((LEFT(D98,2)),'Fed. Agency Identifier Table'!A$2:C$63,3,FALSE)))),"",(IF(ISERROR(VLOOKUP((LEFT(D98,2)),'Fed. Agency Identifier Table'!A$2:C$63,3,FALSE)),(VLOOKUP((LEFT(D98,1)),'Fed. Agency Identifier Table'!A$2:C$63,3,FALSE)),(VLOOKUP((LEFT(D98,2)),'Fed. Agency Identifier Table'!A$2:C$63,3,FALSE)))))</f>
        <v/>
      </c>
      <c r="I98" s="150" t="str">
        <f>IF(ISNUMBER(SEARCH("*.unk*",D98)),"Other Federal Awards",IF(ISERROR(VLOOKUP(D98,'CFDA Program Titles Table'!A$2:C$2607,3,FALSE)),"",VLOOKUP(D98,'CFDA Program Titles Table'!A$2:C$2607,3,FALSE)))</f>
        <v/>
      </c>
      <c r="J98" s="109"/>
      <c r="K98" s="109"/>
      <c r="L98" s="109"/>
      <c r="M98" s="74"/>
      <c r="N98" s="74"/>
      <c r="O98" s="153"/>
      <c r="P98" s="153"/>
      <c r="Q98" s="153"/>
      <c r="R98" s="74"/>
      <c r="S98" s="106" t="str">
        <f>IFERROR(IF(J98="Y", "Research And Development Programs Cluster:", VLOOKUP(D98,'Cluster Info'!$A$2:$B$113,2,FALSE)), "Non Cluster:")</f>
        <v>Non Cluster:</v>
      </c>
      <c r="T98" s="106">
        <f t="shared" si="5"/>
        <v>0</v>
      </c>
      <c r="U98" s="106">
        <f t="shared" si="7"/>
        <v>0</v>
      </c>
      <c r="V98" s="106">
        <f t="shared" si="8"/>
        <v>0</v>
      </c>
      <c r="W98" s="119">
        <f t="shared" si="6"/>
        <v>0</v>
      </c>
      <c r="X98" s="106">
        <f t="shared" si="9"/>
        <v>0</v>
      </c>
    </row>
    <row r="99" spans="1:24" ht="14">
      <c r="A99" s="198"/>
      <c r="B99" s="132"/>
      <c r="C99" s="132"/>
      <c r="D99" s="114"/>
      <c r="E99" s="135"/>
      <c r="F99" s="187"/>
      <c r="G99" s="187"/>
      <c r="H99" s="80" t="str">
        <f>IF(ISERROR(IF(ISERROR(VLOOKUP((LEFT(D99,2)),'Fed. Agency Identifier Table'!A$2:C$63,3,FALSE)),(VLOOKUP((LEFT(D99,1)),'Fed. Agency Identifier Table'!A$2:C$63,3,FALSE)),(VLOOKUP((LEFT(D99,2)),'Fed. Agency Identifier Table'!A$2:C$63,3,FALSE)))),"",(IF(ISERROR(VLOOKUP((LEFT(D99,2)),'Fed. Agency Identifier Table'!A$2:C$63,3,FALSE)),(VLOOKUP((LEFT(D99,1)),'Fed. Agency Identifier Table'!A$2:C$63,3,FALSE)),(VLOOKUP((LEFT(D99,2)),'Fed. Agency Identifier Table'!A$2:C$63,3,FALSE)))))</f>
        <v/>
      </c>
      <c r="I99" s="150" t="str">
        <f>IF(ISNUMBER(SEARCH("*.unk*",D99)),"Other Federal Awards",IF(ISERROR(VLOOKUP(D99,'CFDA Program Titles Table'!A$2:C$2607,3,FALSE)),"",VLOOKUP(D99,'CFDA Program Titles Table'!A$2:C$2607,3,FALSE)))</f>
        <v/>
      </c>
      <c r="J99" s="109"/>
      <c r="K99" s="109"/>
      <c r="L99" s="109"/>
      <c r="M99" s="136"/>
      <c r="N99" s="136"/>
      <c r="O99" s="153"/>
      <c r="P99" s="153"/>
      <c r="Q99" s="153"/>
      <c r="R99" s="136"/>
      <c r="S99" s="106" t="str">
        <f>IFERROR(IF(J99="Y", "Research And Development Programs Cluster:", VLOOKUP(D99,'Cluster Info'!$A$2:$B$113,2,FALSE)), "Non Cluster:")</f>
        <v>Non Cluster:</v>
      </c>
      <c r="T99" s="106">
        <f t="shared" si="5"/>
        <v>0</v>
      </c>
      <c r="U99" s="106">
        <f t="shared" si="7"/>
        <v>0</v>
      </c>
      <c r="V99" s="106">
        <f t="shared" si="8"/>
        <v>0</v>
      </c>
      <c r="W99" s="119">
        <f t="shared" si="6"/>
        <v>0</v>
      </c>
      <c r="X99" s="106">
        <f t="shared" si="9"/>
        <v>0</v>
      </c>
    </row>
    <row r="100" spans="1:24" ht="14">
      <c r="A100" s="198"/>
      <c r="B100" s="132"/>
      <c r="C100" s="132"/>
      <c r="D100" s="114"/>
      <c r="E100" s="135"/>
      <c r="F100" s="187"/>
      <c r="G100" s="187"/>
      <c r="H100" s="80" t="str">
        <f>IF(ISERROR(IF(ISERROR(VLOOKUP((LEFT(D100,2)),'Fed. Agency Identifier Table'!A$2:C$63,3,FALSE)),(VLOOKUP((LEFT(D100,1)),'Fed. Agency Identifier Table'!A$2:C$63,3,FALSE)),(VLOOKUP((LEFT(D100,2)),'Fed. Agency Identifier Table'!A$2:C$63,3,FALSE)))),"",(IF(ISERROR(VLOOKUP((LEFT(D100,2)),'Fed. Agency Identifier Table'!A$2:C$63,3,FALSE)),(VLOOKUP((LEFT(D100,1)),'Fed. Agency Identifier Table'!A$2:C$63,3,FALSE)),(VLOOKUP((LEFT(D100,2)),'Fed. Agency Identifier Table'!A$2:C$63,3,FALSE)))))</f>
        <v/>
      </c>
      <c r="I100" s="150" t="str">
        <f>IF(ISNUMBER(SEARCH("*.unk*",D100)),"Other Federal Awards",IF(ISERROR(VLOOKUP(D100,'CFDA Program Titles Table'!A$2:C$2607,3,FALSE)),"",VLOOKUP(D100,'CFDA Program Titles Table'!A$2:C$2607,3,FALSE)))</f>
        <v/>
      </c>
      <c r="J100" s="109"/>
      <c r="K100" s="109"/>
      <c r="L100" s="109"/>
      <c r="M100" s="136"/>
      <c r="N100" s="136"/>
      <c r="O100" s="153"/>
      <c r="P100" s="153"/>
      <c r="Q100" s="153"/>
      <c r="R100" s="136"/>
      <c r="S100" s="106" t="str">
        <f>IFERROR(IF(J100="Y", "Research And Development Programs Cluster:", VLOOKUP(D100,'Cluster Info'!$A$2:$B$113,2,FALSE)), "Non Cluster:")</f>
        <v>Non Cluster:</v>
      </c>
      <c r="T100" s="106">
        <f t="shared" si="5"/>
        <v>0</v>
      </c>
      <c r="U100" s="106">
        <f t="shared" si="7"/>
        <v>0</v>
      </c>
      <c r="V100" s="106">
        <f t="shared" si="8"/>
        <v>0</v>
      </c>
      <c r="W100" s="119">
        <f t="shared" si="6"/>
        <v>0</v>
      </c>
      <c r="X100" s="106">
        <f t="shared" si="9"/>
        <v>0</v>
      </c>
    </row>
    <row r="101" spans="1:24" ht="14">
      <c r="A101" s="198"/>
      <c r="B101" s="132"/>
      <c r="C101" s="132"/>
      <c r="D101" s="114"/>
      <c r="E101" s="135"/>
      <c r="F101" s="187"/>
      <c r="G101" s="187"/>
      <c r="H101" s="80" t="str">
        <f>IF(ISERROR(IF(ISERROR(VLOOKUP((LEFT(D101,2)),'Fed. Agency Identifier Table'!A$2:C$63,3,FALSE)),(VLOOKUP((LEFT(D101,1)),'Fed. Agency Identifier Table'!A$2:C$63,3,FALSE)),(VLOOKUP((LEFT(D101,2)),'Fed. Agency Identifier Table'!A$2:C$63,3,FALSE)))),"",(IF(ISERROR(VLOOKUP((LEFT(D101,2)),'Fed. Agency Identifier Table'!A$2:C$63,3,FALSE)),(VLOOKUP((LEFT(D101,1)),'Fed. Agency Identifier Table'!A$2:C$63,3,FALSE)),(VLOOKUP((LEFT(D101,2)),'Fed. Agency Identifier Table'!A$2:C$63,3,FALSE)))))</f>
        <v/>
      </c>
      <c r="I101" s="150" t="str">
        <f>IF(ISNUMBER(SEARCH("*.unk*",D101)),"Other Federal Awards",IF(ISERROR(VLOOKUP(D101,'CFDA Program Titles Table'!A$2:C$2607,3,FALSE)),"",VLOOKUP(D101,'CFDA Program Titles Table'!A$2:C$2607,3,FALSE)))</f>
        <v/>
      </c>
      <c r="J101" s="109"/>
      <c r="K101" s="109"/>
      <c r="L101" s="109"/>
      <c r="M101" s="74"/>
      <c r="N101" s="74"/>
      <c r="O101" s="153"/>
      <c r="P101" s="153"/>
      <c r="Q101" s="153"/>
      <c r="R101" s="74"/>
      <c r="S101" s="106" t="str">
        <f>IFERROR(IF(J101="Y", "Research And Development Programs Cluster:", VLOOKUP(D101,'Cluster Info'!$A$2:$B$113,2,FALSE)), "Non Cluster:")</f>
        <v>Non Cluster:</v>
      </c>
      <c r="T101" s="106">
        <f t="shared" si="5"/>
        <v>0</v>
      </c>
      <c r="U101" s="106">
        <f t="shared" si="7"/>
        <v>0</v>
      </c>
      <c r="V101" s="106">
        <f t="shared" si="8"/>
        <v>0</v>
      </c>
      <c r="W101" s="119">
        <f t="shared" si="6"/>
        <v>0</v>
      </c>
      <c r="X101" s="106">
        <f t="shared" si="9"/>
        <v>0</v>
      </c>
    </row>
    <row r="102" spans="1:24" ht="14">
      <c r="A102" s="198"/>
      <c r="B102" s="132"/>
      <c r="C102" s="132"/>
      <c r="D102" s="114"/>
      <c r="E102" s="135"/>
      <c r="F102" s="187"/>
      <c r="G102" s="187"/>
      <c r="H102" s="80" t="str">
        <f>IF(ISERROR(IF(ISERROR(VLOOKUP((LEFT(D102,2)),'Fed. Agency Identifier Table'!A$2:C$63,3,FALSE)),(VLOOKUP((LEFT(D102,1)),'Fed. Agency Identifier Table'!A$2:C$63,3,FALSE)),(VLOOKUP((LEFT(D102,2)),'Fed. Agency Identifier Table'!A$2:C$63,3,FALSE)))),"",(IF(ISERROR(VLOOKUP((LEFT(D102,2)),'Fed. Agency Identifier Table'!A$2:C$63,3,FALSE)),(VLOOKUP((LEFT(D102,1)),'Fed. Agency Identifier Table'!A$2:C$63,3,FALSE)),(VLOOKUP((LEFT(D102,2)),'Fed. Agency Identifier Table'!A$2:C$63,3,FALSE)))))</f>
        <v/>
      </c>
      <c r="I102" s="150" t="str">
        <f>IF(ISNUMBER(SEARCH("*.unk*",D102)),"Other Federal Awards",IF(ISERROR(VLOOKUP(D102,'CFDA Program Titles Table'!A$2:C$2607,3,FALSE)),"",VLOOKUP(D102,'CFDA Program Titles Table'!A$2:C$2607,3,FALSE)))</f>
        <v/>
      </c>
      <c r="J102" s="109"/>
      <c r="K102" s="109"/>
      <c r="L102" s="109"/>
      <c r="M102" s="74"/>
      <c r="N102" s="74"/>
      <c r="O102" s="153"/>
      <c r="P102" s="153"/>
      <c r="Q102" s="153"/>
      <c r="R102" s="74"/>
      <c r="S102" s="106" t="str">
        <f>IFERROR(IF(J102="Y", "Research And Development Programs Cluster:", VLOOKUP(D102,'Cluster Info'!$A$2:$B$113,2,FALSE)), "Non Cluster:")</f>
        <v>Non Cluster:</v>
      </c>
      <c r="T102" s="106">
        <f t="shared" si="5"/>
        <v>0</v>
      </c>
      <c r="U102" s="106">
        <f t="shared" si="7"/>
        <v>0</v>
      </c>
      <c r="V102" s="106">
        <f t="shared" si="8"/>
        <v>0</v>
      </c>
      <c r="W102" s="119">
        <f t="shared" si="6"/>
        <v>0</v>
      </c>
      <c r="X102" s="106">
        <f t="shared" si="9"/>
        <v>0</v>
      </c>
    </row>
    <row r="103" spans="1:24" ht="14">
      <c r="A103" s="198"/>
      <c r="B103" s="132"/>
      <c r="C103" s="132"/>
      <c r="D103" s="114"/>
      <c r="E103" s="135"/>
      <c r="F103" s="187"/>
      <c r="G103" s="187"/>
      <c r="H103" s="80" t="str">
        <f>IF(ISERROR(IF(ISERROR(VLOOKUP((LEFT(D103,2)),'Fed. Agency Identifier Table'!A$2:C$63,3,FALSE)),(VLOOKUP((LEFT(D103,1)),'Fed. Agency Identifier Table'!A$2:C$63,3,FALSE)),(VLOOKUP((LEFT(D103,2)),'Fed. Agency Identifier Table'!A$2:C$63,3,FALSE)))),"",(IF(ISERROR(VLOOKUP((LEFT(D103,2)),'Fed. Agency Identifier Table'!A$2:C$63,3,FALSE)),(VLOOKUP((LEFT(D103,1)),'Fed. Agency Identifier Table'!A$2:C$63,3,FALSE)),(VLOOKUP((LEFT(D103,2)),'Fed. Agency Identifier Table'!A$2:C$63,3,FALSE)))))</f>
        <v/>
      </c>
      <c r="I103" s="150" t="str">
        <f>IF(ISNUMBER(SEARCH("*.unk*",D103)),"Other Federal Awards",IF(ISERROR(VLOOKUP(D103,'CFDA Program Titles Table'!A$2:C$2607,3,FALSE)),"",VLOOKUP(D103,'CFDA Program Titles Table'!A$2:C$2607,3,FALSE)))</f>
        <v/>
      </c>
      <c r="J103" s="109"/>
      <c r="K103" s="109"/>
      <c r="L103" s="109"/>
      <c r="M103" s="74"/>
      <c r="N103" s="74"/>
      <c r="O103" s="153"/>
      <c r="P103" s="153"/>
      <c r="Q103" s="153"/>
      <c r="R103" s="74"/>
      <c r="S103" s="106" t="str">
        <f>IFERROR(IF(J103="Y", "Research And Development Programs Cluster:", VLOOKUP(D103,'Cluster Info'!$A$2:$B$113,2,FALSE)), "Non Cluster:")</f>
        <v>Non Cluster:</v>
      </c>
      <c r="T103" s="106">
        <f t="shared" si="5"/>
        <v>0</v>
      </c>
      <c r="U103" s="106">
        <f t="shared" si="7"/>
        <v>0</v>
      </c>
      <c r="V103" s="106">
        <f t="shared" si="8"/>
        <v>0</v>
      </c>
      <c r="W103" s="119">
        <f t="shared" si="6"/>
        <v>0</v>
      </c>
      <c r="X103" s="106">
        <f t="shared" si="9"/>
        <v>0</v>
      </c>
    </row>
    <row r="104" spans="1:24" ht="14">
      <c r="A104" s="198"/>
      <c r="B104" s="132"/>
      <c r="C104" s="132"/>
      <c r="D104" s="114"/>
      <c r="E104" s="135"/>
      <c r="F104" s="187"/>
      <c r="G104" s="187"/>
      <c r="H104" s="80" t="str">
        <f>IF(ISERROR(IF(ISERROR(VLOOKUP((LEFT(D104,2)),'Fed. Agency Identifier Table'!A$2:C$63,3,FALSE)),(VLOOKUP((LEFT(D104,1)),'Fed. Agency Identifier Table'!A$2:C$63,3,FALSE)),(VLOOKUP((LEFT(D104,2)),'Fed. Agency Identifier Table'!A$2:C$63,3,FALSE)))),"",(IF(ISERROR(VLOOKUP((LEFT(D104,2)),'Fed. Agency Identifier Table'!A$2:C$63,3,FALSE)),(VLOOKUP((LEFT(D104,1)),'Fed. Agency Identifier Table'!A$2:C$63,3,FALSE)),(VLOOKUP((LEFT(D104,2)),'Fed. Agency Identifier Table'!A$2:C$63,3,FALSE)))))</f>
        <v/>
      </c>
      <c r="I104" s="150" t="str">
        <f>IF(ISNUMBER(SEARCH("*.unk*",D104)),"Other Federal Awards",IF(ISERROR(VLOOKUP(D104,'CFDA Program Titles Table'!A$2:C$2607,3,FALSE)),"",VLOOKUP(D104,'CFDA Program Titles Table'!A$2:C$2607,3,FALSE)))</f>
        <v/>
      </c>
      <c r="J104" s="109"/>
      <c r="K104" s="109"/>
      <c r="L104" s="109"/>
      <c r="M104" s="136"/>
      <c r="N104" s="136"/>
      <c r="O104" s="153"/>
      <c r="P104" s="153"/>
      <c r="Q104" s="153"/>
      <c r="R104" s="136"/>
      <c r="S104" s="106" t="str">
        <f>IFERROR(IF(J104="Y", "Research And Development Programs Cluster:", VLOOKUP(D104,'Cluster Info'!$A$2:$B$113,2,FALSE)), "Non Cluster:")</f>
        <v>Non Cluster:</v>
      </c>
      <c r="T104" s="106">
        <f t="shared" si="5"/>
        <v>0</v>
      </c>
      <c r="U104" s="106">
        <f t="shared" si="7"/>
        <v>0</v>
      </c>
      <c r="V104" s="106">
        <f t="shared" si="8"/>
        <v>0</v>
      </c>
      <c r="W104" s="119">
        <f t="shared" si="6"/>
        <v>0</v>
      </c>
      <c r="X104" s="106">
        <f t="shared" si="9"/>
        <v>0</v>
      </c>
    </row>
    <row r="105" spans="1:24" ht="14">
      <c r="A105" s="198"/>
      <c r="B105" s="132"/>
      <c r="C105" s="132"/>
      <c r="D105" s="114"/>
      <c r="E105" s="135"/>
      <c r="F105" s="187"/>
      <c r="G105" s="187"/>
      <c r="H105" s="80" t="str">
        <f>IF(ISERROR(IF(ISERROR(VLOOKUP((LEFT(D105,2)),'Fed. Agency Identifier Table'!A$2:C$63,3,FALSE)),(VLOOKUP((LEFT(D105,1)),'Fed. Agency Identifier Table'!A$2:C$63,3,FALSE)),(VLOOKUP((LEFT(D105,2)),'Fed. Agency Identifier Table'!A$2:C$63,3,FALSE)))),"",(IF(ISERROR(VLOOKUP((LEFT(D105,2)),'Fed. Agency Identifier Table'!A$2:C$63,3,FALSE)),(VLOOKUP((LEFT(D105,1)),'Fed. Agency Identifier Table'!A$2:C$63,3,FALSE)),(VLOOKUP((LEFT(D105,2)),'Fed. Agency Identifier Table'!A$2:C$63,3,FALSE)))))</f>
        <v/>
      </c>
      <c r="I105" s="150" t="str">
        <f>IF(ISNUMBER(SEARCH("*.unk*",D105)),"Other Federal Awards",IF(ISERROR(VLOOKUP(D105,'CFDA Program Titles Table'!A$2:C$2607,3,FALSE)),"",VLOOKUP(D105,'CFDA Program Titles Table'!A$2:C$2607,3,FALSE)))</f>
        <v/>
      </c>
      <c r="J105" s="109"/>
      <c r="K105" s="109"/>
      <c r="L105" s="109"/>
      <c r="M105" s="136"/>
      <c r="N105" s="136"/>
      <c r="O105" s="153"/>
      <c r="P105" s="153"/>
      <c r="Q105" s="153"/>
      <c r="R105" s="136"/>
      <c r="S105" s="106" t="str">
        <f>IFERROR(IF(J105="Y", "Research And Development Programs Cluster:", VLOOKUP(D105,'Cluster Info'!$A$2:$B$113,2,FALSE)), "Non Cluster:")</f>
        <v>Non Cluster:</v>
      </c>
      <c r="T105" s="106">
        <f t="shared" si="5"/>
        <v>0</v>
      </c>
      <c r="U105" s="106">
        <f t="shared" si="7"/>
        <v>0</v>
      </c>
      <c r="V105" s="106">
        <f t="shared" si="8"/>
        <v>0</v>
      </c>
      <c r="W105" s="119">
        <f t="shared" si="6"/>
        <v>0</v>
      </c>
      <c r="X105" s="106">
        <f t="shared" si="9"/>
        <v>0</v>
      </c>
    </row>
    <row r="106" spans="1:24" ht="14">
      <c r="A106" s="198"/>
      <c r="B106" s="132"/>
      <c r="C106" s="132"/>
      <c r="D106" s="114"/>
      <c r="E106" s="135"/>
      <c r="F106" s="187"/>
      <c r="G106" s="187"/>
      <c r="H106" s="80" t="str">
        <f>IF(ISERROR(IF(ISERROR(VLOOKUP((LEFT(D106,2)),'Fed. Agency Identifier Table'!A$2:C$63,3,FALSE)),(VLOOKUP((LEFT(D106,1)),'Fed. Agency Identifier Table'!A$2:C$63,3,FALSE)),(VLOOKUP((LEFT(D106,2)),'Fed. Agency Identifier Table'!A$2:C$63,3,FALSE)))),"",(IF(ISERROR(VLOOKUP((LEFT(D106,2)),'Fed. Agency Identifier Table'!A$2:C$63,3,FALSE)),(VLOOKUP((LEFT(D106,1)),'Fed. Agency Identifier Table'!A$2:C$63,3,FALSE)),(VLOOKUP((LEFT(D106,2)),'Fed. Agency Identifier Table'!A$2:C$63,3,FALSE)))))</f>
        <v/>
      </c>
      <c r="I106" s="150" t="str">
        <f>IF(ISNUMBER(SEARCH("*.unk*",D106)),"Other Federal Awards",IF(ISERROR(VLOOKUP(D106,'CFDA Program Titles Table'!A$2:C$2607,3,FALSE)),"",VLOOKUP(D106,'CFDA Program Titles Table'!A$2:C$2607,3,FALSE)))</f>
        <v/>
      </c>
      <c r="J106" s="109"/>
      <c r="K106" s="109"/>
      <c r="L106" s="109"/>
      <c r="M106" s="74"/>
      <c r="N106" s="136"/>
      <c r="O106" s="153"/>
      <c r="P106" s="153"/>
      <c r="Q106" s="153"/>
      <c r="R106" s="136"/>
      <c r="S106" s="106" t="str">
        <f>IFERROR(IF(J106="Y", "Research And Development Programs Cluster:", VLOOKUP(D106,'Cluster Info'!$A$2:$B$113,2,FALSE)), "Non Cluster:")</f>
        <v>Non Cluster:</v>
      </c>
      <c r="T106" s="106">
        <f t="shared" si="5"/>
        <v>0</v>
      </c>
      <c r="U106" s="106">
        <f t="shared" si="7"/>
        <v>0</v>
      </c>
      <c r="V106" s="106">
        <f t="shared" si="8"/>
        <v>0</v>
      </c>
      <c r="W106" s="119">
        <f t="shared" si="6"/>
        <v>0</v>
      </c>
      <c r="X106" s="106">
        <f t="shared" si="9"/>
        <v>0</v>
      </c>
    </row>
    <row r="107" spans="1:24" ht="14">
      <c r="A107" s="198"/>
      <c r="B107" s="113"/>
      <c r="C107" s="113"/>
      <c r="D107" s="115"/>
      <c r="E107" s="18"/>
      <c r="F107" s="187"/>
      <c r="G107" s="187"/>
      <c r="H107" s="80" t="str">
        <f>IF(ISERROR(IF(ISERROR(VLOOKUP((LEFT(D107,2)),'Fed. Agency Identifier Table'!A$2:C$63,3,FALSE)),(VLOOKUP((LEFT(D107,1)),'Fed. Agency Identifier Table'!A$2:C$63,3,FALSE)),(VLOOKUP((LEFT(D107,2)),'Fed. Agency Identifier Table'!A$2:C$63,3,FALSE)))),"",(IF(ISERROR(VLOOKUP((LEFT(D107,2)),'Fed. Agency Identifier Table'!A$2:C$63,3,FALSE)),(VLOOKUP((LEFT(D107,1)),'Fed. Agency Identifier Table'!A$2:C$63,3,FALSE)),(VLOOKUP((LEFT(D107,2)),'Fed. Agency Identifier Table'!A$2:C$63,3,FALSE)))))</f>
        <v/>
      </c>
      <c r="I107" s="150" t="str">
        <f>IF(ISNUMBER(SEARCH("*.unk*",D107)),"Other Federal Awards",IF(ISERROR(VLOOKUP(D107,'CFDA Program Titles Table'!A$2:C$2607,3,FALSE)),"",VLOOKUP(D107,'CFDA Program Titles Table'!A$2:C$2607,3,FALSE)))</f>
        <v/>
      </c>
      <c r="J107" s="70"/>
      <c r="K107" s="70"/>
      <c r="L107" s="70"/>
      <c r="M107" s="19"/>
      <c r="N107" s="20"/>
      <c r="O107" s="99"/>
      <c r="P107" s="99"/>
      <c r="Q107" s="99"/>
      <c r="R107" s="21"/>
      <c r="S107" s="106" t="str">
        <f>IFERROR(IF(J107="Y", "Research And Development Programs Cluster:", VLOOKUP(D107,'Cluster Info'!$A$2:$B$113,2,FALSE)), "Non Cluster:")</f>
        <v>Non Cluster:</v>
      </c>
      <c r="T107" s="106">
        <f t="shared" si="5"/>
        <v>0</v>
      </c>
      <c r="U107" s="106">
        <f t="shared" si="7"/>
        <v>0</v>
      </c>
      <c r="V107" s="106">
        <f t="shared" si="8"/>
        <v>0</v>
      </c>
      <c r="W107" s="119">
        <f t="shared" si="6"/>
        <v>0</v>
      </c>
      <c r="X107" s="106">
        <f t="shared" si="9"/>
        <v>0</v>
      </c>
    </row>
    <row r="108" spans="1:24" ht="14">
      <c r="A108" s="198"/>
      <c r="B108" s="113"/>
      <c r="C108" s="113"/>
      <c r="D108" s="115"/>
      <c r="E108" s="18"/>
      <c r="F108" s="187"/>
      <c r="G108" s="187"/>
      <c r="H108" s="80" t="str">
        <f>IF(ISERROR(IF(ISERROR(VLOOKUP((LEFT(D108,2)),'Fed. Agency Identifier Table'!A$2:C$63,3,FALSE)),(VLOOKUP((LEFT(D108,1)),'Fed. Agency Identifier Table'!A$2:C$63,3,FALSE)),(VLOOKUP((LEFT(D108,2)),'Fed. Agency Identifier Table'!A$2:C$63,3,FALSE)))),"",(IF(ISERROR(VLOOKUP((LEFT(D108,2)),'Fed. Agency Identifier Table'!A$2:C$63,3,FALSE)),(VLOOKUP((LEFT(D108,1)),'Fed. Agency Identifier Table'!A$2:C$63,3,FALSE)),(VLOOKUP((LEFT(D108,2)),'Fed. Agency Identifier Table'!A$2:C$63,3,FALSE)))))</f>
        <v/>
      </c>
      <c r="I108" s="150" t="str">
        <f>IF(ISNUMBER(SEARCH("*.unk*",D108)),"Other Federal Awards",IF(ISERROR(VLOOKUP(D108,'CFDA Program Titles Table'!A$2:C$2607,3,FALSE)),"",VLOOKUP(D108,'CFDA Program Titles Table'!A$2:C$2607,3,FALSE)))</f>
        <v/>
      </c>
      <c r="J108" s="70"/>
      <c r="K108" s="70"/>
      <c r="L108" s="70"/>
      <c r="M108" s="19"/>
      <c r="N108" s="20"/>
      <c r="O108" s="99"/>
      <c r="P108" s="99"/>
      <c r="Q108" s="99"/>
      <c r="R108" s="20"/>
      <c r="S108" s="106" t="str">
        <f>IFERROR(IF(J108="Y", "Research And Development Programs Cluster:", VLOOKUP(D108,'Cluster Info'!$A$2:$B$113,2,FALSE)), "Non Cluster:")</f>
        <v>Non Cluster:</v>
      </c>
      <c r="T108" s="106">
        <f t="shared" si="5"/>
        <v>0</v>
      </c>
      <c r="U108" s="106">
        <f t="shared" si="7"/>
        <v>0</v>
      </c>
      <c r="V108" s="106">
        <f t="shared" si="8"/>
        <v>0</v>
      </c>
      <c r="W108" s="119">
        <f t="shared" si="6"/>
        <v>0</v>
      </c>
      <c r="X108" s="106">
        <f t="shared" si="9"/>
        <v>0</v>
      </c>
    </row>
    <row r="109" spans="1:24" ht="14">
      <c r="A109" s="198"/>
      <c r="B109" s="113"/>
      <c r="C109" s="113"/>
      <c r="D109" s="115"/>
      <c r="E109" s="18"/>
      <c r="F109" s="187"/>
      <c r="G109" s="187"/>
      <c r="H109" s="80" t="str">
        <f>IF(ISERROR(IF(ISERROR(VLOOKUP((LEFT(D109,2)),'Fed. Agency Identifier Table'!A$2:C$63,3,FALSE)),(VLOOKUP((LEFT(D109,1)),'Fed. Agency Identifier Table'!A$2:C$63,3,FALSE)),(VLOOKUP((LEFT(D109,2)),'Fed. Agency Identifier Table'!A$2:C$63,3,FALSE)))),"",(IF(ISERROR(VLOOKUP((LEFT(D109,2)),'Fed. Agency Identifier Table'!A$2:C$63,3,FALSE)),(VLOOKUP((LEFT(D109,1)),'Fed. Agency Identifier Table'!A$2:C$63,3,FALSE)),(VLOOKUP((LEFT(D109,2)),'Fed. Agency Identifier Table'!A$2:C$63,3,FALSE)))))</f>
        <v/>
      </c>
      <c r="I109" s="150" t="str">
        <f>IF(ISNUMBER(SEARCH("*.unk*",D109)),"Other Federal Awards",IF(ISERROR(VLOOKUP(D109,'CFDA Program Titles Table'!A$2:C$2607,3,FALSE)),"",VLOOKUP(D109,'CFDA Program Titles Table'!A$2:C$2607,3,FALSE)))</f>
        <v/>
      </c>
      <c r="J109" s="70"/>
      <c r="K109" s="70"/>
      <c r="L109" s="70"/>
      <c r="M109" s="19"/>
      <c r="N109" s="20"/>
      <c r="O109" s="99"/>
      <c r="P109" s="99"/>
      <c r="Q109" s="99"/>
      <c r="R109" s="20"/>
      <c r="S109" s="106" t="str">
        <f>IFERROR(IF(J109="Y", "Research And Development Programs Cluster:", VLOOKUP(D109,'Cluster Info'!$A$2:$B$113,2,FALSE)), "Non Cluster:")</f>
        <v>Non Cluster:</v>
      </c>
      <c r="T109" s="106">
        <f t="shared" si="5"/>
        <v>0</v>
      </c>
      <c r="U109" s="106">
        <f t="shared" si="7"/>
        <v>0</v>
      </c>
      <c r="V109" s="106">
        <f t="shared" si="8"/>
        <v>0</v>
      </c>
      <c r="W109" s="119">
        <f t="shared" si="6"/>
        <v>0</v>
      </c>
      <c r="X109" s="106">
        <f t="shared" si="9"/>
        <v>0</v>
      </c>
    </row>
    <row r="110" spans="1:24" ht="14">
      <c r="A110" s="198"/>
      <c r="B110" s="113"/>
      <c r="C110" s="113"/>
      <c r="D110" s="115"/>
      <c r="E110" s="18"/>
      <c r="F110" s="187"/>
      <c r="G110" s="187"/>
      <c r="H110" s="80" t="str">
        <f>IF(ISERROR(IF(ISERROR(VLOOKUP((LEFT(D110,2)),'Fed. Agency Identifier Table'!A$2:C$63,3,FALSE)),(VLOOKUP((LEFT(D110,1)),'Fed. Agency Identifier Table'!A$2:C$63,3,FALSE)),(VLOOKUP((LEFT(D110,2)),'Fed. Agency Identifier Table'!A$2:C$63,3,FALSE)))),"",(IF(ISERROR(VLOOKUP((LEFT(D110,2)),'Fed. Agency Identifier Table'!A$2:C$63,3,FALSE)),(VLOOKUP((LEFT(D110,1)),'Fed. Agency Identifier Table'!A$2:C$63,3,FALSE)),(VLOOKUP((LEFT(D110,2)),'Fed. Agency Identifier Table'!A$2:C$63,3,FALSE)))))</f>
        <v/>
      </c>
      <c r="I110" s="150" t="str">
        <f>IF(ISNUMBER(SEARCH("*.unk*",D110)),"Other Federal Awards",IF(ISERROR(VLOOKUP(D110,'CFDA Program Titles Table'!A$2:C$2607,3,FALSE)),"",VLOOKUP(D110,'CFDA Program Titles Table'!A$2:C$2607,3,FALSE)))</f>
        <v/>
      </c>
      <c r="J110" s="70"/>
      <c r="K110" s="70"/>
      <c r="L110" s="70"/>
      <c r="M110" s="19"/>
      <c r="N110" s="19"/>
      <c r="O110" s="99"/>
      <c r="P110" s="99"/>
      <c r="Q110" s="99"/>
      <c r="R110" s="19"/>
      <c r="S110" s="106" t="str">
        <f>IFERROR(IF(J110="Y", "Research And Development Programs Cluster:", VLOOKUP(D110,'Cluster Info'!$A$2:$B$113,2,FALSE)), "Non Cluster:")</f>
        <v>Non Cluster:</v>
      </c>
      <c r="T110" s="106">
        <f t="shared" si="5"/>
        <v>0</v>
      </c>
      <c r="U110" s="106">
        <f t="shared" si="7"/>
        <v>0</v>
      </c>
      <c r="V110" s="106">
        <f t="shared" si="8"/>
        <v>0</v>
      </c>
      <c r="W110" s="119">
        <f t="shared" si="6"/>
        <v>0</v>
      </c>
      <c r="X110" s="106">
        <f t="shared" si="9"/>
        <v>0</v>
      </c>
    </row>
    <row r="111" spans="1:24" ht="14">
      <c r="A111" s="198"/>
      <c r="B111" s="113"/>
      <c r="C111" s="113"/>
      <c r="D111" s="115"/>
      <c r="E111" s="18"/>
      <c r="F111" s="187"/>
      <c r="G111" s="187"/>
      <c r="H111" s="80" t="str">
        <f>IF(ISERROR(IF(ISERROR(VLOOKUP((LEFT(D111,2)),'Fed. Agency Identifier Table'!A$2:C$63,3,FALSE)),(VLOOKUP((LEFT(D111,1)),'Fed. Agency Identifier Table'!A$2:C$63,3,FALSE)),(VLOOKUP((LEFT(D111,2)),'Fed. Agency Identifier Table'!A$2:C$63,3,FALSE)))),"",(IF(ISERROR(VLOOKUP((LEFT(D111,2)),'Fed. Agency Identifier Table'!A$2:C$63,3,FALSE)),(VLOOKUP((LEFT(D111,1)),'Fed. Agency Identifier Table'!A$2:C$63,3,FALSE)),(VLOOKUP((LEFT(D111,2)),'Fed. Agency Identifier Table'!A$2:C$63,3,FALSE)))))</f>
        <v/>
      </c>
      <c r="I111" s="150" t="str">
        <f>IF(ISNUMBER(SEARCH("*.unk*",D111)),"Other Federal Awards",IF(ISERROR(VLOOKUP(D111,'CFDA Program Titles Table'!A$2:C$2607,3,FALSE)),"",VLOOKUP(D111,'CFDA Program Titles Table'!A$2:C$2607,3,FALSE)))</f>
        <v/>
      </c>
      <c r="J111" s="70"/>
      <c r="K111" s="70"/>
      <c r="L111" s="70"/>
      <c r="M111" s="20"/>
      <c r="N111" s="20"/>
      <c r="O111" s="99"/>
      <c r="P111" s="99"/>
      <c r="Q111" s="99"/>
      <c r="R111" s="20"/>
      <c r="S111" s="106" t="str">
        <f>IFERROR(IF(J111="Y", "Research And Development Programs Cluster:", VLOOKUP(D111,'Cluster Info'!$A$2:$B$113,2,FALSE)), "Non Cluster:")</f>
        <v>Non Cluster:</v>
      </c>
      <c r="T111" s="106">
        <f t="shared" si="5"/>
        <v>0</v>
      </c>
      <c r="U111" s="106">
        <f t="shared" si="7"/>
        <v>0</v>
      </c>
      <c r="V111" s="106">
        <f t="shared" si="8"/>
        <v>0</v>
      </c>
      <c r="W111" s="119">
        <f t="shared" si="6"/>
        <v>0</v>
      </c>
      <c r="X111" s="106">
        <f t="shared" si="9"/>
        <v>0</v>
      </c>
    </row>
    <row r="112" spans="1:24" ht="14">
      <c r="A112" s="198"/>
      <c r="B112" s="113"/>
      <c r="C112" s="113"/>
      <c r="D112" s="115"/>
      <c r="E112" s="18"/>
      <c r="F112" s="187"/>
      <c r="G112" s="187"/>
      <c r="H112" s="80" t="str">
        <f>IF(ISERROR(IF(ISERROR(VLOOKUP((LEFT(D112,2)),'Fed. Agency Identifier Table'!A$2:C$63,3,FALSE)),(VLOOKUP((LEFT(D112,1)),'Fed. Agency Identifier Table'!A$2:C$63,3,FALSE)),(VLOOKUP((LEFT(D112,2)),'Fed. Agency Identifier Table'!A$2:C$63,3,FALSE)))),"",(IF(ISERROR(VLOOKUP((LEFT(D112,2)),'Fed. Agency Identifier Table'!A$2:C$63,3,FALSE)),(VLOOKUP((LEFT(D112,1)),'Fed. Agency Identifier Table'!A$2:C$63,3,FALSE)),(VLOOKUP((LEFT(D112,2)),'Fed. Agency Identifier Table'!A$2:C$63,3,FALSE)))))</f>
        <v/>
      </c>
      <c r="I112" s="150" t="str">
        <f>IF(ISNUMBER(SEARCH("*.unk*",D112)),"Other Federal Awards",IF(ISERROR(VLOOKUP(D112,'CFDA Program Titles Table'!A$2:C$2607,3,FALSE)),"",VLOOKUP(D112,'CFDA Program Titles Table'!A$2:C$2607,3,FALSE)))</f>
        <v/>
      </c>
      <c r="J112" s="70"/>
      <c r="K112" s="70"/>
      <c r="L112" s="70"/>
      <c r="M112" s="20"/>
      <c r="N112" s="20"/>
      <c r="O112" s="99"/>
      <c r="P112" s="99"/>
      <c r="Q112" s="99"/>
      <c r="R112" s="20"/>
      <c r="S112" s="106" t="str">
        <f>IFERROR(IF(J112="Y", "Research And Development Programs Cluster:", VLOOKUP(D112,'Cluster Info'!$A$2:$B$113,2,FALSE)), "Non Cluster:")</f>
        <v>Non Cluster:</v>
      </c>
      <c r="T112" s="106">
        <f t="shared" si="5"/>
        <v>0</v>
      </c>
      <c r="U112" s="106">
        <f t="shared" si="7"/>
        <v>0</v>
      </c>
      <c r="V112" s="106">
        <f t="shared" si="8"/>
        <v>0</v>
      </c>
      <c r="W112" s="119">
        <f t="shared" si="6"/>
        <v>0</v>
      </c>
      <c r="X112" s="106">
        <f t="shared" si="9"/>
        <v>0</v>
      </c>
    </row>
    <row r="113" spans="1:24" ht="14">
      <c r="A113" s="198"/>
      <c r="B113" s="113"/>
      <c r="C113" s="113"/>
      <c r="D113" s="115"/>
      <c r="E113" s="18"/>
      <c r="F113" s="187"/>
      <c r="G113" s="187"/>
      <c r="H113" s="80" t="str">
        <f>IF(ISERROR(IF(ISERROR(VLOOKUP((LEFT(D113,2)),'Fed. Agency Identifier Table'!A$2:C$63,3,FALSE)),(VLOOKUP((LEFT(D113,1)),'Fed. Agency Identifier Table'!A$2:C$63,3,FALSE)),(VLOOKUP((LEFT(D113,2)),'Fed. Agency Identifier Table'!A$2:C$63,3,FALSE)))),"",(IF(ISERROR(VLOOKUP((LEFT(D113,2)),'Fed. Agency Identifier Table'!A$2:C$63,3,FALSE)),(VLOOKUP((LEFT(D113,1)),'Fed. Agency Identifier Table'!A$2:C$63,3,FALSE)),(VLOOKUP((LEFT(D113,2)),'Fed. Agency Identifier Table'!A$2:C$63,3,FALSE)))))</f>
        <v/>
      </c>
      <c r="I113" s="150" t="str">
        <f>IF(ISNUMBER(SEARCH("*.unk*",D113)),"Other Federal Awards",IF(ISERROR(VLOOKUP(D113,'CFDA Program Titles Table'!A$2:C$2607,3,FALSE)),"",VLOOKUP(D113,'CFDA Program Titles Table'!A$2:C$2607,3,FALSE)))</f>
        <v/>
      </c>
      <c r="J113" s="70"/>
      <c r="K113" s="70"/>
      <c r="L113" s="70"/>
      <c r="M113" s="19"/>
      <c r="N113" s="19"/>
      <c r="O113" s="99"/>
      <c r="P113" s="99"/>
      <c r="Q113" s="99"/>
      <c r="R113" s="19"/>
      <c r="S113" s="106" t="str">
        <f>IFERROR(IF(J113="Y", "Research And Development Programs Cluster:", VLOOKUP(D113,'Cluster Info'!$A$2:$B$113,2,FALSE)), "Non Cluster:")</f>
        <v>Non Cluster:</v>
      </c>
      <c r="T113" s="106">
        <f t="shared" si="5"/>
        <v>0</v>
      </c>
      <c r="U113" s="106">
        <f t="shared" si="7"/>
        <v>0</v>
      </c>
      <c r="V113" s="106">
        <f t="shared" si="8"/>
        <v>0</v>
      </c>
      <c r="W113" s="119">
        <f t="shared" si="6"/>
        <v>0</v>
      </c>
      <c r="X113" s="106">
        <f t="shared" si="9"/>
        <v>0</v>
      </c>
    </row>
    <row r="114" spans="1:24" ht="14">
      <c r="A114" s="198"/>
      <c r="B114" s="113"/>
      <c r="C114" s="113"/>
      <c r="D114" s="115"/>
      <c r="E114" s="18"/>
      <c r="F114" s="187"/>
      <c r="G114" s="187"/>
      <c r="H114" s="80" t="str">
        <f>IF(ISERROR(IF(ISERROR(VLOOKUP((LEFT(D114,2)),'Fed. Agency Identifier Table'!A$2:C$63,3,FALSE)),(VLOOKUP((LEFT(D114,1)),'Fed. Agency Identifier Table'!A$2:C$63,3,FALSE)),(VLOOKUP((LEFT(D114,2)),'Fed. Agency Identifier Table'!A$2:C$63,3,FALSE)))),"",(IF(ISERROR(VLOOKUP((LEFT(D114,2)),'Fed. Agency Identifier Table'!A$2:C$63,3,FALSE)),(VLOOKUP((LEFT(D114,1)),'Fed. Agency Identifier Table'!A$2:C$63,3,FALSE)),(VLOOKUP((LEFT(D114,2)),'Fed. Agency Identifier Table'!A$2:C$63,3,FALSE)))))</f>
        <v/>
      </c>
      <c r="I114" s="150" t="str">
        <f>IF(ISNUMBER(SEARCH("*.unk*",D114)),"Other Federal Awards",IF(ISERROR(VLOOKUP(D114,'CFDA Program Titles Table'!A$2:C$2607,3,FALSE)),"",VLOOKUP(D114,'CFDA Program Titles Table'!A$2:C$2607,3,FALSE)))</f>
        <v/>
      </c>
      <c r="J114" s="70"/>
      <c r="K114" s="70"/>
      <c r="L114" s="70"/>
      <c r="M114" s="19"/>
      <c r="N114" s="19"/>
      <c r="O114" s="99"/>
      <c r="P114" s="99"/>
      <c r="Q114" s="99"/>
      <c r="R114" s="19"/>
      <c r="S114" s="106" t="str">
        <f>IFERROR(IF(J114="Y", "Research And Development Programs Cluster:", VLOOKUP(D114,'Cluster Info'!$A$2:$B$113,2,FALSE)), "Non Cluster:")</f>
        <v>Non Cluster:</v>
      </c>
      <c r="T114" s="106">
        <f t="shared" si="5"/>
        <v>0</v>
      </c>
      <c r="U114" s="106">
        <f t="shared" si="7"/>
        <v>0</v>
      </c>
      <c r="V114" s="106">
        <f t="shared" si="8"/>
        <v>0</v>
      </c>
      <c r="W114" s="119">
        <f t="shared" si="6"/>
        <v>0</v>
      </c>
      <c r="X114" s="106">
        <f t="shared" si="9"/>
        <v>0</v>
      </c>
    </row>
    <row r="115" spans="1:24" ht="14">
      <c r="A115" s="198"/>
      <c r="B115" s="113"/>
      <c r="C115" s="113"/>
      <c r="D115" s="115"/>
      <c r="E115" s="18"/>
      <c r="F115" s="187"/>
      <c r="G115" s="187"/>
      <c r="H115" s="80" t="str">
        <f>IF(ISERROR(IF(ISERROR(VLOOKUP((LEFT(D115,2)),'Fed. Agency Identifier Table'!A$2:C$63,3,FALSE)),(VLOOKUP((LEFT(D115,1)),'Fed. Agency Identifier Table'!A$2:C$63,3,FALSE)),(VLOOKUP((LEFT(D115,2)),'Fed. Agency Identifier Table'!A$2:C$63,3,FALSE)))),"",(IF(ISERROR(VLOOKUP((LEFT(D115,2)),'Fed. Agency Identifier Table'!A$2:C$63,3,FALSE)),(VLOOKUP((LEFT(D115,1)),'Fed. Agency Identifier Table'!A$2:C$63,3,FALSE)),(VLOOKUP((LEFT(D115,2)),'Fed. Agency Identifier Table'!A$2:C$63,3,FALSE)))))</f>
        <v/>
      </c>
      <c r="I115" s="150" t="str">
        <f>IF(ISNUMBER(SEARCH("*.unk*",D115)),"Other Federal Awards",IF(ISERROR(VLOOKUP(D115,'CFDA Program Titles Table'!A$2:C$2607,3,FALSE)),"",VLOOKUP(D115,'CFDA Program Titles Table'!A$2:C$2607,3,FALSE)))</f>
        <v/>
      </c>
      <c r="J115" s="70"/>
      <c r="K115" s="70"/>
      <c r="L115" s="70"/>
      <c r="M115" s="19"/>
      <c r="N115" s="19"/>
      <c r="O115" s="99"/>
      <c r="P115" s="99"/>
      <c r="Q115" s="99"/>
      <c r="R115" s="19"/>
      <c r="S115" s="106" t="str">
        <f>IFERROR(IF(J115="Y", "Research And Development Programs Cluster:", VLOOKUP(D115,'Cluster Info'!$A$2:$B$113,2,FALSE)), "Non Cluster:")</f>
        <v>Non Cluster:</v>
      </c>
      <c r="T115" s="106">
        <f t="shared" si="5"/>
        <v>0</v>
      </c>
      <c r="U115" s="106">
        <f t="shared" si="7"/>
        <v>0</v>
      </c>
      <c r="V115" s="106">
        <f t="shared" si="8"/>
        <v>0</v>
      </c>
      <c r="W115" s="119">
        <f t="shared" si="6"/>
        <v>0</v>
      </c>
      <c r="X115" s="106">
        <f t="shared" si="9"/>
        <v>0</v>
      </c>
    </row>
    <row r="116" spans="1:24" ht="14">
      <c r="A116" s="198"/>
      <c r="B116" s="113"/>
      <c r="C116" s="113"/>
      <c r="D116" s="115"/>
      <c r="E116" s="18"/>
      <c r="F116" s="187"/>
      <c r="G116" s="187"/>
      <c r="H116" s="80" t="str">
        <f>IF(ISERROR(IF(ISERROR(VLOOKUP((LEFT(D116,2)),'Fed. Agency Identifier Table'!A$2:C$63,3,FALSE)),(VLOOKUP((LEFT(D116,1)),'Fed. Agency Identifier Table'!A$2:C$63,3,FALSE)),(VLOOKUP((LEFT(D116,2)),'Fed. Agency Identifier Table'!A$2:C$63,3,FALSE)))),"",(IF(ISERROR(VLOOKUP((LEFT(D116,2)),'Fed. Agency Identifier Table'!A$2:C$63,3,FALSE)),(VLOOKUP((LEFT(D116,1)),'Fed. Agency Identifier Table'!A$2:C$63,3,FALSE)),(VLOOKUP((LEFT(D116,2)),'Fed. Agency Identifier Table'!A$2:C$63,3,FALSE)))))</f>
        <v/>
      </c>
      <c r="I116" s="150" t="str">
        <f>IF(ISNUMBER(SEARCH("*.unk*",D116)),"Other Federal Awards",IF(ISERROR(VLOOKUP(D116,'CFDA Program Titles Table'!A$2:C$2607,3,FALSE)),"",VLOOKUP(D116,'CFDA Program Titles Table'!A$2:C$2607,3,FALSE)))</f>
        <v/>
      </c>
      <c r="J116" s="70"/>
      <c r="K116" s="70"/>
      <c r="L116" s="70"/>
      <c r="M116" s="20"/>
      <c r="N116" s="20"/>
      <c r="O116" s="99"/>
      <c r="P116" s="99"/>
      <c r="Q116" s="99"/>
      <c r="R116" s="20"/>
      <c r="S116" s="106" t="str">
        <f>IFERROR(IF(J116="Y", "Research And Development Programs Cluster:", VLOOKUP(D116,'Cluster Info'!$A$2:$B$113,2,FALSE)), "Non Cluster:")</f>
        <v>Non Cluster:</v>
      </c>
      <c r="T116" s="106">
        <f t="shared" si="5"/>
        <v>0</v>
      </c>
      <c r="U116" s="106">
        <f t="shared" si="7"/>
        <v>0</v>
      </c>
      <c r="V116" s="106">
        <f t="shared" si="8"/>
        <v>0</v>
      </c>
      <c r="W116" s="119">
        <f t="shared" si="6"/>
        <v>0</v>
      </c>
      <c r="X116" s="106">
        <f t="shared" si="9"/>
        <v>0</v>
      </c>
    </row>
    <row r="117" spans="1:24" ht="14">
      <c r="A117" s="198"/>
      <c r="B117" s="113"/>
      <c r="C117" s="113"/>
      <c r="D117" s="115"/>
      <c r="E117" s="18"/>
      <c r="F117" s="187"/>
      <c r="G117" s="187"/>
      <c r="H117" s="80" t="str">
        <f>IF(ISERROR(IF(ISERROR(VLOOKUP((LEFT(D117,2)),'Fed. Agency Identifier Table'!A$2:C$63,3,FALSE)),(VLOOKUP((LEFT(D117,1)),'Fed. Agency Identifier Table'!A$2:C$63,3,FALSE)),(VLOOKUP((LEFT(D117,2)),'Fed. Agency Identifier Table'!A$2:C$63,3,FALSE)))),"",(IF(ISERROR(VLOOKUP((LEFT(D117,2)),'Fed. Agency Identifier Table'!A$2:C$63,3,FALSE)),(VLOOKUP((LEFT(D117,1)),'Fed. Agency Identifier Table'!A$2:C$63,3,FALSE)),(VLOOKUP((LEFT(D117,2)),'Fed. Agency Identifier Table'!A$2:C$63,3,FALSE)))))</f>
        <v/>
      </c>
      <c r="I117" s="150" t="str">
        <f>IF(ISNUMBER(SEARCH("*.unk*",D117)),"Other Federal Awards",IF(ISERROR(VLOOKUP(D117,'CFDA Program Titles Table'!A$2:C$2607,3,FALSE)),"",VLOOKUP(D117,'CFDA Program Titles Table'!A$2:C$2607,3,FALSE)))</f>
        <v/>
      </c>
      <c r="J117" s="70"/>
      <c r="K117" s="70"/>
      <c r="L117" s="70"/>
      <c r="M117" s="20"/>
      <c r="N117" s="20"/>
      <c r="O117" s="99"/>
      <c r="P117" s="99"/>
      <c r="Q117" s="99"/>
      <c r="R117" s="20"/>
      <c r="S117" s="106" t="str">
        <f>IFERROR(IF(J117="Y", "Research And Development Programs Cluster:", VLOOKUP(D117,'Cluster Info'!$A$2:$B$113,2,FALSE)), "Non Cluster:")</f>
        <v>Non Cluster:</v>
      </c>
      <c r="T117" s="106">
        <f t="shared" si="5"/>
        <v>0</v>
      </c>
      <c r="U117" s="106">
        <f t="shared" si="7"/>
        <v>0</v>
      </c>
      <c r="V117" s="106">
        <f t="shared" si="8"/>
        <v>0</v>
      </c>
      <c r="W117" s="119">
        <f t="shared" si="6"/>
        <v>0</v>
      </c>
      <c r="X117" s="106">
        <f t="shared" si="9"/>
        <v>0</v>
      </c>
    </row>
    <row r="118" spans="1:24" ht="14">
      <c r="A118" s="198"/>
      <c r="B118" s="113"/>
      <c r="C118" s="113"/>
      <c r="D118" s="115"/>
      <c r="E118" s="18"/>
      <c r="F118" s="187"/>
      <c r="G118" s="187"/>
      <c r="H118" s="80" t="str">
        <f>IF(ISERROR(IF(ISERROR(VLOOKUP((LEFT(D118,2)),'Fed. Agency Identifier Table'!A$2:C$63,3,FALSE)),(VLOOKUP((LEFT(D118,1)),'Fed. Agency Identifier Table'!A$2:C$63,3,FALSE)),(VLOOKUP((LEFT(D118,2)),'Fed. Agency Identifier Table'!A$2:C$63,3,FALSE)))),"",(IF(ISERROR(VLOOKUP((LEFT(D118,2)),'Fed. Agency Identifier Table'!A$2:C$63,3,FALSE)),(VLOOKUP((LEFT(D118,1)),'Fed. Agency Identifier Table'!A$2:C$63,3,FALSE)),(VLOOKUP((LEFT(D118,2)),'Fed. Agency Identifier Table'!A$2:C$63,3,FALSE)))))</f>
        <v/>
      </c>
      <c r="I118" s="150" t="str">
        <f>IF(ISNUMBER(SEARCH("*.unk*",D118)),"Other Federal Awards",IF(ISERROR(VLOOKUP(D118,'CFDA Program Titles Table'!A$2:C$2607,3,FALSE)),"",VLOOKUP(D118,'CFDA Program Titles Table'!A$2:C$2607,3,FALSE)))</f>
        <v/>
      </c>
      <c r="J118" s="70"/>
      <c r="K118" s="70"/>
      <c r="L118" s="70"/>
      <c r="M118" s="20"/>
      <c r="N118" s="20"/>
      <c r="O118" s="99"/>
      <c r="P118" s="99"/>
      <c r="Q118" s="99"/>
      <c r="R118" s="20"/>
      <c r="S118" s="106" t="str">
        <f>IFERROR(IF(J118="Y", "Research And Development Programs Cluster:", VLOOKUP(D118,'Cluster Info'!$A$2:$B$113,2,FALSE)), "Non Cluster:")</f>
        <v>Non Cluster:</v>
      </c>
      <c r="T118" s="106">
        <f t="shared" si="5"/>
        <v>0</v>
      </c>
      <c r="U118" s="106">
        <f t="shared" si="7"/>
        <v>0</v>
      </c>
      <c r="V118" s="106">
        <f t="shared" si="8"/>
        <v>0</v>
      </c>
      <c r="W118" s="119">
        <f t="shared" si="6"/>
        <v>0</v>
      </c>
      <c r="X118" s="106">
        <f t="shared" si="9"/>
        <v>0</v>
      </c>
    </row>
    <row r="119" spans="1:24" ht="14">
      <c r="A119" s="198"/>
      <c r="B119" s="113"/>
      <c r="C119" s="113"/>
      <c r="D119" s="115"/>
      <c r="E119" s="18"/>
      <c r="F119" s="187"/>
      <c r="G119" s="187"/>
      <c r="H119" s="80" t="str">
        <f>IF(ISERROR(IF(ISERROR(VLOOKUP((LEFT(D119,2)),'Fed. Agency Identifier Table'!A$2:C$63,3,FALSE)),(VLOOKUP((LEFT(D119,1)),'Fed. Agency Identifier Table'!A$2:C$63,3,FALSE)),(VLOOKUP((LEFT(D119,2)),'Fed. Agency Identifier Table'!A$2:C$63,3,FALSE)))),"",(IF(ISERROR(VLOOKUP((LEFT(D119,2)),'Fed. Agency Identifier Table'!A$2:C$63,3,FALSE)),(VLOOKUP((LEFT(D119,1)),'Fed. Agency Identifier Table'!A$2:C$63,3,FALSE)),(VLOOKUP((LEFT(D119,2)),'Fed. Agency Identifier Table'!A$2:C$63,3,FALSE)))))</f>
        <v/>
      </c>
      <c r="I119" s="150" t="str">
        <f>IF(ISNUMBER(SEARCH("*.unk*",D119)),"Other Federal Awards",IF(ISERROR(VLOOKUP(D119,'CFDA Program Titles Table'!A$2:C$2607,3,FALSE)),"",VLOOKUP(D119,'CFDA Program Titles Table'!A$2:C$2607,3,FALSE)))</f>
        <v/>
      </c>
      <c r="J119" s="70"/>
      <c r="K119" s="70"/>
      <c r="L119" s="70"/>
      <c r="M119" s="19"/>
      <c r="N119" s="19"/>
      <c r="O119" s="99"/>
      <c r="P119" s="99"/>
      <c r="Q119" s="99"/>
      <c r="R119" s="19"/>
      <c r="S119" s="106" t="str">
        <f>IFERROR(IF(J119="Y", "Research And Development Programs Cluster:", VLOOKUP(D119,'Cluster Info'!$A$2:$B$113,2,FALSE)), "Non Cluster:")</f>
        <v>Non Cluster:</v>
      </c>
      <c r="T119" s="106">
        <f t="shared" si="5"/>
        <v>0</v>
      </c>
      <c r="U119" s="106">
        <f t="shared" si="7"/>
        <v>0</v>
      </c>
      <c r="V119" s="106">
        <f t="shared" si="8"/>
        <v>0</v>
      </c>
      <c r="W119" s="119">
        <f t="shared" si="6"/>
        <v>0</v>
      </c>
      <c r="X119" s="106">
        <f t="shared" si="9"/>
        <v>0</v>
      </c>
    </row>
    <row r="120" spans="1:24" ht="14">
      <c r="A120" s="198"/>
      <c r="B120" s="113"/>
      <c r="C120" s="113"/>
      <c r="D120" s="115"/>
      <c r="E120" s="18"/>
      <c r="F120" s="187"/>
      <c r="G120" s="187"/>
      <c r="H120" s="80" t="str">
        <f>IF(ISERROR(IF(ISERROR(VLOOKUP((LEFT(D120,2)),'Fed. Agency Identifier Table'!A$2:C$63,3,FALSE)),(VLOOKUP((LEFT(D120,1)),'Fed. Agency Identifier Table'!A$2:C$63,3,FALSE)),(VLOOKUP((LEFT(D120,2)),'Fed. Agency Identifier Table'!A$2:C$63,3,FALSE)))),"",(IF(ISERROR(VLOOKUP((LEFT(D120,2)),'Fed. Agency Identifier Table'!A$2:C$63,3,FALSE)),(VLOOKUP((LEFT(D120,1)),'Fed. Agency Identifier Table'!A$2:C$63,3,FALSE)),(VLOOKUP((LEFT(D120,2)),'Fed. Agency Identifier Table'!A$2:C$63,3,FALSE)))))</f>
        <v/>
      </c>
      <c r="I120" s="150" t="str">
        <f>IF(ISNUMBER(SEARCH("*.unk*",D120)),"Other Federal Awards",IF(ISERROR(VLOOKUP(D120,'CFDA Program Titles Table'!A$2:C$2607,3,FALSE)),"",VLOOKUP(D120,'CFDA Program Titles Table'!A$2:C$2607,3,FALSE)))</f>
        <v/>
      </c>
      <c r="J120" s="70"/>
      <c r="K120" s="70"/>
      <c r="L120" s="70"/>
      <c r="M120" s="20"/>
      <c r="N120" s="20"/>
      <c r="O120" s="99"/>
      <c r="P120" s="99"/>
      <c r="Q120" s="99"/>
      <c r="R120" s="20"/>
      <c r="S120" s="106" t="str">
        <f>IFERROR(IF(J120="Y", "Research And Development Programs Cluster:", VLOOKUP(D120,'Cluster Info'!$A$2:$B$113,2,FALSE)), "Non Cluster:")</f>
        <v>Non Cluster:</v>
      </c>
      <c r="T120" s="106">
        <f t="shared" si="5"/>
        <v>0</v>
      </c>
      <c r="U120" s="106">
        <f t="shared" si="7"/>
        <v>0</v>
      </c>
      <c r="V120" s="106">
        <f t="shared" si="8"/>
        <v>0</v>
      </c>
      <c r="W120" s="119">
        <f t="shared" si="6"/>
        <v>0</v>
      </c>
      <c r="X120" s="106">
        <f t="shared" si="9"/>
        <v>0</v>
      </c>
    </row>
    <row r="121" spans="1:24" ht="14">
      <c r="A121" s="198"/>
      <c r="B121" s="113"/>
      <c r="C121" s="113"/>
      <c r="D121" s="115"/>
      <c r="E121" s="18"/>
      <c r="F121" s="187"/>
      <c r="G121" s="187"/>
      <c r="H121" s="80" t="str">
        <f>IF(ISERROR(IF(ISERROR(VLOOKUP((LEFT(D121,2)),'Fed. Agency Identifier Table'!A$2:C$63,3,FALSE)),(VLOOKUP((LEFT(D121,1)),'Fed. Agency Identifier Table'!A$2:C$63,3,FALSE)),(VLOOKUP((LEFT(D121,2)),'Fed. Agency Identifier Table'!A$2:C$63,3,FALSE)))),"",(IF(ISERROR(VLOOKUP((LEFT(D121,2)),'Fed. Agency Identifier Table'!A$2:C$63,3,FALSE)),(VLOOKUP((LEFT(D121,1)),'Fed. Agency Identifier Table'!A$2:C$63,3,FALSE)),(VLOOKUP((LEFT(D121,2)),'Fed. Agency Identifier Table'!A$2:C$63,3,FALSE)))))</f>
        <v/>
      </c>
      <c r="I121" s="150" t="str">
        <f>IF(ISNUMBER(SEARCH("*.unk*",D121)),"Other Federal Awards",IF(ISERROR(VLOOKUP(D121,'CFDA Program Titles Table'!A$2:C$2607,3,FALSE)),"",VLOOKUP(D121,'CFDA Program Titles Table'!A$2:C$2607,3,FALSE)))</f>
        <v/>
      </c>
      <c r="J121" s="70"/>
      <c r="K121" s="70"/>
      <c r="L121" s="70"/>
      <c r="M121" s="20"/>
      <c r="N121" s="20"/>
      <c r="O121" s="99"/>
      <c r="P121" s="99"/>
      <c r="Q121" s="99"/>
      <c r="R121" s="20"/>
      <c r="S121" s="106" t="str">
        <f>IFERROR(IF(J121="Y", "Research And Development Programs Cluster:", VLOOKUP(D121,'Cluster Info'!$A$2:$B$113,2,FALSE)), "Non Cluster:")</f>
        <v>Non Cluster:</v>
      </c>
      <c r="T121" s="106">
        <f t="shared" si="5"/>
        <v>0</v>
      </c>
      <c r="U121" s="106">
        <f t="shared" si="7"/>
        <v>0</v>
      </c>
      <c r="V121" s="106">
        <f t="shared" si="8"/>
        <v>0</v>
      </c>
      <c r="W121" s="119">
        <f t="shared" si="6"/>
        <v>0</v>
      </c>
      <c r="X121" s="106">
        <f t="shared" si="9"/>
        <v>0</v>
      </c>
    </row>
    <row r="122" spans="1:24" ht="14">
      <c r="A122" s="198"/>
      <c r="B122" s="113"/>
      <c r="C122" s="113"/>
      <c r="D122" s="115"/>
      <c r="E122" s="18"/>
      <c r="F122" s="187"/>
      <c r="G122" s="187"/>
      <c r="H122" s="80" t="str">
        <f>IF(ISERROR(IF(ISERROR(VLOOKUP((LEFT(D122,2)),'Fed. Agency Identifier Table'!A$2:C$63,3,FALSE)),(VLOOKUP((LEFT(D122,1)),'Fed. Agency Identifier Table'!A$2:C$63,3,FALSE)),(VLOOKUP((LEFT(D122,2)),'Fed. Agency Identifier Table'!A$2:C$63,3,FALSE)))),"",(IF(ISERROR(VLOOKUP((LEFT(D122,2)),'Fed. Agency Identifier Table'!A$2:C$63,3,FALSE)),(VLOOKUP((LEFT(D122,1)),'Fed. Agency Identifier Table'!A$2:C$63,3,FALSE)),(VLOOKUP((LEFT(D122,2)),'Fed. Agency Identifier Table'!A$2:C$63,3,FALSE)))))</f>
        <v/>
      </c>
      <c r="I122" s="150" t="str">
        <f>IF(ISNUMBER(SEARCH("*.unk*",D122)),"Other Federal Awards",IF(ISERROR(VLOOKUP(D122,'CFDA Program Titles Table'!A$2:C$2607,3,FALSE)),"",VLOOKUP(D122,'CFDA Program Titles Table'!A$2:C$2607,3,FALSE)))</f>
        <v/>
      </c>
      <c r="J122" s="70"/>
      <c r="K122" s="70"/>
      <c r="L122" s="70"/>
      <c r="M122" s="20"/>
      <c r="N122" s="20"/>
      <c r="O122" s="99"/>
      <c r="P122" s="99"/>
      <c r="Q122" s="99"/>
      <c r="R122" s="20"/>
      <c r="S122" s="106" t="str">
        <f>IFERROR(IF(J122="Y", "Research And Development Programs Cluster:", VLOOKUP(D122,'Cluster Info'!$A$2:$B$113,2,FALSE)), "Non Cluster:")</f>
        <v>Non Cluster:</v>
      </c>
      <c r="T122" s="106">
        <f t="shared" si="5"/>
        <v>0</v>
      </c>
      <c r="U122" s="106">
        <f t="shared" si="7"/>
        <v>0</v>
      </c>
      <c r="V122" s="106">
        <f t="shared" si="8"/>
        <v>0</v>
      </c>
      <c r="W122" s="119">
        <f t="shared" si="6"/>
        <v>0</v>
      </c>
      <c r="X122" s="106">
        <f t="shared" si="9"/>
        <v>0</v>
      </c>
    </row>
    <row r="123" spans="1:24" ht="14">
      <c r="A123" s="198"/>
      <c r="B123" s="113"/>
      <c r="C123" s="113"/>
      <c r="D123" s="115"/>
      <c r="E123" s="18"/>
      <c r="F123" s="187"/>
      <c r="G123" s="187"/>
      <c r="H123" s="80" t="str">
        <f>IF(ISERROR(IF(ISERROR(VLOOKUP((LEFT(D123,2)),'Fed. Agency Identifier Table'!A$2:C$63,3,FALSE)),(VLOOKUP((LEFT(D123,1)),'Fed. Agency Identifier Table'!A$2:C$63,3,FALSE)),(VLOOKUP((LEFT(D123,2)),'Fed. Agency Identifier Table'!A$2:C$63,3,FALSE)))),"",(IF(ISERROR(VLOOKUP((LEFT(D123,2)),'Fed. Agency Identifier Table'!A$2:C$63,3,FALSE)),(VLOOKUP((LEFT(D123,1)),'Fed. Agency Identifier Table'!A$2:C$63,3,FALSE)),(VLOOKUP((LEFT(D123,2)),'Fed. Agency Identifier Table'!A$2:C$63,3,FALSE)))))</f>
        <v/>
      </c>
      <c r="I123" s="150" t="str">
        <f>IF(ISNUMBER(SEARCH("*.unk*",D123)),"Other Federal Awards",IF(ISERROR(VLOOKUP(D123,'CFDA Program Titles Table'!A$2:C$2607,3,FALSE)),"",VLOOKUP(D123,'CFDA Program Titles Table'!A$2:C$2607,3,FALSE)))</f>
        <v/>
      </c>
      <c r="J123" s="70"/>
      <c r="K123" s="70"/>
      <c r="L123" s="70"/>
      <c r="M123" s="20"/>
      <c r="N123" s="20"/>
      <c r="O123" s="99"/>
      <c r="P123" s="99"/>
      <c r="Q123" s="99"/>
      <c r="R123" s="20"/>
      <c r="S123" s="106" t="str">
        <f>IFERROR(IF(J123="Y", "Research And Development Programs Cluster:", VLOOKUP(D123,'Cluster Info'!$A$2:$B$113,2,FALSE)), "Non Cluster:")</f>
        <v>Non Cluster:</v>
      </c>
      <c r="T123" s="106">
        <f t="shared" si="5"/>
        <v>0</v>
      </c>
      <c r="U123" s="106">
        <f t="shared" si="7"/>
        <v>0</v>
      </c>
      <c r="V123" s="106">
        <f t="shared" si="8"/>
        <v>0</v>
      </c>
      <c r="W123" s="119">
        <f t="shared" si="6"/>
        <v>0</v>
      </c>
      <c r="X123" s="106">
        <f t="shared" si="9"/>
        <v>0</v>
      </c>
    </row>
    <row r="124" spans="1:24" ht="14">
      <c r="A124" s="198"/>
      <c r="B124" s="113"/>
      <c r="C124" s="113"/>
      <c r="D124" s="115"/>
      <c r="E124" s="18"/>
      <c r="F124" s="187"/>
      <c r="G124" s="187"/>
      <c r="H124" s="80" t="str">
        <f>IF(ISERROR(IF(ISERROR(VLOOKUP((LEFT(D124,2)),'Fed. Agency Identifier Table'!A$2:C$63,3,FALSE)),(VLOOKUP((LEFT(D124,1)),'Fed. Agency Identifier Table'!A$2:C$63,3,FALSE)),(VLOOKUP((LEFT(D124,2)),'Fed. Agency Identifier Table'!A$2:C$63,3,FALSE)))),"",(IF(ISERROR(VLOOKUP((LEFT(D124,2)),'Fed. Agency Identifier Table'!A$2:C$63,3,FALSE)),(VLOOKUP((LEFT(D124,1)),'Fed. Agency Identifier Table'!A$2:C$63,3,FALSE)),(VLOOKUP((LEFT(D124,2)),'Fed. Agency Identifier Table'!A$2:C$63,3,FALSE)))))</f>
        <v/>
      </c>
      <c r="I124" s="150" t="str">
        <f>IF(ISNUMBER(SEARCH("*.unk*",D124)),"Other Federal Awards",IF(ISERROR(VLOOKUP(D124,'CFDA Program Titles Table'!A$2:C$2607,3,FALSE)),"",VLOOKUP(D124,'CFDA Program Titles Table'!A$2:C$2607,3,FALSE)))</f>
        <v/>
      </c>
      <c r="J124" s="70"/>
      <c r="K124" s="70"/>
      <c r="L124" s="70"/>
      <c r="M124" s="20"/>
      <c r="N124" s="20"/>
      <c r="O124" s="99"/>
      <c r="P124" s="99"/>
      <c r="Q124" s="99"/>
      <c r="R124" s="20"/>
      <c r="S124" s="106" t="str">
        <f>IFERROR(IF(J124="Y", "Research And Development Programs Cluster:", VLOOKUP(D124,'Cluster Info'!$A$2:$B$113,2,FALSE)), "Non Cluster:")</f>
        <v>Non Cluster:</v>
      </c>
      <c r="T124" s="106">
        <f t="shared" si="5"/>
        <v>0</v>
      </c>
      <c r="U124" s="106">
        <f t="shared" si="7"/>
        <v>0</v>
      </c>
      <c r="V124" s="106">
        <f t="shared" si="8"/>
        <v>0</v>
      </c>
      <c r="W124" s="119">
        <f t="shared" si="6"/>
        <v>0</v>
      </c>
      <c r="X124" s="106">
        <f t="shared" si="9"/>
        <v>0</v>
      </c>
    </row>
    <row r="125" spans="1:24" ht="14">
      <c r="A125" s="198"/>
      <c r="B125" s="113"/>
      <c r="C125" s="113"/>
      <c r="D125" s="115"/>
      <c r="E125" s="18"/>
      <c r="F125" s="187"/>
      <c r="G125" s="187"/>
      <c r="H125" s="80" t="str">
        <f>IF(ISERROR(IF(ISERROR(VLOOKUP((LEFT(D125,2)),'Fed. Agency Identifier Table'!A$2:C$63,3,FALSE)),(VLOOKUP((LEFT(D125,1)),'Fed. Agency Identifier Table'!A$2:C$63,3,FALSE)),(VLOOKUP((LEFT(D125,2)),'Fed. Agency Identifier Table'!A$2:C$63,3,FALSE)))),"",(IF(ISERROR(VLOOKUP((LEFT(D125,2)),'Fed. Agency Identifier Table'!A$2:C$63,3,FALSE)),(VLOOKUP((LEFT(D125,1)),'Fed. Agency Identifier Table'!A$2:C$63,3,FALSE)),(VLOOKUP((LEFT(D125,2)),'Fed. Agency Identifier Table'!A$2:C$63,3,FALSE)))))</f>
        <v/>
      </c>
      <c r="I125" s="150" t="str">
        <f>IF(ISNUMBER(SEARCH("*.unk*",D125)),"Other Federal Awards",IF(ISERROR(VLOOKUP(D125,'CFDA Program Titles Table'!A$2:C$2607,3,FALSE)),"",VLOOKUP(D125,'CFDA Program Titles Table'!A$2:C$2607,3,FALSE)))</f>
        <v/>
      </c>
      <c r="J125" s="70"/>
      <c r="K125" s="70"/>
      <c r="L125" s="70"/>
      <c r="M125" s="20"/>
      <c r="N125" s="20"/>
      <c r="O125" s="99"/>
      <c r="P125" s="99"/>
      <c r="Q125" s="99"/>
      <c r="R125" s="20"/>
      <c r="S125" s="106" t="str">
        <f>IFERROR(IF(J125="Y", "Research And Development Programs Cluster:", VLOOKUP(D125,'Cluster Info'!$A$2:$B$113,2,FALSE)), "Non Cluster:")</f>
        <v>Non Cluster:</v>
      </c>
      <c r="T125" s="106">
        <f t="shared" si="5"/>
        <v>0</v>
      </c>
      <c r="U125" s="106">
        <f t="shared" si="7"/>
        <v>0</v>
      </c>
      <c r="V125" s="106">
        <f t="shared" si="8"/>
        <v>0</v>
      </c>
      <c r="W125" s="119">
        <f t="shared" si="6"/>
        <v>0</v>
      </c>
      <c r="X125" s="106">
        <f t="shared" si="9"/>
        <v>0</v>
      </c>
    </row>
    <row r="126" spans="1:24" ht="14">
      <c r="A126" s="198"/>
      <c r="B126" s="113"/>
      <c r="C126" s="113"/>
      <c r="D126" s="115"/>
      <c r="E126" s="18"/>
      <c r="F126" s="187"/>
      <c r="G126" s="187"/>
      <c r="H126" s="80" t="str">
        <f>IF(ISERROR(IF(ISERROR(VLOOKUP((LEFT(D126,2)),'Fed. Agency Identifier Table'!A$2:C$63,3,FALSE)),(VLOOKUP((LEFT(D126,1)),'Fed. Agency Identifier Table'!A$2:C$63,3,FALSE)),(VLOOKUP((LEFT(D126,2)),'Fed. Agency Identifier Table'!A$2:C$63,3,FALSE)))),"",(IF(ISERROR(VLOOKUP((LEFT(D126,2)),'Fed. Agency Identifier Table'!A$2:C$63,3,FALSE)),(VLOOKUP((LEFT(D126,1)),'Fed. Agency Identifier Table'!A$2:C$63,3,FALSE)),(VLOOKUP((LEFT(D126,2)),'Fed. Agency Identifier Table'!A$2:C$63,3,FALSE)))))</f>
        <v/>
      </c>
      <c r="I126" s="150" t="str">
        <f>IF(ISNUMBER(SEARCH("*.unk*",D126)),"Other Federal Awards",IF(ISERROR(VLOOKUP(D126,'CFDA Program Titles Table'!A$2:C$2607,3,FALSE)),"",VLOOKUP(D126,'CFDA Program Titles Table'!A$2:C$2607,3,FALSE)))</f>
        <v/>
      </c>
      <c r="J126" s="70"/>
      <c r="K126" s="70"/>
      <c r="L126" s="70"/>
      <c r="M126" s="19"/>
      <c r="N126" s="19"/>
      <c r="O126" s="99"/>
      <c r="P126" s="99"/>
      <c r="Q126" s="99"/>
      <c r="R126" s="19"/>
      <c r="S126" s="106" t="str">
        <f>IFERROR(IF(J126="Y", "Research And Development Programs Cluster:", VLOOKUP(D126,'Cluster Info'!$A$2:$B$113,2,FALSE)), "Non Cluster:")</f>
        <v>Non Cluster:</v>
      </c>
      <c r="T126" s="106">
        <f t="shared" si="5"/>
        <v>0</v>
      </c>
      <c r="U126" s="106">
        <f t="shared" si="7"/>
        <v>0</v>
      </c>
      <c r="V126" s="106">
        <f t="shared" si="8"/>
        <v>0</v>
      </c>
      <c r="W126" s="119">
        <f t="shared" si="6"/>
        <v>0</v>
      </c>
      <c r="X126" s="106">
        <f t="shared" si="9"/>
        <v>0</v>
      </c>
    </row>
    <row r="127" spans="1:24" ht="14">
      <c r="A127" s="198"/>
      <c r="B127" s="113"/>
      <c r="C127" s="113"/>
      <c r="D127" s="115"/>
      <c r="E127" s="18"/>
      <c r="F127" s="187"/>
      <c r="G127" s="187"/>
      <c r="H127" s="80" t="str">
        <f>IF(ISERROR(IF(ISERROR(VLOOKUP((LEFT(D127,2)),'Fed. Agency Identifier Table'!A$2:C$63,3,FALSE)),(VLOOKUP((LEFT(D127,1)),'Fed. Agency Identifier Table'!A$2:C$63,3,FALSE)),(VLOOKUP((LEFT(D127,2)),'Fed. Agency Identifier Table'!A$2:C$63,3,FALSE)))),"",(IF(ISERROR(VLOOKUP((LEFT(D127,2)),'Fed. Agency Identifier Table'!A$2:C$63,3,FALSE)),(VLOOKUP((LEFT(D127,1)),'Fed. Agency Identifier Table'!A$2:C$63,3,FALSE)),(VLOOKUP((LEFT(D127,2)),'Fed. Agency Identifier Table'!A$2:C$63,3,FALSE)))))</f>
        <v/>
      </c>
      <c r="I127" s="150" t="str">
        <f>IF(ISNUMBER(SEARCH("*.unk*",D127)),"Other Federal Awards",IF(ISERROR(VLOOKUP(D127,'CFDA Program Titles Table'!A$2:C$2607,3,FALSE)),"",VLOOKUP(D127,'CFDA Program Titles Table'!A$2:C$2607,3,FALSE)))</f>
        <v/>
      </c>
      <c r="J127" s="70"/>
      <c r="K127" s="70"/>
      <c r="L127" s="70"/>
      <c r="M127" s="20"/>
      <c r="N127" s="20"/>
      <c r="O127" s="99"/>
      <c r="P127" s="99"/>
      <c r="Q127" s="99"/>
      <c r="R127" s="20"/>
      <c r="S127" s="106" t="str">
        <f>IFERROR(IF(J127="Y", "Research And Development Programs Cluster:", VLOOKUP(D127,'Cluster Info'!$A$2:$B$113,2,FALSE)), "Non Cluster:")</f>
        <v>Non Cluster:</v>
      </c>
      <c r="T127" s="106">
        <f t="shared" si="5"/>
        <v>0</v>
      </c>
      <c r="U127" s="106">
        <f t="shared" si="7"/>
        <v>0</v>
      </c>
      <c r="V127" s="106">
        <f t="shared" si="8"/>
        <v>0</v>
      </c>
      <c r="W127" s="119">
        <f t="shared" si="6"/>
        <v>0</v>
      </c>
      <c r="X127" s="106">
        <f t="shared" si="9"/>
        <v>0</v>
      </c>
    </row>
    <row r="128" spans="1:24" ht="14">
      <c r="A128" s="198"/>
      <c r="B128" s="113"/>
      <c r="C128" s="113"/>
      <c r="D128" s="115"/>
      <c r="E128" s="18"/>
      <c r="F128" s="187"/>
      <c r="G128" s="187"/>
      <c r="H128" s="80" t="str">
        <f>IF(ISERROR(IF(ISERROR(VLOOKUP((LEFT(D128,2)),'Fed. Agency Identifier Table'!A$2:C$63,3,FALSE)),(VLOOKUP((LEFT(D128,1)),'Fed. Agency Identifier Table'!A$2:C$63,3,FALSE)),(VLOOKUP((LEFT(D128,2)),'Fed. Agency Identifier Table'!A$2:C$63,3,FALSE)))),"",(IF(ISERROR(VLOOKUP((LEFT(D128,2)),'Fed. Agency Identifier Table'!A$2:C$63,3,FALSE)),(VLOOKUP((LEFT(D128,1)),'Fed. Agency Identifier Table'!A$2:C$63,3,FALSE)),(VLOOKUP((LEFT(D128,2)),'Fed. Agency Identifier Table'!A$2:C$63,3,FALSE)))))</f>
        <v/>
      </c>
      <c r="I128" s="150" t="str">
        <f>IF(ISNUMBER(SEARCH("*.unk*",D128)),"Other Federal Awards",IF(ISERROR(VLOOKUP(D128,'CFDA Program Titles Table'!A$2:C$2607,3,FALSE)),"",VLOOKUP(D128,'CFDA Program Titles Table'!A$2:C$2607,3,FALSE)))</f>
        <v/>
      </c>
      <c r="J128" s="70"/>
      <c r="K128" s="70"/>
      <c r="L128" s="71"/>
      <c r="M128" s="19"/>
      <c r="N128" s="20"/>
      <c r="O128" s="99"/>
      <c r="P128" s="99"/>
      <c r="Q128" s="99"/>
      <c r="R128" s="20"/>
      <c r="S128" s="106" t="str">
        <f>IFERROR(IF(J128="Y", "Research And Development Programs Cluster:", VLOOKUP(D128,'Cluster Info'!$A$2:$B$113,2,FALSE)), "Non Cluster:")</f>
        <v>Non Cluster:</v>
      </c>
      <c r="T128" s="106">
        <f t="shared" si="5"/>
        <v>0</v>
      </c>
      <c r="U128" s="106">
        <f t="shared" si="7"/>
        <v>0</v>
      </c>
      <c r="V128" s="106">
        <f t="shared" si="8"/>
        <v>0</v>
      </c>
      <c r="W128" s="119">
        <f t="shared" si="6"/>
        <v>0</v>
      </c>
      <c r="X128" s="106">
        <f t="shared" si="9"/>
        <v>0</v>
      </c>
    </row>
    <row r="129" spans="1:24" ht="14">
      <c r="A129" s="198"/>
      <c r="B129" s="113"/>
      <c r="C129" s="113"/>
      <c r="D129" s="115"/>
      <c r="E129" s="18"/>
      <c r="F129" s="187"/>
      <c r="G129" s="187"/>
      <c r="H129" s="80" t="str">
        <f>IF(ISERROR(IF(ISERROR(VLOOKUP((LEFT(D129,2)),'Fed. Agency Identifier Table'!A$2:C$63,3,FALSE)),(VLOOKUP((LEFT(D129,1)),'Fed. Agency Identifier Table'!A$2:C$63,3,FALSE)),(VLOOKUP((LEFT(D129,2)),'Fed. Agency Identifier Table'!A$2:C$63,3,FALSE)))),"",(IF(ISERROR(VLOOKUP((LEFT(D129,2)),'Fed. Agency Identifier Table'!A$2:C$63,3,FALSE)),(VLOOKUP((LEFT(D129,1)),'Fed. Agency Identifier Table'!A$2:C$63,3,FALSE)),(VLOOKUP((LEFT(D129,2)),'Fed. Agency Identifier Table'!A$2:C$63,3,FALSE)))))</f>
        <v/>
      </c>
      <c r="I129" s="150" t="str">
        <f>IF(ISNUMBER(SEARCH("*.unk*",D129)),"Other Federal Awards",IF(ISERROR(VLOOKUP(D129,'CFDA Program Titles Table'!A$2:C$2607,3,FALSE)),"",VLOOKUP(D129,'CFDA Program Titles Table'!A$2:C$2607,3,FALSE)))</f>
        <v/>
      </c>
      <c r="J129" s="70"/>
      <c r="K129" s="70"/>
      <c r="L129" s="70"/>
      <c r="M129" s="20"/>
      <c r="N129" s="20"/>
      <c r="O129" s="99"/>
      <c r="P129" s="99"/>
      <c r="Q129" s="99"/>
      <c r="R129" s="20"/>
      <c r="S129" s="106" t="str">
        <f>IFERROR(IF(J129="Y", "Research And Development Programs Cluster:", VLOOKUP(D129,'Cluster Info'!$A$2:$B$113,2,FALSE)), "Non Cluster:")</f>
        <v>Non Cluster:</v>
      </c>
      <c r="T129" s="106">
        <f t="shared" si="5"/>
        <v>0</v>
      </c>
      <c r="U129" s="106">
        <f t="shared" si="7"/>
        <v>0</v>
      </c>
      <c r="V129" s="106">
        <f t="shared" si="8"/>
        <v>0</v>
      </c>
      <c r="W129" s="119">
        <f t="shared" si="6"/>
        <v>0</v>
      </c>
      <c r="X129" s="106">
        <f t="shared" si="9"/>
        <v>0</v>
      </c>
    </row>
    <row r="130" spans="1:24" ht="14">
      <c r="A130" s="198"/>
      <c r="B130" s="113"/>
      <c r="C130" s="113"/>
      <c r="D130" s="115"/>
      <c r="E130" s="18"/>
      <c r="F130" s="187"/>
      <c r="G130" s="187"/>
      <c r="H130" s="80" t="str">
        <f>IF(ISERROR(IF(ISERROR(VLOOKUP((LEFT(D130,2)),'Fed. Agency Identifier Table'!A$2:C$63,3,FALSE)),(VLOOKUP((LEFT(D130,1)),'Fed. Agency Identifier Table'!A$2:C$63,3,FALSE)),(VLOOKUP((LEFT(D130,2)),'Fed. Agency Identifier Table'!A$2:C$63,3,FALSE)))),"",(IF(ISERROR(VLOOKUP((LEFT(D130,2)),'Fed. Agency Identifier Table'!A$2:C$63,3,FALSE)),(VLOOKUP((LEFT(D130,1)),'Fed. Agency Identifier Table'!A$2:C$63,3,FALSE)),(VLOOKUP((LEFT(D130,2)),'Fed. Agency Identifier Table'!A$2:C$63,3,FALSE)))))</f>
        <v/>
      </c>
      <c r="I130" s="150" t="str">
        <f>IF(ISNUMBER(SEARCH("*.unk*",D130)),"Other Federal Awards",IF(ISERROR(VLOOKUP(D130,'CFDA Program Titles Table'!A$2:C$2607,3,FALSE)),"",VLOOKUP(D130,'CFDA Program Titles Table'!A$2:C$2607,3,FALSE)))</f>
        <v/>
      </c>
      <c r="J130" s="70"/>
      <c r="K130" s="70"/>
      <c r="L130" s="70"/>
      <c r="M130" s="20"/>
      <c r="N130" s="20"/>
      <c r="O130" s="99"/>
      <c r="P130" s="99"/>
      <c r="Q130" s="99"/>
      <c r="R130" s="20"/>
      <c r="S130" s="106" t="str">
        <f>IFERROR(IF(J130="Y", "Research And Development Programs Cluster:", VLOOKUP(D130,'Cluster Info'!$A$2:$B$113,2,FALSE)), "Non Cluster:")</f>
        <v>Non Cluster:</v>
      </c>
      <c r="T130" s="106">
        <f t="shared" ref="T130:T193" si="10">IF(E130="Y","ARRA - "&amp;N130, N130)</f>
        <v>0</v>
      </c>
      <c r="U130" s="106">
        <f t="shared" si="7"/>
        <v>0</v>
      </c>
      <c r="V130" s="106">
        <f t="shared" si="8"/>
        <v>0</v>
      </c>
      <c r="W130" s="119">
        <f t="shared" ref="W130:W193" si="11">IF(AND(J130="Y",I130="Other Federal Awards"),(LEFT(D130,2)&amp;".RD"),D130)</f>
        <v>0</v>
      </c>
      <c r="X130" s="106">
        <f t="shared" si="9"/>
        <v>0</v>
      </c>
    </row>
    <row r="131" spans="1:24" ht="14">
      <c r="A131" s="198"/>
      <c r="B131" s="113"/>
      <c r="C131" s="113"/>
      <c r="D131" s="115"/>
      <c r="E131" s="18"/>
      <c r="F131" s="187"/>
      <c r="G131" s="187"/>
      <c r="H131" s="80" t="str">
        <f>IF(ISERROR(IF(ISERROR(VLOOKUP((LEFT(D131,2)),'Fed. Agency Identifier Table'!A$2:C$63,3,FALSE)),(VLOOKUP((LEFT(D131,1)),'Fed. Agency Identifier Table'!A$2:C$63,3,FALSE)),(VLOOKUP((LEFT(D131,2)),'Fed. Agency Identifier Table'!A$2:C$63,3,FALSE)))),"",(IF(ISERROR(VLOOKUP((LEFT(D131,2)),'Fed. Agency Identifier Table'!A$2:C$63,3,FALSE)),(VLOOKUP((LEFT(D131,1)),'Fed. Agency Identifier Table'!A$2:C$63,3,FALSE)),(VLOOKUP((LEFT(D131,2)),'Fed. Agency Identifier Table'!A$2:C$63,3,FALSE)))))</f>
        <v/>
      </c>
      <c r="I131" s="150" t="str">
        <f>IF(ISNUMBER(SEARCH("*.unk*",D131)),"Other Federal Awards",IF(ISERROR(VLOOKUP(D131,'CFDA Program Titles Table'!A$2:C$2607,3,FALSE)),"",VLOOKUP(D131,'CFDA Program Titles Table'!A$2:C$2607,3,FALSE)))</f>
        <v/>
      </c>
      <c r="J131" s="70"/>
      <c r="K131" s="70"/>
      <c r="L131" s="70"/>
      <c r="M131" s="20"/>
      <c r="N131" s="20"/>
      <c r="O131" s="99"/>
      <c r="P131" s="99"/>
      <c r="Q131" s="99"/>
      <c r="R131" s="20"/>
      <c r="S131" s="106" t="str">
        <f>IFERROR(IF(J131="Y", "Research And Development Programs Cluster:", VLOOKUP(D131,'Cluster Info'!$A$2:$B$113,2,FALSE)), "Non Cluster:")</f>
        <v>Non Cluster:</v>
      </c>
      <c r="T131" s="106">
        <f t="shared" si="10"/>
        <v>0</v>
      </c>
      <c r="U131" s="106">
        <f t="shared" ref="U131:U194" si="12">IF(F131="Y","COVID-19 - "&amp;N131, N131)</f>
        <v>0</v>
      </c>
      <c r="V131" s="106">
        <f t="shared" ref="V131:V194" si="13">IF(G131="Y","ARP - "&amp;N131, N131)</f>
        <v>0</v>
      </c>
      <c r="W131" s="119">
        <f t="shared" si="11"/>
        <v>0</v>
      </c>
      <c r="X131" s="106">
        <f t="shared" ref="X131:X194" si="14">O131-P131</f>
        <v>0</v>
      </c>
    </row>
    <row r="132" spans="1:24" ht="14">
      <c r="A132" s="198"/>
      <c r="B132" s="113"/>
      <c r="C132" s="113"/>
      <c r="D132" s="115"/>
      <c r="E132" s="18"/>
      <c r="F132" s="187"/>
      <c r="G132" s="187"/>
      <c r="H132" s="80" t="str">
        <f>IF(ISERROR(IF(ISERROR(VLOOKUP((LEFT(D132,2)),'Fed. Agency Identifier Table'!A$2:C$63,3,FALSE)),(VLOOKUP((LEFT(D132,1)),'Fed. Agency Identifier Table'!A$2:C$63,3,FALSE)),(VLOOKUP((LEFT(D132,2)),'Fed. Agency Identifier Table'!A$2:C$63,3,FALSE)))),"",(IF(ISERROR(VLOOKUP((LEFT(D132,2)),'Fed. Agency Identifier Table'!A$2:C$63,3,FALSE)),(VLOOKUP((LEFT(D132,1)),'Fed. Agency Identifier Table'!A$2:C$63,3,FALSE)),(VLOOKUP((LEFT(D132,2)),'Fed. Agency Identifier Table'!A$2:C$63,3,FALSE)))))</f>
        <v/>
      </c>
      <c r="I132" s="150" t="str">
        <f>IF(ISNUMBER(SEARCH("*.unk*",D132)),"Other Federal Awards",IF(ISERROR(VLOOKUP(D132,'CFDA Program Titles Table'!A$2:C$2607,3,FALSE)),"",VLOOKUP(D132,'CFDA Program Titles Table'!A$2:C$2607,3,FALSE)))</f>
        <v/>
      </c>
      <c r="J132" s="70"/>
      <c r="K132" s="70"/>
      <c r="L132" s="70"/>
      <c r="M132" s="19"/>
      <c r="N132" s="19"/>
      <c r="O132" s="99"/>
      <c r="P132" s="99"/>
      <c r="Q132" s="99"/>
      <c r="R132" s="19"/>
      <c r="S132" s="106" t="str">
        <f>IFERROR(IF(J132="Y", "Research And Development Programs Cluster:", VLOOKUP(D132,'Cluster Info'!$A$2:$B$113,2,FALSE)), "Non Cluster:")</f>
        <v>Non Cluster:</v>
      </c>
      <c r="T132" s="106">
        <f t="shared" si="10"/>
        <v>0</v>
      </c>
      <c r="U132" s="106">
        <f t="shared" si="12"/>
        <v>0</v>
      </c>
      <c r="V132" s="106">
        <f t="shared" si="13"/>
        <v>0</v>
      </c>
      <c r="W132" s="119">
        <f t="shared" si="11"/>
        <v>0</v>
      </c>
      <c r="X132" s="106">
        <f t="shared" si="14"/>
        <v>0</v>
      </c>
    </row>
    <row r="133" spans="1:24" ht="14">
      <c r="A133" s="198"/>
      <c r="B133" s="113"/>
      <c r="C133" s="113"/>
      <c r="D133" s="115"/>
      <c r="E133" s="18"/>
      <c r="F133" s="187"/>
      <c r="G133" s="187"/>
      <c r="H133" s="80" t="str">
        <f>IF(ISERROR(IF(ISERROR(VLOOKUP((LEFT(D133,2)),'Fed. Agency Identifier Table'!A$2:C$63,3,FALSE)),(VLOOKUP((LEFT(D133,1)),'Fed. Agency Identifier Table'!A$2:C$63,3,FALSE)),(VLOOKUP((LEFT(D133,2)),'Fed. Agency Identifier Table'!A$2:C$63,3,FALSE)))),"",(IF(ISERROR(VLOOKUP((LEFT(D133,2)),'Fed. Agency Identifier Table'!A$2:C$63,3,FALSE)),(VLOOKUP((LEFT(D133,1)),'Fed. Agency Identifier Table'!A$2:C$63,3,FALSE)),(VLOOKUP((LEFT(D133,2)),'Fed. Agency Identifier Table'!A$2:C$63,3,FALSE)))))</f>
        <v/>
      </c>
      <c r="I133" s="150" t="str">
        <f>IF(ISNUMBER(SEARCH("*.unk*",D133)),"Other Federal Awards",IF(ISERROR(VLOOKUP(D133,'CFDA Program Titles Table'!A$2:C$2607,3,FALSE)),"",VLOOKUP(D133,'CFDA Program Titles Table'!A$2:C$2607,3,FALSE)))</f>
        <v/>
      </c>
      <c r="J133" s="70"/>
      <c r="K133" s="70"/>
      <c r="L133" s="70"/>
      <c r="M133" s="20"/>
      <c r="N133" s="20"/>
      <c r="O133" s="99"/>
      <c r="P133" s="99"/>
      <c r="Q133" s="99"/>
      <c r="R133" s="20"/>
      <c r="S133" s="106" t="str">
        <f>IFERROR(IF(J133="Y", "Research And Development Programs Cluster:", VLOOKUP(D133,'Cluster Info'!$A$2:$B$113,2,FALSE)), "Non Cluster:")</f>
        <v>Non Cluster:</v>
      </c>
      <c r="T133" s="106">
        <f t="shared" si="10"/>
        <v>0</v>
      </c>
      <c r="U133" s="106">
        <f t="shared" si="12"/>
        <v>0</v>
      </c>
      <c r="V133" s="106">
        <f t="shared" si="13"/>
        <v>0</v>
      </c>
      <c r="W133" s="119">
        <f t="shared" si="11"/>
        <v>0</v>
      </c>
      <c r="X133" s="106">
        <f t="shared" si="14"/>
        <v>0</v>
      </c>
    </row>
    <row r="134" spans="1:24" ht="14">
      <c r="A134" s="198"/>
      <c r="B134" s="113"/>
      <c r="C134" s="113"/>
      <c r="D134" s="115"/>
      <c r="E134" s="18"/>
      <c r="F134" s="187"/>
      <c r="G134" s="187"/>
      <c r="H134" s="80" t="str">
        <f>IF(ISERROR(IF(ISERROR(VLOOKUP((LEFT(D134,2)),'Fed. Agency Identifier Table'!A$2:C$63,3,FALSE)),(VLOOKUP((LEFT(D134,1)),'Fed. Agency Identifier Table'!A$2:C$63,3,FALSE)),(VLOOKUP((LEFT(D134,2)),'Fed. Agency Identifier Table'!A$2:C$63,3,FALSE)))),"",(IF(ISERROR(VLOOKUP((LEFT(D134,2)),'Fed. Agency Identifier Table'!A$2:C$63,3,FALSE)),(VLOOKUP((LEFT(D134,1)),'Fed. Agency Identifier Table'!A$2:C$63,3,FALSE)),(VLOOKUP((LEFT(D134,2)),'Fed. Agency Identifier Table'!A$2:C$63,3,FALSE)))))</f>
        <v/>
      </c>
      <c r="I134" s="150" t="str">
        <f>IF(ISNUMBER(SEARCH("*.unk*",D134)),"Other Federal Awards",IF(ISERROR(VLOOKUP(D134,'CFDA Program Titles Table'!A$2:C$2607,3,FALSE)),"",VLOOKUP(D134,'CFDA Program Titles Table'!A$2:C$2607,3,FALSE)))</f>
        <v/>
      </c>
      <c r="J134" s="70"/>
      <c r="K134" s="70"/>
      <c r="L134" s="70"/>
      <c r="M134" s="20"/>
      <c r="N134" s="20"/>
      <c r="O134" s="99"/>
      <c r="P134" s="99"/>
      <c r="Q134" s="99"/>
      <c r="R134" s="20"/>
      <c r="S134" s="106" t="str">
        <f>IFERROR(IF(J134="Y", "Research And Development Programs Cluster:", VLOOKUP(D134,'Cluster Info'!$A$2:$B$113,2,FALSE)), "Non Cluster:")</f>
        <v>Non Cluster:</v>
      </c>
      <c r="T134" s="106">
        <f t="shared" si="10"/>
        <v>0</v>
      </c>
      <c r="U134" s="106">
        <f t="shared" si="12"/>
        <v>0</v>
      </c>
      <c r="V134" s="106">
        <f t="shared" si="13"/>
        <v>0</v>
      </c>
      <c r="W134" s="119">
        <f t="shared" si="11"/>
        <v>0</v>
      </c>
      <c r="X134" s="106">
        <f t="shared" si="14"/>
        <v>0</v>
      </c>
    </row>
    <row r="135" spans="1:24" ht="14">
      <c r="A135" s="198"/>
      <c r="B135" s="113"/>
      <c r="C135" s="113"/>
      <c r="D135" s="115"/>
      <c r="E135" s="18"/>
      <c r="F135" s="187"/>
      <c r="G135" s="187"/>
      <c r="H135" s="80" t="str">
        <f>IF(ISERROR(IF(ISERROR(VLOOKUP((LEFT(D135,2)),'Fed. Agency Identifier Table'!A$2:C$63,3,FALSE)),(VLOOKUP((LEFT(D135,1)),'Fed. Agency Identifier Table'!A$2:C$63,3,FALSE)),(VLOOKUP((LEFT(D135,2)),'Fed. Agency Identifier Table'!A$2:C$63,3,FALSE)))),"",(IF(ISERROR(VLOOKUP((LEFT(D135,2)),'Fed. Agency Identifier Table'!A$2:C$63,3,FALSE)),(VLOOKUP((LEFT(D135,1)),'Fed. Agency Identifier Table'!A$2:C$63,3,FALSE)),(VLOOKUP((LEFT(D135,2)),'Fed. Agency Identifier Table'!A$2:C$63,3,FALSE)))))</f>
        <v/>
      </c>
      <c r="I135" s="150" t="str">
        <f>IF(ISNUMBER(SEARCH("*.unk*",D135)),"Other Federal Awards",IF(ISERROR(VLOOKUP(D135,'CFDA Program Titles Table'!A$2:C$2607,3,FALSE)),"",VLOOKUP(D135,'CFDA Program Titles Table'!A$2:C$2607,3,FALSE)))</f>
        <v/>
      </c>
      <c r="J135" s="70"/>
      <c r="K135" s="70"/>
      <c r="L135" s="70"/>
      <c r="M135" s="19"/>
      <c r="N135" s="19"/>
      <c r="O135" s="99"/>
      <c r="P135" s="99"/>
      <c r="Q135" s="99"/>
      <c r="R135" s="19"/>
      <c r="S135" s="106" t="str">
        <f>IFERROR(IF(J135="Y", "Research And Development Programs Cluster:", VLOOKUP(D135,'Cluster Info'!$A$2:$B$113,2,FALSE)), "Non Cluster:")</f>
        <v>Non Cluster:</v>
      </c>
      <c r="T135" s="106">
        <f t="shared" si="10"/>
        <v>0</v>
      </c>
      <c r="U135" s="106">
        <f t="shared" si="12"/>
        <v>0</v>
      </c>
      <c r="V135" s="106">
        <f t="shared" si="13"/>
        <v>0</v>
      </c>
      <c r="W135" s="119">
        <f t="shared" si="11"/>
        <v>0</v>
      </c>
      <c r="X135" s="106">
        <f t="shared" si="14"/>
        <v>0</v>
      </c>
    </row>
    <row r="136" spans="1:24" ht="14">
      <c r="A136" s="198"/>
      <c r="B136" s="113"/>
      <c r="C136" s="113"/>
      <c r="D136" s="115"/>
      <c r="E136" s="18"/>
      <c r="F136" s="187"/>
      <c r="G136" s="187"/>
      <c r="H136" s="80" t="str">
        <f>IF(ISERROR(IF(ISERROR(VLOOKUP((LEFT(D136,2)),'Fed. Agency Identifier Table'!A$2:C$63,3,FALSE)),(VLOOKUP((LEFT(D136,1)),'Fed. Agency Identifier Table'!A$2:C$63,3,FALSE)),(VLOOKUP((LEFT(D136,2)),'Fed. Agency Identifier Table'!A$2:C$63,3,FALSE)))),"",(IF(ISERROR(VLOOKUP((LEFT(D136,2)),'Fed. Agency Identifier Table'!A$2:C$63,3,FALSE)),(VLOOKUP((LEFT(D136,1)),'Fed. Agency Identifier Table'!A$2:C$63,3,FALSE)),(VLOOKUP((LEFT(D136,2)),'Fed. Agency Identifier Table'!A$2:C$63,3,FALSE)))))</f>
        <v/>
      </c>
      <c r="I136" s="150" t="str">
        <f>IF(ISNUMBER(SEARCH("*.unk*",D136)),"Other Federal Awards",IF(ISERROR(VLOOKUP(D136,'CFDA Program Titles Table'!A$2:C$2607,3,FALSE)),"",VLOOKUP(D136,'CFDA Program Titles Table'!A$2:C$2607,3,FALSE)))</f>
        <v/>
      </c>
      <c r="J136" s="70"/>
      <c r="K136" s="70"/>
      <c r="L136" s="70"/>
      <c r="M136" s="20"/>
      <c r="N136" s="20"/>
      <c r="O136" s="99"/>
      <c r="P136" s="99"/>
      <c r="Q136" s="99"/>
      <c r="R136" s="20"/>
      <c r="S136" s="106" t="str">
        <f>IFERROR(IF(J136="Y", "Research And Development Programs Cluster:", VLOOKUP(D136,'Cluster Info'!$A$2:$B$113,2,FALSE)), "Non Cluster:")</f>
        <v>Non Cluster:</v>
      </c>
      <c r="T136" s="106">
        <f t="shared" si="10"/>
        <v>0</v>
      </c>
      <c r="U136" s="106">
        <f t="shared" si="12"/>
        <v>0</v>
      </c>
      <c r="V136" s="106">
        <f t="shared" si="13"/>
        <v>0</v>
      </c>
      <c r="W136" s="119">
        <f t="shared" si="11"/>
        <v>0</v>
      </c>
      <c r="X136" s="106">
        <f t="shared" si="14"/>
        <v>0</v>
      </c>
    </row>
    <row r="137" spans="1:24" ht="14">
      <c r="A137" s="198"/>
      <c r="B137" s="113"/>
      <c r="C137" s="113"/>
      <c r="D137" s="115"/>
      <c r="E137" s="18"/>
      <c r="F137" s="187"/>
      <c r="G137" s="187"/>
      <c r="H137" s="80" t="str">
        <f>IF(ISERROR(IF(ISERROR(VLOOKUP((LEFT(D137,2)),'Fed. Agency Identifier Table'!A$2:C$63,3,FALSE)),(VLOOKUP((LEFT(D137,1)),'Fed. Agency Identifier Table'!A$2:C$63,3,FALSE)),(VLOOKUP((LEFT(D137,2)),'Fed. Agency Identifier Table'!A$2:C$63,3,FALSE)))),"",(IF(ISERROR(VLOOKUP((LEFT(D137,2)),'Fed. Agency Identifier Table'!A$2:C$63,3,FALSE)),(VLOOKUP((LEFT(D137,1)),'Fed. Agency Identifier Table'!A$2:C$63,3,FALSE)),(VLOOKUP((LEFT(D137,2)),'Fed. Agency Identifier Table'!A$2:C$63,3,FALSE)))))</f>
        <v/>
      </c>
      <c r="I137" s="150" t="str">
        <f>IF(ISNUMBER(SEARCH("*.unk*",D137)),"Other Federal Awards",IF(ISERROR(VLOOKUP(D137,'CFDA Program Titles Table'!A$2:C$2607,3,FALSE)),"",VLOOKUP(D137,'CFDA Program Titles Table'!A$2:C$2607,3,FALSE)))</f>
        <v/>
      </c>
      <c r="J137" s="70"/>
      <c r="K137" s="70"/>
      <c r="L137" s="70"/>
      <c r="M137" s="20"/>
      <c r="N137" s="20"/>
      <c r="O137" s="99"/>
      <c r="P137" s="99"/>
      <c r="Q137" s="99"/>
      <c r="R137" s="20"/>
      <c r="S137" s="106" t="str">
        <f>IFERROR(IF(J137="Y", "Research And Development Programs Cluster:", VLOOKUP(D137,'Cluster Info'!$A$2:$B$113,2,FALSE)), "Non Cluster:")</f>
        <v>Non Cluster:</v>
      </c>
      <c r="T137" s="106">
        <f t="shared" si="10"/>
        <v>0</v>
      </c>
      <c r="U137" s="106">
        <f t="shared" si="12"/>
        <v>0</v>
      </c>
      <c r="V137" s="106">
        <f t="shared" si="13"/>
        <v>0</v>
      </c>
      <c r="W137" s="119">
        <f t="shared" si="11"/>
        <v>0</v>
      </c>
      <c r="X137" s="106">
        <f t="shared" si="14"/>
        <v>0</v>
      </c>
    </row>
    <row r="138" spans="1:24" ht="14">
      <c r="A138" s="198"/>
      <c r="B138" s="113"/>
      <c r="C138" s="113"/>
      <c r="D138" s="115"/>
      <c r="E138" s="18"/>
      <c r="F138" s="187"/>
      <c r="G138" s="187"/>
      <c r="H138" s="80" t="str">
        <f>IF(ISERROR(IF(ISERROR(VLOOKUP((LEFT(D138,2)),'Fed. Agency Identifier Table'!A$2:C$63,3,FALSE)),(VLOOKUP((LEFT(D138,1)),'Fed. Agency Identifier Table'!A$2:C$63,3,FALSE)),(VLOOKUP((LEFT(D138,2)),'Fed. Agency Identifier Table'!A$2:C$63,3,FALSE)))),"",(IF(ISERROR(VLOOKUP((LEFT(D138,2)),'Fed. Agency Identifier Table'!A$2:C$63,3,FALSE)),(VLOOKUP((LEFT(D138,1)),'Fed. Agency Identifier Table'!A$2:C$63,3,FALSE)),(VLOOKUP((LEFT(D138,2)),'Fed. Agency Identifier Table'!A$2:C$63,3,FALSE)))))</f>
        <v/>
      </c>
      <c r="I138" s="150" t="str">
        <f>IF(ISNUMBER(SEARCH("*.unk*",D138)),"Other Federal Awards",IF(ISERROR(VLOOKUP(D138,'CFDA Program Titles Table'!A$2:C$2607,3,FALSE)),"",VLOOKUP(D138,'CFDA Program Titles Table'!A$2:C$2607,3,FALSE)))</f>
        <v/>
      </c>
      <c r="J138" s="70"/>
      <c r="K138" s="70"/>
      <c r="L138" s="70"/>
      <c r="M138" s="19"/>
      <c r="N138" s="19"/>
      <c r="O138" s="99"/>
      <c r="P138" s="99"/>
      <c r="Q138" s="99"/>
      <c r="R138" s="19"/>
      <c r="S138" s="106" t="str">
        <f>IFERROR(IF(J138="Y", "Research And Development Programs Cluster:", VLOOKUP(D138,'Cluster Info'!$A$2:$B$113,2,FALSE)), "Non Cluster:")</f>
        <v>Non Cluster:</v>
      </c>
      <c r="T138" s="106">
        <f t="shared" si="10"/>
        <v>0</v>
      </c>
      <c r="U138" s="106">
        <f t="shared" si="12"/>
        <v>0</v>
      </c>
      <c r="V138" s="106">
        <f t="shared" si="13"/>
        <v>0</v>
      </c>
      <c r="W138" s="119">
        <f t="shared" si="11"/>
        <v>0</v>
      </c>
      <c r="X138" s="106">
        <f t="shared" si="14"/>
        <v>0</v>
      </c>
    </row>
    <row r="139" spans="1:24" ht="14">
      <c r="A139" s="198"/>
      <c r="B139" s="113"/>
      <c r="C139" s="113"/>
      <c r="D139" s="115"/>
      <c r="E139" s="18"/>
      <c r="F139" s="187"/>
      <c r="G139" s="187"/>
      <c r="H139" s="80" t="str">
        <f>IF(ISERROR(IF(ISERROR(VLOOKUP((LEFT(D139,2)),'Fed. Agency Identifier Table'!A$2:C$63,3,FALSE)),(VLOOKUP((LEFT(D139,1)),'Fed. Agency Identifier Table'!A$2:C$63,3,FALSE)),(VLOOKUP((LEFT(D139,2)),'Fed. Agency Identifier Table'!A$2:C$63,3,FALSE)))),"",(IF(ISERROR(VLOOKUP((LEFT(D139,2)),'Fed. Agency Identifier Table'!A$2:C$63,3,FALSE)),(VLOOKUP((LEFT(D139,1)),'Fed. Agency Identifier Table'!A$2:C$63,3,FALSE)),(VLOOKUP((LEFT(D139,2)),'Fed. Agency Identifier Table'!A$2:C$63,3,FALSE)))))</f>
        <v/>
      </c>
      <c r="I139" s="150" t="str">
        <f>IF(ISNUMBER(SEARCH("*.unk*",D139)),"Other Federal Awards",IF(ISERROR(VLOOKUP(D139,'CFDA Program Titles Table'!A$2:C$2607,3,FALSE)),"",VLOOKUP(D139,'CFDA Program Titles Table'!A$2:C$2607,3,FALSE)))</f>
        <v/>
      </c>
      <c r="J139" s="70"/>
      <c r="K139" s="70"/>
      <c r="L139" s="70"/>
      <c r="M139" s="20"/>
      <c r="N139" s="20"/>
      <c r="O139" s="99"/>
      <c r="P139" s="99"/>
      <c r="Q139" s="99"/>
      <c r="R139" s="20"/>
      <c r="S139" s="106" t="str">
        <f>IFERROR(IF(J139="Y", "Research And Development Programs Cluster:", VLOOKUP(D139,'Cluster Info'!$A$2:$B$113,2,FALSE)), "Non Cluster:")</f>
        <v>Non Cluster:</v>
      </c>
      <c r="T139" s="106">
        <f t="shared" si="10"/>
        <v>0</v>
      </c>
      <c r="U139" s="106">
        <f t="shared" si="12"/>
        <v>0</v>
      </c>
      <c r="V139" s="106">
        <f t="shared" si="13"/>
        <v>0</v>
      </c>
      <c r="W139" s="119">
        <f t="shared" si="11"/>
        <v>0</v>
      </c>
      <c r="X139" s="106">
        <f t="shared" si="14"/>
        <v>0</v>
      </c>
    </row>
    <row r="140" spans="1:24" ht="14">
      <c r="A140" s="198"/>
      <c r="B140" s="113"/>
      <c r="C140" s="113"/>
      <c r="D140" s="115"/>
      <c r="E140" s="18"/>
      <c r="F140" s="187"/>
      <c r="G140" s="187"/>
      <c r="H140" s="80" t="str">
        <f>IF(ISERROR(IF(ISERROR(VLOOKUP((LEFT(D140,2)),'Fed. Agency Identifier Table'!A$2:C$63,3,FALSE)),(VLOOKUP((LEFT(D140,1)),'Fed. Agency Identifier Table'!A$2:C$63,3,FALSE)),(VLOOKUP((LEFT(D140,2)),'Fed. Agency Identifier Table'!A$2:C$63,3,FALSE)))),"",(IF(ISERROR(VLOOKUP((LEFT(D140,2)),'Fed. Agency Identifier Table'!A$2:C$63,3,FALSE)),(VLOOKUP((LEFT(D140,1)),'Fed. Agency Identifier Table'!A$2:C$63,3,FALSE)),(VLOOKUP((LEFT(D140,2)),'Fed. Agency Identifier Table'!A$2:C$63,3,FALSE)))))</f>
        <v/>
      </c>
      <c r="I140" s="150" t="str">
        <f>IF(ISNUMBER(SEARCH("*.unk*",D140)),"Other Federal Awards",IF(ISERROR(VLOOKUP(D140,'CFDA Program Titles Table'!A$2:C$2607,3,FALSE)),"",VLOOKUP(D140,'CFDA Program Titles Table'!A$2:C$2607,3,FALSE)))</f>
        <v/>
      </c>
      <c r="J140" s="70"/>
      <c r="K140" s="70"/>
      <c r="L140" s="70"/>
      <c r="M140" s="19"/>
      <c r="N140" s="19"/>
      <c r="O140" s="99"/>
      <c r="P140" s="99"/>
      <c r="Q140" s="99"/>
      <c r="R140" s="19"/>
      <c r="S140" s="106" t="str">
        <f>IFERROR(IF(J140="Y", "Research And Development Programs Cluster:", VLOOKUP(D140,'Cluster Info'!$A$2:$B$113,2,FALSE)), "Non Cluster:")</f>
        <v>Non Cluster:</v>
      </c>
      <c r="T140" s="106">
        <f t="shared" si="10"/>
        <v>0</v>
      </c>
      <c r="U140" s="106">
        <f t="shared" si="12"/>
        <v>0</v>
      </c>
      <c r="V140" s="106">
        <f t="shared" si="13"/>
        <v>0</v>
      </c>
      <c r="W140" s="119">
        <f t="shared" si="11"/>
        <v>0</v>
      </c>
      <c r="X140" s="106">
        <f t="shared" si="14"/>
        <v>0</v>
      </c>
    </row>
    <row r="141" spans="1:24" ht="14">
      <c r="A141" s="198"/>
      <c r="B141" s="113"/>
      <c r="C141" s="113"/>
      <c r="D141" s="115"/>
      <c r="E141" s="18"/>
      <c r="F141" s="187"/>
      <c r="G141" s="187"/>
      <c r="H141" s="80" t="str">
        <f>IF(ISERROR(IF(ISERROR(VLOOKUP((LEFT(D141,2)),'Fed. Agency Identifier Table'!A$2:C$63,3,FALSE)),(VLOOKUP((LEFT(D141,1)),'Fed. Agency Identifier Table'!A$2:C$63,3,FALSE)),(VLOOKUP((LEFT(D141,2)),'Fed. Agency Identifier Table'!A$2:C$63,3,FALSE)))),"",(IF(ISERROR(VLOOKUP((LEFT(D141,2)),'Fed. Agency Identifier Table'!A$2:C$63,3,FALSE)),(VLOOKUP((LEFT(D141,1)),'Fed. Agency Identifier Table'!A$2:C$63,3,FALSE)),(VLOOKUP((LEFT(D141,2)),'Fed. Agency Identifier Table'!A$2:C$63,3,FALSE)))))</f>
        <v/>
      </c>
      <c r="I141" s="150" t="str">
        <f>IF(ISNUMBER(SEARCH("*.unk*",D141)),"Other Federal Awards",IF(ISERROR(VLOOKUP(D141,'CFDA Program Titles Table'!A$2:C$2607,3,FALSE)),"",VLOOKUP(D141,'CFDA Program Titles Table'!A$2:C$2607,3,FALSE)))</f>
        <v/>
      </c>
      <c r="J141" s="70"/>
      <c r="K141" s="70"/>
      <c r="L141" s="70"/>
      <c r="M141" s="20"/>
      <c r="N141" s="20"/>
      <c r="O141" s="99"/>
      <c r="P141" s="99"/>
      <c r="Q141" s="99"/>
      <c r="R141" s="20"/>
      <c r="S141" s="106" t="str">
        <f>IFERROR(IF(J141="Y", "Research And Development Programs Cluster:", VLOOKUP(D141,'Cluster Info'!$A$2:$B$113,2,FALSE)), "Non Cluster:")</f>
        <v>Non Cluster:</v>
      </c>
      <c r="T141" s="106">
        <f t="shared" si="10"/>
        <v>0</v>
      </c>
      <c r="U141" s="106">
        <f t="shared" si="12"/>
        <v>0</v>
      </c>
      <c r="V141" s="106">
        <f t="shared" si="13"/>
        <v>0</v>
      </c>
      <c r="W141" s="119">
        <f t="shared" si="11"/>
        <v>0</v>
      </c>
      <c r="X141" s="106">
        <f t="shared" si="14"/>
        <v>0</v>
      </c>
    </row>
    <row r="142" spans="1:24" ht="14">
      <c r="A142" s="198"/>
      <c r="B142" s="113"/>
      <c r="C142" s="113"/>
      <c r="D142" s="115"/>
      <c r="E142" s="18"/>
      <c r="F142" s="187"/>
      <c r="G142" s="187"/>
      <c r="H142" s="80" t="str">
        <f>IF(ISERROR(IF(ISERROR(VLOOKUP((LEFT(D142,2)),'Fed. Agency Identifier Table'!A$2:C$63,3,FALSE)),(VLOOKUP((LEFT(D142,1)),'Fed. Agency Identifier Table'!A$2:C$63,3,FALSE)),(VLOOKUP((LEFT(D142,2)),'Fed. Agency Identifier Table'!A$2:C$63,3,FALSE)))),"",(IF(ISERROR(VLOOKUP((LEFT(D142,2)),'Fed. Agency Identifier Table'!A$2:C$63,3,FALSE)),(VLOOKUP((LEFT(D142,1)),'Fed. Agency Identifier Table'!A$2:C$63,3,FALSE)),(VLOOKUP((LEFT(D142,2)),'Fed. Agency Identifier Table'!A$2:C$63,3,FALSE)))))</f>
        <v/>
      </c>
      <c r="I142" s="150" t="str">
        <f>IF(ISNUMBER(SEARCH("*.unk*",D142)),"Other Federal Awards",IF(ISERROR(VLOOKUP(D142,'CFDA Program Titles Table'!A$2:C$2607,3,FALSE)),"",VLOOKUP(D142,'CFDA Program Titles Table'!A$2:C$2607,3,FALSE)))</f>
        <v/>
      </c>
      <c r="J142" s="70"/>
      <c r="K142" s="70"/>
      <c r="L142" s="70"/>
      <c r="M142" s="20"/>
      <c r="N142" s="20"/>
      <c r="O142" s="99"/>
      <c r="P142" s="99"/>
      <c r="Q142" s="99"/>
      <c r="R142" s="20"/>
      <c r="S142" s="106" t="str">
        <f>IFERROR(IF(J142="Y", "Research And Development Programs Cluster:", VLOOKUP(D142,'Cluster Info'!$A$2:$B$113,2,FALSE)), "Non Cluster:")</f>
        <v>Non Cluster:</v>
      </c>
      <c r="T142" s="106">
        <f t="shared" si="10"/>
        <v>0</v>
      </c>
      <c r="U142" s="106">
        <f t="shared" si="12"/>
        <v>0</v>
      </c>
      <c r="V142" s="106">
        <f t="shared" si="13"/>
        <v>0</v>
      </c>
      <c r="W142" s="119">
        <f t="shared" si="11"/>
        <v>0</v>
      </c>
      <c r="X142" s="106">
        <f t="shared" si="14"/>
        <v>0</v>
      </c>
    </row>
    <row r="143" spans="1:24" ht="14">
      <c r="A143" s="198"/>
      <c r="B143" s="113"/>
      <c r="C143" s="113"/>
      <c r="D143" s="115"/>
      <c r="E143" s="18"/>
      <c r="F143" s="187"/>
      <c r="G143" s="187"/>
      <c r="H143" s="80" t="str">
        <f>IF(ISERROR(IF(ISERROR(VLOOKUP((LEFT(D143,2)),'Fed. Agency Identifier Table'!A$2:C$63,3,FALSE)),(VLOOKUP((LEFT(D143,1)),'Fed. Agency Identifier Table'!A$2:C$63,3,FALSE)),(VLOOKUP((LEFT(D143,2)),'Fed. Agency Identifier Table'!A$2:C$63,3,FALSE)))),"",(IF(ISERROR(VLOOKUP((LEFT(D143,2)),'Fed. Agency Identifier Table'!A$2:C$63,3,FALSE)),(VLOOKUP((LEFT(D143,1)),'Fed. Agency Identifier Table'!A$2:C$63,3,FALSE)),(VLOOKUP((LEFT(D143,2)),'Fed. Agency Identifier Table'!A$2:C$63,3,FALSE)))))</f>
        <v/>
      </c>
      <c r="I143" s="150" t="str">
        <f>IF(ISNUMBER(SEARCH("*.unk*",D143)),"Other Federal Awards",IF(ISERROR(VLOOKUP(D143,'CFDA Program Titles Table'!A$2:C$2607,3,FALSE)),"",VLOOKUP(D143,'CFDA Program Titles Table'!A$2:C$2607,3,FALSE)))</f>
        <v/>
      </c>
      <c r="J143" s="70"/>
      <c r="K143" s="70"/>
      <c r="L143" s="70"/>
      <c r="M143" s="19"/>
      <c r="N143" s="19"/>
      <c r="O143" s="99"/>
      <c r="P143" s="99"/>
      <c r="Q143" s="99"/>
      <c r="R143" s="19"/>
      <c r="S143" s="106" t="str">
        <f>IFERROR(IF(J143="Y", "Research And Development Programs Cluster:", VLOOKUP(D143,'Cluster Info'!$A$2:$B$113,2,FALSE)), "Non Cluster:")</f>
        <v>Non Cluster:</v>
      </c>
      <c r="T143" s="106">
        <f t="shared" si="10"/>
        <v>0</v>
      </c>
      <c r="U143" s="106">
        <f t="shared" si="12"/>
        <v>0</v>
      </c>
      <c r="V143" s="106">
        <f t="shared" si="13"/>
        <v>0</v>
      </c>
      <c r="W143" s="119">
        <f t="shared" si="11"/>
        <v>0</v>
      </c>
      <c r="X143" s="106">
        <f t="shared" si="14"/>
        <v>0</v>
      </c>
    </row>
    <row r="144" spans="1:24" ht="14">
      <c r="A144" s="198"/>
      <c r="B144" s="113"/>
      <c r="C144" s="113"/>
      <c r="D144" s="115"/>
      <c r="E144" s="18"/>
      <c r="F144" s="187"/>
      <c r="G144" s="187"/>
      <c r="H144" s="80" t="str">
        <f>IF(ISERROR(IF(ISERROR(VLOOKUP((LEFT(D144,2)),'Fed. Agency Identifier Table'!A$2:C$63,3,FALSE)),(VLOOKUP((LEFT(D144,1)),'Fed. Agency Identifier Table'!A$2:C$63,3,FALSE)),(VLOOKUP((LEFT(D144,2)),'Fed. Agency Identifier Table'!A$2:C$63,3,FALSE)))),"",(IF(ISERROR(VLOOKUP((LEFT(D144,2)),'Fed. Agency Identifier Table'!A$2:C$63,3,FALSE)),(VLOOKUP((LEFT(D144,1)),'Fed. Agency Identifier Table'!A$2:C$63,3,FALSE)),(VLOOKUP((LEFT(D144,2)),'Fed. Agency Identifier Table'!A$2:C$63,3,FALSE)))))</f>
        <v/>
      </c>
      <c r="I144" s="150" t="str">
        <f>IF(ISNUMBER(SEARCH("*.unk*",D144)),"Other Federal Awards",IF(ISERROR(VLOOKUP(D144,'CFDA Program Titles Table'!A$2:C$2607,3,FALSE)),"",VLOOKUP(D144,'CFDA Program Titles Table'!A$2:C$2607,3,FALSE)))</f>
        <v/>
      </c>
      <c r="J144" s="70"/>
      <c r="K144" s="70"/>
      <c r="L144" s="70"/>
      <c r="M144" s="19"/>
      <c r="N144" s="19"/>
      <c r="O144" s="99"/>
      <c r="P144" s="99"/>
      <c r="Q144" s="99"/>
      <c r="R144" s="19"/>
      <c r="S144" s="106" t="str">
        <f>IFERROR(IF(J144="Y", "Research And Development Programs Cluster:", VLOOKUP(D144,'Cluster Info'!$A$2:$B$113,2,FALSE)), "Non Cluster:")</f>
        <v>Non Cluster:</v>
      </c>
      <c r="T144" s="106">
        <f t="shared" si="10"/>
        <v>0</v>
      </c>
      <c r="U144" s="106">
        <f t="shared" si="12"/>
        <v>0</v>
      </c>
      <c r="V144" s="106">
        <f t="shared" si="13"/>
        <v>0</v>
      </c>
      <c r="W144" s="119">
        <f t="shared" si="11"/>
        <v>0</v>
      </c>
      <c r="X144" s="106">
        <f t="shared" si="14"/>
        <v>0</v>
      </c>
    </row>
    <row r="145" spans="1:24" ht="14">
      <c r="A145" s="198"/>
      <c r="B145" s="113"/>
      <c r="C145" s="113"/>
      <c r="D145" s="115"/>
      <c r="E145" s="18"/>
      <c r="F145" s="187"/>
      <c r="G145" s="187"/>
      <c r="H145" s="80" t="str">
        <f>IF(ISERROR(IF(ISERROR(VLOOKUP((LEFT(D145,2)),'Fed. Agency Identifier Table'!A$2:C$63,3,FALSE)),(VLOOKUP((LEFT(D145,1)),'Fed. Agency Identifier Table'!A$2:C$63,3,FALSE)),(VLOOKUP((LEFT(D145,2)),'Fed. Agency Identifier Table'!A$2:C$63,3,FALSE)))),"",(IF(ISERROR(VLOOKUP((LEFT(D145,2)),'Fed. Agency Identifier Table'!A$2:C$63,3,FALSE)),(VLOOKUP((LEFT(D145,1)),'Fed. Agency Identifier Table'!A$2:C$63,3,FALSE)),(VLOOKUP((LEFT(D145,2)),'Fed. Agency Identifier Table'!A$2:C$63,3,FALSE)))))</f>
        <v/>
      </c>
      <c r="I145" s="150" t="str">
        <f>IF(ISNUMBER(SEARCH("*.unk*",D145)),"Other Federal Awards",IF(ISERROR(VLOOKUP(D145,'CFDA Program Titles Table'!A$2:C$2607,3,FALSE)),"",VLOOKUP(D145,'CFDA Program Titles Table'!A$2:C$2607,3,FALSE)))</f>
        <v/>
      </c>
      <c r="J145" s="70"/>
      <c r="K145" s="70"/>
      <c r="L145" s="70"/>
      <c r="M145" s="19"/>
      <c r="N145" s="19"/>
      <c r="O145" s="99"/>
      <c r="P145" s="99"/>
      <c r="Q145" s="99"/>
      <c r="R145" s="19"/>
      <c r="S145" s="106" t="str">
        <f>IFERROR(IF(J145="Y", "Research And Development Programs Cluster:", VLOOKUP(D145,'Cluster Info'!$A$2:$B$113,2,FALSE)), "Non Cluster:")</f>
        <v>Non Cluster:</v>
      </c>
      <c r="T145" s="106">
        <f t="shared" si="10"/>
        <v>0</v>
      </c>
      <c r="U145" s="106">
        <f t="shared" si="12"/>
        <v>0</v>
      </c>
      <c r="V145" s="106">
        <f t="shared" si="13"/>
        <v>0</v>
      </c>
      <c r="W145" s="119">
        <f t="shared" si="11"/>
        <v>0</v>
      </c>
      <c r="X145" s="106">
        <f t="shared" si="14"/>
        <v>0</v>
      </c>
    </row>
    <row r="146" spans="1:24" ht="14">
      <c r="A146" s="198"/>
      <c r="B146" s="113"/>
      <c r="C146" s="113"/>
      <c r="D146" s="115"/>
      <c r="E146" s="18"/>
      <c r="F146" s="187"/>
      <c r="G146" s="187"/>
      <c r="H146" s="80" t="str">
        <f>IF(ISERROR(IF(ISERROR(VLOOKUP((LEFT(D146,2)),'Fed. Agency Identifier Table'!A$2:C$63,3,FALSE)),(VLOOKUP((LEFT(D146,1)),'Fed. Agency Identifier Table'!A$2:C$63,3,FALSE)),(VLOOKUP((LEFT(D146,2)),'Fed. Agency Identifier Table'!A$2:C$63,3,FALSE)))),"",(IF(ISERROR(VLOOKUP((LEFT(D146,2)),'Fed. Agency Identifier Table'!A$2:C$63,3,FALSE)),(VLOOKUP((LEFT(D146,1)),'Fed. Agency Identifier Table'!A$2:C$63,3,FALSE)),(VLOOKUP((LEFT(D146,2)),'Fed. Agency Identifier Table'!A$2:C$63,3,FALSE)))))</f>
        <v/>
      </c>
      <c r="I146" s="150" t="str">
        <f>IF(ISNUMBER(SEARCH("*.unk*",D146)),"Other Federal Awards",IF(ISERROR(VLOOKUP(D146,'CFDA Program Titles Table'!A$2:C$2607,3,FALSE)),"",VLOOKUP(D146,'CFDA Program Titles Table'!A$2:C$2607,3,FALSE)))</f>
        <v/>
      </c>
      <c r="J146" s="70"/>
      <c r="K146" s="70"/>
      <c r="L146" s="71"/>
      <c r="M146" s="19"/>
      <c r="N146" s="20"/>
      <c r="O146" s="99"/>
      <c r="P146" s="99"/>
      <c r="Q146" s="99"/>
      <c r="R146" s="20"/>
      <c r="S146" s="106" t="str">
        <f>IFERROR(IF(J146="Y", "Research And Development Programs Cluster:", VLOOKUP(D146,'Cluster Info'!$A$2:$B$113,2,FALSE)), "Non Cluster:")</f>
        <v>Non Cluster:</v>
      </c>
      <c r="T146" s="106">
        <f t="shared" si="10"/>
        <v>0</v>
      </c>
      <c r="U146" s="106">
        <f t="shared" si="12"/>
        <v>0</v>
      </c>
      <c r="V146" s="106">
        <f t="shared" si="13"/>
        <v>0</v>
      </c>
      <c r="W146" s="119">
        <f t="shared" si="11"/>
        <v>0</v>
      </c>
      <c r="X146" s="106">
        <f t="shared" si="14"/>
        <v>0</v>
      </c>
    </row>
    <row r="147" spans="1:24" ht="14">
      <c r="A147" s="198"/>
      <c r="B147" s="113"/>
      <c r="C147" s="113"/>
      <c r="D147" s="115"/>
      <c r="E147" s="18"/>
      <c r="F147" s="187"/>
      <c r="G147" s="187"/>
      <c r="H147" s="80" t="str">
        <f>IF(ISERROR(IF(ISERROR(VLOOKUP((LEFT(D147,2)),'Fed. Agency Identifier Table'!A$2:C$63,3,FALSE)),(VLOOKUP((LEFT(D147,1)),'Fed. Agency Identifier Table'!A$2:C$63,3,FALSE)),(VLOOKUP((LEFT(D147,2)),'Fed. Agency Identifier Table'!A$2:C$63,3,FALSE)))),"",(IF(ISERROR(VLOOKUP((LEFT(D147,2)),'Fed. Agency Identifier Table'!A$2:C$63,3,FALSE)),(VLOOKUP((LEFT(D147,1)),'Fed. Agency Identifier Table'!A$2:C$63,3,FALSE)),(VLOOKUP((LEFT(D147,2)),'Fed. Agency Identifier Table'!A$2:C$63,3,FALSE)))))</f>
        <v/>
      </c>
      <c r="I147" s="150" t="str">
        <f>IF(ISNUMBER(SEARCH("*.unk*",D147)),"Other Federal Awards",IF(ISERROR(VLOOKUP(D147,'CFDA Program Titles Table'!A$2:C$2607,3,FALSE)),"",VLOOKUP(D147,'CFDA Program Titles Table'!A$2:C$2607,3,FALSE)))</f>
        <v/>
      </c>
      <c r="J147" s="70"/>
      <c r="K147" s="70"/>
      <c r="L147" s="70"/>
      <c r="M147" s="19"/>
      <c r="N147" s="19"/>
      <c r="O147" s="99"/>
      <c r="P147" s="99"/>
      <c r="Q147" s="99"/>
      <c r="R147" s="19"/>
      <c r="S147" s="106" t="str">
        <f>IFERROR(IF(J147="Y", "Research And Development Programs Cluster:", VLOOKUP(D147,'Cluster Info'!$A$2:$B$113,2,FALSE)), "Non Cluster:")</f>
        <v>Non Cluster:</v>
      </c>
      <c r="T147" s="106">
        <f t="shared" si="10"/>
        <v>0</v>
      </c>
      <c r="U147" s="106">
        <f t="shared" si="12"/>
        <v>0</v>
      </c>
      <c r="V147" s="106">
        <f t="shared" si="13"/>
        <v>0</v>
      </c>
      <c r="W147" s="119">
        <f t="shared" si="11"/>
        <v>0</v>
      </c>
      <c r="X147" s="106">
        <f t="shared" si="14"/>
        <v>0</v>
      </c>
    </row>
    <row r="148" spans="1:24" ht="14">
      <c r="A148" s="198"/>
      <c r="B148" s="113"/>
      <c r="C148" s="113"/>
      <c r="D148" s="115"/>
      <c r="E148" s="18"/>
      <c r="F148" s="187"/>
      <c r="G148" s="187"/>
      <c r="H148" s="80" t="str">
        <f>IF(ISERROR(IF(ISERROR(VLOOKUP((LEFT(D148,2)),'Fed. Agency Identifier Table'!A$2:C$63,3,FALSE)),(VLOOKUP((LEFT(D148,1)),'Fed. Agency Identifier Table'!A$2:C$63,3,FALSE)),(VLOOKUP((LEFT(D148,2)),'Fed. Agency Identifier Table'!A$2:C$63,3,FALSE)))),"",(IF(ISERROR(VLOOKUP((LEFT(D148,2)),'Fed. Agency Identifier Table'!A$2:C$63,3,FALSE)),(VLOOKUP((LEFT(D148,1)),'Fed. Agency Identifier Table'!A$2:C$63,3,FALSE)),(VLOOKUP((LEFT(D148,2)),'Fed. Agency Identifier Table'!A$2:C$63,3,FALSE)))))</f>
        <v/>
      </c>
      <c r="I148" s="150" t="str">
        <f>IF(ISNUMBER(SEARCH("*.unk*",D148)),"Other Federal Awards",IF(ISERROR(VLOOKUP(D148,'CFDA Program Titles Table'!A$2:C$2607,3,FALSE)),"",VLOOKUP(D148,'CFDA Program Titles Table'!A$2:C$2607,3,FALSE)))</f>
        <v/>
      </c>
      <c r="J148" s="70"/>
      <c r="K148" s="70"/>
      <c r="L148" s="70"/>
      <c r="M148" s="22"/>
      <c r="N148" s="22"/>
      <c r="O148" s="99"/>
      <c r="P148" s="99"/>
      <c r="Q148" s="100"/>
      <c r="R148" s="20"/>
      <c r="S148" s="106" t="str">
        <f>IFERROR(IF(J148="Y", "Research And Development Programs Cluster:", VLOOKUP(D148,'Cluster Info'!$A$2:$B$113,2,FALSE)), "Non Cluster:")</f>
        <v>Non Cluster:</v>
      </c>
      <c r="T148" s="106">
        <f t="shared" si="10"/>
        <v>0</v>
      </c>
      <c r="U148" s="106">
        <f t="shared" si="12"/>
        <v>0</v>
      </c>
      <c r="V148" s="106">
        <f t="shared" si="13"/>
        <v>0</v>
      </c>
      <c r="W148" s="119">
        <f t="shared" si="11"/>
        <v>0</v>
      </c>
      <c r="X148" s="106">
        <f t="shared" si="14"/>
        <v>0</v>
      </c>
    </row>
    <row r="149" spans="1:24" ht="14">
      <c r="A149" s="198"/>
      <c r="B149" s="113"/>
      <c r="C149" s="113"/>
      <c r="D149" s="115"/>
      <c r="E149" s="18"/>
      <c r="F149" s="187"/>
      <c r="G149" s="187"/>
      <c r="H149" s="80" t="str">
        <f>IF(ISERROR(IF(ISERROR(VLOOKUP((LEFT(D149,2)),'Fed. Agency Identifier Table'!A$2:C$63,3,FALSE)),(VLOOKUP((LEFT(D149,1)),'Fed. Agency Identifier Table'!A$2:C$63,3,FALSE)),(VLOOKUP((LEFT(D149,2)),'Fed. Agency Identifier Table'!A$2:C$63,3,FALSE)))),"",(IF(ISERROR(VLOOKUP((LEFT(D149,2)),'Fed. Agency Identifier Table'!A$2:C$63,3,FALSE)),(VLOOKUP((LEFT(D149,1)),'Fed. Agency Identifier Table'!A$2:C$63,3,FALSE)),(VLOOKUP((LEFT(D149,2)),'Fed. Agency Identifier Table'!A$2:C$63,3,FALSE)))))</f>
        <v/>
      </c>
      <c r="I149" s="150" t="str">
        <f>IF(ISNUMBER(SEARCH("*.unk*",D149)),"Other Federal Awards",IF(ISERROR(VLOOKUP(D149,'CFDA Program Titles Table'!A$2:C$2607,3,FALSE)),"",VLOOKUP(D149,'CFDA Program Titles Table'!A$2:C$2607,3,FALSE)))</f>
        <v/>
      </c>
      <c r="J149" s="70"/>
      <c r="K149" s="70"/>
      <c r="L149" s="70"/>
      <c r="M149" s="19"/>
      <c r="N149" s="22"/>
      <c r="O149" s="99"/>
      <c r="P149" s="100"/>
      <c r="Q149" s="100"/>
      <c r="R149" s="23"/>
      <c r="S149" s="106" t="str">
        <f>IFERROR(IF(J149="Y", "Research And Development Programs Cluster:", VLOOKUP(D149,'Cluster Info'!$A$2:$B$113,2,FALSE)), "Non Cluster:")</f>
        <v>Non Cluster:</v>
      </c>
      <c r="T149" s="106">
        <f t="shared" si="10"/>
        <v>0</v>
      </c>
      <c r="U149" s="106">
        <f t="shared" si="12"/>
        <v>0</v>
      </c>
      <c r="V149" s="106">
        <f t="shared" si="13"/>
        <v>0</v>
      </c>
      <c r="W149" s="119">
        <f t="shared" si="11"/>
        <v>0</v>
      </c>
      <c r="X149" s="106">
        <f t="shared" si="14"/>
        <v>0</v>
      </c>
    </row>
    <row r="150" spans="1:24" ht="14">
      <c r="A150" s="198"/>
      <c r="B150" s="113"/>
      <c r="C150" s="113"/>
      <c r="D150" s="115"/>
      <c r="E150" s="18"/>
      <c r="F150" s="187"/>
      <c r="G150" s="187"/>
      <c r="H150" s="80" t="str">
        <f>IF(ISERROR(IF(ISERROR(VLOOKUP((LEFT(D150,2)),'Fed. Agency Identifier Table'!A$2:C$63,3,FALSE)),(VLOOKUP((LEFT(D150,1)),'Fed. Agency Identifier Table'!A$2:C$63,3,FALSE)),(VLOOKUP((LEFT(D150,2)),'Fed. Agency Identifier Table'!A$2:C$63,3,FALSE)))),"",(IF(ISERROR(VLOOKUP((LEFT(D150,2)),'Fed. Agency Identifier Table'!A$2:C$63,3,FALSE)),(VLOOKUP((LEFT(D150,1)),'Fed. Agency Identifier Table'!A$2:C$63,3,FALSE)),(VLOOKUP((LEFT(D150,2)),'Fed. Agency Identifier Table'!A$2:C$63,3,FALSE)))))</f>
        <v/>
      </c>
      <c r="I150" s="150" t="str">
        <f>IF(ISNUMBER(SEARCH("*.unk*",D150)),"Other Federal Awards",IF(ISERROR(VLOOKUP(D150,'CFDA Program Titles Table'!A$2:C$2607,3,FALSE)),"",VLOOKUP(D150,'CFDA Program Titles Table'!A$2:C$2607,3,FALSE)))</f>
        <v/>
      </c>
      <c r="J150" s="70"/>
      <c r="K150" s="70"/>
      <c r="L150" s="70"/>
      <c r="M150" s="19"/>
      <c r="N150" s="22"/>
      <c r="O150" s="100"/>
      <c r="P150" s="100"/>
      <c r="Q150" s="100"/>
      <c r="R150" s="23"/>
      <c r="S150" s="106" t="str">
        <f>IFERROR(IF(J150="Y", "Research And Development Programs Cluster:", VLOOKUP(D150,'Cluster Info'!$A$2:$B$113,2,FALSE)), "Non Cluster:")</f>
        <v>Non Cluster:</v>
      </c>
      <c r="T150" s="106">
        <f t="shared" si="10"/>
        <v>0</v>
      </c>
      <c r="U150" s="106">
        <f t="shared" si="12"/>
        <v>0</v>
      </c>
      <c r="V150" s="106">
        <f t="shared" si="13"/>
        <v>0</v>
      </c>
      <c r="W150" s="119">
        <f t="shared" si="11"/>
        <v>0</v>
      </c>
      <c r="X150" s="106">
        <f t="shared" si="14"/>
        <v>0</v>
      </c>
    </row>
    <row r="151" spans="1:24" ht="14">
      <c r="A151" s="198"/>
      <c r="B151" s="113"/>
      <c r="C151" s="113"/>
      <c r="D151" s="115"/>
      <c r="E151" s="18"/>
      <c r="F151" s="187"/>
      <c r="G151" s="187"/>
      <c r="H151" s="80" t="str">
        <f>IF(ISERROR(IF(ISERROR(VLOOKUP((LEFT(D151,2)),'Fed. Agency Identifier Table'!A$2:C$63,3,FALSE)),(VLOOKUP((LEFT(D151,1)),'Fed. Agency Identifier Table'!A$2:C$63,3,FALSE)),(VLOOKUP((LEFT(D151,2)),'Fed. Agency Identifier Table'!A$2:C$63,3,FALSE)))),"",(IF(ISERROR(VLOOKUP((LEFT(D151,2)),'Fed. Agency Identifier Table'!A$2:C$63,3,FALSE)),(VLOOKUP((LEFT(D151,1)),'Fed. Agency Identifier Table'!A$2:C$63,3,FALSE)),(VLOOKUP((LEFT(D151,2)),'Fed. Agency Identifier Table'!A$2:C$63,3,FALSE)))))</f>
        <v/>
      </c>
      <c r="I151" s="150" t="str">
        <f>IF(ISNUMBER(SEARCH("*.unk*",D151)),"Other Federal Awards",IF(ISERROR(VLOOKUP(D151,'CFDA Program Titles Table'!A$2:C$2607,3,FALSE)),"",VLOOKUP(D151,'CFDA Program Titles Table'!A$2:C$2607,3,FALSE)))</f>
        <v/>
      </c>
      <c r="J151" s="70"/>
      <c r="K151" s="70"/>
      <c r="L151" s="24"/>
      <c r="M151" s="22"/>
      <c r="N151" s="22"/>
      <c r="O151" s="100"/>
      <c r="P151" s="100"/>
      <c r="Q151" s="100"/>
      <c r="R151" s="23"/>
      <c r="S151" s="106" t="str">
        <f>IFERROR(IF(J151="Y", "Research And Development Programs Cluster:", VLOOKUP(D151,'Cluster Info'!$A$2:$B$113,2,FALSE)), "Non Cluster:")</f>
        <v>Non Cluster:</v>
      </c>
      <c r="T151" s="106">
        <f t="shared" si="10"/>
        <v>0</v>
      </c>
      <c r="U151" s="106">
        <f t="shared" si="12"/>
        <v>0</v>
      </c>
      <c r="V151" s="106">
        <f t="shared" si="13"/>
        <v>0</v>
      </c>
      <c r="W151" s="119">
        <f t="shared" si="11"/>
        <v>0</v>
      </c>
      <c r="X151" s="106">
        <f t="shared" si="14"/>
        <v>0</v>
      </c>
    </row>
    <row r="152" spans="1:24" ht="14">
      <c r="A152" s="198"/>
      <c r="B152" s="24"/>
      <c r="C152" s="24"/>
      <c r="D152" s="18"/>
      <c r="E152" s="18"/>
      <c r="F152" s="187"/>
      <c r="G152" s="187"/>
      <c r="H152" s="80" t="str">
        <f>IF(ISERROR(IF(ISERROR(VLOOKUP((LEFT(D152,2)),'Fed. Agency Identifier Table'!A$2:C$63,3,FALSE)),(VLOOKUP((LEFT(D152,1)),'Fed. Agency Identifier Table'!A$2:C$63,3,FALSE)),(VLOOKUP((LEFT(D152,2)),'Fed. Agency Identifier Table'!A$2:C$63,3,FALSE)))),"",(IF(ISERROR(VLOOKUP((LEFT(D152,2)),'Fed. Agency Identifier Table'!A$2:C$63,3,FALSE)),(VLOOKUP((LEFT(D152,1)),'Fed. Agency Identifier Table'!A$2:C$63,3,FALSE)),(VLOOKUP((LEFT(D152,2)),'Fed. Agency Identifier Table'!A$2:C$63,3,FALSE)))))</f>
        <v/>
      </c>
      <c r="I152" s="150" t="str">
        <f>IF(ISNUMBER(SEARCH("*.unk*",D152)),"Other Federal Awards",IF(ISERROR(VLOOKUP(D152,'CFDA Program Titles Table'!A$2:C$2607,3,FALSE)),"",VLOOKUP(D152,'CFDA Program Titles Table'!A$2:C$2607,3,FALSE)))</f>
        <v/>
      </c>
      <c r="J152" s="70"/>
      <c r="K152" s="70"/>
      <c r="L152" s="24"/>
      <c r="M152" s="22"/>
      <c r="N152" s="22"/>
      <c r="O152" s="100"/>
      <c r="P152" s="100"/>
      <c r="Q152" s="100"/>
      <c r="R152" s="23"/>
      <c r="S152" s="106" t="str">
        <f>IFERROR(IF(J152="Y", "Research And Development Programs Cluster:", VLOOKUP(D152,'Cluster Info'!$A$2:$B$113,2,FALSE)), "Non Cluster:")</f>
        <v>Non Cluster:</v>
      </c>
      <c r="T152" s="106">
        <f t="shared" si="10"/>
        <v>0</v>
      </c>
      <c r="U152" s="106">
        <f t="shared" si="12"/>
        <v>0</v>
      </c>
      <c r="V152" s="106">
        <f t="shared" si="13"/>
        <v>0</v>
      </c>
      <c r="W152" s="119">
        <f t="shared" si="11"/>
        <v>0</v>
      </c>
      <c r="X152" s="106">
        <f t="shared" si="14"/>
        <v>0</v>
      </c>
    </row>
    <row r="153" spans="1:24" ht="14">
      <c r="A153" s="198"/>
      <c r="B153" s="24"/>
      <c r="C153" s="24"/>
      <c r="D153" s="18"/>
      <c r="E153" s="18"/>
      <c r="F153" s="187"/>
      <c r="G153" s="187"/>
      <c r="H153" s="80" t="str">
        <f>IF(ISERROR(IF(ISERROR(VLOOKUP((LEFT(D153,2)),'Fed. Agency Identifier Table'!A$2:C$63,3,FALSE)),(VLOOKUP((LEFT(D153,1)),'Fed. Agency Identifier Table'!A$2:C$63,3,FALSE)),(VLOOKUP((LEFT(D153,2)),'Fed. Agency Identifier Table'!A$2:C$63,3,FALSE)))),"",(IF(ISERROR(VLOOKUP((LEFT(D153,2)),'Fed. Agency Identifier Table'!A$2:C$63,3,FALSE)),(VLOOKUP((LEFT(D153,1)),'Fed. Agency Identifier Table'!A$2:C$63,3,FALSE)),(VLOOKUP((LEFT(D153,2)),'Fed. Agency Identifier Table'!A$2:C$63,3,FALSE)))))</f>
        <v/>
      </c>
      <c r="I153" s="150" t="str">
        <f>IF(ISNUMBER(SEARCH("*.unk*",D153)),"Other Federal Awards",IF(ISERROR(VLOOKUP(D153,'CFDA Program Titles Table'!A$2:C$2607,3,FALSE)),"",VLOOKUP(D153,'CFDA Program Titles Table'!A$2:C$2607,3,FALSE)))</f>
        <v/>
      </c>
      <c r="J153" s="70"/>
      <c r="K153" s="70"/>
      <c r="L153" s="24"/>
      <c r="M153" s="22"/>
      <c r="N153" s="22"/>
      <c r="O153" s="100"/>
      <c r="P153" s="100"/>
      <c r="Q153" s="100"/>
      <c r="R153" s="23"/>
      <c r="S153" s="106" t="str">
        <f>IFERROR(IF(J153="Y", "Research And Development Programs Cluster:", VLOOKUP(D153,'Cluster Info'!$A$2:$B$113,2,FALSE)), "Non Cluster:")</f>
        <v>Non Cluster:</v>
      </c>
      <c r="T153" s="106">
        <f t="shared" si="10"/>
        <v>0</v>
      </c>
      <c r="U153" s="106">
        <f t="shared" si="12"/>
        <v>0</v>
      </c>
      <c r="V153" s="106">
        <f t="shared" si="13"/>
        <v>0</v>
      </c>
      <c r="W153" s="119">
        <f t="shared" si="11"/>
        <v>0</v>
      </c>
      <c r="X153" s="106">
        <f t="shared" si="14"/>
        <v>0</v>
      </c>
    </row>
    <row r="154" spans="1:24" ht="14">
      <c r="A154" s="198"/>
      <c r="B154" s="24"/>
      <c r="C154" s="24"/>
      <c r="D154" s="18"/>
      <c r="E154" s="18"/>
      <c r="F154" s="187"/>
      <c r="G154" s="187"/>
      <c r="H154" s="80" t="str">
        <f>IF(ISERROR(IF(ISERROR(VLOOKUP((LEFT(D154,2)),'Fed. Agency Identifier Table'!A$2:C$63,3,FALSE)),(VLOOKUP((LEFT(D154,1)),'Fed. Agency Identifier Table'!A$2:C$63,3,FALSE)),(VLOOKUP((LEFT(D154,2)),'Fed. Agency Identifier Table'!A$2:C$63,3,FALSE)))),"",(IF(ISERROR(VLOOKUP((LEFT(D154,2)),'Fed. Agency Identifier Table'!A$2:C$63,3,FALSE)),(VLOOKUP((LEFT(D154,1)),'Fed. Agency Identifier Table'!A$2:C$63,3,FALSE)),(VLOOKUP((LEFT(D154,2)),'Fed. Agency Identifier Table'!A$2:C$63,3,FALSE)))))</f>
        <v/>
      </c>
      <c r="I154" s="150" t="str">
        <f>IF(ISNUMBER(SEARCH("*.unk*",D154)),"Other Federal Awards",IF(ISERROR(VLOOKUP(D154,'CFDA Program Titles Table'!A$2:C$2607,3,FALSE)),"",VLOOKUP(D154,'CFDA Program Titles Table'!A$2:C$2607,3,FALSE)))</f>
        <v/>
      </c>
      <c r="J154" s="70"/>
      <c r="K154" s="70"/>
      <c r="L154" s="24"/>
      <c r="M154" s="22"/>
      <c r="N154" s="22"/>
      <c r="O154" s="100"/>
      <c r="P154" s="100"/>
      <c r="Q154" s="100"/>
      <c r="R154" s="23"/>
      <c r="S154" s="106" t="str">
        <f>IFERROR(IF(J154="Y", "Research And Development Programs Cluster:", VLOOKUP(D154,'Cluster Info'!$A$2:$B$113,2,FALSE)), "Non Cluster:")</f>
        <v>Non Cluster:</v>
      </c>
      <c r="T154" s="106">
        <f t="shared" si="10"/>
        <v>0</v>
      </c>
      <c r="U154" s="106">
        <f t="shared" si="12"/>
        <v>0</v>
      </c>
      <c r="V154" s="106">
        <f t="shared" si="13"/>
        <v>0</v>
      </c>
      <c r="W154" s="119">
        <f t="shared" si="11"/>
        <v>0</v>
      </c>
      <c r="X154" s="106">
        <f t="shared" si="14"/>
        <v>0</v>
      </c>
    </row>
    <row r="155" spans="1:24" ht="14">
      <c r="A155" s="198"/>
      <c r="B155" s="24"/>
      <c r="C155" s="24"/>
      <c r="D155" s="18"/>
      <c r="E155" s="18"/>
      <c r="F155" s="187"/>
      <c r="G155" s="187"/>
      <c r="H155" s="80" t="str">
        <f>IF(ISERROR(IF(ISERROR(VLOOKUP((LEFT(D155,2)),'Fed. Agency Identifier Table'!A$2:C$63,3,FALSE)),(VLOOKUP((LEFT(D155,1)),'Fed. Agency Identifier Table'!A$2:C$63,3,FALSE)),(VLOOKUP((LEFT(D155,2)),'Fed. Agency Identifier Table'!A$2:C$63,3,FALSE)))),"",(IF(ISERROR(VLOOKUP((LEFT(D155,2)),'Fed. Agency Identifier Table'!A$2:C$63,3,FALSE)),(VLOOKUP((LEFT(D155,1)),'Fed. Agency Identifier Table'!A$2:C$63,3,FALSE)),(VLOOKUP((LEFT(D155,2)),'Fed. Agency Identifier Table'!A$2:C$63,3,FALSE)))))</f>
        <v/>
      </c>
      <c r="I155" s="150" t="str">
        <f>IF(ISNUMBER(SEARCH("*.unk*",D155)),"Other Federal Awards",IF(ISERROR(VLOOKUP(D155,'CFDA Program Titles Table'!A$2:C$2607,3,FALSE)),"",VLOOKUP(D155,'CFDA Program Titles Table'!A$2:C$2607,3,FALSE)))</f>
        <v/>
      </c>
      <c r="J155" s="70"/>
      <c r="K155" s="70"/>
      <c r="L155" s="24"/>
      <c r="M155" s="22"/>
      <c r="N155" s="22"/>
      <c r="O155" s="100"/>
      <c r="P155" s="100"/>
      <c r="Q155" s="100"/>
      <c r="R155" s="23"/>
      <c r="S155" s="106" t="str">
        <f>IFERROR(IF(J155="Y", "Research And Development Programs Cluster:", VLOOKUP(D155,'Cluster Info'!$A$2:$B$113,2,FALSE)), "Non Cluster:")</f>
        <v>Non Cluster:</v>
      </c>
      <c r="T155" s="106">
        <f t="shared" si="10"/>
        <v>0</v>
      </c>
      <c r="U155" s="106">
        <f t="shared" si="12"/>
        <v>0</v>
      </c>
      <c r="V155" s="106">
        <f t="shared" si="13"/>
        <v>0</v>
      </c>
      <c r="W155" s="119">
        <f t="shared" si="11"/>
        <v>0</v>
      </c>
      <c r="X155" s="106">
        <f t="shared" si="14"/>
        <v>0</v>
      </c>
    </row>
    <row r="156" spans="1:24" ht="14">
      <c r="A156" s="198"/>
      <c r="B156" s="24"/>
      <c r="C156" s="24"/>
      <c r="D156" s="18"/>
      <c r="E156" s="18"/>
      <c r="F156" s="187"/>
      <c r="G156" s="187"/>
      <c r="H156" s="80" t="str">
        <f>IF(ISERROR(IF(ISERROR(VLOOKUP((LEFT(D156,2)),'Fed. Agency Identifier Table'!A$2:C$63,3,FALSE)),(VLOOKUP((LEFT(D156,1)),'Fed. Agency Identifier Table'!A$2:C$63,3,FALSE)),(VLOOKUP((LEFT(D156,2)),'Fed. Agency Identifier Table'!A$2:C$63,3,FALSE)))),"",(IF(ISERROR(VLOOKUP((LEFT(D156,2)),'Fed. Agency Identifier Table'!A$2:C$63,3,FALSE)),(VLOOKUP((LEFT(D156,1)),'Fed. Agency Identifier Table'!A$2:C$63,3,FALSE)),(VLOOKUP((LEFT(D156,2)),'Fed. Agency Identifier Table'!A$2:C$63,3,FALSE)))))</f>
        <v/>
      </c>
      <c r="I156" s="150" t="str">
        <f>IF(ISNUMBER(SEARCH("*.unk*",D156)),"Other Federal Awards",IF(ISERROR(VLOOKUP(D156,'CFDA Program Titles Table'!A$2:C$2607,3,FALSE)),"",VLOOKUP(D156,'CFDA Program Titles Table'!A$2:C$2607,3,FALSE)))</f>
        <v/>
      </c>
      <c r="J156" s="70"/>
      <c r="K156" s="70"/>
      <c r="L156" s="24"/>
      <c r="M156" s="22"/>
      <c r="N156" s="22"/>
      <c r="O156" s="100"/>
      <c r="P156" s="100"/>
      <c r="Q156" s="100"/>
      <c r="R156" s="23"/>
      <c r="S156" s="106" t="str">
        <f>IFERROR(IF(J156="Y", "Research And Development Programs Cluster:", VLOOKUP(D156,'Cluster Info'!$A$2:$B$113,2,FALSE)), "Non Cluster:")</f>
        <v>Non Cluster:</v>
      </c>
      <c r="T156" s="106">
        <f t="shared" si="10"/>
        <v>0</v>
      </c>
      <c r="U156" s="106">
        <f t="shared" si="12"/>
        <v>0</v>
      </c>
      <c r="V156" s="106">
        <f t="shared" si="13"/>
        <v>0</v>
      </c>
      <c r="W156" s="119">
        <f t="shared" si="11"/>
        <v>0</v>
      </c>
      <c r="X156" s="106">
        <f t="shared" si="14"/>
        <v>0</v>
      </c>
    </row>
    <row r="157" spans="1:24" ht="14">
      <c r="A157" s="198"/>
      <c r="B157" s="24"/>
      <c r="C157" s="24"/>
      <c r="D157" s="18"/>
      <c r="E157" s="18"/>
      <c r="F157" s="187"/>
      <c r="G157" s="187"/>
      <c r="H157" s="80" t="str">
        <f>IF(ISERROR(IF(ISERROR(VLOOKUP((LEFT(D157,2)),'Fed. Agency Identifier Table'!A$2:C$63,3,FALSE)),(VLOOKUP((LEFT(D157,1)),'Fed. Agency Identifier Table'!A$2:C$63,3,FALSE)),(VLOOKUP((LEFT(D157,2)),'Fed. Agency Identifier Table'!A$2:C$63,3,FALSE)))),"",(IF(ISERROR(VLOOKUP((LEFT(D157,2)),'Fed. Agency Identifier Table'!A$2:C$63,3,FALSE)),(VLOOKUP((LEFT(D157,1)),'Fed. Agency Identifier Table'!A$2:C$63,3,FALSE)),(VLOOKUP((LEFT(D157,2)),'Fed. Agency Identifier Table'!A$2:C$63,3,FALSE)))))</f>
        <v/>
      </c>
      <c r="I157" s="150" t="str">
        <f>IF(ISNUMBER(SEARCH("*.unk*",D157)),"Other Federal Awards",IF(ISERROR(VLOOKUP(D157,'CFDA Program Titles Table'!A$2:C$2607,3,FALSE)),"",VLOOKUP(D157,'CFDA Program Titles Table'!A$2:C$2607,3,FALSE)))</f>
        <v/>
      </c>
      <c r="J157" s="70"/>
      <c r="K157" s="70"/>
      <c r="L157" s="24"/>
      <c r="M157" s="22"/>
      <c r="N157" s="22"/>
      <c r="O157" s="100"/>
      <c r="P157" s="100"/>
      <c r="Q157" s="100"/>
      <c r="R157" s="23"/>
      <c r="S157" s="106" t="str">
        <f>IFERROR(IF(J157="Y", "Research And Development Programs Cluster:", VLOOKUP(D157,'Cluster Info'!$A$2:$B$113,2,FALSE)), "Non Cluster:")</f>
        <v>Non Cluster:</v>
      </c>
      <c r="T157" s="106">
        <f t="shared" si="10"/>
        <v>0</v>
      </c>
      <c r="U157" s="106">
        <f t="shared" si="12"/>
        <v>0</v>
      </c>
      <c r="V157" s="106">
        <f t="shared" si="13"/>
        <v>0</v>
      </c>
      <c r="W157" s="119">
        <f t="shared" si="11"/>
        <v>0</v>
      </c>
      <c r="X157" s="106">
        <f t="shared" si="14"/>
        <v>0</v>
      </c>
    </row>
    <row r="158" spans="1:24" ht="14">
      <c r="A158" s="198"/>
      <c r="B158" s="24"/>
      <c r="C158" s="24"/>
      <c r="D158" s="18"/>
      <c r="E158" s="18"/>
      <c r="F158" s="187"/>
      <c r="G158" s="187"/>
      <c r="H158" s="80" t="str">
        <f>IF(ISERROR(IF(ISERROR(VLOOKUP((LEFT(D158,2)),'Fed. Agency Identifier Table'!A$2:C$63,3,FALSE)),(VLOOKUP((LEFT(D158,1)),'Fed. Agency Identifier Table'!A$2:C$63,3,FALSE)),(VLOOKUP((LEFT(D158,2)),'Fed. Agency Identifier Table'!A$2:C$63,3,FALSE)))),"",(IF(ISERROR(VLOOKUP((LEFT(D158,2)),'Fed. Agency Identifier Table'!A$2:C$63,3,FALSE)),(VLOOKUP((LEFT(D158,1)),'Fed. Agency Identifier Table'!A$2:C$63,3,FALSE)),(VLOOKUP((LEFT(D158,2)),'Fed. Agency Identifier Table'!A$2:C$63,3,FALSE)))))</f>
        <v/>
      </c>
      <c r="I158" s="150" t="str">
        <f>IF(ISNUMBER(SEARCH("*.unk*",D158)),"Other Federal Awards",IF(ISERROR(VLOOKUP(D158,'CFDA Program Titles Table'!A$2:C$2607,3,FALSE)),"",VLOOKUP(D158,'CFDA Program Titles Table'!A$2:C$2607,3,FALSE)))</f>
        <v/>
      </c>
      <c r="J158" s="70"/>
      <c r="K158" s="70"/>
      <c r="L158" s="24"/>
      <c r="M158" s="22"/>
      <c r="N158" s="22"/>
      <c r="O158" s="100"/>
      <c r="P158" s="100"/>
      <c r="Q158" s="100"/>
      <c r="R158" s="23"/>
      <c r="S158" s="106" t="str">
        <f>IFERROR(IF(J158="Y", "Research And Development Programs Cluster:", VLOOKUP(D158,'Cluster Info'!$A$2:$B$113,2,FALSE)), "Non Cluster:")</f>
        <v>Non Cluster:</v>
      </c>
      <c r="T158" s="106">
        <f t="shared" si="10"/>
        <v>0</v>
      </c>
      <c r="U158" s="106">
        <f t="shared" si="12"/>
        <v>0</v>
      </c>
      <c r="V158" s="106">
        <f t="shared" si="13"/>
        <v>0</v>
      </c>
      <c r="W158" s="119">
        <f t="shared" si="11"/>
        <v>0</v>
      </c>
      <c r="X158" s="106">
        <f t="shared" si="14"/>
        <v>0</v>
      </c>
    </row>
    <row r="159" spans="1:24" ht="14">
      <c r="A159" s="198"/>
      <c r="B159" s="24"/>
      <c r="C159" s="24"/>
      <c r="D159" s="18"/>
      <c r="E159" s="18"/>
      <c r="F159" s="187"/>
      <c r="G159" s="187"/>
      <c r="H159" s="80" t="str">
        <f>IF(ISERROR(IF(ISERROR(VLOOKUP((LEFT(D159,2)),'Fed. Agency Identifier Table'!A$2:C$63,3,FALSE)),(VLOOKUP((LEFT(D159,1)),'Fed. Agency Identifier Table'!A$2:C$63,3,FALSE)),(VLOOKUP((LEFT(D159,2)),'Fed. Agency Identifier Table'!A$2:C$63,3,FALSE)))),"",(IF(ISERROR(VLOOKUP((LEFT(D159,2)),'Fed. Agency Identifier Table'!A$2:C$63,3,FALSE)),(VLOOKUP((LEFT(D159,1)),'Fed. Agency Identifier Table'!A$2:C$63,3,FALSE)),(VLOOKUP((LEFT(D159,2)),'Fed. Agency Identifier Table'!A$2:C$63,3,FALSE)))))</f>
        <v/>
      </c>
      <c r="I159" s="150" t="str">
        <f>IF(ISNUMBER(SEARCH("*.unk*",D159)),"Other Federal Awards",IF(ISERROR(VLOOKUP(D159,'CFDA Program Titles Table'!A$2:C$2607,3,FALSE)),"",VLOOKUP(D159,'CFDA Program Titles Table'!A$2:C$2607,3,FALSE)))</f>
        <v/>
      </c>
      <c r="J159" s="70"/>
      <c r="K159" s="70"/>
      <c r="L159" s="24"/>
      <c r="M159" s="22"/>
      <c r="N159" s="22"/>
      <c r="O159" s="100"/>
      <c r="P159" s="100"/>
      <c r="Q159" s="100"/>
      <c r="R159" s="23"/>
      <c r="S159" s="106" t="str">
        <f>IFERROR(IF(J159="Y", "Research And Development Programs Cluster:", VLOOKUP(D159,'Cluster Info'!$A$2:$B$113,2,FALSE)), "Non Cluster:")</f>
        <v>Non Cluster:</v>
      </c>
      <c r="T159" s="106">
        <f t="shared" si="10"/>
        <v>0</v>
      </c>
      <c r="U159" s="106">
        <f t="shared" si="12"/>
        <v>0</v>
      </c>
      <c r="V159" s="106">
        <f t="shared" si="13"/>
        <v>0</v>
      </c>
      <c r="W159" s="119">
        <f t="shared" si="11"/>
        <v>0</v>
      </c>
      <c r="X159" s="106">
        <f t="shared" si="14"/>
        <v>0</v>
      </c>
    </row>
    <row r="160" spans="1:24" ht="14">
      <c r="A160" s="198"/>
      <c r="B160" s="24"/>
      <c r="C160" s="24"/>
      <c r="D160" s="18"/>
      <c r="E160" s="18"/>
      <c r="F160" s="187"/>
      <c r="G160" s="187"/>
      <c r="H160" s="80" t="str">
        <f>IF(ISERROR(IF(ISERROR(VLOOKUP((LEFT(D160,2)),'Fed. Agency Identifier Table'!A$2:C$63,3,FALSE)),(VLOOKUP((LEFT(D160,1)),'Fed. Agency Identifier Table'!A$2:C$63,3,FALSE)),(VLOOKUP((LEFT(D160,2)),'Fed. Agency Identifier Table'!A$2:C$63,3,FALSE)))),"",(IF(ISERROR(VLOOKUP((LEFT(D160,2)),'Fed. Agency Identifier Table'!A$2:C$63,3,FALSE)),(VLOOKUP((LEFT(D160,1)),'Fed. Agency Identifier Table'!A$2:C$63,3,FALSE)),(VLOOKUP((LEFT(D160,2)),'Fed. Agency Identifier Table'!A$2:C$63,3,FALSE)))))</f>
        <v/>
      </c>
      <c r="I160" s="150" t="str">
        <f>IF(ISNUMBER(SEARCH("*.unk*",D160)),"Other Federal Awards",IF(ISERROR(VLOOKUP(D160,'CFDA Program Titles Table'!A$2:C$2607,3,FALSE)),"",VLOOKUP(D160,'CFDA Program Titles Table'!A$2:C$2607,3,FALSE)))</f>
        <v/>
      </c>
      <c r="J160" s="70"/>
      <c r="K160" s="70"/>
      <c r="L160" s="24"/>
      <c r="M160" s="22"/>
      <c r="N160" s="22"/>
      <c r="O160" s="100"/>
      <c r="P160" s="100"/>
      <c r="Q160" s="100"/>
      <c r="R160" s="23"/>
      <c r="S160" s="106" t="str">
        <f>IFERROR(IF(J160="Y", "Research And Development Programs Cluster:", VLOOKUP(D160,'Cluster Info'!$A$2:$B$113,2,FALSE)), "Non Cluster:")</f>
        <v>Non Cluster:</v>
      </c>
      <c r="T160" s="106">
        <f t="shared" si="10"/>
        <v>0</v>
      </c>
      <c r="U160" s="106">
        <f t="shared" si="12"/>
        <v>0</v>
      </c>
      <c r="V160" s="106">
        <f t="shared" si="13"/>
        <v>0</v>
      </c>
      <c r="W160" s="119">
        <f t="shared" si="11"/>
        <v>0</v>
      </c>
      <c r="X160" s="106">
        <f t="shared" si="14"/>
        <v>0</v>
      </c>
    </row>
    <row r="161" spans="1:24" ht="14">
      <c r="A161" s="198"/>
      <c r="B161" s="24"/>
      <c r="C161" s="24"/>
      <c r="D161" s="18"/>
      <c r="E161" s="18"/>
      <c r="F161" s="187"/>
      <c r="G161" s="187"/>
      <c r="H161" s="80" t="str">
        <f>IF(ISERROR(IF(ISERROR(VLOOKUP((LEFT(D161,2)),'Fed. Agency Identifier Table'!A$2:C$63,3,FALSE)),(VLOOKUP((LEFT(D161,1)),'Fed. Agency Identifier Table'!A$2:C$63,3,FALSE)),(VLOOKUP((LEFT(D161,2)),'Fed. Agency Identifier Table'!A$2:C$63,3,FALSE)))),"",(IF(ISERROR(VLOOKUP((LEFT(D161,2)),'Fed. Agency Identifier Table'!A$2:C$63,3,FALSE)),(VLOOKUP((LEFT(D161,1)),'Fed. Agency Identifier Table'!A$2:C$63,3,FALSE)),(VLOOKUP((LEFT(D161,2)),'Fed. Agency Identifier Table'!A$2:C$63,3,FALSE)))))</f>
        <v/>
      </c>
      <c r="I161" s="150" t="str">
        <f>IF(ISNUMBER(SEARCH("*.unk*",D161)),"Other Federal Awards",IF(ISERROR(VLOOKUP(D161,'CFDA Program Titles Table'!A$2:C$2607,3,FALSE)),"",VLOOKUP(D161,'CFDA Program Titles Table'!A$2:C$2607,3,FALSE)))</f>
        <v/>
      </c>
      <c r="J161" s="70"/>
      <c r="K161" s="70"/>
      <c r="L161" s="24"/>
      <c r="M161" s="22"/>
      <c r="N161" s="22"/>
      <c r="O161" s="100"/>
      <c r="P161" s="100"/>
      <c r="Q161" s="100"/>
      <c r="R161" s="23"/>
      <c r="S161" s="106" t="str">
        <f>IFERROR(IF(J161="Y", "Research And Development Programs Cluster:", VLOOKUP(D161,'Cluster Info'!$A$2:$B$113,2,FALSE)), "Non Cluster:")</f>
        <v>Non Cluster:</v>
      </c>
      <c r="T161" s="106">
        <f t="shared" si="10"/>
        <v>0</v>
      </c>
      <c r="U161" s="106">
        <f t="shared" si="12"/>
        <v>0</v>
      </c>
      <c r="V161" s="106">
        <f t="shared" si="13"/>
        <v>0</v>
      </c>
      <c r="W161" s="119">
        <f t="shared" si="11"/>
        <v>0</v>
      </c>
      <c r="X161" s="106">
        <f t="shared" si="14"/>
        <v>0</v>
      </c>
    </row>
    <row r="162" spans="1:24" ht="14">
      <c r="A162" s="198"/>
      <c r="B162" s="24"/>
      <c r="C162" s="24"/>
      <c r="D162" s="18"/>
      <c r="E162" s="18"/>
      <c r="F162" s="187"/>
      <c r="G162" s="187"/>
      <c r="H162" s="80" t="str">
        <f>IF(ISERROR(IF(ISERROR(VLOOKUP((LEFT(D162,2)),'Fed. Agency Identifier Table'!A$2:C$63,3,FALSE)),(VLOOKUP((LEFT(D162,1)),'Fed. Agency Identifier Table'!A$2:C$63,3,FALSE)),(VLOOKUP((LEFT(D162,2)),'Fed. Agency Identifier Table'!A$2:C$63,3,FALSE)))),"",(IF(ISERROR(VLOOKUP((LEFT(D162,2)),'Fed. Agency Identifier Table'!A$2:C$63,3,FALSE)),(VLOOKUP((LEFT(D162,1)),'Fed. Agency Identifier Table'!A$2:C$63,3,FALSE)),(VLOOKUP((LEFT(D162,2)),'Fed. Agency Identifier Table'!A$2:C$63,3,FALSE)))))</f>
        <v/>
      </c>
      <c r="I162" s="150" t="str">
        <f>IF(ISNUMBER(SEARCH("*.unk*",D162)),"Other Federal Awards",IF(ISERROR(VLOOKUP(D162,'CFDA Program Titles Table'!A$2:C$2607,3,FALSE)),"",VLOOKUP(D162,'CFDA Program Titles Table'!A$2:C$2607,3,FALSE)))</f>
        <v/>
      </c>
      <c r="J162" s="70"/>
      <c r="K162" s="70"/>
      <c r="L162" s="24"/>
      <c r="M162" s="22"/>
      <c r="N162" s="22"/>
      <c r="O162" s="100"/>
      <c r="P162" s="100"/>
      <c r="Q162" s="100"/>
      <c r="R162" s="23"/>
      <c r="S162" s="106" t="str">
        <f>IFERROR(IF(J162="Y", "Research And Development Programs Cluster:", VLOOKUP(D162,'Cluster Info'!$A$2:$B$113,2,FALSE)), "Non Cluster:")</f>
        <v>Non Cluster:</v>
      </c>
      <c r="T162" s="106">
        <f t="shared" si="10"/>
        <v>0</v>
      </c>
      <c r="U162" s="106">
        <f t="shared" si="12"/>
        <v>0</v>
      </c>
      <c r="V162" s="106">
        <f t="shared" si="13"/>
        <v>0</v>
      </c>
      <c r="W162" s="119">
        <f t="shared" si="11"/>
        <v>0</v>
      </c>
      <c r="X162" s="106">
        <f t="shared" si="14"/>
        <v>0</v>
      </c>
    </row>
    <row r="163" spans="1:24" ht="14">
      <c r="A163" s="198"/>
      <c r="B163" s="24"/>
      <c r="C163" s="24"/>
      <c r="D163" s="18"/>
      <c r="E163" s="18"/>
      <c r="F163" s="187"/>
      <c r="G163" s="187"/>
      <c r="H163" s="80" t="str">
        <f>IF(ISERROR(IF(ISERROR(VLOOKUP((LEFT(D163,2)),'Fed. Agency Identifier Table'!A$2:C$63,3,FALSE)),(VLOOKUP((LEFT(D163,1)),'Fed. Agency Identifier Table'!A$2:C$63,3,FALSE)),(VLOOKUP((LEFT(D163,2)),'Fed. Agency Identifier Table'!A$2:C$63,3,FALSE)))),"",(IF(ISERROR(VLOOKUP((LEFT(D163,2)),'Fed. Agency Identifier Table'!A$2:C$63,3,FALSE)),(VLOOKUP((LEFT(D163,1)),'Fed. Agency Identifier Table'!A$2:C$63,3,FALSE)),(VLOOKUP((LEFT(D163,2)),'Fed. Agency Identifier Table'!A$2:C$63,3,FALSE)))))</f>
        <v/>
      </c>
      <c r="I163" s="150" t="str">
        <f>IF(ISNUMBER(SEARCH("*.unk*",D163)),"Other Federal Awards",IF(ISERROR(VLOOKUP(D163,'CFDA Program Titles Table'!A$2:C$2607,3,FALSE)),"",VLOOKUP(D163,'CFDA Program Titles Table'!A$2:C$2607,3,FALSE)))</f>
        <v/>
      </c>
      <c r="J163" s="70"/>
      <c r="K163" s="70"/>
      <c r="L163" s="24"/>
      <c r="M163" s="22"/>
      <c r="N163" s="22"/>
      <c r="O163" s="100"/>
      <c r="P163" s="100"/>
      <c r="Q163" s="100"/>
      <c r="R163" s="23"/>
      <c r="S163" s="106" t="str">
        <f>IFERROR(IF(J163="Y", "Research And Development Programs Cluster:", VLOOKUP(D163,'Cluster Info'!$A$2:$B$113,2,FALSE)), "Non Cluster:")</f>
        <v>Non Cluster:</v>
      </c>
      <c r="T163" s="106">
        <f t="shared" si="10"/>
        <v>0</v>
      </c>
      <c r="U163" s="106">
        <f t="shared" si="12"/>
        <v>0</v>
      </c>
      <c r="V163" s="106">
        <f t="shared" si="13"/>
        <v>0</v>
      </c>
      <c r="W163" s="119">
        <f t="shared" si="11"/>
        <v>0</v>
      </c>
      <c r="X163" s="106">
        <f t="shared" si="14"/>
        <v>0</v>
      </c>
    </row>
    <row r="164" spans="1:24" ht="14">
      <c r="A164" s="198"/>
      <c r="B164" s="24"/>
      <c r="C164" s="24"/>
      <c r="D164" s="18"/>
      <c r="E164" s="18"/>
      <c r="F164" s="187"/>
      <c r="G164" s="187"/>
      <c r="H164" s="80" t="str">
        <f>IF(ISERROR(IF(ISERROR(VLOOKUP((LEFT(D164,2)),'Fed. Agency Identifier Table'!A$2:C$63,3,FALSE)),(VLOOKUP((LEFT(D164,1)),'Fed. Agency Identifier Table'!A$2:C$63,3,FALSE)),(VLOOKUP((LEFT(D164,2)),'Fed. Agency Identifier Table'!A$2:C$63,3,FALSE)))),"",(IF(ISERROR(VLOOKUP((LEFT(D164,2)),'Fed. Agency Identifier Table'!A$2:C$63,3,FALSE)),(VLOOKUP((LEFT(D164,1)),'Fed. Agency Identifier Table'!A$2:C$63,3,FALSE)),(VLOOKUP((LEFT(D164,2)),'Fed. Agency Identifier Table'!A$2:C$63,3,FALSE)))))</f>
        <v/>
      </c>
      <c r="I164" s="150" t="str">
        <f>IF(ISNUMBER(SEARCH("*.unk*",D164)),"Other Federal Awards",IF(ISERROR(VLOOKUP(D164,'CFDA Program Titles Table'!A$2:C$2607,3,FALSE)),"",VLOOKUP(D164,'CFDA Program Titles Table'!A$2:C$2607,3,FALSE)))</f>
        <v/>
      </c>
      <c r="J164" s="70"/>
      <c r="K164" s="70"/>
      <c r="L164" s="24"/>
      <c r="M164" s="22"/>
      <c r="N164" s="22"/>
      <c r="O164" s="100"/>
      <c r="P164" s="100"/>
      <c r="Q164" s="100"/>
      <c r="R164" s="23"/>
      <c r="S164" s="106" t="str">
        <f>IFERROR(IF(J164="Y", "Research And Development Programs Cluster:", VLOOKUP(D164,'Cluster Info'!$A$2:$B$113,2,FALSE)), "Non Cluster:")</f>
        <v>Non Cluster:</v>
      </c>
      <c r="T164" s="106">
        <f t="shared" si="10"/>
        <v>0</v>
      </c>
      <c r="U164" s="106">
        <f t="shared" si="12"/>
        <v>0</v>
      </c>
      <c r="V164" s="106">
        <f t="shared" si="13"/>
        <v>0</v>
      </c>
      <c r="W164" s="119">
        <f t="shared" si="11"/>
        <v>0</v>
      </c>
      <c r="X164" s="106">
        <f t="shared" si="14"/>
        <v>0</v>
      </c>
    </row>
    <row r="165" spans="1:24" ht="14">
      <c r="A165" s="198"/>
      <c r="B165" s="24"/>
      <c r="C165" s="24"/>
      <c r="D165" s="18"/>
      <c r="E165" s="18"/>
      <c r="F165" s="187"/>
      <c r="G165" s="187"/>
      <c r="H165" s="80" t="str">
        <f>IF(ISERROR(IF(ISERROR(VLOOKUP((LEFT(D165,2)),'Fed. Agency Identifier Table'!A$2:C$63,3,FALSE)),(VLOOKUP((LEFT(D165,1)),'Fed. Agency Identifier Table'!A$2:C$63,3,FALSE)),(VLOOKUP((LEFT(D165,2)),'Fed. Agency Identifier Table'!A$2:C$63,3,FALSE)))),"",(IF(ISERROR(VLOOKUP((LEFT(D165,2)),'Fed. Agency Identifier Table'!A$2:C$63,3,FALSE)),(VLOOKUP((LEFT(D165,1)),'Fed. Agency Identifier Table'!A$2:C$63,3,FALSE)),(VLOOKUP((LEFT(D165,2)),'Fed. Agency Identifier Table'!A$2:C$63,3,FALSE)))))</f>
        <v/>
      </c>
      <c r="I165" s="150" t="str">
        <f>IF(ISNUMBER(SEARCH("*.unk*",D165)),"Other Federal Awards",IF(ISERROR(VLOOKUP(D165,'CFDA Program Titles Table'!A$2:C$2607,3,FALSE)),"",VLOOKUP(D165,'CFDA Program Titles Table'!A$2:C$2607,3,FALSE)))</f>
        <v/>
      </c>
      <c r="J165" s="70"/>
      <c r="K165" s="70"/>
      <c r="L165" s="24"/>
      <c r="M165" s="22"/>
      <c r="N165" s="22"/>
      <c r="O165" s="100"/>
      <c r="P165" s="100"/>
      <c r="Q165" s="100"/>
      <c r="R165" s="23"/>
      <c r="S165" s="106" t="str">
        <f>IFERROR(IF(J165="Y", "Research And Development Programs Cluster:", VLOOKUP(D165,'Cluster Info'!$A$2:$B$113,2,FALSE)), "Non Cluster:")</f>
        <v>Non Cluster:</v>
      </c>
      <c r="T165" s="106">
        <f t="shared" si="10"/>
        <v>0</v>
      </c>
      <c r="U165" s="106">
        <f t="shared" si="12"/>
        <v>0</v>
      </c>
      <c r="V165" s="106">
        <f t="shared" si="13"/>
        <v>0</v>
      </c>
      <c r="W165" s="119">
        <f t="shared" si="11"/>
        <v>0</v>
      </c>
      <c r="X165" s="106">
        <f t="shared" si="14"/>
        <v>0</v>
      </c>
    </row>
    <row r="166" spans="1:24" ht="14">
      <c r="A166" s="198"/>
      <c r="B166" s="24"/>
      <c r="C166" s="24"/>
      <c r="D166" s="18"/>
      <c r="E166" s="18"/>
      <c r="F166" s="187"/>
      <c r="G166" s="187"/>
      <c r="H166" s="80" t="str">
        <f>IF(ISERROR(IF(ISERROR(VLOOKUP((LEFT(D166,2)),'Fed. Agency Identifier Table'!A$2:C$63,3,FALSE)),(VLOOKUP((LEFT(D166,1)),'Fed. Agency Identifier Table'!A$2:C$63,3,FALSE)),(VLOOKUP((LEFT(D166,2)),'Fed. Agency Identifier Table'!A$2:C$63,3,FALSE)))),"",(IF(ISERROR(VLOOKUP((LEFT(D166,2)),'Fed. Agency Identifier Table'!A$2:C$63,3,FALSE)),(VLOOKUP((LEFT(D166,1)),'Fed. Agency Identifier Table'!A$2:C$63,3,FALSE)),(VLOOKUP((LEFT(D166,2)),'Fed. Agency Identifier Table'!A$2:C$63,3,FALSE)))))</f>
        <v/>
      </c>
      <c r="I166" s="150" t="str">
        <f>IF(ISNUMBER(SEARCH("*.unk*",D166)),"Other Federal Awards",IF(ISERROR(VLOOKUP(D166,'CFDA Program Titles Table'!A$2:C$2607,3,FALSE)),"",VLOOKUP(D166,'CFDA Program Titles Table'!A$2:C$2607,3,FALSE)))</f>
        <v/>
      </c>
      <c r="J166" s="70"/>
      <c r="K166" s="70"/>
      <c r="L166" s="24"/>
      <c r="M166" s="22"/>
      <c r="N166" s="22"/>
      <c r="O166" s="100"/>
      <c r="P166" s="100"/>
      <c r="Q166" s="100"/>
      <c r="R166" s="23"/>
      <c r="S166" s="106" t="str">
        <f>IFERROR(IF(J166="Y", "Research And Development Programs Cluster:", VLOOKUP(D166,'Cluster Info'!$A$2:$B$113,2,FALSE)), "Non Cluster:")</f>
        <v>Non Cluster:</v>
      </c>
      <c r="T166" s="106">
        <f t="shared" si="10"/>
        <v>0</v>
      </c>
      <c r="U166" s="106">
        <f t="shared" si="12"/>
        <v>0</v>
      </c>
      <c r="V166" s="106">
        <f t="shared" si="13"/>
        <v>0</v>
      </c>
      <c r="W166" s="119">
        <f t="shared" si="11"/>
        <v>0</v>
      </c>
      <c r="X166" s="106">
        <f t="shared" si="14"/>
        <v>0</v>
      </c>
    </row>
    <row r="167" spans="1:24" ht="14">
      <c r="A167" s="198"/>
      <c r="B167" s="24"/>
      <c r="C167" s="24"/>
      <c r="D167" s="18"/>
      <c r="E167" s="18"/>
      <c r="F167" s="187"/>
      <c r="G167" s="187"/>
      <c r="H167" s="80" t="str">
        <f>IF(ISERROR(IF(ISERROR(VLOOKUP((LEFT(D167,2)),'Fed. Agency Identifier Table'!A$2:C$63,3,FALSE)),(VLOOKUP((LEFT(D167,1)),'Fed. Agency Identifier Table'!A$2:C$63,3,FALSE)),(VLOOKUP((LEFT(D167,2)),'Fed. Agency Identifier Table'!A$2:C$63,3,FALSE)))),"",(IF(ISERROR(VLOOKUP((LEFT(D167,2)),'Fed. Agency Identifier Table'!A$2:C$63,3,FALSE)),(VLOOKUP((LEFT(D167,1)),'Fed. Agency Identifier Table'!A$2:C$63,3,FALSE)),(VLOOKUP((LEFT(D167,2)),'Fed. Agency Identifier Table'!A$2:C$63,3,FALSE)))))</f>
        <v/>
      </c>
      <c r="I167" s="150" t="str">
        <f>IF(ISNUMBER(SEARCH("*.unk*",D167)),"Other Federal Awards",IF(ISERROR(VLOOKUP(D167,'CFDA Program Titles Table'!A$2:C$2607,3,FALSE)),"",VLOOKUP(D167,'CFDA Program Titles Table'!A$2:C$2607,3,FALSE)))</f>
        <v/>
      </c>
      <c r="J167" s="70"/>
      <c r="K167" s="70"/>
      <c r="L167" s="24"/>
      <c r="M167" s="22"/>
      <c r="N167" s="22"/>
      <c r="O167" s="100"/>
      <c r="P167" s="100"/>
      <c r="Q167" s="100"/>
      <c r="R167" s="23"/>
      <c r="S167" s="106" t="str">
        <f>IFERROR(IF(J167="Y", "Research And Development Programs Cluster:", VLOOKUP(D167,'Cluster Info'!$A$2:$B$113,2,FALSE)), "Non Cluster:")</f>
        <v>Non Cluster:</v>
      </c>
      <c r="T167" s="106">
        <f t="shared" si="10"/>
        <v>0</v>
      </c>
      <c r="U167" s="106">
        <f t="shared" si="12"/>
        <v>0</v>
      </c>
      <c r="V167" s="106">
        <f t="shared" si="13"/>
        <v>0</v>
      </c>
      <c r="W167" s="119">
        <f t="shared" si="11"/>
        <v>0</v>
      </c>
      <c r="X167" s="106">
        <f t="shared" si="14"/>
        <v>0</v>
      </c>
    </row>
    <row r="168" spans="1:24" ht="14">
      <c r="A168" s="198"/>
      <c r="B168" s="24"/>
      <c r="C168" s="24"/>
      <c r="D168" s="18"/>
      <c r="E168" s="18"/>
      <c r="F168" s="187"/>
      <c r="G168" s="187"/>
      <c r="H168" s="80" t="str">
        <f>IF(ISERROR(IF(ISERROR(VLOOKUP((LEFT(D168,2)),'Fed. Agency Identifier Table'!A$2:C$63,3,FALSE)),(VLOOKUP((LEFT(D168,1)),'Fed. Agency Identifier Table'!A$2:C$63,3,FALSE)),(VLOOKUP((LEFT(D168,2)),'Fed. Agency Identifier Table'!A$2:C$63,3,FALSE)))),"",(IF(ISERROR(VLOOKUP((LEFT(D168,2)),'Fed. Agency Identifier Table'!A$2:C$63,3,FALSE)),(VLOOKUP((LEFT(D168,1)),'Fed. Agency Identifier Table'!A$2:C$63,3,FALSE)),(VLOOKUP((LEFT(D168,2)),'Fed. Agency Identifier Table'!A$2:C$63,3,FALSE)))))</f>
        <v/>
      </c>
      <c r="I168" s="150" t="str">
        <f>IF(ISNUMBER(SEARCH("*.unk*",D168)),"Other Federal Awards",IF(ISERROR(VLOOKUP(D168,'CFDA Program Titles Table'!A$2:C$2607,3,FALSE)),"",VLOOKUP(D168,'CFDA Program Titles Table'!A$2:C$2607,3,FALSE)))</f>
        <v/>
      </c>
      <c r="J168" s="70"/>
      <c r="K168" s="70"/>
      <c r="L168" s="24"/>
      <c r="M168" s="22"/>
      <c r="N168" s="22"/>
      <c r="O168" s="100"/>
      <c r="P168" s="100"/>
      <c r="Q168" s="100"/>
      <c r="R168" s="23"/>
      <c r="S168" s="106" t="str">
        <f>IFERROR(IF(J168="Y", "Research And Development Programs Cluster:", VLOOKUP(D168,'Cluster Info'!$A$2:$B$113,2,FALSE)), "Non Cluster:")</f>
        <v>Non Cluster:</v>
      </c>
      <c r="T168" s="106">
        <f t="shared" si="10"/>
        <v>0</v>
      </c>
      <c r="U168" s="106">
        <f t="shared" si="12"/>
        <v>0</v>
      </c>
      <c r="V168" s="106">
        <f t="shared" si="13"/>
        <v>0</v>
      </c>
      <c r="W168" s="119">
        <f t="shared" si="11"/>
        <v>0</v>
      </c>
      <c r="X168" s="106">
        <f t="shared" si="14"/>
        <v>0</v>
      </c>
    </row>
    <row r="169" spans="1:24" ht="14">
      <c r="A169" s="198"/>
      <c r="B169" s="24"/>
      <c r="C169" s="24"/>
      <c r="D169" s="18"/>
      <c r="E169" s="18"/>
      <c r="F169" s="187"/>
      <c r="G169" s="187"/>
      <c r="H169" s="80" t="str">
        <f>IF(ISERROR(IF(ISERROR(VLOOKUP((LEFT(D169,2)),'Fed. Agency Identifier Table'!A$2:C$63,3,FALSE)),(VLOOKUP((LEFT(D169,1)),'Fed. Agency Identifier Table'!A$2:C$63,3,FALSE)),(VLOOKUP((LEFT(D169,2)),'Fed. Agency Identifier Table'!A$2:C$63,3,FALSE)))),"",(IF(ISERROR(VLOOKUP((LEFT(D169,2)),'Fed. Agency Identifier Table'!A$2:C$63,3,FALSE)),(VLOOKUP((LEFT(D169,1)),'Fed. Agency Identifier Table'!A$2:C$63,3,FALSE)),(VLOOKUP((LEFT(D169,2)),'Fed. Agency Identifier Table'!A$2:C$63,3,FALSE)))))</f>
        <v/>
      </c>
      <c r="I169" s="150" t="str">
        <f>IF(ISNUMBER(SEARCH("*.unk*",D169)),"Other Federal Awards",IF(ISERROR(VLOOKUP(D169,'CFDA Program Titles Table'!A$2:C$2607,3,FALSE)),"",VLOOKUP(D169,'CFDA Program Titles Table'!A$2:C$2607,3,FALSE)))</f>
        <v/>
      </c>
      <c r="J169" s="70"/>
      <c r="K169" s="70"/>
      <c r="L169" s="24"/>
      <c r="M169" s="22"/>
      <c r="N169" s="22"/>
      <c r="O169" s="100"/>
      <c r="P169" s="100"/>
      <c r="Q169" s="100"/>
      <c r="R169" s="23"/>
      <c r="S169" s="106" t="str">
        <f>IFERROR(IF(J169="Y", "Research And Development Programs Cluster:", VLOOKUP(D169,'Cluster Info'!$A$2:$B$113,2,FALSE)), "Non Cluster:")</f>
        <v>Non Cluster:</v>
      </c>
      <c r="T169" s="106">
        <f t="shared" si="10"/>
        <v>0</v>
      </c>
      <c r="U169" s="106">
        <f t="shared" si="12"/>
        <v>0</v>
      </c>
      <c r="V169" s="106">
        <f t="shared" si="13"/>
        <v>0</v>
      </c>
      <c r="W169" s="119">
        <f t="shared" si="11"/>
        <v>0</v>
      </c>
      <c r="X169" s="106">
        <f t="shared" si="14"/>
        <v>0</v>
      </c>
    </row>
    <row r="170" spans="1:24" ht="14">
      <c r="A170" s="198"/>
      <c r="B170" s="24"/>
      <c r="C170" s="24"/>
      <c r="D170" s="18"/>
      <c r="E170" s="18"/>
      <c r="F170" s="187"/>
      <c r="G170" s="187"/>
      <c r="H170" s="80" t="str">
        <f>IF(ISERROR(IF(ISERROR(VLOOKUP((LEFT(D170,2)),'Fed. Agency Identifier Table'!A$2:C$63,3,FALSE)),(VLOOKUP((LEFT(D170,1)),'Fed. Agency Identifier Table'!A$2:C$63,3,FALSE)),(VLOOKUP((LEFT(D170,2)),'Fed. Agency Identifier Table'!A$2:C$63,3,FALSE)))),"",(IF(ISERROR(VLOOKUP((LEFT(D170,2)),'Fed. Agency Identifier Table'!A$2:C$63,3,FALSE)),(VLOOKUP((LEFT(D170,1)),'Fed. Agency Identifier Table'!A$2:C$63,3,FALSE)),(VLOOKUP((LEFT(D170,2)),'Fed. Agency Identifier Table'!A$2:C$63,3,FALSE)))))</f>
        <v/>
      </c>
      <c r="I170" s="150" t="str">
        <f>IF(ISNUMBER(SEARCH("*.unk*",D170)),"Other Federal Awards",IF(ISERROR(VLOOKUP(D170,'CFDA Program Titles Table'!A$2:C$2607,3,FALSE)),"",VLOOKUP(D170,'CFDA Program Titles Table'!A$2:C$2607,3,FALSE)))</f>
        <v/>
      </c>
      <c r="J170" s="70"/>
      <c r="K170" s="70"/>
      <c r="L170" s="24"/>
      <c r="M170" s="22"/>
      <c r="N170" s="22"/>
      <c r="O170" s="100"/>
      <c r="P170" s="100"/>
      <c r="Q170" s="100"/>
      <c r="R170" s="23"/>
      <c r="S170" s="106" t="str">
        <f>IFERROR(IF(J170="Y", "Research And Development Programs Cluster:", VLOOKUP(D170,'Cluster Info'!$A$2:$B$113,2,FALSE)), "Non Cluster:")</f>
        <v>Non Cluster:</v>
      </c>
      <c r="T170" s="106">
        <f t="shared" si="10"/>
        <v>0</v>
      </c>
      <c r="U170" s="106">
        <f t="shared" si="12"/>
        <v>0</v>
      </c>
      <c r="V170" s="106">
        <f t="shared" si="13"/>
        <v>0</v>
      </c>
      <c r="W170" s="119">
        <f t="shared" si="11"/>
        <v>0</v>
      </c>
      <c r="X170" s="106">
        <f t="shared" si="14"/>
        <v>0</v>
      </c>
    </row>
    <row r="171" spans="1:24" ht="14">
      <c r="A171" s="198"/>
      <c r="B171" s="24"/>
      <c r="C171" s="24"/>
      <c r="D171" s="18"/>
      <c r="E171" s="18"/>
      <c r="F171" s="187"/>
      <c r="G171" s="187"/>
      <c r="H171" s="80" t="str">
        <f>IF(ISERROR(IF(ISERROR(VLOOKUP((LEFT(D171,2)),'Fed. Agency Identifier Table'!A$2:C$63,3,FALSE)),(VLOOKUP((LEFT(D171,1)),'Fed. Agency Identifier Table'!A$2:C$63,3,FALSE)),(VLOOKUP((LEFT(D171,2)),'Fed. Agency Identifier Table'!A$2:C$63,3,FALSE)))),"",(IF(ISERROR(VLOOKUP((LEFT(D171,2)),'Fed. Agency Identifier Table'!A$2:C$63,3,FALSE)),(VLOOKUP((LEFT(D171,1)),'Fed. Agency Identifier Table'!A$2:C$63,3,FALSE)),(VLOOKUP((LEFT(D171,2)),'Fed. Agency Identifier Table'!A$2:C$63,3,FALSE)))))</f>
        <v/>
      </c>
      <c r="I171" s="150" t="str">
        <f>IF(ISNUMBER(SEARCH("*.unk*",D171)),"Other Federal Awards",IF(ISERROR(VLOOKUP(D171,'CFDA Program Titles Table'!A$2:C$2607,3,FALSE)),"",VLOOKUP(D171,'CFDA Program Titles Table'!A$2:C$2607,3,FALSE)))</f>
        <v/>
      </c>
      <c r="J171" s="70"/>
      <c r="K171" s="70"/>
      <c r="L171" s="24"/>
      <c r="M171" s="22"/>
      <c r="N171" s="22"/>
      <c r="O171" s="100"/>
      <c r="P171" s="100"/>
      <c r="Q171" s="100"/>
      <c r="R171" s="23"/>
      <c r="S171" s="106" t="str">
        <f>IFERROR(IF(J171="Y", "Research And Development Programs Cluster:", VLOOKUP(D171,'Cluster Info'!$A$2:$B$113,2,FALSE)), "Non Cluster:")</f>
        <v>Non Cluster:</v>
      </c>
      <c r="T171" s="106">
        <f t="shared" si="10"/>
        <v>0</v>
      </c>
      <c r="U171" s="106">
        <f t="shared" si="12"/>
        <v>0</v>
      </c>
      <c r="V171" s="106">
        <f t="shared" si="13"/>
        <v>0</v>
      </c>
      <c r="W171" s="119">
        <f t="shared" si="11"/>
        <v>0</v>
      </c>
      <c r="X171" s="106">
        <f t="shared" si="14"/>
        <v>0</v>
      </c>
    </row>
    <row r="172" spans="1:24" ht="14">
      <c r="A172" s="198"/>
      <c r="B172" s="24"/>
      <c r="C172" s="24"/>
      <c r="D172" s="18"/>
      <c r="E172" s="18"/>
      <c r="F172" s="187"/>
      <c r="G172" s="187"/>
      <c r="H172" s="80" t="str">
        <f>IF(ISERROR(IF(ISERROR(VLOOKUP((LEFT(D172,2)),'Fed. Agency Identifier Table'!A$2:C$63,3,FALSE)),(VLOOKUP((LEFT(D172,1)),'Fed. Agency Identifier Table'!A$2:C$63,3,FALSE)),(VLOOKUP((LEFT(D172,2)),'Fed. Agency Identifier Table'!A$2:C$63,3,FALSE)))),"",(IF(ISERROR(VLOOKUP((LEFT(D172,2)),'Fed. Agency Identifier Table'!A$2:C$63,3,FALSE)),(VLOOKUP((LEFT(D172,1)),'Fed. Agency Identifier Table'!A$2:C$63,3,FALSE)),(VLOOKUP((LEFT(D172,2)),'Fed. Agency Identifier Table'!A$2:C$63,3,FALSE)))))</f>
        <v/>
      </c>
      <c r="I172" s="150" t="str">
        <f>IF(ISNUMBER(SEARCH("*.unk*",D172)),"Other Federal Awards",IF(ISERROR(VLOOKUP(D172,'CFDA Program Titles Table'!A$2:C$2607,3,FALSE)),"",VLOOKUP(D172,'CFDA Program Titles Table'!A$2:C$2607,3,FALSE)))</f>
        <v/>
      </c>
      <c r="J172" s="70"/>
      <c r="K172" s="70"/>
      <c r="L172" s="24"/>
      <c r="M172" s="22"/>
      <c r="N172" s="22"/>
      <c r="O172" s="100"/>
      <c r="P172" s="100"/>
      <c r="Q172" s="100"/>
      <c r="R172" s="23"/>
      <c r="S172" s="106" t="str">
        <f>IFERROR(IF(J172="Y", "Research And Development Programs Cluster:", VLOOKUP(D172,'Cluster Info'!$A$2:$B$113,2,FALSE)), "Non Cluster:")</f>
        <v>Non Cluster:</v>
      </c>
      <c r="T172" s="106">
        <f t="shared" si="10"/>
        <v>0</v>
      </c>
      <c r="U172" s="106">
        <f t="shared" si="12"/>
        <v>0</v>
      </c>
      <c r="V172" s="106">
        <f t="shared" si="13"/>
        <v>0</v>
      </c>
      <c r="W172" s="119">
        <f t="shared" si="11"/>
        <v>0</v>
      </c>
      <c r="X172" s="106">
        <f t="shared" si="14"/>
        <v>0</v>
      </c>
    </row>
    <row r="173" spans="1:24" ht="14">
      <c r="A173" s="198"/>
      <c r="B173" s="24"/>
      <c r="C173" s="24"/>
      <c r="D173" s="18"/>
      <c r="E173" s="18"/>
      <c r="F173" s="187"/>
      <c r="G173" s="187"/>
      <c r="H173" s="80" t="str">
        <f>IF(ISERROR(IF(ISERROR(VLOOKUP((LEFT(D173,2)),'Fed. Agency Identifier Table'!A$2:C$63,3,FALSE)),(VLOOKUP((LEFT(D173,1)),'Fed. Agency Identifier Table'!A$2:C$63,3,FALSE)),(VLOOKUP((LEFT(D173,2)),'Fed. Agency Identifier Table'!A$2:C$63,3,FALSE)))),"",(IF(ISERROR(VLOOKUP((LEFT(D173,2)),'Fed. Agency Identifier Table'!A$2:C$63,3,FALSE)),(VLOOKUP((LEFT(D173,1)),'Fed. Agency Identifier Table'!A$2:C$63,3,FALSE)),(VLOOKUP((LEFT(D173,2)),'Fed. Agency Identifier Table'!A$2:C$63,3,FALSE)))))</f>
        <v/>
      </c>
      <c r="I173" s="150" t="str">
        <f>IF(ISNUMBER(SEARCH("*.unk*",D173)),"Other Federal Awards",IF(ISERROR(VLOOKUP(D173,'CFDA Program Titles Table'!A$2:C$2607,3,FALSE)),"",VLOOKUP(D173,'CFDA Program Titles Table'!A$2:C$2607,3,FALSE)))</f>
        <v/>
      </c>
      <c r="J173" s="70"/>
      <c r="K173" s="70"/>
      <c r="L173" s="24"/>
      <c r="M173" s="22"/>
      <c r="N173" s="22"/>
      <c r="O173" s="100"/>
      <c r="P173" s="100"/>
      <c r="Q173" s="100"/>
      <c r="R173" s="23"/>
      <c r="S173" s="106" t="str">
        <f>IFERROR(IF(J173="Y", "Research And Development Programs Cluster:", VLOOKUP(D173,'Cluster Info'!$A$2:$B$113,2,FALSE)), "Non Cluster:")</f>
        <v>Non Cluster:</v>
      </c>
      <c r="T173" s="106">
        <f t="shared" si="10"/>
        <v>0</v>
      </c>
      <c r="U173" s="106">
        <f t="shared" si="12"/>
        <v>0</v>
      </c>
      <c r="V173" s="106">
        <f t="shared" si="13"/>
        <v>0</v>
      </c>
      <c r="W173" s="119">
        <f t="shared" si="11"/>
        <v>0</v>
      </c>
      <c r="X173" s="106">
        <f t="shared" si="14"/>
        <v>0</v>
      </c>
    </row>
    <row r="174" spans="1:24" ht="14">
      <c r="A174" s="198"/>
      <c r="B174" s="24"/>
      <c r="C174" s="24"/>
      <c r="D174" s="18"/>
      <c r="E174" s="18"/>
      <c r="F174" s="187"/>
      <c r="G174" s="187"/>
      <c r="H174" s="80" t="str">
        <f>IF(ISERROR(IF(ISERROR(VLOOKUP((LEFT(D174,2)),'Fed. Agency Identifier Table'!A$2:C$63,3,FALSE)),(VLOOKUP((LEFT(D174,1)),'Fed. Agency Identifier Table'!A$2:C$63,3,FALSE)),(VLOOKUP((LEFT(D174,2)),'Fed. Agency Identifier Table'!A$2:C$63,3,FALSE)))),"",(IF(ISERROR(VLOOKUP((LEFT(D174,2)),'Fed. Agency Identifier Table'!A$2:C$63,3,FALSE)),(VLOOKUP((LEFT(D174,1)),'Fed. Agency Identifier Table'!A$2:C$63,3,FALSE)),(VLOOKUP((LEFT(D174,2)),'Fed. Agency Identifier Table'!A$2:C$63,3,FALSE)))))</f>
        <v/>
      </c>
      <c r="I174" s="150" t="str">
        <f>IF(ISNUMBER(SEARCH("*.unk*",D174)),"Other Federal Awards",IF(ISERROR(VLOOKUP(D174,'CFDA Program Titles Table'!A$2:C$2607,3,FALSE)),"",VLOOKUP(D174,'CFDA Program Titles Table'!A$2:C$2607,3,FALSE)))</f>
        <v/>
      </c>
      <c r="J174" s="70"/>
      <c r="K174" s="70"/>
      <c r="L174" s="24"/>
      <c r="M174" s="22"/>
      <c r="N174" s="22"/>
      <c r="O174" s="100"/>
      <c r="P174" s="100"/>
      <c r="Q174" s="100"/>
      <c r="R174" s="23"/>
      <c r="S174" s="106" t="str">
        <f>IFERROR(IF(J174="Y", "Research And Development Programs Cluster:", VLOOKUP(D174,'Cluster Info'!$A$2:$B$113,2,FALSE)), "Non Cluster:")</f>
        <v>Non Cluster:</v>
      </c>
      <c r="T174" s="106">
        <f t="shared" si="10"/>
        <v>0</v>
      </c>
      <c r="U174" s="106">
        <f t="shared" si="12"/>
        <v>0</v>
      </c>
      <c r="V174" s="106">
        <f t="shared" si="13"/>
        <v>0</v>
      </c>
      <c r="W174" s="119">
        <f t="shared" si="11"/>
        <v>0</v>
      </c>
      <c r="X174" s="106">
        <f t="shared" si="14"/>
        <v>0</v>
      </c>
    </row>
    <row r="175" spans="1:24" ht="14">
      <c r="A175" s="198"/>
      <c r="B175" s="24"/>
      <c r="C175" s="24"/>
      <c r="D175" s="18"/>
      <c r="E175" s="18"/>
      <c r="F175" s="187"/>
      <c r="G175" s="187"/>
      <c r="H175" s="80" t="str">
        <f>IF(ISERROR(IF(ISERROR(VLOOKUP((LEFT(D175,2)),'Fed. Agency Identifier Table'!A$2:C$63,3,FALSE)),(VLOOKUP((LEFT(D175,1)),'Fed. Agency Identifier Table'!A$2:C$63,3,FALSE)),(VLOOKUP((LEFT(D175,2)),'Fed. Agency Identifier Table'!A$2:C$63,3,FALSE)))),"",(IF(ISERROR(VLOOKUP((LEFT(D175,2)),'Fed. Agency Identifier Table'!A$2:C$63,3,FALSE)),(VLOOKUP((LEFT(D175,1)),'Fed. Agency Identifier Table'!A$2:C$63,3,FALSE)),(VLOOKUP((LEFT(D175,2)),'Fed. Agency Identifier Table'!A$2:C$63,3,FALSE)))))</f>
        <v/>
      </c>
      <c r="I175" s="150" t="str">
        <f>IF(ISNUMBER(SEARCH("*.unk*",D175)),"Other Federal Awards",IF(ISERROR(VLOOKUP(D175,'CFDA Program Titles Table'!A$2:C$2607,3,FALSE)),"",VLOOKUP(D175,'CFDA Program Titles Table'!A$2:C$2607,3,FALSE)))</f>
        <v/>
      </c>
      <c r="J175" s="70"/>
      <c r="K175" s="70"/>
      <c r="L175" s="24"/>
      <c r="M175" s="22"/>
      <c r="N175" s="22"/>
      <c r="O175" s="100"/>
      <c r="P175" s="100"/>
      <c r="Q175" s="100"/>
      <c r="R175" s="23"/>
      <c r="S175" s="106" t="str">
        <f>IFERROR(IF(J175="Y", "Research And Development Programs Cluster:", VLOOKUP(D175,'Cluster Info'!$A$2:$B$113,2,FALSE)), "Non Cluster:")</f>
        <v>Non Cluster:</v>
      </c>
      <c r="T175" s="106">
        <f t="shared" si="10"/>
        <v>0</v>
      </c>
      <c r="U175" s="106">
        <f t="shared" si="12"/>
        <v>0</v>
      </c>
      <c r="V175" s="106">
        <f t="shared" si="13"/>
        <v>0</v>
      </c>
      <c r="W175" s="119">
        <f t="shared" si="11"/>
        <v>0</v>
      </c>
      <c r="X175" s="106">
        <f t="shared" si="14"/>
        <v>0</v>
      </c>
    </row>
    <row r="176" spans="1:24" ht="14">
      <c r="A176" s="198"/>
      <c r="B176" s="24"/>
      <c r="C176" s="24"/>
      <c r="D176" s="18"/>
      <c r="E176" s="18"/>
      <c r="F176" s="187"/>
      <c r="G176" s="187"/>
      <c r="H176" s="80" t="str">
        <f>IF(ISERROR(IF(ISERROR(VLOOKUP((LEFT(D176,2)),'Fed. Agency Identifier Table'!A$2:C$63,3,FALSE)),(VLOOKUP((LEFT(D176,1)),'Fed. Agency Identifier Table'!A$2:C$63,3,FALSE)),(VLOOKUP((LEFT(D176,2)),'Fed. Agency Identifier Table'!A$2:C$63,3,FALSE)))),"",(IF(ISERROR(VLOOKUP((LEFT(D176,2)),'Fed. Agency Identifier Table'!A$2:C$63,3,FALSE)),(VLOOKUP((LEFT(D176,1)),'Fed. Agency Identifier Table'!A$2:C$63,3,FALSE)),(VLOOKUP((LEFT(D176,2)),'Fed. Agency Identifier Table'!A$2:C$63,3,FALSE)))))</f>
        <v/>
      </c>
      <c r="I176" s="150" t="str">
        <f>IF(ISNUMBER(SEARCH("*.unk*",D176)),"Other Federal Awards",IF(ISERROR(VLOOKUP(D176,'CFDA Program Titles Table'!A$2:C$2607,3,FALSE)),"",VLOOKUP(D176,'CFDA Program Titles Table'!A$2:C$2607,3,FALSE)))</f>
        <v/>
      </c>
      <c r="J176" s="70"/>
      <c r="K176" s="70"/>
      <c r="L176" s="24"/>
      <c r="M176" s="22"/>
      <c r="N176" s="22"/>
      <c r="O176" s="100"/>
      <c r="P176" s="100"/>
      <c r="Q176" s="100"/>
      <c r="R176" s="23"/>
      <c r="S176" s="106" t="str">
        <f>IFERROR(IF(J176="Y", "Research And Development Programs Cluster:", VLOOKUP(D176,'Cluster Info'!$A$2:$B$113,2,FALSE)), "Non Cluster:")</f>
        <v>Non Cluster:</v>
      </c>
      <c r="T176" s="106">
        <f t="shared" si="10"/>
        <v>0</v>
      </c>
      <c r="U176" s="106">
        <f t="shared" si="12"/>
        <v>0</v>
      </c>
      <c r="V176" s="106">
        <f t="shared" si="13"/>
        <v>0</v>
      </c>
      <c r="W176" s="119">
        <f t="shared" si="11"/>
        <v>0</v>
      </c>
      <c r="X176" s="106">
        <f t="shared" si="14"/>
        <v>0</v>
      </c>
    </row>
    <row r="177" spans="1:24" ht="14">
      <c r="A177" s="198"/>
      <c r="B177" s="24"/>
      <c r="C177" s="24"/>
      <c r="D177" s="18"/>
      <c r="E177" s="18"/>
      <c r="F177" s="187"/>
      <c r="G177" s="187"/>
      <c r="H177" s="80" t="str">
        <f>IF(ISERROR(IF(ISERROR(VLOOKUP((LEFT(D177,2)),'Fed. Agency Identifier Table'!A$2:C$63,3,FALSE)),(VLOOKUP((LEFT(D177,1)),'Fed. Agency Identifier Table'!A$2:C$63,3,FALSE)),(VLOOKUP((LEFT(D177,2)),'Fed. Agency Identifier Table'!A$2:C$63,3,FALSE)))),"",(IF(ISERROR(VLOOKUP((LEFT(D177,2)),'Fed. Agency Identifier Table'!A$2:C$63,3,FALSE)),(VLOOKUP((LEFT(D177,1)),'Fed. Agency Identifier Table'!A$2:C$63,3,FALSE)),(VLOOKUP((LEFT(D177,2)),'Fed. Agency Identifier Table'!A$2:C$63,3,FALSE)))))</f>
        <v/>
      </c>
      <c r="I177" s="150" t="str">
        <f>IF(ISNUMBER(SEARCH("*.unk*",D177)),"Other Federal Awards",IF(ISERROR(VLOOKUP(D177,'CFDA Program Titles Table'!A$2:C$2607,3,FALSE)),"",VLOOKUP(D177,'CFDA Program Titles Table'!A$2:C$2607,3,FALSE)))</f>
        <v/>
      </c>
      <c r="J177" s="70"/>
      <c r="K177" s="70"/>
      <c r="L177" s="24"/>
      <c r="M177" s="22"/>
      <c r="N177" s="22"/>
      <c r="O177" s="100"/>
      <c r="P177" s="100"/>
      <c r="Q177" s="100"/>
      <c r="R177" s="23"/>
      <c r="S177" s="106" t="str">
        <f>IFERROR(IF(J177="Y", "Research And Development Programs Cluster:", VLOOKUP(D177,'Cluster Info'!$A$2:$B$113,2,FALSE)), "Non Cluster:")</f>
        <v>Non Cluster:</v>
      </c>
      <c r="T177" s="106">
        <f t="shared" si="10"/>
        <v>0</v>
      </c>
      <c r="U177" s="106">
        <f t="shared" si="12"/>
        <v>0</v>
      </c>
      <c r="V177" s="106">
        <f t="shared" si="13"/>
        <v>0</v>
      </c>
      <c r="W177" s="119">
        <f t="shared" si="11"/>
        <v>0</v>
      </c>
      <c r="X177" s="106">
        <f t="shared" si="14"/>
        <v>0</v>
      </c>
    </row>
    <row r="178" spans="1:24" ht="14">
      <c r="A178" s="198"/>
      <c r="B178" s="24"/>
      <c r="C178" s="24"/>
      <c r="D178" s="18"/>
      <c r="E178" s="18"/>
      <c r="F178" s="187"/>
      <c r="G178" s="187"/>
      <c r="H178" s="80" t="str">
        <f>IF(ISERROR(IF(ISERROR(VLOOKUP((LEFT(D178,2)),'Fed. Agency Identifier Table'!A$2:C$63,3,FALSE)),(VLOOKUP((LEFT(D178,1)),'Fed. Agency Identifier Table'!A$2:C$63,3,FALSE)),(VLOOKUP((LEFT(D178,2)),'Fed. Agency Identifier Table'!A$2:C$63,3,FALSE)))),"",(IF(ISERROR(VLOOKUP((LEFT(D178,2)),'Fed. Agency Identifier Table'!A$2:C$63,3,FALSE)),(VLOOKUP((LEFT(D178,1)),'Fed. Agency Identifier Table'!A$2:C$63,3,FALSE)),(VLOOKUP((LEFT(D178,2)),'Fed. Agency Identifier Table'!A$2:C$63,3,FALSE)))))</f>
        <v/>
      </c>
      <c r="I178" s="150" t="str">
        <f>IF(ISNUMBER(SEARCH("*.unk*",D178)),"Other Federal Awards",IF(ISERROR(VLOOKUP(D178,'CFDA Program Titles Table'!A$2:C$2607,3,FALSE)),"",VLOOKUP(D178,'CFDA Program Titles Table'!A$2:C$2607,3,FALSE)))</f>
        <v/>
      </c>
      <c r="J178" s="70"/>
      <c r="K178" s="70"/>
      <c r="L178" s="24"/>
      <c r="M178" s="22"/>
      <c r="N178" s="22"/>
      <c r="O178" s="100"/>
      <c r="P178" s="100"/>
      <c r="Q178" s="100"/>
      <c r="R178" s="23"/>
      <c r="S178" s="106" t="str">
        <f>IFERROR(IF(J178="Y", "Research And Development Programs Cluster:", VLOOKUP(D178,'Cluster Info'!$A$2:$B$113,2,FALSE)), "Non Cluster:")</f>
        <v>Non Cluster:</v>
      </c>
      <c r="T178" s="106">
        <f t="shared" si="10"/>
        <v>0</v>
      </c>
      <c r="U178" s="106">
        <f t="shared" si="12"/>
        <v>0</v>
      </c>
      <c r="V178" s="106">
        <f t="shared" si="13"/>
        <v>0</v>
      </c>
      <c r="W178" s="119">
        <f t="shared" si="11"/>
        <v>0</v>
      </c>
      <c r="X178" s="106">
        <f t="shared" si="14"/>
        <v>0</v>
      </c>
    </row>
    <row r="179" spans="1:24" ht="14">
      <c r="A179" s="198"/>
      <c r="B179" s="24"/>
      <c r="C179" s="24"/>
      <c r="D179" s="18"/>
      <c r="E179" s="18"/>
      <c r="F179" s="187"/>
      <c r="G179" s="187"/>
      <c r="H179" s="80" t="str">
        <f>IF(ISERROR(IF(ISERROR(VLOOKUP((LEFT(D179,2)),'Fed. Agency Identifier Table'!A$2:C$63,3,FALSE)),(VLOOKUP((LEFT(D179,1)),'Fed. Agency Identifier Table'!A$2:C$63,3,FALSE)),(VLOOKUP((LEFT(D179,2)),'Fed. Agency Identifier Table'!A$2:C$63,3,FALSE)))),"",(IF(ISERROR(VLOOKUP((LEFT(D179,2)),'Fed. Agency Identifier Table'!A$2:C$63,3,FALSE)),(VLOOKUP((LEFT(D179,1)),'Fed. Agency Identifier Table'!A$2:C$63,3,FALSE)),(VLOOKUP((LEFT(D179,2)),'Fed. Agency Identifier Table'!A$2:C$63,3,FALSE)))))</f>
        <v/>
      </c>
      <c r="I179" s="150" t="str">
        <f>IF(ISNUMBER(SEARCH("*.unk*",D179)),"Other Federal Awards",IF(ISERROR(VLOOKUP(D179,'CFDA Program Titles Table'!A$2:C$2607,3,FALSE)),"",VLOOKUP(D179,'CFDA Program Titles Table'!A$2:C$2607,3,FALSE)))</f>
        <v/>
      </c>
      <c r="J179" s="70"/>
      <c r="K179" s="70"/>
      <c r="L179" s="24"/>
      <c r="M179" s="22"/>
      <c r="N179" s="22"/>
      <c r="O179" s="100"/>
      <c r="P179" s="100"/>
      <c r="Q179" s="100"/>
      <c r="R179" s="23"/>
      <c r="S179" s="106" t="str">
        <f>IFERROR(IF(J179="Y", "Research And Development Programs Cluster:", VLOOKUP(D179,'Cluster Info'!$A$2:$B$113,2,FALSE)), "Non Cluster:")</f>
        <v>Non Cluster:</v>
      </c>
      <c r="T179" s="106">
        <f t="shared" si="10"/>
        <v>0</v>
      </c>
      <c r="U179" s="106">
        <f t="shared" si="12"/>
        <v>0</v>
      </c>
      <c r="V179" s="106">
        <f t="shared" si="13"/>
        <v>0</v>
      </c>
      <c r="W179" s="119">
        <f t="shared" si="11"/>
        <v>0</v>
      </c>
      <c r="X179" s="106">
        <f t="shared" si="14"/>
        <v>0</v>
      </c>
    </row>
    <row r="180" spans="1:24" ht="14">
      <c r="A180" s="198"/>
      <c r="B180" s="24"/>
      <c r="C180" s="24"/>
      <c r="D180" s="18"/>
      <c r="E180" s="18"/>
      <c r="F180" s="187"/>
      <c r="G180" s="187"/>
      <c r="H180" s="80" t="str">
        <f>IF(ISERROR(IF(ISERROR(VLOOKUP((LEFT(D180,2)),'Fed. Agency Identifier Table'!A$2:C$63,3,FALSE)),(VLOOKUP((LEFT(D180,1)),'Fed. Agency Identifier Table'!A$2:C$63,3,FALSE)),(VLOOKUP((LEFT(D180,2)),'Fed. Agency Identifier Table'!A$2:C$63,3,FALSE)))),"",(IF(ISERROR(VLOOKUP((LEFT(D180,2)),'Fed. Agency Identifier Table'!A$2:C$63,3,FALSE)),(VLOOKUP((LEFT(D180,1)),'Fed. Agency Identifier Table'!A$2:C$63,3,FALSE)),(VLOOKUP((LEFT(D180,2)),'Fed. Agency Identifier Table'!A$2:C$63,3,FALSE)))))</f>
        <v/>
      </c>
      <c r="I180" s="150" t="str">
        <f>IF(ISNUMBER(SEARCH("*.unk*",D180)),"Other Federal Awards",IF(ISERROR(VLOOKUP(D180,'CFDA Program Titles Table'!A$2:C$2607,3,FALSE)),"",VLOOKUP(D180,'CFDA Program Titles Table'!A$2:C$2607,3,FALSE)))</f>
        <v/>
      </c>
      <c r="J180" s="70"/>
      <c r="K180" s="70"/>
      <c r="L180" s="24"/>
      <c r="M180" s="22"/>
      <c r="N180" s="22"/>
      <c r="O180" s="100"/>
      <c r="P180" s="100"/>
      <c r="Q180" s="100"/>
      <c r="R180" s="23"/>
      <c r="S180" s="106" t="str">
        <f>IFERROR(IF(J180="Y", "Research And Development Programs Cluster:", VLOOKUP(D180,'Cluster Info'!$A$2:$B$113,2,FALSE)), "Non Cluster:")</f>
        <v>Non Cluster:</v>
      </c>
      <c r="T180" s="106">
        <f t="shared" si="10"/>
        <v>0</v>
      </c>
      <c r="U180" s="106">
        <f t="shared" si="12"/>
        <v>0</v>
      </c>
      <c r="V180" s="106">
        <f t="shared" si="13"/>
        <v>0</v>
      </c>
      <c r="W180" s="119">
        <f t="shared" si="11"/>
        <v>0</v>
      </c>
      <c r="X180" s="106">
        <f t="shared" si="14"/>
        <v>0</v>
      </c>
    </row>
    <row r="181" spans="1:24" ht="14">
      <c r="A181" s="198"/>
      <c r="B181" s="24"/>
      <c r="C181" s="24"/>
      <c r="D181" s="18"/>
      <c r="E181" s="18"/>
      <c r="F181" s="187"/>
      <c r="G181" s="187"/>
      <c r="H181" s="80" t="str">
        <f>IF(ISERROR(IF(ISERROR(VLOOKUP((LEFT(D181,2)),'Fed. Agency Identifier Table'!A$2:C$63,3,FALSE)),(VLOOKUP((LEFT(D181,1)),'Fed. Agency Identifier Table'!A$2:C$63,3,FALSE)),(VLOOKUP((LEFT(D181,2)),'Fed. Agency Identifier Table'!A$2:C$63,3,FALSE)))),"",(IF(ISERROR(VLOOKUP((LEFT(D181,2)),'Fed. Agency Identifier Table'!A$2:C$63,3,FALSE)),(VLOOKUP((LEFT(D181,1)),'Fed. Agency Identifier Table'!A$2:C$63,3,FALSE)),(VLOOKUP((LEFT(D181,2)),'Fed. Agency Identifier Table'!A$2:C$63,3,FALSE)))))</f>
        <v/>
      </c>
      <c r="I181" s="150" t="str">
        <f>IF(ISNUMBER(SEARCH("*.unk*",D181)),"Other Federal Awards",IF(ISERROR(VLOOKUP(D181,'CFDA Program Titles Table'!A$2:C$2607,3,FALSE)),"",VLOOKUP(D181,'CFDA Program Titles Table'!A$2:C$2607,3,FALSE)))</f>
        <v/>
      </c>
      <c r="J181" s="70"/>
      <c r="K181" s="70"/>
      <c r="L181" s="24"/>
      <c r="M181" s="22"/>
      <c r="N181" s="22"/>
      <c r="O181" s="100"/>
      <c r="P181" s="100"/>
      <c r="Q181" s="100"/>
      <c r="R181" s="23"/>
      <c r="S181" s="106" t="str">
        <f>IFERROR(IF(J181="Y", "Research And Development Programs Cluster:", VLOOKUP(D181,'Cluster Info'!$A$2:$B$113,2,FALSE)), "Non Cluster:")</f>
        <v>Non Cluster:</v>
      </c>
      <c r="T181" s="106">
        <f t="shared" si="10"/>
        <v>0</v>
      </c>
      <c r="U181" s="106">
        <f t="shared" si="12"/>
        <v>0</v>
      </c>
      <c r="V181" s="106">
        <f t="shared" si="13"/>
        <v>0</v>
      </c>
      <c r="W181" s="119">
        <f t="shared" si="11"/>
        <v>0</v>
      </c>
      <c r="X181" s="106">
        <f t="shared" si="14"/>
        <v>0</v>
      </c>
    </row>
    <row r="182" spans="1:24" ht="14">
      <c r="A182" s="198"/>
      <c r="B182" s="24"/>
      <c r="C182" s="24"/>
      <c r="D182" s="18"/>
      <c r="E182" s="18"/>
      <c r="F182" s="187"/>
      <c r="G182" s="187"/>
      <c r="H182" s="80" t="str">
        <f>IF(ISERROR(IF(ISERROR(VLOOKUP((LEFT(D182,2)),'Fed. Agency Identifier Table'!A$2:C$63,3,FALSE)),(VLOOKUP((LEFT(D182,1)),'Fed. Agency Identifier Table'!A$2:C$63,3,FALSE)),(VLOOKUP((LEFT(D182,2)),'Fed. Agency Identifier Table'!A$2:C$63,3,FALSE)))),"",(IF(ISERROR(VLOOKUP((LEFT(D182,2)),'Fed. Agency Identifier Table'!A$2:C$63,3,FALSE)),(VLOOKUP((LEFT(D182,1)),'Fed. Agency Identifier Table'!A$2:C$63,3,FALSE)),(VLOOKUP((LEFT(D182,2)),'Fed. Agency Identifier Table'!A$2:C$63,3,FALSE)))))</f>
        <v/>
      </c>
      <c r="I182" s="150" t="str">
        <f>IF(ISNUMBER(SEARCH("*.unk*",D182)),"Other Federal Awards",IF(ISERROR(VLOOKUP(D182,'CFDA Program Titles Table'!A$2:C$2607,3,FALSE)),"",VLOOKUP(D182,'CFDA Program Titles Table'!A$2:C$2607,3,FALSE)))</f>
        <v/>
      </c>
      <c r="J182" s="70"/>
      <c r="K182" s="70"/>
      <c r="L182" s="24"/>
      <c r="M182" s="22"/>
      <c r="N182" s="22"/>
      <c r="O182" s="100"/>
      <c r="P182" s="100"/>
      <c r="Q182" s="100"/>
      <c r="R182" s="23"/>
      <c r="S182" s="106" t="str">
        <f>IFERROR(IF(J182="Y", "Research And Development Programs Cluster:", VLOOKUP(D182,'Cluster Info'!$A$2:$B$113,2,FALSE)), "Non Cluster:")</f>
        <v>Non Cluster:</v>
      </c>
      <c r="T182" s="106">
        <f t="shared" si="10"/>
        <v>0</v>
      </c>
      <c r="U182" s="106">
        <f t="shared" si="12"/>
        <v>0</v>
      </c>
      <c r="V182" s="106">
        <f t="shared" si="13"/>
        <v>0</v>
      </c>
      <c r="W182" s="119">
        <f t="shared" si="11"/>
        <v>0</v>
      </c>
      <c r="X182" s="106">
        <f t="shared" si="14"/>
        <v>0</v>
      </c>
    </row>
    <row r="183" spans="1:24" ht="14">
      <c r="A183" s="198"/>
      <c r="B183" s="24"/>
      <c r="C183" s="24"/>
      <c r="D183" s="18"/>
      <c r="E183" s="18"/>
      <c r="F183" s="187"/>
      <c r="G183" s="187"/>
      <c r="H183" s="80" t="str">
        <f>IF(ISERROR(IF(ISERROR(VLOOKUP((LEFT(D183,2)),'Fed. Agency Identifier Table'!A$2:C$63,3,FALSE)),(VLOOKUP((LEFT(D183,1)),'Fed. Agency Identifier Table'!A$2:C$63,3,FALSE)),(VLOOKUP((LEFT(D183,2)),'Fed. Agency Identifier Table'!A$2:C$63,3,FALSE)))),"",(IF(ISERROR(VLOOKUP((LEFT(D183,2)),'Fed. Agency Identifier Table'!A$2:C$63,3,FALSE)),(VLOOKUP((LEFT(D183,1)),'Fed. Agency Identifier Table'!A$2:C$63,3,FALSE)),(VLOOKUP((LEFT(D183,2)),'Fed. Agency Identifier Table'!A$2:C$63,3,FALSE)))))</f>
        <v/>
      </c>
      <c r="I183" s="150" t="str">
        <f>IF(ISNUMBER(SEARCH("*.unk*",D183)),"Other Federal Awards",IF(ISERROR(VLOOKUP(D183,'CFDA Program Titles Table'!A$2:C$2607,3,FALSE)),"",VLOOKUP(D183,'CFDA Program Titles Table'!A$2:C$2607,3,FALSE)))</f>
        <v/>
      </c>
      <c r="J183" s="70"/>
      <c r="K183" s="70"/>
      <c r="L183" s="24"/>
      <c r="M183" s="22"/>
      <c r="N183" s="22"/>
      <c r="O183" s="100"/>
      <c r="P183" s="100"/>
      <c r="Q183" s="100"/>
      <c r="R183" s="23"/>
      <c r="S183" s="106" t="str">
        <f>IFERROR(IF(J183="Y", "Research And Development Programs Cluster:", VLOOKUP(D183,'Cluster Info'!$A$2:$B$113,2,FALSE)), "Non Cluster:")</f>
        <v>Non Cluster:</v>
      </c>
      <c r="T183" s="106">
        <f t="shared" si="10"/>
        <v>0</v>
      </c>
      <c r="U183" s="106">
        <f t="shared" si="12"/>
        <v>0</v>
      </c>
      <c r="V183" s="106">
        <f t="shared" si="13"/>
        <v>0</v>
      </c>
      <c r="W183" s="119">
        <f t="shared" si="11"/>
        <v>0</v>
      </c>
      <c r="X183" s="106">
        <f t="shared" si="14"/>
        <v>0</v>
      </c>
    </row>
    <row r="184" spans="1:24" ht="14">
      <c r="A184" s="198"/>
      <c r="B184" s="24"/>
      <c r="C184" s="24"/>
      <c r="D184" s="18"/>
      <c r="E184" s="18"/>
      <c r="F184" s="187"/>
      <c r="G184" s="187"/>
      <c r="H184" s="80" t="str">
        <f>IF(ISERROR(IF(ISERROR(VLOOKUP((LEFT(D184,2)),'Fed. Agency Identifier Table'!A$2:C$63,3,FALSE)),(VLOOKUP((LEFT(D184,1)),'Fed. Agency Identifier Table'!A$2:C$63,3,FALSE)),(VLOOKUP((LEFT(D184,2)),'Fed. Agency Identifier Table'!A$2:C$63,3,FALSE)))),"",(IF(ISERROR(VLOOKUP((LEFT(D184,2)),'Fed. Agency Identifier Table'!A$2:C$63,3,FALSE)),(VLOOKUP((LEFT(D184,1)),'Fed. Agency Identifier Table'!A$2:C$63,3,FALSE)),(VLOOKUP((LEFT(D184,2)),'Fed. Agency Identifier Table'!A$2:C$63,3,FALSE)))))</f>
        <v/>
      </c>
      <c r="I184" s="150" t="str">
        <f>IF(ISNUMBER(SEARCH("*.unk*",D184)),"Other Federal Awards",IF(ISERROR(VLOOKUP(D184,'CFDA Program Titles Table'!A$2:C$2607,3,FALSE)),"",VLOOKUP(D184,'CFDA Program Titles Table'!A$2:C$2607,3,FALSE)))</f>
        <v/>
      </c>
      <c r="J184" s="70"/>
      <c r="K184" s="70"/>
      <c r="L184" s="24"/>
      <c r="M184" s="22"/>
      <c r="N184" s="22"/>
      <c r="O184" s="100"/>
      <c r="P184" s="100"/>
      <c r="Q184" s="100"/>
      <c r="R184" s="23"/>
      <c r="S184" s="106" t="str">
        <f>IFERROR(IF(J184="Y", "Research And Development Programs Cluster:", VLOOKUP(D184,'Cluster Info'!$A$2:$B$113,2,FALSE)), "Non Cluster:")</f>
        <v>Non Cluster:</v>
      </c>
      <c r="T184" s="106">
        <f t="shared" si="10"/>
        <v>0</v>
      </c>
      <c r="U184" s="106">
        <f t="shared" si="12"/>
        <v>0</v>
      </c>
      <c r="V184" s="106">
        <f t="shared" si="13"/>
        <v>0</v>
      </c>
      <c r="W184" s="119">
        <f t="shared" si="11"/>
        <v>0</v>
      </c>
      <c r="X184" s="106">
        <f t="shared" si="14"/>
        <v>0</v>
      </c>
    </row>
    <row r="185" spans="1:24" ht="14">
      <c r="A185" s="198"/>
      <c r="B185" s="24"/>
      <c r="C185" s="24"/>
      <c r="D185" s="18"/>
      <c r="E185" s="18"/>
      <c r="F185" s="187"/>
      <c r="G185" s="187"/>
      <c r="H185" s="80" t="str">
        <f>IF(ISERROR(IF(ISERROR(VLOOKUP((LEFT(D185,2)),'Fed. Agency Identifier Table'!A$2:C$63,3,FALSE)),(VLOOKUP((LEFT(D185,1)),'Fed. Agency Identifier Table'!A$2:C$63,3,FALSE)),(VLOOKUP((LEFT(D185,2)),'Fed. Agency Identifier Table'!A$2:C$63,3,FALSE)))),"",(IF(ISERROR(VLOOKUP((LEFT(D185,2)),'Fed. Agency Identifier Table'!A$2:C$63,3,FALSE)),(VLOOKUP((LEFT(D185,1)),'Fed. Agency Identifier Table'!A$2:C$63,3,FALSE)),(VLOOKUP((LEFT(D185,2)),'Fed. Agency Identifier Table'!A$2:C$63,3,FALSE)))))</f>
        <v/>
      </c>
      <c r="I185" s="150" t="str">
        <f>IF(ISNUMBER(SEARCH("*.unk*",D185)),"Other Federal Awards",IF(ISERROR(VLOOKUP(D185,'CFDA Program Titles Table'!A$2:C$2607,3,FALSE)),"",VLOOKUP(D185,'CFDA Program Titles Table'!A$2:C$2607,3,FALSE)))</f>
        <v/>
      </c>
      <c r="J185" s="70"/>
      <c r="K185" s="70"/>
      <c r="L185" s="24"/>
      <c r="M185" s="22"/>
      <c r="N185" s="22"/>
      <c r="O185" s="100"/>
      <c r="P185" s="100"/>
      <c r="Q185" s="100"/>
      <c r="R185" s="23"/>
      <c r="S185" s="106" t="str">
        <f>IFERROR(IF(J185="Y", "Research And Development Programs Cluster:", VLOOKUP(D185,'Cluster Info'!$A$2:$B$113,2,FALSE)), "Non Cluster:")</f>
        <v>Non Cluster:</v>
      </c>
      <c r="T185" s="106">
        <f t="shared" si="10"/>
        <v>0</v>
      </c>
      <c r="U185" s="106">
        <f t="shared" si="12"/>
        <v>0</v>
      </c>
      <c r="V185" s="106">
        <f t="shared" si="13"/>
        <v>0</v>
      </c>
      <c r="W185" s="119">
        <f t="shared" si="11"/>
        <v>0</v>
      </c>
      <c r="X185" s="106">
        <f t="shared" si="14"/>
        <v>0</v>
      </c>
    </row>
    <row r="186" spans="1:24" ht="14">
      <c r="A186" s="198"/>
      <c r="B186" s="24"/>
      <c r="C186" s="24"/>
      <c r="D186" s="18"/>
      <c r="E186" s="18"/>
      <c r="F186" s="187"/>
      <c r="G186" s="187"/>
      <c r="H186" s="80" t="str">
        <f>IF(ISERROR(IF(ISERROR(VLOOKUP((LEFT(D186,2)),'Fed. Agency Identifier Table'!A$2:C$63,3,FALSE)),(VLOOKUP((LEFT(D186,1)),'Fed. Agency Identifier Table'!A$2:C$63,3,FALSE)),(VLOOKUP((LEFT(D186,2)),'Fed. Agency Identifier Table'!A$2:C$63,3,FALSE)))),"",(IF(ISERROR(VLOOKUP((LEFT(D186,2)),'Fed. Agency Identifier Table'!A$2:C$63,3,FALSE)),(VLOOKUP((LEFT(D186,1)),'Fed. Agency Identifier Table'!A$2:C$63,3,FALSE)),(VLOOKUP((LEFT(D186,2)),'Fed. Agency Identifier Table'!A$2:C$63,3,FALSE)))))</f>
        <v/>
      </c>
      <c r="I186" s="150" t="str">
        <f>IF(ISNUMBER(SEARCH("*.unk*",D186)),"Other Federal Awards",IF(ISERROR(VLOOKUP(D186,'CFDA Program Titles Table'!A$2:C$2607,3,FALSE)),"",VLOOKUP(D186,'CFDA Program Titles Table'!A$2:C$2607,3,FALSE)))</f>
        <v/>
      </c>
      <c r="J186" s="70"/>
      <c r="K186" s="70"/>
      <c r="L186" s="24"/>
      <c r="M186" s="22"/>
      <c r="N186" s="22"/>
      <c r="O186" s="100"/>
      <c r="P186" s="100"/>
      <c r="Q186" s="100"/>
      <c r="R186" s="23"/>
      <c r="S186" s="106" t="str">
        <f>IFERROR(IF(J186="Y", "Research And Development Programs Cluster:", VLOOKUP(D186,'Cluster Info'!$A$2:$B$113,2,FALSE)), "Non Cluster:")</f>
        <v>Non Cluster:</v>
      </c>
      <c r="T186" s="106">
        <f t="shared" si="10"/>
        <v>0</v>
      </c>
      <c r="U186" s="106">
        <f t="shared" si="12"/>
        <v>0</v>
      </c>
      <c r="V186" s="106">
        <f t="shared" si="13"/>
        <v>0</v>
      </c>
      <c r="W186" s="119">
        <f t="shared" si="11"/>
        <v>0</v>
      </c>
      <c r="X186" s="106">
        <f t="shared" si="14"/>
        <v>0</v>
      </c>
    </row>
    <row r="187" spans="1:24" ht="14">
      <c r="A187" s="198"/>
      <c r="B187" s="24"/>
      <c r="C187" s="24"/>
      <c r="D187" s="18"/>
      <c r="E187" s="18"/>
      <c r="F187" s="187"/>
      <c r="G187" s="187"/>
      <c r="H187" s="80" t="str">
        <f>IF(ISERROR(IF(ISERROR(VLOOKUP((LEFT(D187,2)),'Fed. Agency Identifier Table'!A$2:C$63,3,FALSE)),(VLOOKUP((LEFT(D187,1)),'Fed. Agency Identifier Table'!A$2:C$63,3,FALSE)),(VLOOKUP((LEFT(D187,2)),'Fed. Agency Identifier Table'!A$2:C$63,3,FALSE)))),"",(IF(ISERROR(VLOOKUP((LEFT(D187,2)),'Fed. Agency Identifier Table'!A$2:C$63,3,FALSE)),(VLOOKUP((LEFT(D187,1)),'Fed. Agency Identifier Table'!A$2:C$63,3,FALSE)),(VLOOKUP((LEFT(D187,2)),'Fed. Agency Identifier Table'!A$2:C$63,3,FALSE)))))</f>
        <v/>
      </c>
      <c r="I187" s="150" t="str">
        <f>IF(ISNUMBER(SEARCH("*.unk*",D187)),"Other Federal Awards",IF(ISERROR(VLOOKUP(D187,'CFDA Program Titles Table'!A$2:C$2607,3,FALSE)),"",VLOOKUP(D187,'CFDA Program Titles Table'!A$2:C$2607,3,FALSE)))</f>
        <v/>
      </c>
      <c r="J187" s="70"/>
      <c r="K187" s="70"/>
      <c r="L187" s="24"/>
      <c r="M187" s="22"/>
      <c r="N187" s="22"/>
      <c r="O187" s="100"/>
      <c r="P187" s="100"/>
      <c r="Q187" s="100"/>
      <c r="R187" s="23"/>
      <c r="S187" s="106" t="str">
        <f>IFERROR(IF(J187="Y", "Research And Development Programs Cluster:", VLOOKUP(D187,'Cluster Info'!$A$2:$B$113,2,FALSE)), "Non Cluster:")</f>
        <v>Non Cluster:</v>
      </c>
      <c r="T187" s="106">
        <f t="shared" si="10"/>
        <v>0</v>
      </c>
      <c r="U187" s="106">
        <f t="shared" si="12"/>
        <v>0</v>
      </c>
      <c r="V187" s="106">
        <f t="shared" si="13"/>
        <v>0</v>
      </c>
      <c r="W187" s="119">
        <f t="shared" si="11"/>
        <v>0</v>
      </c>
      <c r="X187" s="106">
        <f t="shared" si="14"/>
        <v>0</v>
      </c>
    </row>
    <row r="188" spans="1:24" ht="14">
      <c r="A188" s="198"/>
      <c r="B188" s="24"/>
      <c r="C188" s="24"/>
      <c r="D188" s="18"/>
      <c r="E188" s="18"/>
      <c r="F188" s="187"/>
      <c r="G188" s="187"/>
      <c r="H188" s="80" t="str">
        <f>IF(ISERROR(IF(ISERROR(VLOOKUP((LEFT(D188,2)),'Fed. Agency Identifier Table'!A$2:C$63,3,FALSE)),(VLOOKUP((LEFT(D188,1)),'Fed. Agency Identifier Table'!A$2:C$63,3,FALSE)),(VLOOKUP((LEFT(D188,2)),'Fed. Agency Identifier Table'!A$2:C$63,3,FALSE)))),"",(IF(ISERROR(VLOOKUP((LEFT(D188,2)),'Fed. Agency Identifier Table'!A$2:C$63,3,FALSE)),(VLOOKUP((LEFT(D188,1)),'Fed. Agency Identifier Table'!A$2:C$63,3,FALSE)),(VLOOKUP((LEFT(D188,2)),'Fed. Agency Identifier Table'!A$2:C$63,3,FALSE)))))</f>
        <v/>
      </c>
      <c r="I188" s="150" t="str">
        <f>IF(ISNUMBER(SEARCH("*.unk*",D188)),"Other Federal Awards",IF(ISERROR(VLOOKUP(D188,'CFDA Program Titles Table'!A$2:C$2607,3,FALSE)),"",VLOOKUP(D188,'CFDA Program Titles Table'!A$2:C$2607,3,FALSE)))</f>
        <v/>
      </c>
      <c r="J188" s="70"/>
      <c r="K188" s="70"/>
      <c r="L188" s="24"/>
      <c r="M188" s="22"/>
      <c r="N188" s="22"/>
      <c r="O188" s="100"/>
      <c r="P188" s="100"/>
      <c r="Q188" s="100"/>
      <c r="R188" s="23"/>
      <c r="S188" s="106" t="str">
        <f>IFERROR(IF(J188="Y", "Research And Development Programs Cluster:", VLOOKUP(D188,'Cluster Info'!$A$2:$B$113,2,FALSE)), "Non Cluster:")</f>
        <v>Non Cluster:</v>
      </c>
      <c r="T188" s="106">
        <f t="shared" si="10"/>
        <v>0</v>
      </c>
      <c r="U188" s="106">
        <f t="shared" si="12"/>
        <v>0</v>
      </c>
      <c r="V188" s="106">
        <f t="shared" si="13"/>
        <v>0</v>
      </c>
      <c r="W188" s="119">
        <f t="shared" si="11"/>
        <v>0</v>
      </c>
      <c r="X188" s="106">
        <f t="shared" si="14"/>
        <v>0</v>
      </c>
    </row>
    <row r="189" spans="1:24" ht="14">
      <c r="A189" s="198"/>
      <c r="B189" s="24"/>
      <c r="C189" s="24"/>
      <c r="D189" s="18"/>
      <c r="E189" s="18"/>
      <c r="F189" s="187"/>
      <c r="G189" s="187"/>
      <c r="H189" s="80" t="str">
        <f>IF(ISERROR(IF(ISERROR(VLOOKUP((LEFT(D189,2)),'Fed. Agency Identifier Table'!A$2:C$63,3,FALSE)),(VLOOKUP((LEFT(D189,1)),'Fed. Agency Identifier Table'!A$2:C$63,3,FALSE)),(VLOOKUP((LEFT(D189,2)),'Fed. Agency Identifier Table'!A$2:C$63,3,FALSE)))),"",(IF(ISERROR(VLOOKUP((LEFT(D189,2)),'Fed. Agency Identifier Table'!A$2:C$63,3,FALSE)),(VLOOKUP((LEFT(D189,1)),'Fed. Agency Identifier Table'!A$2:C$63,3,FALSE)),(VLOOKUP((LEFT(D189,2)),'Fed. Agency Identifier Table'!A$2:C$63,3,FALSE)))))</f>
        <v/>
      </c>
      <c r="I189" s="150" t="str">
        <f>IF(ISNUMBER(SEARCH("*.unk*",D189)),"Other Federal Awards",IF(ISERROR(VLOOKUP(D189,'CFDA Program Titles Table'!A$2:C$2607,3,FALSE)),"",VLOOKUP(D189,'CFDA Program Titles Table'!A$2:C$2607,3,FALSE)))</f>
        <v/>
      </c>
      <c r="J189" s="70"/>
      <c r="K189" s="70"/>
      <c r="L189" s="24"/>
      <c r="M189" s="22"/>
      <c r="N189" s="22"/>
      <c r="O189" s="100"/>
      <c r="P189" s="100"/>
      <c r="Q189" s="100"/>
      <c r="R189" s="23"/>
      <c r="S189" s="106" t="str">
        <f>IFERROR(IF(J189="Y", "Research And Development Programs Cluster:", VLOOKUP(D189,'Cluster Info'!$A$2:$B$113,2,FALSE)), "Non Cluster:")</f>
        <v>Non Cluster:</v>
      </c>
      <c r="T189" s="106">
        <f t="shared" si="10"/>
        <v>0</v>
      </c>
      <c r="U189" s="106">
        <f t="shared" si="12"/>
        <v>0</v>
      </c>
      <c r="V189" s="106">
        <f t="shared" si="13"/>
        <v>0</v>
      </c>
      <c r="W189" s="119">
        <f t="shared" si="11"/>
        <v>0</v>
      </c>
      <c r="X189" s="106">
        <f t="shared" si="14"/>
        <v>0</v>
      </c>
    </row>
    <row r="190" spans="1:24" ht="14">
      <c r="A190" s="198"/>
      <c r="B190" s="24"/>
      <c r="C190" s="24"/>
      <c r="D190" s="18"/>
      <c r="E190" s="18"/>
      <c r="F190" s="187"/>
      <c r="G190" s="187"/>
      <c r="H190" s="80" t="str">
        <f>IF(ISERROR(IF(ISERROR(VLOOKUP((LEFT(D190,2)),'Fed. Agency Identifier Table'!A$2:C$63,3,FALSE)),(VLOOKUP((LEFT(D190,1)),'Fed. Agency Identifier Table'!A$2:C$63,3,FALSE)),(VLOOKUP((LEFT(D190,2)),'Fed. Agency Identifier Table'!A$2:C$63,3,FALSE)))),"",(IF(ISERROR(VLOOKUP((LEFT(D190,2)),'Fed. Agency Identifier Table'!A$2:C$63,3,FALSE)),(VLOOKUP((LEFT(D190,1)),'Fed. Agency Identifier Table'!A$2:C$63,3,FALSE)),(VLOOKUP((LEFT(D190,2)),'Fed. Agency Identifier Table'!A$2:C$63,3,FALSE)))))</f>
        <v/>
      </c>
      <c r="I190" s="150" t="str">
        <f>IF(ISNUMBER(SEARCH("*.unk*",D190)),"Other Federal Awards",IF(ISERROR(VLOOKUP(D190,'CFDA Program Titles Table'!A$2:C$2607,3,FALSE)),"",VLOOKUP(D190,'CFDA Program Titles Table'!A$2:C$2607,3,FALSE)))</f>
        <v/>
      </c>
      <c r="J190" s="70"/>
      <c r="K190" s="70"/>
      <c r="L190" s="24"/>
      <c r="M190" s="22"/>
      <c r="N190" s="22"/>
      <c r="O190" s="100"/>
      <c r="P190" s="100"/>
      <c r="Q190" s="100"/>
      <c r="R190" s="23"/>
      <c r="S190" s="106" t="str">
        <f>IFERROR(IF(J190="Y", "Research And Development Programs Cluster:", VLOOKUP(D190,'Cluster Info'!$A$2:$B$113,2,FALSE)), "Non Cluster:")</f>
        <v>Non Cluster:</v>
      </c>
      <c r="T190" s="106">
        <f t="shared" si="10"/>
        <v>0</v>
      </c>
      <c r="U190" s="106">
        <f t="shared" si="12"/>
        <v>0</v>
      </c>
      <c r="V190" s="106">
        <f t="shared" si="13"/>
        <v>0</v>
      </c>
      <c r="W190" s="119">
        <f t="shared" si="11"/>
        <v>0</v>
      </c>
      <c r="X190" s="106">
        <f t="shared" si="14"/>
        <v>0</v>
      </c>
    </row>
    <row r="191" spans="1:24" ht="14">
      <c r="A191" s="198"/>
      <c r="B191" s="24"/>
      <c r="C191" s="24"/>
      <c r="D191" s="18"/>
      <c r="E191" s="18"/>
      <c r="F191" s="187"/>
      <c r="G191" s="187"/>
      <c r="H191" s="80" t="str">
        <f>IF(ISERROR(IF(ISERROR(VLOOKUP((LEFT(D191,2)),'Fed. Agency Identifier Table'!A$2:C$63,3,FALSE)),(VLOOKUP((LEFT(D191,1)),'Fed. Agency Identifier Table'!A$2:C$63,3,FALSE)),(VLOOKUP((LEFT(D191,2)),'Fed. Agency Identifier Table'!A$2:C$63,3,FALSE)))),"",(IF(ISERROR(VLOOKUP((LEFT(D191,2)),'Fed. Agency Identifier Table'!A$2:C$63,3,FALSE)),(VLOOKUP((LEFT(D191,1)),'Fed. Agency Identifier Table'!A$2:C$63,3,FALSE)),(VLOOKUP((LEFT(D191,2)),'Fed. Agency Identifier Table'!A$2:C$63,3,FALSE)))))</f>
        <v/>
      </c>
      <c r="I191" s="150" t="str">
        <f>IF(ISNUMBER(SEARCH("*.unk*",D191)),"Other Federal Awards",IF(ISERROR(VLOOKUP(D191,'CFDA Program Titles Table'!A$2:C$2607,3,FALSE)),"",VLOOKUP(D191,'CFDA Program Titles Table'!A$2:C$2607,3,FALSE)))</f>
        <v/>
      </c>
      <c r="J191" s="70"/>
      <c r="K191" s="70"/>
      <c r="L191" s="24"/>
      <c r="M191" s="22"/>
      <c r="N191" s="22"/>
      <c r="O191" s="100"/>
      <c r="P191" s="100"/>
      <c r="Q191" s="100"/>
      <c r="R191" s="23"/>
      <c r="S191" s="106" t="str">
        <f>IFERROR(IF(J191="Y", "Research And Development Programs Cluster:", VLOOKUP(D191,'Cluster Info'!$A$2:$B$113,2,FALSE)), "Non Cluster:")</f>
        <v>Non Cluster:</v>
      </c>
      <c r="T191" s="106">
        <f t="shared" si="10"/>
        <v>0</v>
      </c>
      <c r="U191" s="106">
        <f t="shared" si="12"/>
        <v>0</v>
      </c>
      <c r="V191" s="106">
        <f t="shared" si="13"/>
        <v>0</v>
      </c>
      <c r="W191" s="119">
        <f t="shared" si="11"/>
        <v>0</v>
      </c>
      <c r="X191" s="106">
        <f t="shared" si="14"/>
        <v>0</v>
      </c>
    </row>
    <row r="192" spans="1:24" ht="14">
      <c r="A192" s="198"/>
      <c r="B192" s="24"/>
      <c r="C192" s="24"/>
      <c r="D192" s="18"/>
      <c r="E192" s="18"/>
      <c r="F192" s="187"/>
      <c r="G192" s="187"/>
      <c r="H192" s="80" t="str">
        <f>IF(ISERROR(IF(ISERROR(VLOOKUP((LEFT(D192,2)),'Fed. Agency Identifier Table'!A$2:C$63,3,FALSE)),(VLOOKUP((LEFT(D192,1)),'Fed. Agency Identifier Table'!A$2:C$63,3,FALSE)),(VLOOKUP((LEFT(D192,2)),'Fed. Agency Identifier Table'!A$2:C$63,3,FALSE)))),"",(IF(ISERROR(VLOOKUP((LEFT(D192,2)),'Fed. Agency Identifier Table'!A$2:C$63,3,FALSE)),(VLOOKUP((LEFT(D192,1)),'Fed. Agency Identifier Table'!A$2:C$63,3,FALSE)),(VLOOKUP((LEFT(D192,2)),'Fed. Agency Identifier Table'!A$2:C$63,3,FALSE)))))</f>
        <v/>
      </c>
      <c r="I192" s="150" t="str">
        <f>IF(ISNUMBER(SEARCH("*.unk*",D192)),"Other Federal Awards",IF(ISERROR(VLOOKUP(D192,'CFDA Program Titles Table'!A$2:C$2607,3,FALSE)),"",VLOOKUP(D192,'CFDA Program Titles Table'!A$2:C$2607,3,FALSE)))</f>
        <v/>
      </c>
      <c r="J192" s="70"/>
      <c r="K192" s="70"/>
      <c r="L192" s="24"/>
      <c r="M192" s="22"/>
      <c r="N192" s="22"/>
      <c r="O192" s="100"/>
      <c r="P192" s="100"/>
      <c r="Q192" s="100"/>
      <c r="R192" s="23"/>
      <c r="S192" s="106" t="str">
        <f>IFERROR(IF(J192="Y", "Research And Development Programs Cluster:", VLOOKUP(D192,'Cluster Info'!$A$2:$B$113,2,FALSE)), "Non Cluster:")</f>
        <v>Non Cluster:</v>
      </c>
      <c r="T192" s="106">
        <f t="shared" si="10"/>
        <v>0</v>
      </c>
      <c r="U192" s="106">
        <f t="shared" si="12"/>
        <v>0</v>
      </c>
      <c r="V192" s="106">
        <f t="shared" si="13"/>
        <v>0</v>
      </c>
      <c r="W192" s="119">
        <f t="shared" si="11"/>
        <v>0</v>
      </c>
      <c r="X192" s="106">
        <f t="shared" si="14"/>
        <v>0</v>
      </c>
    </row>
    <row r="193" spans="1:24" ht="14">
      <c r="A193" s="198"/>
      <c r="B193" s="24"/>
      <c r="C193" s="24"/>
      <c r="D193" s="18"/>
      <c r="E193" s="18"/>
      <c r="F193" s="187"/>
      <c r="G193" s="187"/>
      <c r="H193" s="80" t="str">
        <f>IF(ISERROR(IF(ISERROR(VLOOKUP((LEFT(D193,2)),'Fed. Agency Identifier Table'!A$2:C$63,3,FALSE)),(VLOOKUP((LEFT(D193,1)),'Fed. Agency Identifier Table'!A$2:C$63,3,FALSE)),(VLOOKUP((LEFT(D193,2)),'Fed. Agency Identifier Table'!A$2:C$63,3,FALSE)))),"",(IF(ISERROR(VLOOKUP((LEFT(D193,2)),'Fed. Agency Identifier Table'!A$2:C$63,3,FALSE)),(VLOOKUP((LEFT(D193,1)),'Fed. Agency Identifier Table'!A$2:C$63,3,FALSE)),(VLOOKUP((LEFT(D193,2)),'Fed. Agency Identifier Table'!A$2:C$63,3,FALSE)))))</f>
        <v/>
      </c>
      <c r="I193" s="150" t="str">
        <f>IF(ISNUMBER(SEARCH("*.unk*",D193)),"Other Federal Awards",IF(ISERROR(VLOOKUP(D193,'CFDA Program Titles Table'!A$2:C$2607,3,FALSE)),"",VLOOKUP(D193,'CFDA Program Titles Table'!A$2:C$2607,3,FALSE)))</f>
        <v/>
      </c>
      <c r="J193" s="70"/>
      <c r="K193" s="70"/>
      <c r="L193" s="24"/>
      <c r="M193" s="22"/>
      <c r="N193" s="22"/>
      <c r="O193" s="100"/>
      <c r="P193" s="100"/>
      <c r="Q193" s="100"/>
      <c r="R193" s="23"/>
      <c r="S193" s="106" t="str">
        <f>IFERROR(IF(J193="Y", "Research And Development Programs Cluster:", VLOOKUP(D193,'Cluster Info'!$A$2:$B$113,2,FALSE)), "Non Cluster:")</f>
        <v>Non Cluster:</v>
      </c>
      <c r="T193" s="106">
        <f t="shared" si="10"/>
        <v>0</v>
      </c>
      <c r="U193" s="106">
        <f t="shared" si="12"/>
        <v>0</v>
      </c>
      <c r="V193" s="106">
        <f t="shared" si="13"/>
        <v>0</v>
      </c>
      <c r="W193" s="119">
        <f t="shared" si="11"/>
        <v>0</v>
      </c>
      <c r="X193" s="106">
        <f t="shared" si="14"/>
        <v>0</v>
      </c>
    </row>
    <row r="194" spans="1:24" ht="14">
      <c r="A194" s="198"/>
      <c r="B194" s="24"/>
      <c r="C194" s="24"/>
      <c r="D194" s="18"/>
      <c r="E194" s="18"/>
      <c r="F194" s="187"/>
      <c r="G194" s="187"/>
      <c r="H194" s="80" t="str">
        <f>IF(ISERROR(IF(ISERROR(VLOOKUP((LEFT(D194,2)),'Fed. Agency Identifier Table'!A$2:C$63,3,FALSE)),(VLOOKUP((LEFT(D194,1)),'Fed. Agency Identifier Table'!A$2:C$63,3,FALSE)),(VLOOKUP((LEFT(D194,2)),'Fed. Agency Identifier Table'!A$2:C$63,3,FALSE)))),"",(IF(ISERROR(VLOOKUP((LEFT(D194,2)),'Fed. Agency Identifier Table'!A$2:C$63,3,FALSE)),(VLOOKUP((LEFT(D194,1)),'Fed. Agency Identifier Table'!A$2:C$63,3,FALSE)),(VLOOKUP((LEFT(D194,2)),'Fed. Agency Identifier Table'!A$2:C$63,3,FALSE)))))</f>
        <v/>
      </c>
      <c r="I194" s="150" t="str">
        <f>IF(ISNUMBER(SEARCH("*.unk*",D194)),"Other Federal Awards",IF(ISERROR(VLOOKUP(D194,'CFDA Program Titles Table'!A$2:C$2607,3,FALSE)),"",VLOOKUP(D194,'CFDA Program Titles Table'!A$2:C$2607,3,FALSE)))</f>
        <v/>
      </c>
      <c r="J194" s="70"/>
      <c r="K194" s="70"/>
      <c r="L194" s="24"/>
      <c r="M194" s="22"/>
      <c r="N194" s="22"/>
      <c r="O194" s="100"/>
      <c r="P194" s="100"/>
      <c r="Q194" s="100"/>
      <c r="R194" s="23"/>
      <c r="S194" s="106" t="str">
        <f>IFERROR(IF(J194="Y", "Research And Development Programs Cluster:", VLOOKUP(D194,'Cluster Info'!$A$2:$B$113,2,FALSE)), "Non Cluster:")</f>
        <v>Non Cluster:</v>
      </c>
      <c r="T194" s="106">
        <f t="shared" ref="T194:T257" si="15">IF(E194="Y","ARRA - "&amp;N194, N194)</f>
        <v>0</v>
      </c>
      <c r="U194" s="106">
        <f t="shared" si="12"/>
        <v>0</v>
      </c>
      <c r="V194" s="106">
        <f t="shared" si="13"/>
        <v>0</v>
      </c>
      <c r="W194" s="119">
        <f t="shared" ref="W194:W257" si="16">IF(AND(J194="Y",I194="Other Federal Awards"),(LEFT(D194,2)&amp;".RD"),D194)</f>
        <v>0</v>
      </c>
      <c r="X194" s="106">
        <f t="shared" si="14"/>
        <v>0</v>
      </c>
    </row>
    <row r="195" spans="1:24" ht="14">
      <c r="A195" s="198"/>
      <c r="B195" s="24"/>
      <c r="C195" s="24"/>
      <c r="D195" s="18"/>
      <c r="E195" s="18"/>
      <c r="F195" s="187"/>
      <c r="G195" s="187"/>
      <c r="H195" s="80" t="str">
        <f>IF(ISERROR(IF(ISERROR(VLOOKUP((LEFT(D195,2)),'Fed. Agency Identifier Table'!A$2:C$63,3,FALSE)),(VLOOKUP((LEFT(D195,1)),'Fed. Agency Identifier Table'!A$2:C$63,3,FALSE)),(VLOOKUP((LEFT(D195,2)),'Fed. Agency Identifier Table'!A$2:C$63,3,FALSE)))),"",(IF(ISERROR(VLOOKUP((LEFT(D195,2)),'Fed. Agency Identifier Table'!A$2:C$63,3,FALSE)),(VLOOKUP((LEFT(D195,1)),'Fed. Agency Identifier Table'!A$2:C$63,3,FALSE)),(VLOOKUP((LEFT(D195,2)),'Fed. Agency Identifier Table'!A$2:C$63,3,FALSE)))))</f>
        <v/>
      </c>
      <c r="I195" s="150" t="str">
        <f>IF(ISNUMBER(SEARCH("*.unk*",D195)),"Other Federal Awards",IF(ISERROR(VLOOKUP(D195,'CFDA Program Titles Table'!A$2:C$2607,3,FALSE)),"",VLOOKUP(D195,'CFDA Program Titles Table'!A$2:C$2607,3,FALSE)))</f>
        <v/>
      </c>
      <c r="J195" s="70"/>
      <c r="K195" s="70"/>
      <c r="L195" s="24"/>
      <c r="M195" s="22"/>
      <c r="N195" s="22"/>
      <c r="O195" s="100"/>
      <c r="P195" s="100"/>
      <c r="Q195" s="100"/>
      <c r="R195" s="23"/>
      <c r="S195" s="106" t="str">
        <f>IFERROR(IF(J195="Y", "Research And Development Programs Cluster:", VLOOKUP(D195,'Cluster Info'!$A$2:$B$113,2,FALSE)), "Non Cluster:")</f>
        <v>Non Cluster:</v>
      </c>
      <c r="T195" s="106">
        <f t="shared" si="15"/>
        <v>0</v>
      </c>
      <c r="U195" s="106">
        <f t="shared" ref="U195:U258" si="17">IF(F195="Y","COVID-19 - "&amp;N195, N195)</f>
        <v>0</v>
      </c>
      <c r="V195" s="106">
        <f t="shared" ref="V195:V258" si="18">IF(G195="Y","ARP - "&amp;N195, N195)</f>
        <v>0</v>
      </c>
      <c r="W195" s="119">
        <f t="shared" si="16"/>
        <v>0</v>
      </c>
      <c r="X195" s="106">
        <f t="shared" ref="X195:X258" si="19">O195-P195</f>
        <v>0</v>
      </c>
    </row>
    <row r="196" spans="1:24" ht="14">
      <c r="A196" s="198"/>
      <c r="B196" s="24"/>
      <c r="C196" s="24"/>
      <c r="D196" s="18"/>
      <c r="E196" s="18"/>
      <c r="F196" s="187"/>
      <c r="G196" s="187"/>
      <c r="H196" s="80" t="str">
        <f>IF(ISERROR(IF(ISERROR(VLOOKUP((LEFT(D196,2)),'Fed. Agency Identifier Table'!A$2:C$63,3,FALSE)),(VLOOKUP((LEFT(D196,1)),'Fed. Agency Identifier Table'!A$2:C$63,3,FALSE)),(VLOOKUP((LEFT(D196,2)),'Fed. Agency Identifier Table'!A$2:C$63,3,FALSE)))),"",(IF(ISERROR(VLOOKUP((LEFT(D196,2)),'Fed. Agency Identifier Table'!A$2:C$63,3,FALSE)),(VLOOKUP((LEFT(D196,1)),'Fed. Agency Identifier Table'!A$2:C$63,3,FALSE)),(VLOOKUP((LEFT(D196,2)),'Fed. Agency Identifier Table'!A$2:C$63,3,FALSE)))))</f>
        <v/>
      </c>
      <c r="I196" s="150" t="str">
        <f>IF(ISNUMBER(SEARCH("*.unk*",D196)),"Other Federal Awards",IF(ISERROR(VLOOKUP(D196,'CFDA Program Titles Table'!A$2:C$2607,3,FALSE)),"",VLOOKUP(D196,'CFDA Program Titles Table'!A$2:C$2607,3,FALSE)))</f>
        <v/>
      </c>
      <c r="J196" s="70"/>
      <c r="K196" s="70"/>
      <c r="L196" s="24"/>
      <c r="M196" s="22"/>
      <c r="N196" s="22"/>
      <c r="O196" s="100"/>
      <c r="P196" s="100"/>
      <c r="Q196" s="100"/>
      <c r="R196" s="23"/>
      <c r="S196" s="106" t="str">
        <f>IFERROR(IF(J196="Y", "Research And Development Programs Cluster:", VLOOKUP(D196,'Cluster Info'!$A$2:$B$113,2,FALSE)), "Non Cluster:")</f>
        <v>Non Cluster:</v>
      </c>
      <c r="T196" s="106">
        <f t="shared" si="15"/>
        <v>0</v>
      </c>
      <c r="U196" s="106">
        <f t="shared" si="17"/>
        <v>0</v>
      </c>
      <c r="V196" s="106">
        <f t="shared" si="18"/>
        <v>0</v>
      </c>
      <c r="W196" s="119">
        <f t="shared" si="16"/>
        <v>0</v>
      </c>
      <c r="X196" s="106">
        <f t="shared" si="19"/>
        <v>0</v>
      </c>
    </row>
    <row r="197" spans="1:24" ht="14">
      <c r="A197" s="198"/>
      <c r="B197" s="24"/>
      <c r="C197" s="24"/>
      <c r="D197" s="18"/>
      <c r="E197" s="18"/>
      <c r="F197" s="187"/>
      <c r="G197" s="187"/>
      <c r="H197" s="80" t="str">
        <f>IF(ISERROR(IF(ISERROR(VLOOKUP((LEFT(D197,2)),'Fed. Agency Identifier Table'!A$2:C$63,3,FALSE)),(VLOOKUP((LEFT(D197,1)),'Fed. Agency Identifier Table'!A$2:C$63,3,FALSE)),(VLOOKUP((LEFT(D197,2)),'Fed. Agency Identifier Table'!A$2:C$63,3,FALSE)))),"",(IF(ISERROR(VLOOKUP((LEFT(D197,2)),'Fed. Agency Identifier Table'!A$2:C$63,3,FALSE)),(VLOOKUP((LEFT(D197,1)),'Fed. Agency Identifier Table'!A$2:C$63,3,FALSE)),(VLOOKUP((LEFT(D197,2)),'Fed. Agency Identifier Table'!A$2:C$63,3,FALSE)))))</f>
        <v/>
      </c>
      <c r="I197" s="150" t="str">
        <f>IF(ISNUMBER(SEARCH("*.unk*",D197)),"Other Federal Awards",IF(ISERROR(VLOOKUP(D197,'CFDA Program Titles Table'!A$2:C$2607,3,FALSE)),"",VLOOKUP(D197,'CFDA Program Titles Table'!A$2:C$2607,3,FALSE)))</f>
        <v/>
      </c>
      <c r="J197" s="70"/>
      <c r="K197" s="70"/>
      <c r="L197" s="24"/>
      <c r="M197" s="22"/>
      <c r="N197" s="22"/>
      <c r="O197" s="100"/>
      <c r="P197" s="100"/>
      <c r="Q197" s="100"/>
      <c r="R197" s="23"/>
      <c r="S197" s="106" t="str">
        <f>IFERROR(IF(J197="Y", "Research And Development Programs Cluster:", VLOOKUP(D197,'Cluster Info'!$A$2:$B$113,2,FALSE)), "Non Cluster:")</f>
        <v>Non Cluster:</v>
      </c>
      <c r="T197" s="106">
        <f t="shared" si="15"/>
        <v>0</v>
      </c>
      <c r="U197" s="106">
        <f t="shared" si="17"/>
        <v>0</v>
      </c>
      <c r="V197" s="106">
        <f t="shared" si="18"/>
        <v>0</v>
      </c>
      <c r="W197" s="119">
        <f t="shared" si="16"/>
        <v>0</v>
      </c>
      <c r="X197" s="106">
        <f t="shared" si="19"/>
        <v>0</v>
      </c>
    </row>
    <row r="198" spans="1:24" ht="14">
      <c r="A198" s="198"/>
      <c r="B198" s="24"/>
      <c r="C198" s="24"/>
      <c r="D198" s="18"/>
      <c r="E198" s="18"/>
      <c r="F198" s="187"/>
      <c r="G198" s="187"/>
      <c r="H198" s="80" t="str">
        <f>IF(ISERROR(IF(ISERROR(VLOOKUP((LEFT(D198,2)),'Fed. Agency Identifier Table'!A$2:C$63,3,FALSE)),(VLOOKUP((LEFT(D198,1)),'Fed. Agency Identifier Table'!A$2:C$63,3,FALSE)),(VLOOKUP((LEFT(D198,2)),'Fed. Agency Identifier Table'!A$2:C$63,3,FALSE)))),"",(IF(ISERROR(VLOOKUP((LEFT(D198,2)),'Fed. Agency Identifier Table'!A$2:C$63,3,FALSE)),(VLOOKUP((LEFT(D198,1)),'Fed. Agency Identifier Table'!A$2:C$63,3,FALSE)),(VLOOKUP((LEFT(D198,2)),'Fed. Agency Identifier Table'!A$2:C$63,3,FALSE)))))</f>
        <v/>
      </c>
      <c r="I198" s="150" t="str">
        <f>IF(ISNUMBER(SEARCH("*.unk*",D198)),"Other Federal Awards",IF(ISERROR(VLOOKUP(D198,'CFDA Program Titles Table'!A$2:C$2607,3,FALSE)),"",VLOOKUP(D198,'CFDA Program Titles Table'!A$2:C$2607,3,FALSE)))</f>
        <v/>
      </c>
      <c r="J198" s="70"/>
      <c r="K198" s="70"/>
      <c r="L198" s="24"/>
      <c r="M198" s="22"/>
      <c r="N198" s="22"/>
      <c r="O198" s="100"/>
      <c r="P198" s="100"/>
      <c r="Q198" s="100"/>
      <c r="R198" s="23"/>
      <c r="S198" s="106" t="str">
        <f>IFERROR(IF(J198="Y", "Research And Development Programs Cluster:", VLOOKUP(D198,'Cluster Info'!$A$2:$B$113,2,FALSE)), "Non Cluster:")</f>
        <v>Non Cluster:</v>
      </c>
      <c r="T198" s="106">
        <f t="shared" si="15"/>
        <v>0</v>
      </c>
      <c r="U198" s="106">
        <f t="shared" si="17"/>
        <v>0</v>
      </c>
      <c r="V198" s="106">
        <f t="shared" si="18"/>
        <v>0</v>
      </c>
      <c r="W198" s="119">
        <f t="shared" si="16"/>
        <v>0</v>
      </c>
      <c r="X198" s="106">
        <f t="shared" si="19"/>
        <v>0</v>
      </c>
    </row>
    <row r="199" spans="1:24" ht="14">
      <c r="A199" s="198"/>
      <c r="B199" s="24"/>
      <c r="C199" s="24"/>
      <c r="D199" s="18"/>
      <c r="E199" s="18"/>
      <c r="F199" s="187"/>
      <c r="G199" s="187"/>
      <c r="H199" s="80" t="str">
        <f>IF(ISERROR(IF(ISERROR(VLOOKUP((LEFT(D199,2)),'Fed. Agency Identifier Table'!A$2:C$63,3,FALSE)),(VLOOKUP((LEFT(D199,1)),'Fed. Agency Identifier Table'!A$2:C$63,3,FALSE)),(VLOOKUP((LEFT(D199,2)),'Fed. Agency Identifier Table'!A$2:C$63,3,FALSE)))),"",(IF(ISERROR(VLOOKUP((LEFT(D199,2)),'Fed. Agency Identifier Table'!A$2:C$63,3,FALSE)),(VLOOKUP((LEFT(D199,1)),'Fed. Agency Identifier Table'!A$2:C$63,3,FALSE)),(VLOOKUP((LEFT(D199,2)),'Fed. Agency Identifier Table'!A$2:C$63,3,FALSE)))))</f>
        <v/>
      </c>
      <c r="I199" s="150" t="str">
        <f>IF(ISNUMBER(SEARCH("*.unk*",D199)),"Other Federal Awards",IF(ISERROR(VLOOKUP(D199,'CFDA Program Titles Table'!A$2:C$2607,3,FALSE)),"",VLOOKUP(D199,'CFDA Program Titles Table'!A$2:C$2607,3,FALSE)))</f>
        <v/>
      </c>
      <c r="J199" s="70"/>
      <c r="K199" s="70"/>
      <c r="L199" s="24"/>
      <c r="M199" s="22"/>
      <c r="N199" s="22"/>
      <c r="O199" s="100"/>
      <c r="P199" s="100"/>
      <c r="Q199" s="100"/>
      <c r="R199" s="23"/>
      <c r="S199" s="106" t="str">
        <f>IFERROR(IF(J199="Y", "Research And Development Programs Cluster:", VLOOKUP(D199,'Cluster Info'!$A$2:$B$113,2,FALSE)), "Non Cluster:")</f>
        <v>Non Cluster:</v>
      </c>
      <c r="T199" s="106">
        <f t="shared" si="15"/>
        <v>0</v>
      </c>
      <c r="U199" s="106">
        <f t="shared" si="17"/>
        <v>0</v>
      </c>
      <c r="V199" s="106">
        <f t="shared" si="18"/>
        <v>0</v>
      </c>
      <c r="W199" s="119">
        <f t="shared" si="16"/>
        <v>0</v>
      </c>
      <c r="X199" s="106">
        <f t="shared" si="19"/>
        <v>0</v>
      </c>
    </row>
    <row r="200" spans="1:24" ht="14">
      <c r="A200" s="198"/>
      <c r="D200" s="1"/>
      <c r="E200" s="1"/>
      <c r="F200" s="187"/>
      <c r="G200" s="187"/>
      <c r="H200" s="80" t="str">
        <f>IF(ISERROR(IF(ISERROR(VLOOKUP((LEFT(D200,2)),'Fed. Agency Identifier Table'!A$2:C$63,3,FALSE)),(VLOOKUP((LEFT(D200,1)),'Fed. Agency Identifier Table'!A$2:C$63,3,FALSE)),(VLOOKUP((LEFT(D200,2)),'Fed. Agency Identifier Table'!A$2:C$63,3,FALSE)))),"",(IF(ISERROR(VLOOKUP((LEFT(D200,2)),'Fed. Agency Identifier Table'!A$2:C$63,3,FALSE)),(VLOOKUP((LEFT(D200,1)),'Fed. Agency Identifier Table'!A$2:C$63,3,FALSE)),(VLOOKUP((LEFT(D200,2)),'Fed. Agency Identifier Table'!A$2:C$63,3,FALSE)))))</f>
        <v/>
      </c>
      <c r="I200" s="150" t="str">
        <f>IF(ISNUMBER(SEARCH("*.unk*",D200)),"Other Federal Awards",IF(ISERROR(VLOOKUP(D200,'CFDA Program Titles Table'!A$2:C$2607,3,FALSE)),"",VLOOKUP(D200,'CFDA Program Titles Table'!A$2:C$2607,3,FALSE)))</f>
        <v/>
      </c>
      <c r="J200" s="70"/>
      <c r="K200" s="70"/>
      <c r="L200" s="2"/>
      <c r="M200" s="10"/>
      <c r="N200" s="10"/>
      <c r="O200" s="101"/>
      <c r="P200" s="101"/>
      <c r="Q200" s="101"/>
      <c r="R200" s="17"/>
      <c r="S200" s="106" t="str">
        <f>IFERROR(IF(J200="Y", "Research And Development Programs Cluster:", VLOOKUP(D200,'Cluster Info'!$A$2:$B$113,2,FALSE)), "Non Cluster:")</f>
        <v>Non Cluster:</v>
      </c>
      <c r="T200" s="106">
        <f t="shared" si="15"/>
        <v>0</v>
      </c>
      <c r="U200" s="106">
        <f t="shared" si="17"/>
        <v>0</v>
      </c>
      <c r="V200" s="106">
        <f t="shared" si="18"/>
        <v>0</v>
      </c>
      <c r="W200" s="119">
        <f t="shared" si="16"/>
        <v>0</v>
      </c>
      <c r="X200" s="106">
        <f t="shared" si="19"/>
        <v>0</v>
      </c>
    </row>
    <row r="201" spans="1:24" ht="14">
      <c r="A201" s="198"/>
      <c r="D201" s="1"/>
      <c r="E201" s="1"/>
      <c r="F201" s="187"/>
      <c r="G201" s="187"/>
      <c r="H201" s="80" t="str">
        <f>IF(ISERROR(IF(ISERROR(VLOOKUP((LEFT(D201,2)),'Fed. Agency Identifier Table'!A$2:C$63,3,FALSE)),(VLOOKUP((LEFT(D201,1)),'Fed. Agency Identifier Table'!A$2:C$63,3,FALSE)),(VLOOKUP((LEFT(D201,2)),'Fed. Agency Identifier Table'!A$2:C$63,3,FALSE)))),"",(IF(ISERROR(VLOOKUP((LEFT(D201,2)),'Fed. Agency Identifier Table'!A$2:C$63,3,FALSE)),(VLOOKUP((LEFT(D201,1)),'Fed. Agency Identifier Table'!A$2:C$63,3,FALSE)),(VLOOKUP((LEFT(D201,2)),'Fed. Agency Identifier Table'!A$2:C$63,3,FALSE)))))</f>
        <v/>
      </c>
      <c r="I201" s="150" t="str">
        <f>IF(ISNUMBER(SEARCH("*.unk*",D201)),"Other Federal Awards",IF(ISERROR(VLOOKUP(D201,'CFDA Program Titles Table'!A$2:C$2607,3,FALSE)),"",VLOOKUP(D201,'CFDA Program Titles Table'!A$2:C$2607,3,FALSE)))</f>
        <v/>
      </c>
      <c r="J201" s="70"/>
      <c r="K201" s="70"/>
      <c r="L201" s="2"/>
      <c r="M201" s="10"/>
      <c r="N201" s="10"/>
      <c r="O201" s="101"/>
      <c r="P201" s="101"/>
      <c r="Q201" s="101"/>
      <c r="R201" s="17"/>
      <c r="S201" s="106" t="str">
        <f>IFERROR(IF(J201="Y", "Research And Development Programs Cluster:", VLOOKUP(D201,'Cluster Info'!$A$2:$B$113,2,FALSE)), "Non Cluster:")</f>
        <v>Non Cluster:</v>
      </c>
      <c r="T201" s="106">
        <f t="shared" si="15"/>
        <v>0</v>
      </c>
      <c r="U201" s="106">
        <f t="shared" si="17"/>
        <v>0</v>
      </c>
      <c r="V201" s="106">
        <f t="shared" si="18"/>
        <v>0</v>
      </c>
      <c r="W201" s="119">
        <f t="shared" si="16"/>
        <v>0</v>
      </c>
      <c r="X201" s="106">
        <f t="shared" si="19"/>
        <v>0</v>
      </c>
    </row>
    <row r="202" spans="1:24" ht="14">
      <c r="A202" s="198"/>
      <c r="D202" s="1"/>
      <c r="E202" s="1"/>
      <c r="F202" s="187"/>
      <c r="G202" s="187"/>
      <c r="H202" s="80" t="str">
        <f>IF(ISERROR(IF(ISERROR(VLOOKUP((LEFT(D202,2)),'Fed. Agency Identifier Table'!A$2:C$63,3,FALSE)),(VLOOKUP((LEFT(D202,1)),'Fed. Agency Identifier Table'!A$2:C$63,3,FALSE)),(VLOOKUP((LEFT(D202,2)),'Fed. Agency Identifier Table'!A$2:C$63,3,FALSE)))),"",(IF(ISERROR(VLOOKUP((LEFT(D202,2)),'Fed. Agency Identifier Table'!A$2:C$63,3,FALSE)),(VLOOKUP((LEFT(D202,1)),'Fed. Agency Identifier Table'!A$2:C$63,3,FALSE)),(VLOOKUP((LEFT(D202,2)),'Fed. Agency Identifier Table'!A$2:C$63,3,FALSE)))))</f>
        <v/>
      </c>
      <c r="I202" s="150" t="str">
        <f>IF(ISNUMBER(SEARCH("*.unk*",D202)),"Other Federal Awards",IF(ISERROR(VLOOKUP(D202,'CFDA Program Titles Table'!A$2:C$2607,3,FALSE)),"",VLOOKUP(D202,'CFDA Program Titles Table'!A$2:C$2607,3,FALSE)))</f>
        <v/>
      </c>
      <c r="J202" s="70"/>
      <c r="K202" s="70"/>
      <c r="L202" s="2"/>
      <c r="M202" s="10"/>
      <c r="N202" s="10"/>
      <c r="O202" s="101"/>
      <c r="P202" s="101"/>
      <c r="Q202" s="101"/>
      <c r="R202" s="17"/>
      <c r="S202" s="106" t="str">
        <f>IFERROR(IF(J202="Y", "Research And Development Programs Cluster:", VLOOKUP(D202,'Cluster Info'!$A$2:$B$113,2,FALSE)), "Non Cluster:")</f>
        <v>Non Cluster:</v>
      </c>
      <c r="T202" s="106">
        <f t="shared" si="15"/>
        <v>0</v>
      </c>
      <c r="U202" s="106">
        <f t="shared" si="17"/>
        <v>0</v>
      </c>
      <c r="V202" s="106">
        <f t="shared" si="18"/>
        <v>0</v>
      </c>
      <c r="W202" s="119">
        <f t="shared" si="16"/>
        <v>0</v>
      </c>
      <c r="X202" s="106">
        <f t="shared" si="19"/>
        <v>0</v>
      </c>
    </row>
    <row r="203" spans="1:24" ht="14">
      <c r="A203" s="198"/>
      <c r="D203" s="1"/>
      <c r="E203" s="1"/>
      <c r="F203" s="187"/>
      <c r="G203" s="187"/>
      <c r="H203" s="80" t="str">
        <f>IF(ISERROR(IF(ISERROR(VLOOKUP((LEFT(D203,2)),'Fed. Agency Identifier Table'!A$2:C$63,3,FALSE)),(VLOOKUP((LEFT(D203,1)),'Fed. Agency Identifier Table'!A$2:C$63,3,FALSE)),(VLOOKUP((LEFT(D203,2)),'Fed. Agency Identifier Table'!A$2:C$63,3,FALSE)))),"",(IF(ISERROR(VLOOKUP((LEFT(D203,2)),'Fed. Agency Identifier Table'!A$2:C$63,3,FALSE)),(VLOOKUP((LEFT(D203,1)),'Fed. Agency Identifier Table'!A$2:C$63,3,FALSE)),(VLOOKUP((LEFT(D203,2)),'Fed. Agency Identifier Table'!A$2:C$63,3,FALSE)))))</f>
        <v/>
      </c>
      <c r="I203" s="150" t="str">
        <f>IF(ISNUMBER(SEARCH("*.unk*",D203)),"Other Federal Awards",IF(ISERROR(VLOOKUP(D203,'CFDA Program Titles Table'!A$2:C$2607,3,FALSE)),"",VLOOKUP(D203,'CFDA Program Titles Table'!A$2:C$2607,3,FALSE)))</f>
        <v/>
      </c>
      <c r="J203" s="70"/>
      <c r="K203" s="70"/>
      <c r="L203" s="2"/>
      <c r="M203" s="10"/>
      <c r="N203" s="10"/>
      <c r="O203" s="101"/>
      <c r="P203" s="101"/>
      <c r="Q203" s="101"/>
      <c r="R203" s="17"/>
      <c r="S203" s="106" t="str">
        <f>IFERROR(IF(J203="Y", "Research And Development Programs Cluster:", VLOOKUP(D203,'Cluster Info'!$A$2:$B$113,2,FALSE)), "Non Cluster:")</f>
        <v>Non Cluster:</v>
      </c>
      <c r="T203" s="106">
        <f t="shared" si="15"/>
        <v>0</v>
      </c>
      <c r="U203" s="106">
        <f t="shared" si="17"/>
        <v>0</v>
      </c>
      <c r="V203" s="106">
        <f t="shared" si="18"/>
        <v>0</v>
      </c>
      <c r="W203" s="119">
        <f t="shared" si="16"/>
        <v>0</v>
      </c>
      <c r="X203" s="106">
        <f t="shared" si="19"/>
        <v>0</v>
      </c>
    </row>
    <row r="204" spans="1:24" ht="14">
      <c r="A204" s="198"/>
      <c r="D204" s="1"/>
      <c r="E204" s="1"/>
      <c r="F204" s="187"/>
      <c r="G204" s="187"/>
      <c r="H204" s="80" t="str">
        <f>IF(ISERROR(IF(ISERROR(VLOOKUP((LEFT(D204,2)),'Fed. Agency Identifier Table'!A$2:C$63,3,FALSE)),(VLOOKUP((LEFT(D204,1)),'Fed. Agency Identifier Table'!A$2:C$63,3,FALSE)),(VLOOKUP((LEFT(D204,2)),'Fed. Agency Identifier Table'!A$2:C$63,3,FALSE)))),"",(IF(ISERROR(VLOOKUP((LEFT(D204,2)),'Fed. Agency Identifier Table'!A$2:C$63,3,FALSE)),(VLOOKUP((LEFT(D204,1)),'Fed. Agency Identifier Table'!A$2:C$63,3,FALSE)),(VLOOKUP((LEFT(D204,2)),'Fed. Agency Identifier Table'!A$2:C$63,3,FALSE)))))</f>
        <v/>
      </c>
      <c r="I204" s="150" t="str">
        <f>IF(ISNUMBER(SEARCH("*.unk*",D204)),"Other Federal Awards",IF(ISERROR(VLOOKUP(D204,'CFDA Program Titles Table'!A$2:C$2607,3,FALSE)),"",VLOOKUP(D204,'CFDA Program Titles Table'!A$2:C$2607,3,FALSE)))</f>
        <v/>
      </c>
      <c r="J204" s="70"/>
      <c r="K204" s="70"/>
      <c r="L204" s="2"/>
      <c r="M204" s="10"/>
      <c r="N204" s="10"/>
      <c r="O204" s="101"/>
      <c r="P204" s="101"/>
      <c r="Q204" s="101"/>
      <c r="R204" s="17"/>
      <c r="S204" s="106" t="str">
        <f>IFERROR(IF(J204="Y", "Research And Development Programs Cluster:", VLOOKUP(D204,'Cluster Info'!$A$2:$B$113,2,FALSE)), "Non Cluster:")</f>
        <v>Non Cluster:</v>
      </c>
      <c r="T204" s="106">
        <f t="shared" si="15"/>
        <v>0</v>
      </c>
      <c r="U204" s="106">
        <f t="shared" si="17"/>
        <v>0</v>
      </c>
      <c r="V204" s="106">
        <f t="shared" si="18"/>
        <v>0</v>
      </c>
      <c r="W204" s="119">
        <f t="shared" si="16"/>
        <v>0</v>
      </c>
      <c r="X204" s="106">
        <f t="shared" si="19"/>
        <v>0</v>
      </c>
    </row>
    <row r="205" spans="1:24" ht="14">
      <c r="A205" s="198"/>
      <c r="D205" s="1"/>
      <c r="E205" s="1"/>
      <c r="F205" s="187"/>
      <c r="G205" s="187"/>
      <c r="H205" s="80" t="str">
        <f>IF(ISERROR(IF(ISERROR(VLOOKUP((LEFT(D205,2)),'Fed. Agency Identifier Table'!A$2:C$63,3,FALSE)),(VLOOKUP((LEFT(D205,1)),'Fed. Agency Identifier Table'!A$2:C$63,3,FALSE)),(VLOOKUP((LEFT(D205,2)),'Fed. Agency Identifier Table'!A$2:C$63,3,FALSE)))),"",(IF(ISERROR(VLOOKUP((LEFT(D205,2)),'Fed. Agency Identifier Table'!A$2:C$63,3,FALSE)),(VLOOKUP((LEFT(D205,1)),'Fed. Agency Identifier Table'!A$2:C$63,3,FALSE)),(VLOOKUP((LEFT(D205,2)),'Fed. Agency Identifier Table'!A$2:C$63,3,FALSE)))))</f>
        <v/>
      </c>
      <c r="I205" s="150" t="str">
        <f>IF(ISNUMBER(SEARCH("*.unk*",D205)),"Other Federal Awards",IF(ISERROR(VLOOKUP(D205,'CFDA Program Titles Table'!A$2:C$2607,3,FALSE)),"",VLOOKUP(D205,'CFDA Program Titles Table'!A$2:C$2607,3,FALSE)))</f>
        <v/>
      </c>
      <c r="J205" s="70"/>
      <c r="K205" s="70"/>
      <c r="L205" s="2"/>
      <c r="M205" s="10"/>
      <c r="N205" s="10"/>
      <c r="O205" s="101"/>
      <c r="P205" s="101"/>
      <c r="Q205" s="101"/>
      <c r="R205" s="17"/>
      <c r="S205" s="106" t="str">
        <f>IFERROR(IF(J205="Y", "Research And Development Programs Cluster:", VLOOKUP(D205,'Cluster Info'!$A$2:$B$113,2,FALSE)), "Non Cluster:")</f>
        <v>Non Cluster:</v>
      </c>
      <c r="T205" s="106">
        <f t="shared" si="15"/>
        <v>0</v>
      </c>
      <c r="U205" s="106">
        <f t="shared" si="17"/>
        <v>0</v>
      </c>
      <c r="V205" s="106">
        <f t="shared" si="18"/>
        <v>0</v>
      </c>
      <c r="W205" s="119">
        <f t="shared" si="16"/>
        <v>0</v>
      </c>
      <c r="X205" s="106">
        <f t="shared" si="19"/>
        <v>0</v>
      </c>
    </row>
    <row r="206" spans="1:24" ht="14">
      <c r="A206" s="198"/>
      <c r="D206" s="1"/>
      <c r="E206" s="1"/>
      <c r="F206" s="187"/>
      <c r="G206" s="187"/>
      <c r="H206" s="80" t="str">
        <f>IF(ISERROR(IF(ISERROR(VLOOKUP((LEFT(D206,2)),'Fed. Agency Identifier Table'!A$2:C$63,3,FALSE)),(VLOOKUP((LEFT(D206,1)),'Fed. Agency Identifier Table'!A$2:C$63,3,FALSE)),(VLOOKUP((LEFT(D206,2)),'Fed. Agency Identifier Table'!A$2:C$63,3,FALSE)))),"",(IF(ISERROR(VLOOKUP((LEFT(D206,2)),'Fed. Agency Identifier Table'!A$2:C$63,3,FALSE)),(VLOOKUP((LEFT(D206,1)),'Fed. Agency Identifier Table'!A$2:C$63,3,FALSE)),(VLOOKUP((LEFT(D206,2)),'Fed. Agency Identifier Table'!A$2:C$63,3,FALSE)))))</f>
        <v/>
      </c>
      <c r="I206" s="150" t="str">
        <f>IF(ISNUMBER(SEARCH("*.unk*",D206)),"Other Federal Awards",IF(ISERROR(VLOOKUP(D206,'CFDA Program Titles Table'!A$2:C$2607,3,FALSE)),"",VLOOKUP(D206,'CFDA Program Titles Table'!A$2:C$2607,3,FALSE)))</f>
        <v/>
      </c>
      <c r="J206" s="70"/>
      <c r="K206" s="70"/>
      <c r="L206" s="2"/>
      <c r="M206" s="10"/>
      <c r="N206" s="10"/>
      <c r="O206" s="101"/>
      <c r="P206" s="101"/>
      <c r="Q206" s="101"/>
      <c r="R206" s="17"/>
      <c r="S206" s="106" t="str">
        <f>IFERROR(IF(J206="Y", "Research And Development Programs Cluster:", VLOOKUP(D206,'Cluster Info'!$A$2:$B$113,2,FALSE)), "Non Cluster:")</f>
        <v>Non Cluster:</v>
      </c>
      <c r="T206" s="106">
        <f t="shared" si="15"/>
        <v>0</v>
      </c>
      <c r="U206" s="106">
        <f t="shared" si="17"/>
        <v>0</v>
      </c>
      <c r="V206" s="106">
        <f t="shared" si="18"/>
        <v>0</v>
      </c>
      <c r="W206" s="119">
        <f t="shared" si="16"/>
        <v>0</v>
      </c>
      <c r="X206" s="106">
        <f t="shared" si="19"/>
        <v>0</v>
      </c>
    </row>
    <row r="207" spans="1:24" ht="14">
      <c r="A207" s="198"/>
      <c r="D207" s="1"/>
      <c r="E207" s="1"/>
      <c r="F207" s="187"/>
      <c r="G207" s="187"/>
      <c r="H207" s="80" t="str">
        <f>IF(ISERROR(IF(ISERROR(VLOOKUP((LEFT(D207,2)),'Fed. Agency Identifier Table'!A$2:C$63,3,FALSE)),(VLOOKUP((LEFT(D207,1)),'Fed. Agency Identifier Table'!A$2:C$63,3,FALSE)),(VLOOKUP((LEFT(D207,2)),'Fed. Agency Identifier Table'!A$2:C$63,3,FALSE)))),"",(IF(ISERROR(VLOOKUP((LEFT(D207,2)),'Fed. Agency Identifier Table'!A$2:C$63,3,FALSE)),(VLOOKUP((LEFT(D207,1)),'Fed. Agency Identifier Table'!A$2:C$63,3,FALSE)),(VLOOKUP((LEFT(D207,2)),'Fed. Agency Identifier Table'!A$2:C$63,3,FALSE)))))</f>
        <v/>
      </c>
      <c r="I207" s="150" t="str">
        <f>IF(ISNUMBER(SEARCH("*.unk*",D207)),"Other Federal Awards",IF(ISERROR(VLOOKUP(D207,'CFDA Program Titles Table'!A$2:C$2607,3,FALSE)),"",VLOOKUP(D207,'CFDA Program Titles Table'!A$2:C$2607,3,FALSE)))</f>
        <v/>
      </c>
      <c r="J207" s="70"/>
      <c r="K207" s="70"/>
      <c r="L207" s="2"/>
      <c r="M207" s="10"/>
      <c r="N207" s="10"/>
      <c r="O207" s="101"/>
      <c r="P207" s="101"/>
      <c r="Q207" s="101"/>
      <c r="R207" s="17"/>
      <c r="S207" s="106" t="str">
        <f>IFERROR(IF(J207="Y", "Research And Development Programs Cluster:", VLOOKUP(D207,'Cluster Info'!$A$2:$B$113,2,FALSE)), "Non Cluster:")</f>
        <v>Non Cluster:</v>
      </c>
      <c r="T207" s="106">
        <f t="shared" si="15"/>
        <v>0</v>
      </c>
      <c r="U207" s="106">
        <f t="shared" si="17"/>
        <v>0</v>
      </c>
      <c r="V207" s="106">
        <f t="shared" si="18"/>
        <v>0</v>
      </c>
      <c r="W207" s="119">
        <f t="shared" si="16"/>
        <v>0</v>
      </c>
      <c r="X207" s="106">
        <f t="shared" si="19"/>
        <v>0</v>
      </c>
    </row>
    <row r="208" spans="1:24" ht="14">
      <c r="A208" s="198"/>
      <c r="D208" s="1"/>
      <c r="E208" s="1"/>
      <c r="F208" s="187"/>
      <c r="G208" s="187"/>
      <c r="H208" s="80" t="str">
        <f>IF(ISERROR(IF(ISERROR(VLOOKUP((LEFT(D208,2)),'Fed. Agency Identifier Table'!A$2:C$63,3,FALSE)),(VLOOKUP((LEFT(D208,1)),'Fed. Agency Identifier Table'!A$2:C$63,3,FALSE)),(VLOOKUP((LEFT(D208,2)),'Fed. Agency Identifier Table'!A$2:C$63,3,FALSE)))),"",(IF(ISERROR(VLOOKUP((LEFT(D208,2)),'Fed. Agency Identifier Table'!A$2:C$63,3,FALSE)),(VLOOKUP((LEFT(D208,1)),'Fed. Agency Identifier Table'!A$2:C$63,3,FALSE)),(VLOOKUP((LEFT(D208,2)),'Fed. Agency Identifier Table'!A$2:C$63,3,FALSE)))))</f>
        <v/>
      </c>
      <c r="I208" s="150" t="str">
        <f>IF(ISNUMBER(SEARCH("*.unk*",D208)),"Other Federal Awards",IF(ISERROR(VLOOKUP(D208,'CFDA Program Titles Table'!A$2:C$2607,3,FALSE)),"",VLOOKUP(D208,'CFDA Program Titles Table'!A$2:C$2607,3,FALSE)))</f>
        <v/>
      </c>
      <c r="J208" s="70"/>
      <c r="K208" s="70"/>
      <c r="L208" s="2"/>
      <c r="M208" s="10"/>
      <c r="N208" s="10"/>
      <c r="O208" s="101"/>
      <c r="P208" s="101"/>
      <c r="Q208" s="101"/>
      <c r="R208" s="17"/>
      <c r="S208" s="106" t="str">
        <f>IFERROR(IF(J208="Y", "Research And Development Programs Cluster:", VLOOKUP(D208,'Cluster Info'!$A$2:$B$113,2,FALSE)), "Non Cluster:")</f>
        <v>Non Cluster:</v>
      </c>
      <c r="T208" s="106">
        <f t="shared" si="15"/>
        <v>0</v>
      </c>
      <c r="U208" s="106">
        <f t="shared" si="17"/>
        <v>0</v>
      </c>
      <c r="V208" s="106">
        <f t="shared" si="18"/>
        <v>0</v>
      </c>
      <c r="W208" s="119">
        <f t="shared" si="16"/>
        <v>0</v>
      </c>
      <c r="X208" s="106">
        <f t="shared" si="19"/>
        <v>0</v>
      </c>
    </row>
    <row r="209" spans="1:24" ht="14">
      <c r="A209" s="198"/>
      <c r="D209" s="1"/>
      <c r="E209" s="1"/>
      <c r="F209" s="187"/>
      <c r="G209" s="187"/>
      <c r="H209" s="80" t="str">
        <f>IF(ISERROR(IF(ISERROR(VLOOKUP((LEFT(D209,2)),'Fed. Agency Identifier Table'!A$2:C$63,3,FALSE)),(VLOOKUP((LEFT(D209,1)),'Fed. Agency Identifier Table'!A$2:C$63,3,FALSE)),(VLOOKUP((LEFT(D209,2)),'Fed. Agency Identifier Table'!A$2:C$63,3,FALSE)))),"",(IF(ISERROR(VLOOKUP((LEFT(D209,2)),'Fed. Agency Identifier Table'!A$2:C$63,3,FALSE)),(VLOOKUP((LEFT(D209,1)),'Fed. Agency Identifier Table'!A$2:C$63,3,FALSE)),(VLOOKUP((LEFT(D209,2)),'Fed. Agency Identifier Table'!A$2:C$63,3,FALSE)))))</f>
        <v/>
      </c>
      <c r="I209" s="150" t="str">
        <f>IF(ISNUMBER(SEARCH("*.unk*",D209)),"Other Federal Awards",IF(ISERROR(VLOOKUP(D209,'CFDA Program Titles Table'!A$2:C$2607,3,FALSE)),"",VLOOKUP(D209,'CFDA Program Titles Table'!A$2:C$2607,3,FALSE)))</f>
        <v/>
      </c>
      <c r="J209" s="70"/>
      <c r="K209" s="70"/>
      <c r="L209" s="2"/>
      <c r="M209" s="10"/>
      <c r="N209" s="10"/>
      <c r="O209" s="101"/>
      <c r="P209" s="101"/>
      <c r="Q209" s="101"/>
      <c r="R209" s="17"/>
      <c r="S209" s="106" t="str">
        <f>IFERROR(IF(J209="Y", "Research And Development Programs Cluster:", VLOOKUP(D209,'Cluster Info'!$A$2:$B$113,2,FALSE)), "Non Cluster:")</f>
        <v>Non Cluster:</v>
      </c>
      <c r="T209" s="106">
        <f t="shared" si="15"/>
        <v>0</v>
      </c>
      <c r="U209" s="106">
        <f t="shared" si="17"/>
        <v>0</v>
      </c>
      <c r="V209" s="106">
        <f t="shared" si="18"/>
        <v>0</v>
      </c>
      <c r="W209" s="119">
        <f t="shared" si="16"/>
        <v>0</v>
      </c>
      <c r="X209" s="106">
        <f t="shared" si="19"/>
        <v>0</v>
      </c>
    </row>
    <row r="210" spans="1:24" ht="14">
      <c r="A210" s="198"/>
      <c r="D210" s="1"/>
      <c r="E210" s="1"/>
      <c r="F210" s="187"/>
      <c r="G210" s="187"/>
      <c r="H210" s="80" t="str">
        <f>IF(ISERROR(IF(ISERROR(VLOOKUP((LEFT(D210,2)),'Fed. Agency Identifier Table'!A$2:C$63,3,FALSE)),(VLOOKUP((LEFT(D210,1)),'Fed. Agency Identifier Table'!A$2:C$63,3,FALSE)),(VLOOKUP((LEFT(D210,2)),'Fed. Agency Identifier Table'!A$2:C$63,3,FALSE)))),"",(IF(ISERROR(VLOOKUP((LEFT(D210,2)),'Fed. Agency Identifier Table'!A$2:C$63,3,FALSE)),(VLOOKUP((LEFT(D210,1)),'Fed. Agency Identifier Table'!A$2:C$63,3,FALSE)),(VLOOKUP((LEFT(D210,2)),'Fed. Agency Identifier Table'!A$2:C$63,3,FALSE)))))</f>
        <v/>
      </c>
      <c r="I210" s="150" t="str">
        <f>IF(ISNUMBER(SEARCH("*.unk*",D210)),"Other Federal Awards",IF(ISERROR(VLOOKUP(D210,'CFDA Program Titles Table'!A$2:C$2607,3,FALSE)),"",VLOOKUP(D210,'CFDA Program Titles Table'!A$2:C$2607,3,FALSE)))</f>
        <v/>
      </c>
      <c r="J210" s="70"/>
      <c r="K210" s="70"/>
      <c r="L210" s="2"/>
      <c r="M210" s="10"/>
      <c r="N210" s="10"/>
      <c r="O210" s="101"/>
      <c r="P210" s="101"/>
      <c r="Q210" s="101"/>
      <c r="R210" s="17"/>
      <c r="S210" s="106" t="str">
        <f>IFERROR(IF(J210="Y", "Research And Development Programs Cluster:", VLOOKUP(D210,'Cluster Info'!$A$2:$B$113,2,FALSE)), "Non Cluster:")</f>
        <v>Non Cluster:</v>
      </c>
      <c r="T210" s="106">
        <f t="shared" si="15"/>
        <v>0</v>
      </c>
      <c r="U210" s="106">
        <f t="shared" si="17"/>
        <v>0</v>
      </c>
      <c r="V210" s="106">
        <f t="shared" si="18"/>
        <v>0</v>
      </c>
      <c r="W210" s="119">
        <f t="shared" si="16"/>
        <v>0</v>
      </c>
      <c r="X210" s="106">
        <f t="shared" si="19"/>
        <v>0</v>
      </c>
    </row>
    <row r="211" spans="1:24" ht="14">
      <c r="A211" s="198"/>
      <c r="D211" s="1"/>
      <c r="E211" s="1"/>
      <c r="F211" s="187"/>
      <c r="G211" s="187"/>
      <c r="H211" s="80" t="str">
        <f>IF(ISERROR(IF(ISERROR(VLOOKUP((LEFT(D211,2)),'Fed. Agency Identifier Table'!A$2:C$63,3,FALSE)),(VLOOKUP((LEFT(D211,1)),'Fed. Agency Identifier Table'!A$2:C$63,3,FALSE)),(VLOOKUP((LEFT(D211,2)),'Fed. Agency Identifier Table'!A$2:C$63,3,FALSE)))),"",(IF(ISERROR(VLOOKUP((LEFT(D211,2)),'Fed. Agency Identifier Table'!A$2:C$63,3,FALSE)),(VLOOKUP((LEFT(D211,1)),'Fed. Agency Identifier Table'!A$2:C$63,3,FALSE)),(VLOOKUP((LEFT(D211,2)),'Fed. Agency Identifier Table'!A$2:C$63,3,FALSE)))))</f>
        <v/>
      </c>
      <c r="I211" s="150" t="str">
        <f>IF(ISNUMBER(SEARCH("*.unk*",D211)),"Other Federal Awards",IF(ISERROR(VLOOKUP(D211,'CFDA Program Titles Table'!A$2:C$2607,3,FALSE)),"",VLOOKUP(D211,'CFDA Program Titles Table'!A$2:C$2607,3,FALSE)))</f>
        <v/>
      </c>
      <c r="J211" s="70"/>
      <c r="K211" s="70"/>
      <c r="L211" s="2"/>
      <c r="M211" s="10"/>
      <c r="N211" s="10"/>
      <c r="O211" s="101"/>
      <c r="P211" s="101"/>
      <c r="Q211" s="101"/>
      <c r="R211" s="17"/>
      <c r="S211" s="106" t="str">
        <f>IFERROR(IF(J211="Y", "Research And Development Programs Cluster:", VLOOKUP(D211,'Cluster Info'!$A$2:$B$113,2,FALSE)), "Non Cluster:")</f>
        <v>Non Cluster:</v>
      </c>
      <c r="T211" s="106">
        <f t="shared" si="15"/>
        <v>0</v>
      </c>
      <c r="U211" s="106">
        <f t="shared" si="17"/>
        <v>0</v>
      </c>
      <c r="V211" s="106">
        <f t="shared" si="18"/>
        <v>0</v>
      </c>
      <c r="W211" s="119">
        <f t="shared" si="16"/>
        <v>0</v>
      </c>
      <c r="X211" s="106">
        <f t="shared" si="19"/>
        <v>0</v>
      </c>
    </row>
    <row r="212" spans="1:24" ht="14">
      <c r="A212" s="198"/>
      <c r="D212" s="1"/>
      <c r="E212" s="1"/>
      <c r="F212" s="187"/>
      <c r="G212" s="187"/>
      <c r="H212" s="80" t="str">
        <f>IF(ISERROR(IF(ISERROR(VLOOKUP((LEFT(D212,2)),'Fed. Agency Identifier Table'!A$2:C$63,3,FALSE)),(VLOOKUP((LEFT(D212,1)),'Fed. Agency Identifier Table'!A$2:C$63,3,FALSE)),(VLOOKUP((LEFT(D212,2)),'Fed. Agency Identifier Table'!A$2:C$63,3,FALSE)))),"",(IF(ISERROR(VLOOKUP((LEFT(D212,2)),'Fed. Agency Identifier Table'!A$2:C$63,3,FALSE)),(VLOOKUP((LEFT(D212,1)),'Fed. Agency Identifier Table'!A$2:C$63,3,FALSE)),(VLOOKUP((LEFT(D212,2)),'Fed. Agency Identifier Table'!A$2:C$63,3,FALSE)))))</f>
        <v/>
      </c>
      <c r="I212" s="150" t="str">
        <f>IF(ISNUMBER(SEARCH("*.unk*",D212)),"Other Federal Awards",IF(ISERROR(VLOOKUP(D212,'CFDA Program Titles Table'!A$2:C$2607,3,FALSE)),"",VLOOKUP(D212,'CFDA Program Titles Table'!A$2:C$2607,3,FALSE)))</f>
        <v/>
      </c>
      <c r="J212" s="70"/>
      <c r="K212" s="70"/>
      <c r="L212" s="2"/>
      <c r="M212" s="10"/>
      <c r="N212" s="10"/>
      <c r="O212" s="101"/>
      <c r="P212" s="101"/>
      <c r="Q212" s="101"/>
      <c r="R212" s="17"/>
      <c r="S212" s="106" t="str">
        <f>IFERROR(IF(J212="Y", "Research And Development Programs Cluster:", VLOOKUP(D212,'Cluster Info'!$A$2:$B$113,2,FALSE)), "Non Cluster:")</f>
        <v>Non Cluster:</v>
      </c>
      <c r="T212" s="106">
        <f t="shared" si="15"/>
        <v>0</v>
      </c>
      <c r="U212" s="106">
        <f t="shared" si="17"/>
        <v>0</v>
      </c>
      <c r="V212" s="106">
        <f t="shared" si="18"/>
        <v>0</v>
      </c>
      <c r="W212" s="119">
        <f t="shared" si="16"/>
        <v>0</v>
      </c>
      <c r="X212" s="106">
        <f t="shared" si="19"/>
        <v>0</v>
      </c>
    </row>
    <row r="213" spans="1:24" ht="14">
      <c r="A213" s="198"/>
      <c r="D213" s="1"/>
      <c r="E213" s="1"/>
      <c r="F213" s="187"/>
      <c r="G213" s="187"/>
      <c r="H213" s="80" t="str">
        <f>IF(ISERROR(IF(ISERROR(VLOOKUP((LEFT(D213,2)),'Fed. Agency Identifier Table'!A$2:C$63,3,FALSE)),(VLOOKUP((LEFT(D213,1)),'Fed. Agency Identifier Table'!A$2:C$63,3,FALSE)),(VLOOKUP((LEFT(D213,2)),'Fed. Agency Identifier Table'!A$2:C$63,3,FALSE)))),"",(IF(ISERROR(VLOOKUP((LEFT(D213,2)),'Fed. Agency Identifier Table'!A$2:C$63,3,FALSE)),(VLOOKUP((LEFT(D213,1)),'Fed. Agency Identifier Table'!A$2:C$63,3,FALSE)),(VLOOKUP((LEFT(D213,2)),'Fed. Agency Identifier Table'!A$2:C$63,3,FALSE)))))</f>
        <v/>
      </c>
      <c r="I213" s="150" t="str">
        <f>IF(ISNUMBER(SEARCH("*.unk*",D213)),"Other Federal Awards",IF(ISERROR(VLOOKUP(D213,'CFDA Program Titles Table'!A$2:C$2607,3,FALSE)),"",VLOOKUP(D213,'CFDA Program Titles Table'!A$2:C$2607,3,FALSE)))</f>
        <v/>
      </c>
      <c r="J213" s="70"/>
      <c r="K213" s="70"/>
      <c r="L213" s="2"/>
      <c r="M213" s="10"/>
      <c r="N213" s="10"/>
      <c r="O213" s="101"/>
      <c r="P213" s="101"/>
      <c r="Q213" s="101"/>
      <c r="R213" s="17"/>
      <c r="S213" s="106" t="str">
        <f>IFERROR(IF(J213="Y", "Research And Development Programs Cluster:", VLOOKUP(D213,'Cluster Info'!$A$2:$B$113,2,FALSE)), "Non Cluster:")</f>
        <v>Non Cluster:</v>
      </c>
      <c r="T213" s="106">
        <f t="shared" si="15"/>
        <v>0</v>
      </c>
      <c r="U213" s="106">
        <f t="shared" si="17"/>
        <v>0</v>
      </c>
      <c r="V213" s="106">
        <f t="shared" si="18"/>
        <v>0</v>
      </c>
      <c r="W213" s="119">
        <f t="shared" si="16"/>
        <v>0</v>
      </c>
      <c r="X213" s="106">
        <f t="shared" si="19"/>
        <v>0</v>
      </c>
    </row>
    <row r="214" spans="1:24" ht="14">
      <c r="A214" s="198"/>
      <c r="D214" s="1"/>
      <c r="E214" s="1"/>
      <c r="F214" s="187"/>
      <c r="G214" s="187"/>
      <c r="H214" s="80" t="str">
        <f>IF(ISERROR(IF(ISERROR(VLOOKUP((LEFT(D214,2)),'Fed. Agency Identifier Table'!A$2:C$63,3,FALSE)),(VLOOKUP((LEFT(D214,1)),'Fed. Agency Identifier Table'!A$2:C$63,3,FALSE)),(VLOOKUP((LEFT(D214,2)),'Fed. Agency Identifier Table'!A$2:C$63,3,FALSE)))),"",(IF(ISERROR(VLOOKUP((LEFT(D214,2)),'Fed. Agency Identifier Table'!A$2:C$63,3,FALSE)),(VLOOKUP((LEFT(D214,1)),'Fed. Agency Identifier Table'!A$2:C$63,3,FALSE)),(VLOOKUP((LEFT(D214,2)),'Fed. Agency Identifier Table'!A$2:C$63,3,FALSE)))))</f>
        <v/>
      </c>
      <c r="I214" s="150" t="str">
        <f>IF(ISNUMBER(SEARCH("*.unk*",D214)),"Other Federal Awards",IF(ISERROR(VLOOKUP(D214,'CFDA Program Titles Table'!A$2:C$2607,3,FALSE)),"",VLOOKUP(D214,'CFDA Program Titles Table'!A$2:C$2607,3,FALSE)))</f>
        <v/>
      </c>
      <c r="J214" s="70"/>
      <c r="K214" s="70"/>
      <c r="L214" s="2"/>
      <c r="M214" s="10"/>
      <c r="N214" s="10"/>
      <c r="O214" s="101"/>
      <c r="P214" s="101"/>
      <c r="Q214" s="101"/>
      <c r="R214" s="17"/>
      <c r="S214" s="106" t="str">
        <f>IFERROR(IF(J214="Y", "Research And Development Programs Cluster:", VLOOKUP(D214,'Cluster Info'!$A$2:$B$113,2,FALSE)), "Non Cluster:")</f>
        <v>Non Cluster:</v>
      </c>
      <c r="T214" s="106">
        <f t="shared" si="15"/>
        <v>0</v>
      </c>
      <c r="U214" s="106">
        <f t="shared" si="17"/>
        <v>0</v>
      </c>
      <c r="V214" s="106">
        <f t="shared" si="18"/>
        <v>0</v>
      </c>
      <c r="W214" s="119">
        <f t="shared" si="16"/>
        <v>0</v>
      </c>
      <c r="X214" s="106">
        <f t="shared" si="19"/>
        <v>0</v>
      </c>
    </row>
    <row r="215" spans="1:24" ht="14">
      <c r="A215" s="198"/>
      <c r="D215" s="1"/>
      <c r="E215" s="1"/>
      <c r="F215" s="187"/>
      <c r="G215" s="187"/>
      <c r="H215" s="80" t="str">
        <f>IF(ISERROR(IF(ISERROR(VLOOKUP((LEFT(D215,2)),'Fed. Agency Identifier Table'!A$2:C$63,3,FALSE)),(VLOOKUP((LEFT(D215,1)),'Fed. Agency Identifier Table'!A$2:C$63,3,FALSE)),(VLOOKUP((LEFT(D215,2)),'Fed. Agency Identifier Table'!A$2:C$63,3,FALSE)))),"",(IF(ISERROR(VLOOKUP((LEFT(D215,2)),'Fed. Agency Identifier Table'!A$2:C$63,3,FALSE)),(VLOOKUP((LEFT(D215,1)),'Fed. Agency Identifier Table'!A$2:C$63,3,FALSE)),(VLOOKUP((LEFT(D215,2)),'Fed. Agency Identifier Table'!A$2:C$63,3,FALSE)))))</f>
        <v/>
      </c>
      <c r="I215" s="150" t="str">
        <f>IF(ISNUMBER(SEARCH("*.unk*",D215)),"Other Federal Awards",IF(ISERROR(VLOOKUP(D215,'CFDA Program Titles Table'!A$2:C$2607,3,FALSE)),"",VLOOKUP(D215,'CFDA Program Titles Table'!A$2:C$2607,3,FALSE)))</f>
        <v/>
      </c>
      <c r="J215" s="70"/>
      <c r="K215" s="70"/>
      <c r="L215" s="2"/>
      <c r="M215" s="10"/>
      <c r="N215" s="10"/>
      <c r="O215" s="101"/>
      <c r="P215" s="101"/>
      <c r="Q215" s="101"/>
      <c r="R215" s="17"/>
      <c r="S215" s="106" t="str">
        <f>IFERROR(IF(J215="Y", "Research And Development Programs Cluster:", VLOOKUP(D215,'Cluster Info'!$A$2:$B$113,2,FALSE)), "Non Cluster:")</f>
        <v>Non Cluster:</v>
      </c>
      <c r="T215" s="106">
        <f t="shared" si="15"/>
        <v>0</v>
      </c>
      <c r="U215" s="106">
        <f t="shared" si="17"/>
        <v>0</v>
      </c>
      <c r="V215" s="106">
        <f t="shared" si="18"/>
        <v>0</v>
      </c>
      <c r="W215" s="119">
        <f t="shared" si="16"/>
        <v>0</v>
      </c>
      <c r="X215" s="106">
        <f t="shared" si="19"/>
        <v>0</v>
      </c>
    </row>
    <row r="216" spans="1:24" ht="14">
      <c r="A216" s="198"/>
      <c r="D216" s="1"/>
      <c r="E216" s="1"/>
      <c r="F216" s="187"/>
      <c r="G216" s="187"/>
      <c r="H216" s="80" t="str">
        <f>IF(ISERROR(IF(ISERROR(VLOOKUP((LEFT(D216,2)),'Fed. Agency Identifier Table'!A$2:C$63,3,FALSE)),(VLOOKUP((LEFT(D216,1)),'Fed. Agency Identifier Table'!A$2:C$63,3,FALSE)),(VLOOKUP((LEFT(D216,2)),'Fed. Agency Identifier Table'!A$2:C$63,3,FALSE)))),"",(IF(ISERROR(VLOOKUP((LEFT(D216,2)),'Fed. Agency Identifier Table'!A$2:C$63,3,FALSE)),(VLOOKUP((LEFT(D216,1)),'Fed. Agency Identifier Table'!A$2:C$63,3,FALSE)),(VLOOKUP((LEFT(D216,2)),'Fed. Agency Identifier Table'!A$2:C$63,3,FALSE)))))</f>
        <v/>
      </c>
      <c r="I216" s="150" t="str">
        <f>IF(ISNUMBER(SEARCH("*.unk*",D216)),"Other Federal Awards",IF(ISERROR(VLOOKUP(D216,'CFDA Program Titles Table'!A$2:C$2607,3,FALSE)),"",VLOOKUP(D216,'CFDA Program Titles Table'!A$2:C$2607,3,FALSE)))</f>
        <v/>
      </c>
      <c r="J216" s="70"/>
      <c r="K216" s="70"/>
      <c r="L216" s="2"/>
      <c r="M216" s="10"/>
      <c r="N216" s="10"/>
      <c r="O216" s="101"/>
      <c r="P216" s="101"/>
      <c r="Q216" s="101"/>
      <c r="R216" s="17"/>
      <c r="S216" s="106" t="str">
        <f>IFERROR(IF(J216="Y", "Research And Development Programs Cluster:", VLOOKUP(D216,'Cluster Info'!$A$2:$B$113,2,FALSE)), "Non Cluster:")</f>
        <v>Non Cluster:</v>
      </c>
      <c r="T216" s="106">
        <f t="shared" si="15"/>
        <v>0</v>
      </c>
      <c r="U216" s="106">
        <f t="shared" si="17"/>
        <v>0</v>
      </c>
      <c r="V216" s="106">
        <f t="shared" si="18"/>
        <v>0</v>
      </c>
      <c r="W216" s="119">
        <f t="shared" si="16"/>
        <v>0</v>
      </c>
      <c r="X216" s="106">
        <f t="shared" si="19"/>
        <v>0</v>
      </c>
    </row>
    <row r="217" spans="1:24" ht="14">
      <c r="A217" s="198"/>
      <c r="D217" s="1"/>
      <c r="E217" s="1"/>
      <c r="F217" s="187"/>
      <c r="G217" s="187"/>
      <c r="H217" s="80" t="str">
        <f>IF(ISERROR(IF(ISERROR(VLOOKUP((LEFT(D217,2)),'Fed. Agency Identifier Table'!A$2:C$63,3,FALSE)),(VLOOKUP((LEFT(D217,1)),'Fed. Agency Identifier Table'!A$2:C$63,3,FALSE)),(VLOOKUP((LEFT(D217,2)),'Fed. Agency Identifier Table'!A$2:C$63,3,FALSE)))),"",(IF(ISERROR(VLOOKUP((LEFT(D217,2)),'Fed. Agency Identifier Table'!A$2:C$63,3,FALSE)),(VLOOKUP((LEFT(D217,1)),'Fed. Agency Identifier Table'!A$2:C$63,3,FALSE)),(VLOOKUP((LEFT(D217,2)),'Fed. Agency Identifier Table'!A$2:C$63,3,FALSE)))))</f>
        <v/>
      </c>
      <c r="I217" s="150" t="str">
        <f>IF(ISNUMBER(SEARCH("*.unk*",D217)),"Other Federal Awards",IF(ISERROR(VLOOKUP(D217,'CFDA Program Titles Table'!A$2:C$2607,3,FALSE)),"",VLOOKUP(D217,'CFDA Program Titles Table'!A$2:C$2607,3,FALSE)))</f>
        <v/>
      </c>
      <c r="J217" s="70"/>
      <c r="K217" s="70"/>
      <c r="L217" s="2"/>
      <c r="M217" s="10"/>
      <c r="N217" s="10"/>
      <c r="O217" s="101"/>
      <c r="P217" s="101"/>
      <c r="Q217" s="101"/>
      <c r="R217" s="17"/>
      <c r="S217" s="106" t="str">
        <f>IFERROR(IF(J217="Y", "Research And Development Programs Cluster:", VLOOKUP(D217,'Cluster Info'!$A$2:$B$113,2,FALSE)), "Non Cluster:")</f>
        <v>Non Cluster:</v>
      </c>
      <c r="T217" s="106">
        <f t="shared" si="15"/>
        <v>0</v>
      </c>
      <c r="U217" s="106">
        <f t="shared" si="17"/>
        <v>0</v>
      </c>
      <c r="V217" s="106">
        <f t="shared" si="18"/>
        <v>0</v>
      </c>
      <c r="W217" s="119">
        <f t="shared" si="16"/>
        <v>0</v>
      </c>
      <c r="X217" s="106">
        <f t="shared" si="19"/>
        <v>0</v>
      </c>
    </row>
    <row r="218" spans="1:24" ht="14">
      <c r="A218" s="198"/>
      <c r="D218" s="1"/>
      <c r="E218" s="1"/>
      <c r="F218" s="187"/>
      <c r="G218" s="187"/>
      <c r="H218" s="80" t="str">
        <f>IF(ISERROR(IF(ISERROR(VLOOKUP((LEFT(D218,2)),'Fed. Agency Identifier Table'!A$2:C$63,3,FALSE)),(VLOOKUP((LEFT(D218,1)),'Fed. Agency Identifier Table'!A$2:C$63,3,FALSE)),(VLOOKUP((LEFT(D218,2)),'Fed. Agency Identifier Table'!A$2:C$63,3,FALSE)))),"",(IF(ISERROR(VLOOKUP((LEFT(D218,2)),'Fed. Agency Identifier Table'!A$2:C$63,3,FALSE)),(VLOOKUP((LEFT(D218,1)),'Fed. Agency Identifier Table'!A$2:C$63,3,FALSE)),(VLOOKUP((LEFT(D218,2)),'Fed. Agency Identifier Table'!A$2:C$63,3,FALSE)))))</f>
        <v/>
      </c>
      <c r="I218" s="150" t="str">
        <f>IF(ISNUMBER(SEARCH("*.unk*",D218)),"Other Federal Awards",IF(ISERROR(VLOOKUP(D218,'CFDA Program Titles Table'!A$2:C$2607,3,FALSE)),"",VLOOKUP(D218,'CFDA Program Titles Table'!A$2:C$2607,3,FALSE)))</f>
        <v/>
      </c>
      <c r="J218" s="70"/>
      <c r="K218" s="70"/>
      <c r="L218" s="2"/>
      <c r="M218" s="10"/>
      <c r="N218" s="10"/>
      <c r="O218" s="101"/>
      <c r="P218" s="101"/>
      <c r="Q218" s="101"/>
      <c r="R218" s="17"/>
      <c r="S218" s="106" t="str">
        <f>IFERROR(IF(J218="Y", "Research And Development Programs Cluster:", VLOOKUP(D218,'Cluster Info'!$A$2:$B$113,2,FALSE)), "Non Cluster:")</f>
        <v>Non Cluster:</v>
      </c>
      <c r="T218" s="106">
        <f t="shared" si="15"/>
        <v>0</v>
      </c>
      <c r="U218" s="106">
        <f t="shared" si="17"/>
        <v>0</v>
      </c>
      <c r="V218" s="106">
        <f t="shared" si="18"/>
        <v>0</v>
      </c>
      <c r="W218" s="119">
        <f t="shared" si="16"/>
        <v>0</v>
      </c>
      <c r="X218" s="106">
        <f t="shared" si="19"/>
        <v>0</v>
      </c>
    </row>
    <row r="219" spans="1:24" ht="14">
      <c r="A219" s="198"/>
      <c r="D219" s="1"/>
      <c r="E219" s="1"/>
      <c r="F219" s="187"/>
      <c r="G219" s="187"/>
      <c r="H219" s="80" t="str">
        <f>IF(ISERROR(IF(ISERROR(VLOOKUP((LEFT(D219,2)),'Fed. Agency Identifier Table'!A$2:C$63,3,FALSE)),(VLOOKUP((LEFT(D219,1)),'Fed. Agency Identifier Table'!A$2:C$63,3,FALSE)),(VLOOKUP((LEFT(D219,2)),'Fed. Agency Identifier Table'!A$2:C$63,3,FALSE)))),"",(IF(ISERROR(VLOOKUP((LEFT(D219,2)),'Fed. Agency Identifier Table'!A$2:C$63,3,FALSE)),(VLOOKUP((LEFT(D219,1)),'Fed. Agency Identifier Table'!A$2:C$63,3,FALSE)),(VLOOKUP((LEFT(D219,2)),'Fed. Agency Identifier Table'!A$2:C$63,3,FALSE)))))</f>
        <v/>
      </c>
      <c r="I219" s="150" t="str">
        <f>IF(ISNUMBER(SEARCH("*.unk*",D219)),"Other Federal Awards",IF(ISERROR(VLOOKUP(D219,'CFDA Program Titles Table'!A$2:C$2607,3,FALSE)),"",VLOOKUP(D219,'CFDA Program Titles Table'!A$2:C$2607,3,FALSE)))</f>
        <v/>
      </c>
      <c r="J219" s="70"/>
      <c r="K219" s="70"/>
      <c r="L219" s="2"/>
      <c r="M219" s="10"/>
      <c r="N219" s="10"/>
      <c r="O219" s="101"/>
      <c r="P219" s="101"/>
      <c r="Q219" s="101"/>
      <c r="R219" s="17"/>
      <c r="S219" s="106" t="str">
        <f>IFERROR(IF(J219="Y", "Research And Development Programs Cluster:", VLOOKUP(D219,'Cluster Info'!$A$2:$B$113,2,FALSE)), "Non Cluster:")</f>
        <v>Non Cluster:</v>
      </c>
      <c r="T219" s="106">
        <f t="shared" si="15"/>
        <v>0</v>
      </c>
      <c r="U219" s="106">
        <f t="shared" si="17"/>
        <v>0</v>
      </c>
      <c r="V219" s="106">
        <f t="shared" si="18"/>
        <v>0</v>
      </c>
      <c r="W219" s="119">
        <f t="shared" si="16"/>
        <v>0</v>
      </c>
      <c r="X219" s="106">
        <f t="shared" si="19"/>
        <v>0</v>
      </c>
    </row>
    <row r="220" spans="1:24" ht="14">
      <c r="A220" s="198"/>
      <c r="D220" s="1"/>
      <c r="E220" s="1"/>
      <c r="F220" s="187"/>
      <c r="G220" s="187"/>
      <c r="H220" s="80" t="str">
        <f>IF(ISERROR(IF(ISERROR(VLOOKUP((LEFT(D220,2)),'Fed. Agency Identifier Table'!A$2:C$63,3,FALSE)),(VLOOKUP((LEFT(D220,1)),'Fed. Agency Identifier Table'!A$2:C$63,3,FALSE)),(VLOOKUP((LEFT(D220,2)),'Fed. Agency Identifier Table'!A$2:C$63,3,FALSE)))),"",(IF(ISERROR(VLOOKUP((LEFT(D220,2)),'Fed. Agency Identifier Table'!A$2:C$63,3,FALSE)),(VLOOKUP((LEFT(D220,1)),'Fed. Agency Identifier Table'!A$2:C$63,3,FALSE)),(VLOOKUP((LEFT(D220,2)),'Fed. Agency Identifier Table'!A$2:C$63,3,FALSE)))))</f>
        <v/>
      </c>
      <c r="I220" s="150" t="str">
        <f>IF(ISNUMBER(SEARCH("*.unk*",D220)),"Other Federal Awards",IF(ISERROR(VLOOKUP(D220,'CFDA Program Titles Table'!A$2:C$2607,3,FALSE)),"",VLOOKUP(D220,'CFDA Program Titles Table'!A$2:C$2607,3,FALSE)))</f>
        <v/>
      </c>
      <c r="J220" s="70"/>
      <c r="K220" s="70"/>
      <c r="L220" s="2"/>
      <c r="M220" s="10"/>
      <c r="N220" s="10"/>
      <c r="O220" s="101"/>
      <c r="P220" s="101"/>
      <c r="Q220" s="101"/>
      <c r="R220" s="17"/>
      <c r="S220" s="106" t="str">
        <f>IFERROR(IF(J220="Y", "Research And Development Programs Cluster:", VLOOKUP(D220,'Cluster Info'!$A$2:$B$113,2,FALSE)), "Non Cluster:")</f>
        <v>Non Cluster:</v>
      </c>
      <c r="T220" s="106">
        <f t="shared" si="15"/>
        <v>0</v>
      </c>
      <c r="U220" s="106">
        <f t="shared" si="17"/>
        <v>0</v>
      </c>
      <c r="V220" s="106">
        <f t="shared" si="18"/>
        <v>0</v>
      </c>
      <c r="W220" s="119">
        <f t="shared" si="16"/>
        <v>0</v>
      </c>
      <c r="X220" s="106">
        <f t="shared" si="19"/>
        <v>0</v>
      </c>
    </row>
    <row r="221" spans="1:24" ht="14">
      <c r="A221" s="198"/>
      <c r="D221" s="1"/>
      <c r="E221" s="1"/>
      <c r="F221" s="187"/>
      <c r="G221" s="187"/>
      <c r="H221" s="80" t="str">
        <f>IF(ISERROR(IF(ISERROR(VLOOKUP((LEFT(D221,2)),'Fed. Agency Identifier Table'!A$2:C$63,3,FALSE)),(VLOOKUP((LEFT(D221,1)),'Fed. Agency Identifier Table'!A$2:C$63,3,FALSE)),(VLOOKUP((LEFT(D221,2)),'Fed. Agency Identifier Table'!A$2:C$63,3,FALSE)))),"",(IF(ISERROR(VLOOKUP((LEFT(D221,2)),'Fed. Agency Identifier Table'!A$2:C$63,3,FALSE)),(VLOOKUP((LEFT(D221,1)),'Fed. Agency Identifier Table'!A$2:C$63,3,FALSE)),(VLOOKUP((LEFT(D221,2)),'Fed. Agency Identifier Table'!A$2:C$63,3,FALSE)))))</f>
        <v/>
      </c>
      <c r="I221" s="150" t="str">
        <f>IF(ISNUMBER(SEARCH("*.unk*",D221)),"Other Federal Awards",IF(ISERROR(VLOOKUP(D221,'CFDA Program Titles Table'!A$2:C$2607,3,FALSE)),"",VLOOKUP(D221,'CFDA Program Titles Table'!A$2:C$2607,3,FALSE)))</f>
        <v/>
      </c>
      <c r="J221" s="70"/>
      <c r="K221" s="70"/>
      <c r="L221" s="2"/>
      <c r="M221" s="10"/>
      <c r="N221" s="10"/>
      <c r="O221" s="101"/>
      <c r="P221" s="101"/>
      <c r="Q221" s="101"/>
      <c r="R221" s="17"/>
      <c r="S221" s="106" t="str">
        <f>IFERROR(IF(J221="Y", "Research And Development Programs Cluster:", VLOOKUP(D221,'Cluster Info'!$A$2:$B$113,2,FALSE)), "Non Cluster:")</f>
        <v>Non Cluster:</v>
      </c>
      <c r="T221" s="106">
        <f t="shared" si="15"/>
        <v>0</v>
      </c>
      <c r="U221" s="106">
        <f t="shared" si="17"/>
        <v>0</v>
      </c>
      <c r="V221" s="106">
        <f t="shared" si="18"/>
        <v>0</v>
      </c>
      <c r="W221" s="119">
        <f t="shared" si="16"/>
        <v>0</v>
      </c>
      <c r="X221" s="106">
        <f t="shared" si="19"/>
        <v>0</v>
      </c>
    </row>
    <row r="222" spans="1:24" ht="14">
      <c r="A222" s="198"/>
      <c r="D222" s="1"/>
      <c r="E222" s="1"/>
      <c r="F222" s="187"/>
      <c r="G222" s="187"/>
      <c r="H222" s="80" t="str">
        <f>IF(ISERROR(IF(ISERROR(VLOOKUP((LEFT(D222,2)),'Fed. Agency Identifier Table'!A$2:C$63,3,FALSE)),(VLOOKUP((LEFT(D222,1)),'Fed. Agency Identifier Table'!A$2:C$63,3,FALSE)),(VLOOKUP((LEFT(D222,2)),'Fed. Agency Identifier Table'!A$2:C$63,3,FALSE)))),"",(IF(ISERROR(VLOOKUP((LEFT(D222,2)),'Fed. Agency Identifier Table'!A$2:C$63,3,FALSE)),(VLOOKUP((LEFT(D222,1)),'Fed. Agency Identifier Table'!A$2:C$63,3,FALSE)),(VLOOKUP((LEFT(D222,2)),'Fed. Agency Identifier Table'!A$2:C$63,3,FALSE)))))</f>
        <v/>
      </c>
      <c r="I222" s="150" t="str">
        <f>IF(ISNUMBER(SEARCH("*.unk*",D222)),"Other Federal Awards",IF(ISERROR(VLOOKUP(D222,'CFDA Program Titles Table'!A$2:C$2607,3,FALSE)),"",VLOOKUP(D222,'CFDA Program Titles Table'!A$2:C$2607,3,FALSE)))</f>
        <v/>
      </c>
      <c r="J222" s="70"/>
      <c r="K222" s="70"/>
      <c r="L222" s="2"/>
      <c r="M222" s="10"/>
      <c r="N222" s="10"/>
      <c r="O222" s="101"/>
      <c r="P222" s="101"/>
      <c r="Q222" s="101"/>
      <c r="R222" s="17"/>
      <c r="S222" s="106" t="str">
        <f>IFERROR(IF(J222="Y", "Research And Development Programs Cluster:", VLOOKUP(D222,'Cluster Info'!$A$2:$B$113,2,FALSE)), "Non Cluster:")</f>
        <v>Non Cluster:</v>
      </c>
      <c r="T222" s="106">
        <f t="shared" si="15"/>
        <v>0</v>
      </c>
      <c r="U222" s="106">
        <f t="shared" si="17"/>
        <v>0</v>
      </c>
      <c r="V222" s="106">
        <f t="shared" si="18"/>
        <v>0</v>
      </c>
      <c r="W222" s="119">
        <f t="shared" si="16"/>
        <v>0</v>
      </c>
      <c r="X222" s="106">
        <f t="shared" si="19"/>
        <v>0</v>
      </c>
    </row>
    <row r="223" spans="1:24" ht="14">
      <c r="A223" s="198"/>
      <c r="D223" s="1"/>
      <c r="E223" s="1"/>
      <c r="F223" s="187"/>
      <c r="G223" s="187"/>
      <c r="H223" s="80" t="str">
        <f>IF(ISERROR(IF(ISERROR(VLOOKUP((LEFT(D223,2)),'Fed. Agency Identifier Table'!A$2:C$63,3,FALSE)),(VLOOKUP((LEFT(D223,1)),'Fed. Agency Identifier Table'!A$2:C$63,3,FALSE)),(VLOOKUP((LEFT(D223,2)),'Fed. Agency Identifier Table'!A$2:C$63,3,FALSE)))),"",(IF(ISERROR(VLOOKUP((LEFT(D223,2)),'Fed. Agency Identifier Table'!A$2:C$63,3,FALSE)),(VLOOKUP((LEFT(D223,1)),'Fed. Agency Identifier Table'!A$2:C$63,3,FALSE)),(VLOOKUP((LEFT(D223,2)),'Fed. Agency Identifier Table'!A$2:C$63,3,FALSE)))))</f>
        <v/>
      </c>
      <c r="I223" s="150" t="str">
        <f>IF(ISNUMBER(SEARCH("*.unk*",D223)),"Other Federal Awards",IF(ISERROR(VLOOKUP(D223,'CFDA Program Titles Table'!A$2:C$2607,3,FALSE)),"",VLOOKUP(D223,'CFDA Program Titles Table'!A$2:C$2607,3,FALSE)))</f>
        <v/>
      </c>
      <c r="J223" s="70"/>
      <c r="K223" s="70"/>
      <c r="L223" s="2"/>
      <c r="M223" s="10"/>
      <c r="N223" s="10"/>
      <c r="O223" s="102"/>
      <c r="P223" s="101"/>
      <c r="Q223" s="101"/>
      <c r="R223" s="17"/>
      <c r="S223" s="106" t="str">
        <f>IFERROR(IF(J223="Y", "Research And Development Programs Cluster:", VLOOKUP(D223,'Cluster Info'!$A$2:$B$113,2,FALSE)), "Non Cluster:")</f>
        <v>Non Cluster:</v>
      </c>
      <c r="T223" s="106">
        <f t="shared" si="15"/>
        <v>0</v>
      </c>
      <c r="U223" s="106">
        <f t="shared" si="17"/>
        <v>0</v>
      </c>
      <c r="V223" s="106">
        <f t="shared" si="18"/>
        <v>0</v>
      </c>
      <c r="W223" s="119">
        <f t="shared" si="16"/>
        <v>0</v>
      </c>
      <c r="X223" s="106">
        <f t="shared" si="19"/>
        <v>0</v>
      </c>
    </row>
    <row r="224" spans="1:24" ht="14">
      <c r="A224" s="198"/>
      <c r="D224" s="1"/>
      <c r="E224" s="1"/>
      <c r="F224" s="187"/>
      <c r="G224" s="187"/>
      <c r="H224" s="80" t="str">
        <f>IF(ISERROR(IF(ISERROR(VLOOKUP((LEFT(D224,2)),'Fed. Agency Identifier Table'!A$2:C$63,3,FALSE)),(VLOOKUP((LEFT(D224,1)),'Fed. Agency Identifier Table'!A$2:C$63,3,FALSE)),(VLOOKUP((LEFT(D224,2)),'Fed. Agency Identifier Table'!A$2:C$63,3,FALSE)))),"",(IF(ISERROR(VLOOKUP((LEFT(D224,2)),'Fed. Agency Identifier Table'!A$2:C$63,3,FALSE)),(VLOOKUP((LEFT(D224,1)),'Fed. Agency Identifier Table'!A$2:C$63,3,FALSE)),(VLOOKUP((LEFT(D224,2)),'Fed. Agency Identifier Table'!A$2:C$63,3,FALSE)))))</f>
        <v/>
      </c>
      <c r="I224" s="150" t="str">
        <f>IF(ISNUMBER(SEARCH("*.unk*",D224)),"Other Federal Awards",IF(ISERROR(VLOOKUP(D224,'CFDA Program Titles Table'!A$2:C$2607,3,FALSE)),"",VLOOKUP(D224,'CFDA Program Titles Table'!A$2:C$2607,3,FALSE)))</f>
        <v/>
      </c>
      <c r="J224" s="70"/>
      <c r="K224" s="70"/>
      <c r="L224" s="2"/>
      <c r="M224" s="10"/>
      <c r="N224" s="10"/>
      <c r="O224" s="102"/>
      <c r="P224" s="101"/>
      <c r="Q224" s="101"/>
      <c r="R224" s="17"/>
      <c r="S224" s="106" t="str">
        <f>IFERROR(IF(J224="Y", "Research And Development Programs Cluster:", VLOOKUP(D224,'Cluster Info'!$A$2:$B$113,2,FALSE)), "Non Cluster:")</f>
        <v>Non Cluster:</v>
      </c>
      <c r="T224" s="106">
        <f t="shared" si="15"/>
        <v>0</v>
      </c>
      <c r="U224" s="106">
        <f t="shared" si="17"/>
        <v>0</v>
      </c>
      <c r="V224" s="106">
        <f t="shared" si="18"/>
        <v>0</v>
      </c>
      <c r="W224" s="119">
        <f t="shared" si="16"/>
        <v>0</v>
      </c>
      <c r="X224" s="106">
        <f t="shared" si="19"/>
        <v>0</v>
      </c>
    </row>
    <row r="225" spans="1:24" ht="14">
      <c r="A225" s="198"/>
      <c r="D225" s="1"/>
      <c r="E225" s="1"/>
      <c r="F225" s="187"/>
      <c r="G225" s="187"/>
      <c r="H225" s="80" t="str">
        <f>IF(ISERROR(IF(ISERROR(VLOOKUP((LEFT(D225,2)),'Fed. Agency Identifier Table'!A$2:C$63,3,FALSE)),(VLOOKUP((LEFT(D225,1)),'Fed. Agency Identifier Table'!A$2:C$63,3,FALSE)),(VLOOKUP((LEFT(D225,2)),'Fed. Agency Identifier Table'!A$2:C$63,3,FALSE)))),"",(IF(ISERROR(VLOOKUP((LEFT(D225,2)),'Fed. Agency Identifier Table'!A$2:C$63,3,FALSE)),(VLOOKUP((LEFT(D225,1)),'Fed. Agency Identifier Table'!A$2:C$63,3,FALSE)),(VLOOKUP((LEFT(D225,2)),'Fed. Agency Identifier Table'!A$2:C$63,3,FALSE)))))</f>
        <v/>
      </c>
      <c r="I225" s="150" t="str">
        <f>IF(ISNUMBER(SEARCH("*.unk*",D225)),"Other Federal Awards",IF(ISERROR(VLOOKUP(D225,'CFDA Program Titles Table'!A$2:C$2607,3,FALSE)),"",VLOOKUP(D225,'CFDA Program Titles Table'!A$2:C$2607,3,FALSE)))</f>
        <v/>
      </c>
      <c r="J225" s="70"/>
      <c r="K225" s="70"/>
      <c r="L225" s="2"/>
      <c r="M225" s="10"/>
      <c r="N225" s="10"/>
      <c r="O225" s="102"/>
      <c r="P225" s="101"/>
      <c r="Q225" s="101"/>
      <c r="R225" s="17"/>
      <c r="S225" s="106" t="str">
        <f>IFERROR(IF(J225="Y", "Research And Development Programs Cluster:", VLOOKUP(D225,'Cluster Info'!$A$2:$B$113,2,FALSE)), "Non Cluster:")</f>
        <v>Non Cluster:</v>
      </c>
      <c r="T225" s="106">
        <f t="shared" si="15"/>
        <v>0</v>
      </c>
      <c r="U225" s="106">
        <f t="shared" si="17"/>
        <v>0</v>
      </c>
      <c r="V225" s="106">
        <f t="shared" si="18"/>
        <v>0</v>
      </c>
      <c r="W225" s="119">
        <f t="shared" si="16"/>
        <v>0</v>
      </c>
      <c r="X225" s="106">
        <f t="shared" si="19"/>
        <v>0</v>
      </c>
    </row>
    <row r="226" spans="1:24" ht="14">
      <c r="A226" s="198"/>
      <c r="D226" s="1"/>
      <c r="E226" s="1"/>
      <c r="F226" s="187"/>
      <c r="G226" s="187"/>
      <c r="H226" s="80" t="str">
        <f>IF(ISERROR(IF(ISERROR(VLOOKUP((LEFT(D226,2)),'Fed. Agency Identifier Table'!A$2:C$63,3,FALSE)),(VLOOKUP((LEFT(D226,1)),'Fed. Agency Identifier Table'!A$2:C$63,3,FALSE)),(VLOOKUP((LEFT(D226,2)),'Fed. Agency Identifier Table'!A$2:C$63,3,FALSE)))),"",(IF(ISERROR(VLOOKUP((LEFT(D226,2)),'Fed. Agency Identifier Table'!A$2:C$63,3,FALSE)),(VLOOKUP((LEFT(D226,1)),'Fed. Agency Identifier Table'!A$2:C$63,3,FALSE)),(VLOOKUP((LEFT(D226,2)),'Fed. Agency Identifier Table'!A$2:C$63,3,FALSE)))))</f>
        <v/>
      </c>
      <c r="I226" s="150" t="str">
        <f>IF(ISNUMBER(SEARCH("*.unk*",D226)),"Other Federal Awards",IF(ISERROR(VLOOKUP(D226,'CFDA Program Titles Table'!A$2:C$2607,3,FALSE)),"",VLOOKUP(D226,'CFDA Program Titles Table'!A$2:C$2607,3,FALSE)))</f>
        <v/>
      </c>
      <c r="J226" s="70"/>
      <c r="K226" s="70"/>
      <c r="L226" s="2"/>
      <c r="M226" s="10"/>
      <c r="N226" s="10"/>
      <c r="O226" s="102"/>
      <c r="P226" s="101"/>
      <c r="Q226" s="101"/>
      <c r="R226" s="17"/>
      <c r="S226" s="106" t="str">
        <f>IFERROR(IF(J226="Y", "Research And Development Programs Cluster:", VLOOKUP(D226,'Cluster Info'!$A$2:$B$113,2,FALSE)), "Non Cluster:")</f>
        <v>Non Cluster:</v>
      </c>
      <c r="T226" s="106">
        <f t="shared" si="15"/>
        <v>0</v>
      </c>
      <c r="U226" s="106">
        <f t="shared" si="17"/>
        <v>0</v>
      </c>
      <c r="V226" s="106">
        <f t="shared" si="18"/>
        <v>0</v>
      </c>
      <c r="W226" s="119">
        <f t="shared" si="16"/>
        <v>0</v>
      </c>
      <c r="X226" s="106">
        <f t="shared" si="19"/>
        <v>0</v>
      </c>
    </row>
    <row r="227" spans="1:24" ht="14">
      <c r="A227" s="198"/>
      <c r="D227" s="1"/>
      <c r="E227" s="1"/>
      <c r="F227" s="187"/>
      <c r="G227" s="187"/>
      <c r="H227" s="80" t="str">
        <f>IF(ISERROR(IF(ISERROR(VLOOKUP((LEFT(D227,2)),'Fed. Agency Identifier Table'!A$2:C$63,3,FALSE)),(VLOOKUP((LEFT(D227,1)),'Fed. Agency Identifier Table'!A$2:C$63,3,FALSE)),(VLOOKUP((LEFT(D227,2)),'Fed. Agency Identifier Table'!A$2:C$63,3,FALSE)))),"",(IF(ISERROR(VLOOKUP((LEFT(D227,2)),'Fed. Agency Identifier Table'!A$2:C$63,3,FALSE)),(VLOOKUP((LEFT(D227,1)),'Fed. Agency Identifier Table'!A$2:C$63,3,FALSE)),(VLOOKUP((LEFT(D227,2)),'Fed. Agency Identifier Table'!A$2:C$63,3,FALSE)))))</f>
        <v/>
      </c>
      <c r="I227" s="150" t="str">
        <f>IF(ISNUMBER(SEARCH("*.unk*",D227)),"Other Federal Awards",IF(ISERROR(VLOOKUP(D227,'CFDA Program Titles Table'!A$2:C$2607,3,FALSE)),"",VLOOKUP(D227,'CFDA Program Titles Table'!A$2:C$2607,3,FALSE)))</f>
        <v/>
      </c>
      <c r="J227" s="70"/>
      <c r="K227" s="70"/>
      <c r="L227" s="2"/>
      <c r="M227" s="10"/>
      <c r="N227" s="10"/>
      <c r="O227" s="102"/>
      <c r="P227" s="101"/>
      <c r="Q227" s="101"/>
      <c r="R227" s="17"/>
      <c r="S227" s="106" t="str">
        <f>IFERROR(IF(J227="Y", "Research And Development Programs Cluster:", VLOOKUP(D227,'Cluster Info'!$A$2:$B$113,2,FALSE)), "Non Cluster:")</f>
        <v>Non Cluster:</v>
      </c>
      <c r="T227" s="106">
        <f t="shared" si="15"/>
        <v>0</v>
      </c>
      <c r="U227" s="106">
        <f t="shared" si="17"/>
        <v>0</v>
      </c>
      <c r="V227" s="106">
        <f t="shared" si="18"/>
        <v>0</v>
      </c>
      <c r="W227" s="119">
        <f t="shared" si="16"/>
        <v>0</v>
      </c>
      <c r="X227" s="106">
        <f t="shared" si="19"/>
        <v>0</v>
      </c>
    </row>
    <row r="228" spans="1:24" ht="14">
      <c r="A228" s="198"/>
      <c r="D228" s="1"/>
      <c r="E228" s="1"/>
      <c r="F228" s="187"/>
      <c r="G228" s="187"/>
      <c r="H228" s="80" t="str">
        <f>IF(ISERROR(IF(ISERROR(VLOOKUP((LEFT(D228,2)),'Fed. Agency Identifier Table'!A$2:C$63,3,FALSE)),(VLOOKUP((LEFT(D228,1)),'Fed. Agency Identifier Table'!A$2:C$63,3,FALSE)),(VLOOKUP((LEFT(D228,2)),'Fed. Agency Identifier Table'!A$2:C$63,3,FALSE)))),"",(IF(ISERROR(VLOOKUP((LEFT(D228,2)),'Fed. Agency Identifier Table'!A$2:C$63,3,FALSE)),(VLOOKUP((LEFT(D228,1)),'Fed. Agency Identifier Table'!A$2:C$63,3,FALSE)),(VLOOKUP((LEFT(D228,2)),'Fed. Agency Identifier Table'!A$2:C$63,3,FALSE)))))</f>
        <v/>
      </c>
      <c r="I228" s="150" t="str">
        <f>IF(ISNUMBER(SEARCH("*.unk*",D228)),"Other Federal Awards",IF(ISERROR(VLOOKUP(D228,'CFDA Program Titles Table'!A$2:C$2607,3,FALSE)),"",VLOOKUP(D228,'CFDA Program Titles Table'!A$2:C$2607,3,FALSE)))</f>
        <v/>
      </c>
      <c r="J228" s="70"/>
      <c r="K228" s="70"/>
      <c r="L228" s="2"/>
      <c r="M228" s="10"/>
      <c r="N228" s="10"/>
      <c r="O228" s="102"/>
      <c r="P228" s="101"/>
      <c r="Q228" s="101"/>
      <c r="R228" s="17"/>
      <c r="S228" s="106" t="str">
        <f>IFERROR(IF(J228="Y", "Research And Development Programs Cluster:", VLOOKUP(D228,'Cluster Info'!$A$2:$B$113,2,FALSE)), "Non Cluster:")</f>
        <v>Non Cluster:</v>
      </c>
      <c r="T228" s="106">
        <f t="shared" si="15"/>
        <v>0</v>
      </c>
      <c r="U228" s="106">
        <f t="shared" si="17"/>
        <v>0</v>
      </c>
      <c r="V228" s="106">
        <f t="shared" si="18"/>
        <v>0</v>
      </c>
      <c r="W228" s="119">
        <f t="shared" si="16"/>
        <v>0</v>
      </c>
      <c r="X228" s="106">
        <f t="shared" si="19"/>
        <v>0</v>
      </c>
    </row>
    <row r="229" spans="1:24" ht="14">
      <c r="A229" s="198"/>
      <c r="D229" s="1"/>
      <c r="E229" s="1"/>
      <c r="F229" s="187"/>
      <c r="G229" s="187"/>
      <c r="H229" s="80" t="str">
        <f>IF(ISERROR(IF(ISERROR(VLOOKUP((LEFT(D229,2)),'Fed. Agency Identifier Table'!A$2:C$63,3,FALSE)),(VLOOKUP((LEFT(D229,1)),'Fed. Agency Identifier Table'!A$2:C$63,3,FALSE)),(VLOOKUP((LEFT(D229,2)),'Fed. Agency Identifier Table'!A$2:C$63,3,FALSE)))),"",(IF(ISERROR(VLOOKUP((LEFT(D229,2)),'Fed. Agency Identifier Table'!A$2:C$63,3,FALSE)),(VLOOKUP((LEFT(D229,1)),'Fed. Agency Identifier Table'!A$2:C$63,3,FALSE)),(VLOOKUP((LEFT(D229,2)),'Fed. Agency Identifier Table'!A$2:C$63,3,FALSE)))))</f>
        <v/>
      </c>
      <c r="I229" s="150" t="str">
        <f>IF(ISNUMBER(SEARCH("*.unk*",D229)),"Other Federal Awards",IF(ISERROR(VLOOKUP(D229,'CFDA Program Titles Table'!A$2:C$2607,3,FALSE)),"",VLOOKUP(D229,'CFDA Program Titles Table'!A$2:C$2607,3,FALSE)))</f>
        <v/>
      </c>
      <c r="J229" s="70"/>
      <c r="K229" s="70"/>
      <c r="L229" s="2"/>
      <c r="M229" s="10"/>
      <c r="N229" s="10"/>
      <c r="O229" s="102"/>
      <c r="P229" s="101"/>
      <c r="Q229" s="101"/>
      <c r="R229" s="17"/>
      <c r="S229" s="106" t="str">
        <f>IFERROR(IF(J229="Y", "Research And Development Programs Cluster:", VLOOKUP(D229,'Cluster Info'!$A$2:$B$113,2,FALSE)), "Non Cluster:")</f>
        <v>Non Cluster:</v>
      </c>
      <c r="T229" s="106">
        <f t="shared" si="15"/>
        <v>0</v>
      </c>
      <c r="U229" s="106">
        <f t="shared" si="17"/>
        <v>0</v>
      </c>
      <c r="V229" s="106">
        <f t="shared" si="18"/>
        <v>0</v>
      </c>
      <c r="W229" s="119">
        <f t="shared" si="16"/>
        <v>0</v>
      </c>
      <c r="X229" s="106">
        <f t="shared" si="19"/>
        <v>0</v>
      </c>
    </row>
    <row r="230" spans="1:24" ht="14">
      <c r="A230" s="198"/>
      <c r="D230" s="1"/>
      <c r="E230" s="1"/>
      <c r="F230" s="187"/>
      <c r="G230" s="187"/>
      <c r="H230" s="80" t="str">
        <f>IF(ISERROR(IF(ISERROR(VLOOKUP((LEFT(D230,2)),'Fed. Agency Identifier Table'!A$2:C$63,3,FALSE)),(VLOOKUP((LEFT(D230,1)),'Fed. Agency Identifier Table'!A$2:C$63,3,FALSE)),(VLOOKUP((LEFT(D230,2)),'Fed. Agency Identifier Table'!A$2:C$63,3,FALSE)))),"",(IF(ISERROR(VLOOKUP((LEFT(D230,2)),'Fed. Agency Identifier Table'!A$2:C$63,3,FALSE)),(VLOOKUP((LEFT(D230,1)),'Fed. Agency Identifier Table'!A$2:C$63,3,FALSE)),(VLOOKUP((LEFT(D230,2)),'Fed. Agency Identifier Table'!A$2:C$63,3,FALSE)))))</f>
        <v/>
      </c>
      <c r="I230" s="150" t="str">
        <f>IF(ISNUMBER(SEARCH("*.unk*",D230)),"Other Federal Awards",IF(ISERROR(VLOOKUP(D230,'CFDA Program Titles Table'!A$2:C$2607,3,FALSE)),"",VLOOKUP(D230,'CFDA Program Titles Table'!A$2:C$2607,3,FALSE)))</f>
        <v/>
      </c>
      <c r="J230" s="70"/>
      <c r="K230" s="70"/>
      <c r="L230" s="2"/>
      <c r="M230" s="10"/>
      <c r="N230" s="10"/>
      <c r="O230" s="102"/>
      <c r="P230" s="101"/>
      <c r="Q230" s="101"/>
      <c r="R230" s="17"/>
      <c r="S230" s="106" t="str">
        <f>IFERROR(IF(J230="Y", "Research And Development Programs Cluster:", VLOOKUP(D230,'Cluster Info'!$A$2:$B$113,2,FALSE)), "Non Cluster:")</f>
        <v>Non Cluster:</v>
      </c>
      <c r="T230" s="106">
        <f t="shared" si="15"/>
        <v>0</v>
      </c>
      <c r="U230" s="106">
        <f t="shared" si="17"/>
        <v>0</v>
      </c>
      <c r="V230" s="106">
        <f t="shared" si="18"/>
        <v>0</v>
      </c>
      <c r="W230" s="119">
        <f t="shared" si="16"/>
        <v>0</v>
      </c>
      <c r="X230" s="106">
        <f t="shared" si="19"/>
        <v>0</v>
      </c>
    </row>
    <row r="231" spans="1:24" ht="14">
      <c r="A231" s="198"/>
      <c r="D231" s="1"/>
      <c r="E231" s="1"/>
      <c r="F231" s="187"/>
      <c r="G231" s="187"/>
      <c r="H231" s="80" t="str">
        <f>IF(ISERROR(IF(ISERROR(VLOOKUP((LEFT(D231,2)),'Fed. Agency Identifier Table'!A$2:C$63,3,FALSE)),(VLOOKUP((LEFT(D231,1)),'Fed. Agency Identifier Table'!A$2:C$63,3,FALSE)),(VLOOKUP((LEFT(D231,2)),'Fed. Agency Identifier Table'!A$2:C$63,3,FALSE)))),"",(IF(ISERROR(VLOOKUP((LEFT(D231,2)),'Fed. Agency Identifier Table'!A$2:C$63,3,FALSE)),(VLOOKUP((LEFT(D231,1)),'Fed. Agency Identifier Table'!A$2:C$63,3,FALSE)),(VLOOKUP((LEFT(D231,2)),'Fed. Agency Identifier Table'!A$2:C$63,3,FALSE)))))</f>
        <v/>
      </c>
      <c r="I231" s="150" t="str">
        <f>IF(ISNUMBER(SEARCH("*.unk*",D231)),"Other Federal Awards",IF(ISERROR(VLOOKUP(D231,'CFDA Program Titles Table'!A$2:C$2607,3,FALSE)),"",VLOOKUP(D231,'CFDA Program Titles Table'!A$2:C$2607,3,FALSE)))</f>
        <v/>
      </c>
      <c r="J231" s="70"/>
      <c r="K231" s="70"/>
      <c r="L231" s="2"/>
      <c r="M231" s="10"/>
      <c r="N231" s="10"/>
      <c r="O231" s="102"/>
      <c r="P231" s="101"/>
      <c r="Q231" s="101"/>
      <c r="R231" s="17"/>
      <c r="S231" s="106" t="str">
        <f>IFERROR(IF(J231="Y", "Research And Development Programs Cluster:", VLOOKUP(D231,'Cluster Info'!$A$2:$B$113,2,FALSE)), "Non Cluster:")</f>
        <v>Non Cluster:</v>
      </c>
      <c r="T231" s="106">
        <f t="shared" si="15"/>
        <v>0</v>
      </c>
      <c r="U231" s="106">
        <f t="shared" si="17"/>
        <v>0</v>
      </c>
      <c r="V231" s="106">
        <f t="shared" si="18"/>
        <v>0</v>
      </c>
      <c r="W231" s="119">
        <f t="shared" si="16"/>
        <v>0</v>
      </c>
      <c r="X231" s="106">
        <f t="shared" si="19"/>
        <v>0</v>
      </c>
    </row>
    <row r="232" spans="1:24" ht="14">
      <c r="A232" s="198"/>
      <c r="D232" s="1"/>
      <c r="E232" s="1"/>
      <c r="F232" s="187"/>
      <c r="G232" s="187"/>
      <c r="H232" s="80" t="str">
        <f>IF(ISERROR(IF(ISERROR(VLOOKUP((LEFT(D232,2)),'Fed. Agency Identifier Table'!A$2:C$63,3,FALSE)),(VLOOKUP((LEFT(D232,1)),'Fed. Agency Identifier Table'!A$2:C$63,3,FALSE)),(VLOOKUP((LEFT(D232,2)),'Fed. Agency Identifier Table'!A$2:C$63,3,FALSE)))),"",(IF(ISERROR(VLOOKUP((LEFT(D232,2)),'Fed. Agency Identifier Table'!A$2:C$63,3,FALSE)),(VLOOKUP((LEFT(D232,1)),'Fed. Agency Identifier Table'!A$2:C$63,3,FALSE)),(VLOOKUP((LEFT(D232,2)),'Fed. Agency Identifier Table'!A$2:C$63,3,FALSE)))))</f>
        <v/>
      </c>
      <c r="I232" s="150" t="str">
        <f>IF(ISNUMBER(SEARCH("*.unk*",D232)),"Other Federal Awards",IF(ISERROR(VLOOKUP(D232,'CFDA Program Titles Table'!A$2:C$2607,3,FALSE)),"",VLOOKUP(D232,'CFDA Program Titles Table'!A$2:C$2607,3,FALSE)))</f>
        <v/>
      </c>
      <c r="J232" s="70"/>
      <c r="K232" s="70"/>
      <c r="L232" s="2"/>
      <c r="M232" s="10"/>
      <c r="N232" s="10"/>
      <c r="O232" s="102"/>
      <c r="P232" s="101"/>
      <c r="Q232" s="101"/>
      <c r="R232" s="17"/>
      <c r="S232" s="106" t="str">
        <f>IFERROR(IF(J232="Y", "Research And Development Programs Cluster:", VLOOKUP(D232,'Cluster Info'!$A$2:$B$113,2,FALSE)), "Non Cluster:")</f>
        <v>Non Cluster:</v>
      </c>
      <c r="T232" s="106">
        <f t="shared" si="15"/>
        <v>0</v>
      </c>
      <c r="U232" s="106">
        <f t="shared" si="17"/>
        <v>0</v>
      </c>
      <c r="V232" s="106">
        <f t="shared" si="18"/>
        <v>0</v>
      </c>
      <c r="W232" s="119">
        <f t="shared" si="16"/>
        <v>0</v>
      </c>
      <c r="X232" s="106">
        <f t="shared" si="19"/>
        <v>0</v>
      </c>
    </row>
    <row r="233" spans="1:24" ht="14">
      <c r="A233" s="198"/>
      <c r="D233" s="1"/>
      <c r="E233" s="1"/>
      <c r="F233" s="187"/>
      <c r="G233" s="187"/>
      <c r="H233" s="80" t="str">
        <f>IF(ISERROR(IF(ISERROR(VLOOKUP((LEFT(D233,2)),'Fed. Agency Identifier Table'!A$2:C$63,3,FALSE)),(VLOOKUP((LEFT(D233,1)),'Fed. Agency Identifier Table'!A$2:C$63,3,FALSE)),(VLOOKUP((LEFT(D233,2)),'Fed. Agency Identifier Table'!A$2:C$63,3,FALSE)))),"",(IF(ISERROR(VLOOKUP((LEFT(D233,2)),'Fed. Agency Identifier Table'!A$2:C$63,3,FALSE)),(VLOOKUP((LEFT(D233,1)),'Fed. Agency Identifier Table'!A$2:C$63,3,FALSE)),(VLOOKUP((LEFT(D233,2)),'Fed. Agency Identifier Table'!A$2:C$63,3,FALSE)))))</f>
        <v/>
      </c>
      <c r="I233" s="150" t="str">
        <f>IF(ISNUMBER(SEARCH("*.unk*",D233)),"Other Federal Awards",IF(ISERROR(VLOOKUP(D233,'CFDA Program Titles Table'!A$2:C$2607,3,FALSE)),"",VLOOKUP(D233,'CFDA Program Titles Table'!A$2:C$2607,3,FALSE)))</f>
        <v/>
      </c>
      <c r="J233" s="70"/>
      <c r="K233" s="70"/>
      <c r="L233" s="2"/>
      <c r="M233" s="10"/>
      <c r="N233" s="10"/>
      <c r="O233" s="102"/>
      <c r="P233" s="101"/>
      <c r="Q233" s="101"/>
      <c r="R233" s="17"/>
      <c r="S233" s="106" t="str">
        <f>IFERROR(IF(J233="Y", "Research And Development Programs Cluster:", VLOOKUP(D233,'Cluster Info'!$A$2:$B$113,2,FALSE)), "Non Cluster:")</f>
        <v>Non Cluster:</v>
      </c>
      <c r="T233" s="106">
        <f t="shared" si="15"/>
        <v>0</v>
      </c>
      <c r="U233" s="106">
        <f t="shared" si="17"/>
        <v>0</v>
      </c>
      <c r="V233" s="106">
        <f t="shared" si="18"/>
        <v>0</v>
      </c>
      <c r="W233" s="119">
        <f t="shared" si="16"/>
        <v>0</v>
      </c>
      <c r="X233" s="106">
        <f t="shared" si="19"/>
        <v>0</v>
      </c>
    </row>
    <row r="234" spans="1:24" ht="14">
      <c r="A234" s="198"/>
      <c r="D234" s="1"/>
      <c r="E234" s="1"/>
      <c r="F234" s="187"/>
      <c r="G234" s="187"/>
      <c r="H234" s="80" t="str">
        <f>IF(ISERROR(IF(ISERROR(VLOOKUP((LEFT(D234,2)),'Fed. Agency Identifier Table'!A$2:C$63,3,FALSE)),(VLOOKUP((LEFT(D234,1)),'Fed. Agency Identifier Table'!A$2:C$63,3,FALSE)),(VLOOKUP((LEFT(D234,2)),'Fed. Agency Identifier Table'!A$2:C$63,3,FALSE)))),"",(IF(ISERROR(VLOOKUP((LEFT(D234,2)),'Fed. Agency Identifier Table'!A$2:C$63,3,FALSE)),(VLOOKUP((LEFT(D234,1)),'Fed. Agency Identifier Table'!A$2:C$63,3,FALSE)),(VLOOKUP((LEFT(D234,2)),'Fed. Agency Identifier Table'!A$2:C$63,3,FALSE)))))</f>
        <v/>
      </c>
      <c r="I234" s="150" t="str">
        <f>IF(ISNUMBER(SEARCH("*.unk*",D234)),"Other Federal Awards",IF(ISERROR(VLOOKUP(D234,'CFDA Program Titles Table'!A$2:C$2607,3,FALSE)),"",VLOOKUP(D234,'CFDA Program Titles Table'!A$2:C$2607,3,FALSE)))</f>
        <v/>
      </c>
      <c r="J234" s="70"/>
      <c r="K234" s="70"/>
      <c r="L234" s="2"/>
      <c r="M234" s="10"/>
      <c r="N234" s="10"/>
      <c r="O234" s="102"/>
      <c r="P234" s="101"/>
      <c r="Q234" s="101"/>
      <c r="R234" s="17"/>
      <c r="S234" s="106" t="str">
        <f>IFERROR(IF(J234="Y", "Research And Development Programs Cluster:", VLOOKUP(D234,'Cluster Info'!$A$2:$B$113,2,FALSE)), "Non Cluster:")</f>
        <v>Non Cluster:</v>
      </c>
      <c r="T234" s="106">
        <f t="shared" si="15"/>
        <v>0</v>
      </c>
      <c r="U234" s="106">
        <f t="shared" si="17"/>
        <v>0</v>
      </c>
      <c r="V234" s="106">
        <f t="shared" si="18"/>
        <v>0</v>
      </c>
      <c r="W234" s="119">
        <f t="shared" si="16"/>
        <v>0</v>
      </c>
      <c r="X234" s="106">
        <f t="shared" si="19"/>
        <v>0</v>
      </c>
    </row>
    <row r="235" spans="1:24" ht="14">
      <c r="A235" s="198"/>
      <c r="D235" s="1"/>
      <c r="E235" s="1"/>
      <c r="F235" s="187"/>
      <c r="G235" s="187"/>
      <c r="H235" s="80" t="str">
        <f>IF(ISERROR(IF(ISERROR(VLOOKUP((LEFT(D235,2)),'Fed. Agency Identifier Table'!A$2:C$63,3,FALSE)),(VLOOKUP((LEFT(D235,1)),'Fed. Agency Identifier Table'!A$2:C$63,3,FALSE)),(VLOOKUP((LEFT(D235,2)),'Fed. Agency Identifier Table'!A$2:C$63,3,FALSE)))),"",(IF(ISERROR(VLOOKUP((LEFT(D235,2)),'Fed. Agency Identifier Table'!A$2:C$63,3,FALSE)),(VLOOKUP((LEFT(D235,1)),'Fed. Agency Identifier Table'!A$2:C$63,3,FALSE)),(VLOOKUP((LEFT(D235,2)),'Fed. Agency Identifier Table'!A$2:C$63,3,FALSE)))))</f>
        <v/>
      </c>
      <c r="I235" s="150" t="str">
        <f>IF(ISNUMBER(SEARCH("*.unk*",D235)),"Other Federal Awards",IF(ISERROR(VLOOKUP(D235,'CFDA Program Titles Table'!A$2:C$2607,3,FALSE)),"",VLOOKUP(D235,'CFDA Program Titles Table'!A$2:C$2607,3,FALSE)))</f>
        <v/>
      </c>
      <c r="J235" s="70"/>
      <c r="K235" s="70"/>
      <c r="L235" s="2"/>
      <c r="M235" s="10"/>
      <c r="N235" s="10"/>
      <c r="O235" s="102"/>
      <c r="P235" s="101"/>
      <c r="Q235" s="101"/>
      <c r="R235" s="17"/>
      <c r="S235" s="106" t="str">
        <f>IFERROR(IF(J235="Y", "Research And Development Programs Cluster:", VLOOKUP(D235,'Cluster Info'!$A$2:$B$113,2,FALSE)), "Non Cluster:")</f>
        <v>Non Cluster:</v>
      </c>
      <c r="T235" s="106">
        <f t="shared" si="15"/>
        <v>0</v>
      </c>
      <c r="U235" s="106">
        <f t="shared" si="17"/>
        <v>0</v>
      </c>
      <c r="V235" s="106">
        <f t="shared" si="18"/>
        <v>0</v>
      </c>
      <c r="W235" s="119">
        <f t="shared" si="16"/>
        <v>0</v>
      </c>
      <c r="X235" s="106">
        <f t="shared" si="19"/>
        <v>0</v>
      </c>
    </row>
    <row r="236" spans="1:24" ht="14">
      <c r="A236" s="198"/>
      <c r="D236" s="1"/>
      <c r="E236" s="1"/>
      <c r="F236" s="187"/>
      <c r="G236" s="187"/>
      <c r="H236" s="80" t="str">
        <f>IF(ISERROR(IF(ISERROR(VLOOKUP((LEFT(D236,2)),'Fed. Agency Identifier Table'!A$2:C$63,3,FALSE)),(VLOOKUP((LEFT(D236,1)),'Fed. Agency Identifier Table'!A$2:C$63,3,FALSE)),(VLOOKUP((LEFT(D236,2)),'Fed. Agency Identifier Table'!A$2:C$63,3,FALSE)))),"",(IF(ISERROR(VLOOKUP((LEFT(D236,2)),'Fed. Agency Identifier Table'!A$2:C$63,3,FALSE)),(VLOOKUP((LEFT(D236,1)),'Fed. Agency Identifier Table'!A$2:C$63,3,FALSE)),(VLOOKUP((LEFT(D236,2)),'Fed. Agency Identifier Table'!A$2:C$63,3,FALSE)))))</f>
        <v/>
      </c>
      <c r="I236" s="150" t="str">
        <f>IF(ISNUMBER(SEARCH("*.unk*",D236)),"Other Federal Awards",IF(ISERROR(VLOOKUP(D236,'CFDA Program Titles Table'!A$2:C$2607,3,FALSE)),"",VLOOKUP(D236,'CFDA Program Titles Table'!A$2:C$2607,3,FALSE)))</f>
        <v/>
      </c>
      <c r="J236" s="70"/>
      <c r="K236" s="70"/>
      <c r="L236" s="2"/>
      <c r="M236" s="10"/>
      <c r="N236" s="10"/>
      <c r="O236" s="102"/>
      <c r="P236" s="101"/>
      <c r="Q236" s="101"/>
      <c r="R236" s="17"/>
      <c r="S236" s="106" t="str">
        <f>IFERROR(IF(J236="Y", "Research And Development Programs Cluster:", VLOOKUP(D236,'Cluster Info'!$A$2:$B$113,2,FALSE)), "Non Cluster:")</f>
        <v>Non Cluster:</v>
      </c>
      <c r="T236" s="106">
        <f t="shared" si="15"/>
        <v>0</v>
      </c>
      <c r="U236" s="106">
        <f t="shared" si="17"/>
        <v>0</v>
      </c>
      <c r="V236" s="106">
        <f t="shared" si="18"/>
        <v>0</v>
      </c>
      <c r="W236" s="119">
        <f t="shared" si="16"/>
        <v>0</v>
      </c>
      <c r="X236" s="106">
        <f t="shared" si="19"/>
        <v>0</v>
      </c>
    </row>
    <row r="237" spans="1:24" ht="14">
      <c r="A237" s="198"/>
      <c r="D237" s="1"/>
      <c r="E237" s="1"/>
      <c r="F237" s="187"/>
      <c r="G237" s="187"/>
      <c r="H237" s="80" t="str">
        <f>IF(ISERROR(IF(ISERROR(VLOOKUP((LEFT(D237,2)),'Fed. Agency Identifier Table'!A$2:C$63,3,FALSE)),(VLOOKUP((LEFT(D237,1)),'Fed. Agency Identifier Table'!A$2:C$63,3,FALSE)),(VLOOKUP((LEFT(D237,2)),'Fed. Agency Identifier Table'!A$2:C$63,3,FALSE)))),"",(IF(ISERROR(VLOOKUP((LEFT(D237,2)),'Fed. Agency Identifier Table'!A$2:C$63,3,FALSE)),(VLOOKUP((LEFT(D237,1)),'Fed. Agency Identifier Table'!A$2:C$63,3,FALSE)),(VLOOKUP((LEFT(D237,2)),'Fed. Agency Identifier Table'!A$2:C$63,3,FALSE)))))</f>
        <v/>
      </c>
      <c r="I237" s="150" t="str">
        <f>IF(ISNUMBER(SEARCH("*.unk*",D237)),"Other Federal Awards",IF(ISERROR(VLOOKUP(D237,'CFDA Program Titles Table'!A$2:C$2607,3,FALSE)),"",VLOOKUP(D237,'CFDA Program Titles Table'!A$2:C$2607,3,FALSE)))</f>
        <v/>
      </c>
      <c r="J237" s="70"/>
      <c r="K237" s="70"/>
      <c r="L237" s="2"/>
      <c r="M237" s="10"/>
      <c r="N237" s="10"/>
      <c r="O237" s="102"/>
      <c r="P237" s="101"/>
      <c r="Q237" s="101"/>
      <c r="R237" s="17"/>
      <c r="S237" s="106" t="str">
        <f>IFERROR(IF(J237="Y", "Research And Development Programs Cluster:", VLOOKUP(D237,'Cluster Info'!$A$2:$B$113,2,FALSE)), "Non Cluster:")</f>
        <v>Non Cluster:</v>
      </c>
      <c r="T237" s="106">
        <f t="shared" si="15"/>
        <v>0</v>
      </c>
      <c r="U237" s="106">
        <f t="shared" si="17"/>
        <v>0</v>
      </c>
      <c r="V237" s="106">
        <f t="shared" si="18"/>
        <v>0</v>
      </c>
      <c r="W237" s="119">
        <f t="shared" si="16"/>
        <v>0</v>
      </c>
      <c r="X237" s="106">
        <f t="shared" si="19"/>
        <v>0</v>
      </c>
    </row>
    <row r="238" spans="1:24" ht="14">
      <c r="A238" s="198"/>
      <c r="D238" s="1"/>
      <c r="E238" s="1"/>
      <c r="F238" s="187"/>
      <c r="G238" s="187"/>
      <c r="H238" s="80" t="str">
        <f>IF(ISERROR(IF(ISERROR(VLOOKUP((LEFT(D238,2)),'Fed. Agency Identifier Table'!A$2:C$63,3,FALSE)),(VLOOKUP((LEFT(D238,1)),'Fed. Agency Identifier Table'!A$2:C$63,3,FALSE)),(VLOOKUP((LEFT(D238,2)),'Fed. Agency Identifier Table'!A$2:C$63,3,FALSE)))),"",(IF(ISERROR(VLOOKUP((LEFT(D238,2)),'Fed. Agency Identifier Table'!A$2:C$63,3,FALSE)),(VLOOKUP((LEFT(D238,1)),'Fed. Agency Identifier Table'!A$2:C$63,3,FALSE)),(VLOOKUP((LEFT(D238,2)),'Fed. Agency Identifier Table'!A$2:C$63,3,FALSE)))))</f>
        <v/>
      </c>
      <c r="I238" s="150" t="str">
        <f>IF(ISNUMBER(SEARCH("*.unk*",D238)),"Other Federal Awards",IF(ISERROR(VLOOKUP(D238,'CFDA Program Titles Table'!A$2:C$2607,3,FALSE)),"",VLOOKUP(D238,'CFDA Program Titles Table'!A$2:C$2607,3,FALSE)))</f>
        <v/>
      </c>
      <c r="J238" s="70"/>
      <c r="K238" s="70"/>
      <c r="L238" s="2"/>
      <c r="M238" s="10"/>
      <c r="N238" s="10"/>
      <c r="O238" s="102"/>
      <c r="P238" s="101"/>
      <c r="Q238" s="101"/>
      <c r="R238" s="17"/>
      <c r="S238" s="106" t="str">
        <f>IFERROR(IF(J238="Y", "Research And Development Programs Cluster:", VLOOKUP(D238,'Cluster Info'!$A$2:$B$113,2,FALSE)), "Non Cluster:")</f>
        <v>Non Cluster:</v>
      </c>
      <c r="T238" s="106">
        <f t="shared" si="15"/>
        <v>0</v>
      </c>
      <c r="U238" s="106">
        <f t="shared" si="17"/>
        <v>0</v>
      </c>
      <c r="V238" s="106">
        <f t="shared" si="18"/>
        <v>0</v>
      </c>
      <c r="W238" s="119">
        <f t="shared" si="16"/>
        <v>0</v>
      </c>
      <c r="X238" s="106">
        <f t="shared" si="19"/>
        <v>0</v>
      </c>
    </row>
    <row r="239" spans="1:24" ht="14">
      <c r="A239" s="198"/>
      <c r="D239" s="1"/>
      <c r="E239" s="1"/>
      <c r="F239" s="187"/>
      <c r="G239" s="187"/>
      <c r="H239" s="80" t="str">
        <f>IF(ISERROR(IF(ISERROR(VLOOKUP((LEFT(D239,2)),'Fed. Agency Identifier Table'!A$2:C$63,3,FALSE)),(VLOOKUP((LEFT(D239,1)),'Fed. Agency Identifier Table'!A$2:C$63,3,FALSE)),(VLOOKUP((LEFT(D239,2)),'Fed. Agency Identifier Table'!A$2:C$63,3,FALSE)))),"",(IF(ISERROR(VLOOKUP((LEFT(D239,2)),'Fed. Agency Identifier Table'!A$2:C$63,3,FALSE)),(VLOOKUP((LEFT(D239,1)),'Fed. Agency Identifier Table'!A$2:C$63,3,FALSE)),(VLOOKUP((LEFT(D239,2)),'Fed. Agency Identifier Table'!A$2:C$63,3,FALSE)))))</f>
        <v/>
      </c>
      <c r="I239" s="150" t="str">
        <f>IF(ISNUMBER(SEARCH("*.unk*",D239)),"Other Federal Awards",IF(ISERROR(VLOOKUP(D239,'CFDA Program Titles Table'!A$2:C$2607,3,FALSE)),"",VLOOKUP(D239,'CFDA Program Titles Table'!A$2:C$2607,3,FALSE)))</f>
        <v/>
      </c>
      <c r="J239" s="70"/>
      <c r="K239" s="70"/>
      <c r="L239" s="2"/>
      <c r="M239" s="10"/>
      <c r="N239" s="10"/>
      <c r="O239" s="102"/>
      <c r="P239" s="101"/>
      <c r="Q239" s="101"/>
      <c r="R239" s="17"/>
      <c r="S239" s="106" t="str">
        <f>IFERROR(IF(J239="Y", "Research And Development Programs Cluster:", VLOOKUP(D239,'Cluster Info'!$A$2:$B$113,2,FALSE)), "Non Cluster:")</f>
        <v>Non Cluster:</v>
      </c>
      <c r="T239" s="106">
        <f t="shared" si="15"/>
        <v>0</v>
      </c>
      <c r="U239" s="106">
        <f t="shared" si="17"/>
        <v>0</v>
      </c>
      <c r="V239" s="106">
        <f t="shared" si="18"/>
        <v>0</v>
      </c>
      <c r="W239" s="119">
        <f t="shared" si="16"/>
        <v>0</v>
      </c>
      <c r="X239" s="106">
        <f t="shared" si="19"/>
        <v>0</v>
      </c>
    </row>
    <row r="240" spans="1:24" ht="14">
      <c r="A240" s="198"/>
      <c r="D240" s="1"/>
      <c r="E240" s="1"/>
      <c r="F240" s="187"/>
      <c r="G240" s="187"/>
      <c r="H240" s="80" t="str">
        <f>IF(ISERROR(IF(ISERROR(VLOOKUP((LEFT(D240,2)),'Fed. Agency Identifier Table'!A$2:C$63,3,FALSE)),(VLOOKUP((LEFT(D240,1)),'Fed. Agency Identifier Table'!A$2:C$63,3,FALSE)),(VLOOKUP((LEFT(D240,2)),'Fed. Agency Identifier Table'!A$2:C$63,3,FALSE)))),"",(IF(ISERROR(VLOOKUP((LEFT(D240,2)),'Fed. Agency Identifier Table'!A$2:C$63,3,FALSE)),(VLOOKUP((LEFT(D240,1)),'Fed. Agency Identifier Table'!A$2:C$63,3,FALSE)),(VLOOKUP((LEFT(D240,2)),'Fed. Agency Identifier Table'!A$2:C$63,3,FALSE)))))</f>
        <v/>
      </c>
      <c r="I240" s="150" t="str">
        <f>IF(ISNUMBER(SEARCH("*.unk*",D240)),"Other Federal Awards",IF(ISERROR(VLOOKUP(D240,'CFDA Program Titles Table'!A$2:C$2607,3,FALSE)),"",VLOOKUP(D240,'CFDA Program Titles Table'!A$2:C$2607,3,FALSE)))</f>
        <v/>
      </c>
      <c r="J240" s="70"/>
      <c r="K240" s="70"/>
      <c r="L240" s="2"/>
      <c r="M240" s="10"/>
      <c r="N240" s="10"/>
      <c r="O240" s="102"/>
      <c r="P240" s="101"/>
      <c r="Q240" s="101"/>
      <c r="R240" s="17"/>
      <c r="S240" s="106" t="str">
        <f>IFERROR(IF(J240="Y", "Research And Development Programs Cluster:", VLOOKUP(D240,'Cluster Info'!$A$2:$B$113,2,FALSE)), "Non Cluster:")</f>
        <v>Non Cluster:</v>
      </c>
      <c r="T240" s="106">
        <f t="shared" si="15"/>
        <v>0</v>
      </c>
      <c r="U240" s="106">
        <f t="shared" si="17"/>
        <v>0</v>
      </c>
      <c r="V240" s="106">
        <f t="shared" si="18"/>
        <v>0</v>
      </c>
      <c r="W240" s="119">
        <f t="shared" si="16"/>
        <v>0</v>
      </c>
      <c r="X240" s="106">
        <f t="shared" si="19"/>
        <v>0</v>
      </c>
    </row>
    <row r="241" spans="1:24" ht="14">
      <c r="A241" s="198"/>
      <c r="D241" s="1"/>
      <c r="E241" s="1"/>
      <c r="F241" s="187"/>
      <c r="G241" s="187"/>
      <c r="H241" s="80" t="str">
        <f>IF(ISERROR(IF(ISERROR(VLOOKUP((LEFT(D241,2)),'Fed. Agency Identifier Table'!A$2:C$63,3,FALSE)),(VLOOKUP((LEFT(D241,1)),'Fed. Agency Identifier Table'!A$2:C$63,3,FALSE)),(VLOOKUP((LEFT(D241,2)),'Fed. Agency Identifier Table'!A$2:C$63,3,FALSE)))),"",(IF(ISERROR(VLOOKUP((LEFT(D241,2)),'Fed. Agency Identifier Table'!A$2:C$63,3,FALSE)),(VLOOKUP((LEFT(D241,1)),'Fed. Agency Identifier Table'!A$2:C$63,3,FALSE)),(VLOOKUP((LEFT(D241,2)),'Fed. Agency Identifier Table'!A$2:C$63,3,FALSE)))))</f>
        <v/>
      </c>
      <c r="I241" s="150" t="str">
        <f>IF(ISNUMBER(SEARCH("*.unk*",D241)),"Other Federal Awards",IF(ISERROR(VLOOKUP(D241,'CFDA Program Titles Table'!A$2:C$2607,3,FALSE)),"",VLOOKUP(D241,'CFDA Program Titles Table'!A$2:C$2607,3,FALSE)))</f>
        <v/>
      </c>
      <c r="J241" s="70"/>
      <c r="K241" s="70"/>
      <c r="L241" s="2"/>
      <c r="M241" s="10"/>
      <c r="N241" s="10"/>
      <c r="O241" s="102"/>
      <c r="P241" s="101"/>
      <c r="Q241" s="101"/>
      <c r="R241" s="17"/>
      <c r="S241" s="106" t="str">
        <f>IFERROR(IF(J241="Y", "Research And Development Programs Cluster:", VLOOKUP(D241,'Cluster Info'!$A$2:$B$113,2,FALSE)), "Non Cluster:")</f>
        <v>Non Cluster:</v>
      </c>
      <c r="T241" s="106">
        <f t="shared" si="15"/>
        <v>0</v>
      </c>
      <c r="U241" s="106">
        <f t="shared" si="17"/>
        <v>0</v>
      </c>
      <c r="V241" s="106">
        <f t="shared" si="18"/>
        <v>0</v>
      </c>
      <c r="W241" s="119">
        <f t="shared" si="16"/>
        <v>0</v>
      </c>
      <c r="X241" s="106">
        <f t="shared" si="19"/>
        <v>0</v>
      </c>
    </row>
    <row r="242" spans="1:24" ht="14">
      <c r="A242" s="198"/>
      <c r="D242" s="1"/>
      <c r="E242" s="1"/>
      <c r="F242" s="187"/>
      <c r="G242" s="187"/>
      <c r="H242" s="80" t="str">
        <f>IF(ISERROR(IF(ISERROR(VLOOKUP((LEFT(D242,2)),'Fed. Agency Identifier Table'!A$2:C$63,3,FALSE)),(VLOOKUP((LEFT(D242,1)),'Fed. Agency Identifier Table'!A$2:C$63,3,FALSE)),(VLOOKUP((LEFT(D242,2)),'Fed. Agency Identifier Table'!A$2:C$63,3,FALSE)))),"",(IF(ISERROR(VLOOKUP((LEFT(D242,2)),'Fed. Agency Identifier Table'!A$2:C$63,3,FALSE)),(VLOOKUP((LEFT(D242,1)),'Fed. Agency Identifier Table'!A$2:C$63,3,FALSE)),(VLOOKUP((LEFT(D242,2)),'Fed. Agency Identifier Table'!A$2:C$63,3,FALSE)))))</f>
        <v/>
      </c>
      <c r="I242" s="150" t="str">
        <f>IF(ISNUMBER(SEARCH("*.unk*",D242)),"Other Federal Awards",IF(ISERROR(VLOOKUP(D242,'CFDA Program Titles Table'!A$2:C$2607,3,FALSE)),"",VLOOKUP(D242,'CFDA Program Titles Table'!A$2:C$2607,3,FALSE)))</f>
        <v/>
      </c>
      <c r="J242" s="70"/>
      <c r="K242" s="70"/>
      <c r="L242" s="2"/>
      <c r="M242" s="10"/>
      <c r="N242" s="10"/>
      <c r="O242" s="102"/>
      <c r="P242" s="101"/>
      <c r="Q242" s="101"/>
      <c r="R242" s="17"/>
      <c r="S242" s="106" t="str">
        <f>IFERROR(IF(J242="Y", "Research And Development Programs Cluster:", VLOOKUP(D242,'Cluster Info'!$A$2:$B$113,2,FALSE)), "Non Cluster:")</f>
        <v>Non Cluster:</v>
      </c>
      <c r="T242" s="106">
        <f t="shared" si="15"/>
        <v>0</v>
      </c>
      <c r="U242" s="106">
        <f t="shared" si="17"/>
        <v>0</v>
      </c>
      <c r="V242" s="106">
        <f t="shared" si="18"/>
        <v>0</v>
      </c>
      <c r="W242" s="119">
        <f t="shared" si="16"/>
        <v>0</v>
      </c>
      <c r="X242" s="106">
        <f t="shared" si="19"/>
        <v>0</v>
      </c>
    </row>
    <row r="243" spans="1:24" ht="14">
      <c r="A243" s="198"/>
      <c r="D243" s="1"/>
      <c r="E243" s="1"/>
      <c r="F243" s="187"/>
      <c r="G243" s="187"/>
      <c r="H243" s="80" t="str">
        <f>IF(ISERROR(IF(ISERROR(VLOOKUP((LEFT(D243,2)),'Fed. Agency Identifier Table'!A$2:C$63,3,FALSE)),(VLOOKUP((LEFT(D243,1)),'Fed. Agency Identifier Table'!A$2:C$63,3,FALSE)),(VLOOKUP((LEFT(D243,2)),'Fed. Agency Identifier Table'!A$2:C$63,3,FALSE)))),"",(IF(ISERROR(VLOOKUP((LEFT(D243,2)),'Fed. Agency Identifier Table'!A$2:C$63,3,FALSE)),(VLOOKUP((LEFT(D243,1)),'Fed. Agency Identifier Table'!A$2:C$63,3,FALSE)),(VLOOKUP((LEFT(D243,2)),'Fed. Agency Identifier Table'!A$2:C$63,3,FALSE)))))</f>
        <v/>
      </c>
      <c r="I243" s="150" t="str">
        <f>IF(ISNUMBER(SEARCH("*.unk*",D243)),"Other Federal Awards",IF(ISERROR(VLOOKUP(D243,'CFDA Program Titles Table'!A$2:C$2607,3,FALSE)),"",VLOOKUP(D243,'CFDA Program Titles Table'!A$2:C$2607,3,FALSE)))</f>
        <v/>
      </c>
      <c r="J243" s="70"/>
      <c r="K243" s="70"/>
      <c r="L243" s="2"/>
      <c r="M243" s="10"/>
      <c r="N243" s="10"/>
      <c r="O243" s="102"/>
      <c r="P243" s="101"/>
      <c r="Q243" s="101"/>
      <c r="R243" s="17"/>
      <c r="S243" s="106" t="str">
        <f>IFERROR(IF(J243="Y", "Research And Development Programs Cluster:", VLOOKUP(D243,'Cluster Info'!$A$2:$B$113,2,FALSE)), "Non Cluster:")</f>
        <v>Non Cluster:</v>
      </c>
      <c r="T243" s="106">
        <f t="shared" si="15"/>
        <v>0</v>
      </c>
      <c r="U243" s="106">
        <f t="shared" si="17"/>
        <v>0</v>
      </c>
      <c r="V243" s="106">
        <f t="shared" si="18"/>
        <v>0</v>
      </c>
      <c r="W243" s="119">
        <f t="shared" si="16"/>
        <v>0</v>
      </c>
      <c r="X243" s="106">
        <f t="shared" si="19"/>
        <v>0</v>
      </c>
    </row>
    <row r="244" spans="1:24" ht="14">
      <c r="A244" s="198"/>
      <c r="D244" s="1"/>
      <c r="E244" s="1"/>
      <c r="F244" s="187"/>
      <c r="G244" s="187"/>
      <c r="H244" s="80" t="str">
        <f>IF(ISERROR(IF(ISERROR(VLOOKUP((LEFT(D244,2)),'Fed. Agency Identifier Table'!A$2:C$63,3,FALSE)),(VLOOKUP((LEFT(D244,1)),'Fed. Agency Identifier Table'!A$2:C$63,3,FALSE)),(VLOOKUP((LEFT(D244,2)),'Fed. Agency Identifier Table'!A$2:C$63,3,FALSE)))),"",(IF(ISERROR(VLOOKUP((LEFT(D244,2)),'Fed. Agency Identifier Table'!A$2:C$63,3,FALSE)),(VLOOKUP((LEFT(D244,1)),'Fed. Agency Identifier Table'!A$2:C$63,3,FALSE)),(VLOOKUP((LEFT(D244,2)),'Fed. Agency Identifier Table'!A$2:C$63,3,FALSE)))))</f>
        <v/>
      </c>
      <c r="I244" s="150" t="str">
        <f>IF(ISNUMBER(SEARCH("*.unk*",D244)),"Other Federal Awards",IF(ISERROR(VLOOKUP(D244,'CFDA Program Titles Table'!A$2:C$2607,3,FALSE)),"",VLOOKUP(D244,'CFDA Program Titles Table'!A$2:C$2607,3,FALSE)))</f>
        <v/>
      </c>
      <c r="J244" s="70"/>
      <c r="K244" s="70"/>
      <c r="L244" s="2"/>
      <c r="M244" s="10"/>
      <c r="N244" s="10"/>
      <c r="O244" s="102"/>
      <c r="P244" s="101"/>
      <c r="Q244" s="101"/>
      <c r="R244" s="17"/>
      <c r="S244" s="106" t="str">
        <f>IFERROR(IF(J244="Y", "Research And Development Programs Cluster:", VLOOKUP(D244,'Cluster Info'!$A$2:$B$113,2,FALSE)), "Non Cluster:")</f>
        <v>Non Cluster:</v>
      </c>
      <c r="T244" s="106">
        <f t="shared" si="15"/>
        <v>0</v>
      </c>
      <c r="U244" s="106">
        <f t="shared" si="17"/>
        <v>0</v>
      </c>
      <c r="V244" s="106">
        <f t="shared" si="18"/>
        <v>0</v>
      </c>
      <c r="W244" s="119">
        <f t="shared" si="16"/>
        <v>0</v>
      </c>
      <c r="X244" s="106">
        <f t="shared" si="19"/>
        <v>0</v>
      </c>
    </row>
    <row r="245" spans="1:24" ht="14">
      <c r="A245" s="198"/>
      <c r="D245" s="1"/>
      <c r="E245" s="1"/>
      <c r="F245" s="187"/>
      <c r="G245" s="187"/>
      <c r="H245" s="80" t="str">
        <f>IF(ISERROR(IF(ISERROR(VLOOKUP((LEFT(D245,2)),'Fed. Agency Identifier Table'!A$2:C$63,3,FALSE)),(VLOOKUP((LEFT(D245,1)),'Fed. Agency Identifier Table'!A$2:C$63,3,FALSE)),(VLOOKUP((LEFT(D245,2)),'Fed. Agency Identifier Table'!A$2:C$63,3,FALSE)))),"",(IF(ISERROR(VLOOKUP((LEFT(D245,2)),'Fed. Agency Identifier Table'!A$2:C$63,3,FALSE)),(VLOOKUP((LEFT(D245,1)),'Fed. Agency Identifier Table'!A$2:C$63,3,FALSE)),(VLOOKUP((LEFT(D245,2)),'Fed. Agency Identifier Table'!A$2:C$63,3,FALSE)))))</f>
        <v/>
      </c>
      <c r="I245" s="150" t="str">
        <f>IF(ISNUMBER(SEARCH("*.unk*",D245)),"Other Federal Awards",IF(ISERROR(VLOOKUP(D245,'CFDA Program Titles Table'!A$2:C$2607,3,FALSE)),"",VLOOKUP(D245,'CFDA Program Titles Table'!A$2:C$2607,3,FALSE)))</f>
        <v/>
      </c>
      <c r="J245" s="70"/>
      <c r="K245" s="70"/>
      <c r="L245" s="2"/>
      <c r="M245" s="10"/>
      <c r="N245" s="10"/>
      <c r="O245" s="102"/>
      <c r="P245" s="101"/>
      <c r="Q245" s="101"/>
      <c r="R245" s="17"/>
      <c r="S245" s="106" t="str">
        <f>IFERROR(IF(J245="Y", "Research And Development Programs Cluster:", VLOOKUP(D245,'Cluster Info'!$A$2:$B$113,2,FALSE)), "Non Cluster:")</f>
        <v>Non Cluster:</v>
      </c>
      <c r="T245" s="106">
        <f t="shared" si="15"/>
        <v>0</v>
      </c>
      <c r="U245" s="106">
        <f t="shared" si="17"/>
        <v>0</v>
      </c>
      <c r="V245" s="106">
        <f t="shared" si="18"/>
        <v>0</v>
      </c>
      <c r="W245" s="119">
        <f t="shared" si="16"/>
        <v>0</v>
      </c>
      <c r="X245" s="106">
        <f t="shared" si="19"/>
        <v>0</v>
      </c>
    </row>
    <row r="246" spans="1:24" ht="14">
      <c r="A246" s="198"/>
      <c r="D246" s="1"/>
      <c r="E246" s="1"/>
      <c r="F246" s="187"/>
      <c r="G246" s="187"/>
      <c r="H246" s="80" t="str">
        <f>IF(ISERROR(IF(ISERROR(VLOOKUP((LEFT(D246,2)),'Fed. Agency Identifier Table'!A$2:C$63,3,FALSE)),(VLOOKUP((LEFT(D246,1)),'Fed. Agency Identifier Table'!A$2:C$63,3,FALSE)),(VLOOKUP((LEFT(D246,2)),'Fed. Agency Identifier Table'!A$2:C$63,3,FALSE)))),"",(IF(ISERROR(VLOOKUP((LEFT(D246,2)),'Fed. Agency Identifier Table'!A$2:C$63,3,FALSE)),(VLOOKUP((LEFT(D246,1)),'Fed. Agency Identifier Table'!A$2:C$63,3,FALSE)),(VLOOKUP((LEFT(D246,2)),'Fed. Agency Identifier Table'!A$2:C$63,3,FALSE)))))</f>
        <v/>
      </c>
      <c r="I246" s="150" t="str">
        <f>IF(ISNUMBER(SEARCH("*.unk*",D246)),"Other Federal Awards",IF(ISERROR(VLOOKUP(D246,'CFDA Program Titles Table'!A$2:C$2607,3,FALSE)),"",VLOOKUP(D246,'CFDA Program Titles Table'!A$2:C$2607,3,FALSE)))</f>
        <v/>
      </c>
      <c r="J246" s="70"/>
      <c r="K246" s="70"/>
      <c r="L246" s="2"/>
      <c r="M246" s="10"/>
      <c r="N246" s="10"/>
      <c r="O246" s="102"/>
      <c r="P246" s="101"/>
      <c r="Q246" s="101"/>
      <c r="R246" s="17"/>
      <c r="S246" s="106" t="str">
        <f>IFERROR(IF(J246="Y", "Research And Development Programs Cluster:", VLOOKUP(D246,'Cluster Info'!$A$2:$B$113,2,FALSE)), "Non Cluster:")</f>
        <v>Non Cluster:</v>
      </c>
      <c r="T246" s="106">
        <f t="shared" si="15"/>
        <v>0</v>
      </c>
      <c r="U246" s="106">
        <f t="shared" si="17"/>
        <v>0</v>
      </c>
      <c r="V246" s="106">
        <f t="shared" si="18"/>
        <v>0</v>
      </c>
      <c r="W246" s="119">
        <f t="shared" si="16"/>
        <v>0</v>
      </c>
      <c r="X246" s="106">
        <f t="shared" si="19"/>
        <v>0</v>
      </c>
    </row>
    <row r="247" spans="1:24" ht="14">
      <c r="A247" s="198"/>
      <c r="D247" s="1"/>
      <c r="E247" s="1"/>
      <c r="F247" s="187"/>
      <c r="G247" s="187"/>
      <c r="H247" s="80" t="str">
        <f>IF(ISERROR(IF(ISERROR(VLOOKUP((LEFT(D247,2)),'Fed. Agency Identifier Table'!A$2:C$63,3,FALSE)),(VLOOKUP((LEFT(D247,1)),'Fed. Agency Identifier Table'!A$2:C$63,3,FALSE)),(VLOOKUP((LEFT(D247,2)),'Fed. Agency Identifier Table'!A$2:C$63,3,FALSE)))),"",(IF(ISERROR(VLOOKUP((LEFT(D247,2)),'Fed. Agency Identifier Table'!A$2:C$63,3,FALSE)),(VLOOKUP((LEFT(D247,1)),'Fed. Agency Identifier Table'!A$2:C$63,3,FALSE)),(VLOOKUP((LEFT(D247,2)),'Fed. Agency Identifier Table'!A$2:C$63,3,FALSE)))))</f>
        <v/>
      </c>
      <c r="I247" s="150" t="str">
        <f>IF(ISNUMBER(SEARCH("*.unk*",D247)),"Other Federal Awards",IF(ISERROR(VLOOKUP(D247,'CFDA Program Titles Table'!A$2:C$2607,3,FALSE)),"",VLOOKUP(D247,'CFDA Program Titles Table'!A$2:C$2607,3,FALSE)))</f>
        <v/>
      </c>
      <c r="J247" s="70"/>
      <c r="K247" s="70"/>
      <c r="L247" s="2"/>
      <c r="M247" s="10"/>
      <c r="N247" s="10"/>
      <c r="O247" s="102"/>
      <c r="P247" s="101"/>
      <c r="Q247" s="101"/>
      <c r="R247" s="17"/>
      <c r="S247" s="106" t="str">
        <f>IFERROR(IF(J247="Y", "Research And Development Programs Cluster:", VLOOKUP(D247,'Cluster Info'!$A$2:$B$113,2,FALSE)), "Non Cluster:")</f>
        <v>Non Cluster:</v>
      </c>
      <c r="T247" s="106">
        <f t="shared" si="15"/>
        <v>0</v>
      </c>
      <c r="U247" s="106">
        <f t="shared" si="17"/>
        <v>0</v>
      </c>
      <c r="V247" s="106">
        <f t="shared" si="18"/>
        <v>0</v>
      </c>
      <c r="W247" s="119">
        <f t="shared" si="16"/>
        <v>0</v>
      </c>
      <c r="X247" s="106">
        <f t="shared" si="19"/>
        <v>0</v>
      </c>
    </row>
    <row r="248" spans="1:24" ht="14">
      <c r="A248" s="198"/>
      <c r="D248" s="1"/>
      <c r="E248" s="1"/>
      <c r="F248" s="187"/>
      <c r="G248" s="187"/>
      <c r="H248" s="80" t="str">
        <f>IF(ISERROR(IF(ISERROR(VLOOKUP((LEFT(D248,2)),'Fed. Agency Identifier Table'!A$2:C$63,3,FALSE)),(VLOOKUP((LEFT(D248,1)),'Fed. Agency Identifier Table'!A$2:C$63,3,FALSE)),(VLOOKUP((LEFT(D248,2)),'Fed. Agency Identifier Table'!A$2:C$63,3,FALSE)))),"",(IF(ISERROR(VLOOKUP((LEFT(D248,2)),'Fed. Agency Identifier Table'!A$2:C$63,3,FALSE)),(VLOOKUP((LEFT(D248,1)),'Fed. Agency Identifier Table'!A$2:C$63,3,FALSE)),(VLOOKUP((LEFT(D248,2)),'Fed. Agency Identifier Table'!A$2:C$63,3,FALSE)))))</f>
        <v/>
      </c>
      <c r="I248" s="150" t="str">
        <f>IF(ISNUMBER(SEARCH("*.unk*",D248)),"Other Federal Awards",IF(ISERROR(VLOOKUP(D248,'CFDA Program Titles Table'!A$2:C$2607,3,FALSE)),"",VLOOKUP(D248,'CFDA Program Titles Table'!A$2:C$2607,3,FALSE)))</f>
        <v/>
      </c>
      <c r="J248" s="70"/>
      <c r="K248" s="70"/>
      <c r="L248" s="2"/>
      <c r="M248" s="10"/>
      <c r="N248" s="10"/>
      <c r="O248" s="102"/>
      <c r="P248" s="101"/>
      <c r="Q248" s="101"/>
      <c r="R248" s="17"/>
      <c r="S248" s="106" t="str">
        <f>IFERROR(IF(J248="Y", "Research And Development Programs Cluster:", VLOOKUP(D248,'Cluster Info'!$A$2:$B$113,2,FALSE)), "Non Cluster:")</f>
        <v>Non Cluster:</v>
      </c>
      <c r="T248" s="106">
        <f t="shared" si="15"/>
        <v>0</v>
      </c>
      <c r="U248" s="106">
        <f t="shared" si="17"/>
        <v>0</v>
      </c>
      <c r="V248" s="106">
        <f t="shared" si="18"/>
        <v>0</v>
      </c>
      <c r="W248" s="119">
        <f t="shared" si="16"/>
        <v>0</v>
      </c>
      <c r="X248" s="106">
        <f t="shared" si="19"/>
        <v>0</v>
      </c>
    </row>
    <row r="249" spans="1:24" ht="14">
      <c r="A249" s="198"/>
      <c r="D249" s="1"/>
      <c r="E249" s="1"/>
      <c r="F249" s="187"/>
      <c r="G249" s="187"/>
      <c r="H249" s="80" t="str">
        <f>IF(ISERROR(IF(ISERROR(VLOOKUP((LEFT(D249,2)),'Fed. Agency Identifier Table'!A$2:C$63,3,FALSE)),(VLOOKUP((LEFT(D249,1)),'Fed. Agency Identifier Table'!A$2:C$63,3,FALSE)),(VLOOKUP((LEFT(D249,2)),'Fed. Agency Identifier Table'!A$2:C$63,3,FALSE)))),"",(IF(ISERROR(VLOOKUP((LEFT(D249,2)),'Fed. Agency Identifier Table'!A$2:C$63,3,FALSE)),(VLOOKUP((LEFT(D249,1)),'Fed. Agency Identifier Table'!A$2:C$63,3,FALSE)),(VLOOKUP((LEFT(D249,2)),'Fed. Agency Identifier Table'!A$2:C$63,3,FALSE)))))</f>
        <v/>
      </c>
      <c r="I249" s="150" t="str">
        <f>IF(ISNUMBER(SEARCH("*.unk*",D249)),"Other Federal Awards",IF(ISERROR(VLOOKUP(D249,'CFDA Program Titles Table'!A$2:C$2607,3,FALSE)),"",VLOOKUP(D249,'CFDA Program Titles Table'!A$2:C$2607,3,FALSE)))</f>
        <v/>
      </c>
      <c r="J249" s="70"/>
      <c r="K249" s="70"/>
      <c r="L249" s="2"/>
      <c r="M249" s="10"/>
      <c r="N249" s="10"/>
      <c r="O249" s="102"/>
      <c r="P249" s="101"/>
      <c r="Q249" s="101"/>
      <c r="R249" s="17"/>
      <c r="S249" s="106" t="str">
        <f>IFERROR(IF(J249="Y", "Research And Development Programs Cluster:", VLOOKUP(D249,'Cluster Info'!$A$2:$B$113,2,FALSE)), "Non Cluster:")</f>
        <v>Non Cluster:</v>
      </c>
      <c r="T249" s="106">
        <f t="shared" si="15"/>
        <v>0</v>
      </c>
      <c r="U249" s="106">
        <f t="shared" si="17"/>
        <v>0</v>
      </c>
      <c r="V249" s="106">
        <f t="shared" si="18"/>
        <v>0</v>
      </c>
      <c r="W249" s="119">
        <f t="shared" si="16"/>
        <v>0</v>
      </c>
      <c r="X249" s="106">
        <f t="shared" si="19"/>
        <v>0</v>
      </c>
    </row>
    <row r="250" spans="1:24" ht="14">
      <c r="A250" s="198"/>
      <c r="D250" s="1"/>
      <c r="E250" s="1"/>
      <c r="F250" s="187"/>
      <c r="G250" s="187"/>
      <c r="H250" s="80" t="str">
        <f>IF(ISERROR(IF(ISERROR(VLOOKUP((LEFT(D250,2)),'Fed. Agency Identifier Table'!A$2:C$63,3,FALSE)),(VLOOKUP((LEFT(D250,1)),'Fed. Agency Identifier Table'!A$2:C$63,3,FALSE)),(VLOOKUP((LEFT(D250,2)),'Fed. Agency Identifier Table'!A$2:C$63,3,FALSE)))),"",(IF(ISERROR(VLOOKUP((LEFT(D250,2)),'Fed. Agency Identifier Table'!A$2:C$63,3,FALSE)),(VLOOKUP((LEFT(D250,1)),'Fed. Agency Identifier Table'!A$2:C$63,3,FALSE)),(VLOOKUP((LEFT(D250,2)),'Fed. Agency Identifier Table'!A$2:C$63,3,FALSE)))))</f>
        <v/>
      </c>
      <c r="I250" s="150" t="str">
        <f>IF(ISNUMBER(SEARCH("*.unk*",D250)),"Other Federal Awards",IF(ISERROR(VLOOKUP(D250,'CFDA Program Titles Table'!A$2:C$2607,3,FALSE)),"",VLOOKUP(D250,'CFDA Program Titles Table'!A$2:C$2607,3,FALSE)))</f>
        <v/>
      </c>
      <c r="J250" s="70"/>
      <c r="K250" s="70"/>
      <c r="L250" s="2"/>
      <c r="M250" s="10"/>
      <c r="N250" s="10"/>
      <c r="O250" s="102"/>
      <c r="P250" s="101"/>
      <c r="Q250" s="101"/>
      <c r="R250" s="17"/>
      <c r="S250" s="106" t="str">
        <f>IFERROR(IF(J250="Y", "Research And Development Programs Cluster:", VLOOKUP(D250,'Cluster Info'!$A$2:$B$113,2,FALSE)), "Non Cluster:")</f>
        <v>Non Cluster:</v>
      </c>
      <c r="T250" s="106">
        <f t="shared" si="15"/>
        <v>0</v>
      </c>
      <c r="U250" s="106">
        <f t="shared" si="17"/>
        <v>0</v>
      </c>
      <c r="V250" s="106">
        <f t="shared" si="18"/>
        <v>0</v>
      </c>
      <c r="W250" s="119">
        <f t="shared" si="16"/>
        <v>0</v>
      </c>
      <c r="X250" s="106">
        <f t="shared" si="19"/>
        <v>0</v>
      </c>
    </row>
    <row r="251" spans="1:24" ht="14">
      <c r="A251" s="198"/>
      <c r="D251" s="1"/>
      <c r="E251" s="1"/>
      <c r="F251" s="187"/>
      <c r="G251" s="187"/>
      <c r="H251" s="80" t="str">
        <f>IF(ISERROR(IF(ISERROR(VLOOKUP((LEFT(D251,2)),'Fed. Agency Identifier Table'!A$2:C$63,3,FALSE)),(VLOOKUP((LEFT(D251,1)),'Fed. Agency Identifier Table'!A$2:C$63,3,FALSE)),(VLOOKUP((LEFT(D251,2)),'Fed. Agency Identifier Table'!A$2:C$63,3,FALSE)))),"",(IF(ISERROR(VLOOKUP((LEFT(D251,2)),'Fed. Agency Identifier Table'!A$2:C$63,3,FALSE)),(VLOOKUP((LEFT(D251,1)),'Fed. Agency Identifier Table'!A$2:C$63,3,FALSE)),(VLOOKUP((LEFT(D251,2)),'Fed. Agency Identifier Table'!A$2:C$63,3,FALSE)))))</f>
        <v/>
      </c>
      <c r="I251" s="150" t="str">
        <f>IF(ISNUMBER(SEARCH("*.unk*",D251)),"Other Federal Awards",IF(ISERROR(VLOOKUP(D251,'CFDA Program Titles Table'!A$2:C$2607,3,FALSE)),"",VLOOKUP(D251,'CFDA Program Titles Table'!A$2:C$2607,3,FALSE)))</f>
        <v/>
      </c>
      <c r="J251" s="70"/>
      <c r="K251" s="70"/>
      <c r="L251" s="2"/>
      <c r="M251" s="10"/>
      <c r="N251" s="10"/>
      <c r="O251" s="102"/>
      <c r="P251" s="101"/>
      <c r="Q251" s="101"/>
      <c r="R251" s="17"/>
      <c r="S251" s="106" t="str">
        <f>IFERROR(IF(J251="Y", "Research And Development Programs Cluster:", VLOOKUP(D251,'Cluster Info'!$A$2:$B$113,2,FALSE)), "Non Cluster:")</f>
        <v>Non Cluster:</v>
      </c>
      <c r="T251" s="106">
        <f t="shared" si="15"/>
        <v>0</v>
      </c>
      <c r="U251" s="106">
        <f t="shared" si="17"/>
        <v>0</v>
      </c>
      <c r="V251" s="106">
        <f t="shared" si="18"/>
        <v>0</v>
      </c>
      <c r="W251" s="119">
        <f t="shared" si="16"/>
        <v>0</v>
      </c>
      <c r="X251" s="106">
        <f t="shared" si="19"/>
        <v>0</v>
      </c>
    </row>
    <row r="252" spans="1:24" ht="14">
      <c r="A252" s="198"/>
      <c r="D252" s="1"/>
      <c r="E252" s="1"/>
      <c r="F252" s="187"/>
      <c r="G252" s="187"/>
      <c r="H252" s="80" t="str">
        <f>IF(ISERROR(IF(ISERROR(VLOOKUP((LEFT(D252,2)),'Fed. Agency Identifier Table'!A$2:C$63,3,FALSE)),(VLOOKUP((LEFT(D252,1)),'Fed. Agency Identifier Table'!A$2:C$63,3,FALSE)),(VLOOKUP((LEFT(D252,2)),'Fed. Agency Identifier Table'!A$2:C$63,3,FALSE)))),"",(IF(ISERROR(VLOOKUP((LEFT(D252,2)),'Fed. Agency Identifier Table'!A$2:C$63,3,FALSE)),(VLOOKUP((LEFT(D252,1)),'Fed. Agency Identifier Table'!A$2:C$63,3,FALSE)),(VLOOKUP((LEFT(D252,2)),'Fed. Agency Identifier Table'!A$2:C$63,3,FALSE)))))</f>
        <v/>
      </c>
      <c r="I252" s="150" t="str">
        <f>IF(ISNUMBER(SEARCH("*.unk*",D252)),"Other Federal Awards",IF(ISERROR(VLOOKUP(D252,'CFDA Program Titles Table'!A$2:C$2607,3,FALSE)),"",VLOOKUP(D252,'CFDA Program Titles Table'!A$2:C$2607,3,FALSE)))</f>
        <v/>
      </c>
      <c r="J252" s="70"/>
      <c r="K252" s="70"/>
      <c r="L252" s="2"/>
      <c r="M252" s="10"/>
      <c r="N252" s="10"/>
      <c r="O252" s="102"/>
      <c r="P252" s="101"/>
      <c r="Q252" s="101"/>
      <c r="R252" s="17"/>
      <c r="S252" s="106" t="str">
        <f>IFERROR(IF(J252="Y", "Research And Development Programs Cluster:", VLOOKUP(D252,'Cluster Info'!$A$2:$B$113,2,FALSE)), "Non Cluster:")</f>
        <v>Non Cluster:</v>
      </c>
      <c r="T252" s="106">
        <f t="shared" si="15"/>
        <v>0</v>
      </c>
      <c r="U252" s="106">
        <f t="shared" si="17"/>
        <v>0</v>
      </c>
      <c r="V252" s="106">
        <f t="shared" si="18"/>
        <v>0</v>
      </c>
      <c r="W252" s="119">
        <f t="shared" si="16"/>
        <v>0</v>
      </c>
      <c r="X252" s="106">
        <f t="shared" si="19"/>
        <v>0</v>
      </c>
    </row>
    <row r="253" spans="1:24" ht="14">
      <c r="A253" s="198"/>
      <c r="D253" s="1"/>
      <c r="E253" s="1"/>
      <c r="F253" s="187"/>
      <c r="G253" s="187"/>
      <c r="H253" s="80" t="str">
        <f>IF(ISERROR(IF(ISERROR(VLOOKUP((LEFT(D253,2)),'Fed. Agency Identifier Table'!A$2:C$63,3,FALSE)),(VLOOKUP((LEFT(D253,1)),'Fed. Agency Identifier Table'!A$2:C$63,3,FALSE)),(VLOOKUP((LEFT(D253,2)),'Fed. Agency Identifier Table'!A$2:C$63,3,FALSE)))),"",(IF(ISERROR(VLOOKUP((LEFT(D253,2)),'Fed. Agency Identifier Table'!A$2:C$63,3,FALSE)),(VLOOKUP((LEFT(D253,1)),'Fed. Agency Identifier Table'!A$2:C$63,3,FALSE)),(VLOOKUP((LEFT(D253,2)),'Fed. Agency Identifier Table'!A$2:C$63,3,FALSE)))))</f>
        <v/>
      </c>
      <c r="I253" s="150" t="str">
        <f>IF(ISNUMBER(SEARCH("*.unk*",D253)),"Other Federal Awards",IF(ISERROR(VLOOKUP(D253,'CFDA Program Titles Table'!A$2:C$2607,3,FALSE)),"",VLOOKUP(D253,'CFDA Program Titles Table'!A$2:C$2607,3,FALSE)))</f>
        <v/>
      </c>
      <c r="J253" s="70"/>
      <c r="K253" s="70"/>
      <c r="L253" s="2"/>
      <c r="M253" s="10"/>
      <c r="N253" s="10"/>
      <c r="O253" s="102"/>
      <c r="P253" s="101"/>
      <c r="Q253" s="101"/>
      <c r="R253" s="17"/>
      <c r="S253" s="106" t="str">
        <f>IFERROR(IF(J253="Y", "Research And Development Programs Cluster:", VLOOKUP(D253,'Cluster Info'!$A$2:$B$113,2,FALSE)), "Non Cluster:")</f>
        <v>Non Cluster:</v>
      </c>
      <c r="T253" s="106">
        <f t="shared" si="15"/>
        <v>0</v>
      </c>
      <c r="U253" s="106">
        <f t="shared" si="17"/>
        <v>0</v>
      </c>
      <c r="V253" s="106">
        <f t="shared" si="18"/>
        <v>0</v>
      </c>
      <c r="W253" s="119">
        <f t="shared" si="16"/>
        <v>0</v>
      </c>
      <c r="X253" s="106">
        <f t="shared" si="19"/>
        <v>0</v>
      </c>
    </row>
    <row r="254" spans="1:24" ht="14">
      <c r="A254" s="198"/>
      <c r="D254" s="1"/>
      <c r="E254" s="1"/>
      <c r="F254" s="187"/>
      <c r="G254" s="187"/>
      <c r="H254" s="80" t="str">
        <f>IF(ISERROR(IF(ISERROR(VLOOKUP((LEFT(D254,2)),'Fed. Agency Identifier Table'!A$2:C$63,3,FALSE)),(VLOOKUP((LEFT(D254,1)),'Fed. Agency Identifier Table'!A$2:C$63,3,FALSE)),(VLOOKUP((LEFT(D254,2)),'Fed. Agency Identifier Table'!A$2:C$63,3,FALSE)))),"",(IF(ISERROR(VLOOKUP((LEFT(D254,2)),'Fed. Agency Identifier Table'!A$2:C$63,3,FALSE)),(VLOOKUP((LEFT(D254,1)),'Fed. Agency Identifier Table'!A$2:C$63,3,FALSE)),(VLOOKUP((LEFT(D254,2)),'Fed. Agency Identifier Table'!A$2:C$63,3,FALSE)))))</f>
        <v/>
      </c>
      <c r="I254" s="150" t="str">
        <f>IF(ISNUMBER(SEARCH("*.unk*",D254)),"Other Federal Awards",IF(ISERROR(VLOOKUP(D254,'CFDA Program Titles Table'!A$2:C$2607,3,FALSE)),"",VLOOKUP(D254,'CFDA Program Titles Table'!A$2:C$2607,3,FALSE)))</f>
        <v/>
      </c>
      <c r="J254" s="70"/>
      <c r="K254" s="70"/>
      <c r="L254" s="2"/>
      <c r="M254" s="10"/>
      <c r="N254" s="10"/>
      <c r="O254" s="102"/>
      <c r="P254" s="101"/>
      <c r="Q254" s="101"/>
      <c r="R254" s="17"/>
      <c r="S254" s="106" t="str">
        <f>IFERROR(IF(J254="Y", "Research And Development Programs Cluster:", VLOOKUP(D254,'Cluster Info'!$A$2:$B$113,2,FALSE)), "Non Cluster:")</f>
        <v>Non Cluster:</v>
      </c>
      <c r="T254" s="106">
        <f t="shared" si="15"/>
        <v>0</v>
      </c>
      <c r="U254" s="106">
        <f t="shared" si="17"/>
        <v>0</v>
      </c>
      <c r="V254" s="106">
        <f t="shared" si="18"/>
        <v>0</v>
      </c>
      <c r="W254" s="119">
        <f t="shared" si="16"/>
        <v>0</v>
      </c>
      <c r="X254" s="106">
        <f t="shared" si="19"/>
        <v>0</v>
      </c>
    </row>
    <row r="255" spans="1:24" ht="14">
      <c r="A255" s="198"/>
      <c r="D255" s="1"/>
      <c r="E255" s="1"/>
      <c r="F255" s="187"/>
      <c r="G255" s="187"/>
      <c r="H255" s="80" t="str">
        <f>IF(ISERROR(IF(ISERROR(VLOOKUP((LEFT(D255,2)),'Fed. Agency Identifier Table'!A$2:C$63,3,FALSE)),(VLOOKUP((LEFT(D255,1)),'Fed. Agency Identifier Table'!A$2:C$63,3,FALSE)),(VLOOKUP((LEFT(D255,2)),'Fed. Agency Identifier Table'!A$2:C$63,3,FALSE)))),"",(IF(ISERROR(VLOOKUP((LEFT(D255,2)),'Fed. Agency Identifier Table'!A$2:C$63,3,FALSE)),(VLOOKUP((LEFT(D255,1)),'Fed. Agency Identifier Table'!A$2:C$63,3,FALSE)),(VLOOKUP((LEFT(D255,2)),'Fed. Agency Identifier Table'!A$2:C$63,3,FALSE)))))</f>
        <v/>
      </c>
      <c r="I255" s="150" t="str">
        <f>IF(ISNUMBER(SEARCH("*.unk*",D255)),"Other Federal Awards",IF(ISERROR(VLOOKUP(D255,'CFDA Program Titles Table'!A$2:C$2607,3,FALSE)),"",VLOOKUP(D255,'CFDA Program Titles Table'!A$2:C$2607,3,FALSE)))</f>
        <v/>
      </c>
      <c r="J255" s="70"/>
      <c r="K255" s="70"/>
      <c r="L255" s="2"/>
      <c r="M255" s="10"/>
      <c r="N255" s="10"/>
      <c r="O255" s="102"/>
      <c r="P255" s="101"/>
      <c r="Q255" s="101"/>
      <c r="R255" s="17"/>
      <c r="S255" s="106" t="str">
        <f>IFERROR(IF(J255="Y", "Research And Development Programs Cluster:", VLOOKUP(D255,'Cluster Info'!$A$2:$B$113,2,FALSE)), "Non Cluster:")</f>
        <v>Non Cluster:</v>
      </c>
      <c r="T255" s="106">
        <f t="shared" si="15"/>
        <v>0</v>
      </c>
      <c r="U255" s="106">
        <f t="shared" si="17"/>
        <v>0</v>
      </c>
      <c r="V255" s="106">
        <f t="shared" si="18"/>
        <v>0</v>
      </c>
      <c r="W255" s="119">
        <f t="shared" si="16"/>
        <v>0</v>
      </c>
      <c r="X255" s="106">
        <f t="shared" si="19"/>
        <v>0</v>
      </c>
    </row>
    <row r="256" spans="1:24" ht="14">
      <c r="A256" s="198"/>
      <c r="D256" s="1"/>
      <c r="E256" s="1"/>
      <c r="F256" s="187"/>
      <c r="G256" s="187"/>
      <c r="H256" s="80" t="str">
        <f>IF(ISERROR(IF(ISERROR(VLOOKUP((LEFT(D256,2)),'Fed. Agency Identifier Table'!A$2:C$63,3,FALSE)),(VLOOKUP((LEFT(D256,1)),'Fed. Agency Identifier Table'!A$2:C$63,3,FALSE)),(VLOOKUP((LEFT(D256,2)),'Fed. Agency Identifier Table'!A$2:C$63,3,FALSE)))),"",(IF(ISERROR(VLOOKUP((LEFT(D256,2)),'Fed. Agency Identifier Table'!A$2:C$63,3,FALSE)),(VLOOKUP((LEFT(D256,1)),'Fed. Agency Identifier Table'!A$2:C$63,3,FALSE)),(VLOOKUP((LEFT(D256,2)),'Fed. Agency Identifier Table'!A$2:C$63,3,FALSE)))))</f>
        <v/>
      </c>
      <c r="I256" s="150" t="str">
        <f>IF(ISNUMBER(SEARCH("*.unk*",D256)),"Other Federal Awards",IF(ISERROR(VLOOKUP(D256,'CFDA Program Titles Table'!A$2:C$2607,3,FALSE)),"",VLOOKUP(D256,'CFDA Program Titles Table'!A$2:C$2607,3,FALSE)))</f>
        <v/>
      </c>
      <c r="J256" s="70"/>
      <c r="K256" s="70"/>
      <c r="L256" s="2"/>
      <c r="M256" s="10"/>
      <c r="N256" s="10"/>
      <c r="O256" s="102"/>
      <c r="P256" s="101"/>
      <c r="Q256" s="101"/>
      <c r="R256" s="17"/>
      <c r="S256" s="106" t="str">
        <f>IFERROR(IF(J256="Y", "Research And Development Programs Cluster:", VLOOKUP(D256,'Cluster Info'!$A$2:$B$113,2,FALSE)), "Non Cluster:")</f>
        <v>Non Cluster:</v>
      </c>
      <c r="T256" s="106">
        <f t="shared" si="15"/>
        <v>0</v>
      </c>
      <c r="U256" s="106">
        <f t="shared" si="17"/>
        <v>0</v>
      </c>
      <c r="V256" s="106">
        <f t="shared" si="18"/>
        <v>0</v>
      </c>
      <c r="W256" s="119">
        <f t="shared" si="16"/>
        <v>0</v>
      </c>
      <c r="X256" s="106">
        <f t="shared" si="19"/>
        <v>0</v>
      </c>
    </row>
    <row r="257" spans="1:24" ht="14">
      <c r="A257" s="198"/>
      <c r="D257" s="1"/>
      <c r="E257" s="1"/>
      <c r="F257" s="187"/>
      <c r="G257" s="187"/>
      <c r="H257" s="80" t="str">
        <f>IF(ISERROR(IF(ISERROR(VLOOKUP((LEFT(D257,2)),'Fed. Agency Identifier Table'!A$2:C$63,3,FALSE)),(VLOOKUP((LEFT(D257,1)),'Fed. Agency Identifier Table'!A$2:C$63,3,FALSE)),(VLOOKUP((LEFT(D257,2)),'Fed. Agency Identifier Table'!A$2:C$63,3,FALSE)))),"",(IF(ISERROR(VLOOKUP((LEFT(D257,2)),'Fed. Agency Identifier Table'!A$2:C$63,3,FALSE)),(VLOOKUP((LEFT(D257,1)),'Fed. Agency Identifier Table'!A$2:C$63,3,FALSE)),(VLOOKUP((LEFT(D257,2)),'Fed. Agency Identifier Table'!A$2:C$63,3,FALSE)))))</f>
        <v/>
      </c>
      <c r="I257" s="150" t="str">
        <f>IF(ISNUMBER(SEARCH("*.unk*",D257)),"Other Federal Awards",IF(ISERROR(VLOOKUP(D257,'CFDA Program Titles Table'!A$2:C$2607,3,FALSE)),"",VLOOKUP(D257,'CFDA Program Titles Table'!A$2:C$2607,3,FALSE)))</f>
        <v/>
      </c>
      <c r="J257" s="70"/>
      <c r="K257" s="70"/>
      <c r="L257" s="2"/>
      <c r="M257" s="10"/>
      <c r="N257" s="10"/>
      <c r="O257" s="102"/>
      <c r="P257" s="101"/>
      <c r="Q257" s="101"/>
      <c r="R257" s="17"/>
      <c r="S257" s="106" t="str">
        <f>IFERROR(IF(J257="Y", "Research And Development Programs Cluster:", VLOOKUP(D257,'Cluster Info'!$A$2:$B$113,2,FALSE)), "Non Cluster:")</f>
        <v>Non Cluster:</v>
      </c>
      <c r="T257" s="106">
        <f t="shared" si="15"/>
        <v>0</v>
      </c>
      <c r="U257" s="106">
        <f t="shared" si="17"/>
        <v>0</v>
      </c>
      <c r="V257" s="106">
        <f t="shared" si="18"/>
        <v>0</v>
      </c>
      <c r="W257" s="119">
        <f t="shared" si="16"/>
        <v>0</v>
      </c>
      <c r="X257" s="106">
        <f t="shared" si="19"/>
        <v>0</v>
      </c>
    </row>
    <row r="258" spans="1:24" ht="14">
      <c r="A258" s="198"/>
      <c r="D258" s="1"/>
      <c r="E258" s="1"/>
      <c r="F258" s="187"/>
      <c r="G258" s="187"/>
      <c r="H258" s="80" t="str">
        <f>IF(ISERROR(IF(ISERROR(VLOOKUP((LEFT(D258,2)),'Fed. Agency Identifier Table'!A$2:C$63,3,FALSE)),(VLOOKUP((LEFT(D258,1)),'Fed. Agency Identifier Table'!A$2:C$63,3,FALSE)),(VLOOKUP((LEFT(D258,2)),'Fed. Agency Identifier Table'!A$2:C$63,3,FALSE)))),"",(IF(ISERROR(VLOOKUP((LEFT(D258,2)),'Fed. Agency Identifier Table'!A$2:C$63,3,FALSE)),(VLOOKUP((LEFT(D258,1)),'Fed. Agency Identifier Table'!A$2:C$63,3,FALSE)),(VLOOKUP((LEFT(D258,2)),'Fed. Agency Identifier Table'!A$2:C$63,3,FALSE)))))</f>
        <v/>
      </c>
      <c r="I258" s="150" t="str">
        <f>IF(ISNUMBER(SEARCH("*.unk*",D258)),"Other Federal Awards",IF(ISERROR(VLOOKUP(D258,'CFDA Program Titles Table'!A$2:C$2607,3,FALSE)),"",VLOOKUP(D258,'CFDA Program Titles Table'!A$2:C$2607,3,FALSE)))</f>
        <v/>
      </c>
      <c r="J258" s="70"/>
      <c r="K258" s="70"/>
      <c r="L258" s="2"/>
      <c r="M258" s="10"/>
      <c r="N258" s="10"/>
      <c r="O258" s="102"/>
      <c r="P258" s="101"/>
      <c r="Q258" s="101"/>
      <c r="R258" s="17"/>
      <c r="S258" s="106" t="str">
        <f>IFERROR(IF(J258="Y", "Research And Development Programs Cluster:", VLOOKUP(D258,'Cluster Info'!$A$2:$B$113,2,FALSE)), "Non Cluster:")</f>
        <v>Non Cluster:</v>
      </c>
      <c r="T258" s="106">
        <f t="shared" ref="T258:T321" si="20">IF(E258="Y","ARRA - "&amp;N258, N258)</f>
        <v>0</v>
      </c>
      <c r="U258" s="106">
        <f t="shared" si="17"/>
        <v>0</v>
      </c>
      <c r="V258" s="106">
        <f t="shared" si="18"/>
        <v>0</v>
      </c>
      <c r="W258" s="119">
        <f t="shared" ref="W258:W321" si="21">IF(AND(J258="Y",I258="Other Federal Awards"),(LEFT(D258,2)&amp;".RD"),D258)</f>
        <v>0</v>
      </c>
      <c r="X258" s="106">
        <f t="shared" si="19"/>
        <v>0</v>
      </c>
    </row>
    <row r="259" spans="1:24" ht="14">
      <c r="A259" s="198"/>
      <c r="D259" s="1"/>
      <c r="E259" s="1"/>
      <c r="F259" s="187"/>
      <c r="G259" s="187"/>
      <c r="H259" s="80" t="str">
        <f>IF(ISERROR(IF(ISERROR(VLOOKUP((LEFT(D259,2)),'Fed. Agency Identifier Table'!A$2:C$63,3,FALSE)),(VLOOKUP((LEFT(D259,1)),'Fed. Agency Identifier Table'!A$2:C$63,3,FALSE)),(VLOOKUP((LEFT(D259,2)),'Fed. Agency Identifier Table'!A$2:C$63,3,FALSE)))),"",(IF(ISERROR(VLOOKUP((LEFT(D259,2)),'Fed. Agency Identifier Table'!A$2:C$63,3,FALSE)),(VLOOKUP((LEFT(D259,1)),'Fed. Agency Identifier Table'!A$2:C$63,3,FALSE)),(VLOOKUP((LEFT(D259,2)),'Fed. Agency Identifier Table'!A$2:C$63,3,FALSE)))))</f>
        <v/>
      </c>
      <c r="I259" s="150" t="str">
        <f>IF(ISNUMBER(SEARCH("*.unk*",D259)),"Other Federal Awards",IF(ISERROR(VLOOKUP(D259,'CFDA Program Titles Table'!A$2:C$2607,3,FALSE)),"",VLOOKUP(D259,'CFDA Program Titles Table'!A$2:C$2607,3,FALSE)))</f>
        <v/>
      </c>
      <c r="J259" s="70"/>
      <c r="K259" s="70"/>
      <c r="L259" s="2"/>
      <c r="M259" s="10"/>
      <c r="N259" s="10"/>
      <c r="O259" s="102"/>
      <c r="P259" s="101"/>
      <c r="Q259" s="101"/>
      <c r="R259" s="17"/>
      <c r="S259" s="106" t="str">
        <f>IFERROR(IF(J259="Y", "Research And Development Programs Cluster:", VLOOKUP(D259,'Cluster Info'!$A$2:$B$113,2,FALSE)), "Non Cluster:")</f>
        <v>Non Cluster:</v>
      </c>
      <c r="T259" s="106">
        <f t="shared" si="20"/>
        <v>0</v>
      </c>
      <c r="U259" s="106">
        <f t="shared" ref="U259:U322" si="22">IF(F259="Y","COVID-19 - "&amp;N259, N259)</f>
        <v>0</v>
      </c>
      <c r="V259" s="106">
        <f t="shared" ref="V259:V322" si="23">IF(G259="Y","ARP - "&amp;N259, N259)</f>
        <v>0</v>
      </c>
      <c r="W259" s="119">
        <f t="shared" si="21"/>
        <v>0</v>
      </c>
      <c r="X259" s="106">
        <f t="shared" ref="X259:X322" si="24">O259-P259</f>
        <v>0</v>
      </c>
    </row>
    <row r="260" spans="1:24" ht="14">
      <c r="A260" s="198"/>
      <c r="D260" s="1"/>
      <c r="E260" s="1"/>
      <c r="F260" s="187"/>
      <c r="G260" s="187"/>
      <c r="H260" s="80" t="str">
        <f>IF(ISERROR(IF(ISERROR(VLOOKUP((LEFT(D260,2)),'Fed. Agency Identifier Table'!A$2:C$63,3,FALSE)),(VLOOKUP((LEFT(D260,1)),'Fed. Agency Identifier Table'!A$2:C$63,3,FALSE)),(VLOOKUP((LEFT(D260,2)),'Fed. Agency Identifier Table'!A$2:C$63,3,FALSE)))),"",(IF(ISERROR(VLOOKUP((LEFT(D260,2)),'Fed. Agency Identifier Table'!A$2:C$63,3,FALSE)),(VLOOKUP((LEFT(D260,1)),'Fed. Agency Identifier Table'!A$2:C$63,3,FALSE)),(VLOOKUP((LEFT(D260,2)),'Fed. Agency Identifier Table'!A$2:C$63,3,FALSE)))))</f>
        <v/>
      </c>
      <c r="I260" s="150" t="str">
        <f>IF(ISNUMBER(SEARCH("*.unk*",D260)),"Other Federal Awards",IF(ISERROR(VLOOKUP(D260,'CFDA Program Titles Table'!A$2:C$2607,3,FALSE)),"",VLOOKUP(D260,'CFDA Program Titles Table'!A$2:C$2607,3,FALSE)))</f>
        <v/>
      </c>
      <c r="J260" s="70"/>
      <c r="K260" s="70"/>
      <c r="L260" s="2"/>
      <c r="M260" s="10"/>
      <c r="N260" s="10"/>
      <c r="O260" s="102"/>
      <c r="P260" s="101"/>
      <c r="Q260" s="101"/>
      <c r="R260" s="17"/>
      <c r="S260" s="106" t="str">
        <f>IFERROR(IF(J260="Y", "Research And Development Programs Cluster:", VLOOKUP(D260,'Cluster Info'!$A$2:$B$113,2,FALSE)), "Non Cluster:")</f>
        <v>Non Cluster:</v>
      </c>
      <c r="T260" s="106">
        <f t="shared" si="20"/>
        <v>0</v>
      </c>
      <c r="U260" s="106">
        <f t="shared" si="22"/>
        <v>0</v>
      </c>
      <c r="V260" s="106">
        <f t="shared" si="23"/>
        <v>0</v>
      </c>
      <c r="W260" s="119">
        <f t="shared" si="21"/>
        <v>0</v>
      </c>
      <c r="X260" s="106">
        <f t="shared" si="24"/>
        <v>0</v>
      </c>
    </row>
    <row r="261" spans="1:24" ht="14">
      <c r="A261" s="198"/>
      <c r="D261" s="1"/>
      <c r="E261" s="1"/>
      <c r="F261" s="187"/>
      <c r="G261" s="187"/>
      <c r="H261" s="80" t="str">
        <f>IF(ISERROR(IF(ISERROR(VLOOKUP((LEFT(D261,2)),'Fed. Agency Identifier Table'!A$2:C$63,3,FALSE)),(VLOOKUP((LEFT(D261,1)),'Fed. Agency Identifier Table'!A$2:C$63,3,FALSE)),(VLOOKUP((LEFT(D261,2)),'Fed. Agency Identifier Table'!A$2:C$63,3,FALSE)))),"",(IF(ISERROR(VLOOKUP((LEFT(D261,2)),'Fed. Agency Identifier Table'!A$2:C$63,3,FALSE)),(VLOOKUP((LEFT(D261,1)),'Fed. Agency Identifier Table'!A$2:C$63,3,FALSE)),(VLOOKUP((LEFT(D261,2)),'Fed. Agency Identifier Table'!A$2:C$63,3,FALSE)))))</f>
        <v/>
      </c>
      <c r="I261" s="150" t="str">
        <f>IF(ISNUMBER(SEARCH("*.unk*",D261)),"Other Federal Awards",IF(ISERROR(VLOOKUP(D261,'CFDA Program Titles Table'!A$2:C$2607,3,FALSE)),"",VLOOKUP(D261,'CFDA Program Titles Table'!A$2:C$2607,3,FALSE)))</f>
        <v/>
      </c>
      <c r="J261" s="70"/>
      <c r="K261" s="70"/>
      <c r="L261" s="2"/>
      <c r="M261" s="10"/>
      <c r="N261" s="10"/>
      <c r="O261" s="102"/>
      <c r="P261" s="101"/>
      <c r="Q261" s="101"/>
      <c r="R261" s="17"/>
      <c r="S261" s="106" t="str">
        <f>IFERROR(IF(J261="Y", "Research And Development Programs Cluster:", VLOOKUP(D261,'Cluster Info'!$A$2:$B$113,2,FALSE)), "Non Cluster:")</f>
        <v>Non Cluster:</v>
      </c>
      <c r="T261" s="106">
        <f t="shared" si="20"/>
        <v>0</v>
      </c>
      <c r="U261" s="106">
        <f t="shared" si="22"/>
        <v>0</v>
      </c>
      <c r="V261" s="106">
        <f t="shared" si="23"/>
        <v>0</v>
      </c>
      <c r="W261" s="119">
        <f t="shared" si="21"/>
        <v>0</v>
      </c>
      <c r="X261" s="106">
        <f t="shared" si="24"/>
        <v>0</v>
      </c>
    </row>
    <row r="262" spans="1:24" ht="14">
      <c r="A262" s="198"/>
      <c r="D262" s="1"/>
      <c r="E262" s="1"/>
      <c r="F262" s="187"/>
      <c r="G262" s="187"/>
      <c r="H262" s="80" t="str">
        <f>IF(ISERROR(IF(ISERROR(VLOOKUP((LEFT(D262,2)),'Fed. Agency Identifier Table'!A$2:C$63,3,FALSE)),(VLOOKUP((LEFT(D262,1)),'Fed. Agency Identifier Table'!A$2:C$63,3,FALSE)),(VLOOKUP((LEFT(D262,2)),'Fed. Agency Identifier Table'!A$2:C$63,3,FALSE)))),"",(IF(ISERROR(VLOOKUP((LEFT(D262,2)),'Fed. Agency Identifier Table'!A$2:C$63,3,FALSE)),(VLOOKUP((LEFT(D262,1)),'Fed. Agency Identifier Table'!A$2:C$63,3,FALSE)),(VLOOKUP((LEFT(D262,2)),'Fed. Agency Identifier Table'!A$2:C$63,3,FALSE)))))</f>
        <v/>
      </c>
      <c r="I262" s="150" t="str">
        <f>IF(ISNUMBER(SEARCH("*.unk*",D262)),"Other Federal Awards",IF(ISERROR(VLOOKUP(D262,'CFDA Program Titles Table'!A$2:C$2607,3,FALSE)),"",VLOOKUP(D262,'CFDA Program Titles Table'!A$2:C$2607,3,FALSE)))</f>
        <v/>
      </c>
      <c r="J262" s="70"/>
      <c r="K262" s="70"/>
      <c r="L262" s="2"/>
      <c r="M262" s="10"/>
      <c r="N262" s="10"/>
      <c r="O262" s="102"/>
      <c r="P262" s="101"/>
      <c r="Q262" s="101"/>
      <c r="R262" s="17"/>
      <c r="S262" s="106" t="str">
        <f>IFERROR(IF(J262="Y", "Research And Development Programs Cluster:", VLOOKUP(D262,'Cluster Info'!$A$2:$B$113,2,FALSE)), "Non Cluster:")</f>
        <v>Non Cluster:</v>
      </c>
      <c r="T262" s="106">
        <f t="shared" si="20"/>
        <v>0</v>
      </c>
      <c r="U262" s="106">
        <f t="shared" si="22"/>
        <v>0</v>
      </c>
      <c r="V262" s="106">
        <f t="shared" si="23"/>
        <v>0</v>
      </c>
      <c r="W262" s="119">
        <f t="shared" si="21"/>
        <v>0</v>
      </c>
      <c r="X262" s="106">
        <f t="shared" si="24"/>
        <v>0</v>
      </c>
    </row>
    <row r="263" spans="1:24" ht="14">
      <c r="A263" s="198"/>
      <c r="D263" s="1"/>
      <c r="E263" s="1"/>
      <c r="F263" s="187"/>
      <c r="G263" s="187"/>
      <c r="H263" s="80" t="str">
        <f>IF(ISERROR(IF(ISERROR(VLOOKUP((LEFT(D263,2)),'Fed. Agency Identifier Table'!A$2:C$63,3,FALSE)),(VLOOKUP((LEFT(D263,1)),'Fed. Agency Identifier Table'!A$2:C$63,3,FALSE)),(VLOOKUP((LEFT(D263,2)),'Fed. Agency Identifier Table'!A$2:C$63,3,FALSE)))),"",(IF(ISERROR(VLOOKUP((LEFT(D263,2)),'Fed. Agency Identifier Table'!A$2:C$63,3,FALSE)),(VLOOKUP((LEFT(D263,1)),'Fed. Agency Identifier Table'!A$2:C$63,3,FALSE)),(VLOOKUP((LEFT(D263,2)),'Fed. Agency Identifier Table'!A$2:C$63,3,FALSE)))))</f>
        <v/>
      </c>
      <c r="I263" s="150" t="str">
        <f>IF(ISNUMBER(SEARCH("*.unk*",D263)),"Other Federal Awards",IF(ISERROR(VLOOKUP(D263,'CFDA Program Titles Table'!A$2:C$2607,3,FALSE)),"",VLOOKUP(D263,'CFDA Program Titles Table'!A$2:C$2607,3,FALSE)))</f>
        <v/>
      </c>
      <c r="J263" s="70"/>
      <c r="K263" s="70"/>
      <c r="L263" s="2"/>
      <c r="M263" s="10"/>
      <c r="N263" s="10"/>
      <c r="O263" s="102"/>
      <c r="P263" s="101"/>
      <c r="Q263" s="101"/>
      <c r="R263" s="17"/>
      <c r="S263" s="106" t="str">
        <f>IFERROR(IF(J263="Y", "Research And Development Programs Cluster:", VLOOKUP(D263,'Cluster Info'!$A$2:$B$113,2,FALSE)), "Non Cluster:")</f>
        <v>Non Cluster:</v>
      </c>
      <c r="T263" s="106">
        <f t="shared" si="20"/>
        <v>0</v>
      </c>
      <c r="U263" s="106">
        <f t="shared" si="22"/>
        <v>0</v>
      </c>
      <c r="V263" s="106">
        <f t="shared" si="23"/>
        <v>0</v>
      </c>
      <c r="W263" s="119">
        <f t="shared" si="21"/>
        <v>0</v>
      </c>
      <c r="X263" s="106">
        <f t="shared" si="24"/>
        <v>0</v>
      </c>
    </row>
    <row r="264" spans="1:24" ht="14">
      <c r="A264" s="198"/>
      <c r="D264" s="1"/>
      <c r="E264" s="1"/>
      <c r="F264" s="187"/>
      <c r="G264" s="187"/>
      <c r="H264" s="80" t="str">
        <f>IF(ISERROR(IF(ISERROR(VLOOKUP((LEFT(D264,2)),'Fed. Agency Identifier Table'!A$2:C$63,3,FALSE)),(VLOOKUP((LEFT(D264,1)),'Fed. Agency Identifier Table'!A$2:C$63,3,FALSE)),(VLOOKUP((LEFT(D264,2)),'Fed. Agency Identifier Table'!A$2:C$63,3,FALSE)))),"",(IF(ISERROR(VLOOKUP((LEFT(D264,2)),'Fed. Agency Identifier Table'!A$2:C$63,3,FALSE)),(VLOOKUP((LEFT(D264,1)),'Fed. Agency Identifier Table'!A$2:C$63,3,FALSE)),(VLOOKUP((LEFT(D264,2)),'Fed. Agency Identifier Table'!A$2:C$63,3,FALSE)))))</f>
        <v/>
      </c>
      <c r="I264" s="150" t="str">
        <f>IF(ISNUMBER(SEARCH("*.unk*",D264)),"Other Federal Awards",IF(ISERROR(VLOOKUP(D264,'CFDA Program Titles Table'!A$2:C$2607,3,FALSE)),"",VLOOKUP(D264,'CFDA Program Titles Table'!A$2:C$2607,3,FALSE)))</f>
        <v/>
      </c>
      <c r="J264" s="70"/>
      <c r="K264" s="70"/>
      <c r="L264" s="2"/>
      <c r="M264" s="10"/>
      <c r="N264" s="10"/>
      <c r="O264" s="102"/>
      <c r="P264" s="101"/>
      <c r="Q264" s="101"/>
      <c r="R264" s="17"/>
      <c r="S264" s="106" t="str">
        <f>IFERROR(IF(J264="Y", "Research And Development Programs Cluster:", VLOOKUP(D264,'Cluster Info'!$A$2:$B$113,2,FALSE)), "Non Cluster:")</f>
        <v>Non Cluster:</v>
      </c>
      <c r="T264" s="106">
        <f t="shared" si="20"/>
        <v>0</v>
      </c>
      <c r="U264" s="106">
        <f t="shared" si="22"/>
        <v>0</v>
      </c>
      <c r="V264" s="106">
        <f t="shared" si="23"/>
        <v>0</v>
      </c>
      <c r="W264" s="119">
        <f t="shared" si="21"/>
        <v>0</v>
      </c>
      <c r="X264" s="106">
        <f t="shared" si="24"/>
        <v>0</v>
      </c>
    </row>
    <row r="265" spans="1:24" ht="14">
      <c r="A265" s="198"/>
      <c r="D265" s="1"/>
      <c r="E265" s="1"/>
      <c r="F265" s="187"/>
      <c r="G265" s="187"/>
      <c r="H265" s="80" t="str">
        <f>IF(ISERROR(IF(ISERROR(VLOOKUP((LEFT(D265,2)),'Fed. Agency Identifier Table'!A$2:C$63,3,FALSE)),(VLOOKUP((LEFT(D265,1)),'Fed. Agency Identifier Table'!A$2:C$63,3,FALSE)),(VLOOKUP((LEFT(D265,2)),'Fed. Agency Identifier Table'!A$2:C$63,3,FALSE)))),"",(IF(ISERROR(VLOOKUP((LEFT(D265,2)),'Fed. Agency Identifier Table'!A$2:C$63,3,FALSE)),(VLOOKUP((LEFT(D265,1)),'Fed. Agency Identifier Table'!A$2:C$63,3,FALSE)),(VLOOKUP((LEFT(D265,2)),'Fed. Agency Identifier Table'!A$2:C$63,3,FALSE)))))</f>
        <v/>
      </c>
      <c r="I265" s="150" t="str">
        <f>IF(ISNUMBER(SEARCH("*.unk*",D265)),"Other Federal Awards",IF(ISERROR(VLOOKUP(D265,'CFDA Program Titles Table'!A$2:C$2607,3,FALSE)),"",VLOOKUP(D265,'CFDA Program Titles Table'!A$2:C$2607,3,FALSE)))</f>
        <v/>
      </c>
      <c r="J265" s="70"/>
      <c r="K265" s="70"/>
      <c r="L265" s="2"/>
      <c r="M265" s="10"/>
      <c r="N265" s="10"/>
      <c r="O265" s="102"/>
      <c r="P265" s="101"/>
      <c r="Q265" s="101"/>
      <c r="R265" s="17"/>
      <c r="S265" s="106" t="str">
        <f>IFERROR(IF(J265="Y", "Research And Development Programs Cluster:", VLOOKUP(D265,'Cluster Info'!$A$2:$B$113,2,FALSE)), "Non Cluster:")</f>
        <v>Non Cluster:</v>
      </c>
      <c r="T265" s="106">
        <f t="shared" si="20"/>
        <v>0</v>
      </c>
      <c r="U265" s="106">
        <f t="shared" si="22"/>
        <v>0</v>
      </c>
      <c r="V265" s="106">
        <f t="shared" si="23"/>
        <v>0</v>
      </c>
      <c r="W265" s="119">
        <f t="shared" si="21"/>
        <v>0</v>
      </c>
      <c r="X265" s="106">
        <f t="shared" si="24"/>
        <v>0</v>
      </c>
    </row>
    <row r="266" spans="1:24" ht="14">
      <c r="A266" s="198"/>
      <c r="D266" s="1"/>
      <c r="E266" s="1"/>
      <c r="F266" s="187"/>
      <c r="G266" s="187"/>
      <c r="H266" s="80" t="str">
        <f>IF(ISERROR(IF(ISERROR(VLOOKUP((LEFT(D266,2)),'Fed. Agency Identifier Table'!A$2:C$63,3,FALSE)),(VLOOKUP((LEFT(D266,1)),'Fed. Agency Identifier Table'!A$2:C$63,3,FALSE)),(VLOOKUP((LEFT(D266,2)),'Fed. Agency Identifier Table'!A$2:C$63,3,FALSE)))),"",(IF(ISERROR(VLOOKUP((LEFT(D266,2)),'Fed. Agency Identifier Table'!A$2:C$63,3,FALSE)),(VLOOKUP((LEFT(D266,1)),'Fed. Agency Identifier Table'!A$2:C$63,3,FALSE)),(VLOOKUP((LEFT(D266,2)),'Fed. Agency Identifier Table'!A$2:C$63,3,FALSE)))))</f>
        <v/>
      </c>
      <c r="I266" s="150" t="str">
        <f>IF(ISNUMBER(SEARCH("*.unk*",D266)),"Other Federal Awards",IF(ISERROR(VLOOKUP(D266,'CFDA Program Titles Table'!A$2:C$2607,3,FALSE)),"",VLOOKUP(D266,'CFDA Program Titles Table'!A$2:C$2607,3,FALSE)))</f>
        <v/>
      </c>
      <c r="J266" s="70"/>
      <c r="K266" s="70"/>
      <c r="L266" s="2"/>
      <c r="M266" s="10"/>
      <c r="N266" s="10"/>
      <c r="O266" s="102"/>
      <c r="P266" s="101"/>
      <c r="Q266" s="101"/>
      <c r="R266" s="17"/>
      <c r="S266" s="106" t="str">
        <f>IFERROR(IF(J266="Y", "Research And Development Programs Cluster:", VLOOKUP(D266,'Cluster Info'!$A$2:$B$113,2,FALSE)), "Non Cluster:")</f>
        <v>Non Cluster:</v>
      </c>
      <c r="T266" s="106">
        <f t="shared" si="20"/>
        <v>0</v>
      </c>
      <c r="U266" s="106">
        <f t="shared" si="22"/>
        <v>0</v>
      </c>
      <c r="V266" s="106">
        <f t="shared" si="23"/>
        <v>0</v>
      </c>
      <c r="W266" s="119">
        <f t="shared" si="21"/>
        <v>0</v>
      </c>
      <c r="X266" s="106">
        <f t="shared" si="24"/>
        <v>0</v>
      </c>
    </row>
    <row r="267" spans="1:24" ht="14">
      <c r="A267" s="198"/>
      <c r="D267" s="1"/>
      <c r="E267" s="1"/>
      <c r="F267" s="187"/>
      <c r="G267" s="187"/>
      <c r="H267" s="80" t="str">
        <f>IF(ISERROR(IF(ISERROR(VLOOKUP((LEFT(D267,2)),'Fed. Agency Identifier Table'!A$2:C$63,3,FALSE)),(VLOOKUP((LEFT(D267,1)),'Fed. Agency Identifier Table'!A$2:C$63,3,FALSE)),(VLOOKUP((LEFT(D267,2)),'Fed. Agency Identifier Table'!A$2:C$63,3,FALSE)))),"",(IF(ISERROR(VLOOKUP((LEFT(D267,2)),'Fed. Agency Identifier Table'!A$2:C$63,3,FALSE)),(VLOOKUP((LEFT(D267,1)),'Fed. Agency Identifier Table'!A$2:C$63,3,FALSE)),(VLOOKUP((LEFT(D267,2)),'Fed. Agency Identifier Table'!A$2:C$63,3,FALSE)))))</f>
        <v/>
      </c>
      <c r="I267" s="150" t="str">
        <f>IF(ISNUMBER(SEARCH("*.unk*",D267)),"Other Federal Awards",IF(ISERROR(VLOOKUP(D267,'CFDA Program Titles Table'!A$2:C$2607,3,FALSE)),"",VLOOKUP(D267,'CFDA Program Titles Table'!A$2:C$2607,3,FALSE)))</f>
        <v/>
      </c>
      <c r="J267" s="70"/>
      <c r="K267" s="70"/>
      <c r="L267" s="2"/>
      <c r="M267" s="10"/>
      <c r="N267" s="10"/>
      <c r="O267" s="102"/>
      <c r="P267" s="101"/>
      <c r="Q267" s="101"/>
      <c r="R267" s="17"/>
      <c r="S267" s="106" t="str">
        <f>IFERROR(IF(J267="Y", "Research And Development Programs Cluster:", VLOOKUP(D267,'Cluster Info'!$A$2:$B$113,2,FALSE)), "Non Cluster:")</f>
        <v>Non Cluster:</v>
      </c>
      <c r="T267" s="106">
        <f t="shared" si="20"/>
        <v>0</v>
      </c>
      <c r="U267" s="106">
        <f t="shared" si="22"/>
        <v>0</v>
      </c>
      <c r="V267" s="106">
        <f t="shared" si="23"/>
        <v>0</v>
      </c>
      <c r="W267" s="119">
        <f t="shared" si="21"/>
        <v>0</v>
      </c>
      <c r="X267" s="106">
        <f t="shared" si="24"/>
        <v>0</v>
      </c>
    </row>
    <row r="268" spans="1:24" ht="14">
      <c r="A268" s="198"/>
      <c r="D268" s="1"/>
      <c r="E268" s="1"/>
      <c r="F268" s="187"/>
      <c r="G268" s="187"/>
      <c r="H268" s="80" t="str">
        <f>IF(ISERROR(IF(ISERROR(VLOOKUP((LEFT(D268,2)),'Fed. Agency Identifier Table'!A$2:C$63,3,FALSE)),(VLOOKUP((LEFT(D268,1)),'Fed. Agency Identifier Table'!A$2:C$63,3,FALSE)),(VLOOKUP((LEFT(D268,2)),'Fed. Agency Identifier Table'!A$2:C$63,3,FALSE)))),"",(IF(ISERROR(VLOOKUP((LEFT(D268,2)),'Fed. Agency Identifier Table'!A$2:C$63,3,FALSE)),(VLOOKUP((LEFT(D268,1)),'Fed. Agency Identifier Table'!A$2:C$63,3,FALSE)),(VLOOKUP((LEFT(D268,2)),'Fed. Agency Identifier Table'!A$2:C$63,3,FALSE)))))</f>
        <v/>
      </c>
      <c r="I268" s="150" t="str">
        <f>IF(ISNUMBER(SEARCH("*.unk*",D268)),"Other Federal Awards",IF(ISERROR(VLOOKUP(D268,'CFDA Program Titles Table'!A$2:C$2607,3,FALSE)),"",VLOOKUP(D268,'CFDA Program Titles Table'!A$2:C$2607,3,FALSE)))</f>
        <v/>
      </c>
      <c r="J268" s="70"/>
      <c r="K268" s="70"/>
      <c r="L268" s="2"/>
      <c r="M268" s="10"/>
      <c r="N268" s="10"/>
      <c r="O268" s="102"/>
      <c r="P268" s="101"/>
      <c r="Q268" s="101"/>
      <c r="R268" s="17"/>
      <c r="S268" s="106" t="str">
        <f>IFERROR(IF(J268="Y", "Research And Development Programs Cluster:", VLOOKUP(D268,'Cluster Info'!$A$2:$B$113,2,FALSE)), "Non Cluster:")</f>
        <v>Non Cluster:</v>
      </c>
      <c r="T268" s="106">
        <f t="shared" si="20"/>
        <v>0</v>
      </c>
      <c r="U268" s="106">
        <f t="shared" si="22"/>
        <v>0</v>
      </c>
      <c r="V268" s="106">
        <f t="shared" si="23"/>
        <v>0</v>
      </c>
      <c r="W268" s="119">
        <f t="shared" si="21"/>
        <v>0</v>
      </c>
      <c r="X268" s="106">
        <f t="shared" si="24"/>
        <v>0</v>
      </c>
    </row>
    <row r="269" spans="1:24" ht="14">
      <c r="A269" s="198"/>
      <c r="D269" s="1"/>
      <c r="E269" s="1"/>
      <c r="F269" s="187"/>
      <c r="G269" s="187"/>
      <c r="H269" s="80" t="str">
        <f>IF(ISERROR(IF(ISERROR(VLOOKUP((LEFT(D269,2)),'Fed. Agency Identifier Table'!A$2:C$63,3,FALSE)),(VLOOKUP((LEFT(D269,1)),'Fed. Agency Identifier Table'!A$2:C$63,3,FALSE)),(VLOOKUP((LEFT(D269,2)),'Fed. Agency Identifier Table'!A$2:C$63,3,FALSE)))),"",(IF(ISERROR(VLOOKUP((LEFT(D269,2)),'Fed. Agency Identifier Table'!A$2:C$63,3,FALSE)),(VLOOKUP((LEFT(D269,1)),'Fed. Agency Identifier Table'!A$2:C$63,3,FALSE)),(VLOOKUP((LEFT(D269,2)),'Fed. Agency Identifier Table'!A$2:C$63,3,FALSE)))))</f>
        <v/>
      </c>
      <c r="I269" s="150" t="str">
        <f>IF(ISNUMBER(SEARCH("*.unk*",D269)),"Other Federal Awards",IF(ISERROR(VLOOKUP(D269,'CFDA Program Titles Table'!A$2:C$2607,3,FALSE)),"",VLOOKUP(D269,'CFDA Program Titles Table'!A$2:C$2607,3,FALSE)))</f>
        <v/>
      </c>
      <c r="J269" s="70"/>
      <c r="K269" s="70"/>
      <c r="L269" s="2"/>
      <c r="M269" s="10"/>
      <c r="N269" s="10"/>
      <c r="O269" s="102"/>
      <c r="P269" s="101"/>
      <c r="Q269" s="101"/>
      <c r="R269" s="17"/>
      <c r="S269" s="106" t="str">
        <f>IFERROR(IF(J269="Y", "Research And Development Programs Cluster:", VLOOKUP(D269,'Cluster Info'!$A$2:$B$113,2,FALSE)), "Non Cluster:")</f>
        <v>Non Cluster:</v>
      </c>
      <c r="T269" s="106">
        <f t="shared" si="20"/>
        <v>0</v>
      </c>
      <c r="U269" s="106">
        <f t="shared" si="22"/>
        <v>0</v>
      </c>
      <c r="V269" s="106">
        <f t="shared" si="23"/>
        <v>0</v>
      </c>
      <c r="W269" s="119">
        <f t="shared" si="21"/>
        <v>0</v>
      </c>
      <c r="X269" s="106">
        <f t="shared" si="24"/>
        <v>0</v>
      </c>
    </row>
    <row r="270" spans="1:24" ht="14">
      <c r="A270" s="198"/>
      <c r="D270" s="1"/>
      <c r="E270" s="1"/>
      <c r="F270" s="187"/>
      <c r="G270" s="187"/>
      <c r="H270" s="80" t="str">
        <f>IF(ISERROR(IF(ISERROR(VLOOKUP((LEFT(D270,2)),'Fed. Agency Identifier Table'!A$2:C$63,3,FALSE)),(VLOOKUP((LEFT(D270,1)),'Fed. Agency Identifier Table'!A$2:C$63,3,FALSE)),(VLOOKUP((LEFT(D270,2)),'Fed. Agency Identifier Table'!A$2:C$63,3,FALSE)))),"",(IF(ISERROR(VLOOKUP((LEFT(D270,2)),'Fed. Agency Identifier Table'!A$2:C$63,3,FALSE)),(VLOOKUP((LEFT(D270,1)),'Fed. Agency Identifier Table'!A$2:C$63,3,FALSE)),(VLOOKUP((LEFT(D270,2)),'Fed. Agency Identifier Table'!A$2:C$63,3,FALSE)))))</f>
        <v/>
      </c>
      <c r="I270" s="150" t="str">
        <f>IF(ISNUMBER(SEARCH("*.unk*",D270)),"Other Federal Awards",IF(ISERROR(VLOOKUP(D270,'CFDA Program Titles Table'!A$2:C$2607,3,FALSE)),"",VLOOKUP(D270,'CFDA Program Titles Table'!A$2:C$2607,3,FALSE)))</f>
        <v/>
      </c>
      <c r="J270" s="70"/>
      <c r="K270" s="70"/>
      <c r="L270" s="2"/>
      <c r="M270" s="10"/>
      <c r="N270" s="10"/>
      <c r="O270" s="102"/>
      <c r="P270" s="101"/>
      <c r="Q270" s="101"/>
      <c r="R270" s="17"/>
      <c r="S270" s="106" t="str">
        <f>IFERROR(IF(J270="Y", "Research And Development Programs Cluster:", VLOOKUP(D270,'Cluster Info'!$A$2:$B$113,2,FALSE)), "Non Cluster:")</f>
        <v>Non Cluster:</v>
      </c>
      <c r="T270" s="106">
        <f t="shared" si="20"/>
        <v>0</v>
      </c>
      <c r="U270" s="106">
        <f t="shared" si="22"/>
        <v>0</v>
      </c>
      <c r="V270" s="106">
        <f t="shared" si="23"/>
        <v>0</v>
      </c>
      <c r="W270" s="119">
        <f t="shared" si="21"/>
        <v>0</v>
      </c>
      <c r="X270" s="106">
        <f t="shared" si="24"/>
        <v>0</v>
      </c>
    </row>
    <row r="271" spans="1:24" ht="14">
      <c r="A271" s="198"/>
      <c r="D271" s="1"/>
      <c r="E271" s="1"/>
      <c r="F271" s="187"/>
      <c r="G271" s="187"/>
      <c r="H271" s="80" t="str">
        <f>IF(ISERROR(IF(ISERROR(VLOOKUP((LEFT(D271,2)),'Fed. Agency Identifier Table'!A$2:C$63,3,FALSE)),(VLOOKUP((LEFT(D271,1)),'Fed. Agency Identifier Table'!A$2:C$63,3,FALSE)),(VLOOKUP((LEFT(D271,2)),'Fed. Agency Identifier Table'!A$2:C$63,3,FALSE)))),"",(IF(ISERROR(VLOOKUP((LEFT(D271,2)),'Fed. Agency Identifier Table'!A$2:C$63,3,FALSE)),(VLOOKUP((LEFT(D271,1)),'Fed. Agency Identifier Table'!A$2:C$63,3,FALSE)),(VLOOKUP((LEFT(D271,2)),'Fed. Agency Identifier Table'!A$2:C$63,3,FALSE)))))</f>
        <v/>
      </c>
      <c r="I271" s="150" t="str">
        <f>IF(ISNUMBER(SEARCH("*.unk*",D271)),"Other Federal Awards",IF(ISERROR(VLOOKUP(D271,'CFDA Program Titles Table'!A$2:C$2607,3,FALSE)),"",VLOOKUP(D271,'CFDA Program Titles Table'!A$2:C$2607,3,FALSE)))</f>
        <v/>
      </c>
      <c r="J271" s="70"/>
      <c r="K271" s="70"/>
      <c r="L271" s="2"/>
      <c r="M271" s="10"/>
      <c r="N271" s="10"/>
      <c r="O271" s="102"/>
      <c r="P271" s="101"/>
      <c r="Q271" s="101"/>
      <c r="R271" s="17"/>
      <c r="S271" s="106" t="str">
        <f>IFERROR(IF(J271="Y", "Research And Development Programs Cluster:", VLOOKUP(D271,'Cluster Info'!$A$2:$B$113,2,FALSE)), "Non Cluster:")</f>
        <v>Non Cluster:</v>
      </c>
      <c r="T271" s="106">
        <f t="shared" si="20"/>
        <v>0</v>
      </c>
      <c r="U271" s="106">
        <f t="shared" si="22"/>
        <v>0</v>
      </c>
      <c r="V271" s="106">
        <f t="shared" si="23"/>
        <v>0</v>
      </c>
      <c r="W271" s="119">
        <f t="shared" si="21"/>
        <v>0</v>
      </c>
      <c r="X271" s="106">
        <f t="shared" si="24"/>
        <v>0</v>
      </c>
    </row>
    <row r="272" spans="1:24" ht="14">
      <c r="A272" s="198"/>
      <c r="D272" s="1"/>
      <c r="E272" s="1"/>
      <c r="F272" s="187"/>
      <c r="G272" s="187"/>
      <c r="H272" s="80" t="str">
        <f>IF(ISERROR(IF(ISERROR(VLOOKUP((LEFT(D272,2)),'Fed. Agency Identifier Table'!A$2:C$63,3,FALSE)),(VLOOKUP((LEFT(D272,1)),'Fed. Agency Identifier Table'!A$2:C$63,3,FALSE)),(VLOOKUP((LEFT(D272,2)),'Fed. Agency Identifier Table'!A$2:C$63,3,FALSE)))),"",(IF(ISERROR(VLOOKUP((LEFT(D272,2)),'Fed. Agency Identifier Table'!A$2:C$63,3,FALSE)),(VLOOKUP((LEFT(D272,1)),'Fed. Agency Identifier Table'!A$2:C$63,3,FALSE)),(VLOOKUP((LEFT(D272,2)),'Fed. Agency Identifier Table'!A$2:C$63,3,FALSE)))))</f>
        <v/>
      </c>
      <c r="I272" s="150" t="str">
        <f>IF(ISNUMBER(SEARCH("*.unk*",D272)),"Other Federal Awards",IF(ISERROR(VLOOKUP(D272,'CFDA Program Titles Table'!A$2:C$2607,3,FALSE)),"",VLOOKUP(D272,'CFDA Program Titles Table'!A$2:C$2607,3,FALSE)))</f>
        <v/>
      </c>
      <c r="J272" s="70"/>
      <c r="K272" s="70"/>
      <c r="L272" s="2"/>
      <c r="M272" s="10"/>
      <c r="N272" s="10"/>
      <c r="O272" s="102"/>
      <c r="P272" s="101"/>
      <c r="Q272" s="101"/>
      <c r="R272" s="17"/>
      <c r="S272" s="106" t="str">
        <f>IFERROR(IF(J272="Y", "Research And Development Programs Cluster:", VLOOKUP(D272,'Cluster Info'!$A$2:$B$113,2,FALSE)), "Non Cluster:")</f>
        <v>Non Cluster:</v>
      </c>
      <c r="T272" s="106">
        <f t="shared" si="20"/>
        <v>0</v>
      </c>
      <c r="U272" s="106">
        <f t="shared" si="22"/>
        <v>0</v>
      </c>
      <c r="V272" s="106">
        <f t="shared" si="23"/>
        <v>0</v>
      </c>
      <c r="W272" s="119">
        <f t="shared" si="21"/>
        <v>0</v>
      </c>
      <c r="X272" s="106">
        <f t="shared" si="24"/>
        <v>0</v>
      </c>
    </row>
    <row r="273" spans="1:24" ht="14">
      <c r="A273" s="198"/>
      <c r="D273" s="1"/>
      <c r="E273" s="1"/>
      <c r="F273" s="187"/>
      <c r="G273" s="187"/>
      <c r="H273" s="80" t="str">
        <f>IF(ISERROR(IF(ISERROR(VLOOKUP((LEFT(D273,2)),'Fed. Agency Identifier Table'!A$2:C$63,3,FALSE)),(VLOOKUP((LEFT(D273,1)),'Fed. Agency Identifier Table'!A$2:C$63,3,FALSE)),(VLOOKUP((LEFT(D273,2)),'Fed. Agency Identifier Table'!A$2:C$63,3,FALSE)))),"",(IF(ISERROR(VLOOKUP((LEFT(D273,2)),'Fed. Agency Identifier Table'!A$2:C$63,3,FALSE)),(VLOOKUP((LEFT(D273,1)),'Fed. Agency Identifier Table'!A$2:C$63,3,FALSE)),(VLOOKUP((LEFT(D273,2)),'Fed. Agency Identifier Table'!A$2:C$63,3,FALSE)))))</f>
        <v/>
      </c>
      <c r="I273" s="150" t="str">
        <f>IF(ISNUMBER(SEARCH("*.unk*",D273)),"Other Federal Awards",IF(ISERROR(VLOOKUP(D273,'CFDA Program Titles Table'!A$2:C$2607,3,FALSE)),"",VLOOKUP(D273,'CFDA Program Titles Table'!A$2:C$2607,3,FALSE)))</f>
        <v/>
      </c>
      <c r="J273" s="70"/>
      <c r="K273" s="70"/>
      <c r="L273" s="2"/>
      <c r="M273" s="10"/>
      <c r="N273" s="10"/>
      <c r="O273" s="102"/>
      <c r="P273" s="101"/>
      <c r="Q273" s="101"/>
      <c r="R273" s="17"/>
      <c r="S273" s="106" t="str">
        <f>IFERROR(IF(J273="Y", "Research And Development Programs Cluster:", VLOOKUP(D273,'Cluster Info'!$A$2:$B$113,2,FALSE)), "Non Cluster:")</f>
        <v>Non Cluster:</v>
      </c>
      <c r="T273" s="106">
        <f t="shared" si="20"/>
        <v>0</v>
      </c>
      <c r="U273" s="106">
        <f t="shared" si="22"/>
        <v>0</v>
      </c>
      <c r="V273" s="106">
        <f t="shared" si="23"/>
        <v>0</v>
      </c>
      <c r="W273" s="119">
        <f t="shared" si="21"/>
        <v>0</v>
      </c>
      <c r="X273" s="106">
        <f t="shared" si="24"/>
        <v>0</v>
      </c>
    </row>
    <row r="274" spans="1:24" ht="14">
      <c r="A274" s="198"/>
      <c r="D274" s="1"/>
      <c r="E274" s="1"/>
      <c r="F274" s="187"/>
      <c r="G274" s="187"/>
      <c r="H274" s="80" t="str">
        <f>IF(ISERROR(IF(ISERROR(VLOOKUP((LEFT(D274,2)),'Fed. Agency Identifier Table'!A$2:C$63,3,FALSE)),(VLOOKUP((LEFT(D274,1)),'Fed. Agency Identifier Table'!A$2:C$63,3,FALSE)),(VLOOKUP((LEFT(D274,2)),'Fed. Agency Identifier Table'!A$2:C$63,3,FALSE)))),"",(IF(ISERROR(VLOOKUP((LEFT(D274,2)),'Fed. Agency Identifier Table'!A$2:C$63,3,FALSE)),(VLOOKUP((LEFT(D274,1)),'Fed. Agency Identifier Table'!A$2:C$63,3,FALSE)),(VLOOKUP((LEFT(D274,2)),'Fed. Agency Identifier Table'!A$2:C$63,3,FALSE)))))</f>
        <v/>
      </c>
      <c r="I274" s="150" t="str">
        <f>IF(ISNUMBER(SEARCH("*.unk*",D274)),"Other Federal Awards",IF(ISERROR(VLOOKUP(D274,'CFDA Program Titles Table'!A$2:C$2607,3,FALSE)),"",VLOOKUP(D274,'CFDA Program Titles Table'!A$2:C$2607,3,FALSE)))</f>
        <v/>
      </c>
      <c r="J274" s="70"/>
      <c r="K274" s="70"/>
      <c r="L274" s="2"/>
      <c r="M274" s="10"/>
      <c r="N274" s="10"/>
      <c r="O274" s="102"/>
      <c r="P274" s="101"/>
      <c r="Q274" s="101"/>
      <c r="R274" s="17"/>
      <c r="S274" s="106" t="str">
        <f>IFERROR(IF(J274="Y", "Research And Development Programs Cluster:", VLOOKUP(D274,'Cluster Info'!$A$2:$B$113,2,FALSE)), "Non Cluster:")</f>
        <v>Non Cluster:</v>
      </c>
      <c r="T274" s="106">
        <f t="shared" si="20"/>
        <v>0</v>
      </c>
      <c r="U274" s="106">
        <f t="shared" si="22"/>
        <v>0</v>
      </c>
      <c r="V274" s="106">
        <f t="shared" si="23"/>
        <v>0</v>
      </c>
      <c r="W274" s="119">
        <f t="shared" si="21"/>
        <v>0</v>
      </c>
      <c r="X274" s="106">
        <f t="shared" si="24"/>
        <v>0</v>
      </c>
    </row>
    <row r="275" spans="1:24" ht="14">
      <c r="A275" s="198"/>
      <c r="D275" s="1"/>
      <c r="E275" s="1"/>
      <c r="F275" s="187"/>
      <c r="G275" s="187"/>
      <c r="H275" s="80" t="str">
        <f>IF(ISERROR(IF(ISERROR(VLOOKUP((LEFT(D275,2)),'Fed. Agency Identifier Table'!A$2:C$63,3,FALSE)),(VLOOKUP((LEFT(D275,1)),'Fed. Agency Identifier Table'!A$2:C$63,3,FALSE)),(VLOOKUP((LEFT(D275,2)),'Fed. Agency Identifier Table'!A$2:C$63,3,FALSE)))),"",(IF(ISERROR(VLOOKUP((LEFT(D275,2)),'Fed. Agency Identifier Table'!A$2:C$63,3,FALSE)),(VLOOKUP((LEFT(D275,1)),'Fed. Agency Identifier Table'!A$2:C$63,3,FALSE)),(VLOOKUP((LEFT(D275,2)),'Fed. Agency Identifier Table'!A$2:C$63,3,FALSE)))))</f>
        <v/>
      </c>
      <c r="I275" s="150" t="str">
        <f>IF(ISNUMBER(SEARCH("*.unk*",D275)),"Other Federal Awards",IF(ISERROR(VLOOKUP(D275,'CFDA Program Titles Table'!A$2:C$2607,3,FALSE)),"",VLOOKUP(D275,'CFDA Program Titles Table'!A$2:C$2607,3,FALSE)))</f>
        <v/>
      </c>
      <c r="J275" s="70"/>
      <c r="K275" s="70"/>
      <c r="L275" s="2"/>
      <c r="M275" s="10"/>
      <c r="N275" s="10"/>
      <c r="O275" s="102"/>
      <c r="P275" s="101"/>
      <c r="Q275" s="101"/>
      <c r="R275" s="17"/>
      <c r="S275" s="106" t="str">
        <f>IFERROR(IF(J275="Y", "Research And Development Programs Cluster:", VLOOKUP(D275,'Cluster Info'!$A$2:$B$113,2,FALSE)), "Non Cluster:")</f>
        <v>Non Cluster:</v>
      </c>
      <c r="T275" s="106">
        <f t="shared" si="20"/>
        <v>0</v>
      </c>
      <c r="U275" s="106">
        <f t="shared" si="22"/>
        <v>0</v>
      </c>
      <c r="V275" s="106">
        <f t="shared" si="23"/>
        <v>0</v>
      </c>
      <c r="W275" s="119">
        <f t="shared" si="21"/>
        <v>0</v>
      </c>
      <c r="X275" s="106">
        <f t="shared" si="24"/>
        <v>0</v>
      </c>
    </row>
    <row r="276" spans="1:24" ht="14">
      <c r="A276" s="198"/>
      <c r="D276" s="1"/>
      <c r="E276" s="1"/>
      <c r="F276" s="187"/>
      <c r="G276" s="187"/>
      <c r="H276" s="80" t="str">
        <f>IF(ISERROR(IF(ISERROR(VLOOKUP((LEFT(D276,2)),'Fed. Agency Identifier Table'!A$2:C$63,3,FALSE)),(VLOOKUP((LEFT(D276,1)),'Fed. Agency Identifier Table'!A$2:C$63,3,FALSE)),(VLOOKUP((LEFT(D276,2)),'Fed. Agency Identifier Table'!A$2:C$63,3,FALSE)))),"",(IF(ISERROR(VLOOKUP((LEFT(D276,2)),'Fed. Agency Identifier Table'!A$2:C$63,3,FALSE)),(VLOOKUP((LEFT(D276,1)),'Fed. Agency Identifier Table'!A$2:C$63,3,FALSE)),(VLOOKUP((LEFT(D276,2)),'Fed. Agency Identifier Table'!A$2:C$63,3,FALSE)))))</f>
        <v/>
      </c>
      <c r="I276" s="150" t="str">
        <f>IF(ISNUMBER(SEARCH("*.unk*",D276)),"Other Federal Awards",IF(ISERROR(VLOOKUP(D276,'CFDA Program Titles Table'!A$2:C$2607,3,FALSE)),"",VLOOKUP(D276,'CFDA Program Titles Table'!A$2:C$2607,3,FALSE)))</f>
        <v/>
      </c>
      <c r="J276" s="70"/>
      <c r="K276" s="70"/>
      <c r="L276" s="2"/>
      <c r="M276" s="10"/>
      <c r="N276" s="10"/>
      <c r="O276" s="102"/>
      <c r="P276" s="101"/>
      <c r="Q276" s="101"/>
      <c r="R276" s="17"/>
      <c r="S276" s="106" t="str">
        <f>IFERROR(IF(J276="Y", "Research And Development Programs Cluster:", VLOOKUP(D276,'Cluster Info'!$A$2:$B$113,2,FALSE)), "Non Cluster:")</f>
        <v>Non Cluster:</v>
      </c>
      <c r="T276" s="106">
        <f t="shared" si="20"/>
        <v>0</v>
      </c>
      <c r="U276" s="106">
        <f t="shared" si="22"/>
        <v>0</v>
      </c>
      <c r="V276" s="106">
        <f t="shared" si="23"/>
        <v>0</v>
      </c>
      <c r="W276" s="119">
        <f t="shared" si="21"/>
        <v>0</v>
      </c>
      <c r="X276" s="106">
        <f t="shared" si="24"/>
        <v>0</v>
      </c>
    </row>
    <row r="277" spans="1:24" ht="14">
      <c r="A277" s="198"/>
      <c r="D277" s="1"/>
      <c r="E277" s="1"/>
      <c r="F277" s="187"/>
      <c r="G277" s="187"/>
      <c r="H277" s="80" t="str">
        <f>IF(ISERROR(IF(ISERROR(VLOOKUP((LEFT(D277,2)),'Fed. Agency Identifier Table'!A$2:C$63,3,FALSE)),(VLOOKUP((LEFT(D277,1)),'Fed. Agency Identifier Table'!A$2:C$63,3,FALSE)),(VLOOKUP((LEFT(D277,2)),'Fed. Agency Identifier Table'!A$2:C$63,3,FALSE)))),"",(IF(ISERROR(VLOOKUP((LEFT(D277,2)),'Fed. Agency Identifier Table'!A$2:C$63,3,FALSE)),(VLOOKUP((LEFT(D277,1)),'Fed. Agency Identifier Table'!A$2:C$63,3,FALSE)),(VLOOKUP((LEFT(D277,2)),'Fed. Agency Identifier Table'!A$2:C$63,3,FALSE)))))</f>
        <v/>
      </c>
      <c r="I277" s="150" t="str">
        <f>IF(ISNUMBER(SEARCH("*.unk*",D277)),"Other Federal Awards",IF(ISERROR(VLOOKUP(D277,'CFDA Program Titles Table'!A$2:C$2607,3,FALSE)),"",VLOOKUP(D277,'CFDA Program Titles Table'!A$2:C$2607,3,FALSE)))</f>
        <v/>
      </c>
      <c r="J277" s="70"/>
      <c r="K277" s="70"/>
      <c r="L277" s="2"/>
      <c r="M277" s="10"/>
      <c r="N277" s="10"/>
      <c r="O277" s="102"/>
      <c r="P277" s="101"/>
      <c r="Q277" s="101"/>
      <c r="R277" s="17"/>
      <c r="S277" s="106" t="str">
        <f>IFERROR(IF(J277="Y", "Research And Development Programs Cluster:", VLOOKUP(D277,'Cluster Info'!$A$2:$B$113,2,FALSE)), "Non Cluster:")</f>
        <v>Non Cluster:</v>
      </c>
      <c r="T277" s="106">
        <f t="shared" si="20"/>
        <v>0</v>
      </c>
      <c r="U277" s="106">
        <f t="shared" si="22"/>
        <v>0</v>
      </c>
      <c r="V277" s="106">
        <f t="shared" si="23"/>
        <v>0</v>
      </c>
      <c r="W277" s="119">
        <f t="shared" si="21"/>
        <v>0</v>
      </c>
      <c r="X277" s="106">
        <f t="shared" si="24"/>
        <v>0</v>
      </c>
    </row>
    <row r="278" spans="1:24" ht="14">
      <c r="A278" s="198"/>
      <c r="D278" s="1"/>
      <c r="E278" s="1"/>
      <c r="F278" s="187"/>
      <c r="G278" s="187"/>
      <c r="H278" s="80" t="str">
        <f>IF(ISERROR(IF(ISERROR(VLOOKUP((LEFT(D278,2)),'Fed. Agency Identifier Table'!A$2:C$63,3,FALSE)),(VLOOKUP((LEFT(D278,1)),'Fed. Agency Identifier Table'!A$2:C$63,3,FALSE)),(VLOOKUP((LEFT(D278,2)),'Fed. Agency Identifier Table'!A$2:C$63,3,FALSE)))),"",(IF(ISERROR(VLOOKUP((LEFT(D278,2)),'Fed. Agency Identifier Table'!A$2:C$63,3,FALSE)),(VLOOKUP((LEFT(D278,1)),'Fed. Agency Identifier Table'!A$2:C$63,3,FALSE)),(VLOOKUP((LEFT(D278,2)),'Fed. Agency Identifier Table'!A$2:C$63,3,FALSE)))))</f>
        <v/>
      </c>
      <c r="I278" s="150" t="str">
        <f>IF(ISNUMBER(SEARCH("*.unk*",D278)),"Other Federal Awards",IF(ISERROR(VLOOKUP(D278,'CFDA Program Titles Table'!A$2:C$2607,3,FALSE)),"",VLOOKUP(D278,'CFDA Program Titles Table'!A$2:C$2607,3,FALSE)))</f>
        <v/>
      </c>
      <c r="J278" s="70"/>
      <c r="K278" s="70"/>
      <c r="L278" s="2"/>
      <c r="M278" s="10"/>
      <c r="N278" s="10"/>
      <c r="O278" s="102"/>
      <c r="P278" s="101"/>
      <c r="Q278" s="101"/>
      <c r="R278" s="17"/>
      <c r="S278" s="106" t="str">
        <f>IFERROR(IF(J278="Y", "Research And Development Programs Cluster:", VLOOKUP(D278,'Cluster Info'!$A$2:$B$113,2,FALSE)), "Non Cluster:")</f>
        <v>Non Cluster:</v>
      </c>
      <c r="T278" s="106">
        <f t="shared" si="20"/>
        <v>0</v>
      </c>
      <c r="U278" s="106">
        <f t="shared" si="22"/>
        <v>0</v>
      </c>
      <c r="V278" s="106">
        <f t="shared" si="23"/>
        <v>0</v>
      </c>
      <c r="W278" s="119">
        <f t="shared" si="21"/>
        <v>0</v>
      </c>
      <c r="X278" s="106">
        <f t="shared" si="24"/>
        <v>0</v>
      </c>
    </row>
    <row r="279" spans="1:24" ht="14">
      <c r="A279" s="198"/>
      <c r="D279" s="1"/>
      <c r="E279" s="1"/>
      <c r="F279" s="187"/>
      <c r="G279" s="187"/>
      <c r="H279" s="80" t="str">
        <f>IF(ISERROR(IF(ISERROR(VLOOKUP((LEFT(D279,2)),'Fed. Agency Identifier Table'!A$2:C$63,3,FALSE)),(VLOOKUP((LEFT(D279,1)),'Fed. Agency Identifier Table'!A$2:C$63,3,FALSE)),(VLOOKUP((LEFT(D279,2)),'Fed. Agency Identifier Table'!A$2:C$63,3,FALSE)))),"",(IF(ISERROR(VLOOKUP((LEFT(D279,2)),'Fed. Agency Identifier Table'!A$2:C$63,3,FALSE)),(VLOOKUP((LEFT(D279,1)),'Fed. Agency Identifier Table'!A$2:C$63,3,FALSE)),(VLOOKUP((LEFT(D279,2)),'Fed. Agency Identifier Table'!A$2:C$63,3,FALSE)))))</f>
        <v/>
      </c>
      <c r="I279" s="150" t="str">
        <f>IF(ISNUMBER(SEARCH("*.unk*",D279)),"Other Federal Awards",IF(ISERROR(VLOOKUP(D279,'CFDA Program Titles Table'!A$2:C$2607,3,FALSE)),"",VLOOKUP(D279,'CFDA Program Titles Table'!A$2:C$2607,3,FALSE)))</f>
        <v/>
      </c>
      <c r="J279" s="70"/>
      <c r="K279" s="70"/>
      <c r="L279" s="2"/>
      <c r="M279" s="10"/>
      <c r="N279" s="10"/>
      <c r="O279" s="102"/>
      <c r="P279" s="101"/>
      <c r="Q279" s="101"/>
      <c r="R279" s="17"/>
      <c r="S279" s="106" t="str">
        <f>IFERROR(IF(J279="Y", "Research And Development Programs Cluster:", VLOOKUP(D279,'Cluster Info'!$A$2:$B$113,2,FALSE)), "Non Cluster:")</f>
        <v>Non Cluster:</v>
      </c>
      <c r="T279" s="106">
        <f t="shared" si="20"/>
        <v>0</v>
      </c>
      <c r="U279" s="106">
        <f t="shared" si="22"/>
        <v>0</v>
      </c>
      <c r="V279" s="106">
        <f t="shared" si="23"/>
        <v>0</v>
      </c>
      <c r="W279" s="119">
        <f t="shared" si="21"/>
        <v>0</v>
      </c>
      <c r="X279" s="106">
        <f t="shared" si="24"/>
        <v>0</v>
      </c>
    </row>
    <row r="280" spans="1:24" ht="14">
      <c r="A280" s="198"/>
      <c r="D280" s="1"/>
      <c r="E280" s="1"/>
      <c r="F280" s="187"/>
      <c r="G280" s="187"/>
      <c r="H280" s="80" t="str">
        <f>IF(ISERROR(IF(ISERROR(VLOOKUP((LEFT(D280,2)),'Fed. Agency Identifier Table'!A$2:C$63,3,FALSE)),(VLOOKUP((LEFT(D280,1)),'Fed. Agency Identifier Table'!A$2:C$63,3,FALSE)),(VLOOKUP((LEFT(D280,2)),'Fed. Agency Identifier Table'!A$2:C$63,3,FALSE)))),"",(IF(ISERROR(VLOOKUP((LEFT(D280,2)),'Fed. Agency Identifier Table'!A$2:C$63,3,FALSE)),(VLOOKUP((LEFT(D280,1)),'Fed. Agency Identifier Table'!A$2:C$63,3,FALSE)),(VLOOKUP((LEFT(D280,2)),'Fed. Agency Identifier Table'!A$2:C$63,3,FALSE)))))</f>
        <v/>
      </c>
      <c r="I280" s="150" t="str">
        <f>IF(ISNUMBER(SEARCH("*.unk*",D280)),"Other Federal Awards",IF(ISERROR(VLOOKUP(D280,'CFDA Program Titles Table'!A$2:C$2607,3,FALSE)),"",VLOOKUP(D280,'CFDA Program Titles Table'!A$2:C$2607,3,FALSE)))</f>
        <v/>
      </c>
      <c r="J280" s="70"/>
      <c r="K280" s="70"/>
      <c r="L280" s="2"/>
      <c r="M280" s="10"/>
      <c r="N280" s="10"/>
      <c r="O280" s="102"/>
      <c r="P280" s="101"/>
      <c r="Q280" s="101"/>
      <c r="R280" s="17"/>
      <c r="S280" s="106" t="str">
        <f>IFERROR(IF(J280="Y", "Research And Development Programs Cluster:", VLOOKUP(D280,'Cluster Info'!$A$2:$B$113,2,FALSE)), "Non Cluster:")</f>
        <v>Non Cluster:</v>
      </c>
      <c r="T280" s="106">
        <f t="shared" si="20"/>
        <v>0</v>
      </c>
      <c r="U280" s="106">
        <f t="shared" si="22"/>
        <v>0</v>
      </c>
      <c r="V280" s="106">
        <f t="shared" si="23"/>
        <v>0</v>
      </c>
      <c r="W280" s="119">
        <f t="shared" si="21"/>
        <v>0</v>
      </c>
      <c r="X280" s="106">
        <f t="shared" si="24"/>
        <v>0</v>
      </c>
    </row>
    <row r="281" spans="1:24" ht="14">
      <c r="A281" s="198"/>
      <c r="D281" s="1"/>
      <c r="E281" s="1"/>
      <c r="F281" s="187"/>
      <c r="G281" s="187"/>
      <c r="H281" s="80" t="str">
        <f>IF(ISERROR(IF(ISERROR(VLOOKUP((LEFT(D281,2)),'Fed. Agency Identifier Table'!A$2:C$63,3,FALSE)),(VLOOKUP((LEFT(D281,1)),'Fed. Agency Identifier Table'!A$2:C$63,3,FALSE)),(VLOOKUP((LEFT(D281,2)),'Fed. Agency Identifier Table'!A$2:C$63,3,FALSE)))),"",(IF(ISERROR(VLOOKUP((LEFT(D281,2)),'Fed. Agency Identifier Table'!A$2:C$63,3,FALSE)),(VLOOKUP((LEFT(D281,1)),'Fed. Agency Identifier Table'!A$2:C$63,3,FALSE)),(VLOOKUP((LEFT(D281,2)),'Fed. Agency Identifier Table'!A$2:C$63,3,FALSE)))))</f>
        <v/>
      </c>
      <c r="I281" s="150" t="str">
        <f>IF(ISNUMBER(SEARCH("*.unk*",D281)),"Other Federal Awards",IF(ISERROR(VLOOKUP(D281,'CFDA Program Titles Table'!A$2:C$2607,3,FALSE)),"",VLOOKUP(D281,'CFDA Program Titles Table'!A$2:C$2607,3,FALSE)))</f>
        <v/>
      </c>
      <c r="J281" s="70"/>
      <c r="K281" s="70"/>
      <c r="L281" s="2"/>
      <c r="M281" s="10"/>
      <c r="N281" s="10"/>
      <c r="O281" s="102"/>
      <c r="P281" s="101"/>
      <c r="Q281" s="101"/>
      <c r="R281" s="17"/>
      <c r="S281" s="106" t="str">
        <f>IFERROR(IF(J281="Y", "Research And Development Programs Cluster:", VLOOKUP(D281,'Cluster Info'!$A$2:$B$113,2,FALSE)), "Non Cluster:")</f>
        <v>Non Cluster:</v>
      </c>
      <c r="T281" s="106">
        <f t="shared" si="20"/>
        <v>0</v>
      </c>
      <c r="U281" s="106">
        <f t="shared" si="22"/>
        <v>0</v>
      </c>
      <c r="V281" s="106">
        <f t="shared" si="23"/>
        <v>0</v>
      </c>
      <c r="W281" s="119">
        <f t="shared" si="21"/>
        <v>0</v>
      </c>
      <c r="X281" s="106">
        <f t="shared" si="24"/>
        <v>0</v>
      </c>
    </row>
    <row r="282" spans="1:24" ht="14">
      <c r="A282" s="198"/>
      <c r="D282" s="1"/>
      <c r="E282" s="1"/>
      <c r="F282" s="187"/>
      <c r="G282" s="187"/>
      <c r="H282" s="80" t="str">
        <f>IF(ISERROR(IF(ISERROR(VLOOKUP((LEFT(D282,2)),'Fed. Agency Identifier Table'!A$2:C$63,3,FALSE)),(VLOOKUP((LEFT(D282,1)),'Fed. Agency Identifier Table'!A$2:C$63,3,FALSE)),(VLOOKUP((LEFT(D282,2)),'Fed. Agency Identifier Table'!A$2:C$63,3,FALSE)))),"",(IF(ISERROR(VLOOKUP((LEFT(D282,2)),'Fed. Agency Identifier Table'!A$2:C$63,3,FALSE)),(VLOOKUP((LEFT(D282,1)),'Fed. Agency Identifier Table'!A$2:C$63,3,FALSE)),(VLOOKUP((LEFT(D282,2)),'Fed. Agency Identifier Table'!A$2:C$63,3,FALSE)))))</f>
        <v/>
      </c>
      <c r="I282" s="150" t="str">
        <f>IF(ISNUMBER(SEARCH("*.unk*",D282)),"Other Federal Awards",IF(ISERROR(VLOOKUP(D282,'CFDA Program Titles Table'!A$2:C$2607,3,FALSE)),"",VLOOKUP(D282,'CFDA Program Titles Table'!A$2:C$2607,3,FALSE)))</f>
        <v/>
      </c>
      <c r="J282" s="70"/>
      <c r="K282" s="70"/>
      <c r="L282" s="2"/>
      <c r="M282" s="10"/>
      <c r="N282" s="10"/>
      <c r="O282" s="102"/>
      <c r="P282" s="101"/>
      <c r="Q282" s="101"/>
      <c r="R282" s="17"/>
      <c r="S282" s="106" t="str">
        <f>IFERROR(IF(J282="Y", "Research And Development Programs Cluster:", VLOOKUP(D282,'Cluster Info'!$A$2:$B$113,2,FALSE)), "Non Cluster:")</f>
        <v>Non Cluster:</v>
      </c>
      <c r="T282" s="106">
        <f t="shared" si="20"/>
        <v>0</v>
      </c>
      <c r="U282" s="106">
        <f t="shared" si="22"/>
        <v>0</v>
      </c>
      <c r="V282" s="106">
        <f t="shared" si="23"/>
        <v>0</v>
      </c>
      <c r="W282" s="119">
        <f t="shared" si="21"/>
        <v>0</v>
      </c>
      <c r="X282" s="106">
        <f t="shared" si="24"/>
        <v>0</v>
      </c>
    </row>
    <row r="283" spans="1:24" ht="14">
      <c r="A283" s="198"/>
      <c r="D283" s="1"/>
      <c r="E283" s="1"/>
      <c r="F283" s="187"/>
      <c r="G283" s="187"/>
      <c r="H283" s="80" t="str">
        <f>IF(ISERROR(IF(ISERROR(VLOOKUP((LEFT(D283,2)),'Fed. Agency Identifier Table'!A$2:C$63,3,FALSE)),(VLOOKUP((LEFT(D283,1)),'Fed. Agency Identifier Table'!A$2:C$63,3,FALSE)),(VLOOKUP((LEFT(D283,2)),'Fed. Agency Identifier Table'!A$2:C$63,3,FALSE)))),"",(IF(ISERROR(VLOOKUP((LEFT(D283,2)),'Fed. Agency Identifier Table'!A$2:C$63,3,FALSE)),(VLOOKUP((LEFT(D283,1)),'Fed. Agency Identifier Table'!A$2:C$63,3,FALSE)),(VLOOKUP((LEFT(D283,2)),'Fed. Agency Identifier Table'!A$2:C$63,3,FALSE)))))</f>
        <v/>
      </c>
      <c r="I283" s="150" t="str">
        <f>IF(ISNUMBER(SEARCH("*.unk*",D283)),"Other Federal Awards",IF(ISERROR(VLOOKUP(D283,'CFDA Program Titles Table'!A$2:C$2607,3,FALSE)),"",VLOOKUP(D283,'CFDA Program Titles Table'!A$2:C$2607,3,FALSE)))</f>
        <v/>
      </c>
      <c r="J283" s="70"/>
      <c r="K283" s="70"/>
      <c r="L283" s="2"/>
      <c r="M283" s="10"/>
      <c r="N283" s="10"/>
      <c r="O283" s="102"/>
      <c r="P283" s="101"/>
      <c r="Q283" s="101"/>
      <c r="R283" s="17"/>
      <c r="S283" s="106" t="str">
        <f>IFERROR(IF(J283="Y", "Research And Development Programs Cluster:", VLOOKUP(D283,'Cluster Info'!$A$2:$B$113,2,FALSE)), "Non Cluster:")</f>
        <v>Non Cluster:</v>
      </c>
      <c r="T283" s="106">
        <f t="shared" si="20"/>
        <v>0</v>
      </c>
      <c r="U283" s="106">
        <f t="shared" si="22"/>
        <v>0</v>
      </c>
      <c r="V283" s="106">
        <f t="shared" si="23"/>
        <v>0</v>
      </c>
      <c r="W283" s="119">
        <f t="shared" si="21"/>
        <v>0</v>
      </c>
      <c r="X283" s="106">
        <f t="shared" si="24"/>
        <v>0</v>
      </c>
    </row>
    <row r="284" spans="1:24" ht="14">
      <c r="A284" s="198"/>
      <c r="D284" s="1"/>
      <c r="E284" s="1"/>
      <c r="F284" s="187"/>
      <c r="G284" s="187"/>
      <c r="H284" s="80" t="str">
        <f>IF(ISERROR(IF(ISERROR(VLOOKUP((LEFT(D284,2)),'Fed. Agency Identifier Table'!A$2:C$63,3,FALSE)),(VLOOKUP((LEFT(D284,1)),'Fed. Agency Identifier Table'!A$2:C$63,3,FALSE)),(VLOOKUP((LEFT(D284,2)),'Fed. Agency Identifier Table'!A$2:C$63,3,FALSE)))),"",(IF(ISERROR(VLOOKUP((LEFT(D284,2)),'Fed. Agency Identifier Table'!A$2:C$63,3,FALSE)),(VLOOKUP((LEFT(D284,1)),'Fed. Agency Identifier Table'!A$2:C$63,3,FALSE)),(VLOOKUP((LEFT(D284,2)),'Fed. Agency Identifier Table'!A$2:C$63,3,FALSE)))))</f>
        <v/>
      </c>
      <c r="I284" s="150" t="str">
        <f>IF(ISNUMBER(SEARCH("*.unk*",D284)),"Other Federal Awards",IF(ISERROR(VLOOKUP(D284,'CFDA Program Titles Table'!A$2:C$2607,3,FALSE)),"",VLOOKUP(D284,'CFDA Program Titles Table'!A$2:C$2607,3,FALSE)))</f>
        <v/>
      </c>
      <c r="J284" s="70"/>
      <c r="K284" s="70"/>
      <c r="L284" s="2"/>
      <c r="M284" s="10"/>
      <c r="N284" s="10"/>
      <c r="O284" s="102"/>
      <c r="P284" s="101"/>
      <c r="Q284" s="101"/>
      <c r="R284" s="17"/>
      <c r="S284" s="106" t="str">
        <f>IFERROR(IF(J284="Y", "Research And Development Programs Cluster:", VLOOKUP(D284,'Cluster Info'!$A$2:$B$113,2,FALSE)), "Non Cluster:")</f>
        <v>Non Cluster:</v>
      </c>
      <c r="T284" s="106">
        <f t="shared" si="20"/>
        <v>0</v>
      </c>
      <c r="U284" s="106">
        <f t="shared" si="22"/>
        <v>0</v>
      </c>
      <c r="V284" s="106">
        <f t="shared" si="23"/>
        <v>0</v>
      </c>
      <c r="W284" s="119">
        <f t="shared" si="21"/>
        <v>0</v>
      </c>
      <c r="X284" s="106">
        <f t="shared" si="24"/>
        <v>0</v>
      </c>
    </row>
    <row r="285" spans="1:24" ht="14">
      <c r="A285" s="198"/>
      <c r="D285" s="1"/>
      <c r="E285" s="1"/>
      <c r="F285" s="187"/>
      <c r="G285" s="187"/>
      <c r="H285" s="80" t="str">
        <f>IF(ISERROR(IF(ISERROR(VLOOKUP((LEFT(D285,2)),'Fed. Agency Identifier Table'!A$2:C$63,3,FALSE)),(VLOOKUP((LEFT(D285,1)),'Fed. Agency Identifier Table'!A$2:C$63,3,FALSE)),(VLOOKUP((LEFT(D285,2)),'Fed. Agency Identifier Table'!A$2:C$63,3,FALSE)))),"",(IF(ISERROR(VLOOKUP((LEFT(D285,2)),'Fed. Agency Identifier Table'!A$2:C$63,3,FALSE)),(VLOOKUP((LEFT(D285,1)),'Fed. Agency Identifier Table'!A$2:C$63,3,FALSE)),(VLOOKUP((LEFT(D285,2)),'Fed. Agency Identifier Table'!A$2:C$63,3,FALSE)))))</f>
        <v/>
      </c>
      <c r="I285" s="150" t="str">
        <f>IF(ISNUMBER(SEARCH("*.unk*",D285)),"Other Federal Awards",IF(ISERROR(VLOOKUP(D285,'CFDA Program Titles Table'!A$2:C$2607,3,FALSE)),"",VLOOKUP(D285,'CFDA Program Titles Table'!A$2:C$2607,3,FALSE)))</f>
        <v/>
      </c>
      <c r="J285" s="70"/>
      <c r="K285" s="70"/>
      <c r="L285" s="2"/>
      <c r="M285" s="10"/>
      <c r="N285" s="10"/>
      <c r="O285" s="102"/>
      <c r="P285" s="101"/>
      <c r="Q285" s="101"/>
      <c r="R285" s="17"/>
      <c r="S285" s="106" t="str">
        <f>IFERROR(IF(J285="Y", "Research And Development Programs Cluster:", VLOOKUP(D285,'Cluster Info'!$A$2:$B$113,2,FALSE)), "Non Cluster:")</f>
        <v>Non Cluster:</v>
      </c>
      <c r="T285" s="106">
        <f t="shared" si="20"/>
        <v>0</v>
      </c>
      <c r="U285" s="106">
        <f t="shared" si="22"/>
        <v>0</v>
      </c>
      <c r="V285" s="106">
        <f t="shared" si="23"/>
        <v>0</v>
      </c>
      <c r="W285" s="119">
        <f t="shared" si="21"/>
        <v>0</v>
      </c>
      <c r="X285" s="106">
        <f t="shared" si="24"/>
        <v>0</v>
      </c>
    </row>
    <row r="286" spans="1:24" ht="14">
      <c r="A286" s="198"/>
      <c r="D286" s="1"/>
      <c r="E286" s="1"/>
      <c r="F286" s="187"/>
      <c r="G286" s="187"/>
      <c r="H286" s="80" t="str">
        <f>IF(ISERROR(IF(ISERROR(VLOOKUP((LEFT(D286,2)),'Fed. Agency Identifier Table'!A$2:C$63,3,FALSE)),(VLOOKUP((LEFT(D286,1)),'Fed. Agency Identifier Table'!A$2:C$63,3,FALSE)),(VLOOKUP((LEFT(D286,2)),'Fed. Agency Identifier Table'!A$2:C$63,3,FALSE)))),"",(IF(ISERROR(VLOOKUP((LEFT(D286,2)),'Fed. Agency Identifier Table'!A$2:C$63,3,FALSE)),(VLOOKUP((LEFT(D286,1)),'Fed. Agency Identifier Table'!A$2:C$63,3,FALSE)),(VLOOKUP((LEFT(D286,2)),'Fed. Agency Identifier Table'!A$2:C$63,3,FALSE)))))</f>
        <v/>
      </c>
      <c r="I286" s="150" t="str">
        <f>IF(ISNUMBER(SEARCH("*.unk*",D286)),"Other Federal Awards",IF(ISERROR(VLOOKUP(D286,'CFDA Program Titles Table'!A$2:C$2607,3,FALSE)),"",VLOOKUP(D286,'CFDA Program Titles Table'!A$2:C$2607,3,FALSE)))</f>
        <v/>
      </c>
      <c r="J286" s="70"/>
      <c r="K286" s="70"/>
      <c r="L286" s="2"/>
      <c r="M286" s="10"/>
      <c r="N286" s="10"/>
      <c r="O286" s="102"/>
      <c r="P286" s="101"/>
      <c r="Q286" s="101"/>
      <c r="R286" s="17"/>
      <c r="S286" s="106" t="str">
        <f>IFERROR(IF(J286="Y", "Research And Development Programs Cluster:", VLOOKUP(D286,'Cluster Info'!$A$2:$B$113,2,FALSE)), "Non Cluster:")</f>
        <v>Non Cluster:</v>
      </c>
      <c r="T286" s="106">
        <f t="shared" si="20"/>
        <v>0</v>
      </c>
      <c r="U286" s="106">
        <f t="shared" si="22"/>
        <v>0</v>
      </c>
      <c r="V286" s="106">
        <f t="shared" si="23"/>
        <v>0</v>
      </c>
      <c r="W286" s="119">
        <f t="shared" si="21"/>
        <v>0</v>
      </c>
      <c r="X286" s="106">
        <f t="shared" si="24"/>
        <v>0</v>
      </c>
    </row>
    <row r="287" spans="1:24" ht="14">
      <c r="A287" s="198"/>
      <c r="D287" s="1"/>
      <c r="E287" s="1"/>
      <c r="F287" s="187"/>
      <c r="G287" s="187"/>
      <c r="H287" s="80" t="str">
        <f>IF(ISERROR(IF(ISERROR(VLOOKUP((LEFT(D287,2)),'Fed. Agency Identifier Table'!A$2:C$63,3,FALSE)),(VLOOKUP((LEFT(D287,1)),'Fed. Agency Identifier Table'!A$2:C$63,3,FALSE)),(VLOOKUP((LEFT(D287,2)),'Fed. Agency Identifier Table'!A$2:C$63,3,FALSE)))),"",(IF(ISERROR(VLOOKUP((LEFT(D287,2)),'Fed. Agency Identifier Table'!A$2:C$63,3,FALSE)),(VLOOKUP((LEFT(D287,1)),'Fed. Agency Identifier Table'!A$2:C$63,3,FALSE)),(VLOOKUP((LEFT(D287,2)),'Fed. Agency Identifier Table'!A$2:C$63,3,FALSE)))))</f>
        <v/>
      </c>
      <c r="I287" s="150" t="str">
        <f>IF(ISNUMBER(SEARCH("*.unk*",D287)),"Other Federal Awards",IF(ISERROR(VLOOKUP(D287,'CFDA Program Titles Table'!A$2:C$2607,3,FALSE)),"",VLOOKUP(D287,'CFDA Program Titles Table'!A$2:C$2607,3,FALSE)))</f>
        <v/>
      </c>
      <c r="J287" s="70"/>
      <c r="K287" s="70"/>
      <c r="L287" s="2"/>
      <c r="M287" s="10"/>
      <c r="N287" s="10"/>
      <c r="O287" s="102"/>
      <c r="P287" s="101"/>
      <c r="Q287" s="101"/>
      <c r="R287" s="17"/>
      <c r="S287" s="106" t="str">
        <f>IFERROR(IF(J287="Y", "Research And Development Programs Cluster:", VLOOKUP(D287,'Cluster Info'!$A$2:$B$113,2,FALSE)), "Non Cluster:")</f>
        <v>Non Cluster:</v>
      </c>
      <c r="T287" s="106">
        <f t="shared" si="20"/>
        <v>0</v>
      </c>
      <c r="U287" s="106">
        <f t="shared" si="22"/>
        <v>0</v>
      </c>
      <c r="V287" s="106">
        <f t="shared" si="23"/>
        <v>0</v>
      </c>
      <c r="W287" s="119">
        <f t="shared" si="21"/>
        <v>0</v>
      </c>
      <c r="X287" s="106">
        <f t="shared" si="24"/>
        <v>0</v>
      </c>
    </row>
    <row r="288" spans="1:24" ht="14">
      <c r="A288" s="198"/>
      <c r="D288" s="1"/>
      <c r="E288" s="1"/>
      <c r="F288" s="187"/>
      <c r="G288" s="187"/>
      <c r="H288" s="80" t="str">
        <f>IF(ISERROR(IF(ISERROR(VLOOKUP((LEFT(D288,2)),'Fed. Agency Identifier Table'!A$2:C$63,3,FALSE)),(VLOOKUP((LEFT(D288,1)),'Fed. Agency Identifier Table'!A$2:C$63,3,FALSE)),(VLOOKUP((LEFT(D288,2)),'Fed. Agency Identifier Table'!A$2:C$63,3,FALSE)))),"",(IF(ISERROR(VLOOKUP((LEFT(D288,2)),'Fed. Agency Identifier Table'!A$2:C$63,3,FALSE)),(VLOOKUP((LEFT(D288,1)),'Fed. Agency Identifier Table'!A$2:C$63,3,FALSE)),(VLOOKUP((LEFT(D288,2)),'Fed. Agency Identifier Table'!A$2:C$63,3,FALSE)))))</f>
        <v/>
      </c>
      <c r="I288" s="150" t="str">
        <f>IF(ISNUMBER(SEARCH("*.unk*",D288)),"Other Federal Awards",IF(ISERROR(VLOOKUP(D288,'CFDA Program Titles Table'!A$2:C$2607,3,FALSE)),"",VLOOKUP(D288,'CFDA Program Titles Table'!A$2:C$2607,3,FALSE)))</f>
        <v/>
      </c>
      <c r="J288" s="70"/>
      <c r="K288" s="70"/>
      <c r="L288" s="2"/>
      <c r="M288" s="10"/>
      <c r="N288" s="10"/>
      <c r="O288" s="102"/>
      <c r="P288" s="101"/>
      <c r="Q288" s="101"/>
      <c r="R288" s="17"/>
      <c r="S288" s="106" t="str">
        <f>IFERROR(IF(J288="Y", "Research And Development Programs Cluster:", VLOOKUP(D288,'Cluster Info'!$A$2:$B$113,2,FALSE)), "Non Cluster:")</f>
        <v>Non Cluster:</v>
      </c>
      <c r="T288" s="106">
        <f t="shared" si="20"/>
        <v>0</v>
      </c>
      <c r="U288" s="106">
        <f t="shared" si="22"/>
        <v>0</v>
      </c>
      <c r="V288" s="106">
        <f t="shared" si="23"/>
        <v>0</v>
      </c>
      <c r="W288" s="119">
        <f t="shared" si="21"/>
        <v>0</v>
      </c>
      <c r="X288" s="106">
        <f t="shared" si="24"/>
        <v>0</v>
      </c>
    </row>
    <row r="289" spans="1:24" ht="14">
      <c r="A289" s="198"/>
      <c r="D289" s="1"/>
      <c r="E289" s="1"/>
      <c r="F289" s="187"/>
      <c r="G289" s="187"/>
      <c r="H289" s="80" t="str">
        <f>IF(ISERROR(IF(ISERROR(VLOOKUP((LEFT(D289,2)),'Fed. Agency Identifier Table'!A$2:C$63,3,FALSE)),(VLOOKUP((LEFT(D289,1)),'Fed. Agency Identifier Table'!A$2:C$63,3,FALSE)),(VLOOKUP((LEFT(D289,2)),'Fed. Agency Identifier Table'!A$2:C$63,3,FALSE)))),"",(IF(ISERROR(VLOOKUP((LEFT(D289,2)),'Fed. Agency Identifier Table'!A$2:C$63,3,FALSE)),(VLOOKUP((LEFT(D289,1)),'Fed. Agency Identifier Table'!A$2:C$63,3,FALSE)),(VLOOKUP((LEFT(D289,2)),'Fed. Agency Identifier Table'!A$2:C$63,3,FALSE)))))</f>
        <v/>
      </c>
      <c r="I289" s="150" t="str">
        <f>IF(ISNUMBER(SEARCH("*.unk*",D289)),"Other Federal Awards",IF(ISERROR(VLOOKUP(D289,'CFDA Program Titles Table'!A$2:C$2607,3,FALSE)),"",VLOOKUP(D289,'CFDA Program Titles Table'!A$2:C$2607,3,FALSE)))</f>
        <v/>
      </c>
      <c r="J289" s="70"/>
      <c r="K289" s="70"/>
      <c r="L289" s="2"/>
      <c r="M289" s="10"/>
      <c r="N289" s="10"/>
      <c r="O289" s="102"/>
      <c r="P289" s="101"/>
      <c r="Q289" s="101"/>
      <c r="R289" s="17"/>
      <c r="S289" s="106" t="str">
        <f>IFERROR(IF(J289="Y", "Research And Development Programs Cluster:", VLOOKUP(D289,'Cluster Info'!$A$2:$B$113,2,FALSE)), "Non Cluster:")</f>
        <v>Non Cluster:</v>
      </c>
      <c r="T289" s="106">
        <f t="shared" si="20"/>
        <v>0</v>
      </c>
      <c r="U289" s="106">
        <f t="shared" si="22"/>
        <v>0</v>
      </c>
      <c r="V289" s="106">
        <f t="shared" si="23"/>
        <v>0</v>
      </c>
      <c r="W289" s="119">
        <f t="shared" si="21"/>
        <v>0</v>
      </c>
      <c r="X289" s="106">
        <f t="shared" si="24"/>
        <v>0</v>
      </c>
    </row>
    <row r="290" spans="1:24" ht="14">
      <c r="A290" s="198"/>
      <c r="D290" s="1"/>
      <c r="E290" s="1"/>
      <c r="F290" s="187"/>
      <c r="G290" s="187"/>
      <c r="H290" s="80" t="str">
        <f>IF(ISERROR(IF(ISERROR(VLOOKUP((LEFT(D290,2)),'Fed. Agency Identifier Table'!A$2:C$63,3,FALSE)),(VLOOKUP((LEFT(D290,1)),'Fed. Agency Identifier Table'!A$2:C$63,3,FALSE)),(VLOOKUP((LEFT(D290,2)),'Fed. Agency Identifier Table'!A$2:C$63,3,FALSE)))),"",(IF(ISERROR(VLOOKUP((LEFT(D290,2)),'Fed. Agency Identifier Table'!A$2:C$63,3,FALSE)),(VLOOKUP((LEFT(D290,1)),'Fed. Agency Identifier Table'!A$2:C$63,3,FALSE)),(VLOOKUP((LEFT(D290,2)),'Fed. Agency Identifier Table'!A$2:C$63,3,FALSE)))))</f>
        <v/>
      </c>
      <c r="I290" s="150" t="str">
        <f>IF(ISNUMBER(SEARCH("*.unk*",D290)),"Other Federal Awards",IF(ISERROR(VLOOKUP(D290,'CFDA Program Titles Table'!A$2:C$2607,3,FALSE)),"",VLOOKUP(D290,'CFDA Program Titles Table'!A$2:C$2607,3,FALSE)))</f>
        <v/>
      </c>
      <c r="J290" s="70"/>
      <c r="K290" s="70"/>
      <c r="L290" s="2"/>
      <c r="M290" s="10"/>
      <c r="N290" s="10"/>
      <c r="O290" s="102"/>
      <c r="P290" s="101"/>
      <c r="Q290" s="101"/>
      <c r="R290" s="17"/>
      <c r="S290" s="106" t="str">
        <f>IFERROR(IF(J290="Y", "Research And Development Programs Cluster:", VLOOKUP(D290,'Cluster Info'!$A$2:$B$113,2,FALSE)), "Non Cluster:")</f>
        <v>Non Cluster:</v>
      </c>
      <c r="T290" s="106">
        <f t="shared" si="20"/>
        <v>0</v>
      </c>
      <c r="U290" s="106">
        <f t="shared" si="22"/>
        <v>0</v>
      </c>
      <c r="V290" s="106">
        <f t="shared" si="23"/>
        <v>0</v>
      </c>
      <c r="W290" s="119">
        <f t="shared" si="21"/>
        <v>0</v>
      </c>
      <c r="X290" s="106">
        <f t="shared" si="24"/>
        <v>0</v>
      </c>
    </row>
    <row r="291" spans="1:24" ht="14">
      <c r="A291" s="198"/>
      <c r="D291" s="1"/>
      <c r="E291" s="1"/>
      <c r="F291" s="187"/>
      <c r="G291" s="187"/>
      <c r="H291" s="80" t="str">
        <f>IF(ISERROR(IF(ISERROR(VLOOKUP((LEFT(D291,2)),'Fed. Agency Identifier Table'!A$2:C$63,3,FALSE)),(VLOOKUP((LEFT(D291,1)),'Fed. Agency Identifier Table'!A$2:C$63,3,FALSE)),(VLOOKUP((LEFT(D291,2)),'Fed. Agency Identifier Table'!A$2:C$63,3,FALSE)))),"",(IF(ISERROR(VLOOKUP((LEFT(D291,2)),'Fed. Agency Identifier Table'!A$2:C$63,3,FALSE)),(VLOOKUP((LEFT(D291,1)),'Fed. Agency Identifier Table'!A$2:C$63,3,FALSE)),(VLOOKUP((LEFT(D291,2)),'Fed. Agency Identifier Table'!A$2:C$63,3,FALSE)))))</f>
        <v/>
      </c>
      <c r="I291" s="150" t="str">
        <f>IF(ISNUMBER(SEARCH("*.unk*",D291)),"Other Federal Awards",IF(ISERROR(VLOOKUP(D291,'CFDA Program Titles Table'!A$2:C$2607,3,FALSE)),"",VLOOKUP(D291,'CFDA Program Titles Table'!A$2:C$2607,3,FALSE)))</f>
        <v/>
      </c>
      <c r="J291" s="70"/>
      <c r="K291" s="70"/>
      <c r="L291" s="2"/>
      <c r="M291" s="10"/>
      <c r="N291" s="10"/>
      <c r="O291" s="102"/>
      <c r="P291" s="101"/>
      <c r="Q291" s="101"/>
      <c r="R291" s="17"/>
      <c r="S291" s="106" t="str">
        <f>IFERROR(IF(J291="Y", "Research And Development Programs Cluster:", VLOOKUP(D291,'Cluster Info'!$A$2:$B$113,2,FALSE)), "Non Cluster:")</f>
        <v>Non Cluster:</v>
      </c>
      <c r="T291" s="106">
        <f t="shared" si="20"/>
        <v>0</v>
      </c>
      <c r="U291" s="106">
        <f t="shared" si="22"/>
        <v>0</v>
      </c>
      <c r="V291" s="106">
        <f t="shared" si="23"/>
        <v>0</v>
      </c>
      <c r="W291" s="119">
        <f t="shared" si="21"/>
        <v>0</v>
      </c>
      <c r="X291" s="106">
        <f t="shared" si="24"/>
        <v>0</v>
      </c>
    </row>
    <row r="292" spans="1:24" ht="14">
      <c r="A292" s="198"/>
      <c r="D292" s="1"/>
      <c r="E292" s="1"/>
      <c r="F292" s="187"/>
      <c r="G292" s="187"/>
      <c r="H292" s="80" t="str">
        <f>IF(ISERROR(IF(ISERROR(VLOOKUP((LEFT(D292,2)),'Fed. Agency Identifier Table'!A$2:C$63,3,FALSE)),(VLOOKUP((LEFT(D292,1)),'Fed. Agency Identifier Table'!A$2:C$63,3,FALSE)),(VLOOKUP((LEFT(D292,2)),'Fed. Agency Identifier Table'!A$2:C$63,3,FALSE)))),"",(IF(ISERROR(VLOOKUP((LEFT(D292,2)),'Fed. Agency Identifier Table'!A$2:C$63,3,FALSE)),(VLOOKUP((LEFT(D292,1)),'Fed. Agency Identifier Table'!A$2:C$63,3,FALSE)),(VLOOKUP((LEFT(D292,2)),'Fed. Agency Identifier Table'!A$2:C$63,3,FALSE)))))</f>
        <v/>
      </c>
      <c r="I292" s="150" t="str">
        <f>IF(ISNUMBER(SEARCH("*.unk*",D292)),"Other Federal Awards",IF(ISERROR(VLOOKUP(D292,'CFDA Program Titles Table'!A$2:C$2607,3,FALSE)),"",VLOOKUP(D292,'CFDA Program Titles Table'!A$2:C$2607,3,FALSE)))</f>
        <v/>
      </c>
      <c r="J292" s="70"/>
      <c r="K292" s="70"/>
      <c r="L292" s="2"/>
      <c r="M292" s="10"/>
      <c r="N292" s="10"/>
      <c r="O292" s="102"/>
      <c r="P292" s="101"/>
      <c r="Q292" s="101"/>
      <c r="R292" s="17"/>
      <c r="S292" s="106" t="str">
        <f>IFERROR(IF(J292="Y", "Research And Development Programs Cluster:", VLOOKUP(D292,'Cluster Info'!$A$2:$B$113,2,FALSE)), "Non Cluster:")</f>
        <v>Non Cluster:</v>
      </c>
      <c r="T292" s="106">
        <f t="shared" si="20"/>
        <v>0</v>
      </c>
      <c r="U292" s="106">
        <f t="shared" si="22"/>
        <v>0</v>
      </c>
      <c r="V292" s="106">
        <f t="shared" si="23"/>
        <v>0</v>
      </c>
      <c r="W292" s="119">
        <f t="shared" si="21"/>
        <v>0</v>
      </c>
      <c r="X292" s="106">
        <f t="shared" si="24"/>
        <v>0</v>
      </c>
    </row>
    <row r="293" spans="1:24" ht="14">
      <c r="A293" s="198"/>
      <c r="D293" s="1"/>
      <c r="E293" s="1"/>
      <c r="F293" s="187"/>
      <c r="G293" s="187"/>
      <c r="H293" s="80" t="str">
        <f>IF(ISERROR(IF(ISERROR(VLOOKUP((LEFT(D293,2)),'Fed. Agency Identifier Table'!A$2:C$63,3,FALSE)),(VLOOKUP((LEFT(D293,1)),'Fed. Agency Identifier Table'!A$2:C$63,3,FALSE)),(VLOOKUP((LEFT(D293,2)),'Fed. Agency Identifier Table'!A$2:C$63,3,FALSE)))),"",(IF(ISERROR(VLOOKUP((LEFT(D293,2)),'Fed. Agency Identifier Table'!A$2:C$63,3,FALSE)),(VLOOKUP((LEFT(D293,1)),'Fed. Agency Identifier Table'!A$2:C$63,3,FALSE)),(VLOOKUP((LEFT(D293,2)),'Fed. Agency Identifier Table'!A$2:C$63,3,FALSE)))))</f>
        <v/>
      </c>
      <c r="I293" s="150" t="str">
        <f>IF(ISNUMBER(SEARCH("*.unk*",D293)),"Other Federal Awards",IF(ISERROR(VLOOKUP(D293,'CFDA Program Titles Table'!A$2:C$2607,3,FALSE)),"",VLOOKUP(D293,'CFDA Program Titles Table'!A$2:C$2607,3,FALSE)))</f>
        <v/>
      </c>
      <c r="J293" s="70"/>
      <c r="K293" s="70"/>
      <c r="L293" s="2"/>
      <c r="M293" s="10"/>
      <c r="N293" s="10"/>
      <c r="O293" s="102"/>
      <c r="P293" s="101"/>
      <c r="Q293" s="101"/>
      <c r="R293" s="17"/>
      <c r="S293" s="106" t="str">
        <f>IFERROR(IF(J293="Y", "Research And Development Programs Cluster:", VLOOKUP(D293,'Cluster Info'!$A$2:$B$113,2,FALSE)), "Non Cluster:")</f>
        <v>Non Cluster:</v>
      </c>
      <c r="T293" s="106">
        <f t="shared" si="20"/>
        <v>0</v>
      </c>
      <c r="U293" s="106">
        <f t="shared" si="22"/>
        <v>0</v>
      </c>
      <c r="V293" s="106">
        <f t="shared" si="23"/>
        <v>0</v>
      </c>
      <c r="W293" s="119">
        <f t="shared" si="21"/>
        <v>0</v>
      </c>
      <c r="X293" s="106">
        <f t="shared" si="24"/>
        <v>0</v>
      </c>
    </row>
    <row r="294" spans="1:24" ht="14">
      <c r="A294" s="198"/>
      <c r="D294" s="1"/>
      <c r="E294" s="1"/>
      <c r="F294" s="187"/>
      <c r="G294" s="187"/>
      <c r="H294" s="80" t="str">
        <f>IF(ISERROR(IF(ISERROR(VLOOKUP((LEFT(D294,2)),'Fed. Agency Identifier Table'!A$2:C$63,3,FALSE)),(VLOOKUP((LEFT(D294,1)),'Fed. Agency Identifier Table'!A$2:C$63,3,FALSE)),(VLOOKUP((LEFT(D294,2)),'Fed. Agency Identifier Table'!A$2:C$63,3,FALSE)))),"",(IF(ISERROR(VLOOKUP((LEFT(D294,2)),'Fed. Agency Identifier Table'!A$2:C$63,3,FALSE)),(VLOOKUP((LEFT(D294,1)),'Fed. Agency Identifier Table'!A$2:C$63,3,FALSE)),(VLOOKUP((LEFT(D294,2)),'Fed. Agency Identifier Table'!A$2:C$63,3,FALSE)))))</f>
        <v/>
      </c>
      <c r="I294" s="150" t="str">
        <f>IF(ISNUMBER(SEARCH("*.unk*",D294)),"Other Federal Awards",IF(ISERROR(VLOOKUP(D294,'CFDA Program Titles Table'!A$2:C$2607,3,FALSE)),"",VLOOKUP(D294,'CFDA Program Titles Table'!A$2:C$2607,3,FALSE)))</f>
        <v/>
      </c>
      <c r="J294" s="70"/>
      <c r="K294" s="70"/>
      <c r="L294" s="2"/>
      <c r="M294" s="10"/>
      <c r="N294" s="10"/>
      <c r="O294" s="102"/>
      <c r="P294" s="101"/>
      <c r="Q294" s="101"/>
      <c r="R294" s="17"/>
      <c r="S294" s="106" t="str">
        <f>IFERROR(IF(J294="Y", "Research And Development Programs Cluster:", VLOOKUP(D294,'Cluster Info'!$A$2:$B$113,2,FALSE)), "Non Cluster:")</f>
        <v>Non Cluster:</v>
      </c>
      <c r="T294" s="106">
        <f t="shared" si="20"/>
        <v>0</v>
      </c>
      <c r="U294" s="106">
        <f t="shared" si="22"/>
        <v>0</v>
      </c>
      <c r="V294" s="106">
        <f t="shared" si="23"/>
        <v>0</v>
      </c>
      <c r="W294" s="119">
        <f t="shared" si="21"/>
        <v>0</v>
      </c>
      <c r="X294" s="106">
        <f t="shared" si="24"/>
        <v>0</v>
      </c>
    </row>
    <row r="295" spans="1:24" ht="14">
      <c r="A295" s="198"/>
      <c r="D295" s="1"/>
      <c r="E295" s="1"/>
      <c r="F295" s="187"/>
      <c r="G295" s="187"/>
      <c r="H295" s="80" t="str">
        <f>IF(ISERROR(IF(ISERROR(VLOOKUP((LEFT(D295,2)),'Fed. Agency Identifier Table'!A$2:C$63,3,FALSE)),(VLOOKUP((LEFT(D295,1)),'Fed. Agency Identifier Table'!A$2:C$63,3,FALSE)),(VLOOKUP((LEFT(D295,2)),'Fed. Agency Identifier Table'!A$2:C$63,3,FALSE)))),"",(IF(ISERROR(VLOOKUP((LEFT(D295,2)),'Fed. Agency Identifier Table'!A$2:C$63,3,FALSE)),(VLOOKUP((LEFT(D295,1)),'Fed. Agency Identifier Table'!A$2:C$63,3,FALSE)),(VLOOKUP((LEFT(D295,2)),'Fed. Agency Identifier Table'!A$2:C$63,3,FALSE)))))</f>
        <v/>
      </c>
      <c r="I295" s="150" t="str">
        <f>IF(ISNUMBER(SEARCH("*.unk*",D295)),"Other Federal Awards",IF(ISERROR(VLOOKUP(D295,'CFDA Program Titles Table'!A$2:C$2607,3,FALSE)),"",VLOOKUP(D295,'CFDA Program Titles Table'!A$2:C$2607,3,FALSE)))</f>
        <v/>
      </c>
      <c r="J295" s="70"/>
      <c r="K295" s="70"/>
      <c r="L295" s="2"/>
      <c r="M295" s="10"/>
      <c r="N295" s="10"/>
      <c r="O295" s="102"/>
      <c r="P295" s="101"/>
      <c r="Q295" s="101"/>
      <c r="R295" s="17"/>
      <c r="S295" s="106" t="str">
        <f>IFERROR(IF(J295="Y", "Research And Development Programs Cluster:", VLOOKUP(D295,'Cluster Info'!$A$2:$B$113,2,FALSE)), "Non Cluster:")</f>
        <v>Non Cluster:</v>
      </c>
      <c r="T295" s="106">
        <f t="shared" si="20"/>
        <v>0</v>
      </c>
      <c r="U295" s="106">
        <f t="shared" si="22"/>
        <v>0</v>
      </c>
      <c r="V295" s="106">
        <f t="shared" si="23"/>
        <v>0</v>
      </c>
      <c r="W295" s="119">
        <f t="shared" si="21"/>
        <v>0</v>
      </c>
      <c r="X295" s="106">
        <f t="shared" si="24"/>
        <v>0</v>
      </c>
    </row>
    <row r="296" spans="1:24" ht="14">
      <c r="A296" s="198"/>
      <c r="D296" s="1"/>
      <c r="E296" s="1"/>
      <c r="F296" s="187"/>
      <c r="G296" s="187"/>
      <c r="H296" s="80" t="str">
        <f>IF(ISERROR(IF(ISERROR(VLOOKUP((LEFT(D296,2)),'Fed. Agency Identifier Table'!A$2:C$63,3,FALSE)),(VLOOKUP((LEFT(D296,1)),'Fed. Agency Identifier Table'!A$2:C$63,3,FALSE)),(VLOOKUP((LEFT(D296,2)),'Fed. Agency Identifier Table'!A$2:C$63,3,FALSE)))),"",(IF(ISERROR(VLOOKUP((LEFT(D296,2)),'Fed. Agency Identifier Table'!A$2:C$63,3,FALSE)),(VLOOKUP((LEFT(D296,1)),'Fed. Agency Identifier Table'!A$2:C$63,3,FALSE)),(VLOOKUP((LEFT(D296,2)),'Fed. Agency Identifier Table'!A$2:C$63,3,FALSE)))))</f>
        <v/>
      </c>
      <c r="I296" s="150" t="str">
        <f>IF(ISNUMBER(SEARCH("*.unk*",D296)),"Other Federal Awards",IF(ISERROR(VLOOKUP(D296,'CFDA Program Titles Table'!A$2:C$2607,3,FALSE)),"",VLOOKUP(D296,'CFDA Program Titles Table'!A$2:C$2607,3,FALSE)))</f>
        <v/>
      </c>
      <c r="J296" s="70"/>
      <c r="K296" s="70"/>
      <c r="L296" s="2"/>
      <c r="M296" s="10"/>
      <c r="N296" s="10"/>
      <c r="O296" s="102"/>
      <c r="P296" s="101"/>
      <c r="Q296" s="101"/>
      <c r="R296" s="17"/>
      <c r="S296" s="106" t="str">
        <f>IFERROR(IF(J296="Y", "Research And Development Programs Cluster:", VLOOKUP(D296,'Cluster Info'!$A$2:$B$113,2,FALSE)), "Non Cluster:")</f>
        <v>Non Cluster:</v>
      </c>
      <c r="T296" s="106">
        <f t="shared" si="20"/>
        <v>0</v>
      </c>
      <c r="U296" s="106">
        <f t="shared" si="22"/>
        <v>0</v>
      </c>
      <c r="V296" s="106">
        <f t="shared" si="23"/>
        <v>0</v>
      </c>
      <c r="W296" s="119">
        <f t="shared" si="21"/>
        <v>0</v>
      </c>
      <c r="X296" s="106">
        <f t="shared" si="24"/>
        <v>0</v>
      </c>
    </row>
    <row r="297" spans="1:24" ht="14">
      <c r="A297" s="198"/>
      <c r="D297" s="1"/>
      <c r="E297" s="1"/>
      <c r="F297" s="187"/>
      <c r="G297" s="187"/>
      <c r="H297" s="80" t="str">
        <f>IF(ISERROR(IF(ISERROR(VLOOKUP((LEFT(D297,2)),'Fed. Agency Identifier Table'!A$2:C$63,3,FALSE)),(VLOOKUP((LEFT(D297,1)),'Fed. Agency Identifier Table'!A$2:C$63,3,FALSE)),(VLOOKUP((LEFT(D297,2)),'Fed. Agency Identifier Table'!A$2:C$63,3,FALSE)))),"",(IF(ISERROR(VLOOKUP((LEFT(D297,2)),'Fed. Agency Identifier Table'!A$2:C$63,3,FALSE)),(VLOOKUP((LEFT(D297,1)),'Fed. Agency Identifier Table'!A$2:C$63,3,FALSE)),(VLOOKUP((LEFT(D297,2)),'Fed. Agency Identifier Table'!A$2:C$63,3,FALSE)))))</f>
        <v/>
      </c>
      <c r="I297" s="150" t="str">
        <f>IF(ISNUMBER(SEARCH("*.unk*",D297)),"Other Federal Awards",IF(ISERROR(VLOOKUP(D297,'CFDA Program Titles Table'!A$2:C$2607,3,FALSE)),"",VLOOKUP(D297,'CFDA Program Titles Table'!A$2:C$2607,3,FALSE)))</f>
        <v/>
      </c>
      <c r="J297" s="70"/>
      <c r="K297" s="70"/>
      <c r="L297" s="2"/>
      <c r="M297" s="10"/>
      <c r="N297" s="10"/>
      <c r="O297" s="102"/>
      <c r="P297" s="101"/>
      <c r="Q297" s="101"/>
      <c r="R297" s="17"/>
      <c r="S297" s="106" t="str">
        <f>IFERROR(IF(J297="Y", "Research And Development Programs Cluster:", VLOOKUP(D297,'Cluster Info'!$A$2:$B$113,2,FALSE)), "Non Cluster:")</f>
        <v>Non Cluster:</v>
      </c>
      <c r="T297" s="106">
        <f t="shared" si="20"/>
        <v>0</v>
      </c>
      <c r="U297" s="106">
        <f t="shared" si="22"/>
        <v>0</v>
      </c>
      <c r="V297" s="106">
        <f t="shared" si="23"/>
        <v>0</v>
      </c>
      <c r="W297" s="119">
        <f t="shared" si="21"/>
        <v>0</v>
      </c>
      <c r="X297" s="106">
        <f t="shared" si="24"/>
        <v>0</v>
      </c>
    </row>
    <row r="298" spans="1:24" ht="14">
      <c r="A298" s="198"/>
      <c r="D298" s="1"/>
      <c r="E298" s="1"/>
      <c r="F298" s="187"/>
      <c r="G298" s="187"/>
      <c r="H298" s="80" t="str">
        <f>IF(ISERROR(IF(ISERROR(VLOOKUP((LEFT(D298,2)),'Fed. Agency Identifier Table'!A$2:C$63,3,FALSE)),(VLOOKUP((LEFT(D298,1)),'Fed. Agency Identifier Table'!A$2:C$63,3,FALSE)),(VLOOKUP((LEFT(D298,2)),'Fed. Agency Identifier Table'!A$2:C$63,3,FALSE)))),"",(IF(ISERROR(VLOOKUP((LEFT(D298,2)),'Fed. Agency Identifier Table'!A$2:C$63,3,FALSE)),(VLOOKUP((LEFT(D298,1)),'Fed. Agency Identifier Table'!A$2:C$63,3,FALSE)),(VLOOKUP((LEFT(D298,2)),'Fed. Agency Identifier Table'!A$2:C$63,3,FALSE)))))</f>
        <v/>
      </c>
      <c r="I298" s="150" t="str">
        <f>IF(ISNUMBER(SEARCH("*.unk*",D298)),"Other Federal Awards",IF(ISERROR(VLOOKUP(D298,'CFDA Program Titles Table'!A$2:C$2607,3,FALSE)),"",VLOOKUP(D298,'CFDA Program Titles Table'!A$2:C$2607,3,FALSE)))</f>
        <v/>
      </c>
      <c r="J298" s="70"/>
      <c r="K298" s="70"/>
      <c r="L298" s="2"/>
      <c r="M298" s="10"/>
      <c r="N298" s="10"/>
      <c r="O298" s="102"/>
      <c r="P298" s="101"/>
      <c r="Q298" s="101"/>
      <c r="R298" s="17"/>
      <c r="S298" s="106" t="str">
        <f>IFERROR(IF(J298="Y", "Research And Development Programs Cluster:", VLOOKUP(D298,'Cluster Info'!$A$2:$B$113,2,FALSE)), "Non Cluster:")</f>
        <v>Non Cluster:</v>
      </c>
      <c r="T298" s="106">
        <f t="shared" si="20"/>
        <v>0</v>
      </c>
      <c r="U298" s="106">
        <f t="shared" si="22"/>
        <v>0</v>
      </c>
      <c r="V298" s="106">
        <f t="shared" si="23"/>
        <v>0</v>
      </c>
      <c r="W298" s="119">
        <f t="shared" si="21"/>
        <v>0</v>
      </c>
      <c r="X298" s="106">
        <f t="shared" si="24"/>
        <v>0</v>
      </c>
    </row>
    <row r="299" spans="1:24" ht="14">
      <c r="A299" s="198"/>
      <c r="D299" s="1"/>
      <c r="E299" s="1"/>
      <c r="F299" s="187"/>
      <c r="G299" s="187"/>
      <c r="H299" s="80" t="str">
        <f>IF(ISERROR(IF(ISERROR(VLOOKUP((LEFT(D299,2)),'Fed. Agency Identifier Table'!A$2:C$63,3,FALSE)),(VLOOKUP((LEFT(D299,1)),'Fed. Agency Identifier Table'!A$2:C$63,3,FALSE)),(VLOOKUP((LEFT(D299,2)),'Fed. Agency Identifier Table'!A$2:C$63,3,FALSE)))),"",(IF(ISERROR(VLOOKUP((LEFT(D299,2)),'Fed. Agency Identifier Table'!A$2:C$63,3,FALSE)),(VLOOKUP((LEFT(D299,1)),'Fed. Agency Identifier Table'!A$2:C$63,3,FALSE)),(VLOOKUP((LEFT(D299,2)),'Fed. Agency Identifier Table'!A$2:C$63,3,FALSE)))))</f>
        <v/>
      </c>
      <c r="I299" s="150" t="str">
        <f>IF(ISNUMBER(SEARCH("*.unk*",D299)),"Other Federal Awards",IF(ISERROR(VLOOKUP(D299,'CFDA Program Titles Table'!A$2:C$2607,3,FALSE)),"",VLOOKUP(D299,'CFDA Program Titles Table'!A$2:C$2607,3,FALSE)))</f>
        <v/>
      </c>
      <c r="J299" s="70"/>
      <c r="K299" s="70"/>
      <c r="L299" s="2"/>
      <c r="M299" s="10"/>
      <c r="N299" s="10"/>
      <c r="O299" s="102"/>
      <c r="P299" s="101"/>
      <c r="Q299" s="101"/>
      <c r="R299" s="17"/>
      <c r="S299" s="106" t="str">
        <f>IFERROR(IF(J299="Y", "Research And Development Programs Cluster:", VLOOKUP(D299,'Cluster Info'!$A$2:$B$113,2,FALSE)), "Non Cluster:")</f>
        <v>Non Cluster:</v>
      </c>
      <c r="T299" s="106">
        <f t="shared" si="20"/>
        <v>0</v>
      </c>
      <c r="U299" s="106">
        <f t="shared" si="22"/>
        <v>0</v>
      </c>
      <c r="V299" s="106">
        <f t="shared" si="23"/>
        <v>0</v>
      </c>
      <c r="W299" s="119">
        <f t="shared" si="21"/>
        <v>0</v>
      </c>
      <c r="X299" s="106">
        <f t="shared" si="24"/>
        <v>0</v>
      </c>
    </row>
    <row r="300" spans="1:24" ht="14">
      <c r="A300" s="198"/>
      <c r="D300" s="1"/>
      <c r="E300" s="1"/>
      <c r="F300" s="187"/>
      <c r="G300" s="187"/>
      <c r="H300" s="80" t="str">
        <f>IF(ISERROR(IF(ISERROR(VLOOKUP((LEFT(D300,2)),'Fed. Agency Identifier Table'!A$2:C$63,3,FALSE)),(VLOOKUP((LEFT(D300,1)),'Fed. Agency Identifier Table'!A$2:C$63,3,FALSE)),(VLOOKUP((LEFT(D300,2)),'Fed. Agency Identifier Table'!A$2:C$63,3,FALSE)))),"",(IF(ISERROR(VLOOKUP((LEFT(D300,2)),'Fed. Agency Identifier Table'!A$2:C$63,3,FALSE)),(VLOOKUP((LEFT(D300,1)),'Fed. Agency Identifier Table'!A$2:C$63,3,FALSE)),(VLOOKUP((LEFT(D300,2)),'Fed. Agency Identifier Table'!A$2:C$63,3,FALSE)))))</f>
        <v/>
      </c>
      <c r="I300" s="150" t="str">
        <f>IF(ISNUMBER(SEARCH("*.unk*",D300)),"Other Federal Awards",IF(ISERROR(VLOOKUP(D300,'CFDA Program Titles Table'!A$2:C$2607,3,FALSE)),"",VLOOKUP(D300,'CFDA Program Titles Table'!A$2:C$2607,3,FALSE)))</f>
        <v/>
      </c>
      <c r="J300" s="70"/>
      <c r="K300" s="70"/>
      <c r="L300" s="2"/>
      <c r="M300" s="10"/>
      <c r="N300" s="10"/>
      <c r="O300" s="102"/>
      <c r="P300" s="101"/>
      <c r="Q300" s="101"/>
      <c r="R300" s="17"/>
      <c r="S300" s="106" t="str">
        <f>IFERROR(IF(J300="Y", "Research And Development Programs Cluster:", VLOOKUP(D300,'Cluster Info'!$A$2:$B$113,2,FALSE)), "Non Cluster:")</f>
        <v>Non Cluster:</v>
      </c>
      <c r="T300" s="106">
        <f t="shared" si="20"/>
        <v>0</v>
      </c>
      <c r="U300" s="106">
        <f t="shared" si="22"/>
        <v>0</v>
      </c>
      <c r="V300" s="106">
        <f t="shared" si="23"/>
        <v>0</v>
      </c>
      <c r="W300" s="119">
        <f t="shared" si="21"/>
        <v>0</v>
      </c>
      <c r="X300" s="106">
        <f t="shared" si="24"/>
        <v>0</v>
      </c>
    </row>
    <row r="301" spans="1:24" ht="14">
      <c r="A301" s="198"/>
      <c r="D301" s="1"/>
      <c r="E301" s="1"/>
      <c r="F301" s="187"/>
      <c r="G301" s="187"/>
      <c r="H301" s="80" t="str">
        <f>IF(ISERROR(IF(ISERROR(VLOOKUP((LEFT(D301,2)),'Fed. Agency Identifier Table'!A$2:C$63,3,FALSE)),(VLOOKUP((LEFT(D301,1)),'Fed. Agency Identifier Table'!A$2:C$63,3,FALSE)),(VLOOKUP((LEFT(D301,2)),'Fed. Agency Identifier Table'!A$2:C$63,3,FALSE)))),"",(IF(ISERROR(VLOOKUP((LEFT(D301,2)),'Fed. Agency Identifier Table'!A$2:C$63,3,FALSE)),(VLOOKUP((LEFT(D301,1)),'Fed. Agency Identifier Table'!A$2:C$63,3,FALSE)),(VLOOKUP((LEFT(D301,2)),'Fed. Agency Identifier Table'!A$2:C$63,3,FALSE)))))</f>
        <v/>
      </c>
      <c r="I301" s="150" t="str">
        <f>IF(ISNUMBER(SEARCH("*.unk*",D301)),"Other Federal Awards",IF(ISERROR(VLOOKUP(D301,'CFDA Program Titles Table'!A$2:C$2607,3,FALSE)),"",VLOOKUP(D301,'CFDA Program Titles Table'!A$2:C$2607,3,FALSE)))</f>
        <v/>
      </c>
      <c r="J301" s="70"/>
      <c r="K301" s="70"/>
      <c r="L301" s="2"/>
      <c r="M301" s="10"/>
      <c r="N301" s="10"/>
      <c r="O301" s="102"/>
      <c r="P301" s="101"/>
      <c r="Q301" s="101"/>
      <c r="R301" s="17"/>
      <c r="S301" s="106" t="str">
        <f>IFERROR(IF(J301="Y", "Research And Development Programs Cluster:", VLOOKUP(D301,'Cluster Info'!$A$2:$B$113,2,FALSE)), "Non Cluster:")</f>
        <v>Non Cluster:</v>
      </c>
      <c r="T301" s="106">
        <f t="shared" si="20"/>
        <v>0</v>
      </c>
      <c r="U301" s="106">
        <f t="shared" si="22"/>
        <v>0</v>
      </c>
      <c r="V301" s="106">
        <f t="shared" si="23"/>
        <v>0</v>
      </c>
      <c r="W301" s="119">
        <f t="shared" si="21"/>
        <v>0</v>
      </c>
      <c r="X301" s="106">
        <f t="shared" si="24"/>
        <v>0</v>
      </c>
    </row>
    <row r="302" spans="1:24" ht="14">
      <c r="A302" s="198"/>
      <c r="D302" s="1"/>
      <c r="E302" s="1"/>
      <c r="F302" s="187"/>
      <c r="G302" s="187"/>
      <c r="H302" s="80" t="str">
        <f>IF(ISERROR(IF(ISERROR(VLOOKUP((LEFT(D302,2)),'Fed. Agency Identifier Table'!A$2:C$63,3,FALSE)),(VLOOKUP((LEFT(D302,1)),'Fed. Agency Identifier Table'!A$2:C$63,3,FALSE)),(VLOOKUP((LEFT(D302,2)),'Fed. Agency Identifier Table'!A$2:C$63,3,FALSE)))),"",(IF(ISERROR(VLOOKUP((LEFT(D302,2)),'Fed. Agency Identifier Table'!A$2:C$63,3,FALSE)),(VLOOKUP((LEFT(D302,1)),'Fed. Agency Identifier Table'!A$2:C$63,3,FALSE)),(VLOOKUP((LEFT(D302,2)),'Fed. Agency Identifier Table'!A$2:C$63,3,FALSE)))))</f>
        <v/>
      </c>
      <c r="I302" s="150" t="str">
        <f>IF(ISNUMBER(SEARCH("*.unk*",D302)),"Other Federal Awards",IF(ISERROR(VLOOKUP(D302,'CFDA Program Titles Table'!A$2:C$2607,3,FALSE)),"",VLOOKUP(D302,'CFDA Program Titles Table'!A$2:C$2607,3,FALSE)))</f>
        <v/>
      </c>
      <c r="J302" s="70"/>
      <c r="K302" s="70"/>
      <c r="L302" s="2"/>
      <c r="M302" s="10"/>
      <c r="N302" s="10"/>
      <c r="O302" s="102"/>
      <c r="P302" s="101"/>
      <c r="Q302" s="101"/>
      <c r="R302" s="17"/>
      <c r="S302" s="106" t="str">
        <f>IFERROR(IF(J302="Y", "Research And Development Programs Cluster:", VLOOKUP(D302,'Cluster Info'!$A$2:$B$113,2,FALSE)), "Non Cluster:")</f>
        <v>Non Cluster:</v>
      </c>
      <c r="T302" s="106">
        <f t="shared" si="20"/>
        <v>0</v>
      </c>
      <c r="U302" s="106">
        <f t="shared" si="22"/>
        <v>0</v>
      </c>
      <c r="V302" s="106">
        <f t="shared" si="23"/>
        <v>0</v>
      </c>
      <c r="W302" s="119">
        <f t="shared" si="21"/>
        <v>0</v>
      </c>
      <c r="X302" s="106">
        <f t="shared" si="24"/>
        <v>0</v>
      </c>
    </row>
    <row r="303" spans="1:24" ht="14">
      <c r="A303" s="198"/>
      <c r="D303" s="1"/>
      <c r="E303" s="1"/>
      <c r="F303" s="187"/>
      <c r="G303" s="187"/>
      <c r="H303" s="80" t="str">
        <f>IF(ISERROR(IF(ISERROR(VLOOKUP((LEFT(D303,2)),'Fed. Agency Identifier Table'!A$2:C$63,3,FALSE)),(VLOOKUP((LEFT(D303,1)),'Fed. Agency Identifier Table'!A$2:C$63,3,FALSE)),(VLOOKUP((LEFT(D303,2)),'Fed. Agency Identifier Table'!A$2:C$63,3,FALSE)))),"",(IF(ISERROR(VLOOKUP((LEFT(D303,2)),'Fed. Agency Identifier Table'!A$2:C$63,3,FALSE)),(VLOOKUP((LEFT(D303,1)),'Fed. Agency Identifier Table'!A$2:C$63,3,FALSE)),(VLOOKUP((LEFT(D303,2)),'Fed. Agency Identifier Table'!A$2:C$63,3,FALSE)))))</f>
        <v/>
      </c>
      <c r="I303" s="150" t="str">
        <f>IF(ISNUMBER(SEARCH("*.unk*",D303)),"Other Federal Awards",IF(ISERROR(VLOOKUP(D303,'CFDA Program Titles Table'!A$2:C$2607,3,FALSE)),"",VLOOKUP(D303,'CFDA Program Titles Table'!A$2:C$2607,3,FALSE)))</f>
        <v/>
      </c>
      <c r="J303" s="70"/>
      <c r="K303" s="70"/>
      <c r="L303" s="2"/>
      <c r="M303" s="10"/>
      <c r="N303" s="10"/>
      <c r="O303" s="102"/>
      <c r="P303" s="101"/>
      <c r="Q303" s="101"/>
      <c r="R303" s="17"/>
      <c r="S303" s="106" t="str">
        <f>IFERROR(IF(J303="Y", "Research And Development Programs Cluster:", VLOOKUP(D303,'Cluster Info'!$A$2:$B$113,2,FALSE)), "Non Cluster:")</f>
        <v>Non Cluster:</v>
      </c>
      <c r="T303" s="106">
        <f t="shared" si="20"/>
        <v>0</v>
      </c>
      <c r="U303" s="106">
        <f t="shared" si="22"/>
        <v>0</v>
      </c>
      <c r="V303" s="106">
        <f t="shared" si="23"/>
        <v>0</v>
      </c>
      <c r="W303" s="119">
        <f t="shared" si="21"/>
        <v>0</v>
      </c>
      <c r="X303" s="106">
        <f t="shared" si="24"/>
        <v>0</v>
      </c>
    </row>
    <row r="304" spans="1:24" ht="14">
      <c r="A304" s="198"/>
      <c r="D304" s="1"/>
      <c r="E304" s="1"/>
      <c r="F304" s="187"/>
      <c r="G304" s="187"/>
      <c r="H304" s="80" t="str">
        <f>IF(ISERROR(IF(ISERROR(VLOOKUP((LEFT(D304,2)),'Fed. Agency Identifier Table'!A$2:C$63,3,FALSE)),(VLOOKUP((LEFT(D304,1)),'Fed. Agency Identifier Table'!A$2:C$63,3,FALSE)),(VLOOKUP((LEFT(D304,2)),'Fed. Agency Identifier Table'!A$2:C$63,3,FALSE)))),"",(IF(ISERROR(VLOOKUP((LEFT(D304,2)),'Fed. Agency Identifier Table'!A$2:C$63,3,FALSE)),(VLOOKUP((LEFT(D304,1)),'Fed. Agency Identifier Table'!A$2:C$63,3,FALSE)),(VLOOKUP((LEFT(D304,2)),'Fed. Agency Identifier Table'!A$2:C$63,3,FALSE)))))</f>
        <v/>
      </c>
      <c r="I304" s="150" t="str">
        <f>IF(ISNUMBER(SEARCH("*.unk*",D304)),"Other Federal Awards",IF(ISERROR(VLOOKUP(D304,'CFDA Program Titles Table'!A$2:C$2607,3,FALSE)),"",VLOOKUP(D304,'CFDA Program Titles Table'!A$2:C$2607,3,FALSE)))</f>
        <v/>
      </c>
      <c r="J304" s="70"/>
      <c r="K304" s="70"/>
      <c r="L304" s="2"/>
      <c r="M304" s="10"/>
      <c r="N304" s="10"/>
      <c r="O304" s="102"/>
      <c r="P304" s="101"/>
      <c r="Q304" s="101"/>
      <c r="R304" s="17"/>
      <c r="S304" s="106" t="str">
        <f>IFERROR(IF(J304="Y", "Research And Development Programs Cluster:", VLOOKUP(D304,'Cluster Info'!$A$2:$B$113,2,FALSE)), "Non Cluster:")</f>
        <v>Non Cluster:</v>
      </c>
      <c r="T304" s="106">
        <f t="shared" si="20"/>
        <v>0</v>
      </c>
      <c r="U304" s="106">
        <f t="shared" si="22"/>
        <v>0</v>
      </c>
      <c r="V304" s="106">
        <f t="shared" si="23"/>
        <v>0</v>
      </c>
      <c r="W304" s="119">
        <f t="shared" si="21"/>
        <v>0</v>
      </c>
      <c r="X304" s="106">
        <f t="shared" si="24"/>
        <v>0</v>
      </c>
    </row>
    <row r="305" spans="1:24" ht="14">
      <c r="A305" s="198"/>
      <c r="D305" s="1"/>
      <c r="E305" s="1"/>
      <c r="F305" s="187"/>
      <c r="G305" s="187"/>
      <c r="H305" s="80" t="str">
        <f>IF(ISERROR(IF(ISERROR(VLOOKUP((LEFT(D305,2)),'Fed. Agency Identifier Table'!A$2:C$63,3,FALSE)),(VLOOKUP((LEFT(D305,1)),'Fed. Agency Identifier Table'!A$2:C$63,3,FALSE)),(VLOOKUP((LEFT(D305,2)),'Fed. Agency Identifier Table'!A$2:C$63,3,FALSE)))),"",(IF(ISERROR(VLOOKUP((LEFT(D305,2)),'Fed. Agency Identifier Table'!A$2:C$63,3,FALSE)),(VLOOKUP((LEFT(D305,1)),'Fed. Agency Identifier Table'!A$2:C$63,3,FALSE)),(VLOOKUP((LEFT(D305,2)),'Fed. Agency Identifier Table'!A$2:C$63,3,FALSE)))))</f>
        <v/>
      </c>
      <c r="I305" s="150" t="str">
        <f>IF(ISNUMBER(SEARCH("*.unk*",D305)),"Other Federal Awards",IF(ISERROR(VLOOKUP(D305,'CFDA Program Titles Table'!A$2:C$2607,3,FALSE)),"",VLOOKUP(D305,'CFDA Program Titles Table'!A$2:C$2607,3,FALSE)))</f>
        <v/>
      </c>
      <c r="J305" s="70"/>
      <c r="K305" s="70"/>
      <c r="L305" s="2"/>
      <c r="M305" s="10"/>
      <c r="N305" s="10"/>
      <c r="O305" s="102"/>
      <c r="P305" s="101"/>
      <c r="Q305" s="101"/>
      <c r="R305" s="17"/>
      <c r="S305" s="106" t="str">
        <f>IFERROR(IF(J305="Y", "Research And Development Programs Cluster:", VLOOKUP(D305,'Cluster Info'!$A$2:$B$113,2,FALSE)), "Non Cluster:")</f>
        <v>Non Cluster:</v>
      </c>
      <c r="T305" s="106">
        <f t="shared" si="20"/>
        <v>0</v>
      </c>
      <c r="U305" s="106">
        <f t="shared" si="22"/>
        <v>0</v>
      </c>
      <c r="V305" s="106">
        <f t="shared" si="23"/>
        <v>0</v>
      </c>
      <c r="W305" s="119">
        <f t="shared" si="21"/>
        <v>0</v>
      </c>
      <c r="X305" s="106">
        <f t="shared" si="24"/>
        <v>0</v>
      </c>
    </row>
    <row r="306" spans="1:24" ht="14">
      <c r="A306" s="198"/>
      <c r="D306" s="1"/>
      <c r="E306" s="1"/>
      <c r="F306" s="187"/>
      <c r="G306" s="187"/>
      <c r="H306" s="80" t="str">
        <f>IF(ISERROR(IF(ISERROR(VLOOKUP((LEFT(D306,2)),'Fed. Agency Identifier Table'!A$2:C$63,3,FALSE)),(VLOOKUP((LEFT(D306,1)),'Fed. Agency Identifier Table'!A$2:C$63,3,FALSE)),(VLOOKUP((LEFT(D306,2)),'Fed. Agency Identifier Table'!A$2:C$63,3,FALSE)))),"",(IF(ISERROR(VLOOKUP((LEFT(D306,2)),'Fed. Agency Identifier Table'!A$2:C$63,3,FALSE)),(VLOOKUP((LEFT(D306,1)),'Fed. Agency Identifier Table'!A$2:C$63,3,FALSE)),(VLOOKUP((LEFT(D306,2)),'Fed. Agency Identifier Table'!A$2:C$63,3,FALSE)))))</f>
        <v/>
      </c>
      <c r="I306" s="150" t="str">
        <f>IF(ISNUMBER(SEARCH("*.unk*",D306)),"Other Federal Awards",IF(ISERROR(VLOOKUP(D306,'CFDA Program Titles Table'!A$2:C$2607,3,FALSE)),"",VLOOKUP(D306,'CFDA Program Titles Table'!A$2:C$2607,3,FALSE)))</f>
        <v/>
      </c>
      <c r="J306" s="70"/>
      <c r="K306" s="70"/>
      <c r="L306" s="2"/>
      <c r="M306" s="10"/>
      <c r="N306" s="10"/>
      <c r="O306" s="102"/>
      <c r="P306" s="101"/>
      <c r="Q306" s="101"/>
      <c r="R306" s="17"/>
      <c r="S306" s="106" t="str">
        <f>IFERROR(IF(J306="Y", "Research And Development Programs Cluster:", VLOOKUP(D306,'Cluster Info'!$A$2:$B$113,2,FALSE)), "Non Cluster:")</f>
        <v>Non Cluster:</v>
      </c>
      <c r="T306" s="106">
        <f t="shared" si="20"/>
        <v>0</v>
      </c>
      <c r="U306" s="106">
        <f t="shared" si="22"/>
        <v>0</v>
      </c>
      <c r="V306" s="106">
        <f t="shared" si="23"/>
        <v>0</v>
      </c>
      <c r="W306" s="119">
        <f t="shared" si="21"/>
        <v>0</v>
      </c>
      <c r="X306" s="106">
        <f t="shared" si="24"/>
        <v>0</v>
      </c>
    </row>
    <row r="307" spans="1:24" ht="14">
      <c r="A307" s="198"/>
      <c r="D307" s="1"/>
      <c r="E307" s="1"/>
      <c r="F307" s="187"/>
      <c r="G307" s="187"/>
      <c r="H307" s="80" t="str">
        <f>IF(ISERROR(IF(ISERROR(VLOOKUP((LEFT(D307,2)),'Fed. Agency Identifier Table'!A$2:C$63,3,FALSE)),(VLOOKUP((LEFT(D307,1)),'Fed. Agency Identifier Table'!A$2:C$63,3,FALSE)),(VLOOKUP((LEFT(D307,2)),'Fed. Agency Identifier Table'!A$2:C$63,3,FALSE)))),"",(IF(ISERROR(VLOOKUP((LEFT(D307,2)),'Fed. Agency Identifier Table'!A$2:C$63,3,FALSE)),(VLOOKUP((LEFT(D307,1)),'Fed. Agency Identifier Table'!A$2:C$63,3,FALSE)),(VLOOKUP((LEFT(D307,2)),'Fed. Agency Identifier Table'!A$2:C$63,3,FALSE)))))</f>
        <v/>
      </c>
      <c r="I307" s="150" t="str">
        <f>IF(ISNUMBER(SEARCH("*.unk*",D307)),"Other Federal Awards",IF(ISERROR(VLOOKUP(D307,'CFDA Program Titles Table'!A$2:C$2607,3,FALSE)),"",VLOOKUP(D307,'CFDA Program Titles Table'!A$2:C$2607,3,FALSE)))</f>
        <v/>
      </c>
      <c r="J307" s="70"/>
      <c r="K307" s="70"/>
      <c r="L307" s="2"/>
      <c r="M307" s="10"/>
      <c r="N307" s="10"/>
      <c r="O307" s="102"/>
      <c r="P307" s="101"/>
      <c r="Q307" s="101"/>
      <c r="R307" s="17"/>
      <c r="S307" s="106" t="str">
        <f>IFERROR(IF(J307="Y", "Research And Development Programs Cluster:", VLOOKUP(D307,'Cluster Info'!$A$2:$B$113,2,FALSE)), "Non Cluster:")</f>
        <v>Non Cluster:</v>
      </c>
      <c r="T307" s="106">
        <f t="shared" si="20"/>
        <v>0</v>
      </c>
      <c r="U307" s="106">
        <f t="shared" si="22"/>
        <v>0</v>
      </c>
      <c r="V307" s="106">
        <f t="shared" si="23"/>
        <v>0</v>
      </c>
      <c r="W307" s="119">
        <f t="shared" si="21"/>
        <v>0</v>
      </c>
      <c r="X307" s="106">
        <f t="shared" si="24"/>
        <v>0</v>
      </c>
    </row>
    <row r="308" spans="1:24" ht="14">
      <c r="A308" s="198"/>
      <c r="D308" s="1"/>
      <c r="E308" s="1"/>
      <c r="F308" s="187"/>
      <c r="G308" s="187"/>
      <c r="H308" s="80" t="str">
        <f>IF(ISERROR(IF(ISERROR(VLOOKUP((LEFT(D308,2)),'Fed. Agency Identifier Table'!A$2:C$63,3,FALSE)),(VLOOKUP((LEFT(D308,1)),'Fed. Agency Identifier Table'!A$2:C$63,3,FALSE)),(VLOOKUP((LEFT(D308,2)),'Fed. Agency Identifier Table'!A$2:C$63,3,FALSE)))),"",(IF(ISERROR(VLOOKUP((LEFT(D308,2)),'Fed. Agency Identifier Table'!A$2:C$63,3,FALSE)),(VLOOKUP((LEFT(D308,1)),'Fed. Agency Identifier Table'!A$2:C$63,3,FALSE)),(VLOOKUP((LEFT(D308,2)),'Fed. Agency Identifier Table'!A$2:C$63,3,FALSE)))))</f>
        <v/>
      </c>
      <c r="I308" s="150" t="str">
        <f>IF(ISNUMBER(SEARCH("*.unk*",D308)),"Other Federal Awards",IF(ISERROR(VLOOKUP(D308,'CFDA Program Titles Table'!A$2:C$2607,3,FALSE)),"",VLOOKUP(D308,'CFDA Program Titles Table'!A$2:C$2607,3,FALSE)))</f>
        <v/>
      </c>
      <c r="J308" s="70"/>
      <c r="K308" s="70"/>
      <c r="L308" s="2"/>
      <c r="M308" s="10"/>
      <c r="N308" s="10"/>
      <c r="O308" s="102"/>
      <c r="P308" s="101"/>
      <c r="Q308" s="101"/>
      <c r="R308" s="17"/>
      <c r="S308" s="106" t="str">
        <f>IFERROR(IF(J308="Y", "Research And Development Programs Cluster:", VLOOKUP(D308,'Cluster Info'!$A$2:$B$113,2,FALSE)), "Non Cluster:")</f>
        <v>Non Cluster:</v>
      </c>
      <c r="T308" s="106">
        <f t="shared" si="20"/>
        <v>0</v>
      </c>
      <c r="U308" s="106">
        <f t="shared" si="22"/>
        <v>0</v>
      </c>
      <c r="V308" s="106">
        <f t="shared" si="23"/>
        <v>0</v>
      </c>
      <c r="W308" s="119">
        <f t="shared" si="21"/>
        <v>0</v>
      </c>
      <c r="X308" s="106">
        <f t="shared" si="24"/>
        <v>0</v>
      </c>
    </row>
    <row r="309" spans="1:24" ht="14">
      <c r="A309" s="198"/>
      <c r="D309" s="1"/>
      <c r="E309" s="1"/>
      <c r="F309" s="187"/>
      <c r="G309" s="187"/>
      <c r="H309" s="80" t="str">
        <f>IF(ISERROR(IF(ISERROR(VLOOKUP((LEFT(D309,2)),'Fed. Agency Identifier Table'!A$2:C$63,3,FALSE)),(VLOOKUP((LEFT(D309,1)),'Fed. Agency Identifier Table'!A$2:C$63,3,FALSE)),(VLOOKUP((LEFT(D309,2)),'Fed. Agency Identifier Table'!A$2:C$63,3,FALSE)))),"",(IF(ISERROR(VLOOKUP((LEFT(D309,2)),'Fed. Agency Identifier Table'!A$2:C$63,3,FALSE)),(VLOOKUP((LEFT(D309,1)),'Fed. Agency Identifier Table'!A$2:C$63,3,FALSE)),(VLOOKUP((LEFT(D309,2)),'Fed. Agency Identifier Table'!A$2:C$63,3,FALSE)))))</f>
        <v/>
      </c>
      <c r="I309" s="150" t="str">
        <f>IF(ISNUMBER(SEARCH("*.unk*",D309)),"Other Federal Awards",IF(ISERROR(VLOOKUP(D309,'CFDA Program Titles Table'!A$2:C$2607,3,FALSE)),"",VLOOKUP(D309,'CFDA Program Titles Table'!A$2:C$2607,3,FALSE)))</f>
        <v/>
      </c>
      <c r="J309" s="70"/>
      <c r="K309" s="70"/>
      <c r="L309" s="2"/>
      <c r="M309" s="10"/>
      <c r="N309" s="10"/>
      <c r="O309" s="102"/>
      <c r="P309" s="101"/>
      <c r="Q309" s="101"/>
      <c r="R309" s="17"/>
      <c r="S309" s="106" t="str">
        <f>IFERROR(IF(J309="Y", "Research And Development Programs Cluster:", VLOOKUP(D309,'Cluster Info'!$A$2:$B$113,2,FALSE)), "Non Cluster:")</f>
        <v>Non Cluster:</v>
      </c>
      <c r="T309" s="106">
        <f t="shared" si="20"/>
        <v>0</v>
      </c>
      <c r="U309" s="106">
        <f t="shared" si="22"/>
        <v>0</v>
      </c>
      <c r="V309" s="106">
        <f t="shared" si="23"/>
        <v>0</v>
      </c>
      <c r="W309" s="119">
        <f t="shared" si="21"/>
        <v>0</v>
      </c>
      <c r="X309" s="106">
        <f t="shared" si="24"/>
        <v>0</v>
      </c>
    </row>
    <row r="310" spans="1:24" ht="14">
      <c r="A310" s="198"/>
      <c r="D310" s="1"/>
      <c r="E310" s="1"/>
      <c r="F310" s="187"/>
      <c r="G310" s="187"/>
      <c r="H310" s="80" t="str">
        <f>IF(ISERROR(IF(ISERROR(VLOOKUP((LEFT(D310,2)),'Fed. Agency Identifier Table'!A$2:C$63,3,FALSE)),(VLOOKUP((LEFT(D310,1)),'Fed. Agency Identifier Table'!A$2:C$63,3,FALSE)),(VLOOKUP((LEFT(D310,2)),'Fed. Agency Identifier Table'!A$2:C$63,3,FALSE)))),"",(IF(ISERROR(VLOOKUP((LEFT(D310,2)),'Fed. Agency Identifier Table'!A$2:C$63,3,FALSE)),(VLOOKUP((LEFT(D310,1)),'Fed. Agency Identifier Table'!A$2:C$63,3,FALSE)),(VLOOKUP((LEFT(D310,2)),'Fed. Agency Identifier Table'!A$2:C$63,3,FALSE)))))</f>
        <v/>
      </c>
      <c r="I310" s="150" t="str">
        <f>IF(ISNUMBER(SEARCH("*.unk*",D310)),"Other Federal Awards",IF(ISERROR(VLOOKUP(D310,'CFDA Program Titles Table'!A$2:C$2607,3,FALSE)),"",VLOOKUP(D310,'CFDA Program Titles Table'!A$2:C$2607,3,FALSE)))</f>
        <v/>
      </c>
      <c r="J310" s="70"/>
      <c r="K310" s="70"/>
      <c r="L310" s="2"/>
      <c r="M310" s="10"/>
      <c r="N310" s="10"/>
      <c r="O310" s="102"/>
      <c r="P310" s="101"/>
      <c r="Q310" s="101"/>
      <c r="R310" s="17"/>
      <c r="S310" s="106" t="str">
        <f>IFERROR(IF(J310="Y", "Research And Development Programs Cluster:", VLOOKUP(D310,'Cluster Info'!$A$2:$B$113,2,FALSE)), "Non Cluster:")</f>
        <v>Non Cluster:</v>
      </c>
      <c r="T310" s="106">
        <f t="shared" si="20"/>
        <v>0</v>
      </c>
      <c r="U310" s="106">
        <f t="shared" si="22"/>
        <v>0</v>
      </c>
      <c r="V310" s="106">
        <f t="shared" si="23"/>
        <v>0</v>
      </c>
      <c r="W310" s="119">
        <f t="shared" si="21"/>
        <v>0</v>
      </c>
      <c r="X310" s="106">
        <f t="shared" si="24"/>
        <v>0</v>
      </c>
    </row>
    <row r="311" spans="1:24" ht="14">
      <c r="A311" s="198"/>
      <c r="D311" s="1"/>
      <c r="E311" s="1"/>
      <c r="F311" s="187"/>
      <c r="G311" s="187"/>
      <c r="H311" s="80" t="str">
        <f>IF(ISERROR(IF(ISERROR(VLOOKUP((LEFT(D311,2)),'Fed. Agency Identifier Table'!A$2:C$63,3,FALSE)),(VLOOKUP((LEFT(D311,1)),'Fed. Agency Identifier Table'!A$2:C$63,3,FALSE)),(VLOOKUP((LEFT(D311,2)),'Fed. Agency Identifier Table'!A$2:C$63,3,FALSE)))),"",(IF(ISERROR(VLOOKUP((LEFT(D311,2)),'Fed. Agency Identifier Table'!A$2:C$63,3,FALSE)),(VLOOKUP((LEFT(D311,1)),'Fed. Agency Identifier Table'!A$2:C$63,3,FALSE)),(VLOOKUP((LEFT(D311,2)),'Fed. Agency Identifier Table'!A$2:C$63,3,FALSE)))))</f>
        <v/>
      </c>
      <c r="I311" s="150" t="str">
        <f>IF(ISNUMBER(SEARCH("*.unk*",D311)),"Other Federal Awards",IF(ISERROR(VLOOKUP(D311,'CFDA Program Titles Table'!A$2:C$2607,3,FALSE)),"",VLOOKUP(D311,'CFDA Program Titles Table'!A$2:C$2607,3,FALSE)))</f>
        <v/>
      </c>
      <c r="J311" s="70"/>
      <c r="K311" s="70"/>
      <c r="L311" s="2"/>
      <c r="M311" s="10"/>
      <c r="N311" s="10"/>
      <c r="O311" s="102"/>
      <c r="P311" s="101"/>
      <c r="Q311" s="101"/>
      <c r="R311" s="17"/>
      <c r="S311" s="106" t="str">
        <f>IFERROR(IF(J311="Y", "Research And Development Programs Cluster:", VLOOKUP(D311,'Cluster Info'!$A$2:$B$113,2,FALSE)), "Non Cluster:")</f>
        <v>Non Cluster:</v>
      </c>
      <c r="T311" s="106">
        <f t="shared" si="20"/>
        <v>0</v>
      </c>
      <c r="U311" s="106">
        <f t="shared" si="22"/>
        <v>0</v>
      </c>
      <c r="V311" s="106">
        <f t="shared" si="23"/>
        <v>0</v>
      </c>
      <c r="W311" s="119">
        <f t="shared" si="21"/>
        <v>0</v>
      </c>
      <c r="X311" s="106">
        <f t="shared" si="24"/>
        <v>0</v>
      </c>
    </row>
    <row r="312" spans="1:24" ht="14">
      <c r="A312" s="198"/>
      <c r="D312" s="1"/>
      <c r="E312" s="1"/>
      <c r="F312" s="187"/>
      <c r="G312" s="187"/>
      <c r="H312" s="80" t="str">
        <f>IF(ISERROR(IF(ISERROR(VLOOKUP((LEFT(D312,2)),'Fed. Agency Identifier Table'!A$2:C$63,3,FALSE)),(VLOOKUP((LEFT(D312,1)),'Fed. Agency Identifier Table'!A$2:C$63,3,FALSE)),(VLOOKUP((LEFT(D312,2)),'Fed. Agency Identifier Table'!A$2:C$63,3,FALSE)))),"",(IF(ISERROR(VLOOKUP((LEFT(D312,2)),'Fed. Agency Identifier Table'!A$2:C$63,3,FALSE)),(VLOOKUP((LEFT(D312,1)),'Fed. Agency Identifier Table'!A$2:C$63,3,FALSE)),(VLOOKUP((LEFT(D312,2)),'Fed. Agency Identifier Table'!A$2:C$63,3,FALSE)))))</f>
        <v/>
      </c>
      <c r="I312" s="150" t="str">
        <f>IF(ISNUMBER(SEARCH("*.unk*",D312)),"Other Federal Awards",IF(ISERROR(VLOOKUP(D312,'CFDA Program Titles Table'!A$2:C$2607,3,FALSE)),"",VLOOKUP(D312,'CFDA Program Titles Table'!A$2:C$2607,3,FALSE)))</f>
        <v/>
      </c>
      <c r="J312" s="70"/>
      <c r="K312" s="70"/>
      <c r="L312" s="2"/>
      <c r="M312" s="10"/>
      <c r="N312" s="10"/>
      <c r="O312" s="102"/>
      <c r="P312" s="101"/>
      <c r="Q312" s="101"/>
      <c r="R312" s="17"/>
      <c r="S312" s="106" t="str">
        <f>IFERROR(IF(J312="Y", "Research And Development Programs Cluster:", VLOOKUP(D312,'Cluster Info'!$A$2:$B$113,2,FALSE)), "Non Cluster:")</f>
        <v>Non Cluster:</v>
      </c>
      <c r="T312" s="106">
        <f t="shared" si="20"/>
        <v>0</v>
      </c>
      <c r="U312" s="106">
        <f t="shared" si="22"/>
        <v>0</v>
      </c>
      <c r="V312" s="106">
        <f t="shared" si="23"/>
        <v>0</v>
      </c>
      <c r="W312" s="119">
        <f t="shared" si="21"/>
        <v>0</v>
      </c>
      <c r="X312" s="106">
        <f t="shared" si="24"/>
        <v>0</v>
      </c>
    </row>
    <row r="313" spans="1:24" ht="14">
      <c r="A313" s="198"/>
      <c r="D313" s="1"/>
      <c r="E313" s="1"/>
      <c r="F313" s="187"/>
      <c r="G313" s="187"/>
      <c r="H313" s="80" t="str">
        <f>IF(ISERROR(IF(ISERROR(VLOOKUP((LEFT(D313,2)),'Fed. Agency Identifier Table'!A$2:C$63,3,FALSE)),(VLOOKUP((LEFT(D313,1)),'Fed. Agency Identifier Table'!A$2:C$63,3,FALSE)),(VLOOKUP((LEFT(D313,2)),'Fed. Agency Identifier Table'!A$2:C$63,3,FALSE)))),"",(IF(ISERROR(VLOOKUP((LEFT(D313,2)),'Fed. Agency Identifier Table'!A$2:C$63,3,FALSE)),(VLOOKUP((LEFT(D313,1)),'Fed. Agency Identifier Table'!A$2:C$63,3,FALSE)),(VLOOKUP((LEFT(D313,2)),'Fed. Agency Identifier Table'!A$2:C$63,3,FALSE)))))</f>
        <v/>
      </c>
      <c r="I313" s="150" t="str">
        <f>IF(ISNUMBER(SEARCH("*.unk*",D313)),"Other Federal Awards",IF(ISERROR(VLOOKUP(D313,'CFDA Program Titles Table'!A$2:C$2607,3,FALSE)),"",VLOOKUP(D313,'CFDA Program Titles Table'!A$2:C$2607,3,FALSE)))</f>
        <v/>
      </c>
      <c r="J313" s="70"/>
      <c r="K313" s="70"/>
      <c r="L313" s="2"/>
      <c r="M313" s="10"/>
      <c r="N313" s="10"/>
      <c r="O313" s="102"/>
      <c r="P313" s="101"/>
      <c r="Q313" s="101"/>
      <c r="R313" s="17"/>
      <c r="S313" s="106" t="str">
        <f>IFERROR(IF(J313="Y", "Research And Development Programs Cluster:", VLOOKUP(D313,'Cluster Info'!$A$2:$B$113,2,FALSE)), "Non Cluster:")</f>
        <v>Non Cluster:</v>
      </c>
      <c r="T313" s="106">
        <f t="shared" si="20"/>
        <v>0</v>
      </c>
      <c r="U313" s="106">
        <f t="shared" si="22"/>
        <v>0</v>
      </c>
      <c r="V313" s="106">
        <f t="shared" si="23"/>
        <v>0</v>
      </c>
      <c r="W313" s="119">
        <f t="shared" si="21"/>
        <v>0</v>
      </c>
      <c r="X313" s="106">
        <f t="shared" si="24"/>
        <v>0</v>
      </c>
    </row>
    <row r="314" spans="1:24" ht="14">
      <c r="A314" s="198"/>
      <c r="D314" s="1"/>
      <c r="E314" s="1"/>
      <c r="F314" s="187"/>
      <c r="G314" s="187"/>
      <c r="H314" s="80" t="str">
        <f>IF(ISERROR(IF(ISERROR(VLOOKUP((LEFT(D314,2)),'Fed. Agency Identifier Table'!A$2:C$63,3,FALSE)),(VLOOKUP((LEFT(D314,1)),'Fed. Agency Identifier Table'!A$2:C$63,3,FALSE)),(VLOOKUP((LEFT(D314,2)),'Fed. Agency Identifier Table'!A$2:C$63,3,FALSE)))),"",(IF(ISERROR(VLOOKUP((LEFT(D314,2)),'Fed. Agency Identifier Table'!A$2:C$63,3,FALSE)),(VLOOKUP((LEFT(D314,1)),'Fed. Agency Identifier Table'!A$2:C$63,3,FALSE)),(VLOOKUP((LEFT(D314,2)),'Fed. Agency Identifier Table'!A$2:C$63,3,FALSE)))))</f>
        <v/>
      </c>
      <c r="I314" s="150" t="str">
        <f>IF(ISNUMBER(SEARCH("*.unk*",D314)),"Other Federal Awards",IF(ISERROR(VLOOKUP(D314,'CFDA Program Titles Table'!A$2:C$2607,3,FALSE)),"",VLOOKUP(D314,'CFDA Program Titles Table'!A$2:C$2607,3,FALSE)))</f>
        <v/>
      </c>
      <c r="J314" s="70"/>
      <c r="K314" s="70"/>
      <c r="L314" s="2"/>
      <c r="M314" s="10"/>
      <c r="N314" s="10"/>
      <c r="O314" s="102"/>
      <c r="P314" s="101"/>
      <c r="Q314" s="101"/>
      <c r="R314" s="17"/>
      <c r="S314" s="106" t="str">
        <f>IFERROR(IF(J314="Y", "Research And Development Programs Cluster:", VLOOKUP(D314,'Cluster Info'!$A$2:$B$113,2,FALSE)), "Non Cluster:")</f>
        <v>Non Cluster:</v>
      </c>
      <c r="T314" s="106">
        <f t="shared" si="20"/>
        <v>0</v>
      </c>
      <c r="U314" s="106">
        <f t="shared" si="22"/>
        <v>0</v>
      </c>
      <c r="V314" s="106">
        <f t="shared" si="23"/>
        <v>0</v>
      </c>
      <c r="W314" s="119">
        <f t="shared" si="21"/>
        <v>0</v>
      </c>
      <c r="X314" s="106">
        <f t="shared" si="24"/>
        <v>0</v>
      </c>
    </row>
    <row r="315" spans="1:24" ht="14">
      <c r="A315" s="198"/>
      <c r="D315" s="1"/>
      <c r="E315" s="1"/>
      <c r="F315" s="187"/>
      <c r="G315" s="187"/>
      <c r="H315" s="80" t="str">
        <f>IF(ISERROR(IF(ISERROR(VLOOKUP((LEFT(D315,2)),'Fed. Agency Identifier Table'!A$2:C$63,3,FALSE)),(VLOOKUP((LEFT(D315,1)),'Fed. Agency Identifier Table'!A$2:C$63,3,FALSE)),(VLOOKUP((LEFT(D315,2)),'Fed. Agency Identifier Table'!A$2:C$63,3,FALSE)))),"",(IF(ISERROR(VLOOKUP((LEFT(D315,2)),'Fed. Agency Identifier Table'!A$2:C$63,3,FALSE)),(VLOOKUP((LEFT(D315,1)),'Fed. Agency Identifier Table'!A$2:C$63,3,FALSE)),(VLOOKUP((LEFT(D315,2)),'Fed. Agency Identifier Table'!A$2:C$63,3,FALSE)))))</f>
        <v/>
      </c>
      <c r="I315" s="150" t="str">
        <f>IF(ISNUMBER(SEARCH("*.unk*",D315)),"Other Federal Awards",IF(ISERROR(VLOOKUP(D315,'CFDA Program Titles Table'!A$2:C$2607,3,FALSE)),"",VLOOKUP(D315,'CFDA Program Titles Table'!A$2:C$2607,3,FALSE)))</f>
        <v/>
      </c>
      <c r="J315" s="70"/>
      <c r="K315" s="70"/>
      <c r="L315" s="2"/>
      <c r="M315" s="10"/>
      <c r="N315" s="10"/>
      <c r="O315" s="102"/>
      <c r="P315" s="101"/>
      <c r="Q315" s="101"/>
      <c r="R315" s="17"/>
      <c r="S315" s="106" t="str">
        <f>IFERROR(IF(J315="Y", "Research And Development Programs Cluster:", VLOOKUP(D315,'Cluster Info'!$A$2:$B$113,2,FALSE)), "Non Cluster:")</f>
        <v>Non Cluster:</v>
      </c>
      <c r="T315" s="106">
        <f t="shared" si="20"/>
        <v>0</v>
      </c>
      <c r="U315" s="106">
        <f t="shared" si="22"/>
        <v>0</v>
      </c>
      <c r="V315" s="106">
        <f t="shared" si="23"/>
        <v>0</v>
      </c>
      <c r="W315" s="119">
        <f t="shared" si="21"/>
        <v>0</v>
      </c>
      <c r="X315" s="106">
        <f t="shared" si="24"/>
        <v>0</v>
      </c>
    </row>
    <row r="316" spans="1:24" ht="14">
      <c r="A316" s="198"/>
      <c r="D316" s="1"/>
      <c r="E316" s="1"/>
      <c r="F316" s="187"/>
      <c r="G316" s="187"/>
      <c r="H316" s="80" t="str">
        <f>IF(ISERROR(IF(ISERROR(VLOOKUP((LEFT(D316,2)),'Fed. Agency Identifier Table'!A$2:C$63,3,FALSE)),(VLOOKUP((LEFT(D316,1)),'Fed. Agency Identifier Table'!A$2:C$63,3,FALSE)),(VLOOKUP((LEFT(D316,2)),'Fed. Agency Identifier Table'!A$2:C$63,3,FALSE)))),"",(IF(ISERROR(VLOOKUP((LEFT(D316,2)),'Fed. Agency Identifier Table'!A$2:C$63,3,FALSE)),(VLOOKUP((LEFT(D316,1)),'Fed. Agency Identifier Table'!A$2:C$63,3,FALSE)),(VLOOKUP((LEFT(D316,2)),'Fed. Agency Identifier Table'!A$2:C$63,3,FALSE)))))</f>
        <v/>
      </c>
      <c r="I316" s="150" t="str">
        <f>IF(ISNUMBER(SEARCH("*.unk*",D316)),"Other Federal Awards",IF(ISERROR(VLOOKUP(D316,'CFDA Program Titles Table'!A$2:C$2607,3,FALSE)),"",VLOOKUP(D316,'CFDA Program Titles Table'!A$2:C$2607,3,FALSE)))</f>
        <v/>
      </c>
      <c r="J316" s="70"/>
      <c r="K316" s="70"/>
      <c r="L316" s="2"/>
      <c r="M316" s="10"/>
      <c r="N316" s="10"/>
      <c r="O316" s="102"/>
      <c r="P316" s="101"/>
      <c r="Q316" s="101"/>
      <c r="R316" s="17"/>
      <c r="S316" s="106" t="str">
        <f>IFERROR(IF(J316="Y", "Research And Development Programs Cluster:", VLOOKUP(D316,'Cluster Info'!$A$2:$B$113,2,FALSE)), "Non Cluster:")</f>
        <v>Non Cluster:</v>
      </c>
      <c r="T316" s="106">
        <f t="shared" si="20"/>
        <v>0</v>
      </c>
      <c r="U316" s="106">
        <f t="shared" si="22"/>
        <v>0</v>
      </c>
      <c r="V316" s="106">
        <f t="shared" si="23"/>
        <v>0</v>
      </c>
      <c r="W316" s="119">
        <f t="shared" si="21"/>
        <v>0</v>
      </c>
      <c r="X316" s="106">
        <f t="shared" si="24"/>
        <v>0</v>
      </c>
    </row>
    <row r="317" spans="1:24" ht="14">
      <c r="A317" s="198"/>
      <c r="D317" s="1"/>
      <c r="E317" s="1"/>
      <c r="F317" s="187"/>
      <c r="G317" s="187"/>
      <c r="H317" s="80" t="str">
        <f>IF(ISERROR(IF(ISERROR(VLOOKUP((LEFT(D317,2)),'Fed. Agency Identifier Table'!A$2:C$63,3,FALSE)),(VLOOKUP((LEFT(D317,1)),'Fed. Agency Identifier Table'!A$2:C$63,3,FALSE)),(VLOOKUP((LEFT(D317,2)),'Fed. Agency Identifier Table'!A$2:C$63,3,FALSE)))),"",(IF(ISERROR(VLOOKUP((LEFT(D317,2)),'Fed. Agency Identifier Table'!A$2:C$63,3,FALSE)),(VLOOKUP((LEFT(D317,1)),'Fed. Agency Identifier Table'!A$2:C$63,3,FALSE)),(VLOOKUP((LEFT(D317,2)),'Fed. Agency Identifier Table'!A$2:C$63,3,FALSE)))))</f>
        <v/>
      </c>
      <c r="I317" s="150" t="str">
        <f>IF(ISNUMBER(SEARCH("*.unk*",D317)),"Other Federal Awards",IF(ISERROR(VLOOKUP(D317,'CFDA Program Titles Table'!A$2:C$2607,3,FALSE)),"",VLOOKUP(D317,'CFDA Program Titles Table'!A$2:C$2607,3,FALSE)))</f>
        <v/>
      </c>
      <c r="J317" s="70"/>
      <c r="K317" s="70"/>
      <c r="L317" s="2"/>
      <c r="M317" s="10"/>
      <c r="N317" s="10"/>
      <c r="O317" s="102"/>
      <c r="P317" s="101"/>
      <c r="Q317" s="101"/>
      <c r="R317" s="17"/>
      <c r="S317" s="106" t="str">
        <f>IFERROR(IF(J317="Y", "Research And Development Programs Cluster:", VLOOKUP(D317,'Cluster Info'!$A$2:$B$113,2,FALSE)), "Non Cluster:")</f>
        <v>Non Cluster:</v>
      </c>
      <c r="T317" s="106">
        <f t="shared" si="20"/>
        <v>0</v>
      </c>
      <c r="U317" s="106">
        <f t="shared" si="22"/>
        <v>0</v>
      </c>
      <c r="V317" s="106">
        <f t="shared" si="23"/>
        <v>0</v>
      </c>
      <c r="W317" s="119">
        <f t="shared" si="21"/>
        <v>0</v>
      </c>
      <c r="X317" s="106">
        <f t="shared" si="24"/>
        <v>0</v>
      </c>
    </row>
    <row r="318" spans="1:24" ht="14">
      <c r="A318" s="198"/>
      <c r="D318" s="1"/>
      <c r="E318" s="1"/>
      <c r="F318" s="187"/>
      <c r="G318" s="187"/>
      <c r="H318" s="80" t="str">
        <f>IF(ISERROR(IF(ISERROR(VLOOKUP((LEFT(D318,2)),'Fed. Agency Identifier Table'!A$2:C$63,3,FALSE)),(VLOOKUP((LEFT(D318,1)),'Fed. Agency Identifier Table'!A$2:C$63,3,FALSE)),(VLOOKUP((LEFT(D318,2)),'Fed. Agency Identifier Table'!A$2:C$63,3,FALSE)))),"",(IF(ISERROR(VLOOKUP((LEFT(D318,2)),'Fed. Agency Identifier Table'!A$2:C$63,3,FALSE)),(VLOOKUP((LEFT(D318,1)),'Fed. Agency Identifier Table'!A$2:C$63,3,FALSE)),(VLOOKUP((LEFT(D318,2)),'Fed. Agency Identifier Table'!A$2:C$63,3,FALSE)))))</f>
        <v/>
      </c>
      <c r="I318" s="150" t="str">
        <f>IF(ISNUMBER(SEARCH("*.unk*",D318)),"Other Federal Awards",IF(ISERROR(VLOOKUP(D318,'CFDA Program Titles Table'!A$2:C$2607,3,FALSE)),"",VLOOKUP(D318,'CFDA Program Titles Table'!A$2:C$2607,3,FALSE)))</f>
        <v/>
      </c>
      <c r="J318" s="70"/>
      <c r="K318" s="70"/>
      <c r="L318" s="2"/>
      <c r="M318" s="10"/>
      <c r="N318" s="10"/>
      <c r="O318" s="102"/>
      <c r="P318" s="101"/>
      <c r="Q318" s="101"/>
      <c r="R318" s="17"/>
      <c r="S318" s="106" t="str">
        <f>IFERROR(IF(J318="Y", "Research And Development Programs Cluster:", VLOOKUP(D318,'Cluster Info'!$A$2:$B$113,2,FALSE)), "Non Cluster:")</f>
        <v>Non Cluster:</v>
      </c>
      <c r="T318" s="106">
        <f t="shared" si="20"/>
        <v>0</v>
      </c>
      <c r="U318" s="106">
        <f t="shared" si="22"/>
        <v>0</v>
      </c>
      <c r="V318" s="106">
        <f t="shared" si="23"/>
        <v>0</v>
      </c>
      <c r="W318" s="119">
        <f t="shared" si="21"/>
        <v>0</v>
      </c>
      <c r="X318" s="106">
        <f t="shared" si="24"/>
        <v>0</v>
      </c>
    </row>
    <row r="319" spans="1:24" ht="14">
      <c r="A319" s="198"/>
      <c r="D319" s="1"/>
      <c r="E319" s="1"/>
      <c r="F319" s="187"/>
      <c r="G319" s="187"/>
      <c r="H319" s="80" t="str">
        <f>IF(ISERROR(IF(ISERROR(VLOOKUP((LEFT(D319,2)),'Fed. Agency Identifier Table'!A$2:C$63,3,FALSE)),(VLOOKUP((LEFT(D319,1)),'Fed. Agency Identifier Table'!A$2:C$63,3,FALSE)),(VLOOKUP((LEFT(D319,2)),'Fed. Agency Identifier Table'!A$2:C$63,3,FALSE)))),"",(IF(ISERROR(VLOOKUP((LEFT(D319,2)),'Fed. Agency Identifier Table'!A$2:C$63,3,FALSE)),(VLOOKUP((LEFT(D319,1)),'Fed. Agency Identifier Table'!A$2:C$63,3,FALSE)),(VLOOKUP((LEFT(D319,2)),'Fed. Agency Identifier Table'!A$2:C$63,3,FALSE)))))</f>
        <v/>
      </c>
      <c r="I319" s="150" t="str">
        <f>IF(ISNUMBER(SEARCH("*.unk*",D319)),"Other Federal Awards",IF(ISERROR(VLOOKUP(D319,'CFDA Program Titles Table'!A$2:C$2607,3,FALSE)),"",VLOOKUP(D319,'CFDA Program Titles Table'!A$2:C$2607,3,FALSE)))</f>
        <v/>
      </c>
      <c r="J319" s="70"/>
      <c r="K319" s="70"/>
      <c r="L319" s="2"/>
      <c r="M319" s="10"/>
      <c r="N319" s="10"/>
      <c r="O319" s="102"/>
      <c r="P319" s="101"/>
      <c r="Q319" s="101"/>
      <c r="R319" s="17"/>
      <c r="S319" s="106" t="str">
        <f>IFERROR(IF(J319="Y", "Research And Development Programs Cluster:", VLOOKUP(D319,'Cluster Info'!$A$2:$B$113,2,FALSE)), "Non Cluster:")</f>
        <v>Non Cluster:</v>
      </c>
      <c r="T319" s="106">
        <f t="shared" si="20"/>
        <v>0</v>
      </c>
      <c r="U319" s="106">
        <f t="shared" si="22"/>
        <v>0</v>
      </c>
      <c r="V319" s="106">
        <f t="shared" si="23"/>
        <v>0</v>
      </c>
      <c r="W319" s="119">
        <f t="shared" si="21"/>
        <v>0</v>
      </c>
      <c r="X319" s="106">
        <f t="shared" si="24"/>
        <v>0</v>
      </c>
    </row>
    <row r="320" spans="1:24" ht="14">
      <c r="A320" s="198"/>
      <c r="D320" s="1"/>
      <c r="E320" s="1"/>
      <c r="F320" s="187"/>
      <c r="G320" s="187"/>
      <c r="H320" s="80" t="str">
        <f>IF(ISERROR(IF(ISERROR(VLOOKUP((LEFT(D320,2)),'Fed. Agency Identifier Table'!A$2:C$63,3,FALSE)),(VLOOKUP((LEFT(D320,1)),'Fed. Agency Identifier Table'!A$2:C$63,3,FALSE)),(VLOOKUP((LEFT(D320,2)),'Fed. Agency Identifier Table'!A$2:C$63,3,FALSE)))),"",(IF(ISERROR(VLOOKUP((LEFT(D320,2)),'Fed. Agency Identifier Table'!A$2:C$63,3,FALSE)),(VLOOKUP((LEFT(D320,1)),'Fed. Agency Identifier Table'!A$2:C$63,3,FALSE)),(VLOOKUP((LEFT(D320,2)),'Fed. Agency Identifier Table'!A$2:C$63,3,FALSE)))))</f>
        <v/>
      </c>
      <c r="I320" s="150" t="str">
        <f>IF(ISNUMBER(SEARCH("*.unk*",D320)),"Other Federal Awards",IF(ISERROR(VLOOKUP(D320,'CFDA Program Titles Table'!A$2:C$2607,3,FALSE)),"",VLOOKUP(D320,'CFDA Program Titles Table'!A$2:C$2607,3,FALSE)))</f>
        <v/>
      </c>
      <c r="J320" s="70"/>
      <c r="K320" s="70"/>
      <c r="L320" s="2"/>
      <c r="M320" s="10"/>
      <c r="N320" s="10"/>
      <c r="O320" s="102"/>
      <c r="P320" s="101"/>
      <c r="Q320" s="101"/>
      <c r="R320" s="17"/>
      <c r="S320" s="106" t="str">
        <f>IFERROR(IF(J320="Y", "Research And Development Programs Cluster:", VLOOKUP(D320,'Cluster Info'!$A$2:$B$113,2,FALSE)), "Non Cluster:")</f>
        <v>Non Cluster:</v>
      </c>
      <c r="T320" s="106">
        <f t="shared" si="20"/>
        <v>0</v>
      </c>
      <c r="U320" s="106">
        <f t="shared" si="22"/>
        <v>0</v>
      </c>
      <c r="V320" s="106">
        <f t="shared" si="23"/>
        <v>0</v>
      </c>
      <c r="W320" s="119">
        <f t="shared" si="21"/>
        <v>0</v>
      </c>
      <c r="X320" s="106">
        <f t="shared" si="24"/>
        <v>0</v>
      </c>
    </row>
    <row r="321" spans="1:24" ht="14">
      <c r="A321" s="198"/>
      <c r="D321" s="1"/>
      <c r="E321" s="1"/>
      <c r="F321" s="187"/>
      <c r="G321" s="187"/>
      <c r="H321" s="80" t="str">
        <f>IF(ISERROR(IF(ISERROR(VLOOKUP((LEFT(D321,2)),'Fed. Agency Identifier Table'!A$2:C$63,3,FALSE)),(VLOOKUP((LEFT(D321,1)),'Fed. Agency Identifier Table'!A$2:C$63,3,FALSE)),(VLOOKUP((LEFT(D321,2)),'Fed. Agency Identifier Table'!A$2:C$63,3,FALSE)))),"",(IF(ISERROR(VLOOKUP((LEFT(D321,2)),'Fed. Agency Identifier Table'!A$2:C$63,3,FALSE)),(VLOOKUP((LEFT(D321,1)),'Fed. Agency Identifier Table'!A$2:C$63,3,FALSE)),(VLOOKUP((LEFT(D321,2)),'Fed. Agency Identifier Table'!A$2:C$63,3,FALSE)))))</f>
        <v/>
      </c>
      <c r="I321" s="150" t="str">
        <f>IF(ISNUMBER(SEARCH("*.unk*",D321)),"Other Federal Awards",IF(ISERROR(VLOOKUP(D321,'CFDA Program Titles Table'!A$2:C$2607,3,FALSE)),"",VLOOKUP(D321,'CFDA Program Titles Table'!A$2:C$2607,3,FALSE)))</f>
        <v/>
      </c>
      <c r="J321" s="70"/>
      <c r="K321" s="70"/>
      <c r="L321" s="2"/>
      <c r="M321" s="10"/>
      <c r="N321" s="10"/>
      <c r="O321" s="102"/>
      <c r="P321" s="101"/>
      <c r="Q321" s="101"/>
      <c r="R321" s="17"/>
      <c r="S321" s="106" t="str">
        <f>IFERROR(IF(J321="Y", "Research And Development Programs Cluster:", VLOOKUP(D321,'Cluster Info'!$A$2:$B$113,2,FALSE)), "Non Cluster:")</f>
        <v>Non Cluster:</v>
      </c>
      <c r="T321" s="106">
        <f t="shared" si="20"/>
        <v>0</v>
      </c>
      <c r="U321" s="106">
        <f t="shared" si="22"/>
        <v>0</v>
      </c>
      <c r="V321" s="106">
        <f t="shared" si="23"/>
        <v>0</v>
      </c>
      <c r="W321" s="119">
        <f t="shared" si="21"/>
        <v>0</v>
      </c>
      <c r="X321" s="106">
        <f t="shared" si="24"/>
        <v>0</v>
      </c>
    </row>
    <row r="322" spans="1:24" ht="14">
      <c r="A322" s="198"/>
      <c r="D322" s="1"/>
      <c r="E322" s="1"/>
      <c r="F322" s="187"/>
      <c r="G322" s="187"/>
      <c r="H322" s="80" t="str">
        <f>IF(ISERROR(IF(ISERROR(VLOOKUP((LEFT(D322,2)),'Fed. Agency Identifier Table'!A$2:C$63,3,FALSE)),(VLOOKUP((LEFT(D322,1)),'Fed. Agency Identifier Table'!A$2:C$63,3,FALSE)),(VLOOKUP((LEFT(D322,2)),'Fed. Agency Identifier Table'!A$2:C$63,3,FALSE)))),"",(IF(ISERROR(VLOOKUP((LEFT(D322,2)),'Fed. Agency Identifier Table'!A$2:C$63,3,FALSE)),(VLOOKUP((LEFT(D322,1)),'Fed. Agency Identifier Table'!A$2:C$63,3,FALSE)),(VLOOKUP((LEFT(D322,2)),'Fed. Agency Identifier Table'!A$2:C$63,3,FALSE)))))</f>
        <v/>
      </c>
      <c r="I322" s="150" t="str">
        <f>IF(ISNUMBER(SEARCH("*.unk*",D322)),"Other Federal Awards",IF(ISERROR(VLOOKUP(D322,'CFDA Program Titles Table'!A$2:C$2607,3,FALSE)),"",VLOOKUP(D322,'CFDA Program Titles Table'!A$2:C$2607,3,FALSE)))</f>
        <v/>
      </c>
      <c r="J322" s="70"/>
      <c r="K322" s="70"/>
      <c r="L322" s="2"/>
      <c r="M322" s="10"/>
      <c r="N322" s="10"/>
      <c r="O322" s="102"/>
      <c r="P322" s="101"/>
      <c r="Q322" s="101"/>
      <c r="R322" s="17"/>
      <c r="S322" s="106" t="str">
        <f>IFERROR(IF(J322="Y", "Research And Development Programs Cluster:", VLOOKUP(D322,'Cluster Info'!$A$2:$B$113,2,FALSE)), "Non Cluster:")</f>
        <v>Non Cluster:</v>
      </c>
      <c r="T322" s="106">
        <f t="shared" ref="T322:T385" si="25">IF(E322="Y","ARRA - "&amp;N322, N322)</f>
        <v>0</v>
      </c>
      <c r="U322" s="106">
        <f t="shared" si="22"/>
        <v>0</v>
      </c>
      <c r="V322" s="106">
        <f t="shared" si="23"/>
        <v>0</v>
      </c>
      <c r="W322" s="119">
        <f t="shared" ref="W322:W385" si="26">IF(AND(J322="Y",I322="Other Federal Awards"),(LEFT(D322,2)&amp;".RD"),D322)</f>
        <v>0</v>
      </c>
      <c r="X322" s="106">
        <f t="shared" si="24"/>
        <v>0</v>
      </c>
    </row>
    <row r="323" spans="1:24" ht="14">
      <c r="A323" s="198"/>
      <c r="D323" s="1"/>
      <c r="E323" s="1"/>
      <c r="F323" s="187"/>
      <c r="G323" s="187"/>
      <c r="H323" s="80" t="str">
        <f>IF(ISERROR(IF(ISERROR(VLOOKUP((LEFT(D323,2)),'Fed. Agency Identifier Table'!A$2:C$63,3,FALSE)),(VLOOKUP((LEFT(D323,1)),'Fed. Agency Identifier Table'!A$2:C$63,3,FALSE)),(VLOOKUP((LEFT(D323,2)),'Fed. Agency Identifier Table'!A$2:C$63,3,FALSE)))),"",(IF(ISERROR(VLOOKUP((LEFT(D323,2)),'Fed. Agency Identifier Table'!A$2:C$63,3,FALSE)),(VLOOKUP((LEFT(D323,1)),'Fed. Agency Identifier Table'!A$2:C$63,3,FALSE)),(VLOOKUP((LEFT(D323,2)),'Fed. Agency Identifier Table'!A$2:C$63,3,FALSE)))))</f>
        <v/>
      </c>
      <c r="I323" s="150" t="str">
        <f>IF(ISNUMBER(SEARCH("*.unk*",D323)),"Other Federal Awards",IF(ISERROR(VLOOKUP(D323,'CFDA Program Titles Table'!A$2:C$2607,3,FALSE)),"",VLOOKUP(D323,'CFDA Program Titles Table'!A$2:C$2607,3,FALSE)))</f>
        <v/>
      </c>
      <c r="J323" s="70"/>
      <c r="K323" s="70"/>
      <c r="L323" s="2"/>
      <c r="M323" s="10"/>
      <c r="N323" s="10"/>
      <c r="O323" s="102"/>
      <c r="P323" s="101"/>
      <c r="Q323" s="101"/>
      <c r="R323" s="17"/>
      <c r="S323" s="106" t="str">
        <f>IFERROR(IF(J323="Y", "Research And Development Programs Cluster:", VLOOKUP(D323,'Cluster Info'!$A$2:$B$113,2,FALSE)), "Non Cluster:")</f>
        <v>Non Cluster:</v>
      </c>
      <c r="T323" s="106">
        <f t="shared" si="25"/>
        <v>0</v>
      </c>
      <c r="U323" s="106">
        <f t="shared" ref="U323:U386" si="27">IF(F323="Y","COVID-19 - "&amp;N323, N323)</f>
        <v>0</v>
      </c>
      <c r="V323" s="106">
        <f t="shared" ref="V323:V386" si="28">IF(G323="Y","ARP - "&amp;N323, N323)</f>
        <v>0</v>
      </c>
      <c r="W323" s="119">
        <f t="shared" si="26"/>
        <v>0</v>
      </c>
      <c r="X323" s="106">
        <f t="shared" ref="X323:X386" si="29">O323-P323</f>
        <v>0</v>
      </c>
    </row>
    <row r="324" spans="1:24" ht="14">
      <c r="A324" s="198"/>
      <c r="D324" s="1"/>
      <c r="E324" s="1"/>
      <c r="F324" s="187"/>
      <c r="G324" s="187"/>
      <c r="H324" s="80" t="str">
        <f>IF(ISERROR(IF(ISERROR(VLOOKUP((LEFT(D324,2)),'Fed. Agency Identifier Table'!A$2:C$63,3,FALSE)),(VLOOKUP((LEFT(D324,1)),'Fed. Agency Identifier Table'!A$2:C$63,3,FALSE)),(VLOOKUP((LEFT(D324,2)),'Fed. Agency Identifier Table'!A$2:C$63,3,FALSE)))),"",(IF(ISERROR(VLOOKUP((LEFT(D324,2)),'Fed. Agency Identifier Table'!A$2:C$63,3,FALSE)),(VLOOKUP((LEFT(D324,1)),'Fed. Agency Identifier Table'!A$2:C$63,3,FALSE)),(VLOOKUP((LEFT(D324,2)),'Fed. Agency Identifier Table'!A$2:C$63,3,FALSE)))))</f>
        <v/>
      </c>
      <c r="I324" s="150" t="str">
        <f>IF(ISNUMBER(SEARCH("*.unk*",D324)),"Other Federal Awards",IF(ISERROR(VLOOKUP(D324,'CFDA Program Titles Table'!A$2:C$2607,3,FALSE)),"",VLOOKUP(D324,'CFDA Program Titles Table'!A$2:C$2607,3,FALSE)))</f>
        <v/>
      </c>
      <c r="J324" s="70"/>
      <c r="K324" s="70"/>
      <c r="L324" s="2"/>
      <c r="M324" s="10"/>
      <c r="N324" s="10"/>
      <c r="O324" s="102"/>
      <c r="P324" s="101"/>
      <c r="Q324" s="101"/>
      <c r="R324" s="17"/>
      <c r="S324" s="106" t="str">
        <f>IFERROR(IF(J324="Y", "Research And Development Programs Cluster:", VLOOKUP(D324,'Cluster Info'!$A$2:$B$113,2,FALSE)), "Non Cluster:")</f>
        <v>Non Cluster:</v>
      </c>
      <c r="T324" s="106">
        <f t="shared" si="25"/>
        <v>0</v>
      </c>
      <c r="U324" s="106">
        <f t="shared" si="27"/>
        <v>0</v>
      </c>
      <c r="V324" s="106">
        <f t="shared" si="28"/>
        <v>0</v>
      </c>
      <c r="W324" s="119">
        <f t="shared" si="26"/>
        <v>0</v>
      </c>
      <c r="X324" s="106">
        <f t="shared" si="29"/>
        <v>0</v>
      </c>
    </row>
    <row r="325" spans="1:24" ht="14">
      <c r="A325" s="198"/>
      <c r="D325" s="1"/>
      <c r="E325" s="1"/>
      <c r="F325" s="187"/>
      <c r="G325" s="187"/>
      <c r="H325" s="80" t="str">
        <f>IF(ISERROR(IF(ISERROR(VLOOKUP((LEFT(D325,2)),'Fed. Agency Identifier Table'!A$2:C$63,3,FALSE)),(VLOOKUP((LEFT(D325,1)),'Fed. Agency Identifier Table'!A$2:C$63,3,FALSE)),(VLOOKUP((LEFT(D325,2)),'Fed. Agency Identifier Table'!A$2:C$63,3,FALSE)))),"",(IF(ISERROR(VLOOKUP((LEFT(D325,2)),'Fed. Agency Identifier Table'!A$2:C$63,3,FALSE)),(VLOOKUP((LEFT(D325,1)),'Fed. Agency Identifier Table'!A$2:C$63,3,FALSE)),(VLOOKUP((LEFT(D325,2)),'Fed. Agency Identifier Table'!A$2:C$63,3,FALSE)))))</f>
        <v/>
      </c>
      <c r="I325" s="150" t="str">
        <f>IF(ISNUMBER(SEARCH("*.unk*",D325)),"Other Federal Awards",IF(ISERROR(VLOOKUP(D325,'CFDA Program Titles Table'!A$2:C$2607,3,FALSE)),"",VLOOKUP(D325,'CFDA Program Titles Table'!A$2:C$2607,3,FALSE)))</f>
        <v/>
      </c>
      <c r="J325" s="70"/>
      <c r="K325" s="70"/>
      <c r="L325" s="2"/>
      <c r="M325" s="10"/>
      <c r="N325" s="10"/>
      <c r="O325" s="102"/>
      <c r="P325" s="101"/>
      <c r="Q325" s="101"/>
      <c r="R325" s="17"/>
      <c r="S325" s="106" t="str">
        <f>IFERROR(IF(J325="Y", "Research And Development Programs Cluster:", VLOOKUP(D325,'Cluster Info'!$A$2:$B$113,2,FALSE)), "Non Cluster:")</f>
        <v>Non Cluster:</v>
      </c>
      <c r="T325" s="106">
        <f t="shared" si="25"/>
        <v>0</v>
      </c>
      <c r="U325" s="106">
        <f t="shared" si="27"/>
        <v>0</v>
      </c>
      <c r="V325" s="106">
        <f t="shared" si="28"/>
        <v>0</v>
      </c>
      <c r="W325" s="119">
        <f t="shared" si="26"/>
        <v>0</v>
      </c>
      <c r="X325" s="106">
        <f t="shared" si="29"/>
        <v>0</v>
      </c>
    </row>
    <row r="326" spans="1:24" ht="14">
      <c r="A326" s="198"/>
      <c r="D326" s="1"/>
      <c r="E326" s="1"/>
      <c r="F326" s="187"/>
      <c r="G326" s="187"/>
      <c r="H326" s="80" t="str">
        <f>IF(ISERROR(IF(ISERROR(VLOOKUP((LEFT(D326,2)),'Fed. Agency Identifier Table'!A$2:C$63,3,FALSE)),(VLOOKUP((LEFT(D326,1)),'Fed. Agency Identifier Table'!A$2:C$63,3,FALSE)),(VLOOKUP((LEFT(D326,2)),'Fed. Agency Identifier Table'!A$2:C$63,3,FALSE)))),"",(IF(ISERROR(VLOOKUP((LEFT(D326,2)),'Fed. Agency Identifier Table'!A$2:C$63,3,FALSE)),(VLOOKUP((LEFT(D326,1)),'Fed. Agency Identifier Table'!A$2:C$63,3,FALSE)),(VLOOKUP((LEFT(D326,2)),'Fed. Agency Identifier Table'!A$2:C$63,3,FALSE)))))</f>
        <v/>
      </c>
      <c r="I326" s="150" t="str">
        <f>IF(ISNUMBER(SEARCH("*.unk*",D326)),"Other Federal Awards",IF(ISERROR(VLOOKUP(D326,'CFDA Program Titles Table'!A$2:C$2607,3,FALSE)),"",VLOOKUP(D326,'CFDA Program Titles Table'!A$2:C$2607,3,FALSE)))</f>
        <v/>
      </c>
      <c r="J326" s="70"/>
      <c r="K326" s="70"/>
      <c r="L326" s="2"/>
      <c r="M326" s="10"/>
      <c r="N326" s="10"/>
      <c r="O326" s="102"/>
      <c r="P326" s="101"/>
      <c r="Q326" s="101"/>
      <c r="R326" s="17"/>
      <c r="S326" s="106" t="str">
        <f>IFERROR(IF(J326="Y", "Research And Development Programs Cluster:", VLOOKUP(D326,'Cluster Info'!$A$2:$B$113,2,FALSE)), "Non Cluster:")</f>
        <v>Non Cluster:</v>
      </c>
      <c r="T326" s="106">
        <f t="shared" si="25"/>
        <v>0</v>
      </c>
      <c r="U326" s="106">
        <f t="shared" si="27"/>
        <v>0</v>
      </c>
      <c r="V326" s="106">
        <f t="shared" si="28"/>
        <v>0</v>
      </c>
      <c r="W326" s="119">
        <f t="shared" si="26"/>
        <v>0</v>
      </c>
      <c r="X326" s="106">
        <f t="shared" si="29"/>
        <v>0</v>
      </c>
    </row>
    <row r="327" spans="1:24" ht="14">
      <c r="A327" s="198"/>
      <c r="D327" s="1"/>
      <c r="E327" s="1"/>
      <c r="F327" s="187"/>
      <c r="G327" s="187"/>
      <c r="H327" s="80" t="str">
        <f>IF(ISERROR(IF(ISERROR(VLOOKUP((LEFT(D327,2)),'Fed. Agency Identifier Table'!A$2:C$63,3,FALSE)),(VLOOKUP((LEFT(D327,1)),'Fed. Agency Identifier Table'!A$2:C$63,3,FALSE)),(VLOOKUP((LEFT(D327,2)),'Fed. Agency Identifier Table'!A$2:C$63,3,FALSE)))),"",(IF(ISERROR(VLOOKUP((LEFT(D327,2)),'Fed. Agency Identifier Table'!A$2:C$63,3,FALSE)),(VLOOKUP((LEFT(D327,1)),'Fed. Agency Identifier Table'!A$2:C$63,3,FALSE)),(VLOOKUP((LEFT(D327,2)),'Fed. Agency Identifier Table'!A$2:C$63,3,FALSE)))))</f>
        <v/>
      </c>
      <c r="I327" s="150" t="str">
        <f>IF(ISNUMBER(SEARCH("*.unk*",D327)),"Other Federal Awards",IF(ISERROR(VLOOKUP(D327,'CFDA Program Titles Table'!A$2:C$2607,3,FALSE)),"",VLOOKUP(D327,'CFDA Program Titles Table'!A$2:C$2607,3,FALSE)))</f>
        <v/>
      </c>
      <c r="J327" s="70"/>
      <c r="K327" s="70"/>
      <c r="L327" s="2"/>
      <c r="M327" s="10"/>
      <c r="N327" s="10"/>
      <c r="O327" s="102"/>
      <c r="P327" s="101"/>
      <c r="Q327" s="101"/>
      <c r="R327" s="17"/>
      <c r="S327" s="106" t="str">
        <f>IFERROR(IF(J327="Y", "Research And Development Programs Cluster:", VLOOKUP(D327,'Cluster Info'!$A$2:$B$113,2,FALSE)), "Non Cluster:")</f>
        <v>Non Cluster:</v>
      </c>
      <c r="T327" s="106">
        <f t="shared" si="25"/>
        <v>0</v>
      </c>
      <c r="U327" s="106">
        <f t="shared" si="27"/>
        <v>0</v>
      </c>
      <c r="V327" s="106">
        <f t="shared" si="28"/>
        <v>0</v>
      </c>
      <c r="W327" s="119">
        <f t="shared" si="26"/>
        <v>0</v>
      </c>
      <c r="X327" s="106">
        <f t="shared" si="29"/>
        <v>0</v>
      </c>
    </row>
    <row r="328" spans="1:24" ht="14">
      <c r="A328" s="198"/>
      <c r="D328" s="1"/>
      <c r="E328" s="1"/>
      <c r="F328" s="187"/>
      <c r="G328" s="187"/>
      <c r="H328" s="80" t="str">
        <f>IF(ISERROR(IF(ISERROR(VLOOKUP((LEFT(D328,2)),'Fed. Agency Identifier Table'!A$2:C$63,3,FALSE)),(VLOOKUP((LEFT(D328,1)),'Fed. Agency Identifier Table'!A$2:C$63,3,FALSE)),(VLOOKUP((LEFT(D328,2)),'Fed. Agency Identifier Table'!A$2:C$63,3,FALSE)))),"",(IF(ISERROR(VLOOKUP((LEFT(D328,2)),'Fed. Agency Identifier Table'!A$2:C$63,3,FALSE)),(VLOOKUP((LEFT(D328,1)),'Fed. Agency Identifier Table'!A$2:C$63,3,FALSE)),(VLOOKUP((LEFT(D328,2)),'Fed. Agency Identifier Table'!A$2:C$63,3,FALSE)))))</f>
        <v/>
      </c>
      <c r="I328" s="150" t="str">
        <f>IF(ISNUMBER(SEARCH("*.unk*",D328)),"Other Federal Awards",IF(ISERROR(VLOOKUP(D328,'CFDA Program Titles Table'!A$2:C$2607,3,FALSE)),"",VLOOKUP(D328,'CFDA Program Titles Table'!A$2:C$2607,3,FALSE)))</f>
        <v/>
      </c>
      <c r="J328" s="70"/>
      <c r="K328" s="70"/>
      <c r="L328" s="2"/>
      <c r="M328" s="10"/>
      <c r="N328" s="10"/>
      <c r="O328" s="102"/>
      <c r="P328" s="101"/>
      <c r="Q328" s="101"/>
      <c r="R328" s="17"/>
      <c r="S328" s="106" t="str">
        <f>IFERROR(IF(J328="Y", "Research And Development Programs Cluster:", VLOOKUP(D328,'Cluster Info'!$A$2:$B$113,2,FALSE)), "Non Cluster:")</f>
        <v>Non Cluster:</v>
      </c>
      <c r="T328" s="106">
        <f t="shared" si="25"/>
        <v>0</v>
      </c>
      <c r="U328" s="106">
        <f t="shared" si="27"/>
        <v>0</v>
      </c>
      <c r="V328" s="106">
        <f t="shared" si="28"/>
        <v>0</v>
      </c>
      <c r="W328" s="119">
        <f t="shared" si="26"/>
        <v>0</v>
      </c>
      <c r="X328" s="106">
        <f t="shared" si="29"/>
        <v>0</v>
      </c>
    </row>
    <row r="329" spans="1:24" ht="14">
      <c r="A329" s="198"/>
      <c r="D329" s="1"/>
      <c r="E329" s="1"/>
      <c r="F329" s="187"/>
      <c r="G329" s="187"/>
      <c r="H329" s="80" t="str">
        <f>IF(ISERROR(IF(ISERROR(VLOOKUP((LEFT(D329,2)),'Fed. Agency Identifier Table'!A$2:C$63,3,FALSE)),(VLOOKUP((LEFT(D329,1)),'Fed. Agency Identifier Table'!A$2:C$63,3,FALSE)),(VLOOKUP((LEFT(D329,2)),'Fed. Agency Identifier Table'!A$2:C$63,3,FALSE)))),"",(IF(ISERROR(VLOOKUP((LEFT(D329,2)),'Fed. Agency Identifier Table'!A$2:C$63,3,FALSE)),(VLOOKUP((LEFT(D329,1)),'Fed. Agency Identifier Table'!A$2:C$63,3,FALSE)),(VLOOKUP((LEFT(D329,2)),'Fed. Agency Identifier Table'!A$2:C$63,3,FALSE)))))</f>
        <v/>
      </c>
      <c r="I329" s="150" t="str">
        <f>IF(ISNUMBER(SEARCH("*.unk*",D329)),"Other Federal Awards",IF(ISERROR(VLOOKUP(D329,'CFDA Program Titles Table'!A$2:C$2607,3,FALSE)),"",VLOOKUP(D329,'CFDA Program Titles Table'!A$2:C$2607,3,FALSE)))</f>
        <v/>
      </c>
      <c r="J329" s="70"/>
      <c r="K329" s="70"/>
      <c r="L329" s="2"/>
      <c r="M329" s="10"/>
      <c r="N329" s="10"/>
      <c r="O329" s="102"/>
      <c r="P329" s="101"/>
      <c r="Q329" s="101"/>
      <c r="R329" s="17"/>
      <c r="S329" s="106" t="str">
        <f>IFERROR(IF(J329="Y", "Research And Development Programs Cluster:", VLOOKUP(D329,'Cluster Info'!$A$2:$B$113,2,FALSE)), "Non Cluster:")</f>
        <v>Non Cluster:</v>
      </c>
      <c r="T329" s="106">
        <f t="shared" si="25"/>
        <v>0</v>
      </c>
      <c r="U329" s="106">
        <f t="shared" si="27"/>
        <v>0</v>
      </c>
      <c r="V329" s="106">
        <f t="shared" si="28"/>
        <v>0</v>
      </c>
      <c r="W329" s="119">
        <f t="shared" si="26"/>
        <v>0</v>
      </c>
      <c r="X329" s="106">
        <f t="shared" si="29"/>
        <v>0</v>
      </c>
    </row>
    <row r="330" spans="1:24" ht="14">
      <c r="A330" s="198"/>
      <c r="D330" s="1"/>
      <c r="E330" s="1"/>
      <c r="F330" s="187"/>
      <c r="G330" s="187"/>
      <c r="H330" s="80" t="str">
        <f>IF(ISERROR(IF(ISERROR(VLOOKUP((LEFT(D330,2)),'Fed. Agency Identifier Table'!A$2:C$63,3,FALSE)),(VLOOKUP((LEFT(D330,1)),'Fed. Agency Identifier Table'!A$2:C$63,3,FALSE)),(VLOOKUP((LEFT(D330,2)),'Fed. Agency Identifier Table'!A$2:C$63,3,FALSE)))),"",(IF(ISERROR(VLOOKUP((LEFT(D330,2)),'Fed. Agency Identifier Table'!A$2:C$63,3,FALSE)),(VLOOKUP((LEFT(D330,1)),'Fed. Agency Identifier Table'!A$2:C$63,3,FALSE)),(VLOOKUP((LEFT(D330,2)),'Fed. Agency Identifier Table'!A$2:C$63,3,FALSE)))))</f>
        <v/>
      </c>
      <c r="I330" s="150" t="str">
        <f>IF(ISNUMBER(SEARCH("*.unk*",D330)),"Other Federal Awards",IF(ISERROR(VLOOKUP(D330,'CFDA Program Titles Table'!A$2:C$2607,3,FALSE)),"",VLOOKUP(D330,'CFDA Program Titles Table'!A$2:C$2607,3,FALSE)))</f>
        <v/>
      </c>
      <c r="J330" s="70"/>
      <c r="K330" s="70"/>
      <c r="L330" s="2"/>
      <c r="M330" s="10"/>
      <c r="N330" s="10"/>
      <c r="O330" s="102"/>
      <c r="P330" s="101"/>
      <c r="Q330" s="101"/>
      <c r="R330" s="17"/>
      <c r="S330" s="106" t="str">
        <f>IFERROR(IF(J330="Y", "Research And Development Programs Cluster:", VLOOKUP(D330,'Cluster Info'!$A$2:$B$113,2,FALSE)), "Non Cluster:")</f>
        <v>Non Cluster:</v>
      </c>
      <c r="T330" s="106">
        <f t="shared" si="25"/>
        <v>0</v>
      </c>
      <c r="U330" s="106">
        <f t="shared" si="27"/>
        <v>0</v>
      </c>
      <c r="V330" s="106">
        <f t="shared" si="28"/>
        <v>0</v>
      </c>
      <c r="W330" s="119">
        <f t="shared" si="26"/>
        <v>0</v>
      </c>
      <c r="X330" s="106">
        <f t="shared" si="29"/>
        <v>0</v>
      </c>
    </row>
    <row r="331" spans="1:24" ht="14">
      <c r="A331" s="198"/>
      <c r="D331" s="1"/>
      <c r="E331" s="1"/>
      <c r="F331" s="187"/>
      <c r="G331" s="187"/>
      <c r="H331" s="80" t="str">
        <f>IF(ISERROR(IF(ISERROR(VLOOKUP((LEFT(D331,2)),'Fed. Agency Identifier Table'!A$2:C$63,3,FALSE)),(VLOOKUP((LEFT(D331,1)),'Fed. Agency Identifier Table'!A$2:C$63,3,FALSE)),(VLOOKUP((LEFT(D331,2)),'Fed. Agency Identifier Table'!A$2:C$63,3,FALSE)))),"",(IF(ISERROR(VLOOKUP((LEFT(D331,2)),'Fed. Agency Identifier Table'!A$2:C$63,3,FALSE)),(VLOOKUP((LEFT(D331,1)),'Fed. Agency Identifier Table'!A$2:C$63,3,FALSE)),(VLOOKUP((LEFT(D331,2)),'Fed. Agency Identifier Table'!A$2:C$63,3,FALSE)))))</f>
        <v/>
      </c>
      <c r="I331" s="150" t="str">
        <f>IF(ISNUMBER(SEARCH("*.unk*",D331)),"Other Federal Awards",IF(ISERROR(VLOOKUP(D331,'CFDA Program Titles Table'!A$2:C$2607,3,FALSE)),"",VLOOKUP(D331,'CFDA Program Titles Table'!A$2:C$2607,3,FALSE)))</f>
        <v/>
      </c>
      <c r="J331" s="70"/>
      <c r="K331" s="70"/>
      <c r="L331" s="2"/>
      <c r="M331" s="10"/>
      <c r="N331" s="10"/>
      <c r="O331" s="102"/>
      <c r="P331" s="101"/>
      <c r="Q331" s="101"/>
      <c r="R331" s="17"/>
      <c r="S331" s="106" t="str">
        <f>IFERROR(IF(J331="Y", "Research And Development Programs Cluster:", VLOOKUP(D331,'Cluster Info'!$A$2:$B$113,2,FALSE)), "Non Cluster:")</f>
        <v>Non Cluster:</v>
      </c>
      <c r="T331" s="106">
        <f t="shared" si="25"/>
        <v>0</v>
      </c>
      <c r="U331" s="106">
        <f t="shared" si="27"/>
        <v>0</v>
      </c>
      <c r="V331" s="106">
        <f t="shared" si="28"/>
        <v>0</v>
      </c>
      <c r="W331" s="119">
        <f t="shared" si="26"/>
        <v>0</v>
      </c>
      <c r="X331" s="106">
        <f t="shared" si="29"/>
        <v>0</v>
      </c>
    </row>
    <row r="332" spans="1:24" ht="14">
      <c r="A332" s="198"/>
      <c r="D332" s="1"/>
      <c r="E332" s="1"/>
      <c r="F332" s="187"/>
      <c r="G332" s="187"/>
      <c r="H332" s="80" t="str">
        <f>IF(ISERROR(IF(ISERROR(VLOOKUP((LEFT(D332,2)),'Fed. Agency Identifier Table'!A$2:C$63,3,FALSE)),(VLOOKUP((LEFT(D332,1)),'Fed. Agency Identifier Table'!A$2:C$63,3,FALSE)),(VLOOKUP((LEFT(D332,2)),'Fed. Agency Identifier Table'!A$2:C$63,3,FALSE)))),"",(IF(ISERROR(VLOOKUP((LEFT(D332,2)),'Fed. Agency Identifier Table'!A$2:C$63,3,FALSE)),(VLOOKUP((LEFT(D332,1)),'Fed. Agency Identifier Table'!A$2:C$63,3,FALSE)),(VLOOKUP((LEFT(D332,2)),'Fed. Agency Identifier Table'!A$2:C$63,3,FALSE)))))</f>
        <v/>
      </c>
      <c r="I332" s="150" t="str">
        <f>IF(ISNUMBER(SEARCH("*.unk*",D332)),"Other Federal Awards",IF(ISERROR(VLOOKUP(D332,'CFDA Program Titles Table'!A$2:C$2607,3,FALSE)),"",VLOOKUP(D332,'CFDA Program Titles Table'!A$2:C$2607,3,FALSE)))</f>
        <v/>
      </c>
      <c r="J332" s="70"/>
      <c r="K332" s="70"/>
      <c r="L332" s="2"/>
      <c r="M332" s="10"/>
      <c r="N332" s="10"/>
      <c r="O332" s="102"/>
      <c r="P332" s="101"/>
      <c r="Q332" s="101"/>
      <c r="R332" s="17"/>
      <c r="S332" s="106" t="str">
        <f>IFERROR(IF(J332="Y", "Research And Development Programs Cluster:", VLOOKUP(D332,'Cluster Info'!$A$2:$B$113,2,FALSE)), "Non Cluster:")</f>
        <v>Non Cluster:</v>
      </c>
      <c r="T332" s="106">
        <f t="shared" si="25"/>
        <v>0</v>
      </c>
      <c r="U332" s="106">
        <f t="shared" si="27"/>
        <v>0</v>
      </c>
      <c r="V332" s="106">
        <f t="shared" si="28"/>
        <v>0</v>
      </c>
      <c r="W332" s="119">
        <f t="shared" si="26"/>
        <v>0</v>
      </c>
      <c r="X332" s="106">
        <f t="shared" si="29"/>
        <v>0</v>
      </c>
    </row>
    <row r="333" spans="1:24" ht="14">
      <c r="A333" s="198"/>
      <c r="D333" s="1"/>
      <c r="E333" s="1"/>
      <c r="F333" s="187"/>
      <c r="G333" s="187"/>
      <c r="H333" s="80" t="str">
        <f>IF(ISERROR(IF(ISERROR(VLOOKUP((LEFT(D333,2)),'Fed. Agency Identifier Table'!A$2:C$63,3,FALSE)),(VLOOKUP((LEFT(D333,1)),'Fed. Agency Identifier Table'!A$2:C$63,3,FALSE)),(VLOOKUP((LEFT(D333,2)),'Fed. Agency Identifier Table'!A$2:C$63,3,FALSE)))),"",(IF(ISERROR(VLOOKUP((LEFT(D333,2)),'Fed. Agency Identifier Table'!A$2:C$63,3,FALSE)),(VLOOKUP((LEFT(D333,1)),'Fed. Agency Identifier Table'!A$2:C$63,3,FALSE)),(VLOOKUP((LEFT(D333,2)),'Fed. Agency Identifier Table'!A$2:C$63,3,FALSE)))))</f>
        <v/>
      </c>
      <c r="I333" s="150" t="str">
        <f>IF(ISNUMBER(SEARCH("*.unk*",D333)),"Other Federal Awards",IF(ISERROR(VLOOKUP(D333,'CFDA Program Titles Table'!A$2:C$2607,3,FALSE)),"",VLOOKUP(D333,'CFDA Program Titles Table'!A$2:C$2607,3,FALSE)))</f>
        <v/>
      </c>
      <c r="J333" s="70"/>
      <c r="K333" s="70"/>
      <c r="L333" s="2"/>
      <c r="M333" s="10"/>
      <c r="N333" s="10"/>
      <c r="O333" s="102"/>
      <c r="P333" s="101"/>
      <c r="Q333" s="101"/>
      <c r="R333" s="17"/>
      <c r="S333" s="106" t="str">
        <f>IFERROR(IF(J333="Y", "Research And Development Programs Cluster:", VLOOKUP(D333,'Cluster Info'!$A$2:$B$113,2,FALSE)), "Non Cluster:")</f>
        <v>Non Cluster:</v>
      </c>
      <c r="T333" s="106">
        <f t="shared" si="25"/>
        <v>0</v>
      </c>
      <c r="U333" s="106">
        <f t="shared" si="27"/>
        <v>0</v>
      </c>
      <c r="V333" s="106">
        <f t="shared" si="28"/>
        <v>0</v>
      </c>
      <c r="W333" s="119">
        <f t="shared" si="26"/>
        <v>0</v>
      </c>
      <c r="X333" s="106">
        <f t="shared" si="29"/>
        <v>0</v>
      </c>
    </row>
    <row r="334" spans="1:24" ht="14">
      <c r="A334" s="198"/>
      <c r="D334" s="1"/>
      <c r="E334" s="1"/>
      <c r="F334" s="187"/>
      <c r="G334" s="187"/>
      <c r="H334" s="80" t="str">
        <f>IF(ISERROR(IF(ISERROR(VLOOKUP((LEFT(D334,2)),'Fed. Agency Identifier Table'!A$2:C$63,3,FALSE)),(VLOOKUP((LEFT(D334,1)),'Fed. Agency Identifier Table'!A$2:C$63,3,FALSE)),(VLOOKUP((LEFT(D334,2)),'Fed. Agency Identifier Table'!A$2:C$63,3,FALSE)))),"",(IF(ISERROR(VLOOKUP((LEFT(D334,2)),'Fed. Agency Identifier Table'!A$2:C$63,3,FALSE)),(VLOOKUP((LEFT(D334,1)),'Fed. Agency Identifier Table'!A$2:C$63,3,FALSE)),(VLOOKUP((LEFT(D334,2)),'Fed. Agency Identifier Table'!A$2:C$63,3,FALSE)))))</f>
        <v/>
      </c>
      <c r="I334" s="150" t="str">
        <f>IF(ISNUMBER(SEARCH("*.unk*",D334)),"Other Federal Awards",IF(ISERROR(VLOOKUP(D334,'CFDA Program Titles Table'!A$2:C$2607,3,FALSE)),"",VLOOKUP(D334,'CFDA Program Titles Table'!A$2:C$2607,3,FALSE)))</f>
        <v/>
      </c>
      <c r="J334" s="70"/>
      <c r="K334" s="70"/>
      <c r="L334" s="2"/>
      <c r="M334" s="10"/>
      <c r="N334" s="10"/>
      <c r="O334" s="102"/>
      <c r="P334" s="101"/>
      <c r="Q334" s="101"/>
      <c r="R334" s="17"/>
      <c r="S334" s="106" t="str">
        <f>IFERROR(IF(J334="Y", "Research And Development Programs Cluster:", VLOOKUP(D334,'Cluster Info'!$A$2:$B$113,2,FALSE)), "Non Cluster:")</f>
        <v>Non Cluster:</v>
      </c>
      <c r="T334" s="106">
        <f t="shared" si="25"/>
        <v>0</v>
      </c>
      <c r="U334" s="106">
        <f t="shared" si="27"/>
        <v>0</v>
      </c>
      <c r="V334" s="106">
        <f t="shared" si="28"/>
        <v>0</v>
      </c>
      <c r="W334" s="119">
        <f t="shared" si="26"/>
        <v>0</v>
      </c>
      <c r="X334" s="106">
        <f t="shared" si="29"/>
        <v>0</v>
      </c>
    </row>
    <row r="335" spans="1:24" ht="14">
      <c r="A335" s="198"/>
      <c r="D335" s="1"/>
      <c r="E335" s="1"/>
      <c r="F335" s="187"/>
      <c r="G335" s="187"/>
      <c r="H335" s="80" t="str">
        <f>IF(ISERROR(IF(ISERROR(VLOOKUP((LEFT(D335,2)),'Fed. Agency Identifier Table'!A$2:C$63,3,FALSE)),(VLOOKUP((LEFT(D335,1)),'Fed. Agency Identifier Table'!A$2:C$63,3,FALSE)),(VLOOKUP((LEFT(D335,2)),'Fed. Agency Identifier Table'!A$2:C$63,3,FALSE)))),"",(IF(ISERROR(VLOOKUP((LEFT(D335,2)),'Fed. Agency Identifier Table'!A$2:C$63,3,FALSE)),(VLOOKUP((LEFT(D335,1)),'Fed. Agency Identifier Table'!A$2:C$63,3,FALSE)),(VLOOKUP((LEFT(D335,2)),'Fed. Agency Identifier Table'!A$2:C$63,3,FALSE)))))</f>
        <v/>
      </c>
      <c r="I335" s="150" t="str">
        <f>IF(ISNUMBER(SEARCH("*.unk*",D335)),"Other Federal Awards",IF(ISERROR(VLOOKUP(D335,'CFDA Program Titles Table'!A$2:C$2607,3,FALSE)),"",VLOOKUP(D335,'CFDA Program Titles Table'!A$2:C$2607,3,FALSE)))</f>
        <v/>
      </c>
      <c r="J335" s="70"/>
      <c r="K335" s="70"/>
      <c r="L335" s="2"/>
      <c r="M335" s="10"/>
      <c r="N335" s="10"/>
      <c r="O335" s="102"/>
      <c r="P335" s="101"/>
      <c r="Q335" s="101"/>
      <c r="R335" s="17"/>
      <c r="S335" s="106" t="str">
        <f>IFERROR(IF(J335="Y", "Research And Development Programs Cluster:", VLOOKUP(D335,'Cluster Info'!$A$2:$B$113,2,FALSE)), "Non Cluster:")</f>
        <v>Non Cluster:</v>
      </c>
      <c r="T335" s="106">
        <f t="shared" si="25"/>
        <v>0</v>
      </c>
      <c r="U335" s="106">
        <f t="shared" si="27"/>
        <v>0</v>
      </c>
      <c r="V335" s="106">
        <f t="shared" si="28"/>
        <v>0</v>
      </c>
      <c r="W335" s="119">
        <f t="shared" si="26"/>
        <v>0</v>
      </c>
      <c r="X335" s="106">
        <f t="shared" si="29"/>
        <v>0</v>
      </c>
    </row>
    <row r="336" spans="1:24" ht="14">
      <c r="A336" s="198"/>
      <c r="D336" s="1"/>
      <c r="E336" s="1"/>
      <c r="F336" s="187"/>
      <c r="G336" s="187"/>
      <c r="H336" s="80" t="str">
        <f>IF(ISERROR(IF(ISERROR(VLOOKUP((LEFT(D336,2)),'Fed. Agency Identifier Table'!A$2:C$63,3,FALSE)),(VLOOKUP((LEFT(D336,1)),'Fed. Agency Identifier Table'!A$2:C$63,3,FALSE)),(VLOOKUP((LEFT(D336,2)),'Fed. Agency Identifier Table'!A$2:C$63,3,FALSE)))),"",(IF(ISERROR(VLOOKUP((LEFT(D336,2)),'Fed. Agency Identifier Table'!A$2:C$63,3,FALSE)),(VLOOKUP((LEFT(D336,1)),'Fed. Agency Identifier Table'!A$2:C$63,3,FALSE)),(VLOOKUP((LEFT(D336,2)),'Fed. Agency Identifier Table'!A$2:C$63,3,FALSE)))))</f>
        <v/>
      </c>
      <c r="I336" s="150" t="str">
        <f>IF(ISNUMBER(SEARCH("*.unk*",D336)),"Other Federal Awards",IF(ISERROR(VLOOKUP(D336,'CFDA Program Titles Table'!A$2:C$2607,3,FALSE)),"",VLOOKUP(D336,'CFDA Program Titles Table'!A$2:C$2607,3,FALSE)))</f>
        <v/>
      </c>
      <c r="J336" s="70"/>
      <c r="K336" s="70"/>
      <c r="L336" s="2"/>
      <c r="M336" s="10"/>
      <c r="N336" s="10"/>
      <c r="O336" s="102"/>
      <c r="P336" s="101"/>
      <c r="Q336" s="101"/>
      <c r="R336" s="17"/>
      <c r="S336" s="106" t="str">
        <f>IFERROR(IF(J336="Y", "Research And Development Programs Cluster:", VLOOKUP(D336,'Cluster Info'!$A$2:$B$113,2,FALSE)), "Non Cluster:")</f>
        <v>Non Cluster:</v>
      </c>
      <c r="T336" s="106">
        <f t="shared" si="25"/>
        <v>0</v>
      </c>
      <c r="U336" s="106">
        <f t="shared" si="27"/>
        <v>0</v>
      </c>
      <c r="V336" s="106">
        <f t="shared" si="28"/>
        <v>0</v>
      </c>
      <c r="W336" s="119">
        <f t="shared" si="26"/>
        <v>0</v>
      </c>
      <c r="X336" s="106">
        <f t="shared" si="29"/>
        <v>0</v>
      </c>
    </row>
    <row r="337" spans="1:24" ht="14">
      <c r="A337" s="198"/>
      <c r="D337" s="1"/>
      <c r="E337" s="1"/>
      <c r="F337" s="187"/>
      <c r="G337" s="187"/>
      <c r="H337" s="80" t="str">
        <f>IF(ISERROR(IF(ISERROR(VLOOKUP((LEFT(D337,2)),'Fed. Agency Identifier Table'!A$2:C$63,3,FALSE)),(VLOOKUP((LEFT(D337,1)),'Fed. Agency Identifier Table'!A$2:C$63,3,FALSE)),(VLOOKUP((LEFT(D337,2)),'Fed. Agency Identifier Table'!A$2:C$63,3,FALSE)))),"",(IF(ISERROR(VLOOKUP((LEFT(D337,2)),'Fed. Agency Identifier Table'!A$2:C$63,3,FALSE)),(VLOOKUP((LEFT(D337,1)),'Fed. Agency Identifier Table'!A$2:C$63,3,FALSE)),(VLOOKUP((LEFT(D337,2)),'Fed. Agency Identifier Table'!A$2:C$63,3,FALSE)))))</f>
        <v/>
      </c>
      <c r="I337" s="150" t="str">
        <f>IF(ISNUMBER(SEARCH("*.unk*",D337)),"Other Federal Awards",IF(ISERROR(VLOOKUP(D337,'CFDA Program Titles Table'!A$2:C$2607,3,FALSE)),"",VLOOKUP(D337,'CFDA Program Titles Table'!A$2:C$2607,3,FALSE)))</f>
        <v/>
      </c>
      <c r="J337" s="70"/>
      <c r="K337" s="70"/>
      <c r="L337" s="2"/>
      <c r="M337" s="10"/>
      <c r="N337" s="10"/>
      <c r="O337" s="102"/>
      <c r="P337" s="101"/>
      <c r="Q337" s="101"/>
      <c r="R337" s="17"/>
      <c r="S337" s="106" t="str">
        <f>IFERROR(IF(J337="Y", "Research And Development Programs Cluster:", VLOOKUP(D337,'Cluster Info'!$A$2:$B$113,2,FALSE)), "Non Cluster:")</f>
        <v>Non Cluster:</v>
      </c>
      <c r="T337" s="106">
        <f t="shared" si="25"/>
        <v>0</v>
      </c>
      <c r="U337" s="106">
        <f t="shared" si="27"/>
        <v>0</v>
      </c>
      <c r="V337" s="106">
        <f t="shared" si="28"/>
        <v>0</v>
      </c>
      <c r="W337" s="119">
        <f t="shared" si="26"/>
        <v>0</v>
      </c>
      <c r="X337" s="106">
        <f t="shared" si="29"/>
        <v>0</v>
      </c>
    </row>
    <row r="338" spans="1:24" ht="14">
      <c r="A338" s="198"/>
      <c r="D338" s="1"/>
      <c r="E338" s="1"/>
      <c r="F338" s="187"/>
      <c r="G338" s="187"/>
      <c r="H338" s="80" t="str">
        <f>IF(ISERROR(IF(ISERROR(VLOOKUP((LEFT(D338,2)),'Fed. Agency Identifier Table'!A$2:C$63,3,FALSE)),(VLOOKUP((LEFT(D338,1)),'Fed. Agency Identifier Table'!A$2:C$63,3,FALSE)),(VLOOKUP((LEFT(D338,2)),'Fed. Agency Identifier Table'!A$2:C$63,3,FALSE)))),"",(IF(ISERROR(VLOOKUP((LEFT(D338,2)),'Fed. Agency Identifier Table'!A$2:C$63,3,FALSE)),(VLOOKUP((LEFT(D338,1)),'Fed. Agency Identifier Table'!A$2:C$63,3,FALSE)),(VLOOKUP((LEFT(D338,2)),'Fed. Agency Identifier Table'!A$2:C$63,3,FALSE)))))</f>
        <v/>
      </c>
      <c r="I338" s="150" t="str">
        <f>IF(ISNUMBER(SEARCH("*.unk*",D338)),"Other Federal Awards",IF(ISERROR(VLOOKUP(D338,'CFDA Program Titles Table'!A$2:C$2607,3,FALSE)),"",VLOOKUP(D338,'CFDA Program Titles Table'!A$2:C$2607,3,FALSE)))</f>
        <v/>
      </c>
      <c r="J338" s="70"/>
      <c r="K338" s="70"/>
      <c r="L338" s="2"/>
      <c r="M338" s="10"/>
      <c r="N338" s="10"/>
      <c r="O338" s="102"/>
      <c r="P338" s="101"/>
      <c r="Q338" s="101"/>
      <c r="R338" s="17"/>
      <c r="S338" s="106" t="str">
        <f>IFERROR(IF(J338="Y", "Research And Development Programs Cluster:", VLOOKUP(D338,'Cluster Info'!$A$2:$B$113,2,FALSE)), "Non Cluster:")</f>
        <v>Non Cluster:</v>
      </c>
      <c r="T338" s="106">
        <f t="shared" si="25"/>
        <v>0</v>
      </c>
      <c r="U338" s="106">
        <f t="shared" si="27"/>
        <v>0</v>
      </c>
      <c r="V338" s="106">
        <f t="shared" si="28"/>
        <v>0</v>
      </c>
      <c r="W338" s="119">
        <f t="shared" si="26"/>
        <v>0</v>
      </c>
      <c r="X338" s="106">
        <f t="shared" si="29"/>
        <v>0</v>
      </c>
    </row>
    <row r="339" spans="1:24" ht="14">
      <c r="A339" s="198"/>
      <c r="D339" s="1"/>
      <c r="E339" s="1"/>
      <c r="F339" s="187"/>
      <c r="G339" s="187"/>
      <c r="H339" s="80" t="str">
        <f>IF(ISERROR(IF(ISERROR(VLOOKUP((LEFT(D339,2)),'Fed. Agency Identifier Table'!A$2:C$63,3,FALSE)),(VLOOKUP((LEFT(D339,1)),'Fed. Agency Identifier Table'!A$2:C$63,3,FALSE)),(VLOOKUP((LEFT(D339,2)),'Fed. Agency Identifier Table'!A$2:C$63,3,FALSE)))),"",(IF(ISERROR(VLOOKUP((LEFT(D339,2)),'Fed. Agency Identifier Table'!A$2:C$63,3,FALSE)),(VLOOKUP((LEFT(D339,1)),'Fed. Agency Identifier Table'!A$2:C$63,3,FALSE)),(VLOOKUP((LEFT(D339,2)),'Fed. Agency Identifier Table'!A$2:C$63,3,FALSE)))))</f>
        <v/>
      </c>
      <c r="I339" s="150" t="str">
        <f>IF(ISNUMBER(SEARCH("*.unk*",D339)),"Other Federal Awards",IF(ISERROR(VLOOKUP(D339,'CFDA Program Titles Table'!A$2:C$2607,3,FALSE)),"",VLOOKUP(D339,'CFDA Program Titles Table'!A$2:C$2607,3,FALSE)))</f>
        <v/>
      </c>
      <c r="J339" s="70"/>
      <c r="K339" s="70"/>
      <c r="L339" s="2"/>
      <c r="M339" s="10"/>
      <c r="N339" s="10"/>
      <c r="O339" s="102"/>
      <c r="P339" s="101"/>
      <c r="Q339" s="101"/>
      <c r="R339" s="17"/>
      <c r="S339" s="106" t="str">
        <f>IFERROR(IF(J339="Y", "Research And Development Programs Cluster:", VLOOKUP(D339,'Cluster Info'!$A$2:$B$113,2,FALSE)), "Non Cluster:")</f>
        <v>Non Cluster:</v>
      </c>
      <c r="T339" s="106">
        <f t="shared" si="25"/>
        <v>0</v>
      </c>
      <c r="U339" s="106">
        <f t="shared" si="27"/>
        <v>0</v>
      </c>
      <c r="V339" s="106">
        <f t="shared" si="28"/>
        <v>0</v>
      </c>
      <c r="W339" s="119">
        <f t="shared" si="26"/>
        <v>0</v>
      </c>
      <c r="X339" s="106">
        <f t="shared" si="29"/>
        <v>0</v>
      </c>
    </row>
    <row r="340" spans="1:24" ht="14">
      <c r="A340" s="198"/>
      <c r="D340" s="1"/>
      <c r="E340" s="1"/>
      <c r="F340" s="187"/>
      <c r="G340" s="187"/>
      <c r="H340" s="80" t="str">
        <f>IF(ISERROR(IF(ISERROR(VLOOKUP((LEFT(D340,2)),'Fed. Agency Identifier Table'!A$2:C$63,3,FALSE)),(VLOOKUP((LEFT(D340,1)),'Fed. Agency Identifier Table'!A$2:C$63,3,FALSE)),(VLOOKUP((LEFT(D340,2)),'Fed. Agency Identifier Table'!A$2:C$63,3,FALSE)))),"",(IF(ISERROR(VLOOKUP((LEFT(D340,2)),'Fed. Agency Identifier Table'!A$2:C$63,3,FALSE)),(VLOOKUP((LEFT(D340,1)),'Fed. Agency Identifier Table'!A$2:C$63,3,FALSE)),(VLOOKUP((LEFT(D340,2)),'Fed. Agency Identifier Table'!A$2:C$63,3,FALSE)))))</f>
        <v/>
      </c>
      <c r="I340" s="150" t="str">
        <f>IF(ISNUMBER(SEARCH("*.unk*",D340)),"Other Federal Awards",IF(ISERROR(VLOOKUP(D340,'CFDA Program Titles Table'!A$2:C$2607,3,FALSE)),"",VLOOKUP(D340,'CFDA Program Titles Table'!A$2:C$2607,3,FALSE)))</f>
        <v/>
      </c>
      <c r="J340" s="70"/>
      <c r="K340" s="70"/>
      <c r="L340" s="2"/>
      <c r="M340" s="10"/>
      <c r="N340" s="10"/>
      <c r="O340" s="102"/>
      <c r="P340" s="101"/>
      <c r="Q340" s="101"/>
      <c r="R340" s="17"/>
      <c r="S340" s="106" t="str">
        <f>IFERROR(IF(J340="Y", "Research And Development Programs Cluster:", VLOOKUP(D340,'Cluster Info'!$A$2:$B$113,2,FALSE)), "Non Cluster:")</f>
        <v>Non Cluster:</v>
      </c>
      <c r="T340" s="106">
        <f t="shared" si="25"/>
        <v>0</v>
      </c>
      <c r="U340" s="106">
        <f t="shared" si="27"/>
        <v>0</v>
      </c>
      <c r="V340" s="106">
        <f t="shared" si="28"/>
        <v>0</v>
      </c>
      <c r="W340" s="119">
        <f t="shared" si="26"/>
        <v>0</v>
      </c>
      <c r="X340" s="106">
        <f t="shared" si="29"/>
        <v>0</v>
      </c>
    </row>
    <row r="341" spans="1:24" ht="14">
      <c r="A341" s="198"/>
      <c r="D341" s="1"/>
      <c r="E341" s="1"/>
      <c r="F341" s="187"/>
      <c r="G341" s="187"/>
      <c r="H341" s="80" t="str">
        <f>IF(ISERROR(IF(ISERROR(VLOOKUP((LEFT(D341,2)),'Fed. Agency Identifier Table'!A$2:C$63,3,FALSE)),(VLOOKUP((LEFT(D341,1)),'Fed. Agency Identifier Table'!A$2:C$63,3,FALSE)),(VLOOKUP((LEFT(D341,2)),'Fed. Agency Identifier Table'!A$2:C$63,3,FALSE)))),"",(IF(ISERROR(VLOOKUP((LEFT(D341,2)),'Fed. Agency Identifier Table'!A$2:C$63,3,FALSE)),(VLOOKUP((LEFT(D341,1)),'Fed. Agency Identifier Table'!A$2:C$63,3,FALSE)),(VLOOKUP((LEFT(D341,2)),'Fed. Agency Identifier Table'!A$2:C$63,3,FALSE)))))</f>
        <v/>
      </c>
      <c r="I341" s="150" t="str">
        <f>IF(ISNUMBER(SEARCH("*.unk*",D341)),"Other Federal Awards",IF(ISERROR(VLOOKUP(D341,'CFDA Program Titles Table'!A$2:C$2607,3,FALSE)),"",VLOOKUP(D341,'CFDA Program Titles Table'!A$2:C$2607,3,FALSE)))</f>
        <v/>
      </c>
      <c r="J341" s="70"/>
      <c r="K341" s="70"/>
      <c r="L341" s="2"/>
      <c r="M341" s="10"/>
      <c r="N341" s="10"/>
      <c r="O341" s="102"/>
      <c r="P341" s="101"/>
      <c r="Q341" s="101"/>
      <c r="R341" s="17"/>
      <c r="S341" s="106" t="str">
        <f>IFERROR(IF(J341="Y", "Research And Development Programs Cluster:", VLOOKUP(D341,'Cluster Info'!$A$2:$B$113,2,FALSE)), "Non Cluster:")</f>
        <v>Non Cluster:</v>
      </c>
      <c r="T341" s="106">
        <f t="shared" si="25"/>
        <v>0</v>
      </c>
      <c r="U341" s="106">
        <f t="shared" si="27"/>
        <v>0</v>
      </c>
      <c r="V341" s="106">
        <f t="shared" si="28"/>
        <v>0</v>
      </c>
      <c r="W341" s="119">
        <f t="shared" si="26"/>
        <v>0</v>
      </c>
      <c r="X341" s="106">
        <f t="shared" si="29"/>
        <v>0</v>
      </c>
    </row>
    <row r="342" spans="1:24" ht="14">
      <c r="A342" s="198"/>
      <c r="D342" s="1"/>
      <c r="E342" s="1"/>
      <c r="F342" s="187"/>
      <c r="G342" s="187"/>
      <c r="H342" s="80" t="str">
        <f>IF(ISERROR(IF(ISERROR(VLOOKUP((LEFT(D342,2)),'Fed. Agency Identifier Table'!A$2:C$63,3,FALSE)),(VLOOKUP((LEFT(D342,1)),'Fed. Agency Identifier Table'!A$2:C$63,3,FALSE)),(VLOOKUP((LEFT(D342,2)),'Fed. Agency Identifier Table'!A$2:C$63,3,FALSE)))),"",(IF(ISERROR(VLOOKUP((LEFT(D342,2)),'Fed. Agency Identifier Table'!A$2:C$63,3,FALSE)),(VLOOKUP((LEFT(D342,1)),'Fed. Agency Identifier Table'!A$2:C$63,3,FALSE)),(VLOOKUP((LEFT(D342,2)),'Fed. Agency Identifier Table'!A$2:C$63,3,FALSE)))))</f>
        <v/>
      </c>
      <c r="I342" s="150" t="str">
        <f>IF(ISNUMBER(SEARCH("*.unk*",D342)),"Other Federal Awards",IF(ISERROR(VLOOKUP(D342,'CFDA Program Titles Table'!A$2:C$2607,3,FALSE)),"",VLOOKUP(D342,'CFDA Program Titles Table'!A$2:C$2607,3,FALSE)))</f>
        <v/>
      </c>
      <c r="J342" s="70"/>
      <c r="K342" s="70"/>
      <c r="L342" s="2"/>
      <c r="M342" s="10"/>
      <c r="N342" s="10"/>
      <c r="O342" s="102"/>
      <c r="P342" s="101"/>
      <c r="Q342" s="101"/>
      <c r="R342" s="17"/>
      <c r="S342" s="106" t="str">
        <f>IFERROR(IF(J342="Y", "Research And Development Programs Cluster:", VLOOKUP(D342,'Cluster Info'!$A$2:$B$113,2,FALSE)), "Non Cluster:")</f>
        <v>Non Cluster:</v>
      </c>
      <c r="T342" s="106">
        <f t="shared" si="25"/>
        <v>0</v>
      </c>
      <c r="U342" s="106">
        <f t="shared" si="27"/>
        <v>0</v>
      </c>
      <c r="V342" s="106">
        <f t="shared" si="28"/>
        <v>0</v>
      </c>
      <c r="W342" s="119">
        <f t="shared" si="26"/>
        <v>0</v>
      </c>
      <c r="X342" s="106">
        <f t="shared" si="29"/>
        <v>0</v>
      </c>
    </row>
    <row r="343" spans="1:24" ht="14">
      <c r="A343" s="198"/>
      <c r="D343" s="1"/>
      <c r="E343" s="1"/>
      <c r="F343" s="187"/>
      <c r="G343" s="187"/>
      <c r="H343" s="80" t="str">
        <f>IF(ISERROR(IF(ISERROR(VLOOKUP((LEFT(D343,2)),'Fed. Agency Identifier Table'!A$2:C$63,3,FALSE)),(VLOOKUP((LEFT(D343,1)),'Fed. Agency Identifier Table'!A$2:C$63,3,FALSE)),(VLOOKUP((LEFT(D343,2)),'Fed. Agency Identifier Table'!A$2:C$63,3,FALSE)))),"",(IF(ISERROR(VLOOKUP((LEFT(D343,2)),'Fed. Agency Identifier Table'!A$2:C$63,3,FALSE)),(VLOOKUP((LEFT(D343,1)),'Fed. Agency Identifier Table'!A$2:C$63,3,FALSE)),(VLOOKUP((LEFT(D343,2)),'Fed. Agency Identifier Table'!A$2:C$63,3,FALSE)))))</f>
        <v/>
      </c>
      <c r="I343" s="150" t="str">
        <f>IF(ISNUMBER(SEARCH("*.unk*",D343)),"Other Federal Awards",IF(ISERROR(VLOOKUP(D343,'CFDA Program Titles Table'!A$2:C$2607,3,FALSE)),"",VLOOKUP(D343,'CFDA Program Titles Table'!A$2:C$2607,3,FALSE)))</f>
        <v/>
      </c>
      <c r="J343" s="70"/>
      <c r="K343" s="70"/>
      <c r="L343" s="2"/>
      <c r="M343" s="10"/>
      <c r="N343" s="10"/>
      <c r="O343" s="102"/>
      <c r="P343" s="101"/>
      <c r="Q343" s="101"/>
      <c r="R343" s="17"/>
      <c r="S343" s="106" t="str">
        <f>IFERROR(IF(J343="Y", "Research And Development Programs Cluster:", VLOOKUP(D343,'Cluster Info'!$A$2:$B$113,2,FALSE)), "Non Cluster:")</f>
        <v>Non Cluster:</v>
      </c>
      <c r="T343" s="106">
        <f t="shared" si="25"/>
        <v>0</v>
      </c>
      <c r="U343" s="106">
        <f t="shared" si="27"/>
        <v>0</v>
      </c>
      <c r="V343" s="106">
        <f t="shared" si="28"/>
        <v>0</v>
      </c>
      <c r="W343" s="119">
        <f t="shared" si="26"/>
        <v>0</v>
      </c>
      <c r="X343" s="106">
        <f t="shared" si="29"/>
        <v>0</v>
      </c>
    </row>
    <row r="344" spans="1:24" ht="14">
      <c r="A344" s="198"/>
      <c r="D344" s="1"/>
      <c r="E344" s="1"/>
      <c r="F344" s="187"/>
      <c r="G344" s="187"/>
      <c r="H344" s="80" t="str">
        <f>IF(ISERROR(IF(ISERROR(VLOOKUP((LEFT(D344,2)),'Fed. Agency Identifier Table'!A$2:C$63,3,FALSE)),(VLOOKUP((LEFT(D344,1)),'Fed. Agency Identifier Table'!A$2:C$63,3,FALSE)),(VLOOKUP((LEFT(D344,2)),'Fed. Agency Identifier Table'!A$2:C$63,3,FALSE)))),"",(IF(ISERROR(VLOOKUP((LEFT(D344,2)),'Fed. Agency Identifier Table'!A$2:C$63,3,FALSE)),(VLOOKUP((LEFT(D344,1)),'Fed. Agency Identifier Table'!A$2:C$63,3,FALSE)),(VLOOKUP((LEFT(D344,2)),'Fed. Agency Identifier Table'!A$2:C$63,3,FALSE)))))</f>
        <v/>
      </c>
      <c r="I344" s="150" t="str">
        <f>IF(ISNUMBER(SEARCH("*.unk*",D344)),"Other Federal Awards",IF(ISERROR(VLOOKUP(D344,'CFDA Program Titles Table'!A$2:C$2607,3,FALSE)),"",VLOOKUP(D344,'CFDA Program Titles Table'!A$2:C$2607,3,FALSE)))</f>
        <v/>
      </c>
      <c r="J344" s="70"/>
      <c r="K344" s="70"/>
      <c r="L344" s="2"/>
      <c r="M344" s="10"/>
      <c r="N344" s="10"/>
      <c r="O344" s="102"/>
      <c r="P344" s="101"/>
      <c r="Q344" s="101"/>
      <c r="R344" s="17"/>
      <c r="S344" s="106" t="str">
        <f>IFERROR(IF(J344="Y", "Research And Development Programs Cluster:", VLOOKUP(D344,'Cluster Info'!$A$2:$B$113,2,FALSE)), "Non Cluster:")</f>
        <v>Non Cluster:</v>
      </c>
      <c r="T344" s="106">
        <f t="shared" si="25"/>
        <v>0</v>
      </c>
      <c r="U344" s="106">
        <f t="shared" si="27"/>
        <v>0</v>
      </c>
      <c r="V344" s="106">
        <f t="shared" si="28"/>
        <v>0</v>
      </c>
      <c r="W344" s="119">
        <f t="shared" si="26"/>
        <v>0</v>
      </c>
      <c r="X344" s="106">
        <f t="shared" si="29"/>
        <v>0</v>
      </c>
    </row>
    <row r="345" spans="1:24" ht="14">
      <c r="A345" s="198"/>
      <c r="D345" s="1"/>
      <c r="E345" s="1"/>
      <c r="F345" s="187"/>
      <c r="G345" s="187"/>
      <c r="H345" s="80" t="str">
        <f>IF(ISERROR(IF(ISERROR(VLOOKUP((LEFT(D345,2)),'Fed. Agency Identifier Table'!A$2:C$63,3,FALSE)),(VLOOKUP((LEFT(D345,1)),'Fed. Agency Identifier Table'!A$2:C$63,3,FALSE)),(VLOOKUP((LEFT(D345,2)),'Fed. Agency Identifier Table'!A$2:C$63,3,FALSE)))),"",(IF(ISERROR(VLOOKUP((LEFT(D345,2)),'Fed. Agency Identifier Table'!A$2:C$63,3,FALSE)),(VLOOKUP((LEFT(D345,1)),'Fed. Agency Identifier Table'!A$2:C$63,3,FALSE)),(VLOOKUP((LEFT(D345,2)),'Fed. Agency Identifier Table'!A$2:C$63,3,FALSE)))))</f>
        <v/>
      </c>
      <c r="I345" s="150" t="str">
        <f>IF(ISNUMBER(SEARCH("*.unk*",D345)),"Other Federal Awards",IF(ISERROR(VLOOKUP(D345,'CFDA Program Titles Table'!A$2:C$2607,3,FALSE)),"",VLOOKUP(D345,'CFDA Program Titles Table'!A$2:C$2607,3,FALSE)))</f>
        <v/>
      </c>
      <c r="J345" s="70"/>
      <c r="K345" s="70"/>
      <c r="L345" s="2"/>
      <c r="M345" s="10"/>
      <c r="N345" s="10"/>
      <c r="O345" s="102"/>
      <c r="P345" s="101"/>
      <c r="Q345" s="101"/>
      <c r="R345" s="17"/>
      <c r="S345" s="106" t="str">
        <f>IFERROR(IF(J345="Y", "Research And Development Programs Cluster:", VLOOKUP(D345,'Cluster Info'!$A$2:$B$113,2,FALSE)), "Non Cluster:")</f>
        <v>Non Cluster:</v>
      </c>
      <c r="T345" s="106">
        <f t="shared" si="25"/>
        <v>0</v>
      </c>
      <c r="U345" s="106">
        <f t="shared" si="27"/>
        <v>0</v>
      </c>
      <c r="V345" s="106">
        <f t="shared" si="28"/>
        <v>0</v>
      </c>
      <c r="W345" s="119">
        <f t="shared" si="26"/>
        <v>0</v>
      </c>
      <c r="X345" s="106">
        <f t="shared" si="29"/>
        <v>0</v>
      </c>
    </row>
    <row r="346" spans="1:24" ht="14">
      <c r="A346" s="198"/>
      <c r="D346" s="1"/>
      <c r="E346" s="1"/>
      <c r="F346" s="187"/>
      <c r="G346" s="187"/>
      <c r="H346" s="80" t="str">
        <f>IF(ISERROR(IF(ISERROR(VLOOKUP((LEFT(D346,2)),'Fed. Agency Identifier Table'!A$2:C$63,3,FALSE)),(VLOOKUP((LEFT(D346,1)),'Fed. Agency Identifier Table'!A$2:C$63,3,FALSE)),(VLOOKUP((LEFT(D346,2)),'Fed. Agency Identifier Table'!A$2:C$63,3,FALSE)))),"",(IF(ISERROR(VLOOKUP((LEFT(D346,2)),'Fed. Agency Identifier Table'!A$2:C$63,3,FALSE)),(VLOOKUP((LEFT(D346,1)),'Fed. Agency Identifier Table'!A$2:C$63,3,FALSE)),(VLOOKUP((LEFT(D346,2)),'Fed. Agency Identifier Table'!A$2:C$63,3,FALSE)))))</f>
        <v/>
      </c>
      <c r="I346" s="150" t="str">
        <f>IF(ISNUMBER(SEARCH("*.unk*",D346)),"Other Federal Awards",IF(ISERROR(VLOOKUP(D346,'CFDA Program Titles Table'!A$2:C$2607,3,FALSE)),"",VLOOKUP(D346,'CFDA Program Titles Table'!A$2:C$2607,3,FALSE)))</f>
        <v/>
      </c>
      <c r="J346" s="70"/>
      <c r="K346" s="70"/>
      <c r="L346" s="2"/>
      <c r="M346" s="10"/>
      <c r="N346" s="10"/>
      <c r="O346" s="102"/>
      <c r="P346" s="101"/>
      <c r="Q346" s="101"/>
      <c r="R346" s="17"/>
      <c r="S346" s="106" t="str">
        <f>IFERROR(IF(J346="Y", "Research And Development Programs Cluster:", VLOOKUP(D346,'Cluster Info'!$A$2:$B$113,2,FALSE)), "Non Cluster:")</f>
        <v>Non Cluster:</v>
      </c>
      <c r="T346" s="106">
        <f t="shared" si="25"/>
        <v>0</v>
      </c>
      <c r="U346" s="106">
        <f t="shared" si="27"/>
        <v>0</v>
      </c>
      <c r="V346" s="106">
        <f t="shared" si="28"/>
        <v>0</v>
      </c>
      <c r="W346" s="119">
        <f t="shared" si="26"/>
        <v>0</v>
      </c>
      <c r="X346" s="106">
        <f t="shared" si="29"/>
        <v>0</v>
      </c>
    </row>
    <row r="347" spans="1:24" ht="14">
      <c r="A347" s="198"/>
      <c r="D347" s="1"/>
      <c r="E347" s="1"/>
      <c r="F347" s="187"/>
      <c r="G347" s="187"/>
      <c r="H347" s="80" t="str">
        <f>IF(ISERROR(IF(ISERROR(VLOOKUP((LEFT(D347,2)),'Fed. Agency Identifier Table'!A$2:C$63,3,FALSE)),(VLOOKUP((LEFT(D347,1)),'Fed. Agency Identifier Table'!A$2:C$63,3,FALSE)),(VLOOKUP((LEFT(D347,2)),'Fed. Agency Identifier Table'!A$2:C$63,3,FALSE)))),"",(IF(ISERROR(VLOOKUP((LEFT(D347,2)),'Fed. Agency Identifier Table'!A$2:C$63,3,FALSE)),(VLOOKUP((LEFT(D347,1)),'Fed. Agency Identifier Table'!A$2:C$63,3,FALSE)),(VLOOKUP((LEFT(D347,2)),'Fed. Agency Identifier Table'!A$2:C$63,3,FALSE)))))</f>
        <v/>
      </c>
      <c r="I347" s="150" t="str">
        <f>IF(ISNUMBER(SEARCH("*.unk*",D347)),"Other Federal Awards",IF(ISERROR(VLOOKUP(D347,'CFDA Program Titles Table'!A$2:C$2607,3,FALSE)),"",VLOOKUP(D347,'CFDA Program Titles Table'!A$2:C$2607,3,FALSE)))</f>
        <v/>
      </c>
      <c r="J347" s="70"/>
      <c r="K347" s="70"/>
      <c r="L347" s="2"/>
      <c r="M347" s="10"/>
      <c r="N347" s="10"/>
      <c r="O347" s="102"/>
      <c r="P347" s="101"/>
      <c r="Q347" s="101"/>
      <c r="R347" s="17"/>
      <c r="S347" s="106" t="str">
        <f>IFERROR(IF(J347="Y", "Research And Development Programs Cluster:", VLOOKUP(D347,'Cluster Info'!$A$2:$B$113,2,FALSE)), "Non Cluster:")</f>
        <v>Non Cluster:</v>
      </c>
      <c r="T347" s="106">
        <f t="shared" si="25"/>
        <v>0</v>
      </c>
      <c r="U347" s="106">
        <f t="shared" si="27"/>
        <v>0</v>
      </c>
      <c r="V347" s="106">
        <f t="shared" si="28"/>
        <v>0</v>
      </c>
      <c r="W347" s="119">
        <f t="shared" si="26"/>
        <v>0</v>
      </c>
      <c r="X347" s="106">
        <f t="shared" si="29"/>
        <v>0</v>
      </c>
    </row>
    <row r="348" spans="1:24" ht="14">
      <c r="A348" s="198"/>
      <c r="D348" s="1"/>
      <c r="E348" s="1"/>
      <c r="F348" s="187"/>
      <c r="G348" s="187"/>
      <c r="H348" s="80" t="str">
        <f>IF(ISERROR(IF(ISERROR(VLOOKUP((LEFT(D348,2)),'Fed. Agency Identifier Table'!A$2:C$63,3,FALSE)),(VLOOKUP((LEFT(D348,1)),'Fed. Agency Identifier Table'!A$2:C$63,3,FALSE)),(VLOOKUP((LEFT(D348,2)),'Fed. Agency Identifier Table'!A$2:C$63,3,FALSE)))),"",(IF(ISERROR(VLOOKUP((LEFT(D348,2)),'Fed. Agency Identifier Table'!A$2:C$63,3,FALSE)),(VLOOKUP((LEFT(D348,1)),'Fed. Agency Identifier Table'!A$2:C$63,3,FALSE)),(VLOOKUP((LEFT(D348,2)),'Fed. Agency Identifier Table'!A$2:C$63,3,FALSE)))))</f>
        <v/>
      </c>
      <c r="I348" s="150" t="str">
        <f>IF(ISNUMBER(SEARCH("*.unk*",D348)),"Other Federal Awards",IF(ISERROR(VLOOKUP(D348,'CFDA Program Titles Table'!A$2:C$2607,3,FALSE)),"",VLOOKUP(D348,'CFDA Program Titles Table'!A$2:C$2607,3,FALSE)))</f>
        <v/>
      </c>
      <c r="J348" s="70"/>
      <c r="K348" s="70"/>
      <c r="L348" s="2"/>
      <c r="M348" s="10"/>
      <c r="N348" s="10"/>
      <c r="O348" s="102"/>
      <c r="P348" s="101"/>
      <c r="Q348" s="101"/>
      <c r="R348" s="17"/>
      <c r="S348" s="106" t="str">
        <f>IFERROR(IF(J348="Y", "Research And Development Programs Cluster:", VLOOKUP(D348,'Cluster Info'!$A$2:$B$113,2,FALSE)), "Non Cluster:")</f>
        <v>Non Cluster:</v>
      </c>
      <c r="T348" s="106">
        <f t="shared" si="25"/>
        <v>0</v>
      </c>
      <c r="U348" s="106">
        <f t="shared" si="27"/>
        <v>0</v>
      </c>
      <c r="V348" s="106">
        <f t="shared" si="28"/>
        <v>0</v>
      </c>
      <c r="W348" s="119">
        <f t="shared" si="26"/>
        <v>0</v>
      </c>
      <c r="X348" s="106">
        <f t="shared" si="29"/>
        <v>0</v>
      </c>
    </row>
    <row r="349" spans="1:24" ht="14">
      <c r="A349" s="198"/>
      <c r="D349" s="1"/>
      <c r="E349" s="1"/>
      <c r="F349" s="187"/>
      <c r="G349" s="187"/>
      <c r="H349" s="80" t="str">
        <f>IF(ISERROR(IF(ISERROR(VLOOKUP((LEFT(D349,2)),'Fed. Agency Identifier Table'!A$2:C$63,3,FALSE)),(VLOOKUP((LEFT(D349,1)),'Fed. Agency Identifier Table'!A$2:C$63,3,FALSE)),(VLOOKUP((LEFT(D349,2)),'Fed. Agency Identifier Table'!A$2:C$63,3,FALSE)))),"",(IF(ISERROR(VLOOKUP((LEFT(D349,2)),'Fed. Agency Identifier Table'!A$2:C$63,3,FALSE)),(VLOOKUP((LEFT(D349,1)),'Fed. Agency Identifier Table'!A$2:C$63,3,FALSE)),(VLOOKUP((LEFT(D349,2)),'Fed. Agency Identifier Table'!A$2:C$63,3,FALSE)))))</f>
        <v/>
      </c>
      <c r="I349" s="150" t="str">
        <f>IF(ISNUMBER(SEARCH("*.unk*",D349)),"Other Federal Awards",IF(ISERROR(VLOOKUP(D349,'CFDA Program Titles Table'!A$2:C$2607,3,FALSE)),"",VLOOKUP(D349,'CFDA Program Titles Table'!A$2:C$2607,3,FALSE)))</f>
        <v/>
      </c>
      <c r="J349" s="70"/>
      <c r="K349" s="70"/>
      <c r="L349" s="2"/>
      <c r="M349" s="10"/>
      <c r="N349" s="10"/>
      <c r="O349" s="102"/>
      <c r="P349" s="101"/>
      <c r="Q349" s="101"/>
      <c r="R349" s="17"/>
      <c r="S349" s="106" t="str">
        <f>IFERROR(IF(J349="Y", "Research And Development Programs Cluster:", VLOOKUP(D349,'Cluster Info'!$A$2:$B$113,2,FALSE)), "Non Cluster:")</f>
        <v>Non Cluster:</v>
      </c>
      <c r="T349" s="106">
        <f t="shared" si="25"/>
        <v>0</v>
      </c>
      <c r="U349" s="106">
        <f t="shared" si="27"/>
        <v>0</v>
      </c>
      <c r="V349" s="106">
        <f t="shared" si="28"/>
        <v>0</v>
      </c>
      <c r="W349" s="119">
        <f t="shared" si="26"/>
        <v>0</v>
      </c>
      <c r="X349" s="106">
        <f t="shared" si="29"/>
        <v>0</v>
      </c>
    </row>
    <row r="350" spans="1:24" ht="14">
      <c r="A350" s="198"/>
      <c r="D350" s="1"/>
      <c r="E350" s="1"/>
      <c r="F350" s="187"/>
      <c r="G350" s="187"/>
      <c r="H350" s="80" t="str">
        <f>IF(ISERROR(IF(ISERROR(VLOOKUP((LEFT(D350,2)),'Fed. Agency Identifier Table'!A$2:C$63,3,FALSE)),(VLOOKUP((LEFT(D350,1)),'Fed. Agency Identifier Table'!A$2:C$63,3,FALSE)),(VLOOKUP((LEFT(D350,2)),'Fed. Agency Identifier Table'!A$2:C$63,3,FALSE)))),"",(IF(ISERROR(VLOOKUP((LEFT(D350,2)),'Fed. Agency Identifier Table'!A$2:C$63,3,FALSE)),(VLOOKUP((LEFT(D350,1)),'Fed. Agency Identifier Table'!A$2:C$63,3,FALSE)),(VLOOKUP((LEFT(D350,2)),'Fed. Agency Identifier Table'!A$2:C$63,3,FALSE)))))</f>
        <v/>
      </c>
      <c r="I350" s="150" t="str">
        <f>IF(ISNUMBER(SEARCH("*.unk*",D350)),"Other Federal Awards",IF(ISERROR(VLOOKUP(D350,'CFDA Program Titles Table'!A$2:C$2607,3,FALSE)),"",VLOOKUP(D350,'CFDA Program Titles Table'!A$2:C$2607,3,FALSE)))</f>
        <v/>
      </c>
      <c r="J350" s="70"/>
      <c r="K350" s="70"/>
      <c r="L350" s="2"/>
      <c r="M350" s="10"/>
      <c r="N350" s="10"/>
      <c r="O350" s="102"/>
      <c r="P350" s="101"/>
      <c r="Q350" s="101"/>
      <c r="R350" s="17"/>
      <c r="S350" s="106" t="str">
        <f>IFERROR(IF(J350="Y", "Research And Development Programs Cluster:", VLOOKUP(D350,'Cluster Info'!$A$2:$B$113,2,FALSE)), "Non Cluster:")</f>
        <v>Non Cluster:</v>
      </c>
      <c r="T350" s="106">
        <f t="shared" si="25"/>
        <v>0</v>
      </c>
      <c r="U350" s="106">
        <f t="shared" si="27"/>
        <v>0</v>
      </c>
      <c r="V350" s="106">
        <f t="shared" si="28"/>
        <v>0</v>
      </c>
      <c r="W350" s="119">
        <f t="shared" si="26"/>
        <v>0</v>
      </c>
      <c r="X350" s="106">
        <f t="shared" si="29"/>
        <v>0</v>
      </c>
    </row>
    <row r="351" spans="1:24" ht="14">
      <c r="A351" s="198"/>
      <c r="D351" s="1"/>
      <c r="E351" s="1"/>
      <c r="F351" s="187"/>
      <c r="G351" s="187"/>
      <c r="H351" s="80" t="str">
        <f>IF(ISERROR(IF(ISERROR(VLOOKUP((LEFT(D351,2)),'Fed. Agency Identifier Table'!A$2:C$63,3,FALSE)),(VLOOKUP((LEFT(D351,1)),'Fed. Agency Identifier Table'!A$2:C$63,3,FALSE)),(VLOOKUP((LEFT(D351,2)),'Fed. Agency Identifier Table'!A$2:C$63,3,FALSE)))),"",(IF(ISERROR(VLOOKUP((LEFT(D351,2)),'Fed. Agency Identifier Table'!A$2:C$63,3,FALSE)),(VLOOKUP((LEFT(D351,1)),'Fed. Agency Identifier Table'!A$2:C$63,3,FALSE)),(VLOOKUP((LEFT(D351,2)),'Fed. Agency Identifier Table'!A$2:C$63,3,FALSE)))))</f>
        <v/>
      </c>
      <c r="I351" s="150" t="str">
        <f>IF(ISNUMBER(SEARCH("*.unk*",D351)),"Other Federal Awards",IF(ISERROR(VLOOKUP(D351,'CFDA Program Titles Table'!A$2:C$2607,3,FALSE)),"",VLOOKUP(D351,'CFDA Program Titles Table'!A$2:C$2607,3,FALSE)))</f>
        <v/>
      </c>
      <c r="J351" s="70"/>
      <c r="K351" s="70"/>
      <c r="L351" s="2"/>
      <c r="M351" s="10"/>
      <c r="N351" s="10"/>
      <c r="O351" s="102"/>
      <c r="P351" s="101"/>
      <c r="Q351" s="101"/>
      <c r="R351" s="17"/>
      <c r="S351" s="106" t="str">
        <f>IFERROR(IF(J351="Y", "Research And Development Programs Cluster:", VLOOKUP(D351,'Cluster Info'!$A$2:$B$113,2,FALSE)), "Non Cluster:")</f>
        <v>Non Cluster:</v>
      </c>
      <c r="T351" s="106">
        <f t="shared" si="25"/>
        <v>0</v>
      </c>
      <c r="U351" s="106">
        <f t="shared" si="27"/>
        <v>0</v>
      </c>
      <c r="V351" s="106">
        <f t="shared" si="28"/>
        <v>0</v>
      </c>
      <c r="W351" s="119">
        <f t="shared" si="26"/>
        <v>0</v>
      </c>
      <c r="X351" s="106">
        <f t="shared" si="29"/>
        <v>0</v>
      </c>
    </row>
    <row r="352" spans="1:24" ht="14">
      <c r="A352" s="198"/>
      <c r="D352" s="1"/>
      <c r="E352" s="1"/>
      <c r="F352" s="187"/>
      <c r="G352" s="187"/>
      <c r="H352" s="80" t="str">
        <f>IF(ISERROR(IF(ISERROR(VLOOKUP((LEFT(D352,2)),'Fed. Agency Identifier Table'!A$2:C$63,3,FALSE)),(VLOOKUP((LEFT(D352,1)),'Fed. Agency Identifier Table'!A$2:C$63,3,FALSE)),(VLOOKUP((LEFT(D352,2)),'Fed. Agency Identifier Table'!A$2:C$63,3,FALSE)))),"",(IF(ISERROR(VLOOKUP((LEFT(D352,2)),'Fed. Agency Identifier Table'!A$2:C$63,3,FALSE)),(VLOOKUP((LEFT(D352,1)),'Fed. Agency Identifier Table'!A$2:C$63,3,FALSE)),(VLOOKUP((LEFT(D352,2)),'Fed. Agency Identifier Table'!A$2:C$63,3,FALSE)))))</f>
        <v/>
      </c>
      <c r="I352" s="150" t="str">
        <f>IF(ISNUMBER(SEARCH("*.unk*",D352)),"Other Federal Awards",IF(ISERROR(VLOOKUP(D352,'CFDA Program Titles Table'!A$2:C$2607,3,FALSE)),"",VLOOKUP(D352,'CFDA Program Titles Table'!A$2:C$2607,3,FALSE)))</f>
        <v/>
      </c>
      <c r="J352" s="70"/>
      <c r="K352" s="70"/>
      <c r="L352" s="2"/>
      <c r="M352" s="10"/>
      <c r="N352" s="10"/>
      <c r="O352" s="102"/>
      <c r="P352" s="101"/>
      <c r="Q352" s="101"/>
      <c r="R352" s="17"/>
      <c r="S352" s="106" t="str">
        <f>IFERROR(IF(J352="Y", "Research And Development Programs Cluster:", VLOOKUP(D352,'Cluster Info'!$A$2:$B$113,2,FALSE)), "Non Cluster:")</f>
        <v>Non Cluster:</v>
      </c>
      <c r="T352" s="106">
        <f t="shared" si="25"/>
        <v>0</v>
      </c>
      <c r="U352" s="106">
        <f t="shared" si="27"/>
        <v>0</v>
      </c>
      <c r="V352" s="106">
        <f t="shared" si="28"/>
        <v>0</v>
      </c>
      <c r="W352" s="119">
        <f t="shared" si="26"/>
        <v>0</v>
      </c>
      <c r="X352" s="106">
        <f t="shared" si="29"/>
        <v>0</v>
      </c>
    </row>
    <row r="353" spans="1:24" ht="14">
      <c r="A353" s="198"/>
      <c r="D353" s="1"/>
      <c r="E353" s="1"/>
      <c r="F353" s="187"/>
      <c r="G353" s="187"/>
      <c r="H353" s="80" t="str">
        <f>IF(ISERROR(IF(ISERROR(VLOOKUP((LEFT(D353,2)),'Fed. Agency Identifier Table'!A$2:C$63,3,FALSE)),(VLOOKUP((LEFT(D353,1)),'Fed. Agency Identifier Table'!A$2:C$63,3,FALSE)),(VLOOKUP((LEFT(D353,2)),'Fed. Agency Identifier Table'!A$2:C$63,3,FALSE)))),"",(IF(ISERROR(VLOOKUP((LEFT(D353,2)),'Fed. Agency Identifier Table'!A$2:C$63,3,FALSE)),(VLOOKUP((LEFT(D353,1)),'Fed. Agency Identifier Table'!A$2:C$63,3,FALSE)),(VLOOKUP((LEFT(D353,2)),'Fed. Agency Identifier Table'!A$2:C$63,3,FALSE)))))</f>
        <v/>
      </c>
      <c r="I353" s="150" t="str">
        <f>IF(ISNUMBER(SEARCH("*.unk*",D353)),"Other Federal Awards",IF(ISERROR(VLOOKUP(D353,'CFDA Program Titles Table'!A$2:C$2607,3,FALSE)),"",VLOOKUP(D353,'CFDA Program Titles Table'!A$2:C$2607,3,FALSE)))</f>
        <v/>
      </c>
      <c r="J353" s="70"/>
      <c r="K353" s="70"/>
      <c r="L353" s="2"/>
      <c r="M353" s="10"/>
      <c r="N353" s="10"/>
      <c r="O353" s="102"/>
      <c r="P353" s="101"/>
      <c r="Q353" s="101"/>
      <c r="R353" s="17"/>
      <c r="S353" s="106" t="str">
        <f>IFERROR(IF(J353="Y", "Research And Development Programs Cluster:", VLOOKUP(D353,'Cluster Info'!$A$2:$B$113,2,FALSE)), "Non Cluster:")</f>
        <v>Non Cluster:</v>
      </c>
      <c r="T353" s="106">
        <f t="shared" si="25"/>
        <v>0</v>
      </c>
      <c r="U353" s="106">
        <f t="shared" si="27"/>
        <v>0</v>
      </c>
      <c r="V353" s="106">
        <f t="shared" si="28"/>
        <v>0</v>
      </c>
      <c r="W353" s="119">
        <f t="shared" si="26"/>
        <v>0</v>
      </c>
      <c r="X353" s="106">
        <f t="shared" si="29"/>
        <v>0</v>
      </c>
    </row>
    <row r="354" spans="1:24" ht="14">
      <c r="A354" s="198"/>
      <c r="D354" s="1"/>
      <c r="E354" s="1"/>
      <c r="F354" s="187"/>
      <c r="G354" s="187"/>
      <c r="H354" s="80" t="str">
        <f>IF(ISERROR(IF(ISERROR(VLOOKUP((LEFT(D354,2)),'Fed. Agency Identifier Table'!A$2:C$63,3,FALSE)),(VLOOKUP((LEFT(D354,1)),'Fed. Agency Identifier Table'!A$2:C$63,3,FALSE)),(VLOOKUP((LEFT(D354,2)),'Fed. Agency Identifier Table'!A$2:C$63,3,FALSE)))),"",(IF(ISERROR(VLOOKUP((LEFT(D354,2)),'Fed. Agency Identifier Table'!A$2:C$63,3,FALSE)),(VLOOKUP((LEFT(D354,1)),'Fed. Agency Identifier Table'!A$2:C$63,3,FALSE)),(VLOOKUP((LEFT(D354,2)),'Fed. Agency Identifier Table'!A$2:C$63,3,FALSE)))))</f>
        <v/>
      </c>
      <c r="I354" s="150" t="str">
        <f>IF(ISNUMBER(SEARCH("*.unk*",D354)),"Other Federal Awards",IF(ISERROR(VLOOKUP(D354,'CFDA Program Titles Table'!A$2:C$2607,3,FALSE)),"",VLOOKUP(D354,'CFDA Program Titles Table'!A$2:C$2607,3,FALSE)))</f>
        <v/>
      </c>
      <c r="J354" s="70"/>
      <c r="K354" s="70"/>
      <c r="L354" s="2"/>
      <c r="M354" s="10"/>
      <c r="N354" s="10"/>
      <c r="O354" s="102"/>
      <c r="P354" s="101"/>
      <c r="Q354" s="101"/>
      <c r="R354" s="17"/>
      <c r="S354" s="106" t="str">
        <f>IFERROR(IF(J354="Y", "Research And Development Programs Cluster:", VLOOKUP(D354,'Cluster Info'!$A$2:$B$113,2,FALSE)), "Non Cluster:")</f>
        <v>Non Cluster:</v>
      </c>
      <c r="T354" s="106">
        <f t="shared" si="25"/>
        <v>0</v>
      </c>
      <c r="U354" s="106">
        <f t="shared" si="27"/>
        <v>0</v>
      </c>
      <c r="V354" s="106">
        <f t="shared" si="28"/>
        <v>0</v>
      </c>
      <c r="W354" s="119">
        <f t="shared" si="26"/>
        <v>0</v>
      </c>
      <c r="X354" s="106">
        <f t="shared" si="29"/>
        <v>0</v>
      </c>
    </row>
    <row r="355" spans="1:24" ht="14">
      <c r="A355" s="198"/>
      <c r="D355" s="1"/>
      <c r="E355" s="1"/>
      <c r="F355" s="187"/>
      <c r="G355" s="187"/>
      <c r="H355" s="80" t="str">
        <f>IF(ISERROR(IF(ISERROR(VLOOKUP((LEFT(D355,2)),'Fed. Agency Identifier Table'!A$2:C$63,3,FALSE)),(VLOOKUP((LEFT(D355,1)),'Fed. Agency Identifier Table'!A$2:C$63,3,FALSE)),(VLOOKUP((LEFT(D355,2)),'Fed. Agency Identifier Table'!A$2:C$63,3,FALSE)))),"",(IF(ISERROR(VLOOKUP((LEFT(D355,2)),'Fed. Agency Identifier Table'!A$2:C$63,3,FALSE)),(VLOOKUP((LEFT(D355,1)),'Fed. Agency Identifier Table'!A$2:C$63,3,FALSE)),(VLOOKUP((LEFT(D355,2)),'Fed. Agency Identifier Table'!A$2:C$63,3,FALSE)))))</f>
        <v/>
      </c>
      <c r="I355" s="150" t="str">
        <f>IF(ISNUMBER(SEARCH("*.unk*",D355)),"Other Federal Awards",IF(ISERROR(VLOOKUP(D355,'CFDA Program Titles Table'!A$2:C$2607,3,FALSE)),"",VLOOKUP(D355,'CFDA Program Titles Table'!A$2:C$2607,3,FALSE)))</f>
        <v/>
      </c>
      <c r="J355" s="70"/>
      <c r="K355" s="70"/>
      <c r="L355" s="2"/>
      <c r="M355" s="10"/>
      <c r="N355" s="10"/>
      <c r="O355" s="102"/>
      <c r="P355" s="101"/>
      <c r="Q355" s="101"/>
      <c r="R355" s="17"/>
      <c r="S355" s="106" t="str">
        <f>IFERROR(IF(J355="Y", "Research And Development Programs Cluster:", VLOOKUP(D355,'Cluster Info'!$A$2:$B$113,2,FALSE)), "Non Cluster:")</f>
        <v>Non Cluster:</v>
      </c>
      <c r="T355" s="106">
        <f t="shared" si="25"/>
        <v>0</v>
      </c>
      <c r="U355" s="106">
        <f t="shared" si="27"/>
        <v>0</v>
      </c>
      <c r="V355" s="106">
        <f t="shared" si="28"/>
        <v>0</v>
      </c>
      <c r="W355" s="119">
        <f t="shared" si="26"/>
        <v>0</v>
      </c>
      <c r="X355" s="106">
        <f t="shared" si="29"/>
        <v>0</v>
      </c>
    </row>
    <row r="356" spans="1:24" ht="14">
      <c r="A356" s="198"/>
      <c r="D356" s="1"/>
      <c r="E356" s="1"/>
      <c r="F356" s="187"/>
      <c r="G356" s="187"/>
      <c r="H356" s="80" t="str">
        <f>IF(ISERROR(IF(ISERROR(VLOOKUP((LEFT(D356,2)),'Fed. Agency Identifier Table'!A$2:C$63,3,FALSE)),(VLOOKUP((LEFT(D356,1)),'Fed. Agency Identifier Table'!A$2:C$63,3,FALSE)),(VLOOKUP((LEFT(D356,2)),'Fed. Agency Identifier Table'!A$2:C$63,3,FALSE)))),"",(IF(ISERROR(VLOOKUP((LEFT(D356,2)),'Fed. Agency Identifier Table'!A$2:C$63,3,FALSE)),(VLOOKUP((LEFT(D356,1)),'Fed. Agency Identifier Table'!A$2:C$63,3,FALSE)),(VLOOKUP((LEFT(D356,2)),'Fed. Agency Identifier Table'!A$2:C$63,3,FALSE)))))</f>
        <v/>
      </c>
      <c r="I356" s="150" t="str">
        <f>IF(ISNUMBER(SEARCH("*.unk*",D356)),"Other Federal Awards",IF(ISERROR(VLOOKUP(D356,'CFDA Program Titles Table'!A$2:C$2607,3,FALSE)),"",VLOOKUP(D356,'CFDA Program Titles Table'!A$2:C$2607,3,FALSE)))</f>
        <v/>
      </c>
      <c r="J356" s="70"/>
      <c r="K356" s="70"/>
      <c r="L356" s="2"/>
      <c r="M356" s="10"/>
      <c r="N356" s="10"/>
      <c r="O356" s="102"/>
      <c r="P356" s="101"/>
      <c r="Q356" s="101"/>
      <c r="R356" s="17"/>
      <c r="S356" s="106" t="str">
        <f>IFERROR(IF(J356="Y", "Research And Development Programs Cluster:", VLOOKUP(D356,'Cluster Info'!$A$2:$B$113,2,FALSE)), "Non Cluster:")</f>
        <v>Non Cluster:</v>
      </c>
      <c r="T356" s="106">
        <f t="shared" si="25"/>
        <v>0</v>
      </c>
      <c r="U356" s="106">
        <f t="shared" si="27"/>
        <v>0</v>
      </c>
      <c r="V356" s="106">
        <f t="shared" si="28"/>
        <v>0</v>
      </c>
      <c r="W356" s="119">
        <f t="shared" si="26"/>
        <v>0</v>
      </c>
      <c r="X356" s="106">
        <f t="shared" si="29"/>
        <v>0</v>
      </c>
    </row>
    <row r="357" spans="1:24" ht="14">
      <c r="A357" s="198"/>
      <c r="D357" s="1"/>
      <c r="E357" s="1"/>
      <c r="F357" s="187"/>
      <c r="G357" s="187"/>
      <c r="H357" s="80" t="str">
        <f>IF(ISERROR(IF(ISERROR(VLOOKUP((LEFT(D357,2)),'Fed. Agency Identifier Table'!A$2:C$63,3,FALSE)),(VLOOKUP((LEFT(D357,1)),'Fed. Agency Identifier Table'!A$2:C$63,3,FALSE)),(VLOOKUP((LEFT(D357,2)),'Fed. Agency Identifier Table'!A$2:C$63,3,FALSE)))),"",(IF(ISERROR(VLOOKUP((LEFT(D357,2)),'Fed. Agency Identifier Table'!A$2:C$63,3,FALSE)),(VLOOKUP((LEFT(D357,1)),'Fed. Agency Identifier Table'!A$2:C$63,3,FALSE)),(VLOOKUP((LEFT(D357,2)),'Fed. Agency Identifier Table'!A$2:C$63,3,FALSE)))))</f>
        <v/>
      </c>
      <c r="I357" s="150" t="str">
        <f>IF(ISNUMBER(SEARCH("*.unk*",D357)),"Other Federal Awards",IF(ISERROR(VLOOKUP(D357,'CFDA Program Titles Table'!A$2:C$2607,3,FALSE)),"",VLOOKUP(D357,'CFDA Program Titles Table'!A$2:C$2607,3,FALSE)))</f>
        <v/>
      </c>
      <c r="J357" s="70"/>
      <c r="K357" s="70"/>
      <c r="L357" s="2"/>
      <c r="M357" s="10"/>
      <c r="N357" s="10"/>
      <c r="O357" s="102"/>
      <c r="P357" s="101"/>
      <c r="Q357" s="101"/>
      <c r="R357" s="17"/>
      <c r="S357" s="106" t="str">
        <f>IFERROR(IF(J357="Y", "Research And Development Programs Cluster:", VLOOKUP(D357,'Cluster Info'!$A$2:$B$113,2,FALSE)), "Non Cluster:")</f>
        <v>Non Cluster:</v>
      </c>
      <c r="T357" s="106">
        <f t="shared" si="25"/>
        <v>0</v>
      </c>
      <c r="U357" s="106">
        <f t="shared" si="27"/>
        <v>0</v>
      </c>
      <c r="V357" s="106">
        <f t="shared" si="28"/>
        <v>0</v>
      </c>
      <c r="W357" s="119">
        <f t="shared" si="26"/>
        <v>0</v>
      </c>
      <c r="X357" s="106">
        <f t="shared" si="29"/>
        <v>0</v>
      </c>
    </row>
    <row r="358" spans="1:24" ht="14">
      <c r="A358" s="198"/>
      <c r="D358" s="1"/>
      <c r="E358" s="1"/>
      <c r="F358" s="187"/>
      <c r="G358" s="187"/>
      <c r="H358" s="80" t="str">
        <f>IF(ISERROR(IF(ISERROR(VLOOKUP((LEFT(D358,2)),'Fed. Agency Identifier Table'!A$2:C$63,3,FALSE)),(VLOOKUP((LEFT(D358,1)),'Fed. Agency Identifier Table'!A$2:C$63,3,FALSE)),(VLOOKUP((LEFT(D358,2)),'Fed. Agency Identifier Table'!A$2:C$63,3,FALSE)))),"",(IF(ISERROR(VLOOKUP((LEFT(D358,2)),'Fed. Agency Identifier Table'!A$2:C$63,3,FALSE)),(VLOOKUP((LEFT(D358,1)),'Fed. Agency Identifier Table'!A$2:C$63,3,FALSE)),(VLOOKUP((LEFT(D358,2)),'Fed. Agency Identifier Table'!A$2:C$63,3,FALSE)))))</f>
        <v/>
      </c>
      <c r="I358" s="150" t="str">
        <f>IF(ISNUMBER(SEARCH("*.unk*",D358)),"Other Federal Awards",IF(ISERROR(VLOOKUP(D358,'CFDA Program Titles Table'!A$2:C$2607,3,FALSE)),"",VLOOKUP(D358,'CFDA Program Titles Table'!A$2:C$2607,3,FALSE)))</f>
        <v/>
      </c>
      <c r="J358" s="70"/>
      <c r="K358" s="70"/>
      <c r="L358" s="2"/>
      <c r="M358" s="10"/>
      <c r="N358" s="10"/>
      <c r="O358" s="102"/>
      <c r="P358" s="101"/>
      <c r="Q358" s="101"/>
      <c r="R358" s="17"/>
      <c r="S358" s="106" t="str">
        <f>IFERROR(IF(J358="Y", "Research And Development Programs Cluster:", VLOOKUP(D358,'Cluster Info'!$A$2:$B$113,2,FALSE)), "Non Cluster:")</f>
        <v>Non Cluster:</v>
      </c>
      <c r="T358" s="106">
        <f t="shared" si="25"/>
        <v>0</v>
      </c>
      <c r="U358" s="106">
        <f t="shared" si="27"/>
        <v>0</v>
      </c>
      <c r="V358" s="106">
        <f t="shared" si="28"/>
        <v>0</v>
      </c>
      <c r="W358" s="119">
        <f t="shared" si="26"/>
        <v>0</v>
      </c>
      <c r="X358" s="106">
        <f t="shared" si="29"/>
        <v>0</v>
      </c>
    </row>
    <row r="359" spans="1:24" ht="14">
      <c r="A359" s="198"/>
      <c r="D359" s="1"/>
      <c r="E359" s="1"/>
      <c r="F359" s="187"/>
      <c r="G359" s="187"/>
      <c r="H359" s="80" t="str">
        <f>IF(ISERROR(IF(ISERROR(VLOOKUP((LEFT(D359,2)),'Fed. Agency Identifier Table'!A$2:C$63,3,FALSE)),(VLOOKUP((LEFT(D359,1)),'Fed. Agency Identifier Table'!A$2:C$63,3,FALSE)),(VLOOKUP((LEFT(D359,2)),'Fed. Agency Identifier Table'!A$2:C$63,3,FALSE)))),"",(IF(ISERROR(VLOOKUP((LEFT(D359,2)),'Fed. Agency Identifier Table'!A$2:C$63,3,FALSE)),(VLOOKUP((LEFT(D359,1)),'Fed. Agency Identifier Table'!A$2:C$63,3,FALSE)),(VLOOKUP((LEFT(D359,2)),'Fed. Agency Identifier Table'!A$2:C$63,3,FALSE)))))</f>
        <v/>
      </c>
      <c r="I359" s="150" t="str">
        <f>IF(ISNUMBER(SEARCH("*.unk*",D359)),"Other Federal Awards",IF(ISERROR(VLOOKUP(D359,'CFDA Program Titles Table'!A$2:C$2607,3,FALSE)),"",VLOOKUP(D359,'CFDA Program Titles Table'!A$2:C$2607,3,FALSE)))</f>
        <v/>
      </c>
      <c r="J359" s="70"/>
      <c r="K359" s="70"/>
      <c r="L359" s="2"/>
      <c r="M359" s="10"/>
      <c r="N359" s="10"/>
      <c r="O359" s="102"/>
      <c r="P359" s="101"/>
      <c r="Q359" s="101"/>
      <c r="R359" s="17"/>
      <c r="S359" s="106" t="str">
        <f>IFERROR(IF(J359="Y", "Research And Development Programs Cluster:", VLOOKUP(D359,'Cluster Info'!$A$2:$B$113,2,FALSE)), "Non Cluster:")</f>
        <v>Non Cluster:</v>
      </c>
      <c r="T359" s="106">
        <f t="shared" si="25"/>
        <v>0</v>
      </c>
      <c r="U359" s="106">
        <f t="shared" si="27"/>
        <v>0</v>
      </c>
      <c r="V359" s="106">
        <f t="shared" si="28"/>
        <v>0</v>
      </c>
      <c r="W359" s="119">
        <f t="shared" si="26"/>
        <v>0</v>
      </c>
      <c r="X359" s="106">
        <f t="shared" si="29"/>
        <v>0</v>
      </c>
    </row>
    <row r="360" spans="1:24" ht="14">
      <c r="A360" s="198"/>
      <c r="D360" s="1"/>
      <c r="E360" s="1"/>
      <c r="F360" s="187"/>
      <c r="G360" s="187"/>
      <c r="H360" s="80" t="str">
        <f>IF(ISERROR(IF(ISERROR(VLOOKUP((LEFT(D360,2)),'Fed. Agency Identifier Table'!A$2:C$63,3,FALSE)),(VLOOKUP((LEFT(D360,1)),'Fed. Agency Identifier Table'!A$2:C$63,3,FALSE)),(VLOOKUP((LEFT(D360,2)),'Fed. Agency Identifier Table'!A$2:C$63,3,FALSE)))),"",(IF(ISERROR(VLOOKUP((LEFT(D360,2)),'Fed. Agency Identifier Table'!A$2:C$63,3,FALSE)),(VLOOKUP((LEFT(D360,1)),'Fed. Agency Identifier Table'!A$2:C$63,3,FALSE)),(VLOOKUP((LEFT(D360,2)),'Fed. Agency Identifier Table'!A$2:C$63,3,FALSE)))))</f>
        <v/>
      </c>
      <c r="I360" s="150" t="str">
        <f>IF(ISNUMBER(SEARCH("*.unk*",D360)),"Other Federal Awards",IF(ISERROR(VLOOKUP(D360,'CFDA Program Titles Table'!A$2:C$2607,3,FALSE)),"",VLOOKUP(D360,'CFDA Program Titles Table'!A$2:C$2607,3,FALSE)))</f>
        <v/>
      </c>
      <c r="J360" s="70"/>
      <c r="K360" s="70"/>
      <c r="L360" s="2"/>
      <c r="M360" s="10"/>
      <c r="N360" s="10"/>
      <c r="O360" s="102"/>
      <c r="P360" s="101"/>
      <c r="Q360" s="101"/>
      <c r="R360" s="17"/>
      <c r="S360" s="106" t="str">
        <f>IFERROR(IF(J360="Y", "Research And Development Programs Cluster:", VLOOKUP(D360,'Cluster Info'!$A$2:$B$113,2,FALSE)), "Non Cluster:")</f>
        <v>Non Cluster:</v>
      </c>
      <c r="T360" s="106">
        <f t="shared" si="25"/>
        <v>0</v>
      </c>
      <c r="U360" s="106">
        <f t="shared" si="27"/>
        <v>0</v>
      </c>
      <c r="V360" s="106">
        <f t="shared" si="28"/>
        <v>0</v>
      </c>
      <c r="W360" s="119">
        <f t="shared" si="26"/>
        <v>0</v>
      </c>
      <c r="X360" s="106">
        <f t="shared" si="29"/>
        <v>0</v>
      </c>
    </row>
    <row r="361" spans="1:24" ht="14">
      <c r="A361" s="198"/>
      <c r="D361" s="1"/>
      <c r="E361" s="1"/>
      <c r="F361" s="187"/>
      <c r="G361" s="187"/>
      <c r="H361" s="80" t="str">
        <f>IF(ISERROR(IF(ISERROR(VLOOKUP((LEFT(D361,2)),'Fed. Agency Identifier Table'!A$2:C$63,3,FALSE)),(VLOOKUP((LEFT(D361,1)),'Fed. Agency Identifier Table'!A$2:C$63,3,FALSE)),(VLOOKUP((LEFT(D361,2)),'Fed. Agency Identifier Table'!A$2:C$63,3,FALSE)))),"",(IF(ISERROR(VLOOKUP((LEFT(D361,2)),'Fed. Agency Identifier Table'!A$2:C$63,3,FALSE)),(VLOOKUP((LEFT(D361,1)),'Fed. Agency Identifier Table'!A$2:C$63,3,FALSE)),(VLOOKUP((LEFT(D361,2)),'Fed. Agency Identifier Table'!A$2:C$63,3,FALSE)))))</f>
        <v/>
      </c>
      <c r="I361" s="150" t="str">
        <f>IF(ISNUMBER(SEARCH("*.unk*",D361)),"Other Federal Awards",IF(ISERROR(VLOOKUP(D361,'CFDA Program Titles Table'!A$2:C$2607,3,FALSE)),"",VLOOKUP(D361,'CFDA Program Titles Table'!A$2:C$2607,3,FALSE)))</f>
        <v/>
      </c>
      <c r="J361" s="70"/>
      <c r="K361" s="70"/>
      <c r="L361" s="2"/>
      <c r="M361" s="10"/>
      <c r="N361" s="10"/>
      <c r="O361" s="102"/>
      <c r="P361" s="101"/>
      <c r="Q361" s="101"/>
      <c r="R361" s="17"/>
      <c r="S361" s="106" t="str">
        <f>IFERROR(IF(J361="Y", "Research And Development Programs Cluster:", VLOOKUP(D361,'Cluster Info'!$A$2:$B$113,2,FALSE)), "Non Cluster:")</f>
        <v>Non Cluster:</v>
      </c>
      <c r="T361" s="106">
        <f t="shared" si="25"/>
        <v>0</v>
      </c>
      <c r="U361" s="106">
        <f t="shared" si="27"/>
        <v>0</v>
      </c>
      <c r="V361" s="106">
        <f t="shared" si="28"/>
        <v>0</v>
      </c>
      <c r="W361" s="119">
        <f t="shared" si="26"/>
        <v>0</v>
      </c>
      <c r="X361" s="106">
        <f t="shared" si="29"/>
        <v>0</v>
      </c>
    </row>
    <row r="362" spans="1:24" ht="14">
      <c r="A362" s="198"/>
      <c r="D362" s="1"/>
      <c r="E362" s="1"/>
      <c r="F362" s="187"/>
      <c r="G362" s="187"/>
      <c r="H362" s="80" t="str">
        <f>IF(ISERROR(IF(ISERROR(VLOOKUP((LEFT(D362,2)),'Fed. Agency Identifier Table'!A$2:C$63,3,FALSE)),(VLOOKUP((LEFT(D362,1)),'Fed. Agency Identifier Table'!A$2:C$63,3,FALSE)),(VLOOKUP((LEFT(D362,2)),'Fed. Agency Identifier Table'!A$2:C$63,3,FALSE)))),"",(IF(ISERROR(VLOOKUP((LEFT(D362,2)),'Fed. Agency Identifier Table'!A$2:C$63,3,FALSE)),(VLOOKUP((LEFT(D362,1)),'Fed. Agency Identifier Table'!A$2:C$63,3,FALSE)),(VLOOKUP((LEFT(D362,2)),'Fed. Agency Identifier Table'!A$2:C$63,3,FALSE)))))</f>
        <v/>
      </c>
      <c r="I362" s="150" t="str">
        <f>IF(ISNUMBER(SEARCH("*.unk*",D362)),"Other Federal Awards",IF(ISERROR(VLOOKUP(D362,'CFDA Program Titles Table'!A$2:C$2607,3,FALSE)),"",VLOOKUP(D362,'CFDA Program Titles Table'!A$2:C$2607,3,FALSE)))</f>
        <v/>
      </c>
      <c r="J362" s="70"/>
      <c r="K362" s="70"/>
      <c r="L362" s="2"/>
      <c r="M362" s="10"/>
      <c r="N362" s="10"/>
      <c r="O362" s="102"/>
      <c r="P362" s="101"/>
      <c r="Q362" s="101"/>
      <c r="R362" s="17"/>
      <c r="S362" s="106" t="str">
        <f>IFERROR(IF(J362="Y", "Research And Development Programs Cluster:", VLOOKUP(D362,'Cluster Info'!$A$2:$B$113,2,FALSE)), "Non Cluster:")</f>
        <v>Non Cluster:</v>
      </c>
      <c r="T362" s="106">
        <f t="shared" si="25"/>
        <v>0</v>
      </c>
      <c r="U362" s="106">
        <f t="shared" si="27"/>
        <v>0</v>
      </c>
      <c r="V362" s="106">
        <f t="shared" si="28"/>
        <v>0</v>
      </c>
      <c r="W362" s="119">
        <f t="shared" si="26"/>
        <v>0</v>
      </c>
      <c r="X362" s="106">
        <f t="shared" si="29"/>
        <v>0</v>
      </c>
    </row>
    <row r="363" spans="1:24" ht="14">
      <c r="A363" s="198"/>
      <c r="D363" s="1"/>
      <c r="E363" s="1"/>
      <c r="F363" s="187"/>
      <c r="G363" s="187"/>
      <c r="H363" s="80" t="str">
        <f>IF(ISERROR(IF(ISERROR(VLOOKUP((LEFT(D363,2)),'Fed. Agency Identifier Table'!A$2:C$63,3,FALSE)),(VLOOKUP((LEFT(D363,1)),'Fed. Agency Identifier Table'!A$2:C$63,3,FALSE)),(VLOOKUP((LEFT(D363,2)),'Fed. Agency Identifier Table'!A$2:C$63,3,FALSE)))),"",(IF(ISERROR(VLOOKUP((LEFT(D363,2)),'Fed. Agency Identifier Table'!A$2:C$63,3,FALSE)),(VLOOKUP((LEFT(D363,1)),'Fed. Agency Identifier Table'!A$2:C$63,3,FALSE)),(VLOOKUP((LEFT(D363,2)),'Fed. Agency Identifier Table'!A$2:C$63,3,FALSE)))))</f>
        <v/>
      </c>
      <c r="I363" s="150" t="str">
        <f>IF(ISNUMBER(SEARCH("*.unk*",D363)),"Other Federal Awards",IF(ISERROR(VLOOKUP(D363,'CFDA Program Titles Table'!A$2:C$2607,3,FALSE)),"",VLOOKUP(D363,'CFDA Program Titles Table'!A$2:C$2607,3,FALSE)))</f>
        <v/>
      </c>
      <c r="J363" s="70"/>
      <c r="K363" s="70"/>
      <c r="L363" s="2"/>
      <c r="M363" s="10"/>
      <c r="N363" s="10"/>
      <c r="O363" s="102"/>
      <c r="P363" s="101"/>
      <c r="Q363" s="101"/>
      <c r="R363" s="17"/>
      <c r="S363" s="106" t="str">
        <f>IFERROR(IF(J363="Y", "Research And Development Programs Cluster:", VLOOKUP(D363,'Cluster Info'!$A$2:$B$113,2,FALSE)), "Non Cluster:")</f>
        <v>Non Cluster:</v>
      </c>
      <c r="T363" s="106">
        <f t="shared" si="25"/>
        <v>0</v>
      </c>
      <c r="U363" s="106">
        <f t="shared" si="27"/>
        <v>0</v>
      </c>
      <c r="V363" s="106">
        <f t="shared" si="28"/>
        <v>0</v>
      </c>
      <c r="W363" s="119">
        <f t="shared" si="26"/>
        <v>0</v>
      </c>
      <c r="X363" s="106">
        <f t="shared" si="29"/>
        <v>0</v>
      </c>
    </row>
    <row r="364" spans="1:24" ht="14">
      <c r="A364" s="198"/>
      <c r="D364" s="1"/>
      <c r="E364" s="1"/>
      <c r="F364" s="187"/>
      <c r="G364" s="187"/>
      <c r="H364" s="80" t="str">
        <f>IF(ISERROR(IF(ISERROR(VLOOKUP((LEFT(D364,2)),'Fed. Agency Identifier Table'!A$2:C$63,3,FALSE)),(VLOOKUP((LEFT(D364,1)),'Fed. Agency Identifier Table'!A$2:C$63,3,FALSE)),(VLOOKUP((LEFT(D364,2)),'Fed. Agency Identifier Table'!A$2:C$63,3,FALSE)))),"",(IF(ISERROR(VLOOKUP((LEFT(D364,2)),'Fed. Agency Identifier Table'!A$2:C$63,3,FALSE)),(VLOOKUP((LEFT(D364,1)),'Fed. Agency Identifier Table'!A$2:C$63,3,FALSE)),(VLOOKUP((LEFT(D364,2)),'Fed. Agency Identifier Table'!A$2:C$63,3,FALSE)))))</f>
        <v/>
      </c>
      <c r="I364" s="150" t="str">
        <f>IF(ISNUMBER(SEARCH("*.unk*",D364)),"Other Federal Awards",IF(ISERROR(VLOOKUP(D364,'CFDA Program Titles Table'!A$2:C$2607,3,FALSE)),"",VLOOKUP(D364,'CFDA Program Titles Table'!A$2:C$2607,3,FALSE)))</f>
        <v/>
      </c>
      <c r="J364" s="70"/>
      <c r="K364" s="70"/>
      <c r="L364" s="2"/>
      <c r="M364" s="10"/>
      <c r="N364" s="10"/>
      <c r="O364" s="102"/>
      <c r="P364" s="101"/>
      <c r="Q364" s="101"/>
      <c r="R364" s="17"/>
      <c r="S364" s="106" t="str">
        <f>IFERROR(IF(J364="Y", "Research And Development Programs Cluster:", VLOOKUP(D364,'Cluster Info'!$A$2:$B$113,2,FALSE)), "Non Cluster:")</f>
        <v>Non Cluster:</v>
      </c>
      <c r="T364" s="106">
        <f t="shared" si="25"/>
        <v>0</v>
      </c>
      <c r="U364" s="106">
        <f t="shared" si="27"/>
        <v>0</v>
      </c>
      <c r="V364" s="106">
        <f t="shared" si="28"/>
        <v>0</v>
      </c>
      <c r="W364" s="119">
        <f t="shared" si="26"/>
        <v>0</v>
      </c>
      <c r="X364" s="106">
        <f t="shared" si="29"/>
        <v>0</v>
      </c>
    </row>
    <row r="365" spans="1:24" ht="14">
      <c r="A365" s="198"/>
      <c r="D365" s="1"/>
      <c r="E365" s="1"/>
      <c r="F365" s="187"/>
      <c r="G365" s="187"/>
      <c r="H365" s="80" t="str">
        <f>IF(ISERROR(IF(ISERROR(VLOOKUP((LEFT(D365,2)),'Fed. Agency Identifier Table'!A$2:C$63,3,FALSE)),(VLOOKUP((LEFT(D365,1)),'Fed. Agency Identifier Table'!A$2:C$63,3,FALSE)),(VLOOKUP((LEFT(D365,2)),'Fed. Agency Identifier Table'!A$2:C$63,3,FALSE)))),"",(IF(ISERROR(VLOOKUP((LEFT(D365,2)),'Fed. Agency Identifier Table'!A$2:C$63,3,FALSE)),(VLOOKUP((LEFT(D365,1)),'Fed. Agency Identifier Table'!A$2:C$63,3,FALSE)),(VLOOKUP((LEFT(D365,2)),'Fed. Agency Identifier Table'!A$2:C$63,3,FALSE)))))</f>
        <v/>
      </c>
      <c r="I365" s="150" t="str">
        <f>IF(ISNUMBER(SEARCH("*.unk*",D365)),"Other Federal Awards",IF(ISERROR(VLOOKUP(D365,'CFDA Program Titles Table'!A$2:C$2607,3,FALSE)),"",VLOOKUP(D365,'CFDA Program Titles Table'!A$2:C$2607,3,FALSE)))</f>
        <v/>
      </c>
      <c r="J365" s="70"/>
      <c r="K365" s="70"/>
      <c r="L365" s="2"/>
      <c r="M365" s="10"/>
      <c r="N365" s="10"/>
      <c r="O365" s="102"/>
      <c r="P365" s="101"/>
      <c r="Q365" s="101"/>
      <c r="R365" s="17"/>
      <c r="S365" s="106" t="str">
        <f>IFERROR(IF(J365="Y", "Research And Development Programs Cluster:", VLOOKUP(D365,'Cluster Info'!$A$2:$B$113,2,FALSE)), "Non Cluster:")</f>
        <v>Non Cluster:</v>
      </c>
      <c r="T365" s="106">
        <f t="shared" si="25"/>
        <v>0</v>
      </c>
      <c r="U365" s="106">
        <f t="shared" si="27"/>
        <v>0</v>
      </c>
      <c r="V365" s="106">
        <f t="shared" si="28"/>
        <v>0</v>
      </c>
      <c r="W365" s="119">
        <f t="shared" si="26"/>
        <v>0</v>
      </c>
      <c r="X365" s="106">
        <f t="shared" si="29"/>
        <v>0</v>
      </c>
    </row>
    <row r="366" spans="1:24" ht="14">
      <c r="A366" s="198"/>
      <c r="D366" s="1"/>
      <c r="E366" s="1"/>
      <c r="F366" s="187"/>
      <c r="G366" s="187"/>
      <c r="H366" s="80" t="str">
        <f>IF(ISERROR(IF(ISERROR(VLOOKUP((LEFT(D366,2)),'Fed. Agency Identifier Table'!A$2:C$63,3,FALSE)),(VLOOKUP((LEFT(D366,1)),'Fed. Agency Identifier Table'!A$2:C$63,3,FALSE)),(VLOOKUP((LEFT(D366,2)),'Fed. Agency Identifier Table'!A$2:C$63,3,FALSE)))),"",(IF(ISERROR(VLOOKUP((LEFT(D366,2)),'Fed. Agency Identifier Table'!A$2:C$63,3,FALSE)),(VLOOKUP((LEFT(D366,1)),'Fed. Agency Identifier Table'!A$2:C$63,3,FALSE)),(VLOOKUP((LEFT(D366,2)),'Fed. Agency Identifier Table'!A$2:C$63,3,FALSE)))))</f>
        <v/>
      </c>
      <c r="I366" s="150" t="str">
        <f>IF(ISNUMBER(SEARCH("*.unk*",D366)),"Other Federal Awards",IF(ISERROR(VLOOKUP(D366,'CFDA Program Titles Table'!A$2:C$2607,3,FALSE)),"",VLOOKUP(D366,'CFDA Program Titles Table'!A$2:C$2607,3,FALSE)))</f>
        <v/>
      </c>
      <c r="J366" s="70"/>
      <c r="K366" s="70"/>
      <c r="L366" s="2"/>
      <c r="M366" s="10"/>
      <c r="N366" s="10"/>
      <c r="O366" s="102"/>
      <c r="P366" s="101"/>
      <c r="Q366" s="101"/>
      <c r="R366" s="17"/>
      <c r="S366" s="106" t="str">
        <f>IFERROR(IF(J366="Y", "Research And Development Programs Cluster:", VLOOKUP(D366,'Cluster Info'!$A$2:$B$113,2,FALSE)), "Non Cluster:")</f>
        <v>Non Cluster:</v>
      </c>
      <c r="T366" s="106">
        <f t="shared" si="25"/>
        <v>0</v>
      </c>
      <c r="U366" s="106">
        <f t="shared" si="27"/>
        <v>0</v>
      </c>
      <c r="V366" s="106">
        <f t="shared" si="28"/>
        <v>0</v>
      </c>
      <c r="W366" s="119">
        <f t="shared" si="26"/>
        <v>0</v>
      </c>
      <c r="X366" s="106">
        <f t="shared" si="29"/>
        <v>0</v>
      </c>
    </row>
    <row r="367" spans="1:24" ht="14">
      <c r="A367" s="198"/>
      <c r="D367" s="1"/>
      <c r="E367" s="1"/>
      <c r="F367" s="187"/>
      <c r="G367" s="187"/>
      <c r="H367" s="80" t="str">
        <f>IF(ISERROR(IF(ISERROR(VLOOKUP((LEFT(D367,2)),'Fed. Agency Identifier Table'!A$2:C$63,3,FALSE)),(VLOOKUP((LEFT(D367,1)),'Fed. Agency Identifier Table'!A$2:C$63,3,FALSE)),(VLOOKUP((LEFT(D367,2)),'Fed. Agency Identifier Table'!A$2:C$63,3,FALSE)))),"",(IF(ISERROR(VLOOKUP((LEFT(D367,2)),'Fed. Agency Identifier Table'!A$2:C$63,3,FALSE)),(VLOOKUP((LEFT(D367,1)),'Fed. Agency Identifier Table'!A$2:C$63,3,FALSE)),(VLOOKUP((LEFT(D367,2)),'Fed. Agency Identifier Table'!A$2:C$63,3,FALSE)))))</f>
        <v/>
      </c>
      <c r="I367" s="150" t="str">
        <f>IF(ISNUMBER(SEARCH("*.unk*",D367)),"Other Federal Awards",IF(ISERROR(VLOOKUP(D367,'CFDA Program Titles Table'!A$2:C$2607,3,FALSE)),"",VLOOKUP(D367,'CFDA Program Titles Table'!A$2:C$2607,3,FALSE)))</f>
        <v/>
      </c>
      <c r="J367" s="70"/>
      <c r="K367" s="70"/>
      <c r="L367" s="2"/>
      <c r="M367" s="10"/>
      <c r="N367" s="10"/>
      <c r="O367" s="102"/>
      <c r="P367" s="101"/>
      <c r="Q367" s="101"/>
      <c r="R367" s="17"/>
      <c r="S367" s="106" t="str">
        <f>IFERROR(IF(J367="Y", "Research And Development Programs Cluster:", VLOOKUP(D367,'Cluster Info'!$A$2:$B$113,2,FALSE)), "Non Cluster:")</f>
        <v>Non Cluster:</v>
      </c>
      <c r="T367" s="106">
        <f t="shared" si="25"/>
        <v>0</v>
      </c>
      <c r="U367" s="106">
        <f t="shared" si="27"/>
        <v>0</v>
      </c>
      <c r="V367" s="106">
        <f t="shared" si="28"/>
        <v>0</v>
      </c>
      <c r="W367" s="119">
        <f t="shared" si="26"/>
        <v>0</v>
      </c>
      <c r="X367" s="106">
        <f t="shared" si="29"/>
        <v>0</v>
      </c>
    </row>
    <row r="368" spans="1:24" ht="14">
      <c r="A368" s="198"/>
      <c r="D368" s="1"/>
      <c r="E368" s="1"/>
      <c r="F368" s="187"/>
      <c r="G368" s="187"/>
      <c r="H368" s="80" t="str">
        <f>IF(ISERROR(IF(ISERROR(VLOOKUP((LEFT(D368,2)),'Fed. Agency Identifier Table'!A$2:C$63,3,FALSE)),(VLOOKUP((LEFT(D368,1)),'Fed. Agency Identifier Table'!A$2:C$63,3,FALSE)),(VLOOKUP((LEFT(D368,2)),'Fed. Agency Identifier Table'!A$2:C$63,3,FALSE)))),"",(IF(ISERROR(VLOOKUP((LEFT(D368,2)),'Fed. Agency Identifier Table'!A$2:C$63,3,FALSE)),(VLOOKUP((LEFT(D368,1)),'Fed. Agency Identifier Table'!A$2:C$63,3,FALSE)),(VLOOKUP((LEFT(D368,2)),'Fed. Agency Identifier Table'!A$2:C$63,3,FALSE)))))</f>
        <v/>
      </c>
      <c r="I368" s="150" t="str">
        <f>IF(ISNUMBER(SEARCH("*.unk*",D368)),"Other Federal Awards",IF(ISERROR(VLOOKUP(D368,'CFDA Program Titles Table'!A$2:C$2607,3,FALSE)),"",VLOOKUP(D368,'CFDA Program Titles Table'!A$2:C$2607,3,FALSE)))</f>
        <v/>
      </c>
      <c r="J368" s="70"/>
      <c r="K368" s="70"/>
      <c r="L368" s="2"/>
      <c r="M368" s="10"/>
      <c r="N368" s="10"/>
      <c r="O368" s="102"/>
      <c r="P368" s="101"/>
      <c r="Q368" s="101"/>
      <c r="R368" s="17"/>
      <c r="S368" s="106" t="str">
        <f>IFERROR(IF(J368="Y", "Research And Development Programs Cluster:", VLOOKUP(D368,'Cluster Info'!$A$2:$B$113,2,FALSE)), "Non Cluster:")</f>
        <v>Non Cluster:</v>
      </c>
      <c r="T368" s="106">
        <f t="shared" si="25"/>
        <v>0</v>
      </c>
      <c r="U368" s="106">
        <f t="shared" si="27"/>
        <v>0</v>
      </c>
      <c r="V368" s="106">
        <f t="shared" si="28"/>
        <v>0</v>
      </c>
      <c r="W368" s="119">
        <f t="shared" si="26"/>
        <v>0</v>
      </c>
      <c r="X368" s="106">
        <f t="shared" si="29"/>
        <v>0</v>
      </c>
    </row>
    <row r="369" spans="1:24" ht="14">
      <c r="A369" s="198"/>
      <c r="D369" s="1"/>
      <c r="E369" s="1"/>
      <c r="F369" s="187"/>
      <c r="G369" s="187"/>
      <c r="H369" s="80" t="str">
        <f>IF(ISERROR(IF(ISERROR(VLOOKUP((LEFT(D369,2)),'Fed. Agency Identifier Table'!A$2:C$63,3,FALSE)),(VLOOKUP((LEFT(D369,1)),'Fed. Agency Identifier Table'!A$2:C$63,3,FALSE)),(VLOOKUP((LEFT(D369,2)),'Fed. Agency Identifier Table'!A$2:C$63,3,FALSE)))),"",(IF(ISERROR(VLOOKUP((LEFT(D369,2)),'Fed. Agency Identifier Table'!A$2:C$63,3,FALSE)),(VLOOKUP((LEFT(D369,1)),'Fed. Agency Identifier Table'!A$2:C$63,3,FALSE)),(VLOOKUP((LEFT(D369,2)),'Fed. Agency Identifier Table'!A$2:C$63,3,FALSE)))))</f>
        <v/>
      </c>
      <c r="I369" s="150" t="str">
        <f>IF(ISNUMBER(SEARCH("*.unk*",D369)),"Other Federal Awards",IF(ISERROR(VLOOKUP(D369,'CFDA Program Titles Table'!A$2:C$2607,3,FALSE)),"",VLOOKUP(D369,'CFDA Program Titles Table'!A$2:C$2607,3,FALSE)))</f>
        <v/>
      </c>
      <c r="J369" s="70"/>
      <c r="K369" s="70"/>
      <c r="L369" s="2"/>
      <c r="M369" s="10"/>
      <c r="N369" s="10"/>
      <c r="O369" s="102"/>
      <c r="P369" s="101"/>
      <c r="Q369" s="101"/>
      <c r="R369" s="17"/>
      <c r="S369" s="106" t="str">
        <f>IFERROR(IF(J369="Y", "Research And Development Programs Cluster:", VLOOKUP(D369,'Cluster Info'!$A$2:$B$113,2,FALSE)), "Non Cluster:")</f>
        <v>Non Cluster:</v>
      </c>
      <c r="T369" s="106">
        <f t="shared" si="25"/>
        <v>0</v>
      </c>
      <c r="U369" s="106">
        <f t="shared" si="27"/>
        <v>0</v>
      </c>
      <c r="V369" s="106">
        <f t="shared" si="28"/>
        <v>0</v>
      </c>
      <c r="W369" s="119">
        <f t="shared" si="26"/>
        <v>0</v>
      </c>
      <c r="X369" s="106">
        <f t="shared" si="29"/>
        <v>0</v>
      </c>
    </row>
    <row r="370" spans="1:24" ht="14">
      <c r="A370" s="198"/>
      <c r="D370" s="1"/>
      <c r="E370" s="1"/>
      <c r="F370" s="187"/>
      <c r="G370" s="187"/>
      <c r="H370" s="80" t="str">
        <f>IF(ISERROR(IF(ISERROR(VLOOKUP((LEFT(D370,2)),'Fed. Agency Identifier Table'!A$2:C$63,3,FALSE)),(VLOOKUP((LEFT(D370,1)),'Fed. Agency Identifier Table'!A$2:C$63,3,FALSE)),(VLOOKUP((LEFT(D370,2)),'Fed. Agency Identifier Table'!A$2:C$63,3,FALSE)))),"",(IF(ISERROR(VLOOKUP((LEFT(D370,2)),'Fed. Agency Identifier Table'!A$2:C$63,3,FALSE)),(VLOOKUP((LEFT(D370,1)),'Fed. Agency Identifier Table'!A$2:C$63,3,FALSE)),(VLOOKUP((LEFT(D370,2)),'Fed. Agency Identifier Table'!A$2:C$63,3,FALSE)))))</f>
        <v/>
      </c>
      <c r="I370" s="150" t="str">
        <f>IF(ISNUMBER(SEARCH("*.unk*",D370)),"Other Federal Awards",IF(ISERROR(VLOOKUP(D370,'CFDA Program Titles Table'!A$2:C$2607,3,FALSE)),"",VLOOKUP(D370,'CFDA Program Titles Table'!A$2:C$2607,3,FALSE)))</f>
        <v/>
      </c>
      <c r="J370" s="70"/>
      <c r="K370" s="70"/>
      <c r="L370" s="2"/>
      <c r="M370" s="10"/>
      <c r="N370" s="10"/>
      <c r="O370" s="102"/>
      <c r="P370" s="101"/>
      <c r="Q370" s="101"/>
      <c r="R370" s="17"/>
      <c r="S370" s="106" t="str">
        <f>IFERROR(IF(J370="Y", "Research And Development Programs Cluster:", VLOOKUP(D370,'Cluster Info'!$A$2:$B$113,2,FALSE)), "Non Cluster:")</f>
        <v>Non Cluster:</v>
      </c>
      <c r="T370" s="106">
        <f t="shared" si="25"/>
        <v>0</v>
      </c>
      <c r="U370" s="106">
        <f t="shared" si="27"/>
        <v>0</v>
      </c>
      <c r="V370" s="106">
        <f t="shared" si="28"/>
        <v>0</v>
      </c>
      <c r="W370" s="119">
        <f t="shared" si="26"/>
        <v>0</v>
      </c>
      <c r="X370" s="106">
        <f t="shared" si="29"/>
        <v>0</v>
      </c>
    </row>
    <row r="371" spans="1:24" ht="14">
      <c r="A371" s="198"/>
      <c r="D371" s="1"/>
      <c r="E371" s="1"/>
      <c r="F371" s="187"/>
      <c r="G371" s="187"/>
      <c r="H371" s="80" t="str">
        <f>IF(ISERROR(IF(ISERROR(VLOOKUP((LEFT(D371,2)),'Fed. Agency Identifier Table'!A$2:C$63,3,FALSE)),(VLOOKUP((LEFT(D371,1)),'Fed. Agency Identifier Table'!A$2:C$63,3,FALSE)),(VLOOKUP((LEFT(D371,2)),'Fed. Agency Identifier Table'!A$2:C$63,3,FALSE)))),"",(IF(ISERROR(VLOOKUP((LEFT(D371,2)),'Fed. Agency Identifier Table'!A$2:C$63,3,FALSE)),(VLOOKUP((LEFT(D371,1)),'Fed. Agency Identifier Table'!A$2:C$63,3,FALSE)),(VLOOKUP((LEFT(D371,2)),'Fed. Agency Identifier Table'!A$2:C$63,3,FALSE)))))</f>
        <v/>
      </c>
      <c r="I371" s="150" t="str">
        <f>IF(ISNUMBER(SEARCH("*.unk*",D371)),"Other Federal Awards",IF(ISERROR(VLOOKUP(D371,'CFDA Program Titles Table'!A$2:C$2607,3,FALSE)),"",VLOOKUP(D371,'CFDA Program Titles Table'!A$2:C$2607,3,FALSE)))</f>
        <v/>
      </c>
      <c r="J371" s="70"/>
      <c r="K371" s="70"/>
      <c r="L371" s="2"/>
      <c r="M371" s="10"/>
      <c r="N371" s="10"/>
      <c r="O371" s="102"/>
      <c r="P371" s="101"/>
      <c r="Q371" s="101"/>
      <c r="R371" s="17"/>
      <c r="S371" s="106" t="str">
        <f>IFERROR(IF(J371="Y", "Research And Development Programs Cluster:", VLOOKUP(D371,'Cluster Info'!$A$2:$B$113,2,FALSE)), "Non Cluster:")</f>
        <v>Non Cluster:</v>
      </c>
      <c r="T371" s="106">
        <f t="shared" si="25"/>
        <v>0</v>
      </c>
      <c r="U371" s="106">
        <f t="shared" si="27"/>
        <v>0</v>
      </c>
      <c r="V371" s="106">
        <f t="shared" si="28"/>
        <v>0</v>
      </c>
      <c r="W371" s="119">
        <f t="shared" si="26"/>
        <v>0</v>
      </c>
      <c r="X371" s="106">
        <f t="shared" si="29"/>
        <v>0</v>
      </c>
    </row>
    <row r="372" spans="1:24" ht="14">
      <c r="A372" s="198"/>
      <c r="D372" s="1"/>
      <c r="E372" s="1"/>
      <c r="F372" s="187"/>
      <c r="G372" s="187"/>
      <c r="H372" s="80" t="str">
        <f>IF(ISERROR(IF(ISERROR(VLOOKUP((LEFT(D372,2)),'Fed. Agency Identifier Table'!A$2:C$63,3,FALSE)),(VLOOKUP((LEFT(D372,1)),'Fed. Agency Identifier Table'!A$2:C$63,3,FALSE)),(VLOOKUP((LEFT(D372,2)),'Fed. Agency Identifier Table'!A$2:C$63,3,FALSE)))),"",(IF(ISERROR(VLOOKUP((LEFT(D372,2)),'Fed. Agency Identifier Table'!A$2:C$63,3,FALSE)),(VLOOKUP((LEFT(D372,1)),'Fed. Agency Identifier Table'!A$2:C$63,3,FALSE)),(VLOOKUP((LEFT(D372,2)),'Fed. Agency Identifier Table'!A$2:C$63,3,FALSE)))))</f>
        <v/>
      </c>
      <c r="I372" s="150" t="str">
        <f>IF(ISNUMBER(SEARCH("*.unk*",D372)),"Other Federal Awards",IF(ISERROR(VLOOKUP(D372,'CFDA Program Titles Table'!A$2:C$2607,3,FALSE)),"",VLOOKUP(D372,'CFDA Program Titles Table'!A$2:C$2607,3,FALSE)))</f>
        <v/>
      </c>
      <c r="J372" s="70"/>
      <c r="K372" s="70"/>
      <c r="L372" s="2"/>
      <c r="M372" s="10"/>
      <c r="N372" s="10"/>
      <c r="O372" s="102"/>
      <c r="P372" s="101"/>
      <c r="Q372" s="101"/>
      <c r="R372" s="17"/>
      <c r="S372" s="106" t="str">
        <f>IFERROR(IF(J372="Y", "Research And Development Programs Cluster:", VLOOKUP(D372,'Cluster Info'!$A$2:$B$113,2,FALSE)), "Non Cluster:")</f>
        <v>Non Cluster:</v>
      </c>
      <c r="T372" s="106">
        <f t="shared" si="25"/>
        <v>0</v>
      </c>
      <c r="U372" s="106">
        <f t="shared" si="27"/>
        <v>0</v>
      </c>
      <c r="V372" s="106">
        <f t="shared" si="28"/>
        <v>0</v>
      </c>
      <c r="W372" s="119">
        <f t="shared" si="26"/>
        <v>0</v>
      </c>
      <c r="X372" s="106">
        <f t="shared" si="29"/>
        <v>0</v>
      </c>
    </row>
    <row r="373" spans="1:24" ht="14">
      <c r="A373" s="198"/>
      <c r="D373" s="1"/>
      <c r="E373" s="1"/>
      <c r="F373" s="187"/>
      <c r="G373" s="187"/>
      <c r="H373" s="80" t="str">
        <f>IF(ISERROR(IF(ISERROR(VLOOKUP((LEFT(D373,2)),'Fed. Agency Identifier Table'!A$2:C$63,3,FALSE)),(VLOOKUP((LEFT(D373,1)),'Fed. Agency Identifier Table'!A$2:C$63,3,FALSE)),(VLOOKUP((LEFT(D373,2)),'Fed. Agency Identifier Table'!A$2:C$63,3,FALSE)))),"",(IF(ISERROR(VLOOKUP((LEFT(D373,2)),'Fed. Agency Identifier Table'!A$2:C$63,3,FALSE)),(VLOOKUP((LEFT(D373,1)),'Fed. Agency Identifier Table'!A$2:C$63,3,FALSE)),(VLOOKUP((LEFT(D373,2)),'Fed. Agency Identifier Table'!A$2:C$63,3,FALSE)))))</f>
        <v/>
      </c>
      <c r="I373" s="150" t="str">
        <f>IF(ISNUMBER(SEARCH("*.unk*",D373)),"Other Federal Awards",IF(ISERROR(VLOOKUP(D373,'CFDA Program Titles Table'!A$2:C$2607,3,FALSE)),"",VLOOKUP(D373,'CFDA Program Titles Table'!A$2:C$2607,3,FALSE)))</f>
        <v/>
      </c>
      <c r="J373" s="70"/>
      <c r="K373" s="70"/>
      <c r="L373" s="2"/>
      <c r="M373" s="10"/>
      <c r="N373" s="10"/>
      <c r="O373" s="102"/>
      <c r="P373" s="101"/>
      <c r="Q373" s="101"/>
      <c r="R373" s="17"/>
      <c r="S373" s="106" t="str">
        <f>IFERROR(IF(J373="Y", "Research And Development Programs Cluster:", VLOOKUP(D373,'Cluster Info'!$A$2:$B$113,2,FALSE)), "Non Cluster:")</f>
        <v>Non Cluster:</v>
      </c>
      <c r="T373" s="106">
        <f t="shared" si="25"/>
        <v>0</v>
      </c>
      <c r="U373" s="106">
        <f t="shared" si="27"/>
        <v>0</v>
      </c>
      <c r="V373" s="106">
        <f t="shared" si="28"/>
        <v>0</v>
      </c>
      <c r="W373" s="119">
        <f t="shared" si="26"/>
        <v>0</v>
      </c>
      <c r="X373" s="106">
        <f t="shared" si="29"/>
        <v>0</v>
      </c>
    </row>
    <row r="374" spans="1:24" ht="14">
      <c r="A374" s="198"/>
      <c r="D374" s="1"/>
      <c r="E374" s="1"/>
      <c r="F374" s="187"/>
      <c r="G374" s="187"/>
      <c r="H374" s="80" t="str">
        <f>IF(ISERROR(IF(ISERROR(VLOOKUP((LEFT(D374,2)),'Fed. Agency Identifier Table'!A$2:C$63,3,FALSE)),(VLOOKUP((LEFT(D374,1)),'Fed. Agency Identifier Table'!A$2:C$63,3,FALSE)),(VLOOKUP((LEFT(D374,2)),'Fed. Agency Identifier Table'!A$2:C$63,3,FALSE)))),"",(IF(ISERROR(VLOOKUP((LEFT(D374,2)),'Fed. Agency Identifier Table'!A$2:C$63,3,FALSE)),(VLOOKUP((LEFT(D374,1)),'Fed. Agency Identifier Table'!A$2:C$63,3,FALSE)),(VLOOKUP((LEFT(D374,2)),'Fed. Agency Identifier Table'!A$2:C$63,3,FALSE)))))</f>
        <v/>
      </c>
      <c r="I374" s="150" t="str">
        <f>IF(ISNUMBER(SEARCH("*.unk*",D374)),"Other Federal Awards",IF(ISERROR(VLOOKUP(D374,'CFDA Program Titles Table'!A$2:C$2607,3,FALSE)),"",VLOOKUP(D374,'CFDA Program Titles Table'!A$2:C$2607,3,FALSE)))</f>
        <v/>
      </c>
      <c r="J374" s="70"/>
      <c r="K374" s="70"/>
      <c r="L374" s="2"/>
      <c r="M374" s="10"/>
      <c r="N374" s="10"/>
      <c r="O374" s="102"/>
      <c r="P374" s="101"/>
      <c r="Q374" s="101"/>
      <c r="R374" s="17"/>
      <c r="S374" s="106" t="str">
        <f>IFERROR(IF(J374="Y", "Research And Development Programs Cluster:", VLOOKUP(D374,'Cluster Info'!$A$2:$B$113,2,FALSE)), "Non Cluster:")</f>
        <v>Non Cluster:</v>
      </c>
      <c r="T374" s="106">
        <f t="shared" si="25"/>
        <v>0</v>
      </c>
      <c r="U374" s="106">
        <f t="shared" si="27"/>
        <v>0</v>
      </c>
      <c r="V374" s="106">
        <f t="shared" si="28"/>
        <v>0</v>
      </c>
      <c r="W374" s="119">
        <f t="shared" si="26"/>
        <v>0</v>
      </c>
      <c r="X374" s="106">
        <f t="shared" si="29"/>
        <v>0</v>
      </c>
    </row>
    <row r="375" spans="1:24" ht="14">
      <c r="A375" s="198"/>
      <c r="D375" s="1"/>
      <c r="E375" s="1"/>
      <c r="F375" s="187"/>
      <c r="G375" s="187"/>
      <c r="H375" s="80" t="str">
        <f>IF(ISERROR(IF(ISERROR(VLOOKUP((LEFT(D375,2)),'Fed. Agency Identifier Table'!A$2:C$63,3,FALSE)),(VLOOKUP((LEFT(D375,1)),'Fed. Agency Identifier Table'!A$2:C$63,3,FALSE)),(VLOOKUP((LEFT(D375,2)),'Fed. Agency Identifier Table'!A$2:C$63,3,FALSE)))),"",(IF(ISERROR(VLOOKUP((LEFT(D375,2)),'Fed. Agency Identifier Table'!A$2:C$63,3,FALSE)),(VLOOKUP((LEFT(D375,1)),'Fed. Agency Identifier Table'!A$2:C$63,3,FALSE)),(VLOOKUP((LEFT(D375,2)),'Fed. Agency Identifier Table'!A$2:C$63,3,FALSE)))))</f>
        <v/>
      </c>
      <c r="I375" s="150" t="str">
        <f>IF(ISNUMBER(SEARCH("*.unk*",D375)),"Other Federal Awards",IF(ISERROR(VLOOKUP(D375,'CFDA Program Titles Table'!A$2:C$2607,3,FALSE)),"",VLOOKUP(D375,'CFDA Program Titles Table'!A$2:C$2607,3,FALSE)))</f>
        <v/>
      </c>
      <c r="J375" s="70"/>
      <c r="K375" s="70"/>
      <c r="L375" s="2"/>
      <c r="M375" s="10"/>
      <c r="N375" s="10"/>
      <c r="O375" s="102"/>
      <c r="P375" s="101"/>
      <c r="Q375" s="101"/>
      <c r="R375" s="17"/>
      <c r="S375" s="106" t="str">
        <f>IFERROR(IF(J375="Y", "Research And Development Programs Cluster:", VLOOKUP(D375,'Cluster Info'!$A$2:$B$113,2,FALSE)), "Non Cluster:")</f>
        <v>Non Cluster:</v>
      </c>
      <c r="T375" s="106">
        <f t="shared" si="25"/>
        <v>0</v>
      </c>
      <c r="U375" s="106">
        <f t="shared" si="27"/>
        <v>0</v>
      </c>
      <c r="V375" s="106">
        <f t="shared" si="28"/>
        <v>0</v>
      </c>
      <c r="W375" s="119">
        <f t="shared" si="26"/>
        <v>0</v>
      </c>
      <c r="X375" s="106">
        <f t="shared" si="29"/>
        <v>0</v>
      </c>
    </row>
    <row r="376" spans="1:24" ht="14">
      <c r="A376" s="198"/>
      <c r="D376" s="1"/>
      <c r="E376" s="1"/>
      <c r="F376" s="187"/>
      <c r="G376" s="187"/>
      <c r="H376" s="80" t="str">
        <f>IF(ISERROR(IF(ISERROR(VLOOKUP((LEFT(D376,2)),'Fed. Agency Identifier Table'!A$2:C$63,3,FALSE)),(VLOOKUP((LEFT(D376,1)),'Fed. Agency Identifier Table'!A$2:C$63,3,FALSE)),(VLOOKUP((LEFT(D376,2)),'Fed. Agency Identifier Table'!A$2:C$63,3,FALSE)))),"",(IF(ISERROR(VLOOKUP((LEFT(D376,2)),'Fed. Agency Identifier Table'!A$2:C$63,3,FALSE)),(VLOOKUP((LEFT(D376,1)),'Fed. Agency Identifier Table'!A$2:C$63,3,FALSE)),(VLOOKUP((LEFT(D376,2)),'Fed. Agency Identifier Table'!A$2:C$63,3,FALSE)))))</f>
        <v/>
      </c>
      <c r="I376" s="150" t="str">
        <f>IF(ISNUMBER(SEARCH("*.unk*",D376)),"Other Federal Awards",IF(ISERROR(VLOOKUP(D376,'CFDA Program Titles Table'!A$2:C$2607,3,FALSE)),"",VLOOKUP(D376,'CFDA Program Titles Table'!A$2:C$2607,3,FALSE)))</f>
        <v/>
      </c>
      <c r="J376" s="70"/>
      <c r="K376" s="70"/>
      <c r="L376" s="2"/>
      <c r="M376" s="10"/>
      <c r="N376" s="10"/>
      <c r="O376" s="102"/>
      <c r="P376" s="101"/>
      <c r="Q376" s="101"/>
      <c r="R376" s="17"/>
      <c r="S376" s="106" t="str">
        <f>IFERROR(IF(J376="Y", "Research And Development Programs Cluster:", VLOOKUP(D376,'Cluster Info'!$A$2:$B$113,2,FALSE)), "Non Cluster:")</f>
        <v>Non Cluster:</v>
      </c>
      <c r="T376" s="106">
        <f t="shared" si="25"/>
        <v>0</v>
      </c>
      <c r="U376" s="106">
        <f t="shared" si="27"/>
        <v>0</v>
      </c>
      <c r="V376" s="106">
        <f t="shared" si="28"/>
        <v>0</v>
      </c>
      <c r="W376" s="119">
        <f t="shared" si="26"/>
        <v>0</v>
      </c>
      <c r="X376" s="106">
        <f t="shared" si="29"/>
        <v>0</v>
      </c>
    </row>
    <row r="377" spans="1:24" ht="14">
      <c r="A377" s="198"/>
      <c r="D377" s="1"/>
      <c r="E377" s="1"/>
      <c r="F377" s="187"/>
      <c r="G377" s="187"/>
      <c r="H377" s="80" t="str">
        <f>IF(ISERROR(IF(ISERROR(VLOOKUP((LEFT(D377,2)),'Fed. Agency Identifier Table'!A$2:C$63,3,FALSE)),(VLOOKUP((LEFT(D377,1)),'Fed. Agency Identifier Table'!A$2:C$63,3,FALSE)),(VLOOKUP((LEFT(D377,2)),'Fed. Agency Identifier Table'!A$2:C$63,3,FALSE)))),"",(IF(ISERROR(VLOOKUP((LEFT(D377,2)),'Fed. Agency Identifier Table'!A$2:C$63,3,FALSE)),(VLOOKUP((LEFT(D377,1)),'Fed. Agency Identifier Table'!A$2:C$63,3,FALSE)),(VLOOKUP((LEFT(D377,2)),'Fed. Agency Identifier Table'!A$2:C$63,3,FALSE)))))</f>
        <v/>
      </c>
      <c r="I377" s="150" t="str">
        <f>IF(ISNUMBER(SEARCH("*.unk*",D377)),"Other Federal Awards",IF(ISERROR(VLOOKUP(D377,'CFDA Program Titles Table'!A$2:C$2607,3,FALSE)),"",VLOOKUP(D377,'CFDA Program Titles Table'!A$2:C$2607,3,FALSE)))</f>
        <v/>
      </c>
      <c r="J377" s="70"/>
      <c r="K377" s="70"/>
      <c r="L377" s="2"/>
      <c r="M377" s="10"/>
      <c r="N377" s="10"/>
      <c r="O377" s="102"/>
      <c r="P377" s="101"/>
      <c r="Q377" s="101"/>
      <c r="R377" s="17"/>
      <c r="S377" s="106" t="str">
        <f>IFERROR(IF(J377="Y", "Research And Development Programs Cluster:", VLOOKUP(D377,'Cluster Info'!$A$2:$B$113,2,FALSE)), "Non Cluster:")</f>
        <v>Non Cluster:</v>
      </c>
      <c r="T377" s="106">
        <f t="shared" si="25"/>
        <v>0</v>
      </c>
      <c r="U377" s="106">
        <f t="shared" si="27"/>
        <v>0</v>
      </c>
      <c r="V377" s="106">
        <f t="shared" si="28"/>
        <v>0</v>
      </c>
      <c r="W377" s="119">
        <f t="shared" si="26"/>
        <v>0</v>
      </c>
      <c r="X377" s="106">
        <f t="shared" si="29"/>
        <v>0</v>
      </c>
    </row>
    <row r="378" spans="1:24" ht="14">
      <c r="A378" s="198"/>
      <c r="D378" s="1"/>
      <c r="E378" s="1"/>
      <c r="F378" s="187"/>
      <c r="G378" s="187"/>
      <c r="H378" s="80" t="str">
        <f>IF(ISERROR(IF(ISERROR(VLOOKUP((LEFT(D378,2)),'Fed. Agency Identifier Table'!A$2:C$63,3,FALSE)),(VLOOKUP((LEFT(D378,1)),'Fed. Agency Identifier Table'!A$2:C$63,3,FALSE)),(VLOOKUP((LEFT(D378,2)),'Fed. Agency Identifier Table'!A$2:C$63,3,FALSE)))),"",(IF(ISERROR(VLOOKUP((LEFT(D378,2)),'Fed. Agency Identifier Table'!A$2:C$63,3,FALSE)),(VLOOKUP((LEFT(D378,1)),'Fed. Agency Identifier Table'!A$2:C$63,3,FALSE)),(VLOOKUP((LEFT(D378,2)),'Fed. Agency Identifier Table'!A$2:C$63,3,FALSE)))))</f>
        <v/>
      </c>
      <c r="I378" s="150" t="str">
        <f>IF(ISNUMBER(SEARCH("*.unk*",D378)),"Other Federal Awards",IF(ISERROR(VLOOKUP(D378,'CFDA Program Titles Table'!A$2:C$2607,3,FALSE)),"",VLOOKUP(D378,'CFDA Program Titles Table'!A$2:C$2607,3,FALSE)))</f>
        <v/>
      </c>
      <c r="J378" s="70"/>
      <c r="K378" s="70"/>
      <c r="L378" s="2"/>
      <c r="M378" s="10"/>
      <c r="N378" s="10"/>
      <c r="O378" s="102"/>
      <c r="P378" s="101"/>
      <c r="Q378" s="101"/>
      <c r="R378" s="17"/>
      <c r="S378" s="106" t="str">
        <f>IFERROR(IF(J378="Y", "Research And Development Programs Cluster:", VLOOKUP(D378,'Cluster Info'!$A$2:$B$113,2,FALSE)), "Non Cluster:")</f>
        <v>Non Cluster:</v>
      </c>
      <c r="T378" s="106">
        <f t="shared" si="25"/>
        <v>0</v>
      </c>
      <c r="U378" s="106">
        <f t="shared" si="27"/>
        <v>0</v>
      </c>
      <c r="V378" s="106">
        <f t="shared" si="28"/>
        <v>0</v>
      </c>
      <c r="W378" s="119">
        <f t="shared" si="26"/>
        <v>0</v>
      </c>
      <c r="X378" s="106">
        <f t="shared" si="29"/>
        <v>0</v>
      </c>
    </row>
    <row r="379" spans="1:24" ht="14">
      <c r="A379" s="198"/>
      <c r="D379" s="1"/>
      <c r="E379" s="1"/>
      <c r="F379" s="187"/>
      <c r="G379" s="187"/>
      <c r="H379" s="80" t="str">
        <f>IF(ISERROR(IF(ISERROR(VLOOKUP((LEFT(D379,2)),'Fed. Agency Identifier Table'!A$2:C$63,3,FALSE)),(VLOOKUP((LEFT(D379,1)),'Fed. Agency Identifier Table'!A$2:C$63,3,FALSE)),(VLOOKUP((LEFT(D379,2)),'Fed. Agency Identifier Table'!A$2:C$63,3,FALSE)))),"",(IF(ISERROR(VLOOKUP((LEFT(D379,2)),'Fed. Agency Identifier Table'!A$2:C$63,3,FALSE)),(VLOOKUP((LEFT(D379,1)),'Fed. Agency Identifier Table'!A$2:C$63,3,FALSE)),(VLOOKUP((LEFT(D379,2)),'Fed. Agency Identifier Table'!A$2:C$63,3,FALSE)))))</f>
        <v/>
      </c>
      <c r="I379" s="150" t="str">
        <f>IF(ISNUMBER(SEARCH("*.unk*",D379)),"Other Federal Awards",IF(ISERROR(VLOOKUP(D379,'CFDA Program Titles Table'!A$2:C$2607,3,FALSE)),"",VLOOKUP(D379,'CFDA Program Titles Table'!A$2:C$2607,3,FALSE)))</f>
        <v/>
      </c>
      <c r="J379" s="70"/>
      <c r="K379" s="70"/>
      <c r="L379" s="2"/>
      <c r="M379" s="10"/>
      <c r="N379" s="10"/>
      <c r="O379" s="102"/>
      <c r="P379" s="101"/>
      <c r="Q379" s="101"/>
      <c r="R379" s="17"/>
      <c r="S379" s="106" t="str">
        <f>IFERROR(IF(J379="Y", "Research And Development Programs Cluster:", VLOOKUP(D379,'Cluster Info'!$A$2:$B$113,2,FALSE)), "Non Cluster:")</f>
        <v>Non Cluster:</v>
      </c>
      <c r="T379" s="106">
        <f t="shared" si="25"/>
        <v>0</v>
      </c>
      <c r="U379" s="106">
        <f t="shared" si="27"/>
        <v>0</v>
      </c>
      <c r="V379" s="106">
        <f t="shared" si="28"/>
        <v>0</v>
      </c>
      <c r="W379" s="119">
        <f t="shared" si="26"/>
        <v>0</v>
      </c>
      <c r="X379" s="106">
        <f t="shared" si="29"/>
        <v>0</v>
      </c>
    </row>
    <row r="380" spans="1:24" ht="14">
      <c r="A380" s="198"/>
      <c r="D380" s="1"/>
      <c r="E380" s="1"/>
      <c r="F380" s="187"/>
      <c r="G380" s="187"/>
      <c r="H380" s="80" t="str">
        <f>IF(ISERROR(IF(ISERROR(VLOOKUP((LEFT(D380,2)),'Fed. Agency Identifier Table'!A$2:C$63,3,FALSE)),(VLOOKUP((LEFT(D380,1)),'Fed. Agency Identifier Table'!A$2:C$63,3,FALSE)),(VLOOKUP((LEFT(D380,2)),'Fed. Agency Identifier Table'!A$2:C$63,3,FALSE)))),"",(IF(ISERROR(VLOOKUP((LEFT(D380,2)),'Fed. Agency Identifier Table'!A$2:C$63,3,FALSE)),(VLOOKUP((LEFT(D380,1)),'Fed. Agency Identifier Table'!A$2:C$63,3,FALSE)),(VLOOKUP((LEFT(D380,2)),'Fed. Agency Identifier Table'!A$2:C$63,3,FALSE)))))</f>
        <v/>
      </c>
      <c r="I380" s="150" t="str">
        <f>IF(ISNUMBER(SEARCH("*.unk*",D380)),"Other Federal Awards",IF(ISERROR(VLOOKUP(D380,'CFDA Program Titles Table'!A$2:C$2607,3,FALSE)),"",VLOOKUP(D380,'CFDA Program Titles Table'!A$2:C$2607,3,FALSE)))</f>
        <v/>
      </c>
      <c r="J380" s="70"/>
      <c r="K380" s="70"/>
      <c r="L380" s="2"/>
      <c r="M380" s="10"/>
      <c r="N380" s="10"/>
      <c r="O380" s="102"/>
      <c r="P380" s="101"/>
      <c r="Q380" s="101"/>
      <c r="R380" s="17"/>
      <c r="S380" s="106" t="str">
        <f>IFERROR(IF(J380="Y", "Research And Development Programs Cluster:", VLOOKUP(D380,'Cluster Info'!$A$2:$B$113,2,FALSE)), "Non Cluster:")</f>
        <v>Non Cluster:</v>
      </c>
      <c r="T380" s="106">
        <f t="shared" si="25"/>
        <v>0</v>
      </c>
      <c r="U380" s="106">
        <f t="shared" si="27"/>
        <v>0</v>
      </c>
      <c r="V380" s="106">
        <f t="shared" si="28"/>
        <v>0</v>
      </c>
      <c r="W380" s="119">
        <f t="shared" si="26"/>
        <v>0</v>
      </c>
      <c r="X380" s="106">
        <f t="shared" si="29"/>
        <v>0</v>
      </c>
    </row>
    <row r="381" spans="1:24" ht="14">
      <c r="A381" s="198"/>
      <c r="D381" s="1"/>
      <c r="E381" s="1"/>
      <c r="F381" s="187"/>
      <c r="G381" s="187"/>
      <c r="H381" s="80" t="str">
        <f>IF(ISERROR(IF(ISERROR(VLOOKUP((LEFT(D381,2)),'Fed. Agency Identifier Table'!A$2:C$63,3,FALSE)),(VLOOKUP((LEFT(D381,1)),'Fed. Agency Identifier Table'!A$2:C$63,3,FALSE)),(VLOOKUP((LEFT(D381,2)),'Fed. Agency Identifier Table'!A$2:C$63,3,FALSE)))),"",(IF(ISERROR(VLOOKUP((LEFT(D381,2)),'Fed. Agency Identifier Table'!A$2:C$63,3,FALSE)),(VLOOKUP((LEFT(D381,1)),'Fed. Agency Identifier Table'!A$2:C$63,3,FALSE)),(VLOOKUP((LEFT(D381,2)),'Fed. Agency Identifier Table'!A$2:C$63,3,FALSE)))))</f>
        <v/>
      </c>
      <c r="I381" s="150" t="str">
        <f>IF(ISNUMBER(SEARCH("*.unk*",D381)),"Other Federal Awards",IF(ISERROR(VLOOKUP(D381,'CFDA Program Titles Table'!A$2:C$2607,3,FALSE)),"",VLOOKUP(D381,'CFDA Program Titles Table'!A$2:C$2607,3,FALSE)))</f>
        <v/>
      </c>
      <c r="J381" s="70"/>
      <c r="K381" s="70"/>
      <c r="L381" s="2"/>
      <c r="M381" s="10"/>
      <c r="N381" s="10"/>
      <c r="O381" s="102"/>
      <c r="P381" s="101"/>
      <c r="Q381" s="101"/>
      <c r="R381" s="17"/>
      <c r="S381" s="106" t="str">
        <f>IFERROR(IF(J381="Y", "Research And Development Programs Cluster:", VLOOKUP(D381,'Cluster Info'!$A$2:$B$113,2,FALSE)), "Non Cluster:")</f>
        <v>Non Cluster:</v>
      </c>
      <c r="T381" s="106">
        <f t="shared" si="25"/>
        <v>0</v>
      </c>
      <c r="U381" s="106">
        <f t="shared" si="27"/>
        <v>0</v>
      </c>
      <c r="V381" s="106">
        <f t="shared" si="28"/>
        <v>0</v>
      </c>
      <c r="W381" s="119">
        <f t="shared" si="26"/>
        <v>0</v>
      </c>
      <c r="X381" s="106">
        <f t="shared" si="29"/>
        <v>0</v>
      </c>
    </row>
    <row r="382" spans="1:24" ht="14">
      <c r="A382" s="198"/>
      <c r="D382" s="1"/>
      <c r="E382" s="1"/>
      <c r="F382" s="187"/>
      <c r="G382" s="187"/>
      <c r="H382" s="80" t="str">
        <f>IF(ISERROR(IF(ISERROR(VLOOKUP((LEFT(D382,2)),'Fed. Agency Identifier Table'!A$2:C$63,3,FALSE)),(VLOOKUP((LEFT(D382,1)),'Fed. Agency Identifier Table'!A$2:C$63,3,FALSE)),(VLOOKUP((LEFT(D382,2)),'Fed. Agency Identifier Table'!A$2:C$63,3,FALSE)))),"",(IF(ISERROR(VLOOKUP((LEFT(D382,2)),'Fed. Agency Identifier Table'!A$2:C$63,3,FALSE)),(VLOOKUP((LEFT(D382,1)),'Fed. Agency Identifier Table'!A$2:C$63,3,FALSE)),(VLOOKUP((LEFT(D382,2)),'Fed. Agency Identifier Table'!A$2:C$63,3,FALSE)))))</f>
        <v/>
      </c>
      <c r="I382" s="150" t="str">
        <f>IF(ISNUMBER(SEARCH("*.unk*",D382)),"Other Federal Awards",IF(ISERROR(VLOOKUP(D382,'CFDA Program Titles Table'!A$2:C$2607,3,FALSE)),"",VLOOKUP(D382,'CFDA Program Titles Table'!A$2:C$2607,3,FALSE)))</f>
        <v/>
      </c>
      <c r="J382" s="70"/>
      <c r="K382" s="70"/>
      <c r="L382" s="2"/>
      <c r="M382" s="10"/>
      <c r="N382" s="10"/>
      <c r="O382" s="102"/>
      <c r="P382" s="101"/>
      <c r="Q382" s="101"/>
      <c r="R382" s="17"/>
      <c r="S382" s="106" t="str">
        <f>IFERROR(IF(J382="Y", "Research And Development Programs Cluster:", VLOOKUP(D382,'Cluster Info'!$A$2:$B$113,2,FALSE)), "Non Cluster:")</f>
        <v>Non Cluster:</v>
      </c>
      <c r="T382" s="106">
        <f t="shared" si="25"/>
        <v>0</v>
      </c>
      <c r="U382" s="106">
        <f t="shared" si="27"/>
        <v>0</v>
      </c>
      <c r="V382" s="106">
        <f t="shared" si="28"/>
        <v>0</v>
      </c>
      <c r="W382" s="119">
        <f t="shared" si="26"/>
        <v>0</v>
      </c>
      <c r="X382" s="106">
        <f t="shared" si="29"/>
        <v>0</v>
      </c>
    </row>
    <row r="383" spans="1:24" ht="14">
      <c r="A383" s="198"/>
      <c r="D383" s="1"/>
      <c r="E383" s="1"/>
      <c r="F383" s="187"/>
      <c r="G383" s="187"/>
      <c r="H383" s="80" t="str">
        <f>IF(ISERROR(IF(ISERROR(VLOOKUP((LEFT(D383,2)),'Fed. Agency Identifier Table'!A$2:C$63,3,FALSE)),(VLOOKUP((LEFT(D383,1)),'Fed. Agency Identifier Table'!A$2:C$63,3,FALSE)),(VLOOKUP((LEFT(D383,2)),'Fed. Agency Identifier Table'!A$2:C$63,3,FALSE)))),"",(IF(ISERROR(VLOOKUP((LEFT(D383,2)),'Fed. Agency Identifier Table'!A$2:C$63,3,FALSE)),(VLOOKUP((LEFT(D383,1)),'Fed. Agency Identifier Table'!A$2:C$63,3,FALSE)),(VLOOKUP((LEFT(D383,2)),'Fed. Agency Identifier Table'!A$2:C$63,3,FALSE)))))</f>
        <v/>
      </c>
      <c r="I383" s="150" t="str">
        <f>IF(ISNUMBER(SEARCH("*.unk*",D383)),"Other Federal Awards",IF(ISERROR(VLOOKUP(D383,'CFDA Program Titles Table'!A$2:C$2607,3,FALSE)),"",VLOOKUP(D383,'CFDA Program Titles Table'!A$2:C$2607,3,FALSE)))</f>
        <v/>
      </c>
      <c r="J383" s="70"/>
      <c r="K383" s="70"/>
      <c r="L383" s="2"/>
      <c r="M383" s="10"/>
      <c r="N383" s="10"/>
      <c r="O383" s="102"/>
      <c r="P383" s="101"/>
      <c r="Q383" s="101"/>
      <c r="R383" s="17"/>
      <c r="S383" s="106" t="str">
        <f>IFERROR(IF(J383="Y", "Research And Development Programs Cluster:", VLOOKUP(D383,'Cluster Info'!$A$2:$B$113,2,FALSE)), "Non Cluster:")</f>
        <v>Non Cluster:</v>
      </c>
      <c r="T383" s="106">
        <f t="shared" si="25"/>
        <v>0</v>
      </c>
      <c r="U383" s="106">
        <f t="shared" si="27"/>
        <v>0</v>
      </c>
      <c r="V383" s="106">
        <f t="shared" si="28"/>
        <v>0</v>
      </c>
      <c r="W383" s="119">
        <f t="shared" si="26"/>
        <v>0</v>
      </c>
      <c r="X383" s="106">
        <f t="shared" si="29"/>
        <v>0</v>
      </c>
    </row>
    <row r="384" spans="1:24" ht="14">
      <c r="A384" s="198"/>
      <c r="D384" s="1"/>
      <c r="E384" s="1"/>
      <c r="F384" s="187"/>
      <c r="G384" s="187"/>
      <c r="H384" s="80" t="str">
        <f>IF(ISERROR(IF(ISERROR(VLOOKUP((LEFT(D384,2)),'Fed. Agency Identifier Table'!A$2:C$63,3,FALSE)),(VLOOKUP((LEFT(D384,1)),'Fed. Agency Identifier Table'!A$2:C$63,3,FALSE)),(VLOOKUP((LEFT(D384,2)),'Fed. Agency Identifier Table'!A$2:C$63,3,FALSE)))),"",(IF(ISERROR(VLOOKUP((LEFT(D384,2)),'Fed. Agency Identifier Table'!A$2:C$63,3,FALSE)),(VLOOKUP((LEFT(D384,1)),'Fed. Agency Identifier Table'!A$2:C$63,3,FALSE)),(VLOOKUP((LEFT(D384,2)),'Fed. Agency Identifier Table'!A$2:C$63,3,FALSE)))))</f>
        <v/>
      </c>
      <c r="I384" s="150" t="str">
        <f>IF(ISNUMBER(SEARCH("*.unk*",D384)),"Other Federal Awards",IF(ISERROR(VLOOKUP(D384,'CFDA Program Titles Table'!A$2:C$2607,3,FALSE)),"",VLOOKUP(D384,'CFDA Program Titles Table'!A$2:C$2607,3,FALSE)))</f>
        <v/>
      </c>
      <c r="J384" s="70"/>
      <c r="K384" s="70"/>
      <c r="L384" s="2"/>
      <c r="M384" s="10"/>
      <c r="N384" s="10"/>
      <c r="O384" s="102"/>
      <c r="P384" s="101"/>
      <c r="Q384" s="101"/>
      <c r="R384" s="17"/>
      <c r="S384" s="106" t="str">
        <f>IFERROR(IF(J384="Y", "Research And Development Programs Cluster:", VLOOKUP(D384,'Cluster Info'!$A$2:$B$113,2,FALSE)), "Non Cluster:")</f>
        <v>Non Cluster:</v>
      </c>
      <c r="T384" s="106">
        <f t="shared" si="25"/>
        <v>0</v>
      </c>
      <c r="U384" s="106">
        <f t="shared" si="27"/>
        <v>0</v>
      </c>
      <c r="V384" s="106">
        <f t="shared" si="28"/>
        <v>0</v>
      </c>
      <c r="W384" s="119">
        <f t="shared" si="26"/>
        <v>0</v>
      </c>
      <c r="X384" s="106">
        <f t="shared" si="29"/>
        <v>0</v>
      </c>
    </row>
    <row r="385" spans="1:24" ht="14">
      <c r="A385" s="198"/>
      <c r="D385" s="1"/>
      <c r="E385" s="1"/>
      <c r="F385" s="187"/>
      <c r="G385" s="187"/>
      <c r="H385" s="80" t="str">
        <f>IF(ISERROR(IF(ISERROR(VLOOKUP((LEFT(D385,2)),'Fed. Agency Identifier Table'!A$2:C$63,3,FALSE)),(VLOOKUP((LEFT(D385,1)),'Fed. Agency Identifier Table'!A$2:C$63,3,FALSE)),(VLOOKUP((LEFT(D385,2)),'Fed. Agency Identifier Table'!A$2:C$63,3,FALSE)))),"",(IF(ISERROR(VLOOKUP((LEFT(D385,2)),'Fed. Agency Identifier Table'!A$2:C$63,3,FALSE)),(VLOOKUP((LEFT(D385,1)),'Fed. Agency Identifier Table'!A$2:C$63,3,FALSE)),(VLOOKUP((LEFT(D385,2)),'Fed. Agency Identifier Table'!A$2:C$63,3,FALSE)))))</f>
        <v/>
      </c>
      <c r="I385" s="150" t="str">
        <f>IF(ISNUMBER(SEARCH("*.unk*",D385)),"Other Federal Awards",IF(ISERROR(VLOOKUP(D385,'CFDA Program Titles Table'!A$2:C$2607,3,FALSE)),"",VLOOKUP(D385,'CFDA Program Titles Table'!A$2:C$2607,3,FALSE)))</f>
        <v/>
      </c>
      <c r="J385" s="70"/>
      <c r="K385" s="70"/>
      <c r="L385" s="2"/>
      <c r="M385" s="10"/>
      <c r="N385" s="10"/>
      <c r="O385" s="102"/>
      <c r="P385" s="101"/>
      <c r="Q385" s="101"/>
      <c r="R385" s="17"/>
      <c r="S385" s="106" t="str">
        <f>IFERROR(IF(J385="Y", "Research And Development Programs Cluster:", VLOOKUP(D385,'Cluster Info'!$A$2:$B$113,2,FALSE)), "Non Cluster:")</f>
        <v>Non Cluster:</v>
      </c>
      <c r="T385" s="106">
        <f t="shared" si="25"/>
        <v>0</v>
      </c>
      <c r="U385" s="106">
        <f t="shared" si="27"/>
        <v>0</v>
      </c>
      <c r="V385" s="106">
        <f t="shared" si="28"/>
        <v>0</v>
      </c>
      <c r="W385" s="119">
        <f t="shared" si="26"/>
        <v>0</v>
      </c>
      <c r="X385" s="106">
        <f t="shared" si="29"/>
        <v>0</v>
      </c>
    </row>
    <row r="386" spans="1:24" ht="14">
      <c r="A386" s="198"/>
      <c r="D386" s="1"/>
      <c r="E386" s="1"/>
      <c r="F386" s="187"/>
      <c r="G386" s="187"/>
      <c r="H386" s="80" t="str">
        <f>IF(ISERROR(IF(ISERROR(VLOOKUP((LEFT(D386,2)),'Fed. Agency Identifier Table'!A$2:C$63,3,FALSE)),(VLOOKUP((LEFT(D386,1)),'Fed. Agency Identifier Table'!A$2:C$63,3,FALSE)),(VLOOKUP((LEFT(D386,2)),'Fed. Agency Identifier Table'!A$2:C$63,3,FALSE)))),"",(IF(ISERROR(VLOOKUP((LEFT(D386,2)),'Fed. Agency Identifier Table'!A$2:C$63,3,FALSE)),(VLOOKUP((LEFT(D386,1)),'Fed. Agency Identifier Table'!A$2:C$63,3,FALSE)),(VLOOKUP((LEFT(D386,2)),'Fed. Agency Identifier Table'!A$2:C$63,3,FALSE)))))</f>
        <v/>
      </c>
      <c r="I386" s="150" t="str">
        <f>IF(ISNUMBER(SEARCH("*.unk*",D386)),"Other Federal Awards",IF(ISERROR(VLOOKUP(D386,'CFDA Program Titles Table'!A$2:C$2607,3,FALSE)),"",VLOOKUP(D386,'CFDA Program Titles Table'!A$2:C$2607,3,FALSE)))</f>
        <v/>
      </c>
      <c r="J386" s="70"/>
      <c r="K386" s="70"/>
      <c r="L386" s="2"/>
      <c r="M386" s="10"/>
      <c r="N386" s="10"/>
      <c r="O386" s="102"/>
      <c r="P386" s="101"/>
      <c r="Q386" s="101"/>
      <c r="R386" s="17"/>
      <c r="S386" s="106" t="str">
        <f>IFERROR(IF(J386="Y", "Research And Development Programs Cluster:", VLOOKUP(D386,'Cluster Info'!$A$2:$B$113,2,FALSE)), "Non Cluster:")</f>
        <v>Non Cluster:</v>
      </c>
      <c r="T386" s="106">
        <f t="shared" ref="T386:T449" si="30">IF(E386="Y","ARRA - "&amp;N386, N386)</f>
        <v>0</v>
      </c>
      <c r="U386" s="106">
        <f t="shared" si="27"/>
        <v>0</v>
      </c>
      <c r="V386" s="106">
        <f t="shared" si="28"/>
        <v>0</v>
      </c>
      <c r="W386" s="119">
        <f t="shared" ref="W386:W449" si="31">IF(AND(J386="Y",I386="Other Federal Awards"),(LEFT(D386,2)&amp;".RD"),D386)</f>
        <v>0</v>
      </c>
      <c r="X386" s="106">
        <f t="shared" si="29"/>
        <v>0</v>
      </c>
    </row>
    <row r="387" spans="1:24" ht="14">
      <c r="A387" s="198"/>
      <c r="D387" s="1"/>
      <c r="E387" s="1"/>
      <c r="F387" s="187"/>
      <c r="G387" s="187"/>
      <c r="H387" s="80" t="str">
        <f>IF(ISERROR(IF(ISERROR(VLOOKUP((LEFT(D387,2)),'Fed. Agency Identifier Table'!A$2:C$63,3,FALSE)),(VLOOKUP((LEFT(D387,1)),'Fed. Agency Identifier Table'!A$2:C$63,3,FALSE)),(VLOOKUP((LEFT(D387,2)),'Fed. Agency Identifier Table'!A$2:C$63,3,FALSE)))),"",(IF(ISERROR(VLOOKUP((LEFT(D387,2)),'Fed. Agency Identifier Table'!A$2:C$63,3,FALSE)),(VLOOKUP((LEFT(D387,1)),'Fed. Agency Identifier Table'!A$2:C$63,3,FALSE)),(VLOOKUP((LEFT(D387,2)),'Fed. Agency Identifier Table'!A$2:C$63,3,FALSE)))))</f>
        <v/>
      </c>
      <c r="I387" s="150" t="str">
        <f>IF(ISNUMBER(SEARCH("*.unk*",D387)),"Other Federal Awards",IF(ISERROR(VLOOKUP(D387,'CFDA Program Titles Table'!A$2:C$2607,3,FALSE)),"",VLOOKUP(D387,'CFDA Program Titles Table'!A$2:C$2607,3,FALSE)))</f>
        <v/>
      </c>
      <c r="J387" s="70"/>
      <c r="K387" s="70"/>
      <c r="L387" s="2"/>
      <c r="M387" s="10"/>
      <c r="N387" s="10"/>
      <c r="O387" s="102"/>
      <c r="P387" s="101"/>
      <c r="Q387" s="101"/>
      <c r="R387" s="17"/>
      <c r="S387" s="106" t="str">
        <f>IFERROR(IF(J387="Y", "Research And Development Programs Cluster:", VLOOKUP(D387,'Cluster Info'!$A$2:$B$113,2,FALSE)), "Non Cluster:")</f>
        <v>Non Cluster:</v>
      </c>
      <c r="T387" s="106">
        <f t="shared" si="30"/>
        <v>0</v>
      </c>
      <c r="U387" s="106">
        <f t="shared" ref="U387:U450" si="32">IF(F387="Y","COVID-19 - "&amp;N387, N387)</f>
        <v>0</v>
      </c>
      <c r="V387" s="106">
        <f t="shared" ref="V387:V450" si="33">IF(G387="Y","ARP - "&amp;N387, N387)</f>
        <v>0</v>
      </c>
      <c r="W387" s="119">
        <f t="shared" si="31"/>
        <v>0</v>
      </c>
      <c r="X387" s="106">
        <f t="shared" ref="X387:X450" si="34">O387-P387</f>
        <v>0</v>
      </c>
    </row>
    <row r="388" spans="1:24" ht="14">
      <c r="A388" s="198"/>
      <c r="D388" s="1"/>
      <c r="E388" s="1"/>
      <c r="F388" s="187"/>
      <c r="G388" s="187"/>
      <c r="H388" s="80" t="str">
        <f>IF(ISERROR(IF(ISERROR(VLOOKUP((LEFT(D388,2)),'Fed. Agency Identifier Table'!A$2:C$63,3,FALSE)),(VLOOKUP((LEFT(D388,1)),'Fed. Agency Identifier Table'!A$2:C$63,3,FALSE)),(VLOOKUP((LEFT(D388,2)),'Fed. Agency Identifier Table'!A$2:C$63,3,FALSE)))),"",(IF(ISERROR(VLOOKUP((LEFT(D388,2)),'Fed. Agency Identifier Table'!A$2:C$63,3,FALSE)),(VLOOKUP((LEFT(D388,1)),'Fed. Agency Identifier Table'!A$2:C$63,3,FALSE)),(VLOOKUP((LEFT(D388,2)),'Fed. Agency Identifier Table'!A$2:C$63,3,FALSE)))))</f>
        <v/>
      </c>
      <c r="I388" s="150" t="str">
        <f>IF(ISNUMBER(SEARCH("*.unk*",D388)),"Other Federal Awards",IF(ISERROR(VLOOKUP(D388,'CFDA Program Titles Table'!A$2:C$2607,3,FALSE)),"",VLOOKUP(D388,'CFDA Program Titles Table'!A$2:C$2607,3,FALSE)))</f>
        <v/>
      </c>
      <c r="J388" s="70"/>
      <c r="K388" s="70"/>
      <c r="L388" s="2"/>
      <c r="M388" s="10"/>
      <c r="N388" s="10"/>
      <c r="O388" s="102"/>
      <c r="P388" s="101"/>
      <c r="Q388" s="101"/>
      <c r="R388" s="17"/>
      <c r="S388" s="106" t="str">
        <f>IFERROR(IF(J388="Y", "Research And Development Programs Cluster:", VLOOKUP(D388,'Cluster Info'!$A$2:$B$113,2,FALSE)), "Non Cluster:")</f>
        <v>Non Cluster:</v>
      </c>
      <c r="T388" s="106">
        <f t="shared" si="30"/>
        <v>0</v>
      </c>
      <c r="U388" s="106">
        <f t="shared" si="32"/>
        <v>0</v>
      </c>
      <c r="V388" s="106">
        <f t="shared" si="33"/>
        <v>0</v>
      </c>
      <c r="W388" s="119">
        <f t="shared" si="31"/>
        <v>0</v>
      </c>
      <c r="X388" s="106">
        <f t="shared" si="34"/>
        <v>0</v>
      </c>
    </row>
    <row r="389" spans="1:24" ht="14">
      <c r="A389" s="198"/>
      <c r="D389" s="1"/>
      <c r="E389" s="1"/>
      <c r="F389" s="187"/>
      <c r="G389" s="187"/>
      <c r="H389" s="80" t="str">
        <f>IF(ISERROR(IF(ISERROR(VLOOKUP((LEFT(D389,2)),'Fed. Agency Identifier Table'!A$2:C$63,3,FALSE)),(VLOOKUP((LEFT(D389,1)),'Fed. Agency Identifier Table'!A$2:C$63,3,FALSE)),(VLOOKUP((LEFT(D389,2)),'Fed. Agency Identifier Table'!A$2:C$63,3,FALSE)))),"",(IF(ISERROR(VLOOKUP((LEFT(D389,2)),'Fed. Agency Identifier Table'!A$2:C$63,3,FALSE)),(VLOOKUP((LEFT(D389,1)),'Fed. Agency Identifier Table'!A$2:C$63,3,FALSE)),(VLOOKUP((LEFT(D389,2)),'Fed. Agency Identifier Table'!A$2:C$63,3,FALSE)))))</f>
        <v/>
      </c>
      <c r="I389" s="150" t="str">
        <f>IF(ISNUMBER(SEARCH("*.unk*",D389)),"Other Federal Awards",IF(ISERROR(VLOOKUP(D389,'CFDA Program Titles Table'!A$2:C$2607,3,FALSE)),"",VLOOKUP(D389,'CFDA Program Titles Table'!A$2:C$2607,3,FALSE)))</f>
        <v/>
      </c>
      <c r="J389" s="70"/>
      <c r="K389" s="70"/>
      <c r="L389" s="2"/>
      <c r="M389" s="10"/>
      <c r="N389" s="10"/>
      <c r="O389" s="102"/>
      <c r="P389" s="101"/>
      <c r="Q389" s="101"/>
      <c r="R389" s="17"/>
      <c r="S389" s="106" t="str">
        <f>IFERROR(IF(J389="Y", "Research And Development Programs Cluster:", VLOOKUP(D389,'Cluster Info'!$A$2:$B$113,2,FALSE)), "Non Cluster:")</f>
        <v>Non Cluster:</v>
      </c>
      <c r="T389" s="106">
        <f t="shared" si="30"/>
        <v>0</v>
      </c>
      <c r="U389" s="106">
        <f t="shared" si="32"/>
        <v>0</v>
      </c>
      <c r="V389" s="106">
        <f t="shared" si="33"/>
        <v>0</v>
      </c>
      <c r="W389" s="119">
        <f t="shared" si="31"/>
        <v>0</v>
      </c>
      <c r="X389" s="106">
        <f t="shared" si="34"/>
        <v>0</v>
      </c>
    </row>
    <row r="390" spans="1:24" ht="14">
      <c r="A390" s="198"/>
      <c r="D390" s="1"/>
      <c r="E390" s="1"/>
      <c r="F390" s="187"/>
      <c r="G390" s="187"/>
      <c r="H390" s="80" t="str">
        <f>IF(ISERROR(IF(ISERROR(VLOOKUP((LEFT(D390,2)),'Fed. Agency Identifier Table'!A$2:C$63,3,FALSE)),(VLOOKUP((LEFT(D390,1)),'Fed. Agency Identifier Table'!A$2:C$63,3,FALSE)),(VLOOKUP((LEFT(D390,2)),'Fed. Agency Identifier Table'!A$2:C$63,3,FALSE)))),"",(IF(ISERROR(VLOOKUP((LEFT(D390,2)),'Fed. Agency Identifier Table'!A$2:C$63,3,FALSE)),(VLOOKUP((LEFT(D390,1)),'Fed. Agency Identifier Table'!A$2:C$63,3,FALSE)),(VLOOKUP((LEFT(D390,2)),'Fed. Agency Identifier Table'!A$2:C$63,3,FALSE)))))</f>
        <v/>
      </c>
      <c r="I390" s="150" t="str">
        <f>IF(ISNUMBER(SEARCH("*.unk*",D390)),"Other Federal Awards",IF(ISERROR(VLOOKUP(D390,'CFDA Program Titles Table'!A$2:C$2607,3,FALSE)),"",VLOOKUP(D390,'CFDA Program Titles Table'!A$2:C$2607,3,FALSE)))</f>
        <v/>
      </c>
      <c r="J390" s="70"/>
      <c r="K390" s="70"/>
      <c r="L390" s="2"/>
      <c r="M390" s="10"/>
      <c r="N390" s="10"/>
      <c r="O390" s="102"/>
      <c r="P390" s="101"/>
      <c r="Q390" s="101"/>
      <c r="R390" s="17"/>
      <c r="S390" s="106" t="str">
        <f>IFERROR(IF(J390="Y", "Research And Development Programs Cluster:", VLOOKUP(D390,'Cluster Info'!$A$2:$B$113,2,FALSE)), "Non Cluster:")</f>
        <v>Non Cluster:</v>
      </c>
      <c r="T390" s="106">
        <f t="shared" si="30"/>
        <v>0</v>
      </c>
      <c r="U390" s="106">
        <f t="shared" si="32"/>
        <v>0</v>
      </c>
      <c r="V390" s="106">
        <f t="shared" si="33"/>
        <v>0</v>
      </c>
      <c r="W390" s="119">
        <f t="shared" si="31"/>
        <v>0</v>
      </c>
      <c r="X390" s="106">
        <f t="shared" si="34"/>
        <v>0</v>
      </c>
    </row>
    <row r="391" spans="1:24" ht="14">
      <c r="A391" s="198"/>
      <c r="D391" s="1"/>
      <c r="E391" s="1"/>
      <c r="F391" s="187"/>
      <c r="G391" s="187"/>
      <c r="H391" s="80" t="str">
        <f>IF(ISERROR(IF(ISERROR(VLOOKUP((LEFT(D391,2)),'Fed. Agency Identifier Table'!A$2:C$63,3,FALSE)),(VLOOKUP((LEFT(D391,1)),'Fed. Agency Identifier Table'!A$2:C$63,3,FALSE)),(VLOOKUP((LEFT(D391,2)),'Fed. Agency Identifier Table'!A$2:C$63,3,FALSE)))),"",(IF(ISERROR(VLOOKUP((LEFT(D391,2)),'Fed. Agency Identifier Table'!A$2:C$63,3,FALSE)),(VLOOKUP((LEFT(D391,1)),'Fed. Agency Identifier Table'!A$2:C$63,3,FALSE)),(VLOOKUP((LEFT(D391,2)),'Fed. Agency Identifier Table'!A$2:C$63,3,FALSE)))))</f>
        <v/>
      </c>
      <c r="I391" s="150" t="str">
        <f>IF(ISNUMBER(SEARCH("*.unk*",D391)),"Other Federal Awards",IF(ISERROR(VLOOKUP(D391,'CFDA Program Titles Table'!A$2:C$2607,3,FALSE)),"",VLOOKUP(D391,'CFDA Program Titles Table'!A$2:C$2607,3,FALSE)))</f>
        <v/>
      </c>
      <c r="J391" s="70"/>
      <c r="K391" s="70"/>
      <c r="L391" s="2"/>
      <c r="M391" s="10"/>
      <c r="N391" s="10"/>
      <c r="O391" s="102"/>
      <c r="P391" s="101"/>
      <c r="Q391" s="101"/>
      <c r="R391" s="17"/>
      <c r="S391" s="106" t="str">
        <f>IFERROR(IF(J391="Y", "Research And Development Programs Cluster:", VLOOKUP(D391,'Cluster Info'!$A$2:$B$113,2,FALSE)), "Non Cluster:")</f>
        <v>Non Cluster:</v>
      </c>
      <c r="T391" s="106">
        <f t="shared" si="30"/>
        <v>0</v>
      </c>
      <c r="U391" s="106">
        <f t="shared" si="32"/>
        <v>0</v>
      </c>
      <c r="V391" s="106">
        <f t="shared" si="33"/>
        <v>0</v>
      </c>
      <c r="W391" s="119">
        <f t="shared" si="31"/>
        <v>0</v>
      </c>
      <c r="X391" s="106">
        <f t="shared" si="34"/>
        <v>0</v>
      </c>
    </row>
    <row r="392" spans="1:24" ht="14">
      <c r="A392" s="198"/>
      <c r="D392" s="1"/>
      <c r="E392" s="1"/>
      <c r="F392" s="187"/>
      <c r="G392" s="187"/>
      <c r="H392" s="80" t="str">
        <f>IF(ISERROR(IF(ISERROR(VLOOKUP((LEFT(D392,2)),'Fed. Agency Identifier Table'!A$2:C$63,3,FALSE)),(VLOOKUP((LEFT(D392,1)),'Fed. Agency Identifier Table'!A$2:C$63,3,FALSE)),(VLOOKUP((LEFT(D392,2)),'Fed. Agency Identifier Table'!A$2:C$63,3,FALSE)))),"",(IF(ISERROR(VLOOKUP((LEFT(D392,2)),'Fed. Agency Identifier Table'!A$2:C$63,3,FALSE)),(VLOOKUP((LEFT(D392,1)),'Fed. Agency Identifier Table'!A$2:C$63,3,FALSE)),(VLOOKUP((LEFT(D392,2)),'Fed. Agency Identifier Table'!A$2:C$63,3,FALSE)))))</f>
        <v/>
      </c>
      <c r="I392" s="150" t="str">
        <f>IF(ISNUMBER(SEARCH("*.unk*",D392)),"Other Federal Awards",IF(ISERROR(VLOOKUP(D392,'CFDA Program Titles Table'!A$2:C$2607,3,FALSE)),"",VLOOKUP(D392,'CFDA Program Titles Table'!A$2:C$2607,3,FALSE)))</f>
        <v/>
      </c>
      <c r="J392" s="70"/>
      <c r="K392" s="70"/>
      <c r="L392" s="2"/>
      <c r="M392" s="10"/>
      <c r="N392" s="10"/>
      <c r="O392" s="102"/>
      <c r="P392" s="101"/>
      <c r="Q392" s="101"/>
      <c r="R392" s="17"/>
      <c r="S392" s="106" t="str">
        <f>IFERROR(IF(J392="Y", "Research And Development Programs Cluster:", VLOOKUP(D392,'Cluster Info'!$A$2:$B$113,2,FALSE)), "Non Cluster:")</f>
        <v>Non Cluster:</v>
      </c>
      <c r="T392" s="106">
        <f t="shared" si="30"/>
        <v>0</v>
      </c>
      <c r="U392" s="106">
        <f t="shared" si="32"/>
        <v>0</v>
      </c>
      <c r="V392" s="106">
        <f t="shared" si="33"/>
        <v>0</v>
      </c>
      <c r="W392" s="119">
        <f t="shared" si="31"/>
        <v>0</v>
      </c>
      <c r="X392" s="106">
        <f t="shared" si="34"/>
        <v>0</v>
      </c>
    </row>
    <row r="393" spans="1:24" ht="14">
      <c r="A393" s="198"/>
      <c r="D393" s="1"/>
      <c r="E393" s="1"/>
      <c r="F393" s="187"/>
      <c r="G393" s="187"/>
      <c r="H393" s="80" t="str">
        <f>IF(ISERROR(IF(ISERROR(VLOOKUP((LEFT(D393,2)),'Fed. Agency Identifier Table'!A$2:C$63,3,FALSE)),(VLOOKUP((LEFT(D393,1)),'Fed. Agency Identifier Table'!A$2:C$63,3,FALSE)),(VLOOKUP((LEFT(D393,2)),'Fed. Agency Identifier Table'!A$2:C$63,3,FALSE)))),"",(IF(ISERROR(VLOOKUP((LEFT(D393,2)),'Fed. Agency Identifier Table'!A$2:C$63,3,FALSE)),(VLOOKUP((LEFT(D393,1)),'Fed. Agency Identifier Table'!A$2:C$63,3,FALSE)),(VLOOKUP((LEFT(D393,2)),'Fed. Agency Identifier Table'!A$2:C$63,3,FALSE)))))</f>
        <v/>
      </c>
      <c r="I393" s="150" t="str">
        <f>IF(ISNUMBER(SEARCH("*.unk*",D393)),"Other Federal Awards",IF(ISERROR(VLOOKUP(D393,'CFDA Program Titles Table'!A$2:C$2607,3,FALSE)),"",VLOOKUP(D393,'CFDA Program Titles Table'!A$2:C$2607,3,FALSE)))</f>
        <v/>
      </c>
      <c r="J393" s="70"/>
      <c r="K393" s="70"/>
      <c r="L393" s="2"/>
      <c r="M393" s="10"/>
      <c r="N393" s="10"/>
      <c r="O393" s="102"/>
      <c r="P393" s="101"/>
      <c r="Q393" s="101"/>
      <c r="R393" s="17"/>
      <c r="S393" s="106" t="str">
        <f>IFERROR(IF(J393="Y", "Research And Development Programs Cluster:", VLOOKUP(D393,'Cluster Info'!$A$2:$B$113,2,FALSE)), "Non Cluster:")</f>
        <v>Non Cluster:</v>
      </c>
      <c r="T393" s="106">
        <f t="shared" si="30"/>
        <v>0</v>
      </c>
      <c r="U393" s="106">
        <f t="shared" si="32"/>
        <v>0</v>
      </c>
      <c r="V393" s="106">
        <f t="shared" si="33"/>
        <v>0</v>
      </c>
      <c r="W393" s="119">
        <f t="shared" si="31"/>
        <v>0</v>
      </c>
      <c r="X393" s="106">
        <f t="shared" si="34"/>
        <v>0</v>
      </c>
    </row>
    <row r="394" spans="1:24" ht="14">
      <c r="A394" s="198"/>
      <c r="D394" s="1"/>
      <c r="E394" s="1"/>
      <c r="F394" s="187"/>
      <c r="G394" s="187"/>
      <c r="H394" s="80" t="str">
        <f>IF(ISERROR(IF(ISERROR(VLOOKUP((LEFT(D394,2)),'Fed. Agency Identifier Table'!A$2:C$63,3,FALSE)),(VLOOKUP((LEFT(D394,1)),'Fed. Agency Identifier Table'!A$2:C$63,3,FALSE)),(VLOOKUP((LEFT(D394,2)),'Fed. Agency Identifier Table'!A$2:C$63,3,FALSE)))),"",(IF(ISERROR(VLOOKUP((LEFT(D394,2)),'Fed. Agency Identifier Table'!A$2:C$63,3,FALSE)),(VLOOKUP((LEFT(D394,1)),'Fed. Agency Identifier Table'!A$2:C$63,3,FALSE)),(VLOOKUP((LEFT(D394,2)),'Fed. Agency Identifier Table'!A$2:C$63,3,FALSE)))))</f>
        <v/>
      </c>
      <c r="I394" s="150" t="str">
        <f>IF(ISNUMBER(SEARCH("*.unk*",D394)),"Other Federal Awards",IF(ISERROR(VLOOKUP(D394,'CFDA Program Titles Table'!A$2:C$2607,3,FALSE)),"",VLOOKUP(D394,'CFDA Program Titles Table'!A$2:C$2607,3,FALSE)))</f>
        <v/>
      </c>
      <c r="J394" s="70"/>
      <c r="K394" s="70"/>
      <c r="L394" s="2"/>
      <c r="M394" s="10"/>
      <c r="N394" s="10"/>
      <c r="O394" s="102"/>
      <c r="P394" s="101"/>
      <c r="Q394" s="101"/>
      <c r="R394" s="17"/>
      <c r="S394" s="106" t="str">
        <f>IFERROR(IF(J394="Y", "Research And Development Programs Cluster:", VLOOKUP(D394,'Cluster Info'!$A$2:$B$113,2,FALSE)), "Non Cluster:")</f>
        <v>Non Cluster:</v>
      </c>
      <c r="T394" s="106">
        <f t="shared" si="30"/>
        <v>0</v>
      </c>
      <c r="U394" s="106">
        <f t="shared" si="32"/>
        <v>0</v>
      </c>
      <c r="V394" s="106">
        <f t="shared" si="33"/>
        <v>0</v>
      </c>
      <c r="W394" s="119">
        <f t="shared" si="31"/>
        <v>0</v>
      </c>
      <c r="X394" s="106">
        <f t="shared" si="34"/>
        <v>0</v>
      </c>
    </row>
    <row r="395" spans="1:24" ht="14">
      <c r="A395" s="198"/>
      <c r="D395" s="1"/>
      <c r="E395" s="1"/>
      <c r="F395" s="187"/>
      <c r="G395" s="187"/>
      <c r="H395" s="80" t="str">
        <f>IF(ISERROR(IF(ISERROR(VLOOKUP((LEFT(D395,2)),'Fed. Agency Identifier Table'!A$2:C$63,3,FALSE)),(VLOOKUP((LEFT(D395,1)),'Fed. Agency Identifier Table'!A$2:C$63,3,FALSE)),(VLOOKUP((LEFT(D395,2)),'Fed. Agency Identifier Table'!A$2:C$63,3,FALSE)))),"",(IF(ISERROR(VLOOKUP((LEFT(D395,2)),'Fed. Agency Identifier Table'!A$2:C$63,3,FALSE)),(VLOOKUP((LEFT(D395,1)),'Fed. Agency Identifier Table'!A$2:C$63,3,FALSE)),(VLOOKUP((LEFT(D395,2)),'Fed. Agency Identifier Table'!A$2:C$63,3,FALSE)))))</f>
        <v/>
      </c>
      <c r="I395" s="150" t="str">
        <f>IF(ISNUMBER(SEARCH("*.unk*",D395)),"Other Federal Awards",IF(ISERROR(VLOOKUP(D395,'CFDA Program Titles Table'!A$2:C$2607,3,FALSE)),"",VLOOKUP(D395,'CFDA Program Titles Table'!A$2:C$2607,3,FALSE)))</f>
        <v/>
      </c>
      <c r="J395" s="70"/>
      <c r="K395" s="70"/>
      <c r="L395" s="2"/>
      <c r="M395" s="10"/>
      <c r="N395" s="10"/>
      <c r="O395" s="102"/>
      <c r="P395" s="101"/>
      <c r="Q395" s="101"/>
      <c r="R395" s="17"/>
      <c r="S395" s="106" t="str">
        <f>IFERROR(IF(J395="Y", "Research And Development Programs Cluster:", VLOOKUP(D395,'Cluster Info'!$A$2:$B$113,2,FALSE)), "Non Cluster:")</f>
        <v>Non Cluster:</v>
      </c>
      <c r="T395" s="106">
        <f t="shared" si="30"/>
        <v>0</v>
      </c>
      <c r="U395" s="106">
        <f t="shared" si="32"/>
        <v>0</v>
      </c>
      <c r="V395" s="106">
        <f t="shared" si="33"/>
        <v>0</v>
      </c>
      <c r="W395" s="119">
        <f t="shared" si="31"/>
        <v>0</v>
      </c>
      <c r="X395" s="106">
        <f t="shared" si="34"/>
        <v>0</v>
      </c>
    </row>
    <row r="396" spans="1:24" ht="14">
      <c r="A396" s="198"/>
      <c r="D396" s="1"/>
      <c r="E396" s="1"/>
      <c r="F396" s="187"/>
      <c r="G396" s="187"/>
      <c r="H396" s="80" t="str">
        <f>IF(ISERROR(IF(ISERROR(VLOOKUP((LEFT(D396,2)),'Fed. Agency Identifier Table'!A$2:C$63,3,FALSE)),(VLOOKUP((LEFT(D396,1)),'Fed. Agency Identifier Table'!A$2:C$63,3,FALSE)),(VLOOKUP((LEFT(D396,2)),'Fed. Agency Identifier Table'!A$2:C$63,3,FALSE)))),"",(IF(ISERROR(VLOOKUP((LEFT(D396,2)),'Fed. Agency Identifier Table'!A$2:C$63,3,FALSE)),(VLOOKUP((LEFT(D396,1)),'Fed. Agency Identifier Table'!A$2:C$63,3,FALSE)),(VLOOKUP((LEFT(D396,2)),'Fed. Agency Identifier Table'!A$2:C$63,3,FALSE)))))</f>
        <v/>
      </c>
      <c r="I396" s="150" t="str">
        <f>IF(ISNUMBER(SEARCH("*.unk*",D396)),"Other Federal Awards",IF(ISERROR(VLOOKUP(D396,'CFDA Program Titles Table'!A$2:C$2607,3,FALSE)),"",VLOOKUP(D396,'CFDA Program Titles Table'!A$2:C$2607,3,FALSE)))</f>
        <v/>
      </c>
      <c r="J396" s="70"/>
      <c r="K396" s="70"/>
      <c r="L396" s="2"/>
      <c r="M396" s="10"/>
      <c r="N396" s="10"/>
      <c r="O396" s="102"/>
      <c r="P396" s="101"/>
      <c r="Q396" s="101"/>
      <c r="R396" s="17"/>
      <c r="S396" s="106" t="str">
        <f>IFERROR(IF(J396="Y", "Research And Development Programs Cluster:", VLOOKUP(D396,'Cluster Info'!$A$2:$B$113,2,FALSE)), "Non Cluster:")</f>
        <v>Non Cluster:</v>
      </c>
      <c r="T396" s="106">
        <f t="shared" si="30"/>
        <v>0</v>
      </c>
      <c r="U396" s="106">
        <f t="shared" si="32"/>
        <v>0</v>
      </c>
      <c r="V396" s="106">
        <f t="shared" si="33"/>
        <v>0</v>
      </c>
      <c r="W396" s="119">
        <f t="shared" si="31"/>
        <v>0</v>
      </c>
      <c r="X396" s="106">
        <f t="shared" si="34"/>
        <v>0</v>
      </c>
    </row>
    <row r="397" spans="1:24" ht="14">
      <c r="A397" s="198"/>
      <c r="D397" s="1"/>
      <c r="E397" s="1"/>
      <c r="F397" s="187"/>
      <c r="G397" s="187"/>
      <c r="H397" s="80" t="str">
        <f>IF(ISERROR(IF(ISERROR(VLOOKUP((LEFT(D397,2)),'Fed. Agency Identifier Table'!A$2:C$63,3,FALSE)),(VLOOKUP((LEFT(D397,1)),'Fed. Agency Identifier Table'!A$2:C$63,3,FALSE)),(VLOOKUP((LEFT(D397,2)),'Fed. Agency Identifier Table'!A$2:C$63,3,FALSE)))),"",(IF(ISERROR(VLOOKUP((LEFT(D397,2)),'Fed. Agency Identifier Table'!A$2:C$63,3,FALSE)),(VLOOKUP((LEFT(D397,1)),'Fed. Agency Identifier Table'!A$2:C$63,3,FALSE)),(VLOOKUP((LEFT(D397,2)),'Fed. Agency Identifier Table'!A$2:C$63,3,FALSE)))))</f>
        <v/>
      </c>
      <c r="I397" s="150" t="str">
        <f>IF(ISNUMBER(SEARCH("*.unk*",D397)),"Other Federal Awards",IF(ISERROR(VLOOKUP(D397,'CFDA Program Titles Table'!A$2:C$2607,3,FALSE)),"",VLOOKUP(D397,'CFDA Program Titles Table'!A$2:C$2607,3,FALSE)))</f>
        <v/>
      </c>
      <c r="J397" s="70"/>
      <c r="K397" s="70"/>
      <c r="L397" s="2"/>
      <c r="M397" s="10"/>
      <c r="N397" s="10"/>
      <c r="O397" s="102"/>
      <c r="P397" s="101"/>
      <c r="Q397" s="101"/>
      <c r="R397" s="17"/>
      <c r="S397" s="106" t="str">
        <f>IFERROR(IF(J397="Y", "Research And Development Programs Cluster:", VLOOKUP(D397,'Cluster Info'!$A$2:$B$113,2,FALSE)), "Non Cluster:")</f>
        <v>Non Cluster:</v>
      </c>
      <c r="T397" s="106">
        <f t="shared" si="30"/>
        <v>0</v>
      </c>
      <c r="U397" s="106">
        <f t="shared" si="32"/>
        <v>0</v>
      </c>
      <c r="V397" s="106">
        <f t="shared" si="33"/>
        <v>0</v>
      </c>
      <c r="W397" s="119">
        <f t="shared" si="31"/>
        <v>0</v>
      </c>
      <c r="X397" s="106">
        <f t="shared" si="34"/>
        <v>0</v>
      </c>
    </row>
    <row r="398" spans="1:24" ht="14">
      <c r="A398" s="198"/>
      <c r="D398" s="1"/>
      <c r="E398" s="1"/>
      <c r="F398" s="187"/>
      <c r="G398" s="187"/>
      <c r="H398" s="80" t="str">
        <f>IF(ISERROR(IF(ISERROR(VLOOKUP((LEFT(D398,2)),'Fed. Agency Identifier Table'!A$2:C$63,3,FALSE)),(VLOOKUP((LEFT(D398,1)),'Fed. Agency Identifier Table'!A$2:C$63,3,FALSE)),(VLOOKUP((LEFT(D398,2)),'Fed. Agency Identifier Table'!A$2:C$63,3,FALSE)))),"",(IF(ISERROR(VLOOKUP((LEFT(D398,2)),'Fed. Agency Identifier Table'!A$2:C$63,3,FALSE)),(VLOOKUP((LEFT(D398,1)),'Fed. Agency Identifier Table'!A$2:C$63,3,FALSE)),(VLOOKUP((LEFT(D398,2)),'Fed. Agency Identifier Table'!A$2:C$63,3,FALSE)))))</f>
        <v/>
      </c>
      <c r="I398" s="150" t="str">
        <f>IF(ISNUMBER(SEARCH("*.unk*",D398)),"Other Federal Awards",IF(ISERROR(VLOOKUP(D398,'CFDA Program Titles Table'!A$2:C$2607,3,FALSE)),"",VLOOKUP(D398,'CFDA Program Titles Table'!A$2:C$2607,3,FALSE)))</f>
        <v/>
      </c>
      <c r="J398" s="70"/>
      <c r="K398" s="70"/>
      <c r="L398" s="2"/>
      <c r="M398" s="10"/>
      <c r="N398" s="10"/>
      <c r="O398" s="102"/>
      <c r="P398" s="101"/>
      <c r="Q398" s="101"/>
      <c r="R398" s="17"/>
      <c r="S398" s="106" t="str">
        <f>IFERROR(IF(J398="Y", "Research And Development Programs Cluster:", VLOOKUP(D398,'Cluster Info'!$A$2:$B$113,2,FALSE)), "Non Cluster:")</f>
        <v>Non Cluster:</v>
      </c>
      <c r="T398" s="106">
        <f t="shared" si="30"/>
        <v>0</v>
      </c>
      <c r="U398" s="106">
        <f t="shared" si="32"/>
        <v>0</v>
      </c>
      <c r="V398" s="106">
        <f t="shared" si="33"/>
        <v>0</v>
      </c>
      <c r="W398" s="119">
        <f t="shared" si="31"/>
        <v>0</v>
      </c>
      <c r="X398" s="106">
        <f t="shared" si="34"/>
        <v>0</v>
      </c>
    </row>
    <row r="399" spans="1:24" ht="14">
      <c r="A399" s="198"/>
      <c r="D399" s="1"/>
      <c r="E399" s="1"/>
      <c r="F399" s="187"/>
      <c r="G399" s="187"/>
      <c r="H399" s="80" t="str">
        <f>IF(ISERROR(IF(ISERROR(VLOOKUP((LEFT(D399,2)),'Fed. Agency Identifier Table'!A$2:C$63,3,FALSE)),(VLOOKUP((LEFT(D399,1)),'Fed. Agency Identifier Table'!A$2:C$63,3,FALSE)),(VLOOKUP((LEFT(D399,2)),'Fed. Agency Identifier Table'!A$2:C$63,3,FALSE)))),"",(IF(ISERROR(VLOOKUP((LEFT(D399,2)),'Fed. Agency Identifier Table'!A$2:C$63,3,FALSE)),(VLOOKUP((LEFT(D399,1)),'Fed. Agency Identifier Table'!A$2:C$63,3,FALSE)),(VLOOKUP((LEFT(D399,2)),'Fed. Agency Identifier Table'!A$2:C$63,3,FALSE)))))</f>
        <v/>
      </c>
      <c r="I399" s="150" t="str">
        <f>IF(ISNUMBER(SEARCH("*.unk*",D399)),"Other Federal Awards",IF(ISERROR(VLOOKUP(D399,'CFDA Program Titles Table'!A$2:C$2607,3,FALSE)),"",VLOOKUP(D399,'CFDA Program Titles Table'!A$2:C$2607,3,FALSE)))</f>
        <v/>
      </c>
      <c r="J399" s="70"/>
      <c r="K399" s="70"/>
      <c r="L399" s="2"/>
      <c r="M399" s="10"/>
      <c r="N399" s="10"/>
      <c r="O399" s="102"/>
      <c r="P399" s="101"/>
      <c r="Q399" s="101"/>
      <c r="R399" s="17"/>
      <c r="S399" s="106" t="str">
        <f>IFERROR(IF(J399="Y", "Research And Development Programs Cluster:", VLOOKUP(D399,'Cluster Info'!$A$2:$B$113,2,FALSE)), "Non Cluster:")</f>
        <v>Non Cluster:</v>
      </c>
      <c r="T399" s="106">
        <f t="shared" si="30"/>
        <v>0</v>
      </c>
      <c r="U399" s="106">
        <f t="shared" si="32"/>
        <v>0</v>
      </c>
      <c r="V399" s="106">
        <f t="shared" si="33"/>
        <v>0</v>
      </c>
      <c r="W399" s="119">
        <f t="shared" si="31"/>
        <v>0</v>
      </c>
      <c r="X399" s="106">
        <f t="shared" si="34"/>
        <v>0</v>
      </c>
    </row>
    <row r="400" spans="1:24" ht="14">
      <c r="A400" s="198"/>
      <c r="D400" s="1"/>
      <c r="E400" s="1"/>
      <c r="F400" s="187"/>
      <c r="G400" s="187"/>
      <c r="H400" s="80" t="str">
        <f>IF(ISERROR(IF(ISERROR(VLOOKUP((LEFT(D400,2)),'Fed. Agency Identifier Table'!A$2:C$63,3,FALSE)),(VLOOKUP((LEFT(D400,1)),'Fed. Agency Identifier Table'!A$2:C$63,3,FALSE)),(VLOOKUP((LEFT(D400,2)),'Fed. Agency Identifier Table'!A$2:C$63,3,FALSE)))),"",(IF(ISERROR(VLOOKUP((LEFT(D400,2)),'Fed. Agency Identifier Table'!A$2:C$63,3,FALSE)),(VLOOKUP((LEFT(D400,1)),'Fed. Agency Identifier Table'!A$2:C$63,3,FALSE)),(VLOOKUP((LEFT(D400,2)),'Fed. Agency Identifier Table'!A$2:C$63,3,FALSE)))))</f>
        <v/>
      </c>
      <c r="I400" s="150" t="str">
        <f>IF(ISNUMBER(SEARCH("*.unk*",D400)),"Other Federal Awards",IF(ISERROR(VLOOKUP(D400,'CFDA Program Titles Table'!A$2:C$2607,3,FALSE)),"",VLOOKUP(D400,'CFDA Program Titles Table'!A$2:C$2607,3,FALSE)))</f>
        <v/>
      </c>
      <c r="J400" s="70"/>
      <c r="K400" s="70"/>
      <c r="L400" s="2"/>
      <c r="M400" s="10"/>
      <c r="N400" s="10"/>
      <c r="O400" s="102"/>
      <c r="P400" s="101"/>
      <c r="Q400" s="101"/>
      <c r="R400" s="17"/>
      <c r="S400" s="106" t="str">
        <f>IFERROR(IF(J400="Y", "Research And Development Programs Cluster:", VLOOKUP(D400,'Cluster Info'!$A$2:$B$113,2,FALSE)), "Non Cluster:")</f>
        <v>Non Cluster:</v>
      </c>
      <c r="T400" s="106">
        <f t="shared" si="30"/>
        <v>0</v>
      </c>
      <c r="U400" s="106">
        <f t="shared" si="32"/>
        <v>0</v>
      </c>
      <c r="V400" s="106">
        <f t="shared" si="33"/>
        <v>0</v>
      </c>
      <c r="W400" s="119">
        <f t="shared" si="31"/>
        <v>0</v>
      </c>
      <c r="X400" s="106">
        <f t="shared" si="34"/>
        <v>0</v>
      </c>
    </row>
    <row r="401" spans="1:24" ht="14">
      <c r="A401" s="198"/>
      <c r="D401" s="1"/>
      <c r="E401" s="1"/>
      <c r="F401" s="187"/>
      <c r="G401" s="187"/>
      <c r="H401" s="80" t="str">
        <f>IF(ISERROR(IF(ISERROR(VLOOKUP((LEFT(D401,2)),'Fed. Agency Identifier Table'!A$2:C$63,3,FALSE)),(VLOOKUP((LEFT(D401,1)),'Fed. Agency Identifier Table'!A$2:C$63,3,FALSE)),(VLOOKUP((LEFT(D401,2)),'Fed. Agency Identifier Table'!A$2:C$63,3,FALSE)))),"",(IF(ISERROR(VLOOKUP((LEFT(D401,2)),'Fed. Agency Identifier Table'!A$2:C$63,3,FALSE)),(VLOOKUP((LEFT(D401,1)),'Fed. Agency Identifier Table'!A$2:C$63,3,FALSE)),(VLOOKUP((LEFT(D401,2)),'Fed. Agency Identifier Table'!A$2:C$63,3,FALSE)))))</f>
        <v/>
      </c>
      <c r="I401" s="150" t="str">
        <f>IF(ISNUMBER(SEARCH("*.unk*",D401)),"Other Federal Awards",IF(ISERROR(VLOOKUP(D401,'CFDA Program Titles Table'!A$2:C$2607,3,FALSE)),"",VLOOKUP(D401,'CFDA Program Titles Table'!A$2:C$2607,3,FALSE)))</f>
        <v/>
      </c>
      <c r="J401" s="70"/>
      <c r="K401" s="70"/>
      <c r="L401" s="2"/>
      <c r="M401" s="10"/>
      <c r="N401" s="10"/>
      <c r="O401" s="102"/>
      <c r="P401" s="101"/>
      <c r="Q401" s="101"/>
      <c r="R401" s="17"/>
      <c r="S401" s="106" t="str">
        <f>IFERROR(IF(J401="Y", "Research And Development Programs Cluster:", VLOOKUP(D401,'Cluster Info'!$A$2:$B$113,2,FALSE)), "Non Cluster:")</f>
        <v>Non Cluster:</v>
      </c>
      <c r="T401" s="106">
        <f t="shared" si="30"/>
        <v>0</v>
      </c>
      <c r="U401" s="106">
        <f t="shared" si="32"/>
        <v>0</v>
      </c>
      <c r="V401" s="106">
        <f t="shared" si="33"/>
        <v>0</v>
      </c>
      <c r="W401" s="119">
        <f t="shared" si="31"/>
        <v>0</v>
      </c>
      <c r="X401" s="106">
        <f t="shared" si="34"/>
        <v>0</v>
      </c>
    </row>
    <row r="402" spans="1:24" ht="14">
      <c r="A402" s="198"/>
      <c r="D402" s="1"/>
      <c r="E402" s="1"/>
      <c r="F402" s="187"/>
      <c r="G402" s="187"/>
      <c r="H402" s="80" t="str">
        <f>IF(ISERROR(IF(ISERROR(VLOOKUP((LEFT(D402,2)),'Fed. Agency Identifier Table'!A$2:C$63,3,FALSE)),(VLOOKUP((LEFT(D402,1)),'Fed. Agency Identifier Table'!A$2:C$63,3,FALSE)),(VLOOKUP((LEFT(D402,2)),'Fed. Agency Identifier Table'!A$2:C$63,3,FALSE)))),"",(IF(ISERROR(VLOOKUP((LEFT(D402,2)),'Fed. Agency Identifier Table'!A$2:C$63,3,FALSE)),(VLOOKUP((LEFT(D402,1)),'Fed. Agency Identifier Table'!A$2:C$63,3,FALSE)),(VLOOKUP((LEFT(D402,2)),'Fed. Agency Identifier Table'!A$2:C$63,3,FALSE)))))</f>
        <v/>
      </c>
      <c r="I402" s="150" t="str">
        <f>IF(ISNUMBER(SEARCH("*.unk*",D402)),"Other Federal Awards",IF(ISERROR(VLOOKUP(D402,'CFDA Program Titles Table'!A$2:C$2607,3,FALSE)),"",VLOOKUP(D402,'CFDA Program Titles Table'!A$2:C$2607,3,FALSE)))</f>
        <v/>
      </c>
      <c r="J402" s="70"/>
      <c r="K402" s="70"/>
      <c r="L402" s="2"/>
      <c r="M402" s="10"/>
      <c r="N402" s="10"/>
      <c r="O402" s="102"/>
      <c r="P402" s="101"/>
      <c r="Q402" s="101"/>
      <c r="R402" s="17"/>
      <c r="S402" s="106" t="str">
        <f>IFERROR(IF(J402="Y", "Research And Development Programs Cluster:", VLOOKUP(D402,'Cluster Info'!$A$2:$B$113,2,FALSE)), "Non Cluster:")</f>
        <v>Non Cluster:</v>
      </c>
      <c r="T402" s="106">
        <f t="shared" si="30"/>
        <v>0</v>
      </c>
      <c r="U402" s="106">
        <f t="shared" si="32"/>
        <v>0</v>
      </c>
      <c r="V402" s="106">
        <f t="shared" si="33"/>
        <v>0</v>
      </c>
      <c r="W402" s="119">
        <f t="shared" si="31"/>
        <v>0</v>
      </c>
      <c r="X402" s="106">
        <f t="shared" si="34"/>
        <v>0</v>
      </c>
    </row>
    <row r="403" spans="1:24" ht="14">
      <c r="A403" s="198"/>
      <c r="D403" s="1"/>
      <c r="E403" s="1"/>
      <c r="F403" s="187"/>
      <c r="G403" s="187"/>
      <c r="H403" s="80" t="str">
        <f>IF(ISERROR(IF(ISERROR(VLOOKUP((LEFT(D403,2)),'Fed. Agency Identifier Table'!A$2:C$63,3,FALSE)),(VLOOKUP((LEFT(D403,1)),'Fed. Agency Identifier Table'!A$2:C$63,3,FALSE)),(VLOOKUP((LEFT(D403,2)),'Fed. Agency Identifier Table'!A$2:C$63,3,FALSE)))),"",(IF(ISERROR(VLOOKUP((LEFT(D403,2)),'Fed. Agency Identifier Table'!A$2:C$63,3,FALSE)),(VLOOKUP((LEFT(D403,1)),'Fed. Agency Identifier Table'!A$2:C$63,3,FALSE)),(VLOOKUP((LEFT(D403,2)),'Fed. Agency Identifier Table'!A$2:C$63,3,FALSE)))))</f>
        <v/>
      </c>
      <c r="I403" s="150" t="str">
        <f>IF(ISNUMBER(SEARCH("*.unk*",D403)),"Other Federal Awards",IF(ISERROR(VLOOKUP(D403,'CFDA Program Titles Table'!A$2:C$2607,3,FALSE)),"",VLOOKUP(D403,'CFDA Program Titles Table'!A$2:C$2607,3,FALSE)))</f>
        <v/>
      </c>
      <c r="J403" s="70"/>
      <c r="K403" s="70"/>
      <c r="L403" s="2"/>
      <c r="M403" s="10"/>
      <c r="N403" s="10"/>
      <c r="O403" s="102"/>
      <c r="P403" s="101"/>
      <c r="Q403" s="101"/>
      <c r="R403" s="17"/>
      <c r="S403" s="106" t="str">
        <f>IFERROR(IF(J403="Y", "Research And Development Programs Cluster:", VLOOKUP(D403,'Cluster Info'!$A$2:$B$113,2,FALSE)), "Non Cluster:")</f>
        <v>Non Cluster:</v>
      </c>
      <c r="T403" s="106">
        <f t="shared" si="30"/>
        <v>0</v>
      </c>
      <c r="U403" s="106">
        <f t="shared" si="32"/>
        <v>0</v>
      </c>
      <c r="V403" s="106">
        <f t="shared" si="33"/>
        <v>0</v>
      </c>
      <c r="W403" s="119">
        <f t="shared" si="31"/>
        <v>0</v>
      </c>
      <c r="X403" s="106">
        <f t="shared" si="34"/>
        <v>0</v>
      </c>
    </row>
    <row r="404" spans="1:24" ht="14">
      <c r="A404" s="198"/>
      <c r="D404" s="1"/>
      <c r="E404" s="1"/>
      <c r="F404" s="187"/>
      <c r="G404" s="187"/>
      <c r="H404" s="80" t="str">
        <f>IF(ISERROR(IF(ISERROR(VLOOKUP((LEFT(D404,2)),'Fed. Agency Identifier Table'!A$2:C$63,3,FALSE)),(VLOOKUP((LEFT(D404,1)),'Fed. Agency Identifier Table'!A$2:C$63,3,FALSE)),(VLOOKUP((LEFT(D404,2)),'Fed. Agency Identifier Table'!A$2:C$63,3,FALSE)))),"",(IF(ISERROR(VLOOKUP((LEFT(D404,2)),'Fed. Agency Identifier Table'!A$2:C$63,3,FALSE)),(VLOOKUP((LEFT(D404,1)),'Fed. Agency Identifier Table'!A$2:C$63,3,FALSE)),(VLOOKUP((LEFT(D404,2)),'Fed. Agency Identifier Table'!A$2:C$63,3,FALSE)))))</f>
        <v/>
      </c>
      <c r="I404" s="150" t="str">
        <f>IF(ISNUMBER(SEARCH("*.unk*",D404)),"Other Federal Awards",IF(ISERROR(VLOOKUP(D404,'CFDA Program Titles Table'!A$2:C$2607,3,FALSE)),"",VLOOKUP(D404,'CFDA Program Titles Table'!A$2:C$2607,3,FALSE)))</f>
        <v/>
      </c>
      <c r="J404" s="70"/>
      <c r="K404" s="70"/>
      <c r="L404" s="2"/>
      <c r="M404" s="10"/>
      <c r="N404" s="10"/>
      <c r="O404" s="102"/>
      <c r="P404" s="101"/>
      <c r="Q404" s="101"/>
      <c r="R404" s="17"/>
      <c r="S404" s="106" t="str">
        <f>IFERROR(IF(J404="Y", "Research And Development Programs Cluster:", VLOOKUP(D404,'Cluster Info'!$A$2:$B$113,2,FALSE)), "Non Cluster:")</f>
        <v>Non Cluster:</v>
      </c>
      <c r="T404" s="106">
        <f t="shared" si="30"/>
        <v>0</v>
      </c>
      <c r="U404" s="106">
        <f t="shared" si="32"/>
        <v>0</v>
      </c>
      <c r="V404" s="106">
        <f t="shared" si="33"/>
        <v>0</v>
      </c>
      <c r="W404" s="119">
        <f t="shared" si="31"/>
        <v>0</v>
      </c>
      <c r="X404" s="106">
        <f t="shared" si="34"/>
        <v>0</v>
      </c>
    </row>
    <row r="405" spans="1:24" ht="14">
      <c r="A405" s="198"/>
      <c r="D405" s="1"/>
      <c r="E405" s="1"/>
      <c r="F405" s="187"/>
      <c r="G405" s="187"/>
      <c r="H405" s="80" t="str">
        <f>IF(ISERROR(IF(ISERROR(VLOOKUP((LEFT(D405,2)),'Fed. Agency Identifier Table'!A$2:C$63,3,FALSE)),(VLOOKUP((LEFT(D405,1)),'Fed. Agency Identifier Table'!A$2:C$63,3,FALSE)),(VLOOKUP((LEFT(D405,2)),'Fed. Agency Identifier Table'!A$2:C$63,3,FALSE)))),"",(IF(ISERROR(VLOOKUP((LEFT(D405,2)),'Fed. Agency Identifier Table'!A$2:C$63,3,FALSE)),(VLOOKUP((LEFT(D405,1)),'Fed. Agency Identifier Table'!A$2:C$63,3,FALSE)),(VLOOKUP((LEFT(D405,2)),'Fed. Agency Identifier Table'!A$2:C$63,3,FALSE)))))</f>
        <v/>
      </c>
      <c r="I405" s="150" t="str">
        <f>IF(ISNUMBER(SEARCH("*.unk*",D405)),"Other Federal Awards",IF(ISERROR(VLOOKUP(D405,'CFDA Program Titles Table'!A$2:C$2607,3,FALSE)),"",VLOOKUP(D405,'CFDA Program Titles Table'!A$2:C$2607,3,FALSE)))</f>
        <v/>
      </c>
      <c r="J405" s="70"/>
      <c r="K405" s="70"/>
      <c r="L405" s="2"/>
      <c r="M405" s="10"/>
      <c r="N405" s="10"/>
      <c r="O405" s="102"/>
      <c r="P405" s="101"/>
      <c r="Q405" s="101"/>
      <c r="R405" s="17"/>
      <c r="S405" s="106" t="str">
        <f>IFERROR(IF(J405="Y", "Research And Development Programs Cluster:", VLOOKUP(D405,'Cluster Info'!$A$2:$B$113,2,FALSE)), "Non Cluster:")</f>
        <v>Non Cluster:</v>
      </c>
      <c r="T405" s="106">
        <f t="shared" si="30"/>
        <v>0</v>
      </c>
      <c r="U405" s="106">
        <f t="shared" si="32"/>
        <v>0</v>
      </c>
      <c r="V405" s="106">
        <f t="shared" si="33"/>
        <v>0</v>
      </c>
      <c r="W405" s="119">
        <f t="shared" si="31"/>
        <v>0</v>
      </c>
      <c r="X405" s="106">
        <f t="shared" si="34"/>
        <v>0</v>
      </c>
    </row>
    <row r="406" spans="1:24" ht="14">
      <c r="A406" s="198"/>
      <c r="D406" s="1"/>
      <c r="E406" s="1"/>
      <c r="F406" s="187"/>
      <c r="G406" s="187"/>
      <c r="H406" s="80" t="str">
        <f>IF(ISERROR(IF(ISERROR(VLOOKUP((LEFT(D406,2)),'Fed. Agency Identifier Table'!A$2:C$63,3,FALSE)),(VLOOKUP((LEFT(D406,1)),'Fed. Agency Identifier Table'!A$2:C$63,3,FALSE)),(VLOOKUP((LEFT(D406,2)),'Fed. Agency Identifier Table'!A$2:C$63,3,FALSE)))),"",(IF(ISERROR(VLOOKUP((LEFT(D406,2)),'Fed. Agency Identifier Table'!A$2:C$63,3,FALSE)),(VLOOKUP((LEFT(D406,1)),'Fed. Agency Identifier Table'!A$2:C$63,3,FALSE)),(VLOOKUP((LEFT(D406,2)),'Fed. Agency Identifier Table'!A$2:C$63,3,FALSE)))))</f>
        <v/>
      </c>
      <c r="I406" s="150" t="str">
        <f>IF(ISNUMBER(SEARCH("*.unk*",D406)),"Other Federal Awards",IF(ISERROR(VLOOKUP(D406,'CFDA Program Titles Table'!A$2:C$2607,3,FALSE)),"",VLOOKUP(D406,'CFDA Program Titles Table'!A$2:C$2607,3,FALSE)))</f>
        <v/>
      </c>
      <c r="J406" s="70"/>
      <c r="K406" s="70"/>
      <c r="L406" s="2"/>
      <c r="M406" s="10"/>
      <c r="N406" s="10"/>
      <c r="O406" s="102"/>
      <c r="P406" s="101"/>
      <c r="Q406" s="101"/>
      <c r="R406" s="17"/>
      <c r="S406" s="106" t="str">
        <f>IFERROR(IF(J406="Y", "Research And Development Programs Cluster:", VLOOKUP(D406,'Cluster Info'!$A$2:$B$113,2,FALSE)), "Non Cluster:")</f>
        <v>Non Cluster:</v>
      </c>
      <c r="T406" s="106">
        <f t="shared" si="30"/>
        <v>0</v>
      </c>
      <c r="U406" s="106">
        <f t="shared" si="32"/>
        <v>0</v>
      </c>
      <c r="V406" s="106">
        <f t="shared" si="33"/>
        <v>0</v>
      </c>
      <c r="W406" s="119">
        <f t="shared" si="31"/>
        <v>0</v>
      </c>
      <c r="X406" s="106">
        <f t="shared" si="34"/>
        <v>0</v>
      </c>
    </row>
    <row r="407" spans="1:24" ht="14">
      <c r="A407" s="198"/>
      <c r="D407" s="1"/>
      <c r="E407" s="1"/>
      <c r="F407" s="187"/>
      <c r="G407" s="187"/>
      <c r="H407" s="80" t="str">
        <f>IF(ISERROR(IF(ISERROR(VLOOKUP((LEFT(D407,2)),'Fed. Agency Identifier Table'!A$2:C$63,3,FALSE)),(VLOOKUP((LEFT(D407,1)),'Fed. Agency Identifier Table'!A$2:C$63,3,FALSE)),(VLOOKUP((LEFT(D407,2)),'Fed. Agency Identifier Table'!A$2:C$63,3,FALSE)))),"",(IF(ISERROR(VLOOKUP((LEFT(D407,2)),'Fed. Agency Identifier Table'!A$2:C$63,3,FALSE)),(VLOOKUP((LEFT(D407,1)),'Fed. Agency Identifier Table'!A$2:C$63,3,FALSE)),(VLOOKUP((LEFT(D407,2)),'Fed. Agency Identifier Table'!A$2:C$63,3,FALSE)))))</f>
        <v/>
      </c>
      <c r="I407" s="150" t="str">
        <f>IF(ISNUMBER(SEARCH("*.unk*",D407)),"Other Federal Awards",IF(ISERROR(VLOOKUP(D407,'CFDA Program Titles Table'!A$2:C$2607,3,FALSE)),"",VLOOKUP(D407,'CFDA Program Titles Table'!A$2:C$2607,3,FALSE)))</f>
        <v/>
      </c>
      <c r="J407" s="70"/>
      <c r="K407" s="70"/>
      <c r="L407" s="2"/>
      <c r="M407" s="10"/>
      <c r="N407" s="10"/>
      <c r="O407" s="102"/>
      <c r="P407" s="101"/>
      <c r="Q407" s="101"/>
      <c r="R407" s="17"/>
      <c r="S407" s="106" t="str">
        <f>IFERROR(IF(J407="Y", "Research And Development Programs Cluster:", VLOOKUP(D407,'Cluster Info'!$A$2:$B$113,2,FALSE)), "Non Cluster:")</f>
        <v>Non Cluster:</v>
      </c>
      <c r="T407" s="106">
        <f t="shared" si="30"/>
        <v>0</v>
      </c>
      <c r="U407" s="106">
        <f t="shared" si="32"/>
        <v>0</v>
      </c>
      <c r="V407" s="106">
        <f t="shared" si="33"/>
        <v>0</v>
      </c>
      <c r="W407" s="119">
        <f t="shared" si="31"/>
        <v>0</v>
      </c>
      <c r="X407" s="106">
        <f t="shared" si="34"/>
        <v>0</v>
      </c>
    </row>
    <row r="408" spans="1:24" ht="14">
      <c r="A408" s="198"/>
      <c r="D408" s="1"/>
      <c r="E408" s="1"/>
      <c r="F408" s="187"/>
      <c r="G408" s="187"/>
      <c r="H408" s="80" t="str">
        <f>IF(ISERROR(IF(ISERROR(VLOOKUP((LEFT(D408,2)),'Fed. Agency Identifier Table'!A$2:C$63,3,FALSE)),(VLOOKUP((LEFT(D408,1)),'Fed. Agency Identifier Table'!A$2:C$63,3,FALSE)),(VLOOKUP((LEFT(D408,2)),'Fed. Agency Identifier Table'!A$2:C$63,3,FALSE)))),"",(IF(ISERROR(VLOOKUP((LEFT(D408,2)),'Fed. Agency Identifier Table'!A$2:C$63,3,FALSE)),(VLOOKUP((LEFT(D408,1)),'Fed. Agency Identifier Table'!A$2:C$63,3,FALSE)),(VLOOKUP((LEFT(D408,2)),'Fed. Agency Identifier Table'!A$2:C$63,3,FALSE)))))</f>
        <v/>
      </c>
      <c r="I408" s="150" t="str">
        <f>IF(ISNUMBER(SEARCH("*.unk*",D408)),"Other Federal Awards",IF(ISERROR(VLOOKUP(D408,'CFDA Program Titles Table'!A$2:C$2607,3,FALSE)),"",VLOOKUP(D408,'CFDA Program Titles Table'!A$2:C$2607,3,FALSE)))</f>
        <v/>
      </c>
      <c r="J408" s="70"/>
      <c r="K408" s="70"/>
      <c r="L408" s="2"/>
      <c r="M408" s="10"/>
      <c r="N408" s="10"/>
      <c r="O408" s="102"/>
      <c r="P408" s="101"/>
      <c r="Q408" s="101"/>
      <c r="R408" s="17"/>
      <c r="S408" s="106" t="str">
        <f>IFERROR(IF(J408="Y", "Research And Development Programs Cluster:", VLOOKUP(D408,'Cluster Info'!$A$2:$B$113,2,FALSE)), "Non Cluster:")</f>
        <v>Non Cluster:</v>
      </c>
      <c r="T408" s="106">
        <f t="shared" si="30"/>
        <v>0</v>
      </c>
      <c r="U408" s="106">
        <f t="shared" si="32"/>
        <v>0</v>
      </c>
      <c r="V408" s="106">
        <f t="shared" si="33"/>
        <v>0</v>
      </c>
      <c r="W408" s="119">
        <f t="shared" si="31"/>
        <v>0</v>
      </c>
      <c r="X408" s="106">
        <f t="shared" si="34"/>
        <v>0</v>
      </c>
    </row>
    <row r="409" spans="1:24" ht="14">
      <c r="A409" s="198"/>
      <c r="D409" s="1"/>
      <c r="E409" s="1"/>
      <c r="F409" s="187"/>
      <c r="G409" s="187"/>
      <c r="H409" s="80" t="str">
        <f>IF(ISERROR(IF(ISERROR(VLOOKUP((LEFT(D409,2)),'Fed. Agency Identifier Table'!A$2:C$63,3,FALSE)),(VLOOKUP((LEFT(D409,1)),'Fed. Agency Identifier Table'!A$2:C$63,3,FALSE)),(VLOOKUP((LEFT(D409,2)),'Fed. Agency Identifier Table'!A$2:C$63,3,FALSE)))),"",(IF(ISERROR(VLOOKUP((LEFT(D409,2)),'Fed. Agency Identifier Table'!A$2:C$63,3,FALSE)),(VLOOKUP((LEFT(D409,1)),'Fed. Agency Identifier Table'!A$2:C$63,3,FALSE)),(VLOOKUP((LEFT(D409,2)),'Fed. Agency Identifier Table'!A$2:C$63,3,FALSE)))))</f>
        <v/>
      </c>
      <c r="I409" s="150" t="str">
        <f>IF(ISNUMBER(SEARCH("*.unk*",D409)),"Other Federal Awards",IF(ISERROR(VLOOKUP(D409,'CFDA Program Titles Table'!A$2:C$2607,3,FALSE)),"",VLOOKUP(D409,'CFDA Program Titles Table'!A$2:C$2607,3,FALSE)))</f>
        <v/>
      </c>
      <c r="J409" s="70"/>
      <c r="K409" s="70"/>
      <c r="L409" s="2"/>
      <c r="M409" s="10"/>
      <c r="N409" s="10"/>
      <c r="O409" s="102"/>
      <c r="P409" s="101"/>
      <c r="Q409" s="101"/>
      <c r="R409" s="17"/>
      <c r="S409" s="106" t="str">
        <f>IFERROR(IF(J409="Y", "Research And Development Programs Cluster:", VLOOKUP(D409,'Cluster Info'!$A$2:$B$113,2,FALSE)), "Non Cluster:")</f>
        <v>Non Cluster:</v>
      </c>
      <c r="T409" s="106">
        <f t="shared" si="30"/>
        <v>0</v>
      </c>
      <c r="U409" s="106">
        <f t="shared" si="32"/>
        <v>0</v>
      </c>
      <c r="V409" s="106">
        <f t="shared" si="33"/>
        <v>0</v>
      </c>
      <c r="W409" s="119">
        <f t="shared" si="31"/>
        <v>0</v>
      </c>
      <c r="X409" s="106">
        <f t="shared" si="34"/>
        <v>0</v>
      </c>
    </row>
    <row r="410" spans="1:24" ht="14">
      <c r="A410" s="198"/>
      <c r="D410" s="1"/>
      <c r="E410" s="1"/>
      <c r="F410" s="187"/>
      <c r="G410" s="187"/>
      <c r="H410" s="80" t="str">
        <f>IF(ISERROR(IF(ISERROR(VLOOKUP((LEFT(D410,2)),'Fed. Agency Identifier Table'!A$2:C$63,3,FALSE)),(VLOOKUP((LEFT(D410,1)),'Fed. Agency Identifier Table'!A$2:C$63,3,FALSE)),(VLOOKUP((LEFT(D410,2)),'Fed. Agency Identifier Table'!A$2:C$63,3,FALSE)))),"",(IF(ISERROR(VLOOKUP((LEFT(D410,2)),'Fed. Agency Identifier Table'!A$2:C$63,3,FALSE)),(VLOOKUP((LEFT(D410,1)),'Fed. Agency Identifier Table'!A$2:C$63,3,FALSE)),(VLOOKUP((LEFT(D410,2)),'Fed. Agency Identifier Table'!A$2:C$63,3,FALSE)))))</f>
        <v/>
      </c>
      <c r="I410" s="150" t="str">
        <f>IF(ISNUMBER(SEARCH("*.unk*",D410)),"Other Federal Awards",IF(ISERROR(VLOOKUP(D410,'CFDA Program Titles Table'!A$2:C$2607,3,FALSE)),"",VLOOKUP(D410,'CFDA Program Titles Table'!A$2:C$2607,3,FALSE)))</f>
        <v/>
      </c>
      <c r="J410" s="70"/>
      <c r="K410" s="70"/>
      <c r="L410" s="2"/>
      <c r="M410" s="10"/>
      <c r="N410" s="10"/>
      <c r="O410" s="102"/>
      <c r="P410" s="101"/>
      <c r="Q410" s="101"/>
      <c r="R410" s="17"/>
      <c r="S410" s="106" t="str">
        <f>IFERROR(IF(J410="Y", "Research And Development Programs Cluster:", VLOOKUP(D410,'Cluster Info'!$A$2:$B$113,2,FALSE)), "Non Cluster:")</f>
        <v>Non Cluster:</v>
      </c>
      <c r="T410" s="106">
        <f t="shared" si="30"/>
        <v>0</v>
      </c>
      <c r="U410" s="106">
        <f t="shared" si="32"/>
        <v>0</v>
      </c>
      <c r="V410" s="106">
        <f t="shared" si="33"/>
        <v>0</v>
      </c>
      <c r="W410" s="119">
        <f t="shared" si="31"/>
        <v>0</v>
      </c>
      <c r="X410" s="106">
        <f t="shared" si="34"/>
        <v>0</v>
      </c>
    </row>
    <row r="411" spans="1:24" ht="14">
      <c r="A411" s="198"/>
      <c r="D411" s="1"/>
      <c r="E411" s="1"/>
      <c r="F411" s="187"/>
      <c r="G411" s="187"/>
      <c r="H411" s="80" t="str">
        <f>IF(ISERROR(IF(ISERROR(VLOOKUP((LEFT(D411,2)),'Fed. Agency Identifier Table'!A$2:C$63,3,FALSE)),(VLOOKUP((LEFT(D411,1)),'Fed. Agency Identifier Table'!A$2:C$63,3,FALSE)),(VLOOKUP((LEFT(D411,2)),'Fed. Agency Identifier Table'!A$2:C$63,3,FALSE)))),"",(IF(ISERROR(VLOOKUP((LEFT(D411,2)),'Fed. Agency Identifier Table'!A$2:C$63,3,FALSE)),(VLOOKUP((LEFT(D411,1)),'Fed. Agency Identifier Table'!A$2:C$63,3,FALSE)),(VLOOKUP((LEFT(D411,2)),'Fed. Agency Identifier Table'!A$2:C$63,3,FALSE)))))</f>
        <v/>
      </c>
      <c r="I411" s="150" t="str">
        <f>IF(ISNUMBER(SEARCH("*.unk*",D411)),"Other Federal Awards",IF(ISERROR(VLOOKUP(D411,'CFDA Program Titles Table'!A$2:C$2607,3,FALSE)),"",VLOOKUP(D411,'CFDA Program Titles Table'!A$2:C$2607,3,FALSE)))</f>
        <v/>
      </c>
      <c r="J411" s="70"/>
      <c r="K411" s="70"/>
      <c r="L411" s="2"/>
      <c r="M411" s="10"/>
      <c r="N411" s="10"/>
      <c r="O411" s="102"/>
      <c r="P411" s="101"/>
      <c r="Q411" s="101"/>
      <c r="R411" s="17"/>
      <c r="S411" s="106" t="str">
        <f>IFERROR(IF(J411="Y", "Research And Development Programs Cluster:", VLOOKUP(D411,'Cluster Info'!$A$2:$B$113,2,FALSE)), "Non Cluster:")</f>
        <v>Non Cluster:</v>
      </c>
      <c r="T411" s="106">
        <f t="shared" si="30"/>
        <v>0</v>
      </c>
      <c r="U411" s="106">
        <f t="shared" si="32"/>
        <v>0</v>
      </c>
      <c r="V411" s="106">
        <f t="shared" si="33"/>
        <v>0</v>
      </c>
      <c r="W411" s="119">
        <f t="shared" si="31"/>
        <v>0</v>
      </c>
      <c r="X411" s="106">
        <f t="shared" si="34"/>
        <v>0</v>
      </c>
    </row>
    <row r="412" spans="1:24" ht="14">
      <c r="A412" s="198"/>
      <c r="D412" s="1"/>
      <c r="E412" s="1"/>
      <c r="F412" s="187"/>
      <c r="G412" s="187"/>
      <c r="H412" s="80" t="str">
        <f>IF(ISERROR(IF(ISERROR(VLOOKUP((LEFT(D412,2)),'Fed. Agency Identifier Table'!A$2:C$63,3,FALSE)),(VLOOKUP((LEFT(D412,1)),'Fed. Agency Identifier Table'!A$2:C$63,3,FALSE)),(VLOOKUP((LEFT(D412,2)),'Fed. Agency Identifier Table'!A$2:C$63,3,FALSE)))),"",(IF(ISERROR(VLOOKUP((LEFT(D412,2)),'Fed. Agency Identifier Table'!A$2:C$63,3,FALSE)),(VLOOKUP((LEFT(D412,1)),'Fed. Agency Identifier Table'!A$2:C$63,3,FALSE)),(VLOOKUP((LEFT(D412,2)),'Fed. Agency Identifier Table'!A$2:C$63,3,FALSE)))))</f>
        <v/>
      </c>
      <c r="I412" s="150" t="str">
        <f>IF(ISNUMBER(SEARCH("*.unk*",D412)),"Other Federal Awards",IF(ISERROR(VLOOKUP(D412,'CFDA Program Titles Table'!A$2:C$2607,3,FALSE)),"",VLOOKUP(D412,'CFDA Program Titles Table'!A$2:C$2607,3,FALSE)))</f>
        <v/>
      </c>
      <c r="J412" s="70"/>
      <c r="K412" s="70"/>
      <c r="L412" s="2"/>
      <c r="M412" s="10"/>
      <c r="N412" s="10"/>
      <c r="O412" s="102"/>
      <c r="P412" s="101"/>
      <c r="Q412" s="101"/>
      <c r="R412" s="17"/>
      <c r="S412" s="106" t="str">
        <f>IFERROR(IF(J412="Y", "Research And Development Programs Cluster:", VLOOKUP(D412,'Cluster Info'!$A$2:$B$113,2,FALSE)), "Non Cluster:")</f>
        <v>Non Cluster:</v>
      </c>
      <c r="T412" s="106">
        <f t="shared" si="30"/>
        <v>0</v>
      </c>
      <c r="U412" s="106">
        <f t="shared" si="32"/>
        <v>0</v>
      </c>
      <c r="V412" s="106">
        <f t="shared" si="33"/>
        <v>0</v>
      </c>
      <c r="W412" s="119">
        <f t="shared" si="31"/>
        <v>0</v>
      </c>
      <c r="X412" s="106">
        <f t="shared" si="34"/>
        <v>0</v>
      </c>
    </row>
    <row r="413" spans="1:24" ht="14">
      <c r="A413" s="198"/>
      <c r="D413" s="1"/>
      <c r="E413" s="1"/>
      <c r="F413" s="187"/>
      <c r="G413" s="187"/>
      <c r="H413" s="80" t="str">
        <f>IF(ISERROR(IF(ISERROR(VLOOKUP((LEFT(D413,2)),'Fed. Agency Identifier Table'!A$2:C$63,3,FALSE)),(VLOOKUP((LEFT(D413,1)),'Fed. Agency Identifier Table'!A$2:C$63,3,FALSE)),(VLOOKUP((LEFT(D413,2)),'Fed. Agency Identifier Table'!A$2:C$63,3,FALSE)))),"",(IF(ISERROR(VLOOKUP((LEFT(D413,2)),'Fed. Agency Identifier Table'!A$2:C$63,3,FALSE)),(VLOOKUP((LEFT(D413,1)),'Fed. Agency Identifier Table'!A$2:C$63,3,FALSE)),(VLOOKUP((LEFT(D413,2)),'Fed. Agency Identifier Table'!A$2:C$63,3,FALSE)))))</f>
        <v/>
      </c>
      <c r="I413" s="150" t="str">
        <f>IF(ISNUMBER(SEARCH("*.unk*",D413)),"Other Federal Awards",IF(ISERROR(VLOOKUP(D413,'CFDA Program Titles Table'!A$2:C$2607,3,FALSE)),"",VLOOKUP(D413,'CFDA Program Titles Table'!A$2:C$2607,3,FALSE)))</f>
        <v/>
      </c>
      <c r="J413" s="70"/>
      <c r="K413" s="70"/>
      <c r="L413" s="2"/>
      <c r="M413" s="10"/>
      <c r="N413" s="10"/>
      <c r="O413" s="102"/>
      <c r="P413" s="101"/>
      <c r="Q413" s="101"/>
      <c r="R413" s="17"/>
      <c r="S413" s="106" t="str">
        <f>IFERROR(IF(J413="Y", "Research And Development Programs Cluster:", VLOOKUP(D413,'Cluster Info'!$A$2:$B$113,2,FALSE)), "Non Cluster:")</f>
        <v>Non Cluster:</v>
      </c>
      <c r="T413" s="106">
        <f t="shared" si="30"/>
        <v>0</v>
      </c>
      <c r="U413" s="106">
        <f t="shared" si="32"/>
        <v>0</v>
      </c>
      <c r="V413" s="106">
        <f t="shared" si="33"/>
        <v>0</v>
      </c>
      <c r="W413" s="119">
        <f t="shared" si="31"/>
        <v>0</v>
      </c>
      <c r="X413" s="106">
        <f t="shared" si="34"/>
        <v>0</v>
      </c>
    </row>
    <row r="414" spans="1:24" ht="14">
      <c r="A414" s="198"/>
      <c r="D414" s="1"/>
      <c r="E414" s="1"/>
      <c r="F414" s="187"/>
      <c r="G414" s="187"/>
      <c r="H414" s="80" t="str">
        <f>IF(ISERROR(IF(ISERROR(VLOOKUP((LEFT(D414,2)),'Fed. Agency Identifier Table'!A$2:C$63,3,FALSE)),(VLOOKUP((LEFT(D414,1)),'Fed. Agency Identifier Table'!A$2:C$63,3,FALSE)),(VLOOKUP((LEFT(D414,2)),'Fed. Agency Identifier Table'!A$2:C$63,3,FALSE)))),"",(IF(ISERROR(VLOOKUP((LEFT(D414,2)),'Fed. Agency Identifier Table'!A$2:C$63,3,FALSE)),(VLOOKUP((LEFT(D414,1)),'Fed. Agency Identifier Table'!A$2:C$63,3,FALSE)),(VLOOKUP((LEFT(D414,2)),'Fed. Agency Identifier Table'!A$2:C$63,3,FALSE)))))</f>
        <v/>
      </c>
      <c r="I414" s="150" t="str">
        <f>IF(ISNUMBER(SEARCH("*.unk*",D414)),"Other Federal Awards",IF(ISERROR(VLOOKUP(D414,'CFDA Program Titles Table'!A$2:C$2607,3,FALSE)),"",VLOOKUP(D414,'CFDA Program Titles Table'!A$2:C$2607,3,FALSE)))</f>
        <v/>
      </c>
      <c r="J414" s="70"/>
      <c r="K414" s="70"/>
      <c r="L414" s="2"/>
      <c r="M414" s="10"/>
      <c r="N414" s="10"/>
      <c r="O414" s="102"/>
      <c r="P414" s="101"/>
      <c r="Q414" s="101"/>
      <c r="R414" s="17"/>
      <c r="S414" s="106" t="str">
        <f>IFERROR(IF(J414="Y", "Research And Development Programs Cluster:", VLOOKUP(D414,'Cluster Info'!$A$2:$B$113,2,FALSE)), "Non Cluster:")</f>
        <v>Non Cluster:</v>
      </c>
      <c r="T414" s="106">
        <f t="shared" si="30"/>
        <v>0</v>
      </c>
      <c r="U414" s="106">
        <f t="shared" si="32"/>
        <v>0</v>
      </c>
      <c r="V414" s="106">
        <f t="shared" si="33"/>
        <v>0</v>
      </c>
      <c r="W414" s="119">
        <f t="shared" si="31"/>
        <v>0</v>
      </c>
      <c r="X414" s="106">
        <f t="shared" si="34"/>
        <v>0</v>
      </c>
    </row>
    <row r="415" spans="1:24" ht="14">
      <c r="A415" s="198"/>
      <c r="D415" s="1"/>
      <c r="E415" s="1"/>
      <c r="F415" s="187"/>
      <c r="G415" s="187"/>
      <c r="H415" s="80" t="str">
        <f>IF(ISERROR(IF(ISERROR(VLOOKUP((LEFT(D415,2)),'Fed. Agency Identifier Table'!A$2:C$63,3,FALSE)),(VLOOKUP((LEFT(D415,1)),'Fed. Agency Identifier Table'!A$2:C$63,3,FALSE)),(VLOOKUP((LEFT(D415,2)),'Fed. Agency Identifier Table'!A$2:C$63,3,FALSE)))),"",(IF(ISERROR(VLOOKUP((LEFT(D415,2)),'Fed. Agency Identifier Table'!A$2:C$63,3,FALSE)),(VLOOKUP((LEFT(D415,1)),'Fed. Agency Identifier Table'!A$2:C$63,3,FALSE)),(VLOOKUP((LEFT(D415,2)),'Fed. Agency Identifier Table'!A$2:C$63,3,FALSE)))))</f>
        <v/>
      </c>
      <c r="I415" s="150" t="str">
        <f>IF(ISNUMBER(SEARCH("*.unk*",D415)),"Other Federal Awards",IF(ISERROR(VLOOKUP(D415,'CFDA Program Titles Table'!A$2:C$2607,3,FALSE)),"",VLOOKUP(D415,'CFDA Program Titles Table'!A$2:C$2607,3,FALSE)))</f>
        <v/>
      </c>
      <c r="J415" s="70"/>
      <c r="K415" s="70"/>
      <c r="L415" s="2"/>
      <c r="M415" s="10"/>
      <c r="N415" s="10"/>
      <c r="O415" s="102"/>
      <c r="P415" s="101"/>
      <c r="Q415" s="101"/>
      <c r="R415" s="17"/>
      <c r="S415" s="106" t="str">
        <f>IFERROR(IF(J415="Y", "Research And Development Programs Cluster:", VLOOKUP(D415,'Cluster Info'!$A$2:$B$113,2,FALSE)), "Non Cluster:")</f>
        <v>Non Cluster:</v>
      </c>
      <c r="T415" s="106">
        <f t="shared" si="30"/>
        <v>0</v>
      </c>
      <c r="U415" s="106">
        <f t="shared" si="32"/>
        <v>0</v>
      </c>
      <c r="V415" s="106">
        <f t="shared" si="33"/>
        <v>0</v>
      </c>
      <c r="W415" s="119">
        <f t="shared" si="31"/>
        <v>0</v>
      </c>
      <c r="X415" s="106">
        <f t="shared" si="34"/>
        <v>0</v>
      </c>
    </row>
    <row r="416" spans="1:24" ht="14">
      <c r="A416" s="198"/>
      <c r="D416" s="1"/>
      <c r="E416" s="1"/>
      <c r="F416" s="187"/>
      <c r="G416" s="187"/>
      <c r="H416" s="80" t="str">
        <f>IF(ISERROR(IF(ISERROR(VLOOKUP((LEFT(D416,2)),'Fed. Agency Identifier Table'!A$2:C$63,3,FALSE)),(VLOOKUP((LEFT(D416,1)),'Fed. Agency Identifier Table'!A$2:C$63,3,FALSE)),(VLOOKUP((LEFT(D416,2)),'Fed. Agency Identifier Table'!A$2:C$63,3,FALSE)))),"",(IF(ISERROR(VLOOKUP((LEFT(D416,2)),'Fed. Agency Identifier Table'!A$2:C$63,3,FALSE)),(VLOOKUP((LEFT(D416,1)),'Fed. Agency Identifier Table'!A$2:C$63,3,FALSE)),(VLOOKUP((LEFT(D416,2)),'Fed. Agency Identifier Table'!A$2:C$63,3,FALSE)))))</f>
        <v/>
      </c>
      <c r="I416" s="150" t="str">
        <f>IF(ISNUMBER(SEARCH("*.unk*",D416)),"Other Federal Awards",IF(ISERROR(VLOOKUP(D416,'CFDA Program Titles Table'!A$2:C$2607,3,FALSE)),"",VLOOKUP(D416,'CFDA Program Titles Table'!A$2:C$2607,3,FALSE)))</f>
        <v/>
      </c>
      <c r="J416" s="70"/>
      <c r="K416" s="70"/>
      <c r="L416" s="2"/>
      <c r="M416" s="10"/>
      <c r="N416" s="10"/>
      <c r="O416" s="102"/>
      <c r="P416" s="101"/>
      <c r="Q416" s="101"/>
      <c r="R416" s="17"/>
      <c r="S416" s="106" t="str">
        <f>IFERROR(IF(J416="Y", "Research And Development Programs Cluster:", VLOOKUP(D416,'Cluster Info'!$A$2:$B$113,2,FALSE)), "Non Cluster:")</f>
        <v>Non Cluster:</v>
      </c>
      <c r="T416" s="106">
        <f t="shared" si="30"/>
        <v>0</v>
      </c>
      <c r="U416" s="106">
        <f t="shared" si="32"/>
        <v>0</v>
      </c>
      <c r="V416" s="106">
        <f t="shared" si="33"/>
        <v>0</v>
      </c>
      <c r="W416" s="119">
        <f t="shared" si="31"/>
        <v>0</v>
      </c>
      <c r="X416" s="106">
        <f t="shared" si="34"/>
        <v>0</v>
      </c>
    </row>
    <row r="417" spans="1:24" ht="14">
      <c r="A417" s="198"/>
      <c r="D417" s="1"/>
      <c r="E417" s="1"/>
      <c r="F417" s="187"/>
      <c r="G417" s="187"/>
      <c r="H417" s="80" t="str">
        <f>IF(ISERROR(IF(ISERROR(VLOOKUP((LEFT(D417,2)),'Fed. Agency Identifier Table'!A$2:C$63,3,FALSE)),(VLOOKUP((LEFT(D417,1)),'Fed. Agency Identifier Table'!A$2:C$63,3,FALSE)),(VLOOKUP((LEFT(D417,2)),'Fed. Agency Identifier Table'!A$2:C$63,3,FALSE)))),"",(IF(ISERROR(VLOOKUP((LEFT(D417,2)),'Fed. Agency Identifier Table'!A$2:C$63,3,FALSE)),(VLOOKUP((LEFT(D417,1)),'Fed. Agency Identifier Table'!A$2:C$63,3,FALSE)),(VLOOKUP((LEFT(D417,2)),'Fed. Agency Identifier Table'!A$2:C$63,3,FALSE)))))</f>
        <v/>
      </c>
      <c r="I417" s="150" t="str">
        <f>IF(ISNUMBER(SEARCH("*.unk*",D417)),"Other Federal Awards",IF(ISERROR(VLOOKUP(D417,'CFDA Program Titles Table'!A$2:C$2607,3,FALSE)),"",VLOOKUP(D417,'CFDA Program Titles Table'!A$2:C$2607,3,FALSE)))</f>
        <v/>
      </c>
      <c r="J417" s="70"/>
      <c r="K417" s="70"/>
      <c r="L417" s="2"/>
      <c r="M417" s="10"/>
      <c r="N417" s="10"/>
      <c r="O417" s="102"/>
      <c r="P417" s="101"/>
      <c r="Q417" s="101"/>
      <c r="R417" s="17"/>
      <c r="S417" s="106" t="str">
        <f>IFERROR(IF(J417="Y", "Research And Development Programs Cluster:", VLOOKUP(D417,'Cluster Info'!$A$2:$B$113,2,FALSE)), "Non Cluster:")</f>
        <v>Non Cluster:</v>
      </c>
      <c r="T417" s="106">
        <f t="shared" si="30"/>
        <v>0</v>
      </c>
      <c r="U417" s="106">
        <f t="shared" si="32"/>
        <v>0</v>
      </c>
      <c r="V417" s="106">
        <f t="shared" si="33"/>
        <v>0</v>
      </c>
      <c r="W417" s="119">
        <f t="shared" si="31"/>
        <v>0</v>
      </c>
      <c r="X417" s="106">
        <f t="shared" si="34"/>
        <v>0</v>
      </c>
    </row>
    <row r="418" spans="1:24" ht="14">
      <c r="A418" s="198"/>
      <c r="D418" s="1"/>
      <c r="E418" s="1"/>
      <c r="F418" s="187"/>
      <c r="G418" s="187"/>
      <c r="H418" s="80" t="str">
        <f>IF(ISERROR(IF(ISERROR(VLOOKUP((LEFT(D418,2)),'Fed. Agency Identifier Table'!A$2:C$63,3,FALSE)),(VLOOKUP((LEFT(D418,1)),'Fed. Agency Identifier Table'!A$2:C$63,3,FALSE)),(VLOOKUP((LEFT(D418,2)),'Fed. Agency Identifier Table'!A$2:C$63,3,FALSE)))),"",(IF(ISERROR(VLOOKUP((LEFT(D418,2)),'Fed. Agency Identifier Table'!A$2:C$63,3,FALSE)),(VLOOKUP((LEFT(D418,1)),'Fed. Agency Identifier Table'!A$2:C$63,3,FALSE)),(VLOOKUP((LEFT(D418,2)),'Fed. Agency Identifier Table'!A$2:C$63,3,FALSE)))))</f>
        <v/>
      </c>
      <c r="I418" s="150" t="str">
        <f>IF(ISNUMBER(SEARCH("*.unk*",D418)),"Other Federal Awards",IF(ISERROR(VLOOKUP(D418,'CFDA Program Titles Table'!A$2:C$2607,3,FALSE)),"",VLOOKUP(D418,'CFDA Program Titles Table'!A$2:C$2607,3,FALSE)))</f>
        <v/>
      </c>
      <c r="J418" s="70"/>
      <c r="K418" s="70"/>
      <c r="L418" s="2"/>
      <c r="M418" s="10"/>
      <c r="N418" s="10"/>
      <c r="O418" s="102"/>
      <c r="P418" s="101"/>
      <c r="Q418" s="101"/>
      <c r="R418" s="17"/>
      <c r="S418" s="106" t="str">
        <f>IFERROR(IF(J418="Y", "Research And Development Programs Cluster:", VLOOKUP(D418,'Cluster Info'!$A$2:$B$113,2,FALSE)), "Non Cluster:")</f>
        <v>Non Cluster:</v>
      </c>
      <c r="T418" s="106">
        <f t="shared" si="30"/>
        <v>0</v>
      </c>
      <c r="U418" s="106">
        <f t="shared" si="32"/>
        <v>0</v>
      </c>
      <c r="V418" s="106">
        <f t="shared" si="33"/>
        <v>0</v>
      </c>
      <c r="W418" s="119">
        <f t="shared" si="31"/>
        <v>0</v>
      </c>
      <c r="X418" s="106">
        <f t="shared" si="34"/>
        <v>0</v>
      </c>
    </row>
    <row r="419" spans="1:24" ht="14">
      <c r="A419" s="198"/>
      <c r="D419" s="1"/>
      <c r="E419" s="1"/>
      <c r="F419" s="187"/>
      <c r="G419" s="187"/>
      <c r="H419" s="80" t="str">
        <f>IF(ISERROR(IF(ISERROR(VLOOKUP((LEFT(D419,2)),'Fed. Agency Identifier Table'!A$2:C$63,3,FALSE)),(VLOOKUP((LEFT(D419,1)),'Fed. Agency Identifier Table'!A$2:C$63,3,FALSE)),(VLOOKUP((LEFT(D419,2)),'Fed. Agency Identifier Table'!A$2:C$63,3,FALSE)))),"",(IF(ISERROR(VLOOKUP((LEFT(D419,2)),'Fed. Agency Identifier Table'!A$2:C$63,3,FALSE)),(VLOOKUP((LEFT(D419,1)),'Fed. Agency Identifier Table'!A$2:C$63,3,FALSE)),(VLOOKUP((LEFT(D419,2)),'Fed. Agency Identifier Table'!A$2:C$63,3,FALSE)))))</f>
        <v/>
      </c>
      <c r="I419" s="150" t="str">
        <f>IF(ISNUMBER(SEARCH("*.unk*",D419)),"Other Federal Awards",IF(ISERROR(VLOOKUP(D419,'CFDA Program Titles Table'!A$2:C$2607,3,FALSE)),"",VLOOKUP(D419,'CFDA Program Titles Table'!A$2:C$2607,3,FALSE)))</f>
        <v/>
      </c>
      <c r="J419" s="70"/>
      <c r="K419" s="70"/>
      <c r="L419" s="2"/>
      <c r="M419" s="10"/>
      <c r="N419" s="10"/>
      <c r="O419" s="102"/>
      <c r="P419" s="101"/>
      <c r="Q419" s="101"/>
      <c r="R419" s="17"/>
      <c r="S419" s="106" t="str">
        <f>IFERROR(IF(J419="Y", "Research And Development Programs Cluster:", VLOOKUP(D419,'Cluster Info'!$A$2:$B$113,2,FALSE)), "Non Cluster:")</f>
        <v>Non Cluster:</v>
      </c>
      <c r="T419" s="106">
        <f t="shared" si="30"/>
        <v>0</v>
      </c>
      <c r="U419" s="106">
        <f t="shared" si="32"/>
        <v>0</v>
      </c>
      <c r="V419" s="106">
        <f t="shared" si="33"/>
        <v>0</v>
      </c>
      <c r="W419" s="119">
        <f t="shared" si="31"/>
        <v>0</v>
      </c>
      <c r="X419" s="106">
        <f t="shared" si="34"/>
        <v>0</v>
      </c>
    </row>
    <row r="420" spans="1:24" ht="14">
      <c r="A420" s="198"/>
      <c r="D420" s="1"/>
      <c r="E420" s="1"/>
      <c r="F420" s="187"/>
      <c r="G420" s="187"/>
      <c r="H420" s="80" t="str">
        <f>IF(ISERROR(IF(ISERROR(VLOOKUP((LEFT(D420,2)),'Fed. Agency Identifier Table'!A$2:C$63,3,FALSE)),(VLOOKUP((LEFT(D420,1)),'Fed. Agency Identifier Table'!A$2:C$63,3,FALSE)),(VLOOKUP((LEFT(D420,2)),'Fed. Agency Identifier Table'!A$2:C$63,3,FALSE)))),"",(IF(ISERROR(VLOOKUP((LEFT(D420,2)),'Fed. Agency Identifier Table'!A$2:C$63,3,FALSE)),(VLOOKUP((LEFT(D420,1)),'Fed. Agency Identifier Table'!A$2:C$63,3,FALSE)),(VLOOKUP((LEFT(D420,2)),'Fed. Agency Identifier Table'!A$2:C$63,3,FALSE)))))</f>
        <v/>
      </c>
      <c r="I420" s="150" t="str">
        <f>IF(ISNUMBER(SEARCH("*.unk*",D420)),"Other Federal Awards",IF(ISERROR(VLOOKUP(D420,'CFDA Program Titles Table'!A$2:C$2607,3,FALSE)),"",VLOOKUP(D420,'CFDA Program Titles Table'!A$2:C$2607,3,FALSE)))</f>
        <v/>
      </c>
      <c r="J420" s="70"/>
      <c r="K420" s="70"/>
      <c r="L420" s="2"/>
      <c r="M420" s="10"/>
      <c r="N420" s="10"/>
      <c r="O420" s="102"/>
      <c r="P420" s="101"/>
      <c r="Q420" s="101"/>
      <c r="R420" s="17"/>
      <c r="S420" s="106" t="str">
        <f>IFERROR(IF(J420="Y", "Research And Development Programs Cluster:", VLOOKUP(D420,'Cluster Info'!$A$2:$B$113,2,FALSE)), "Non Cluster:")</f>
        <v>Non Cluster:</v>
      </c>
      <c r="T420" s="106">
        <f t="shared" si="30"/>
        <v>0</v>
      </c>
      <c r="U420" s="106">
        <f t="shared" si="32"/>
        <v>0</v>
      </c>
      <c r="V420" s="106">
        <f t="shared" si="33"/>
        <v>0</v>
      </c>
      <c r="W420" s="119">
        <f t="shared" si="31"/>
        <v>0</v>
      </c>
      <c r="X420" s="106">
        <f t="shared" si="34"/>
        <v>0</v>
      </c>
    </row>
    <row r="421" spans="1:24" ht="14">
      <c r="A421" s="198"/>
      <c r="D421" s="1"/>
      <c r="E421" s="1"/>
      <c r="F421" s="187"/>
      <c r="G421" s="187"/>
      <c r="H421" s="80" t="str">
        <f>IF(ISERROR(IF(ISERROR(VLOOKUP((LEFT(D421,2)),'Fed. Agency Identifier Table'!A$2:C$63,3,FALSE)),(VLOOKUP((LEFT(D421,1)),'Fed. Agency Identifier Table'!A$2:C$63,3,FALSE)),(VLOOKUP((LEFT(D421,2)),'Fed. Agency Identifier Table'!A$2:C$63,3,FALSE)))),"",(IF(ISERROR(VLOOKUP((LEFT(D421,2)),'Fed. Agency Identifier Table'!A$2:C$63,3,FALSE)),(VLOOKUP((LEFT(D421,1)),'Fed. Agency Identifier Table'!A$2:C$63,3,FALSE)),(VLOOKUP((LEFT(D421,2)),'Fed. Agency Identifier Table'!A$2:C$63,3,FALSE)))))</f>
        <v/>
      </c>
      <c r="I421" s="150" t="str">
        <f>IF(ISNUMBER(SEARCH("*.unk*",D421)),"Other Federal Awards",IF(ISERROR(VLOOKUP(D421,'CFDA Program Titles Table'!A$2:C$2607,3,FALSE)),"",VLOOKUP(D421,'CFDA Program Titles Table'!A$2:C$2607,3,FALSE)))</f>
        <v/>
      </c>
      <c r="J421" s="70"/>
      <c r="K421" s="70"/>
      <c r="L421" s="2"/>
      <c r="M421" s="10"/>
      <c r="N421" s="10"/>
      <c r="O421" s="102"/>
      <c r="P421" s="101"/>
      <c r="Q421" s="101"/>
      <c r="R421" s="17"/>
      <c r="S421" s="106" t="str">
        <f>IFERROR(IF(J421="Y", "Research And Development Programs Cluster:", VLOOKUP(D421,'Cluster Info'!$A$2:$B$113,2,FALSE)), "Non Cluster:")</f>
        <v>Non Cluster:</v>
      </c>
      <c r="T421" s="106">
        <f t="shared" si="30"/>
        <v>0</v>
      </c>
      <c r="U421" s="106">
        <f t="shared" si="32"/>
        <v>0</v>
      </c>
      <c r="V421" s="106">
        <f t="shared" si="33"/>
        <v>0</v>
      </c>
      <c r="W421" s="119">
        <f t="shared" si="31"/>
        <v>0</v>
      </c>
      <c r="X421" s="106">
        <f t="shared" si="34"/>
        <v>0</v>
      </c>
    </row>
    <row r="422" spans="1:24" ht="14">
      <c r="A422" s="198"/>
      <c r="D422" s="1"/>
      <c r="E422" s="1"/>
      <c r="F422" s="187"/>
      <c r="G422" s="187"/>
      <c r="H422" s="80" t="str">
        <f>IF(ISERROR(IF(ISERROR(VLOOKUP((LEFT(D422,2)),'Fed. Agency Identifier Table'!A$2:C$63,3,FALSE)),(VLOOKUP((LEFT(D422,1)),'Fed. Agency Identifier Table'!A$2:C$63,3,FALSE)),(VLOOKUP((LEFT(D422,2)),'Fed. Agency Identifier Table'!A$2:C$63,3,FALSE)))),"",(IF(ISERROR(VLOOKUP((LEFT(D422,2)),'Fed. Agency Identifier Table'!A$2:C$63,3,FALSE)),(VLOOKUP((LEFT(D422,1)),'Fed. Agency Identifier Table'!A$2:C$63,3,FALSE)),(VLOOKUP((LEFT(D422,2)),'Fed. Agency Identifier Table'!A$2:C$63,3,FALSE)))))</f>
        <v/>
      </c>
      <c r="I422" s="150" t="str">
        <f>IF(ISNUMBER(SEARCH("*.unk*",D422)),"Other Federal Awards",IF(ISERROR(VLOOKUP(D422,'CFDA Program Titles Table'!A$2:C$2607,3,FALSE)),"",VLOOKUP(D422,'CFDA Program Titles Table'!A$2:C$2607,3,FALSE)))</f>
        <v/>
      </c>
      <c r="J422" s="70"/>
      <c r="K422" s="70"/>
      <c r="L422" s="2"/>
      <c r="M422" s="10"/>
      <c r="N422" s="10"/>
      <c r="O422" s="102"/>
      <c r="P422" s="101"/>
      <c r="Q422" s="101"/>
      <c r="R422" s="17"/>
      <c r="S422" s="106" t="str">
        <f>IFERROR(IF(J422="Y", "Research And Development Programs Cluster:", VLOOKUP(D422,'Cluster Info'!$A$2:$B$113,2,FALSE)), "Non Cluster:")</f>
        <v>Non Cluster:</v>
      </c>
      <c r="T422" s="106">
        <f t="shared" si="30"/>
        <v>0</v>
      </c>
      <c r="U422" s="106">
        <f t="shared" si="32"/>
        <v>0</v>
      </c>
      <c r="V422" s="106">
        <f t="shared" si="33"/>
        <v>0</v>
      </c>
      <c r="W422" s="119">
        <f t="shared" si="31"/>
        <v>0</v>
      </c>
      <c r="X422" s="106">
        <f t="shared" si="34"/>
        <v>0</v>
      </c>
    </row>
    <row r="423" spans="1:24" ht="14">
      <c r="A423" s="198"/>
      <c r="D423" s="1"/>
      <c r="E423" s="1"/>
      <c r="F423" s="187"/>
      <c r="G423" s="187"/>
      <c r="H423" s="80" t="str">
        <f>IF(ISERROR(IF(ISERROR(VLOOKUP((LEFT(D423,2)),'Fed. Agency Identifier Table'!A$2:C$63,3,FALSE)),(VLOOKUP((LEFT(D423,1)),'Fed. Agency Identifier Table'!A$2:C$63,3,FALSE)),(VLOOKUP((LEFT(D423,2)),'Fed. Agency Identifier Table'!A$2:C$63,3,FALSE)))),"",(IF(ISERROR(VLOOKUP((LEFT(D423,2)),'Fed. Agency Identifier Table'!A$2:C$63,3,FALSE)),(VLOOKUP((LEFT(D423,1)),'Fed. Agency Identifier Table'!A$2:C$63,3,FALSE)),(VLOOKUP((LEFT(D423,2)),'Fed. Agency Identifier Table'!A$2:C$63,3,FALSE)))))</f>
        <v/>
      </c>
      <c r="I423" s="150" t="str">
        <f>IF(ISNUMBER(SEARCH("*.unk*",D423)),"Other Federal Awards",IF(ISERROR(VLOOKUP(D423,'CFDA Program Titles Table'!A$2:C$2607,3,FALSE)),"",VLOOKUP(D423,'CFDA Program Titles Table'!A$2:C$2607,3,FALSE)))</f>
        <v/>
      </c>
      <c r="J423" s="70"/>
      <c r="K423" s="70"/>
      <c r="L423" s="2"/>
      <c r="M423" s="10"/>
      <c r="N423" s="10"/>
      <c r="O423" s="102"/>
      <c r="P423" s="101"/>
      <c r="Q423" s="101"/>
      <c r="R423" s="17"/>
      <c r="S423" s="106" t="str">
        <f>IFERROR(IF(J423="Y", "Research And Development Programs Cluster:", VLOOKUP(D423,'Cluster Info'!$A$2:$B$113,2,FALSE)), "Non Cluster:")</f>
        <v>Non Cluster:</v>
      </c>
      <c r="T423" s="106">
        <f t="shared" si="30"/>
        <v>0</v>
      </c>
      <c r="U423" s="106">
        <f t="shared" si="32"/>
        <v>0</v>
      </c>
      <c r="V423" s="106">
        <f t="shared" si="33"/>
        <v>0</v>
      </c>
      <c r="W423" s="119">
        <f t="shared" si="31"/>
        <v>0</v>
      </c>
      <c r="X423" s="106">
        <f t="shared" si="34"/>
        <v>0</v>
      </c>
    </row>
    <row r="424" spans="1:24" ht="14">
      <c r="A424" s="198"/>
      <c r="D424" s="1"/>
      <c r="E424" s="1"/>
      <c r="F424" s="187"/>
      <c r="G424" s="187"/>
      <c r="H424" s="80" t="str">
        <f>IF(ISERROR(IF(ISERROR(VLOOKUP((LEFT(D424,2)),'Fed. Agency Identifier Table'!A$2:C$63,3,FALSE)),(VLOOKUP((LEFT(D424,1)),'Fed. Agency Identifier Table'!A$2:C$63,3,FALSE)),(VLOOKUP((LEFT(D424,2)),'Fed. Agency Identifier Table'!A$2:C$63,3,FALSE)))),"",(IF(ISERROR(VLOOKUP((LEFT(D424,2)),'Fed. Agency Identifier Table'!A$2:C$63,3,FALSE)),(VLOOKUP((LEFT(D424,1)),'Fed. Agency Identifier Table'!A$2:C$63,3,FALSE)),(VLOOKUP((LEFT(D424,2)),'Fed. Agency Identifier Table'!A$2:C$63,3,FALSE)))))</f>
        <v/>
      </c>
      <c r="I424" s="150" t="str">
        <f>IF(ISNUMBER(SEARCH("*.unk*",D424)),"Other Federal Awards",IF(ISERROR(VLOOKUP(D424,'CFDA Program Titles Table'!A$2:C$2607,3,FALSE)),"",VLOOKUP(D424,'CFDA Program Titles Table'!A$2:C$2607,3,FALSE)))</f>
        <v/>
      </c>
      <c r="J424" s="70"/>
      <c r="K424" s="70"/>
      <c r="L424" s="2"/>
      <c r="M424" s="10"/>
      <c r="N424" s="10"/>
      <c r="O424" s="102"/>
      <c r="P424" s="101"/>
      <c r="Q424" s="101"/>
      <c r="R424" s="17"/>
      <c r="S424" s="106" t="str">
        <f>IFERROR(IF(J424="Y", "Research And Development Programs Cluster:", VLOOKUP(D424,'Cluster Info'!$A$2:$B$113,2,FALSE)), "Non Cluster:")</f>
        <v>Non Cluster:</v>
      </c>
      <c r="T424" s="106">
        <f t="shared" si="30"/>
        <v>0</v>
      </c>
      <c r="U424" s="106">
        <f t="shared" si="32"/>
        <v>0</v>
      </c>
      <c r="V424" s="106">
        <f t="shared" si="33"/>
        <v>0</v>
      </c>
      <c r="W424" s="119">
        <f t="shared" si="31"/>
        <v>0</v>
      </c>
      <c r="X424" s="106">
        <f t="shared" si="34"/>
        <v>0</v>
      </c>
    </row>
    <row r="425" spans="1:24" ht="14">
      <c r="A425" s="198"/>
      <c r="D425" s="1"/>
      <c r="E425" s="1"/>
      <c r="F425" s="187"/>
      <c r="G425" s="187"/>
      <c r="H425" s="80" t="str">
        <f>IF(ISERROR(IF(ISERROR(VLOOKUP((LEFT(D425,2)),'Fed. Agency Identifier Table'!A$2:C$63,3,FALSE)),(VLOOKUP((LEFT(D425,1)),'Fed. Agency Identifier Table'!A$2:C$63,3,FALSE)),(VLOOKUP((LEFT(D425,2)),'Fed. Agency Identifier Table'!A$2:C$63,3,FALSE)))),"",(IF(ISERROR(VLOOKUP((LEFT(D425,2)),'Fed. Agency Identifier Table'!A$2:C$63,3,FALSE)),(VLOOKUP((LEFT(D425,1)),'Fed. Agency Identifier Table'!A$2:C$63,3,FALSE)),(VLOOKUP((LEFT(D425,2)),'Fed. Agency Identifier Table'!A$2:C$63,3,FALSE)))))</f>
        <v/>
      </c>
      <c r="I425" s="150" t="str">
        <f>IF(ISNUMBER(SEARCH("*.unk*",D425)),"Other Federal Awards",IF(ISERROR(VLOOKUP(D425,'CFDA Program Titles Table'!A$2:C$2607,3,FALSE)),"",VLOOKUP(D425,'CFDA Program Titles Table'!A$2:C$2607,3,FALSE)))</f>
        <v/>
      </c>
      <c r="J425" s="70"/>
      <c r="K425" s="70"/>
      <c r="L425" s="2"/>
      <c r="M425" s="10"/>
      <c r="N425" s="10"/>
      <c r="O425" s="102"/>
      <c r="P425" s="101"/>
      <c r="Q425" s="101"/>
      <c r="R425" s="17"/>
      <c r="S425" s="106" t="str">
        <f>IFERROR(IF(J425="Y", "Research And Development Programs Cluster:", VLOOKUP(D425,'Cluster Info'!$A$2:$B$113,2,FALSE)), "Non Cluster:")</f>
        <v>Non Cluster:</v>
      </c>
      <c r="T425" s="106">
        <f t="shared" si="30"/>
        <v>0</v>
      </c>
      <c r="U425" s="106">
        <f t="shared" si="32"/>
        <v>0</v>
      </c>
      <c r="V425" s="106">
        <f t="shared" si="33"/>
        <v>0</v>
      </c>
      <c r="W425" s="119">
        <f t="shared" si="31"/>
        <v>0</v>
      </c>
      <c r="X425" s="106">
        <f t="shared" si="34"/>
        <v>0</v>
      </c>
    </row>
    <row r="426" spans="1:24" ht="14">
      <c r="A426" s="198"/>
      <c r="D426" s="1"/>
      <c r="E426" s="1"/>
      <c r="F426" s="187"/>
      <c r="G426" s="187"/>
      <c r="H426" s="80" t="str">
        <f>IF(ISERROR(IF(ISERROR(VLOOKUP((LEFT(D426,2)),'Fed. Agency Identifier Table'!A$2:C$63,3,FALSE)),(VLOOKUP((LEFT(D426,1)),'Fed. Agency Identifier Table'!A$2:C$63,3,FALSE)),(VLOOKUP((LEFT(D426,2)),'Fed. Agency Identifier Table'!A$2:C$63,3,FALSE)))),"",(IF(ISERROR(VLOOKUP((LEFT(D426,2)),'Fed. Agency Identifier Table'!A$2:C$63,3,FALSE)),(VLOOKUP((LEFT(D426,1)),'Fed. Agency Identifier Table'!A$2:C$63,3,FALSE)),(VLOOKUP((LEFT(D426,2)),'Fed. Agency Identifier Table'!A$2:C$63,3,FALSE)))))</f>
        <v/>
      </c>
      <c r="I426" s="150" t="str">
        <f>IF(ISNUMBER(SEARCH("*.unk*",D426)),"Other Federal Awards",IF(ISERROR(VLOOKUP(D426,'CFDA Program Titles Table'!A$2:C$2607,3,FALSE)),"",VLOOKUP(D426,'CFDA Program Titles Table'!A$2:C$2607,3,FALSE)))</f>
        <v/>
      </c>
      <c r="J426" s="70"/>
      <c r="K426" s="70"/>
      <c r="L426" s="2"/>
      <c r="M426" s="10"/>
      <c r="N426" s="10"/>
      <c r="O426" s="102"/>
      <c r="P426" s="101"/>
      <c r="Q426" s="101"/>
      <c r="R426" s="17"/>
      <c r="S426" s="106" t="str">
        <f>IFERROR(IF(J426="Y", "Research And Development Programs Cluster:", VLOOKUP(D426,'Cluster Info'!$A$2:$B$113,2,FALSE)), "Non Cluster:")</f>
        <v>Non Cluster:</v>
      </c>
      <c r="T426" s="106">
        <f t="shared" si="30"/>
        <v>0</v>
      </c>
      <c r="U426" s="106">
        <f t="shared" si="32"/>
        <v>0</v>
      </c>
      <c r="V426" s="106">
        <f t="shared" si="33"/>
        <v>0</v>
      </c>
      <c r="W426" s="119">
        <f t="shared" si="31"/>
        <v>0</v>
      </c>
      <c r="X426" s="106">
        <f t="shared" si="34"/>
        <v>0</v>
      </c>
    </row>
    <row r="427" spans="1:24" ht="14">
      <c r="A427" s="198"/>
      <c r="D427" s="1"/>
      <c r="E427" s="1"/>
      <c r="F427" s="187"/>
      <c r="G427" s="187"/>
      <c r="H427" s="80" t="str">
        <f>IF(ISERROR(IF(ISERROR(VLOOKUP((LEFT(D427,2)),'Fed. Agency Identifier Table'!A$2:C$63,3,FALSE)),(VLOOKUP((LEFT(D427,1)),'Fed. Agency Identifier Table'!A$2:C$63,3,FALSE)),(VLOOKUP((LEFT(D427,2)),'Fed. Agency Identifier Table'!A$2:C$63,3,FALSE)))),"",(IF(ISERROR(VLOOKUP((LEFT(D427,2)),'Fed. Agency Identifier Table'!A$2:C$63,3,FALSE)),(VLOOKUP((LEFT(D427,1)),'Fed. Agency Identifier Table'!A$2:C$63,3,FALSE)),(VLOOKUP((LEFT(D427,2)),'Fed. Agency Identifier Table'!A$2:C$63,3,FALSE)))))</f>
        <v/>
      </c>
      <c r="I427" s="150" t="str">
        <f>IF(ISNUMBER(SEARCH("*.unk*",D427)),"Other Federal Awards",IF(ISERROR(VLOOKUP(D427,'CFDA Program Titles Table'!A$2:C$2607,3,FALSE)),"",VLOOKUP(D427,'CFDA Program Titles Table'!A$2:C$2607,3,FALSE)))</f>
        <v/>
      </c>
      <c r="J427" s="70"/>
      <c r="K427" s="70"/>
      <c r="L427" s="2"/>
      <c r="M427" s="10"/>
      <c r="N427" s="10"/>
      <c r="O427" s="102"/>
      <c r="P427" s="101"/>
      <c r="Q427" s="101"/>
      <c r="R427" s="17"/>
      <c r="S427" s="106" t="str">
        <f>IFERROR(IF(J427="Y", "Research And Development Programs Cluster:", VLOOKUP(D427,'Cluster Info'!$A$2:$B$113,2,FALSE)), "Non Cluster:")</f>
        <v>Non Cluster:</v>
      </c>
      <c r="T427" s="106">
        <f t="shared" si="30"/>
        <v>0</v>
      </c>
      <c r="U427" s="106">
        <f t="shared" si="32"/>
        <v>0</v>
      </c>
      <c r="V427" s="106">
        <f t="shared" si="33"/>
        <v>0</v>
      </c>
      <c r="W427" s="119">
        <f t="shared" si="31"/>
        <v>0</v>
      </c>
      <c r="X427" s="106">
        <f t="shared" si="34"/>
        <v>0</v>
      </c>
    </row>
    <row r="428" spans="1:24" ht="14">
      <c r="A428" s="198"/>
      <c r="D428" s="1"/>
      <c r="E428" s="1"/>
      <c r="F428" s="187"/>
      <c r="G428" s="187"/>
      <c r="H428" s="80" t="str">
        <f>IF(ISERROR(IF(ISERROR(VLOOKUP((LEFT(D428,2)),'Fed. Agency Identifier Table'!A$2:C$63,3,FALSE)),(VLOOKUP((LEFT(D428,1)),'Fed. Agency Identifier Table'!A$2:C$63,3,FALSE)),(VLOOKUP((LEFT(D428,2)),'Fed. Agency Identifier Table'!A$2:C$63,3,FALSE)))),"",(IF(ISERROR(VLOOKUP((LEFT(D428,2)),'Fed. Agency Identifier Table'!A$2:C$63,3,FALSE)),(VLOOKUP((LEFT(D428,1)),'Fed. Agency Identifier Table'!A$2:C$63,3,FALSE)),(VLOOKUP((LEFT(D428,2)),'Fed. Agency Identifier Table'!A$2:C$63,3,FALSE)))))</f>
        <v/>
      </c>
      <c r="I428" s="150" t="str">
        <f>IF(ISNUMBER(SEARCH("*.unk*",D428)),"Other Federal Awards",IF(ISERROR(VLOOKUP(D428,'CFDA Program Titles Table'!A$2:C$2607,3,FALSE)),"",VLOOKUP(D428,'CFDA Program Titles Table'!A$2:C$2607,3,FALSE)))</f>
        <v/>
      </c>
      <c r="J428" s="70"/>
      <c r="K428" s="70"/>
      <c r="L428" s="2"/>
      <c r="M428" s="10"/>
      <c r="N428" s="10"/>
      <c r="O428" s="102"/>
      <c r="P428" s="101"/>
      <c r="Q428" s="101"/>
      <c r="R428" s="17"/>
      <c r="S428" s="106" t="str">
        <f>IFERROR(IF(J428="Y", "Research And Development Programs Cluster:", VLOOKUP(D428,'Cluster Info'!$A$2:$B$113,2,FALSE)), "Non Cluster:")</f>
        <v>Non Cluster:</v>
      </c>
      <c r="T428" s="106">
        <f t="shared" si="30"/>
        <v>0</v>
      </c>
      <c r="U428" s="106">
        <f t="shared" si="32"/>
        <v>0</v>
      </c>
      <c r="V428" s="106">
        <f t="shared" si="33"/>
        <v>0</v>
      </c>
      <c r="W428" s="119">
        <f t="shared" si="31"/>
        <v>0</v>
      </c>
      <c r="X428" s="106">
        <f t="shared" si="34"/>
        <v>0</v>
      </c>
    </row>
    <row r="429" spans="1:24" ht="14">
      <c r="A429" s="198"/>
      <c r="D429" s="1"/>
      <c r="E429" s="1"/>
      <c r="F429" s="187"/>
      <c r="G429" s="187"/>
      <c r="H429" s="80" t="str">
        <f>IF(ISERROR(IF(ISERROR(VLOOKUP((LEFT(D429,2)),'Fed. Agency Identifier Table'!A$2:C$63,3,FALSE)),(VLOOKUP((LEFT(D429,1)),'Fed. Agency Identifier Table'!A$2:C$63,3,FALSE)),(VLOOKUP((LEFT(D429,2)),'Fed. Agency Identifier Table'!A$2:C$63,3,FALSE)))),"",(IF(ISERROR(VLOOKUP((LEFT(D429,2)),'Fed. Agency Identifier Table'!A$2:C$63,3,FALSE)),(VLOOKUP((LEFT(D429,1)),'Fed. Agency Identifier Table'!A$2:C$63,3,FALSE)),(VLOOKUP((LEFT(D429,2)),'Fed. Agency Identifier Table'!A$2:C$63,3,FALSE)))))</f>
        <v/>
      </c>
      <c r="I429" s="150" t="str">
        <f>IF(ISNUMBER(SEARCH("*.unk*",D429)),"Other Federal Awards",IF(ISERROR(VLOOKUP(D429,'CFDA Program Titles Table'!A$2:C$2607,3,FALSE)),"",VLOOKUP(D429,'CFDA Program Titles Table'!A$2:C$2607,3,FALSE)))</f>
        <v/>
      </c>
      <c r="J429" s="70"/>
      <c r="K429" s="70"/>
      <c r="L429" s="2"/>
      <c r="M429" s="10"/>
      <c r="N429" s="10"/>
      <c r="O429" s="102"/>
      <c r="P429" s="101"/>
      <c r="Q429" s="101"/>
      <c r="R429" s="17"/>
      <c r="S429" s="106" t="str">
        <f>IFERROR(IF(J429="Y", "Research And Development Programs Cluster:", VLOOKUP(D429,'Cluster Info'!$A$2:$B$113,2,FALSE)), "Non Cluster:")</f>
        <v>Non Cluster:</v>
      </c>
      <c r="T429" s="106">
        <f t="shared" si="30"/>
        <v>0</v>
      </c>
      <c r="U429" s="106">
        <f t="shared" si="32"/>
        <v>0</v>
      </c>
      <c r="V429" s="106">
        <f t="shared" si="33"/>
        <v>0</v>
      </c>
      <c r="W429" s="119">
        <f t="shared" si="31"/>
        <v>0</v>
      </c>
      <c r="X429" s="106">
        <f t="shared" si="34"/>
        <v>0</v>
      </c>
    </row>
    <row r="430" spans="1:24" ht="14">
      <c r="A430" s="198"/>
      <c r="D430" s="1"/>
      <c r="E430" s="1"/>
      <c r="F430" s="187"/>
      <c r="G430" s="187"/>
      <c r="H430" s="80" t="str">
        <f>IF(ISERROR(IF(ISERROR(VLOOKUP((LEFT(D430,2)),'Fed. Agency Identifier Table'!A$2:C$63,3,FALSE)),(VLOOKUP((LEFT(D430,1)),'Fed. Agency Identifier Table'!A$2:C$63,3,FALSE)),(VLOOKUP((LEFT(D430,2)),'Fed. Agency Identifier Table'!A$2:C$63,3,FALSE)))),"",(IF(ISERROR(VLOOKUP((LEFT(D430,2)),'Fed. Agency Identifier Table'!A$2:C$63,3,FALSE)),(VLOOKUP((LEFT(D430,1)),'Fed. Agency Identifier Table'!A$2:C$63,3,FALSE)),(VLOOKUP((LEFT(D430,2)),'Fed. Agency Identifier Table'!A$2:C$63,3,FALSE)))))</f>
        <v/>
      </c>
      <c r="I430" s="150" t="str">
        <f>IF(ISNUMBER(SEARCH("*.unk*",D430)),"Other Federal Awards",IF(ISERROR(VLOOKUP(D430,'CFDA Program Titles Table'!A$2:C$2607,3,FALSE)),"",VLOOKUP(D430,'CFDA Program Titles Table'!A$2:C$2607,3,FALSE)))</f>
        <v/>
      </c>
      <c r="J430" s="70"/>
      <c r="K430" s="70"/>
      <c r="L430" s="2"/>
      <c r="M430" s="10"/>
      <c r="N430" s="10"/>
      <c r="O430" s="102"/>
      <c r="P430" s="101"/>
      <c r="Q430" s="101"/>
      <c r="R430" s="17"/>
      <c r="S430" s="106" t="str">
        <f>IFERROR(IF(J430="Y", "Research And Development Programs Cluster:", VLOOKUP(D430,'Cluster Info'!$A$2:$B$113,2,FALSE)), "Non Cluster:")</f>
        <v>Non Cluster:</v>
      </c>
      <c r="T430" s="106">
        <f t="shared" si="30"/>
        <v>0</v>
      </c>
      <c r="U430" s="106">
        <f t="shared" si="32"/>
        <v>0</v>
      </c>
      <c r="V430" s="106">
        <f t="shared" si="33"/>
        <v>0</v>
      </c>
      <c r="W430" s="119">
        <f t="shared" si="31"/>
        <v>0</v>
      </c>
      <c r="X430" s="106">
        <f t="shared" si="34"/>
        <v>0</v>
      </c>
    </row>
    <row r="431" spans="1:24" ht="14">
      <c r="A431" s="198"/>
      <c r="D431" s="1"/>
      <c r="E431" s="1"/>
      <c r="F431" s="187"/>
      <c r="G431" s="187"/>
      <c r="H431" s="80" t="str">
        <f>IF(ISERROR(IF(ISERROR(VLOOKUP((LEFT(D431,2)),'Fed. Agency Identifier Table'!A$2:C$63,3,FALSE)),(VLOOKUP((LEFT(D431,1)),'Fed. Agency Identifier Table'!A$2:C$63,3,FALSE)),(VLOOKUP((LEFT(D431,2)),'Fed. Agency Identifier Table'!A$2:C$63,3,FALSE)))),"",(IF(ISERROR(VLOOKUP((LEFT(D431,2)),'Fed. Agency Identifier Table'!A$2:C$63,3,FALSE)),(VLOOKUP((LEFT(D431,1)),'Fed. Agency Identifier Table'!A$2:C$63,3,FALSE)),(VLOOKUP((LEFT(D431,2)),'Fed. Agency Identifier Table'!A$2:C$63,3,FALSE)))))</f>
        <v/>
      </c>
      <c r="I431" s="150" t="str">
        <f>IF(ISNUMBER(SEARCH("*.unk*",D431)),"Other Federal Awards",IF(ISERROR(VLOOKUP(D431,'CFDA Program Titles Table'!A$2:C$2607,3,FALSE)),"",VLOOKUP(D431,'CFDA Program Titles Table'!A$2:C$2607,3,FALSE)))</f>
        <v/>
      </c>
      <c r="J431" s="70"/>
      <c r="K431" s="70"/>
      <c r="L431" s="2"/>
      <c r="M431" s="10"/>
      <c r="N431" s="10"/>
      <c r="O431" s="102"/>
      <c r="P431" s="101"/>
      <c r="Q431" s="101"/>
      <c r="R431" s="17"/>
      <c r="S431" s="106" t="str">
        <f>IFERROR(IF(J431="Y", "Research And Development Programs Cluster:", VLOOKUP(D431,'Cluster Info'!$A$2:$B$113,2,FALSE)), "Non Cluster:")</f>
        <v>Non Cluster:</v>
      </c>
      <c r="T431" s="106">
        <f t="shared" si="30"/>
        <v>0</v>
      </c>
      <c r="U431" s="106">
        <f t="shared" si="32"/>
        <v>0</v>
      </c>
      <c r="V431" s="106">
        <f t="shared" si="33"/>
        <v>0</v>
      </c>
      <c r="W431" s="119">
        <f t="shared" si="31"/>
        <v>0</v>
      </c>
      <c r="X431" s="106">
        <f t="shared" si="34"/>
        <v>0</v>
      </c>
    </row>
    <row r="432" spans="1:24" ht="14">
      <c r="A432" s="198"/>
      <c r="D432" s="1"/>
      <c r="E432" s="1"/>
      <c r="F432" s="187"/>
      <c r="G432" s="187"/>
      <c r="H432" s="80" t="str">
        <f>IF(ISERROR(IF(ISERROR(VLOOKUP((LEFT(D432,2)),'Fed. Agency Identifier Table'!A$2:C$63,3,FALSE)),(VLOOKUP((LEFT(D432,1)),'Fed. Agency Identifier Table'!A$2:C$63,3,FALSE)),(VLOOKUP((LEFT(D432,2)),'Fed. Agency Identifier Table'!A$2:C$63,3,FALSE)))),"",(IF(ISERROR(VLOOKUP((LEFT(D432,2)),'Fed. Agency Identifier Table'!A$2:C$63,3,FALSE)),(VLOOKUP((LEFT(D432,1)),'Fed. Agency Identifier Table'!A$2:C$63,3,FALSE)),(VLOOKUP((LEFT(D432,2)),'Fed. Agency Identifier Table'!A$2:C$63,3,FALSE)))))</f>
        <v/>
      </c>
      <c r="I432" s="150" t="str">
        <f>IF(ISNUMBER(SEARCH("*.unk*",D432)),"Other Federal Awards",IF(ISERROR(VLOOKUP(D432,'CFDA Program Titles Table'!A$2:C$2607,3,FALSE)),"",VLOOKUP(D432,'CFDA Program Titles Table'!A$2:C$2607,3,FALSE)))</f>
        <v/>
      </c>
      <c r="J432" s="70"/>
      <c r="K432" s="70"/>
      <c r="L432" s="2"/>
      <c r="M432" s="10"/>
      <c r="N432" s="10"/>
      <c r="O432" s="102"/>
      <c r="P432" s="101"/>
      <c r="Q432" s="101"/>
      <c r="R432" s="17"/>
      <c r="S432" s="106" t="str">
        <f>IFERROR(IF(J432="Y", "Research And Development Programs Cluster:", VLOOKUP(D432,'Cluster Info'!$A$2:$B$113,2,FALSE)), "Non Cluster:")</f>
        <v>Non Cluster:</v>
      </c>
      <c r="T432" s="106">
        <f t="shared" si="30"/>
        <v>0</v>
      </c>
      <c r="U432" s="106">
        <f t="shared" si="32"/>
        <v>0</v>
      </c>
      <c r="V432" s="106">
        <f t="shared" si="33"/>
        <v>0</v>
      </c>
      <c r="W432" s="119">
        <f t="shared" si="31"/>
        <v>0</v>
      </c>
      <c r="X432" s="106">
        <f t="shared" si="34"/>
        <v>0</v>
      </c>
    </row>
    <row r="433" spans="1:24" ht="14">
      <c r="A433" s="198"/>
      <c r="D433" s="1"/>
      <c r="E433" s="1"/>
      <c r="F433" s="187"/>
      <c r="G433" s="187"/>
      <c r="H433" s="80" t="str">
        <f>IF(ISERROR(IF(ISERROR(VLOOKUP((LEFT(D433,2)),'Fed. Agency Identifier Table'!A$2:C$63,3,FALSE)),(VLOOKUP((LEFT(D433,1)),'Fed. Agency Identifier Table'!A$2:C$63,3,FALSE)),(VLOOKUP((LEFT(D433,2)),'Fed. Agency Identifier Table'!A$2:C$63,3,FALSE)))),"",(IF(ISERROR(VLOOKUP((LEFT(D433,2)),'Fed. Agency Identifier Table'!A$2:C$63,3,FALSE)),(VLOOKUP((LEFT(D433,1)),'Fed. Agency Identifier Table'!A$2:C$63,3,FALSE)),(VLOOKUP((LEFT(D433,2)),'Fed. Agency Identifier Table'!A$2:C$63,3,FALSE)))))</f>
        <v/>
      </c>
      <c r="I433" s="150" t="str">
        <f>IF(ISNUMBER(SEARCH("*.unk*",D433)),"Other Federal Awards",IF(ISERROR(VLOOKUP(D433,'CFDA Program Titles Table'!A$2:C$2607,3,FALSE)),"",VLOOKUP(D433,'CFDA Program Titles Table'!A$2:C$2607,3,FALSE)))</f>
        <v/>
      </c>
      <c r="J433" s="70"/>
      <c r="K433" s="70"/>
      <c r="L433" s="2"/>
      <c r="M433" s="10"/>
      <c r="N433" s="10"/>
      <c r="O433" s="102"/>
      <c r="P433" s="101"/>
      <c r="Q433" s="101"/>
      <c r="R433" s="17"/>
      <c r="S433" s="106" t="str">
        <f>IFERROR(IF(J433="Y", "Research And Development Programs Cluster:", VLOOKUP(D433,'Cluster Info'!$A$2:$B$113,2,FALSE)), "Non Cluster:")</f>
        <v>Non Cluster:</v>
      </c>
      <c r="T433" s="106">
        <f t="shared" si="30"/>
        <v>0</v>
      </c>
      <c r="U433" s="106">
        <f t="shared" si="32"/>
        <v>0</v>
      </c>
      <c r="V433" s="106">
        <f t="shared" si="33"/>
        <v>0</v>
      </c>
      <c r="W433" s="119">
        <f t="shared" si="31"/>
        <v>0</v>
      </c>
      <c r="X433" s="106">
        <f t="shared" si="34"/>
        <v>0</v>
      </c>
    </row>
    <row r="434" spans="1:24" ht="14">
      <c r="A434" s="198"/>
      <c r="D434" s="1"/>
      <c r="E434" s="1"/>
      <c r="F434" s="187"/>
      <c r="G434" s="187"/>
      <c r="H434" s="80" t="str">
        <f>IF(ISERROR(IF(ISERROR(VLOOKUP((LEFT(D434,2)),'Fed. Agency Identifier Table'!A$2:C$63,3,FALSE)),(VLOOKUP((LEFT(D434,1)),'Fed. Agency Identifier Table'!A$2:C$63,3,FALSE)),(VLOOKUP((LEFT(D434,2)),'Fed. Agency Identifier Table'!A$2:C$63,3,FALSE)))),"",(IF(ISERROR(VLOOKUP((LEFT(D434,2)),'Fed. Agency Identifier Table'!A$2:C$63,3,FALSE)),(VLOOKUP((LEFT(D434,1)),'Fed. Agency Identifier Table'!A$2:C$63,3,FALSE)),(VLOOKUP((LEFT(D434,2)),'Fed. Agency Identifier Table'!A$2:C$63,3,FALSE)))))</f>
        <v/>
      </c>
      <c r="I434" s="150" t="str">
        <f>IF(ISNUMBER(SEARCH("*.unk*",D434)),"Other Federal Awards",IF(ISERROR(VLOOKUP(D434,'CFDA Program Titles Table'!A$2:C$2607,3,FALSE)),"",VLOOKUP(D434,'CFDA Program Titles Table'!A$2:C$2607,3,FALSE)))</f>
        <v/>
      </c>
      <c r="J434" s="70"/>
      <c r="K434" s="70"/>
      <c r="L434" s="2"/>
      <c r="M434" s="10"/>
      <c r="N434" s="10"/>
      <c r="O434" s="102"/>
      <c r="P434" s="101"/>
      <c r="Q434" s="101"/>
      <c r="R434" s="17"/>
      <c r="S434" s="106" t="str">
        <f>IFERROR(IF(J434="Y", "Research And Development Programs Cluster:", VLOOKUP(D434,'Cluster Info'!$A$2:$B$113,2,FALSE)), "Non Cluster:")</f>
        <v>Non Cluster:</v>
      </c>
      <c r="T434" s="106">
        <f t="shared" si="30"/>
        <v>0</v>
      </c>
      <c r="U434" s="106">
        <f t="shared" si="32"/>
        <v>0</v>
      </c>
      <c r="V434" s="106">
        <f t="shared" si="33"/>
        <v>0</v>
      </c>
      <c r="W434" s="119">
        <f t="shared" si="31"/>
        <v>0</v>
      </c>
      <c r="X434" s="106">
        <f t="shared" si="34"/>
        <v>0</v>
      </c>
    </row>
    <row r="435" spans="1:24" ht="14">
      <c r="A435" s="198"/>
      <c r="D435" s="1"/>
      <c r="E435" s="1"/>
      <c r="F435" s="187"/>
      <c r="G435" s="187"/>
      <c r="H435" s="80" t="str">
        <f>IF(ISERROR(IF(ISERROR(VLOOKUP((LEFT(D435,2)),'Fed. Agency Identifier Table'!A$2:C$63,3,FALSE)),(VLOOKUP((LEFT(D435,1)),'Fed. Agency Identifier Table'!A$2:C$63,3,FALSE)),(VLOOKUP((LEFT(D435,2)),'Fed. Agency Identifier Table'!A$2:C$63,3,FALSE)))),"",(IF(ISERROR(VLOOKUP((LEFT(D435,2)),'Fed. Agency Identifier Table'!A$2:C$63,3,FALSE)),(VLOOKUP((LEFT(D435,1)),'Fed. Agency Identifier Table'!A$2:C$63,3,FALSE)),(VLOOKUP((LEFT(D435,2)),'Fed. Agency Identifier Table'!A$2:C$63,3,FALSE)))))</f>
        <v/>
      </c>
      <c r="I435" s="150" t="str">
        <f>IF(ISNUMBER(SEARCH("*.unk*",D435)),"Other Federal Awards",IF(ISERROR(VLOOKUP(D435,'CFDA Program Titles Table'!A$2:C$2607,3,FALSE)),"",VLOOKUP(D435,'CFDA Program Titles Table'!A$2:C$2607,3,FALSE)))</f>
        <v/>
      </c>
      <c r="J435" s="70"/>
      <c r="K435" s="70"/>
      <c r="L435" s="2"/>
      <c r="M435" s="10"/>
      <c r="N435" s="10"/>
      <c r="O435" s="102"/>
      <c r="P435" s="101"/>
      <c r="Q435" s="101"/>
      <c r="R435" s="17"/>
      <c r="S435" s="106" t="str">
        <f>IFERROR(IF(J435="Y", "Research And Development Programs Cluster:", VLOOKUP(D435,'Cluster Info'!$A$2:$B$113,2,FALSE)), "Non Cluster:")</f>
        <v>Non Cluster:</v>
      </c>
      <c r="T435" s="106">
        <f t="shared" si="30"/>
        <v>0</v>
      </c>
      <c r="U435" s="106">
        <f t="shared" si="32"/>
        <v>0</v>
      </c>
      <c r="V435" s="106">
        <f t="shared" si="33"/>
        <v>0</v>
      </c>
      <c r="W435" s="119">
        <f t="shared" si="31"/>
        <v>0</v>
      </c>
      <c r="X435" s="106">
        <f t="shared" si="34"/>
        <v>0</v>
      </c>
    </row>
    <row r="436" spans="1:24" ht="14">
      <c r="A436" s="198"/>
      <c r="D436" s="1"/>
      <c r="E436" s="1"/>
      <c r="F436" s="187"/>
      <c r="G436" s="187"/>
      <c r="H436" s="80" t="str">
        <f>IF(ISERROR(IF(ISERROR(VLOOKUP((LEFT(D436,2)),'Fed. Agency Identifier Table'!A$2:C$63,3,FALSE)),(VLOOKUP((LEFT(D436,1)),'Fed. Agency Identifier Table'!A$2:C$63,3,FALSE)),(VLOOKUP((LEFT(D436,2)),'Fed. Agency Identifier Table'!A$2:C$63,3,FALSE)))),"",(IF(ISERROR(VLOOKUP((LEFT(D436,2)),'Fed. Agency Identifier Table'!A$2:C$63,3,FALSE)),(VLOOKUP((LEFT(D436,1)),'Fed. Agency Identifier Table'!A$2:C$63,3,FALSE)),(VLOOKUP((LEFT(D436,2)),'Fed. Agency Identifier Table'!A$2:C$63,3,FALSE)))))</f>
        <v/>
      </c>
      <c r="I436" s="150" t="str">
        <f>IF(ISNUMBER(SEARCH("*.unk*",D436)),"Other Federal Awards",IF(ISERROR(VLOOKUP(D436,'CFDA Program Titles Table'!A$2:C$2607,3,FALSE)),"",VLOOKUP(D436,'CFDA Program Titles Table'!A$2:C$2607,3,FALSE)))</f>
        <v/>
      </c>
      <c r="J436" s="70"/>
      <c r="K436" s="70"/>
      <c r="L436" s="2"/>
      <c r="M436" s="10"/>
      <c r="N436" s="10"/>
      <c r="O436" s="102"/>
      <c r="P436" s="101"/>
      <c r="Q436" s="101"/>
      <c r="R436" s="17"/>
      <c r="S436" s="106" t="str">
        <f>IFERROR(IF(J436="Y", "Research And Development Programs Cluster:", VLOOKUP(D436,'Cluster Info'!$A$2:$B$113,2,FALSE)), "Non Cluster:")</f>
        <v>Non Cluster:</v>
      </c>
      <c r="T436" s="106">
        <f t="shared" si="30"/>
        <v>0</v>
      </c>
      <c r="U436" s="106">
        <f t="shared" si="32"/>
        <v>0</v>
      </c>
      <c r="V436" s="106">
        <f t="shared" si="33"/>
        <v>0</v>
      </c>
      <c r="W436" s="119">
        <f t="shared" si="31"/>
        <v>0</v>
      </c>
      <c r="X436" s="106">
        <f t="shared" si="34"/>
        <v>0</v>
      </c>
    </row>
    <row r="437" spans="1:24" ht="14">
      <c r="A437" s="198"/>
      <c r="D437" s="1"/>
      <c r="E437" s="1"/>
      <c r="F437" s="187"/>
      <c r="G437" s="187"/>
      <c r="H437" s="80" t="str">
        <f>IF(ISERROR(IF(ISERROR(VLOOKUP((LEFT(D437,2)),'Fed. Agency Identifier Table'!A$2:C$63,3,FALSE)),(VLOOKUP((LEFT(D437,1)),'Fed. Agency Identifier Table'!A$2:C$63,3,FALSE)),(VLOOKUP((LEFT(D437,2)),'Fed. Agency Identifier Table'!A$2:C$63,3,FALSE)))),"",(IF(ISERROR(VLOOKUP((LEFT(D437,2)),'Fed. Agency Identifier Table'!A$2:C$63,3,FALSE)),(VLOOKUP((LEFT(D437,1)),'Fed. Agency Identifier Table'!A$2:C$63,3,FALSE)),(VLOOKUP((LEFT(D437,2)),'Fed. Agency Identifier Table'!A$2:C$63,3,FALSE)))))</f>
        <v/>
      </c>
      <c r="I437" s="150" t="str">
        <f>IF(ISNUMBER(SEARCH("*.unk*",D437)),"Other Federal Awards",IF(ISERROR(VLOOKUP(D437,'CFDA Program Titles Table'!A$2:C$2607,3,FALSE)),"",VLOOKUP(D437,'CFDA Program Titles Table'!A$2:C$2607,3,FALSE)))</f>
        <v/>
      </c>
      <c r="J437" s="70"/>
      <c r="K437" s="70"/>
      <c r="L437" s="2"/>
      <c r="M437" s="10"/>
      <c r="N437" s="10"/>
      <c r="O437" s="102"/>
      <c r="P437" s="101"/>
      <c r="Q437" s="101"/>
      <c r="R437" s="17"/>
      <c r="S437" s="106" t="str">
        <f>IFERROR(IF(J437="Y", "Research And Development Programs Cluster:", VLOOKUP(D437,'Cluster Info'!$A$2:$B$113,2,FALSE)), "Non Cluster:")</f>
        <v>Non Cluster:</v>
      </c>
      <c r="T437" s="106">
        <f t="shared" si="30"/>
        <v>0</v>
      </c>
      <c r="U437" s="106">
        <f t="shared" si="32"/>
        <v>0</v>
      </c>
      <c r="V437" s="106">
        <f t="shared" si="33"/>
        <v>0</v>
      </c>
      <c r="W437" s="119">
        <f t="shared" si="31"/>
        <v>0</v>
      </c>
      <c r="X437" s="106">
        <f t="shared" si="34"/>
        <v>0</v>
      </c>
    </row>
    <row r="438" spans="1:24" ht="14">
      <c r="A438" s="198"/>
      <c r="D438" s="1"/>
      <c r="E438" s="1"/>
      <c r="F438" s="187"/>
      <c r="G438" s="187"/>
      <c r="H438" s="80" t="str">
        <f>IF(ISERROR(IF(ISERROR(VLOOKUP((LEFT(D438,2)),'Fed. Agency Identifier Table'!A$2:C$63,3,FALSE)),(VLOOKUP((LEFT(D438,1)),'Fed. Agency Identifier Table'!A$2:C$63,3,FALSE)),(VLOOKUP((LEFT(D438,2)),'Fed. Agency Identifier Table'!A$2:C$63,3,FALSE)))),"",(IF(ISERROR(VLOOKUP((LEFT(D438,2)),'Fed. Agency Identifier Table'!A$2:C$63,3,FALSE)),(VLOOKUP((LEFT(D438,1)),'Fed. Agency Identifier Table'!A$2:C$63,3,FALSE)),(VLOOKUP((LEFT(D438,2)),'Fed. Agency Identifier Table'!A$2:C$63,3,FALSE)))))</f>
        <v/>
      </c>
      <c r="I438" s="150" t="str">
        <f>IF(ISNUMBER(SEARCH("*.unk*",D438)),"Other Federal Awards",IF(ISERROR(VLOOKUP(D438,'CFDA Program Titles Table'!A$2:C$2607,3,FALSE)),"",VLOOKUP(D438,'CFDA Program Titles Table'!A$2:C$2607,3,FALSE)))</f>
        <v/>
      </c>
      <c r="J438" s="70"/>
      <c r="K438" s="70"/>
      <c r="L438" s="2"/>
      <c r="M438" s="10"/>
      <c r="N438" s="10"/>
      <c r="O438" s="102"/>
      <c r="P438" s="101"/>
      <c r="Q438" s="101"/>
      <c r="R438" s="17"/>
      <c r="S438" s="106" t="str">
        <f>IFERROR(IF(J438="Y", "Research And Development Programs Cluster:", VLOOKUP(D438,'Cluster Info'!$A$2:$B$113,2,FALSE)), "Non Cluster:")</f>
        <v>Non Cluster:</v>
      </c>
      <c r="T438" s="106">
        <f t="shared" si="30"/>
        <v>0</v>
      </c>
      <c r="U438" s="106">
        <f t="shared" si="32"/>
        <v>0</v>
      </c>
      <c r="V438" s="106">
        <f t="shared" si="33"/>
        <v>0</v>
      </c>
      <c r="W438" s="119">
        <f t="shared" si="31"/>
        <v>0</v>
      </c>
      <c r="X438" s="106">
        <f t="shared" si="34"/>
        <v>0</v>
      </c>
    </row>
    <row r="439" spans="1:24" ht="14">
      <c r="A439" s="198"/>
      <c r="D439" s="1"/>
      <c r="E439" s="1"/>
      <c r="F439" s="187"/>
      <c r="G439" s="187"/>
      <c r="H439" s="80" t="str">
        <f>IF(ISERROR(IF(ISERROR(VLOOKUP((LEFT(D439,2)),'Fed. Agency Identifier Table'!A$2:C$63,3,FALSE)),(VLOOKUP((LEFT(D439,1)),'Fed. Agency Identifier Table'!A$2:C$63,3,FALSE)),(VLOOKUP((LEFT(D439,2)),'Fed. Agency Identifier Table'!A$2:C$63,3,FALSE)))),"",(IF(ISERROR(VLOOKUP((LEFT(D439,2)),'Fed. Agency Identifier Table'!A$2:C$63,3,FALSE)),(VLOOKUP((LEFT(D439,1)),'Fed. Agency Identifier Table'!A$2:C$63,3,FALSE)),(VLOOKUP((LEFT(D439,2)),'Fed. Agency Identifier Table'!A$2:C$63,3,FALSE)))))</f>
        <v/>
      </c>
      <c r="I439" s="150" t="str">
        <f>IF(ISNUMBER(SEARCH("*.unk*",D439)),"Other Federal Awards",IF(ISERROR(VLOOKUP(D439,'CFDA Program Titles Table'!A$2:C$2607,3,FALSE)),"",VLOOKUP(D439,'CFDA Program Titles Table'!A$2:C$2607,3,FALSE)))</f>
        <v/>
      </c>
      <c r="J439" s="70"/>
      <c r="K439" s="70"/>
      <c r="L439" s="2"/>
      <c r="M439" s="10"/>
      <c r="N439" s="10"/>
      <c r="O439" s="102"/>
      <c r="P439" s="101"/>
      <c r="Q439" s="101"/>
      <c r="R439" s="17"/>
      <c r="S439" s="106" t="str">
        <f>IFERROR(IF(J439="Y", "Research And Development Programs Cluster:", VLOOKUP(D439,'Cluster Info'!$A$2:$B$113,2,FALSE)), "Non Cluster:")</f>
        <v>Non Cluster:</v>
      </c>
      <c r="T439" s="106">
        <f t="shared" si="30"/>
        <v>0</v>
      </c>
      <c r="U439" s="106">
        <f t="shared" si="32"/>
        <v>0</v>
      </c>
      <c r="V439" s="106">
        <f t="shared" si="33"/>
        <v>0</v>
      </c>
      <c r="W439" s="119">
        <f t="shared" si="31"/>
        <v>0</v>
      </c>
      <c r="X439" s="106">
        <f t="shared" si="34"/>
        <v>0</v>
      </c>
    </row>
    <row r="440" spans="1:24" ht="14">
      <c r="A440" s="198"/>
      <c r="D440" s="1"/>
      <c r="E440" s="1"/>
      <c r="F440" s="187"/>
      <c r="G440" s="187"/>
      <c r="H440" s="80" t="str">
        <f>IF(ISERROR(IF(ISERROR(VLOOKUP((LEFT(D440,2)),'Fed. Agency Identifier Table'!A$2:C$63,3,FALSE)),(VLOOKUP((LEFT(D440,1)),'Fed. Agency Identifier Table'!A$2:C$63,3,FALSE)),(VLOOKUP((LEFT(D440,2)),'Fed. Agency Identifier Table'!A$2:C$63,3,FALSE)))),"",(IF(ISERROR(VLOOKUP((LEFT(D440,2)),'Fed. Agency Identifier Table'!A$2:C$63,3,FALSE)),(VLOOKUP((LEFT(D440,1)),'Fed. Agency Identifier Table'!A$2:C$63,3,FALSE)),(VLOOKUP((LEFT(D440,2)),'Fed. Agency Identifier Table'!A$2:C$63,3,FALSE)))))</f>
        <v/>
      </c>
      <c r="I440" s="150" t="str">
        <f>IF(ISNUMBER(SEARCH("*.unk*",D440)),"Other Federal Awards",IF(ISERROR(VLOOKUP(D440,'CFDA Program Titles Table'!A$2:C$2607,3,FALSE)),"",VLOOKUP(D440,'CFDA Program Titles Table'!A$2:C$2607,3,FALSE)))</f>
        <v/>
      </c>
      <c r="J440" s="70"/>
      <c r="K440" s="70"/>
      <c r="L440" s="2"/>
      <c r="M440" s="10"/>
      <c r="N440" s="10"/>
      <c r="O440" s="102"/>
      <c r="P440" s="101"/>
      <c r="Q440" s="101"/>
      <c r="R440" s="17"/>
      <c r="S440" s="106" t="str">
        <f>IFERROR(IF(J440="Y", "Research And Development Programs Cluster:", VLOOKUP(D440,'Cluster Info'!$A$2:$B$113,2,FALSE)), "Non Cluster:")</f>
        <v>Non Cluster:</v>
      </c>
      <c r="T440" s="106">
        <f t="shared" si="30"/>
        <v>0</v>
      </c>
      <c r="U440" s="106">
        <f t="shared" si="32"/>
        <v>0</v>
      </c>
      <c r="V440" s="106">
        <f t="shared" si="33"/>
        <v>0</v>
      </c>
      <c r="W440" s="119">
        <f t="shared" si="31"/>
        <v>0</v>
      </c>
      <c r="X440" s="106">
        <f t="shared" si="34"/>
        <v>0</v>
      </c>
    </row>
    <row r="441" spans="1:24" ht="14">
      <c r="A441" s="198"/>
      <c r="D441" s="1"/>
      <c r="E441" s="1"/>
      <c r="F441" s="187"/>
      <c r="G441" s="187"/>
      <c r="H441" s="80" t="str">
        <f>IF(ISERROR(IF(ISERROR(VLOOKUP((LEFT(D441,2)),'Fed. Agency Identifier Table'!A$2:C$63,3,FALSE)),(VLOOKUP((LEFT(D441,1)),'Fed. Agency Identifier Table'!A$2:C$63,3,FALSE)),(VLOOKUP((LEFT(D441,2)),'Fed. Agency Identifier Table'!A$2:C$63,3,FALSE)))),"",(IF(ISERROR(VLOOKUP((LEFT(D441,2)),'Fed. Agency Identifier Table'!A$2:C$63,3,FALSE)),(VLOOKUP((LEFT(D441,1)),'Fed. Agency Identifier Table'!A$2:C$63,3,FALSE)),(VLOOKUP((LEFT(D441,2)),'Fed. Agency Identifier Table'!A$2:C$63,3,FALSE)))))</f>
        <v/>
      </c>
      <c r="I441" s="150" t="str">
        <f>IF(ISNUMBER(SEARCH("*.unk*",D441)),"Other Federal Awards",IF(ISERROR(VLOOKUP(D441,'CFDA Program Titles Table'!A$2:C$2607,3,FALSE)),"",VLOOKUP(D441,'CFDA Program Titles Table'!A$2:C$2607,3,FALSE)))</f>
        <v/>
      </c>
      <c r="J441" s="70"/>
      <c r="K441" s="70"/>
      <c r="L441" s="2"/>
      <c r="M441" s="10"/>
      <c r="N441" s="10"/>
      <c r="O441" s="102"/>
      <c r="P441" s="101"/>
      <c r="Q441" s="101"/>
      <c r="R441" s="17"/>
      <c r="S441" s="106" t="str">
        <f>IFERROR(IF(J441="Y", "Research And Development Programs Cluster:", VLOOKUP(D441,'Cluster Info'!$A$2:$B$113,2,FALSE)), "Non Cluster:")</f>
        <v>Non Cluster:</v>
      </c>
      <c r="T441" s="106">
        <f t="shared" si="30"/>
        <v>0</v>
      </c>
      <c r="U441" s="106">
        <f t="shared" si="32"/>
        <v>0</v>
      </c>
      <c r="V441" s="106">
        <f t="shared" si="33"/>
        <v>0</v>
      </c>
      <c r="W441" s="119">
        <f t="shared" si="31"/>
        <v>0</v>
      </c>
      <c r="X441" s="106">
        <f t="shared" si="34"/>
        <v>0</v>
      </c>
    </row>
    <row r="442" spans="1:24" ht="14">
      <c r="A442" s="198"/>
      <c r="D442" s="1"/>
      <c r="E442" s="1"/>
      <c r="F442" s="187"/>
      <c r="G442" s="187"/>
      <c r="H442" s="80" t="str">
        <f>IF(ISERROR(IF(ISERROR(VLOOKUP((LEFT(D442,2)),'Fed. Agency Identifier Table'!A$2:C$63,3,FALSE)),(VLOOKUP((LEFT(D442,1)),'Fed. Agency Identifier Table'!A$2:C$63,3,FALSE)),(VLOOKUP((LEFT(D442,2)),'Fed. Agency Identifier Table'!A$2:C$63,3,FALSE)))),"",(IF(ISERROR(VLOOKUP((LEFT(D442,2)),'Fed. Agency Identifier Table'!A$2:C$63,3,FALSE)),(VLOOKUP((LEFT(D442,1)),'Fed. Agency Identifier Table'!A$2:C$63,3,FALSE)),(VLOOKUP((LEFT(D442,2)),'Fed. Agency Identifier Table'!A$2:C$63,3,FALSE)))))</f>
        <v/>
      </c>
      <c r="I442" s="150" t="str">
        <f>IF(ISNUMBER(SEARCH("*.unk*",D442)),"Other Federal Awards",IF(ISERROR(VLOOKUP(D442,'CFDA Program Titles Table'!A$2:C$2607,3,FALSE)),"",VLOOKUP(D442,'CFDA Program Titles Table'!A$2:C$2607,3,FALSE)))</f>
        <v/>
      </c>
      <c r="J442" s="70"/>
      <c r="K442" s="70"/>
      <c r="L442" s="2"/>
      <c r="M442" s="10"/>
      <c r="N442" s="10"/>
      <c r="O442" s="102"/>
      <c r="P442" s="101"/>
      <c r="Q442" s="101"/>
      <c r="R442" s="17"/>
      <c r="S442" s="106" t="str">
        <f>IFERROR(IF(J442="Y", "Research And Development Programs Cluster:", VLOOKUP(D442,'Cluster Info'!$A$2:$B$113,2,FALSE)), "Non Cluster:")</f>
        <v>Non Cluster:</v>
      </c>
      <c r="T442" s="106">
        <f t="shared" si="30"/>
        <v>0</v>
      </c>
      <c r="U442" s="106">
        <f t="shared" si="32"/>
        <v>0</v>
      </c>
      <c r="V442" s="106">
        <f t="shared" si="33"/>
        <v>0</v>
      </c>
      <c r="W442" s="119">
        <f t="shared" si="31"/>
        <v>0</v>
      </c>
      <c r="X442" s="106">
        <f t="shared" si="34"/>
        <v>0</v>
      </c>
    </row>
    <row r="443" spans="1:24" ht="14">
      <c r="A443" s="198"/>
      <c r="D443" s="1"/>
      <c r="E443" s="1"/>
      <c r="F443" s="187"/>
      <c r="G443" s="187"/>
      <c r="H443" s="80" t="str">
        <f>IF(ISERROR(IF(ISERROR(VLOOKUP((LEFT(D443,2)),'Fed. Agency Identifier Table'!A$2:C$63,3,FALSE)),(VLOOKUP((LEFT(D443,1)),'Fed. Agency Identifier Table'!A$2:C$63,3,FALSE)),(VLOOKUP((LEFT(D443,2)),'Fed. Agency Identifier Table'!A$2:C$63,3,FALSE)))),"",(IF(ISERROR(VLOOKUP((LEFT(D443,2)),'Fed. Agency Identifier Table'!A$2:C$63,3,FALSE)),(VLOOKUP((LEFT(D443,1)),'Fed. Agency Identifier Table'!A$2:C$63,3,FALSE)),(VLOOKUP((LEFT(D443,2)),'Fed. Agency Identifier Table'!A$2:C$63,3,FALSE)))))</f>
        <v/>
      </c>
      <c r="I443" s="150" t="str">
        <f>IF(ISNUMBER(SEARCH("*.unk*",D443)),"Other Federal Awards",IF(ISERROR(VLOOKUP(D443,'CFDA Program Titles Table'!A$2:C$2607,3,FALSE)),"",VLOOKUP(D443,'CFDA Program Titles Table'!A$2:C$2607,3,FALSE)))</f>
        <v/>
      </c>
      <c r="J443" s="70"/>
      <c r="K443" s="70"/>
      <c r="L443" s="2"/>
      <c r="M443" s="10"/>
      <c r="N443" s="10"/>
      <c r="O443" s="102"/>
      <c r="P443" s="101"/>
      <c r="Q443" s="101"/>
      <c r="R443" s="17"/>
      <c r="S443" s="106" t="str">
        <f>IFERROR(IF(J443="Y", "Research And Development Programs Cluster:", VLOOKUP(D443,'Cluster Info'!$A$2:$B$113,2,FALSE)), "Non Cluster:")</f>
        <v>Non Cluster:</v>
      </c>
      <c r="T443" s="106">
        <f t="shared" si="30"/>
        <v>0</v>
      </c>
      <c r="U443" s="106">
        <f t="shared" si="32"/>
        <v>0</v>
      </c>
      <c r="V443" s="106">
        <f t="shared" si="33"/>
        <v>0</v>
      </c>
      <c r="W443" s="119">
        <f t="shared" si="31"/>
        <v>0</v>
      </c>
      <c r="X443" s="106">
        <f t="shared" si="34"/>
        <v>0</v>
      </c>
    </row>
    <row r="444" spans="1:24" ht="14">
      <c r="A444" s="198"/>
      <c r="D444" s="1"/>
      <c r="E444" s="1"/>
      <c r="F444" s="187"/>
      <c r="G444" s="187"/>
      <c r="H444" s="80" t="str">
        <f>IF(ISERROR(IF(ISERROR(VLOOKUP((LEFT(D444,2)),'Fed. Agency Identifier Table'!A$2:C$63,3,FALSE)),(VLOOKUP((LEFT(D444,1)),'Fed. Agency Identifier Table'!A$2:C$63,3,FALSE)),(VLOOKUP((LEFT(D444,2)),'Fed. Agency Identifier Table'!A$2:C$63,3,FALSE)))),"",(IF(ISERROR(VLOOKUP((LEFT(D444,2)),'Fed. Agency Identifier Table'!A$2:C$63,3,FALSE)),(VLOOKUP((LEFT(D444,1)),'Fed. Agency Identifier Table'!A$2:C$63,3,FALSE)),(VLOOKUP((LEFT(D444,2)),'Fed. Agency Identifier Table'!A$2:C$63,3,FALSE)))))</f>
        <v/>
      </c>
      <c r="I444" s="150" t="str">
        <f>IF(ISNUMBER(SEARCH("*.unk*",D444)),"Other Federal Awards",IF(ISERROR(VLOOKUP(D444,'CFDA Program Titles Table'!A$2:C$2607,3,FALSE)),"",VLOOKUP(D444,'CFDA Program Titles Table'!A$2:C$2607,3,FALSE)))</f>
        <v/>
      </c>
      <c r="J444" s="70"/>
      <c r="K444" s="70"/>
      <c r="L444" s="2"/>
      <c r="M444" s="10"/>
      <c r="N444" s="10"/>
      <c r="O444" s="102"/>
      <c r="P444" s="101"/>
      <c r="Q444" s="101"/>
      <c r="R444" s="17"/>
      <c r="S444" s="106" t="str">
        <f>IFERROR(IF(J444="Y", "Research And Development Programs Cluster:", VLOOKUP(D444,'Cluster Info'!$A$2:$B$113,2,FALSE)), "Non Cluster:")</f>
        <v>Non Cluster:</v>
      </c>
      <c r="T444" s="106">
        <f t="shared" si="30"/>
        <v>0</v>
      </c>
      <c r="U444" s="106">
        <f t="shared" si="32"/>
        <v>0</v>
      </c>
      <c r="V444" s="106">
        <f t="shared" si="33"/>
        <v>0</v>
      </c>
      <c r="W444" s="119">
        <f t="shared" si="31"/>
        <v>0</v>
      </c>
      <c r="X444" s="106">
        <f t="shared" si="34"/>
        <v>0</v>
      </c>
    </row>
    <row r="445" spans="1:24" ht="14">
      <c r="A445" s="198"/>
      <c r="D445" s="1"/>
      <c r="E445" s="1"/>
      <c r="F445" s="187"/>
      <c r="G445" s="187"/>
      <c r="H445" s="80" t="str">
        <f>IF(ISERROR(IF(ISERROR(VLOOKUP((LEFT(D445,2)),'Fed. Agency Identifier Table'!A$2:C$63,3,FALSE)),(VLOOKUP((LEFT(D445,1)),'Fed. Agency Identifier Table'!A$2:C$63,3,FALSE)),(VLOOKUP((LEFT(D445,2)),'Fed. Agency Identifier Table'!A$2:C$63,3,FALSE)))),"",(IF(ISERROR(VLOOKUP((LEFT(D445,2)),'Fed. Agency Identifier Table'!A$2:C$63,3,FALSE)),(VLOOKUP((LEFT(D445,1)),'Fed. Agency Identifier Table'!A$2:C$63,3,FALSE)),(VLOOKUP((LEFT(D445,2)),'Fed. Agency Identifier Table'!A$2:C$63,3,FALSE)))))</f>
        <v/>
      </c>
      <c r="I445" s="150" t="str">
        <f>IF(ISNUMBER(SEARCH("*.unk*",D445)),"Other Federal Awards",IF(ISERROR(VLOOKUP(D445,'CFDA Program Titles Table'!A$2:C$2607,3,FALSE)),"",VLOOKUP(D445,'CFDA Program Titles Table'!A$2:C$2607,3,FALSE)))</f>
        <v/>
      </c>
      <c r="J445" s="70"/>
      <c r="K445" s="70"/>
      <c r="L445" s="2"/>
      <c r="M445" s="10"/>
      <c r="N445" s="10"/>
      <c r="O445" s="102"/>
      <c r="P445" s="101"/>
      <c r="Q445" s="101"/>
      <c r="R445" s="17"/>
      <c r="S445" s="106" t="str">
        <f>IFERROR(IF(J445="Y", "Research And Development Programs Cluster:", VLOOKUP(D445,'Cluster Info'!$A$2:$B$113,2,FALSE)), "Non Cluster:")</f>
        <v>Non Cluster:</v>
      </c>
      <c r="T445" s="106">
        <f t="shared" si="30"/>
        <v>0</v>
      </c>
      <c r="U445" s="106">
        <f t="shared" si="32"/>
        <v>0</v>
      </c>
      <c r="V445" s="106">
        <f t="shared" si="33"/>
        <v>0</v>
      </c>
      <c r="W445" s="119">
        <f t="shared" si="31"/>
        <v>0</v>
      </c>
      <c r="X445" s="106">
        <f t="shared" si="34"/>
        <v>0</v>
      </c>
    </row>
    <row r="446" spans="1:24" ht="14">
      <c r="A446" s="198"/>
      <c r="D446" s="1"/>
      <c r="E446" s="1"/>
      <c r="F446" s="187"/>
      <c r="G446" s="187"/>
      <c r="H446" s="80" t="str">
        <f>IF(ISERROR(IF(ISERROR(VLOOKUP((LEFT(D446,2)),'Fed. Agency Identifier Table'!A$2:C$63,3,FALSE)),(VLOOKUP((LEFT(D446,1)),'Fed. Agency Identifier Table'!A$2:C$63,3,FALSE)),(VLOOKUP((LEFT(D446,2)),'Fed. Agency Identifier Table'!A$2:C$63,3,FALSE)))),"",(IF(ISERROR(VLOOKUP((LEFT(D446,2)),'Fed. Agency Identifier Table'!A$2:C$63,3,FALSE)),(VLOOKUP((LEFT(D446,1)),'Fed. Agency Identifier Table'!A$2:C$63,3,FALSE)),(VLOOKUP((LEFT(D446,2)),'Fed. Agency Identifier Table'!A$2:C$63,3,FALSE)))))</f>
        <v/>
      </c>
      <c r="I446" s="150" t="str">
        <f>IF(ISNUMBER(SEARCH("*.unk*",D446)),"Other Federal Awards",IF(ISERROR(VLOOKUP(D446,'CFDA Program Titles Table'!A$2:C$2607,3,FALSE)),"",VLOOKUP(D446,'CFDA Program Titles Table'!A$2:C$2607,3,FALSE)))</f>
        <v/>
      </c>
      <c r="J446" s="70"/>
      <c r="K446" s="70"/>
      <c r="L446" s="2"/>
      <c r="M446" s="10"/>
      <c r="N446" s="10"/>
      <c r="O446" s="102"/>
      <c r="P446" s="101"/>
      <c r="Q446" s="101"/>
      <c r="R446" s="17"/>
      <c r="S446" s="106" t="str">
        <f>IFERROR(IF(J446="Y", "Research And Development Programs Cluster:", VLOOKUP(D446,'Cluster Info'!$A$2:$B$113,2,FALSE)), "Non Cluster:")</f>
        <v>Non Cluster:</v>
      </c>
      <c r="T446" s="106">
        <f t="shared" si="30"/>
        <v>0</v>
      </c>
      <c r="U446" s="106">
        <f t="shared" si="32"/>
        <v>0</v>
      </c>
      <c r="V446" s="106">
        <f t="shared" si="33"/>
        <v>0</v>
      </c>
      <c r="W446" s="119">
        <f t="shared" si="31"/>
        <v>0</v>
      </c>
      <c r="X446" s="106">
        <f t="shared" si="34"/>
        <v>0</v>
      </c>
    </row>
    <row r="447" spans="1:24" ht="14">
      <c r="A447" s="198"/>
      <c r="D447" s="1"/>
      <c r="E447" s="1"/>
      <c r="F447" s="187"/>
      <c r="G447" s="187"/>
      <c r="H447" s="80" t="str">
        <f>IF(ISERROR(IF(ISERROR(VLOOKUP((LEFT(D447,2)),'Fed. Agency Identifier Table'!A$2:C$63,3,FALSE)),(VLOOKUP((LEFT(D447,1)),'Fed. Agency Identifier Table'!A$2:C$63,3,FALSE)),(VLOOKUP((LEFT(D447,2)),'Fed. Agency Identifier Table'!A$2:C$63,3,FALSE)))),"",(IF(ISERROR(VLOOKUP((LEFT(D447,2)),'Fed. Agency Identifier Table'!A$2:C$63,3,FALSE)),(VLOOKUP((LEFT(D447,1)),'Fed. Agency Identifier Table'!A$2:C$63,3,FALSE)),(VLOOKUP((LEFT(D447,2)),'Fed. Agency Identifier Table'!A$2:C$63,3,FALSE)))))</f>
        <v/>
      </c>
      <c r="I447" s="150" t="str">
        <f>IF(ISNUMBER(SEARCH("*.unk*",D447)),"Other Federal Awards",IF(ISERROR(VLOOKUP(D447,'CFDA Program Titles Table'!A$2:C$2607,3,FALSE)),"",VLOOKUP(D447,'CFDA Program Titles Table'!A$2:C$2607,3,FALSE)))</f>
        <v/>
      </c>
      <c r="J447" s="70"/>
      <c r="K447" s="70"/>
      <c r="L447" s="2"/>
      <c r="M447" s="10"/>
      <c r="N447" s="10"/>
      <c r="O447" s="102"/>
      <c r="P447" s="101"/>
      <c r="Q447" s="101"/>
      <c r="R447" s="17"/>
      <c r="S447" s="106" t="str">
        <f>IFERROR(IF(J447="Y", "Research And Development Programs Cluster:", VLOOKUP(D447,'Cluster Info'!$A$2:$B$113,2,FALSE)), "Non Cluster:")</f>
        <v>Non Cluster:</v>
      </c>
      <c r="T447" s="106">
        <f t="shared" si="30"/>
        <v>0</v>
      </c>
      <c r="U447" s="106">
        <f t="shared" si="32"/>
        <v>0</v>
      </c>
      <c r="V447" s="106">
        <f t="shared" si="33"/>
        <v>0</v>
      </c>
      <c r="W447" s="119">
        <f t="shared" si="31"/>
        <v>0</v>
      </c>
      <c r="X447" s="106">
        <f t="shared" si="34"/>
        <v>0</v>
      </c>
    </row>
    <row r="448" spans="1:24" ht="14">
      <c r="A448" s="198"/>
      <c r="D448" s="1"/>
      <c r="E448" s="1"/>
      <c r="F448" s="187"/>
      <c r="G448" s="187"/>
      <c r="H448" s="80" t="str">
        <f>IF(ISERROR(IF(ISERROR(VLOOKUP((LEFT(D448,2)),'Fed. Agency Identifier Table'!A$2:C$63,3,FALSE)),(VLOOKUP((LEFT(D448,1)),'Fed. Agency Identifier Table'!A$2:C$63,3,FALSE)),(VLOOKUP((LEFT(D448,2)),'Fed. Agency Identifier Table'!A$2:C$63,3,FALSE)))),"",(IF(ISERROR(VLOOKUP((LEFT(D448,2)),'Fed. Agency Identifier Table'!A$2:C$63,3,FALSE)),(VLOOKUP((LEFT(D448,1)),'Fed. Agency Identifier Table'!A$2:C$63,3,FALSE)),(VLOOKUP((LEFT(D448,2)),'Fed. Agency Identifier Table'!A$2:C$63,3,FALSE)))))</f>
        <v/>
      </c>
      <c r="I448" s="150" t="str">
        <f>IF(ISNUMBER(SEARCH("*.unk*",D448)),"Other Federal Awards",IF(ISERROR(VLOOKUP(D448,'CFDA Program Titles Table'!A$2:C$2607,3,FALSE)),"",VLOOKUP(D448,'CFDA Program Titles Table'!A$2:C$2607,3,FALSE)))</f>
        <v/>
      </c>
      <c r="J448" s="70"/>
      <c r="K448" s="70"/>
      <c r="L448" s="2"/>
      <c r="M448" s="10"/>
      <c r="N448" s="10"/>
      <c r="O448" s="102"/>
      <c r="P448" s="101"/>
      <c r="Q448" s="101"/>
      <c r="R448" s="17"/>
      <c r="S448" s="106" t="str">
        <f>IFERROR(IF(J448="Y", "Research And Development Programs Cluster:", VLOOKUP(D448,'Cluster Info'!$A$2:$B$113,2,FALSE)), "Non Cluster:")</f>
        <v>Non Cluster:</v>
      </c>
      <c r="T448" s="106">
        <f t="shared" si="30"/>
        <v>0</v>
      </c>
      <c r="U448" s="106">
        <f t="shared" si="32"/>
        <v>0</v>
      </c>
      <c r="V448" s="106">
        <f t="shared" si="33"/>
        <v>0</v>
      </c>
      <c r="W448" s="119">
        <f t="shared" si="31"/>
        <v>0</v>
      </c>
      <c r="X448" s="106">
        <f t="shared" si="34"/>
        <v>0</v>
      </c>
    </row>
    <row r="449" spans="1:24" ht="14">
      <c r="A449" s="198"/>
      <c r="D449" s="1"/>
      <c r="E449" s="1"/>
      <c r="F449" s="187"/>
      <c r="G449" s="187"/>
      <c r="H449" s="80" t="str">
        <f>IF(ISERROR(IF(ISERROR(VLOOKUP((LEFT(D449,2)),'Fed. Agency Identifier Table'!A$2:C$63,3,FALSE)),(VLOOKUP((LEFT(D449,1)),'Fed. Agency Identifier Table'!A$2:C$63,3,FALSE)),(VLOOKUP((LEFT(D449,2)),'Fed. Agency Identifier Table'!A$2:C$63,3,FALSE)))),"",(IF(ISERROR(VLOOKUP((LEFT(D449,2)),'Fed. Agency Identifier Table'!A$2:C$63,3,FALSE)),(VLOOKUP((LEFT(D449,1)),'Fed. Agency Identifier Table'!A$2:C$63,3,FALSE)),(VLOOKUP((LEFT(D449,2)),'Fed. Agency Identifier Table'!A$2:C$63,3,FALSE)))))</f>
        <v/>
      </c>
      <c r="I449" s="150" t="str">
        <f>IF(ISNUMBER(SEARCH("*.unk*",D449)),"Other Federal Awards",IF(ISERROR(VLOOKUP(D449,'CFDA Program Titles Table'!A$2:C$2607,3,FALSE)),"",VLOOKUP(D449,'CFDA Program Titles Table'!A$2:C$2607,3,FALSE)))</f>
        <v/>
      </c>
      <c r="J449" s="70"/>
      <c r="K449" s="70"/>
      <c r="L449" s="2"/>
      <c r="M449" s="10"/>
      <c r="N449" s="10"/>
      <c r="O449" s="102"/>
      <c r="P449" s="101"/>
      <c r="Q449" s="101"/>
      <c r="R449" s="17"/>
      <c r="S449" s="106" t="str">
        <f>IFERROR(IF(J449="Y", "Research And Development Programs Cluster:", VLOOKUP(D449,'Cluster Info'!$A$2:$B$113,2,FALSE)), "Non Cluster:")</f>
        <v>Non Cluster:</v>
      </c>
      <c r="T449" s="106">
        <f t="shared" si="30"/>
        <v>0</v>
      </c>
      <c r="U449" s="106">
        <f t="shared" si="32"/>
        <v>0</v>
      </c>
      <c r="V449" s="106">
        <f t="shared" si="33"/>
        <v>0</v>
      </c>
      <c r="W449" s="119">
        <f t="shared" si="31"/>
        <v>0</v>
      </c>
      <c r="X449" s="106">
        <f t="shared" si="34"/>
        <v>0</v>
      </c>
    </row>
    <row r="450" spans="1:24" ht="14">
      <c r="A450" s="198"/>
      <c r="D450" s="1"/>
      <c r="E450" s="1"/>
      <c r="F450" s="187"/>
      <c r="G450" s="187"/>
      <c r="H450" s="80" t="str">
        <f>IF(ISERROR(IF(ISERROR(VLOOKUP((LEFT(D450,2)),'Fed. Agency Identifier Table'!A$2:C$63,3,FALSE)),(VLOOKUP((LEFT(D450,1)),'Fed. Agency Identifier Table'!A$2:C$63,3,FALSE)),(VLOOKUP((LEFT(D450,2)),'Fed. Agency Identifier Table'!A$2:C$63,3,FALSE)))),"",(IF(ISERROR(VLOOKUP((LEFT(D450,2)),'Fed. Agency Identifier Table'!A$2:C$63,3,FALSE)),(VLOOKUP((LEFT(D450,1)),'Fed. Agency Identifier Table'!A$2:C$63,3,FALSE)),(VLOOKUP((LEFT(D450,2)),'Fed. Agency Identifier Table'!A$2:C$63,3,FALSE)))))</f>
        <v/>
      </c>
      <c r="I450" s="150" t="str">
        <f>IF(ISNUMBER(SEARCH("*.unk*",D450)),"Other Federal Awards",IF(ISERROR(VLOOKUP(D450,'CFDA Program Titles Table'!A$2:C$2607,3,FALSE)),"",VLOOKUP(D450,'CFDA Program Titles Table'!A$2:C$2607,3,FALSE)))</f>
        <v/>
      </c>
      <c r="J450" s="70"/>
      <c r="K450" s="70"/>
      <c r="L450" s="2"/>
      <c r="M450" s="10"/>
      <c r="N450" s="10"/>
      <c r="O450" s="102"/>
      <c r="P450" s="101"/>
      <c r="Q450" s="101"/>
      <c r="R450" s="17"/>
      <c r="S450" s="106" t="str">
        <f>IFERROR(IF(J450="Y", "Research And Development Programs Cluster:", VLOOKUP(D450,'Cluster Info'!$A$2:$B$113,2,FALSE)), "Non Cluster:")</f>
        <v>Non Cluster:</v>
      </c>
      <c r="T450" s="106">
        <f t="shared" ref="T450:T513" si="35">IF(E450="Y","ARRA - "&amp;N450, N450)</f>
        <v>0</v>
      </c>
      <c r="U450" s="106">
        <f t="shared" si="32"/>
        <v>0</v>
      </c>
      <c r="V450" s="106">
        <f t="shared" si="33"/>
        <v>0</v>
      </c>
      <c r="W450" s="119">
        <f t="shared" ref="W450:W513" si="36">IF(AND(J450="Y",I450="Other Federal Awards"),(LEFT(D450,2)&amp;".RD"),D450)</f>
        <v>0</v>
      </c>
      <c r="X450" s="106">
        <f t="shared" si="34"/>
        <v>0</v>
      </c>
    </row>
    <row r="451" spans="1:24" ht="14">
      <c r="A451" s="198"/>
      <c r="D451" s="1"/>
      <c r="E451" s="1"/>
      <c r="F451" s="187"/>
      <c r="G451" s="187"/>
      <c r="H451" s="80" t="str">
        <f>IF(ISERROR(IF(ISERROR(VLOOKUP((LEFT(D451,2)),'Fed. Agency Identifier Table'!A$2:C$63,3,FALSE)),(VLOOKUP((LEFT(D451,1)),'Fed. Agency Identifier Table'!A$2:C$63,3,FALSE)),(VLOOKUP((LEFT(D451,2)),'Fed. Agency Identifier Table'!A$2:C$63,3,FALSE)))),"",(IF(ISERROR(VLOOKUP((LEFT(D451,2)),'Fed. Agency Identifier Table'!A$2:C$63,3,FALSE)),(VLOOKUP((LEFT(D451,1)),'Fed. Agency Identifier Table'!A$2:C$63,3,FALSE)),(VLOOKUP((LEFT(D451,2)),'Fed. Agency Identifier Table'!A$2:C$63,3,FALSE)))))</f>
        <v/>
      </c>
      <c r="I451" s="150" t="str">
        <f>IF(ISNUMBER(SEARCH("*.unk*",D451)),"Other Federal Awards",IF(ISERROR(VLOOKUP(D451,'CFDA Program Titles Table'!A$2:C$2607,3,FALSE)),"",VLOOKUP(D451,'CFDA Program Titles Table'!A$2:C$2607,3,FALSE)))</f>
        <v/>
      </c>
      <c r="J451" s="70"/>
      <c r="K451" s="70"/>
      <c r="L451" s="2"/>
      <c r="M451" s="10"/>
      <c r="N451" s="10"/>
      <c r="O451" s="102"/>
      <c r="P451" s="101"/>
      <c r="Q451" s="101"/>
      <c r="R451" s="17"/>
      <c r="S451" s="106" t="str">
        <f>IFERROR(IF(J451="Y", "Research And Development Programs Cluster:", VLOOKUP(D451,'Cluster Info'!$A$2:$B$113,2,FALSE)), "Non Cluster:")</f>
        <v>Non Cluster:</v>
      </c>
      <c r="T451" s="106">
        <f t="shared" si="35"/>
        <v>0</v>
      </c>
      <c r="U451" s="106">
        <f t="shared" ref="U451:U514" si="37">IF(F451="Y","COVID-19 - "&amp;N451, N451)</f>
        <v>0</v>
      </c>
      <c r="V451" s="106">
        <f t="shared" ref="V451:V514" si="38">IF(G451="Y","ARP - "&amp;N451, N451)</f>
        <v>0</v>
      </c>
      <c r="W451" s="119">
        <f t="shared" si="36"/>
        <v>0</v>
      </c>
      <c r="X451" s="106">
        <f t="shared" ref="X451:X514" si="39">O451-P451</f>
        <v>0</v>
      </c>
    </row>
    <row r="452" spans="1:24" ht="14">
      <c r="A452" s="198"/>
      <c r="D452" s="1"/>
      <c r="E452" s="1"/>
      <c r="F452" s="187"/>
      <c r="G452" s="187"/>
      <c r="H452" s="80" t="str">
        <f>IF(ISERROR(IF(ISERROR(VLOOKUP((LEFT(D452,2)),'Fed. Agency Identifier Table'!A$2:C$63,3,FALSE)),(VLOOKUP((LEFT(D452,1)),'Fed. Agency Identifier Table'!A$2:C$63,3,FALSE)),(VLOOKUP((LEFT(D452,2)),'Fed. Agency Identifier Table'!A$2:C$63,3,FALSE)))),"",(IF(ISERROR(VLOOKUP((LEFT(D452,2)),'Fed. Agency Identifier Table'!A$2:C$63,3,FALSE)),(VLOOKUP((LEFT(D452,1)),'Fed. Agency Identifier Table'!A$2:C$63,3,FALSE)),(VLOOKUP((LEFT(D452,2)),'Fed. Agency Identifier Table'!A$2:C$63,3,FALSE)))))</f>
        <v/>
      </c>
      <c r="I452" s="150" t="str">
        <f>IF(ISNUMBER(SEARCH("*.unk*",D452)),"Other Federal Awards",IF(ISERROR(VLOOKUP(D452,'CFDA Program Titles Table'!A$2:C$2607,3,FALSE)),"",VLOOKUP(D452,'CFDA Program Titles Table'!A$2:C$2607,3,FALSE)))</f>
        <v/>
      </c>
      <c r="J452" s="70"/>
      <c r="K452" s="70"/>
      <c r="L452" s="2"/>
      <c r="M452" s="10"/>
      <c r="N452" s="10"/>
      <c r="O452" s="102"/>
      <c r="P452" s="101"/>
      <c r="Q452" s="101"/>
      <c r="R452" s="17"/>
      <c r="S452" s="106" t="str">
        <f>IFERROR(IF(J452="Y", "Research And Development Programs Cluster:", VLOOKUP(D452,'Cluster Info'!$A$2:$B$113,2,FALSE)), "Non Cluster:")</f>
        <v>Non Cluster:</v>
      </c>
      <c r="T452" s="106">
        <f t="shared" si="35"/>
        <v>0</v>
      </c>
      <c r="U452" s="106">
        <f t="shared" si="37"/>
        <v>0</v>
      </c>
      <c r="V452" s="106">
        <f t="shared" si="38"/>
        <v>0</v>
      </c>
      <c r="W452" s="119">
        <f t="shared" si="36"/>
        <v>0</v>
      </c>
      <c r="X452" s="106">
        <f t="shared" si="39"/>
        <v>0</v>
      </c>
    </row>
    <row r="453" spans="1:24" ht="14">
      <c r="A453" s="198"/>
      <c r="D453" s="1"/>
      <c r="E453" s="1"/>
      <c r="F453" s="187"/>
      <c r="G453" s="187"/>
      <c r="H453" s="80" t="str">
        <f>IF(ISERROR(IF(ISERROR(VLOOKUP((LEFT(D453,2)),'Fed. Agency Identifier Table'!A$2:C$63,3,FALSE)),(VLOOKUP((LEFT(D453,1)),'Fed. Agency Identifier Table'!A$2:C$63,3,FALSE)),(VLOOKUP((LEFT(D453,2)),'Fed. Agency Identifier Table'!A$2:C$63,3,FALSE)))),"",(IF(ISERROR(VLOOKUP((LEFT(D453,2)),'Fed. Agency Identifier Table'!A$2:C$63,3,FALSE)),(VLOOKUP((LEFT(D453,1)),'Fed. Agency Identifier Table'!A$2:C$63,3,FALSE)),(VLOOKUP((LEFT(D453,2)),'Fed. Agency Identifier Table'!A$2:C$63,3,FALSE)))))</f>
        <v/>
      </c>
      <c r="I453" s="150" t="str">
        <f>IF(ISNUMBER(SEARCH("*.unk*",D453)),"Other Federal Awards",IF(ISERROR(VLOOKUP(D453,'CFDA Program Titles Table'!A$2:C$2607,3,FALSE)),"",VLOOKUP(D453,'CFDA Program Titles Table'!A$2:C$2607,3,FALSE)))</f>
        <v/>
      </c>
      <c r="J453" s="70"/>
      <c r="K453" s="70"/>
      <c r="L453" s="2"/>
      <c r="M453" s="10"/>
      <c r="N453" s="10"/>
      <c r="O453" s="102"/>
      <c r="P453" s="101"/>
      <c r="Q453" s="101"/>
      <c r="R453" s="17"/>
      <c r="S453" s="106" t="str">
        <f>IFERROR(IF(J453="Y", "Research And Development Programs Cluster:", VLOOKUP(D453,'Cluster Info'!$A$2:$B$113,2,FALSE)), "Non Cluster:")</f>
        <v>Non Cluster:</v>
      </c>
      <c r="T453" s="106">
        <f t="shared" si="35"/>
        <v>0</v>
      </c>
      <c r="U453" s="106">
        <f t="shared" si="37"/>
        <v>0</v>
      </c>
      <c r="V453" s="106">
        <f t="shared" si="38"/>
        <v>0</v>
      </c>
      <c r="W453" s="119">
        <f t="shared" si="36"/>
        <v>0</v>
      </c>
      <c r="X453" s="106">
        <f t="shared" si="39"/>
        <v>0</v>
      </c>
    </row>
    <row r="454" spans="1:24" ht="14">
      <c r="A454" s="198"/>
      <c r="D454" s="1"/>
      <c r="E454" s="1"/>
      <c r="F454" s="187"/>
      <c r="G454" s="187"/>
      <c r="H454" s="80" t="str">
        <f>IF(ISERROR(IF(ISERROR(VLOOKUP((LEFT(D454,2)),'Fed. Agency Identifier Table'!A$2:C$63,3,FALSE)),(VLOOKUP((LEFT(D454,1)),'Fed. Agency Identifier Table'!A$2:C$63,3,FALSE)),(VLOOKUP((LEFT(D454,2)),'Fed. Agency Identifier Table'!A$2:C$63,3,FALSE)))),"",(IF(ISERROR(VLOOKUP((LEFT(D454,2)),'Fed. Agency Identifier Table'!A$2:C$63,3,FALSE)),(VLOOKUP((LEFT(D454,1)),'Fed. Agency Identifier Table'!A$2:C$63,3,FALSE)),(VLOOKUP((LEFT(D454,2)),'Fed. Agency Identifier Table'!A$2:C$63,3,FALSE)))))</f>
        <v/>
      </c>
      <c r="I454" s="150" t="str">
        <f>IF(ISNUMBER(SEARCH("*.unk*",D454)),"Other Federal Awards",IF(ISERROR(VLOOKUP(D454,'CFDA Program Titles Table'!A$2:C$2607,3,FALSE)),"",VLOOKUP(D454,'CFDA Program Titles Table'!A$2:C$2607,3,FALSE)))</f>
        <v/>
      </c>
      <c r="J454" s="70"/>
      <c r="K454" s="70"/>
      <c r="L454" s="2"/>
      <c r="M454" s="10"/>
      <c r="N454" s="10"/>
      <c r="O454" s="102"/>
      <c r="P454" s="101"/>
      <c r="Q454" s="101"/>
      <c r="R454" s="17"/>
      <c r="S454" s="106" t="str">
        <f>IFERROR(IF(J454="Y", "Research And Development Programs Cluster:", VLOOKUP(D454,'Cluster Info'!$A$2:$B$113,2,FALSE)), "Non Cluster:")</f>
        <v>Non Cluster:</v>
      </c>
      <c r="T454" s="106">
        <f t="shared" si="35"/>
        <v>0</v>
      </c>
      <c r="U454" s="106">
        <f t="shared" si="37"/>
        <v>0</v>
      </c>
      <c r="V454" s="106">
        <f t="shared" si="38"/>
        <v>0</v>
      </c>
      <c r="W454" s="119">
        <f t="shared" si="36"/>
        <v>0</v>
      </c>
      <c r="X454" s="106">
        <f t="shared" si="39"/>
        <v>0</v>
      </c>
    </row>
    <row r="455" spans="1:24" ht="14">
      <c r="A455" s="198"/>
      <c r="D455" s="1"/>
      <c r="E455" s="1"/>
      <c r="F455" s="187"/>
      <c r="G455" s="187"/>
      <c r="H455" s="80" t="str">
        <f>IF(ISERROR(IF(ISERROR(VLOOKUP((LEFT(D455,2)),'Fed. Agency Identifier Table'!A$2:C$63,3,FALSE)),(VLOOKUP((LEFT(D455,1)),'Fed. Agency Identifier Table'!A$2:C$63,3,FALSE)),(VLOOKUP((LEFT(D455,2)),'Fed. Agency Identifier Table'!A$2:C$63,3,FALSE)))),"",(IF(ISERROR(VLOOKUP((LEFT(D455,2)),'Fed. Agency Identifier Table'!A$2:C$63,3,FALSE)),(VLOOKUP((LEFT(D455,1)),'Fed. Agency Identifier Table'!A$2:C$63,3,FALSE)),(VLOOKUP((LEFT(D455,2)),'Fed. Agency Identifier Table'!A$2:C$63,3,FALSE)))))</f>
        <v/>
      </c>
      <c r="I455" s="150" t="str">
        <f>IF(ISNUMBER(SEARCH("*.unk*",D455)),"Other Federal Awards",IF(ISERROR(VLOOKUP(D455,'CFDA Program Titles Table'!A$2:C$2607,3,FALSE)),"",VLOOKUP(D455,'CFDA Program Titles Table'!A$2:C$2607,3,FALSE)))</f>
        <v/>
      </c>
      <c r="J455" s="70"/>
      <c r="K455" s="70"/>
      <c r="L455" s="2"/>
      <c r="M455" s="10"/>
      <c r="N455" s="10"/>
      <c r="O455" s="102"/>
      <c r="P455" s="101"/>
      <c r="Q455" s="101"/>
      <c r="R455" s="17"/>
      <c r="S455" s="106" t="str">
        <f>IFERROR(IF(J455="Y", "Research And Development Programs Cluster:", VLOOKUP(D455,'Cluster Info'!$A$2:$B$113,2,FALSE)), "Non Cluster:")</f>
        <v>Non Cluster:</v>
      </c>
      <c r="T455" s="106">
        <f t="shared" si="35"/>
        <v>0</v>
      </c>
      <c r="U455" s="106">
        <f t="shared" si="37"/>
        <v>0</v>
      </c>
      <c r="V455" s="106">
        <f t="shared" si="38"/>
        <v>0</v>
      </c>
      <c r="W455" s="119">
        <f t="shared" si="36"/>
        <v>0</v>
      </c>
      <c r="X455" s="106">
        <f t="shared" si="39"/>
        <v>0</v>
      </c>
    </row>
    <row r="456" spans="1:24" ht="14">
      <c r="A456" s="198"/>
      <c r="D456" s="1"/>
      <c r="E456" s="1"/>
      <c r="F456" s="187"/>
      <c r="G456" s="187"/>
      <c r="H456" s="80" t="str">
        <f>IF(ISERROR(IF(ISERROR(VLOOKUP((LEFT(D456,2)),'Fed. Agency Identifier Table'!A$2:C$63,3,FALSE)),(VLOOKUP((LEFT(D456,1)),'Fed. Agency Identifier Table'!A$2:C$63,3,FALSE)),(VLOOKUP((LEFT(D456,2)),'Fed. Agency Identifier Table'!A$2:C$63,3,FALSE)))),"",(IF(ISERROR(VLOOKUP((LEFT(D456,2)),'Fed. Agency Identifier Table'!A$2:C$63,3,FALSE)),(VLOOKUP((LEFT(D456,1)),'Fed. Agency Identifier Table'!A$2:C$63,3,FALSE)),(VLOOKUP((LEFT(D456,2)),'Fed. Agency Identifier Table'!A$2:C$63,3,FALSE)))))</f>
        <v/>
      </c>
      <c r="I456" s="150" t="str">
        <f>IF(ISNUMBER(SEARCH("*.unk*",D456)),"Other Federal Awards",IF(ISERROR(VLOOKUP(D456,'CFDA Program Titles Table'!A$2:C$2607,3,FALSE)),"",VLOOKUP(D456,'CFDA Program Titles Table'!A$2:C$2607,3,FALSE)))</f>
        <v/>
      </c>
      <c r="J456" s="70"/>
      <c r="K456" s="70"/>
      <c r="L456" s="2"/>
      <c r="M456" s="10"/>
      <c r="N456" s="10"/>
      <c r="O456" s="102"/>
      <c r="P456" s="101"/>
      <c r="Q456" s="101"/>
      <c r="R456" s="17"/>
      <c r="S456" s="106" t="str">
        <f>IFERROR(IF(J456="Y", "Research And Development Programs Cluster:", VLOOKUP(D456,'Cluster Info'!$A$2:$B$113,2,FALSE)), "Non Cluster:")</f>
        <v>Non Cluster:</v>
      </c>
      <c r="T456" s="106">
        <f t="shared" si="35"/>
        <v>0</v>
      </c>
      <c r="U456" s="106">
        <f t="shared" si="37"/>
        <v>0</v>
      </c>
      <c r="V456" s="106">
        <f t="shared" si="38"/>
        <v>0</v>
      </c>
      <c r="W456" s="119">
        <f t="shared" si="36"/>
        <v>0</v>
      </c>
      <c r="X456" s="106">
        <f t="shared" si="39"/>
        <v>0</v>
      </c>
    </row>
    <row r="457" spans="1:24" ht="14">
      <c r="A457" s="198"/>
      <c r="D457" s="1"/>
      <c r="E457" s="1"/>
      <c r="F457" s="187"/>
      <c r="G457" s="187"/>
      <c r="H457" s="80" t="str">
        <f>IF(ISERROR(IF(ISERROR(VLOOKUP((LEFT(D457,2)),'Fed. Agency Identifier Table'!A$2:C$63,3,FALSE)),(VLOOKUP((LEFT(D457,1)),'Fed. Agency Identifier Table'!A$2:C$63,3,FALSE)),(VLOOKUP((LEFT(D457,2)),'Fed. Agency Identifier Table'!A$2:C$63,3,FALSE)))),"",(IF(ISERROR(VLOOKUP((LEFT(D457,2)),'Fed. Agency Identifier Table'!A$2:C$63,3,FALSE)),(VLOOKUP((LEFT(D457,1)),'Fed. Agency Identifier Table'!A$2:C$63,3,FALSE)),(VLOOKUP((LEFT(D457,2)),'Fed. Agency Identifier Table'!A$2:C$63,3,FALSE)))))</f>
        <v/>
      </c>
      <c r="I457" s="150" t="str">
        <f>IF(ISNUMBER(SEARCH("*.unk*",D457)),"Other Federal Awards",IF(ISERROR(VLOOKUP(D457,'CFDA Program Titles Table'!A$2:C$2607,3,FALSE)),"",VLOOKUP(D457,'CFDA Program Titles Table'!A$2:C$2607,3,FALSE)))</f>
        <v/>
      </c>
      <c r="J457" s="70"/>
      <c r="K457" s="70"/>
      <c r="L457" s="2"/>
      <c r="M457" s="10"/>
      <c r="N457" s="10"/>
      <c r="O457" s="102"/>
      <c r="P457" s="101"/>
      <c r="Q457" s="101"/>
      <c r="R457" s="17"/>
      <c r="S457" s="106" t="str">
        <f>IFERROR(IF(J457="Y", "Research And Development Programs Cluster:", VLOOKUP(D457,'Cluster Info'!$A$2:$B$113,2,FALSE)), "Non Cluster:")</f>
        <v>Non Cluster:</v>
      </c>
      <c r="T457" s="106">
        <f t="shared" si="35"/>
        <v>0</v>
      </c>
      <c r="U457" s="106">
        <f t="shared" si="37"/>
        <v>0</v>
      </c>
      <c r="V457" s="106">
        <f t="shared" si="38"/>
        <v>0</v>
      </c>
      <c r="W457" s="119">
        <f t="shared" si="36"/>
        <v>0</v>
      </c>
      <c r="X457" s="106">
        <f t="shared" si="39"/>
        <v>0</v>
      </c>
    </row>
    <row r="458" spans="1:24" ht="14">
      <c r="A458" s="198"/>
      <c r="D458" s="1"/>
      <c r="E458" s="1"/>
      <c r="F458" s="187"/>
      <c r="G458" s="187"/>
      <c r="H458" s="80" t="str">
        <f>IF(ISERROR(IF(ISERROR(VLOOKUP((LEFT(D458,2)),'Fed. Agency Identifier Table'!A$2:C$63,3,FALSE)),(VLOOKUP((LEFT(D458,1)),'Fed. Agency Identifier Table'!A$2:C$63,3,FALSE)),(VLOOKUP((LEFT(D458,2)),'Fed. Agency Identifier Table'!A$2:C$63,3,FALSE)))),"",(IF(ISERROR(VLOOKUP((LEFT(D458,2)),'Fed. Agency Identifier Table'!A$2:C$63,3,FALSE)),(VLOOKUP((LEFT(D458,1)),'Fed. Agency Identifier Table'!A$2:C$63,3,FALSE)),(VLOOKUP((LEFT(D458,2)),'Fed. Agency Identifier Table'!A$2:C$63,3,FALSE)))))</f>
        <v/>
      </c>
      <c r="I458" s="150" t="str">
        <f>IF(ISNUMBER(SEARCH("*.unk*",D458)),"Other Federal Awards",IF(ISERROR(VLOOKUP(D458,'CFDA Program Titles Table'!A$2:C$2607,3,FALSE)),"",VLOOKUP(D458,'CFDA Program Titles Table'!A$2:C$2607,3,FALSE)))</f>
        <v/>
      </c>
      <c r="J458" s="70"/>
      <c r="K458" s="70"/>
      <c r="L458" s="2"/>
      <c r="M458" s="10"/>
      <c r="N458" s="10"/>
      <c r="O458" s="102"/>
      <c r="P458" s="101"/>
      <c r="Q458" s="101"/>
      <c r="R458" s="17"/>
      <c r="S458" s="106" t="str">
        <f>IFERROR(IF(J458="Y", "Research And Development Programs Cluster:", VLOOKUP(D458,'Cluster Info'!$A$2:$B$113,2,FALSE)), "Non Cluster:")</f>
        <v>Non Cluster:</v>
      </c>
      <c r="T458" s="106">
        <f t="shared" si="35"/>
        <v>0</v>
      </c>
      <c r="U458" s="106">
        <f t="shared" si="37"/>
        <v>0</v>
      </c>
      <c r="V458" s="106">
        <f t="shared" si="38"/>
        <v>0</v>
      </c>
      <c r="W458" s="119">
        <f t="shared" si="36"/>
        <v>0</v>
      </c>
      <c r="X458" s="106">
        <f t="shared" si="39"/>
        <v>0</v>
      </c>
    </row>
    <row r="459" spans="1:24" ht="14">
      <c r="A459" s="198"/>
      <c r="D459" s="1"/>
      <c r="E459" s="1"/>
      <c r="F459" s="187"/>
      <c r="G459" s="187"/>
      <c r="H459" s="80" t="str">
        <f>IF(ISERROR(IF(ISERROR(VLOOKUP((LEFT(D459,2)),'Fed. Agency Identifier Table'!A$2:C$63,3,FALSE)),(VLOOKUP((LEFT(D459,1)),'Fed. Agency Identifier Table'!A$2:C$63,3,FALSE)),(VLOOKUP((LEFT(D459,2)),'Fed. Agency Identifier Table'!A$2:C$63,3,FALSE)))),"",(IF(ISERROR(VLOOKUP((LEFT(D459,2)),'Fed. Agency Identifier Table'!A$2:C$63,3,FALSE)),(VLOOKUP((LEFT(D459,1)),'Fed. Agency Identifier Table'!A$2:C$63,3,FALSE)),(VLOOKUP((LEFT(D459,2)),'Fed. Agency Identifier Table'!A$2:C$63,3,FALSE)))))</f>
        <v/>
      </c>
      <c r="I459" s="150" t="str">
        <f>IF(ISNUMBER(SEARCH("*.unk*",D459)),"Other Federal Awards",IF(ISERROR(VLOOKUP(D459,'CFDA Program Titles Table'!A$2:C$2607,3,FALSE)),"",VLOOKUP(D459,'CFDA Program Titles Table'!A$2:C$2607,3,FALSE)))</f>
        <v/>
      </c>
      <c r="J459" s="70"/>
      <c r="K459" s="70"/>
      <c r="L459" s="2"/>
      <c r="M459" s="10"/>
      <c r="N459" s="10"/>
      <c r="O459" s="102"/>
      <c r="P459" s="101"/>
      <c r="Q459" s="101"/>
      <c r="R459" s="17"/>
      <c r="S459" s="106" t="str">
        <f>IFERROR(IF(J459="Y", "Research And Development Programs Cluster:", VLOOKUP(D459,'Cluster Info'!$A$2:$B$113,2,FALSE)), "Non Cluster:")</f>
        <v>Non Cluster:</v>
      </c>
      <c r="T459" s="106">
        <f t="shared" si="35"/>
        <v>0</v>
      </c>
      <c r="U459" s="106">
        <f t="shared" si="37"/>
        <v>0</v>
      </c>
      <c r="V459" s="106">
        <f t="shared" si="38"/>
        <v>0</v>
      </c>
      <c r="W459" s="119">
        <f t="shared" si="36"/>
        <v>0</v>
      </c>
      <c r="X459" s="106">
        <f t="shared" si="39"/>
        <v>0</v>
      </c>
    </row>
    <row r="460" spans="1:24" ht="14">
      <c r="A460" s="198"/>
      <c r="D460" s="1"/>
      <c r="E460" s="1"/>
      <c r="F460" s="187"/>
      <c r="G460" s="187"/>
      <c r="H460" s="80" t="str">
        <f>IF(ISERROR(IF(ISERROR(VLOOKUP((LEFT(D460,2)),'Fed. Agency Identifier Table'!A$2:C$63,3,FALSE)),(VLOOKUP((LEFT(D460,1)),'Fed. Agency Identifier Table'!A$2:C$63,3,FALSE)),(VLOOKUP((LEFT(D460,2)),'Fed. Agency Identifier Table'!A$2:C$63,3,FALSE)))),"",(IF(ISERROR(VLOOKUP((LEFT(D460,2)),'Fed. Agency Identifier Table'!A$2:C$63,3,FALSE)),(VLOOKUP((LEFT(D460,1)),'Fed. Agency Identifier Table'!A$2:C$63,3,FALSE)),(VLOOKUP((LEFT(D460,2)),'Fed. Agency Identifier Table'!A$2:C$63,3,FALSE)))))</f>
        <v/>
      </c>
      <c r="I460" s="150" t="str">
        <f>IF(ISNUMBER(SEARCH("*.unk*",D460)),"Other Federal Awards",IF(ISERROR(VLOOKUP(D460,'CFDA Program Titles Table'!A$2:C$2607,3,FALSE)),"",VLOOKUP(D460,'CFDA Program Titles Table'!A$2:C$2607,3,FALSE)))</f>
        <v/>
      </c>
      <c r="J460" s="70"/>
      <c r="K460" s="70"/>
      <c r="L460" s="2"/>
      <c r="M460" s="10"/>
      <c r="N460" s="10"/>
      <c r="O460" s="102"/>
      <c r="P460" s="101"/>
      <c r="Q460" s="101"/>
      <c r="R460" s="17"/>
      <c r="S460" s="106" t="str">
        <f>IFERROR(IF(J460="Y", "Research And Development Programs Cluster:", VLOOKUP(D460,'Cluster Info'!$A$2:$B$113,2,FALSE)), "Non Cluster:")</f>
        <v>Non Cluster:</v>
      </c>
      <c r="T460" s="106">
        <f t="shared" si="35"/>
        <v>0</v>
      </c>
      <c r="U460" s="106">
        <f t="shared" si="37"/>
        <v>0</v>
      </c>
      <c r="V460" s="106">
        <f t="shared" si="38"/>
        <v>0</v>
      </c>
      <c r="W460" s="119">
        <f t="shared" si="36"/>
        <v>0</v>
      </c>
      <c r="X460" s="106">
        <f t="shared" si="39"/>
        <v>0</v>
      </c>
    </row>
    <row r="461" spans="1:24" ht="14">
      <c r="A461" s="198"/>
      <c r="D461" s="1"/>
      <c r="E461" s="1"/>
      <c r="F461" s="187"/>
      <c r="G461" s="187"/>
      <c r="H461" s="80" t="str">
        <f>IF(ISERROR(IF(ISERROR(VLOOKUP((LEFT(D461,2)),'Fed. Agency Identifier Table'!A$2:C$63,3,FALSE)),(VLOOKUP((LEFT(D461,1)),'Fed. Agency Identifier Table'!A$2:C$63,3,FALSE)),(VLOOKUP((LEFT(D461,2)),'Fed. Agency Identifier Table'!A$2:C$63,3,FALSE)))),"",(IF(ISERROR(VLOOKUP((LEFT(D461,2)),'Fed. Agency Identifier Table'!A$2:C$63,3,FALSE)),(VLOOKUP((LEFT(D461,1)),'Fed. Agency Identifier Table'!A$2:C$63,3,FALSE)),(VLOOKUP((LEFT(D461,2)),'Fed. Agency Identifier Table'!A$2:C$63,3,FALSE)))))</f>
        <v/>
      </c>
      <c r="I461" s="150" t="str">
        <f>IF(ISNUMBER(SEARCH("*.unk*",D461)),"Other Federal Awards",IF(ISERROR(VLOOKUP(D461,'CFDA Program Titles Table'!A$2:C$2607,3,FALSE)),"",VLOOKUP(D461,'CFDA Program Titles Table'!A$2:C$2607,3,FALSE)))</f>
        <v/>
      </c>
      <c r="J461" s="70"/>
      <c r="K461" s="70"/>
      <c r="L461" s="2"/>
      <c r="M461" s="10"/>
      <c r="N461" s="10"/>
      <c r="O461" s="102"/>
      <c r="P461" s="101"/>
      <c r="Q461" s="101"/>
      <c r="R461" s="17"/>
      <c r="S461" s="106" t="str">
        <f>IFERROR(IF(J461="Y", "Research And Development Programs Cluster:", VLOOKUP(D461,'Cluster Info'!$A$2:$B$113,2,FALSE)), "Non Cluster:")</f>
        <v>Non Cluster:</v>
      </c>
      <c r="T461" s="106">
        <f t="shared" si="35"/>
        <v>0</v>
      </c>
      <c r="U461" s="106">
        <f t="shared" si="37"/>
        <v>0</v>
      </c>
      <c r="V461" s="106">
        <f t="shared" si="38"/>
        <v>0</v>
      </c>
      <c r="W461" s="119">
        <f t="shared" si="36"/>
        <v>0</v>
      </c>
      <c r="X461" s="106">
        <f t="shared" si="39"/>
        <v>0</v>
      </c>
    </row>
    <row r="462" spans="1:24" ht="14">
      <c r="A462" s="198"/>
      <c r="D462" s="1"/>
      <c r="E462" s="1"/>
      <c r="F462" s="187"/>
      <c r="G462" s="187"/>
      <c r="H462" s="80" t="str">
        <f>IF(ISERROR(IF(ISERROR(VLOOKUP((LEFT(D462,2)),'Fed. Agency Identifier Table'!A$2:C$63,3,FALSE)),(VLOOKUP((LEFT(D462,1)),'Fed. Agency Identifier Table'!A$2:C$63,3,FALSE)),(VLOOKUP((LEFT(D462,2)),'Fed. Agency Identifier Table'!A$2:C$63,3,FALSE)))),"",(IF(ISERROR(VLOOKUP((LEFT(D462,2)),'Fed. Agency Identifier Table'!A$2:C$63,3,FALSE)),(VLOOKUP((LEFT(D462,1)),'Fed. Agency Identifier Table'!A$2:C$63,3,FALSE)),(VLOOKUP((LEFT(D462,2)),'Fed. Agency Identifier Table'!A$2:C$63,3,FALSE)))))</f>
        <v/>
      </c>
      <c r="I462" s="150" t="str">
        <f>IF(ISNUMBER(SEARCH("*.unk*",D462)),"Other Federal Awards",IF(ISERROR(VLOOKUP(D462,'CFDA Program Titles Table'!A$2:C$2607,3,FALSE)),"",VLOOKUP(D462,'CFDA Program Titles Table'!A$2:C$2607,3,FALSE)))</f>
        <v/>
      </c>
      <c r="J462" s="70"/>
      <c r="K462" s="70"/>
      <c r="L462" s="2"/>
      <c r="M462" s="10"/>
      <c r="N462" s="10"/>
      <c r="O462" s="102"/>
      <c r="P462" s="101"/>
      <c r="Q462" s="101"/>
      <c r="R462" s="17"/>
      <c r="S462" s="106" t="str">
        <f>IFERROR(IF(J462="Y", "Research And Development Programs Cluster:", VLOOKUP(D462,'Cluster Info'!$A$2:$B$113,2,FALSE)), "Non Cluster:")</f>
        <v>Non Cluster:</v>
      </c>
      <c r="T462" s="106">
        <f t="shared" si="35"/>
        <v>0</v>
      </c>
      <c r="U462" s="106">
        <f t="shared" si="37"/>
        <v>0</v>
      </c>
      <c r="V462" s="106">
        <f t="shared" si="38"/>
        <v>0</v>
      </c>
      <c r="W462" s="119">
        <f t="shared" si="36"/>
        <v>0</v>
      </c>
      <c r="X462" s="106">
        <f t="shared" si="39"/>
        <v>0</v>
      </c>
    </row>
    <row r="463" spans="1:24" ht="14">
      <c r="A463" s="198"/>
      <c r="D463" s="1"/>
      <c r="E463" s="1"/>
      <c r="F463" s="187"/>
      <c r="G463" s="187"/>
      <c r="H463" s="80" t="str">
        <f>IF(ISERROR(IF(ISERROR(VLOOKUP((LEFT(D463,2)),'Fed. Agency Identifier Table'!A$2:C$63,3,FALSE)),(VLOOKUP((LEFT(D463,1)),'Fed. Agency Identifier Table'!A$2:C$63,3,FALSE)),(VLOOKUP((LEFT(D463,2)),'Fed. Agency Identifier Table'!A$2:C$63,3,FALSE)))),"",(IF(ISERROR(VLOOKUP((LEFT(D463,2)),'Fed. Agency Identifier Table'!A$2:C$63,3,FALSE)),(VLOOKUP((LEFT(D463,1)),'Fed. Agency Identifier Table'!A$2:C$63,3,FALSE)),(VLOOKUP((LEFT(D463,2)),'Fed. Agency Identifier Table'!A$2:C$63,3,FALSE)))))</f>
        <v/>
      </c>
      <c r="I463" s="150" t="str">
        <f>IF(ISNUMBER(SEARCH("*.unk*",D463)),"Other Federal Awards",IF(ISERROR(VLOOKUP(D463,'CFDA Program Titles Table'!A$2:C$2607,3,FALSE)),"",VLOOKUP(D463,'CFDA Program Titles Table'!A$2:C$2607,3,FALSE)))</f>
        <v/>
      </c>
      <c r="J463" s="70"/>
      <c r="K463" s="70"/>
      <c r="L463" s="2"/>
      <c r="M463" s="10"/>
      <c r="N463" s="10"/>
      <c r="O463" s="102"/>
      <c r="P463" s="101"/>
      <c r="Q463" s="101"/>
      <c r="R463" s="17"/>
      <c r="S463" s="106" t="str">
        <f>IFERROR(IF(J463="Y", "Research And Development Programs Cluster:", VLOOKUP(D463,'Cluster Info'!$A$2:$B$113,2,FALSE)), "Non Cluster:")</f>
        <v>Non Cluster:</v>
      </c>
      <c r="T463" s="106">
        <f t="shared" si="35"/>
        <v>0</v>
      </c>
      <c r="U463" s="106">
        <f t="shared" si="37"/>
        <v>0</v>
      </c>
      <c r="V463" s="106">
        <f t="shared" si="38"/>
        <v>0</v>
      </c>
      <c r="W463" s="119">
        <f t="shared" si="36"/>
        <v>0</v>
      </c>
      <c r="X463" s="106">
        <f t="shared" si="39"/>
        <v>0</v>
      </c>
    </row>
    <row r="464" spans="1:24" ht="14">
      <c r="A464" s="198"/>
      <c r="D464" s="1"/>
      <c r="E464" s="1"/>
      <c r="F464" s="187"/>
      <c r="G464" s="187"/>
      <c r="H464" s="80" t="str">
        <f>IF(ISERROR(IF(ISERROR(VLOOKUP((LEFT(D464,2)),'Fed. Agency Identifier Table'!A$2:C$63,3,FALSE)),(VLOOKUP((LEFT(D464,1)),'Fed. Agency Identifier Table'!A$2:C$63,3,FALSE)),(VLOOKUP((LEFT(D464,2)),'Fed. Agency Identifier Table'!A$2:C$63,3,FALSE)))),"",(IF(ISERROR(VLOOKUP((LEFT(D464,2)),'Fed. Agency Identifier Table'!A$2:C$63,3,FALSE)),(VLOOKUP((LEFT(D464,1)),'Fed. Agency Identifier Table'!A$2:C$63,3,FALSE)),(VLOOKUP((LEFT(D464,2)),'Fed. Agency Identifier Table'!A$2:C$63,3,FALSE)))))</f>
        <v/>
      </c>
      <c r="I464" s="150" t="str">
        <f>IF(ISNUMBER(SEARCH("*.unk*",D464)),"Other Federal Awards",IF(ISERROR(VLOOKUP(D464,'CFDA Program Titles Table'!A$2:C$2607,3,FALSE)),"",VLOOKUP(D464,'CFDA Program Titles Table'!A$2:C$2607,3,FALSE)))</f>
        <v/>
      </c>
      <c r="J464" s="70"/>
      <c r="K464" s="70"/>
      <c r="L464" s="2"/>
      <c r="M464" s="10"/>
      <c r="N464" s="10"/>
      <c r="O464" s="102"/>
      <c r="P464" s="101"/>
      <c r="Q464" s="101"/>
      <c r="R464" s="17"/>
      <c r="S464" s="106" t="str">
        <f>IFERROR(IF(J464="Y", "Research And Development Programs Cluster:", VLOOKUP(D464,'Cluster Info'!$A$2:$B$113,2,FALSE)), "Non Cluster:")</f>
        <v>Non Cluster:</v>
      </c>
      <c r="T464" s="106">
        <f t="shared" si="35"/>
        <v>0</v>
      </c>
      <c r="U464" s="106">
        <f t="shared" si="37"/>
        <v>0</v>
      </c>
      <c r="V464" s="106">
        <f t="shared" si="38"/>
        <v>0</v>
      </c>
      <c r="W464" s="119">
        <f t="shared" si="36"/>
        <v>0</v>
      </c>
      <c r="X464" s="106">
        <f t="shared" si="39"/>
        <v>0</v>
      </c>
    </row>
    <row r="465" spans="1:24" ht="14">
      <c r="A465" s="198"/>
      <c r="D465" s="1"/>
      <c r="E465" s="1"/>
      <c r="F465" s="187"/>
      <c r="G465" s="187"/>
      <c r="H465" s="80" t="str">
        <f>IF(ISERROR(IF(ISERROR(VLOOKUP((LEFT(D465,2)),'Fed. Agency Identifier Table'!A$2:C$63,3,FALSE)),(VLOOKUP((LEFT(D465,1)),'Fed. Agency Identifier Table'!A$2:C$63,3,FALSE)),(VLOOKUP((LEFT(D465,2)),'Fed. Agency Identifier Table'!A$2:C$63,3,FALSE)))),"",(IF(ISERROR(VLOOKUP((LEFT(D465,2)),'Fed. Agency Identifier Table'!A$2:C$63,3,FALSE)),(VLOOKUP((LEFT(D465,1)),'Fed. Agency Identifier Table'!A$2:C$63,3,FALSE)),(VLOOKUP((LEFT(D465,2)),'Fed. Agency Identifier Table'!A$2:C$63,3,FALSE)))))</f>
        <v/>
      </c>
      <c r="I465" s="150" t="str">
        <f>IF(ISNUMBER(SEARCH("*.unk*",D465)),"Other Federal Awards",IF(ISERROR(VLOOKUP(D465,'CFDA Program Titles Table'!A$2:C$2607,3,FALSE)),"",VLOOKUP(D465,'CFDA Program Titles Table'!A$2:C$2607,3,FALSE)))</f>
        <v/>
      </c>
      <c r="J465" s="70"/>
      <c r="K465" s="70"/>
      <c r="L465" s="2"/>
      <c r="M465" s="10"/>
      <c r="N465" s="10"/>
      <c r="O465" s="102"/>
      <c r="P465" s="101"/>
      <c r="Q465" s="101"/>
      <c r="R465" s="17"/>
      <c r="S465" s="106" t="str">
        <f>IFERROR(IF(J465="Y", "Research And Development Programs Cluster:", VLOOKUP(D465,'Cluster Info'!$A$2:$B$113,2,FALSE)), "Non Cluster:")</f>
        <v>Non Cluster:</v>
      </c>
      <c r="T465" s="106">
        <f t="shared" si="35"/>
        <v>0</v>
      </c>
      <c r="U465" s="106">
        <f t="shared" si="37"/>
        <v>0</v>
      </c>
      <c r="V465" s="106">
        <f t="shared" si="38"/>
        <v>0</v>
      </c>
      <c r="W465" s="119">
        <f t="shared" si="36"/>
        <v>0</v>
      </c>
      <c r="X465" s="106">
        <f t="shared" si="39"/>
        <v>0</v>
      </c>
    </row>
    <row r="466" spans="1:24" ht="14">
      <c r="A466" s="198"/>
      <c r="D466" s="1"/>
      <c r="E466" s="1"/>
      <c r="F466" s="187"/>
      <c r="G466" s="187"/>
      <c r="H466" s="80" t="str">
        <f>IF(ISERROR(IF(ISERROR(VLOOKUP((LEFT(D466,2)),'Fed. Agency Identifier Table'!A$2:C$63,3,FALSE)),(VLOOKUP((LEFT(D466,1)),'Fed. Agency Identifier Table'!A$2:C$63,3,FALSE)),(VLOOKUP((LEFT(D466,2)),'Fed. Agency Identifier Table'!A$2:C$63,3,FALSE)))),"",(IF(ISERROR(VLOOKUP((LEFT(D466,2)),'Fed. Agency Identifier Table'!A$2:C$63,3,FALSE)),(VLOOKUP((LEFT(D466,1)),'Fed. Agency Identifier Table'!A$2:C$63,3,FALSE)),(VLOOKUP((LEFT(D466,2)),'Fed. Agency Identifier Table'!A$2:C$63,3,FALSE)))))</f>
        <v/>
      </c>
      <c r="I466" s="150" t="str">
        <f>IF(ISNUMBER(SEARCH("*.unk*",D466)),"Other Federal Awards",IF(ISERROR(VLOOKUP(D466,'CFDA Program Titles Table'!A$2:C$2607,3,FALSE)),"",VLOOKUP(D466,'CFDA Program Titles Table'!A$2:C$2607,3,FALSE)))</f>
        <v/>
      </c>
      <c r="J466" s="70"/>
      <c r="K466" s="70"/>
      <c r="L466" s="2"/>
      <c r="M466" s="10"/>
      <c r="N466" s="10"/>
      <c r="O466" s="102"/>
      <c r="P466" s="101"/>
      <c r="Q466" s="101"/>
      <c r="R466" s="17"/>
      <c r="S466" s="106" t="str">
        <f>IFERROR(IF(J466="Y", "Research And Development Programs Cluster:", VLOOKUP(D466,'Cluster Info'!$A$2:$B$113,2,FALSE)), "Non Cluster:")</f>
        <v>Non Cluster:</v>
      </c>
      <c r="T466" s="106">
        <f t="shared" si="35"/>
        <v>0</v>
      </c>
      <c r="U466" s="106">
        <f t="shared" si="37"/>
        <v>0</v>
      </c>
      <c r="V466" s="106">
        <f t="shared" si="38"/>
        <v>0</v>
      </c>
      <c r="W466" s="119">
        <f t="shared" si="36"/>
        <v>0</v>
      </c>
      <c r="X466" s="106">
        <f t="shared" si="39"/>
        <v>0</v>
      </c>
    </row>
    <row r="467" spans="1:24" ht="14">
      <c r="A467" s="198"/>
      <c r="D467" s="1"/>
      <c r="E467" s="1"/>
      <c r="F467" s="187"/>
      <c r="G467" s="187"/>
      <c r="H467" s="80" t="str">
        <f>IF(ISERROR(IF(ISERROR(VLOOKUP((LEFT(D467,2)),'Fed. Agency Identifier Table'!A$2:C$63,3,FALSE)),(VLOOKUP((LEFT(D467,1)),'Fed. Agency Identifier Table'!A$2:C$63,3,FALSE)),(VLOOKUP((LEFT(D467,2)),'Fed. Agency Identifier Table'!A$2:C$63,3,FALSE)))),"",(IF(ISERROR(VLOOKUP((LEFT(D467,2)),'Fed. Agency Identifier Table'!A$2:C$63,3,FALSE)),(VLOOKUP((LEFT(D467,1)),'Fed. Agency Identifier Table'!A$2:C$63,3,FALSE)),(VLOOKUP((LEFT(D467,2)),'Fed. Agency Identifier Table'!A$2:C$63,3,FALSE)))))</f>
        <v/>
      </c>
      <c r="I467" s="150" t="str">
        <f>IF(ISNUMBER(SEARCH("*.unk*",D467)),"Other Federal Awards",IF(ISERROR(VLOOKUP(D467,'CFDA Program Titles Table'!A$2:C$2607,3,FALSE)),"",VLOOKUP(D467,'CFDA Program Titles Table'!A$2:C$2607,3,FALSE)))</f>
        <v/>
      </c>
      <c r="J467" s="70"/>
      <c r="K467" s="70"/>
      <c r="L467" s="2"/>
      <c r="M467" s="10"/>
      <c r="N467" s="10"/>
      <c r="O467" s="102"/>
      <c r="P467" s="101"/>
      <c r="Q467" s="101"/>
      <c r="R467" s="17"/>
      <c r="S467" s="106" t="str">
        <f>IFERROR(IF(J467="Y", "Research And Development Programs Cluster:", VLOOKUP(D467,'Cluster Info'!$A$2:$B$113,2,FALSE)), "Non Cluster:")</f>
        <v>Non Cluster:</v>
      </c>
      <c r="T467" s="106">
        <f t="shared" si="35"/>
        <v>0</v>
      </c>
      <c r="U467" s="106">
        <f t="shared" si="37"/>
        <v>0</v>
      </c>
      <c r="V467" s="106">
        <f t="shared" si="38"/>
        <v>0</v>
      </c>
      <c r="W467" s="119">
        <f t="shared" si="36"/>
        <v>0</v>
      </c>
      <c r="X467" s="106">
        <f t="shared" si="39"/>
        <v>0</v>
      </c>
    </row>
    <row r="468" spans="1:24" ht="14">
      <c r="A468" s="198"/>
      <c r="D468" s="1"/>
      <c r="E468" s="1"/>
      <c r="F468" s="187"/>
      <c r="G468" s="187"/>
      <c r="H468" s="80" t="str">
        <f>IF(ISERROR(IF(ISERROR(VLOOKUP((LEFT(D468,2)),'Fed. Agency Identifier Table'!A$2:C$63,3,FALSE)),(VLOOKUP((LEFT(D468,1)),'Fed. Agency Identifier Table'!A$2:C$63,3,FALSE)),(VLOOKUP((LEFT(D468,2)),'Fed. Agency Identifier Table'!A$2:C$63,3,FALSE)))),"",(IF(ISERROR(VLOOKUP((LEFT(D468,2)),'Fed. Agency Identifier Table'!A$2:C$63,3,FALSE)),(VLOOKUP((LEFT(D468,1)),'Fed. Agency Identifier Table'!A$2:C$63,3,FALSE)),(VLOOKUP((LEFT(D468,2)),'Fed. Agency Identifier Table'!A$2:C$63,3,FALSE)))))</f>
        <v/>
      </c>
      <c r="I468" s="150" t="str">
        <f>IF(ISNUMBER(SEARCH("*.unk*",D468)),"Other Federal Awards",IF(ISERROR(VLOOKUP(D468,'CFDA Program Titles Table'!A$2:C$2607,3,FALSE)),"",VLOOKUP(D468,'CFDA Program Titles Table'!A$2:C$2607,3,FALSE)))</f>
        <v/>
      </c>
      <c r="J468" s="70"/>
      <c r="K468" s="70"/>
      <c r="L468" s="2"/>
      <c r="M468" s="10"/>
      <c r="N468" s="10"/>
      <c r="O468" s="102"/>
      <c r="P468" s="101"/>
      <c r="Q468" s="101"/>
      <c r="R468" s="17"/>
      <c r="S468" s="106" t="str">
        <f>IFERROR(IF(J468="Y", "Research And Development Programs Cluster:", VLOOKUP(D468,'Cluster Info'!$A$2:$B$113,2,FALSE)), "Non Cluster:")</f>
        <v>Non Cluster:</v>
      </c>
      <c r="T468" s="106">
        <f t="shared" si="35"/>
        <v>0</v>
      </c>
      <c r="U468" s="106">
        <f t="shared" si="37"/>
        <v>0</v>
      </c>
      <c r="V468" s="106">
        <f t="shared" si="38"/>
        <v>0</v>
      </c>
      <c r="W468" s="119">
        <f t="shared" si="36"/>
        <v>0</v>
      </c>
      <c r="X468" s="106">
        <f t="shared" si="39"/>
        <v>0</v>
      </c>
    </row>
    <row r="469" spans="1:24" ht="14">
      <c r="A469" s="198"/>
      <c r="D469" s="1"/>
      <c r="E469" s="1"/>
      <c r="F469" s="187"/>
      <c r="G469" s="187"/>
      <c r="H469" s="80" t="str">
        <f>IF(ISERROR(IF(ISERROR(VLOOKUP((LEFT(D469,2)),'Fed. Agency Identifier Table'!A$2:C$63,3,FALSE)),(VLOOKUP((LEFT(D469,1)),'Fed. Agency Identifier Table'!A$2:C$63,3,FALSE)),(VLOOKUP((LEFT(D469,2)),'Fed. Agency Identifier Table'!A$2:C$63,3,FALSE)))),"",(IF(ISERROR(VLOOKUP((LEFT(D469,2)),'Fed. Agency Identifier Table'!A$2:C$63,3,FALSE)),(VLOOKUP((LEFT(D469,1)),'Fed. Agency Identifier Table'!A$2:C$63,3,FALSE)),(VLOOKUP((LEFT(D469,2)),'Fed. Agency Identifier Table'!A$2:C$63,3,FALSE)))))</f>
        <v/>
      </c>
      <c r="I469" s="150" t="str">
        <f>IF(ISNUMBER(SEARCH("*.unk*",D469)),"Other Federal Awards",IF(ISERROR(VLOOKUP(D469,'CFDA Program Titles Table'!A$2:C$2607,3,FALSE)),"",VLOOKUP(D469,'CFDA Program Titles Table'!A$2:C$2607,3,FALSE)))</f>
        <v/>
      </c>
      <c r="J469" s="70"/>
      <c r="K469" s="70"/>
      <c r="L469" s="2"/>
      <c r="M469" s="10"/>
      <c r="N469" s="10"/>
      <c r="O469" s="102"/>
      <c r="P469" s="101"/>
      <c r="Q469" s="101"/>
      <c r="R469" s="17"/>
      <c r="S469" s="106" t="str">
        <f>IFERROR(IF(J469="Y", "Research And Development Programs Cluster:", VLOOKUP(D469,'Cluster Info'!$A$2:$B$113,2,FALSE)), "Non Cluster:")</f>
        <v>Non Cluster:</v>
      </c>
      <c r="T469" s="106">
        <f t="shared" si="35"/>
        <v>0</v>
      </c>
      <c r="U469" s="106">
        <f t="shared" si="37"/>
        <v>0</v>
      </c>
      <c r="V469" s="106">
        <f t="shared" si="38"/>
        <v>0</v>
      </c>
      <c r="W469" s="119">
        <f t="shared" si="36"/>
        <v>0</v>
      </c>
      <c r="X469" s="106">
        <f t="shared" si="39"/>
        <v>0</v>
      </c>
    </row>
    <row r="470" spans="1:24" ht="14">
      <c r="A470" s="198"/>
      <c r="D470" s="1"/>
      <c r="E470" s="1"/>
      <c r="F470" s="187"/>
      <c r="G470" s="187"/>
      <c r="H470" s="80" t="str">
        <f>IF(ISERROR(IF(ISERROR(VLOOKUP((LEFT(D470,2)),'Fed. Agency Identifier Table'!A$2:C$63,3,FALSE)),(VLOOKUP((LEFT(D470,1)),'Fed. Agency Identifier Table'!A$2:C$63,3,FALSE)),(VLOOKUP((LEFT(D470,2)),'Fed. Agency Identifier Table'!A$2:C$63,3,FALSE)))),"",(IF(ISERROR(VLOOKUP((LEFT(D470,2)),'Fed. Agency Identifier Table'!A$2:C$63,3,FALSE)),(VLOOKUP((LEFT(D470,1)),'Fed. Agency Identifier Table'!A$2:C$63,3,FALSE)),(VLOOKUP((LEFT(D470,2)),'Fed. Agency Identifier Table'!A$2:C$63,3,FALSE)))))</f>
        <v/>
      </c>
      <c r="I470" s="150" t="str">
        <f>IF(ISNUMBER(SEARCH("*.unk*",D470)),"Other Federal Awards",IF(ISERROR(VLOOKUP(D470,'CFDA Program Titles Table'!A$2:C$2607,3,FALSE)),"",VLOOKUP(D470,'CFDA Program Titles Table'!A$2:C$2607,3,FALSE)))</f>
        <v/>
      </c>
      <c r="J470" s="70"/>
      <c r="K470" s="70"/>
      <c r="L470" s="2"/>
      <c r="M470" s="10"/>
      <c r="N470" s="10"/>
      <c r="O470" s="102"/>
      <c r="P470" s="101"/>
      <c r="Q470" s="101"/>
      <c r="R470" s="17"/>
      <c r="S470" s="106" t="str">
        <f>IFERROR(IF(J470="Y", "Research And Development Programs Cluster:", VLOOKUP(D470,'Cluster Info'!$A$2:$B$113,2,FALSE)), "Non Cluster:")</f>
        <v>Non Cluster:</v>
      </c>
      <c r="T470" s="106">
        <f t="shared" si="35"/>
        <v>0</v>
      </c>
      <c r="U470" s="106">
        <f t="shared" si="37"/>
        <v>0</v>
      </c>
      <c r="V470" s="106">
        <f t="shared" si="38"/>
        <v>0</v>
      </c>
      <c r="W470" s="119">
        <f t="shared" si="36"/>
        <v>0</v>
      </c>
      <c r="X470" s="106">
        <f t="shared" si="39"/>
        <v>0</v>
      </c>
    </row>
    <row r="471" spans="1:24" ht="14">
      <c r="A471" s="198"/>
      <c r="D471" s="1"/>
      <c r="E471" s="1"/>
      <c r="F471" s="187"/>
      <c r="G471" s="187"/>
      <c r="H471" s="80" t="str">
        <f>IF(ISERROR(IF(ISERROR(VLOOKUP((LEFT(D471,2)),'Fed. Agency Identifier Table'!A$2:C$63,3,FALSE)),(VLOOKUP((LEFT(D471,1)),'Fed. Agency Identifier Table'!A$2:C$63,3,FALSE)),(VLOOKUP((LEFT(D471,2)),'Fed. Agency Identifier Table'!A$2:C$63,3,FALSE)))),"",(IF(ISERROR(VLOOKUP((LEFT(D471,2)),'Fed. Agency Identifier Table'!A$2:C$63,3,FALSE)),(VLOOKUP((LEFT(D471,1)),'Fed. Agency Identifier Table'!A$2:C$63,3,FALSE)),(VLOOKUP((LEFT(D471,2)),'Fed. Agency Identifier Table'!A$2:C$63,3,FALSE)))))</f>
        <v/>
      </c>
      <c r="I471" s="150" t="str">
        <f>IF(ISNUMBER(SEARCH("*.unk*",D471)),"Other Federal Awards",IF(ISERROR(VLOOKUP(D471,'CFDA Program Titles Table'!A$2:C$2607,3,FALSE)),"",VLOOKUP(D471,'CFDA Program Titles Table'!A$2:C$2607,3,FALSE)))</f>
        <v/>
      </c>
      <c r="J471" s="70"/>
      <c r="K471" s="70"/>
      <c r="L471" s="2"/>
      <c r="M471" s="10"/>
      <c r="N471" s="10"/>
      <c r="O471" s="102"/>
      <c r="P471" s="101"/>
      <c r="Q471" s="101"/>
      <c r="R471" s="17"/>
      <c r="S471" s="106" t="str">
        <f>IFERROR(IF(J471="Y", "Research And Development Programs Cluster:", VLOOKUP(D471,'Cluster Info'!$A$2:$B$113,2,FALSE)), "Non Cluster:")</f>
        <v>Non Cluster:</v>
      </c>
      <c r="T471" s="106">
        <f t="shared" si="35"/>
        <v>0</v>
      </c>
      <c r="U471" s="106">
        <f t="shared" si="37"/>
        <v>0</v>
      </c>
      <c r="V471" s="106">
        <f t="shared" si="38"/>
        <v>0</v>
      </c>
      <c r="W471" s="119">
        <f t="shared" si="36"/>
        <v>0</v>
      </c>
      <c r="X471" s="106">
        <f t="shared" si="39"/>
        <v>0</v>
      </c>
    </row>
    <row r="472" spans="1:24" ht="14">
      <c r="A472" s="198"/>
      <c r="D472" s="1"/>
      <c r="E472" s="1"/>
      <c r="F472" s="187"/>
      <c r="G472" s="187"/>
      <c r="H472" s="80" t="str">
        <f>IF(ISERROR(IF(ISERROR(VLOOKUP((LEFT(D472,2)),'Fed. Agency Identifier Table'!A$2:C$63,3,FALSE)),(VLOOKUP((LEFT(D472,1)),'Fed. Agency Identifier Table'!A$2:C$63,3,FALSE)),(VLOOKUP((LEFT(D472,2)),'Fed. Agency Identifier Table'!A$2:C$63,3,FALSE)))),"",(IF(ISERROR(VLOOKUP((LEFT(D472,2)),'Fed. Agency Identifier Table'!A$2:C$63,3,FALSE)),(VLOOKUP((LEFT(D472,1)),'Fed. Agency Identifier Table'!A$2:C$63,3,FALSE)),(VLOOKUP((LEFT(D472,2)),'Fed. Agency Identifier Table'!A$2:C$63,3,FALSE)))))</f>
        <v/>
      </c>
      <c r="I472" s="150" t="str">
        <f>IF(ISNUMBER(SEARCH("*.unk*",D472)),"Other Federal Awards",IF(ISERROR(VLOOKUP(D472,'CFDA Program Titles Table'!A$2:C$2607,3,FALSE)),"",VLOOKUP(D472,'CFDA Program Titles Table'!A$2:C$2607,3,FALSE)))</f>
        <v/>
      </c>
      <c r="J472" s="70"/>
      <c r="K472" s="70"/>
      <c r="L472" s="2"/>
      <c r="M472" s="10"/>
      <c r="N472" s="10"/>
      <c r="O472" s="102"/>
      <c r="P472" s="101"/>
      <c r="Q472" s="101"/>
      <c r="R472" s="17"/>
      <c r="S472" s="106" t="str">
        <f>IFERROR(IF(J472="Y", "Research And Development Programs Cluster:", VLOOKUP(D472,'Cluster Info'!$A$2:$B$113,2,FALSE)), "Non Cluster:")</f>
        <v>Non Cluster:</v>
      </c>
      <c r="T472" s="106">
        <f t="shared" si="35"/>
        <v>0</v>
      </c>
      <c r="U472" s="106">
        <f t="shared" si="37"/>
        <v>0</v>
      </c>
      <c r="V472" s="106">
        <f t="shared" si="38"/>
        <v>0</v>
      </c>
      <c r="W472" s="119">
        <f t="shared" si="36"/>
        <v>0</v>
      </c>
      <c r="X472" s="106">
        <f t="shared" si="39"/>
        <v>0</v>
      </c>
    </row>
    <row r="473" spans="1:24" ht="14">
      <c r="A473" s="198"/>
      <c r="D473" s="1"/>
      <c r="E473" s="1"/>
      <c r="F473" s="187"/>
      <c r="G473" s="187"/>
      <c r="H473" s="80" t="str">
        <f>IF(ISERROR(IF(ISERROR(VLOOKUP((LEFT(D473,2)),'Fed. Agency Identifier Table'!A$2:C$63,3,FALSE)),(VLOOKUP((LEFT(D473,1)),'Fed. Agency Identifier Table'!A$2:C$63,3,FALSE)),(VLOOKUP((LEFT(D473,2)),'Fed. Agency Identifier Table'!A$2:C$63,3,FALSE)))),"",(IF(ISERROR(VLOOKUP((LEFT(D473,2)),'Fed. Agency Identifier Table'!A$2:C$63,3,FALSE)),(VLOOKUP((LEFT(D473,1)),'Fed. Agency Identifier Table'!A$2:C$63,3,FALSE)),(VLOOKUP((LEFT(D473,2)),'Fed. Agency Identifier Table'!A$2:C$63,3,FALSE)))))</f>
        <v/>
      </c>
      <c r="I473" s="150" t="str">
        <f>IF(ISNUMBER(SEARCH("*.unk*",D473)),"Other Federal Awards",IF(ISERROR(VLOOKUP(D473,'CFDA Program Titles Table'!A$2:C$2607,3,FALSE)),"",VLOOKUP(D473,'CFDA Program Titles Table'!A$2:C$2607,3,FALSE)))</f>
        <v/>
      </c>
      <c r="J473" s="70"/>
      <c r="K473" s="70"/>
      <c r="L473" s="2"/>
      <c r="M473" s="10"/>
      <c r="N473" s="10"/>
      <c r="O473" s="102"/>
      <c r="P473" s="101"/>
      <c r="Q473" s="101"/>
      <c r="R473" s="17"/>
      <c r="S473" s="106" t="str">
        <f>IFERROR(IF(J473="Y", "Research And Development Programs Cluster:", VLOOKUP(D473,'Cluster Info'!$A$2:$B$113,2,FALSE)), "Non Cluster:")</f>
        <v>Non Cluster:</v>
      </c>
      <c r="T473" s="106">
        <f t="shared" si="35"/>
        <v>0</v>
      </c>
      <c r="U473" s="106">
        <f t="shared" si="37"/>
        <v>0</v>
      </c>
      <c r="V473" s="106">
        <f t="shared" si="38"/>
        <v>0</v>
      </c>
      <c r="W473" s="119">
        <f t="shared" si="36"/>
        <v>0</v>
      </c>
      <c r="X473" s="106">
        <f t="shared" si="39"/>
        <v>0</v>
      </c>
    </row>
    <row r="474" spans="1:24" ht="14">
      <c r="A474" s="198"/>
      <c r="D474" s="1"/>
      <c r="E474" s="1"/>
      <c r="F474" s="187"/>
      <c r="G474" s="187"/>
      <c r="H474" s="80" t="str">
        <f>IF(ISERROR(IF(ISERROR(VLOOKUP((LEFT(D474,2)),'Fed. Agency Identifier Table'!A$2:C$63,3,FALSE)),(VLOOKUP((LEFT(D474,1)),'Fed. Agency Identifier Table'!A$2:C$63,3,FALSE)),(VLOOKUP((LEFT(D474,2)),'Fed. Agency Identifier Table'!A$2:C$63,3,FALSE)))),"",(IF(ISERROR(VLOOKUP((LEFT(D474,2)),'Fed. Agency Identifier Table'!A$2:C$63,3,FALSE)),(VLOOKUP((LEFT(D474,1)),'Fed. Agency Identifier Table'!A$2:C$63,3,FALSE)),(VLOOKUP((LEFT(D474,2)),'Fed. Agency Identifier Table'!A$2:C$63,3,FALSE)))))</f>
        <v/>
      </c>
      <c r="I474" s="150" t="str">
        <f>IF(ISNUMBER(SEARCH("*.unk*",D474)),"Other Federal Awards",IF(ISERROR(VLOOKUP(D474,'CFDA Program Titles Table'!A$2:C$2607,3,FALSE)),"",VLOOKUP(D474,'CFDA Program Titles Table'!A$2:C$2607,3,FALSE)))</f>
        <v/>
      </c>
      <c r="J474" s="70"/>
      <c r="K474" s="70"/>
      <c r="L474" s="2"/>
      <c r="M474" s="10"/>
      <c r="N474" s="10"/>
      <c r="O474" s="102"/>
      <c r="P474" s="101"/>
      <c r="Q474" s="101"/>
      <c r="R474" s="17"/>
      <c r="S474" s="106" t="str">
        <f>IFERROR(IF(J474="Y", "Research And Development Programs Cluster:", VLOOKUP(D474,'Cluster Info'!$A$2:$B$113,2,FALSE)), "Non Cluster:")</f>
        <v>Non Cluster:</v>
      </c>
      <c r="T474" s="106">
        <f t="shared" si="35"/>
        <v>0</v>
      </c>
      <c r="U474" s="106">
        <f t="shared" si="37"/>
        <v>0</v>
      </c>
      <c r="V474" s="106">
        <f t="shared" si="38"/>
        <v>0</v>
      </c>
      <c r="W474" s="119">
        <f t="shared" si="36"/>
        <v>0</v>
      </c>
      <c r="X474" s="106">
        <f t="shared" si="39"/>
        <v>0</v>
      </c>
    </row>
    <row r="475" spans="1:24" ht="14">
      <c r="A475" s="198"/>
      <c r="D475" s="1"/>
      <c r="E475" s="1"/>
      <c r="F475" s="187"/>
      <c r="G475" s="187"/>
      <c r="H475" s="80" t="str">
        <f>IF(ISERROR(IF(ISERROR(VLOOKUP((LEFT(D475,2)),'Fed. Agency Identifier Table'!A$2:C$63,3,FALSE)),(VLOOKUP((LEFT(D475,1)),'Fed. Agency Identifier Table'!A$2:C$63,3,FALSE)),(VLOOKUP((LEFT(D475,2)),'Fed. Agency Identifier Table'!A$2:C$63,3,FALSE)))),"",(IF(ISERROR(VLOOKUP((LEFT(D475,2)),'Fed. Agency Identifier Table'!A$2:C$63,3,FALSE)),(VLOOKUP((LEFT(D475,1)),'Fed. Agency Identifier Table'!A$2:C$63,3,FALSE)),(VLOOKUP((LEFT(D475,2)),'Fed. Agency Identifier Table'!A$2:C$63,3,FALSE)))))</f>
        <v/>
      </c>
      <c r="I475" s="150" t="str">
        <f>IF(ISNUMBER(SEARCH("*.unk*",D475)),"Other Federal Awards",IF(ISERROR(VLOOKUP(D475,'CFDA Program Titles Table'!A$2:C$2607,3,FALSE)),"",VLOOKUP(D475,'CFDA Program Titles Table'!A$2:C$2607,3,FALSE)))</f>
        <v/>
      </c>
      <c r="J475" s="70"/>
      <c r="K475" s="70"/>
      <c r="L475" s="2"/>
      <c r="M475" s="10"/>
      <c r="N475" s="10"/>
      <c r="O475" s="102"/>
      <c r="P475" s="101"/>
      <c r="Q475" s="101"/>
      <c r="R475" s="17"/>
      <c r="S475" s="106" t="str">
        <f>IFERROR(IF(J475="Y", "Research And Development Programs Cluster:", VLOOKUP(D475,'Cluster Info'!$A$2:$B$113,2,FALSE)), "Non Cluster:")</f>
        <v>Non Cluster:</v>
      </c>
      <c r="T475" s="106">
        <f t="shared" si="35"/>
        <v>0</v>
      </c>
      <c r="U475" s="106">
        <f t="shared" si="37"/>
        <v>0</v>
      </c>
      <c r="V475" s="106">
        <f t="shared" si="38"/>
        <v>0</v>
      </c>
      <c r="W475" s="119">
        <f t="shared" si="36"/>
        <v>0</v>
      </c>
      <c r="X475" s="106">
        <f t="shared" si="39"/>
        <v>0</v>
      </c>
    </row>
    <row r="476" spans="1:24" ht="14">
      <c r="A476" s="198"/>
      <c r="D476" s="1"/>
      <c r="E476" s="1"/>
      <c r="F476" s="187"/>
      <c r="G476" s="187"/>
      <c r="H476" s="80" t="str">
        <f>IF(ISERROR(IF(ISERROR(VLOOKUP((LEFT(D476,2)),'Fed. Agency Identifier Table'!A$2:C$63,3,FALSE)),(VLOOKUP((LEFT(D476,1)),'Fed. Agency Identifier Table'!A$2:C$63,3,FALSE)),(VLOOKUP((LEFT(D476,2)),'Fed. Agency Identifier Table'!A$2:C$63,3,FALSE)))),"",(IF(ISERROR(VLOOKUP((LEFT(D476,2)),'Fed. Agency Identifier Table'!A$2:C$63,3,FALSE)),(VLOOKUP((LEFT(D476,1)),'Fed. Agency Identifier Table'!A$2:C$63,3,FALSE)),(VLOOKUP((LEFT(D476,2)),'Fed. Agency Identifier Table'!A$2:C$63,3,FALSE)))))</f>
        <v/>
      </c>
      <c r="I476" s="150" t="str">
        <f>IF(ISNUMBER(SEARCH("*.unk*",D476)),"Other Federal Awards",IF(ISERROR(VLOOKUP(D476,'CFDA Program Titles Table'!A$2:C$2607,3,FALSE)),"",VLOOKUP(D476,'CFDA Program Titles Table'!A$2:C$2607,3,FALSE)))</f>
        <v/>
      </c>
      <c r="J476" s="70"/>
      <c r="K476" s="70"/>
      <c r="L476" s="2"/>
      <c r="M476" s="10"/>
      <c r="N476" s="10"/>
      <c r="O476" s="102"/>
      <c r="P476" s="101"/>
      <c r="Q476" s="101"/>
      <c r="R476" s="17"/>
      <c r="S476" s="106" t="str">
        <f>IFERROR(IF(J476="Y", "Research And Development Programs Cluster:", VLOOKUP(D476,'Cluster Info'!$A$2:$B$113,2,FALSE)), "Non Cluster:")</f>
        <v>Non Cluster:</v>
      </c>
      <c r="T476" s="106">
        <f t="shared" si="35"/>
        <v>0</v>
      </c>
      <c r="U476" s="106">
        <f t="shared" si="37"/>
        <v>0</v>
      </c>
      <c r="V476" s="106">
        <f t="shared" si="38"/>
        <v>0</v>
      </c>
      <c r="W476" s="119">
        <f t="shared" si="36"/>
        <v>0</v>
      </c>
      <c r="X476" s="106">
        <f t="shared" si="39"/>
        <v>0</v>
      </c>
    </row>
    <row r="477" spans="1:24" ht="14">
      <c r="A477" s="198"/>
      <c r="D477" s="1"/>
      <c r="E477" s="1"/>
      <c r="F477" s="187"/>
      <c r="G477" s="187"/>
      <c r="H477" s="80" t="str">
        <f>IF(ISERROR(IF(ISERROR(VLOOKUP((LEFT(D477,2)),'Fed. Agency Identifier Table'!A$2:C$63,3,FALSE)),(VLOOKUP((LEFT(D477,1)),'Fed. Agency Identifier Table'!A$2:C$63,3,FALSE)),(VLOOKUP((LEFT(D477,2)),'Fed. Agency Identifier Table'!A$2:C$63,3,FALSE)))),"",(IF(ISERROR(VLOOKUP((LEFT(D477,2)),'Fed. Agency Identifier Table'!A$2:C$63,3,FALSE)),(VLOOKUP((LEFT(D477,1)),'Fed. Agency Identifier Table'!A$2:C$63,3,FALSE)),(VLOOKUP((LEFT(D477,2)),'Fed. Agency Identifier Table'!A$2:C$63,3,FALSE)))))</f>
        <v/>
      </c>
      <c r="I477" s="150" t="str">
        <f>IF(ISNUMBER(SEARCH("*.unk*",D477)),"Other Federal Awards",IF(ISERROR(VLOOKUP(D477,'CFDA Program Titles Table'!A$2:C$2607,3,FALSE)),"",VLOOKUP(D477,'CFDA Program Titles Table'!A$2:C$2607,3,FALSE)))</f>
        <v/>
      </c>
      <c r="J477" s="70"/>
      <c r="K477" s="70"/>
      <c r="L477" s="2"/>
      <c r="M477" s="10"/>
      <c r="N477" s="10"/>
      <c r="O477" s="102"/>
      <c r="P477" s="101"/>
      <c r="Q477" s="101"/>
      <c r="R477" s="17"/>
      <c r="S477" s="106" t="str">
        <f>IFERROR(IF(J477="Y", "Research And Development Programs Cluster:", VLOOKUP(D477,'Cluster Info'!$A$2:$B$113,2,FALSE)), "Non Cluster:")</f>
        <v>Non Cluster:</v>
      </c>
      <c r="T477" s="106">
        <f t="shared" si="35"/>
        <v>0</v>
      </c>
      <c r="U477" s="106">
        <f t="shared" si="37"/>
        <v>0</v>
      </c>
      <c r="V477" s="106">
        <f t="shared" si="38"/>
        <v>0</v>
      </c>
      <c r="W477" s="119">
        <f t="shared" si="36"/>
        <v>0</v>
      </c>
      <c r="X477" s="106">
        <f t="shared" si="39"/>
        <v>0</v>
      </c>
    </row>
    <row r="478" spans="1:24" ht="14">
      <c r="A478" s="198"/>
      <c r="D478" s="1"/>
      <c r="E478" s="1"/>
      <c r="F478" s="187"/>
      <c r="G478" s="187"/>
      <c r="H478" s="80" t="str">
        <f>IF(ISERROR(IF(ISERROR(VLOOKUP((LEFT(D478,2)),'Fed. Agency Identifier Table'!A$2:C$63,3,FALSE)),(VLOOKUP((LEFT(D478,1)),'Fed. Agency Identifier Table'!A$2:C$63,3,FALSE)),(VLOOKUP((LEFT(D478,2)),'Fed. Agency Identifier Table'!A$2:C$63,3,FALSE)))),"",(IF(ISERROR(VLOOKUP((LEFT(D478,2)),'Fed. Agency Identifier Table'!A$2:C$63,3,FALSE)),(VLOOKUP((LEFT(D478,1)),'Fed. Agency Identifier Table'!A$2:C$63,3,FALSE)),(VLOOKUP((LEFT(D478,2)),'Fed. Agency Identifier Table'!A$2:C$63,3,FALSE)))))</f>
        <v/>
      </c>
      <c r="I478" s="150" t="str">
        <f>IF(ISNUMBER(SEARCH("*.unk*",D478)),"Other Federal Awards",IF(ISERROR(VLOOKUP(D478,'CFDA Program Titles Table'!A$2:C$2607,3,FALSE)),"",VLOOKUP(D478,'CFDA Program Titles Table'!A$2:C$2607,3,FALSE)))</f>
        <v/>
      </c>
      <c r="J478" s="70"/>
      <c r="K478" s="70"/>
      <c r="L478" s="2"/>
      <c r="M478" s="10"/>
      <c r="N478" s="10"/>
      <c r="O478" s="102"/>
      <c r="P478" s="101"/>
      <c r="Q478" s="101"/>
      <c r="R478" s="17"/>
      <c r="S478" s="106" t="str">
        <f>IFERROR(IF(J478="Y", "Research And Development Programs Cluster:", VLOOKUP(D478,'Cluster Info'!$A$2:$B$113,2,FALSE)), "Non Cluster:")</f>
        <v>Non Cluster:</v>
      </c>
      <c r="T478" s="106">
        <f t="shared" si="35"/>
        <v>0</v>
      </c>
      <c r="U478" s="106">
        <f t="shared" si="37"/>
        <v>0</v>
      </c>
      <c r="V478" s="106">
        <f t="shared" si="38"/>
        <v>0</v>
      </c>
      <c r="W478" s="119">
        <f t="shared" si="36"/>
        <v>0</v>
      </c>
      <c r="X478" s="106">
        <f t="shared" si="39"/>
        <v>0</v>
      </c>
    </row>
    <row r="479" spans="1:24" ht="14">
      <c r="A479" s="198"/>
      <c r="D479" s="1"/>
      <c r="E479" s="1"/>
      <c r="F479" s="187"/>
      <c r="G479" s="187"/>
      <c r="H479" s="80" t="str">
        <f>IF(ISERROR(IF(ISERROR(VLOOKUP((LEFT(D479,2)),'Fed. Agency Identifier Table'!A$2:C$63,3,FALSE)),(VLOOKUP((LEFT(D479,1)),'Fed. Agency Identifier Table'!A$2:C$63,3,FALSE)),(VLOOKUP((LEFT(D479,2)),'Fed. Agency Identifier Table'!A$2:C$63,3,FALSE)))),"",(IF(ISERROR(VLOOKUP((LEFT(D479,2)),'Fed. Agency Identifier Table'!A$2:C$63,3,FALSE)),(VLOOKUP((LEFT(D479,1)),'Fed. Agency Identifier Table'!A$2:C$63,3,FALSE)),(VLOOKUP((LEFT(D479,2)),'Fed. Agency Identifier Table'!A$2:C$63,3,FALSE)))))</f>
        <v/>
      </c>
      <c r="I479" s="150" t="str">
        <f>IF(ISNUMBER(SEARCH("*.unk*",D479)),"Other Federal Awards",IF(ISERROR(VLOOKUP(D479,'CFDA Program Titles Table'!A$2:C$2607,3,FALSE)),"",VLOOKUP(D479,'CFDA Program Titles Table'!A$2:C$2607,3,FALSE)))</f>
        <v/>
      </c>
      <c r="J479" s="70"/>
      <c r="K479" s="70"/>
      <c r="L479" s="2"/>
      <c r="M479" s="10"/>
      <c r="N479" s="10"/>
      <c r="O479" s="102"/>
      <c r="P479" s="101"/>
      <c r="Q479" s="101"/>
      <c r="R479" s="17"/>
      <c r="S479" s="106" t="str">
        <f>IFERROR(IF(J479="Y", "Research And Development Programs Cluster:", VLOOKUP(D479,'Cluster Info'!$A$2:$B$113,2,FALSE)), "Non Cluster:")</f>
        <v>Non Cluster:</v>
      </c>
      <c r="T479" s="106">
        <f t="shared" si="35"/>
        <v>0</v>
      </c>
      <c r="U479" s="106">
        <f t="shared" si="37"/>
        <v>0</v>
      </c>
      <c r="V479" s="106">
        <f t="shared" si="38"/>
        <v>0</v>
      </c>
      <c r="W479" s="119">
        <f t="shared" si="36"/>
        <v>0</v>
      </c>
      <c r="X479" s="106">
        <f t="shared" si="39"/>
        <v>0</v>
      </c>
    </row>
    <row r="480" spans="1:24" ht="14">
      <c r="A480" s="198"/>
      <c r="D480" s="1"/>
      <c r="E480" s="1"/>
      <c r="F480" s="187"/>
      <c r="G480" s="187"/>
      <c r="H480" s="80" t="str">
        <f>IF(ISERROR(IF(ISERROR(VLOOKUP((LEFT(D480,2)),'Fed. Agency Identifier Table'!A$2:C$63,3,FALSE)),(VLOOKUP((LEFT(D480,1)),'Fed. Agency Identifier Table'!A$2:C$63,3,FALSE)),(VLOOKUP((LEFT(D480,2)),'Fed. Agency Identifier Table'!A$2:C$63,3,FALSE)))),"",(IF(ISERROR(VLOOKUP((LEFT(D480,2)),'Fed. Agency Identifier Table'!A$2:C$63,3,FALSE)),(VLOOKUP((LEFT(D480,1)),'Fed. Agency Identifier Table'!A$2:C$63,3,FALSE)),(VLOOKUP((LEFT(D480,2)),'Fed. Agency Identifier Table'!A$2:C$63,3,FALSE)))))</f>
        <v/>
      </c>
      <c r="I480" s="150" t="str">
        <f>IF(ISNUMBER(SEARCH("*.unk*",D480)),"Other Federal Awards",IF(ISERROR(VLOOKUP(D480,'CFDA Program Titles Table'!A$2:C$2607,3,FALSE)),"",VLOOKUP(D480,'CFDA Program Titles Table'!A$2:C$2607,3,FALSE)))</f>
        <v/>
      </c>
      <c r="J480" s="70"/>
      <c r="K480" s="70"/>
      <c r="L480" s="2"/>
      <c r="M480" s="10"/>
      <c r="N480" s="10"/>
      <c r="O480" s="102"/>
      <c r="P480" s="101"/>
      <c r="Q480" s="101"/>
      <c r="R480" s="17"/>
      <c r="S480" s="106" t="str">
        <f>IFERROR(IF(J480="Y", "Research And Development Programs Cluster:", VLOOKUP(D480,'Cluster Info'!$A$2:$B$113,2,FALSE)), "Non Cluster:")</f>
        <v>Non Cluster:</v>
      </c>
      <c r="T480" s="106">
        <f t="shared" si="35"/>
        <v>0</v>
      </c>
      <c r="U480" s="106">
        <f t="shared" si="37"/>
        <v>0</v>
      </c>
      <c r="V480" s="106">
        <f t="shared" si="38"/>
        <v>0</v>
      </c>
      <c r="W480" s="119">
        <f t="shared" si="36"/>
        <v>0</v>
      </c>
      <c r="X480" s="106">
        <f t="shared" si="39"/>
        <v>0</v>
      </c>
    </row>
    <row r="481" spans="1:24" ht="14">
      <c r="A481" s="198"/>
      <c r="D481" s="1"/>
      <c r="E481" s="1"/>
      <c r="F481" s="187"/>
      <c r="G481" s="187"/>
      <c r="H481" s="80" t="str">
        <f>IF(ISERROR(IF(ISERROR(VLOOKUP((LEFT(D481,2)),'Fed. Agency Identifier Table'!A$2:C$63,3,FALSE)),(VLOOKUP((LEFT(D481,1)),'Fed. Agency Identifier Table'!A$2:C$63,3,FALSE)),(VLOOKUP((LEFT(D481,2)),'Fed. Agency Identifier Table'!A$2:C$63,3,FALSE)))),"",(IF(ISERROR(VLOOKUP((LEFT(D481,2)),'Fed. Agency Identifier Table'!A$2:C$63,3,FALSE)),(VLOOKUP((LEFT(D481,1)),'Fed. Agency Identifier Table'!A$2:C$63,3,FALSE)),(VLOOKUP((LEFT(D481,2)),'Fed. Agency Identifier Table'!A$2:C$63,3,FALSE)))))</f>
        <v/>
      </c>
      <c r="I481" s="150" t="str">
        <f>IF(ISNUMBER(SEARCH("*.unk*",D481)),"Other Federal Awards",IF(ISERROR(VLOOKUP(D481,'CFDA Program Titles Table'!A$2:C$2607,3,FALSE)),"",VLOOKUP(D481,'CFDA Program Titles Table'!A$2:C$2607,3,FALSE)))</f>
        <v/>
      </c>
      <c r="J481" s="70"/>
      <c r="K481" s="70"/>
      <c r="L481" s="2"/>
      <c r="M481" s="10"/>
      <c r="N481" s="10"/>
      <c r="O481" s="102"/>
      <c r="P481" s="101"/>
      <c r="Q481" s="101"/>
      <c r="R481" s="17"/>
      <c r="S481" s="106" t="str">
        <f>IFERROR(IF(J481="Y", "Research And Development Programs Cluster:", VLOOKUP(D481,'Cluster Info'!$A$2:$B$113,2,FALSE)), "Non Cluster:")</f>
        <v>Non Cluster:</v>
      </c>
      <c r="T481" s="106">
        <f t="shared" si="35"/>
        <v>0</v>
      </c>
      <c r="U481" s="106">
        <f t="shared" si="37"/>
        <v>0</v>
      </c>
      <c r="V481" s="106">
        <f t="shared" si="38"/>
        <v>0</v>
      </c>
      <c r="W481" s="119">
        <f t="shared" si="36"/>
        <v>0</v>
      </c>
      <c r="X481" s="106">
        <f t="shared" si="39"/>
        <v>0</v>
      </c>
    </row>
    <row r="482" spans="1:24" ht="14">
      <c r="A482" s="198"/>
      <c r="D482" s="1"/>
      <c r="E482" s="1"/>
      <c r="F482" s="187"/>
      <c r="G482" s="187"/>
      <c r="H482" s="80" t="str">
        <f>IF(ISERROR(IF(ISERROR(VLOOKUP((LEFT(D482,2)),'Fed. Agency Identifier Table'!A$2:C$63,3,FALSE)),(VLOOKUP((LEFT(D482,1)),'Fed. Agency Identifier Table'!A$2:C$63,3,FALSE)),(VLOOKUP((LEFT(D482,2)),'Fed. Agency Identifier Table'!A$2:C$63,3,FALSE)))),"",(IF(ISERROR(VLOOKUP((LEFT(D482,2)),'Fed. Agency Identifier Table'!A$2:C$63,3,FALSE)),(VLOOKUP((LEFT(D482,1)),'Fed. Agency Identifier Table'!A$2:C$63,3,FALSE)),(VLOOKUP((LEFT(D482,2)),'Fed. Agency Identifier Table'!A$2:C$63,3,FALSE)))))</f>
        <v/>
      </c>
      <c r="I482" s="150" t="str">
        <f>IF(ISNUMBER(SEARCH("*.unk*",D482)),"Other Federal Awards",IF(ISERROR(VLOOKUP(D482,'CFDA Program Titles Table'!A$2:C$2607,3,FALSE)),"",VLOOKUP(D482,'CFDA Program Titles Table'!A$2:C$2607,3,FALSE)))</f>
        <v/>
      </c>
      <c r="J482" s="70"/>
      <c r="K482" s="70"/>
      <c r="L482" s="2"/>
      <c r="M482" s="10"/>
      <c r="N482" s="10"/>
      <c r="O482" s="102"/>
      <c r="P482" s="101"/>
      <c r="Q482" s="101"/>
      <c r="R482" s="17"/>
      <c r="S482" s="106" t="str">
        <f>IFERROR(IF(J482="Y", "Research And Development Programs Cluster:", VLOOKUP(D482,'Cluster Info'!$A$2:$B$113,2,FALSE)), "Non Cluster:")</f>
        <v>Non Cluster:</v>
      </c>
      <c r="T482" s="106">
        <f t="shared" si="35"/>
        <v>0</v>
      </c>
      <c r="U482" s="106">
        <f t="shared" si="37"/>
        <v>0</v>
      </c>
      <c r="V482" s="106">
        <f t="shared" si="38"/>
        <v>0</v>
      </c>
      <c r="W482" s="119">
        <f t="shared" si="36"/>
        <v>0</v>
      </c>
      <c r="X482" s="106">
        <f t="shared" si="39"/>
        <v>0</v>
      </c>
    </row>
    <row r="483" spans="1:24" ht="14">
      <c r="A483" s="198"/>
      <c r="D483" s="1"/>
      <c r="E483" s="1"/>
      <c r="F483" s="187"/>
      <c r="G483" s="187"/>
      <c r="H483" s="80" t="str">
        <f>IF(ISERROR(IF(ISERROR(VLOOKUP((LEFT(D483,2)),'Fed. Agency Identifier Table'!A$2:C$63,3,FALSE)),(VLOOKUP((LEFT(D483,1)),'Fed. Agency Identifier Table'!A$2:C$63,3,FALSE)),(VLOOKUP((LEFT(D483,2)),'Fed. Agency Identifier Table'!A$2:C$63,3,FALSE)))),"",(IF(ISERROR(VLOOKUP((LEFT(D483,2)),'Fed. Agency Identifier Table'!A$2:C$63,3,FALSE)),(VLOOKUP((LEFT(D483,1)),'Fed. Agency Identifier Table'!A$2:C$63,3,FALSE)),(VLOOKUP((LEFT(D483,2)),'Fed. Agency Identifier Table'!A$2:C$63,3,FALSE)))))</f>
        <v/>
      </c>
      <c r="I483" s="150" t="str">
        <f>IF(ISNUMBER(SEARCH("*.unk*",D483)),"Other Federal Awards",IF(ISERROR(VLOOKUP(D483,'CFDA Program Titles Table'!A$2:C$2607,3,FALSE)),"",VLOOKUP(D483,'CFDA Program Titles Table'!A$2:C$2607,3,FALSE)))</f>
        <v/>
      </c>
      <c r="J483" s="70"/>
      <c r="K483" s="70"/>
      <c r="L483" s="2"/>
      <c r="M483" s="10"/>
      <c r="N483" s="10"/>
      <c r="O483" s="102"/>
      <c r="P483" s="101"/>
      <c r="Q483" s="101"/>
      <c r="R483" s="17"/>
      <c r="S483" s="106" t="str">
        <f>IFERROR(IF(J483="Y", "Research And Development Programs Cluster:", VLOOKUP(D483,'Cluster Info'!$A$2:$B$113,2,FALSE)), "Non Cluster:")</f>
        <v>Non Cluster:</v>
      </c>
      <c r="T483" s="106">
        <f t="shared" si="35"/>
        <v>0</v>
      </c>
      <c r="U483" s="106">
        <f t="shared" si="37"/>
        <v>0</v>
      </c>
      <c r="V483" s="106">
        <f t="shared" si="38"/>
        <v>0</v>
      </c>
      <c r="W483" s="119">
        <f t="shared" si="36"/>
        <v>0</v>
      </c>
      <c r="X483" s="106">
        <f t="shared" si="39"/>
        <v>0</v>
      </c>
    </row>
    <row r="484" spans="1:24" ht="14">
      <c r="A484" s="198"/>
      <c r="D484" s="1"/>
      <c r="E484" s="1"/>
      <c r="F484" s="187"/>
      <c r="G484" s="187"/>
      <c r="H484" s="80" t="str">
        <f>IF(ISERROR(IF(ISERROR(VLOOKUP((LEFT(D484,2)),'Fed. Agency Identifier Table'!A$2:C$63,3,FALSE)),(VLOOKUP((LEFT(D484,1)),'Fed. Agency Identifier Table'!A$2:C$63,3,FALSE)),(VLOOKUP((LEFT(D484,2)),'Fed. Agency Identifier Table'!A$2:C$63,3,FALSE)))),"",(IF(ISERROR(VLOOKUP((LEFT(D484,2)),'Fed. Agency Identifier Table'!A$2:C$63,3,FALSE)),(VLOOKUP((LEFT(D484,1)),'Fed. Agency Identifier Table'!A$2:C$63,3,FALSE)),(VLOOKUP((LEFT(D484,2)),'Fed. Agency Identifier Table'!A$2:C$63,3,FALSE)))))</f>
        <v/>
      </c>
      <c r="I484" s="150" t="str">
        <f>IF(ISNUMBER(SEARCH("*.unk*",D484)),"Other Federal Awards",IF(ISERROR(VLOOKUP(D484,'CFDA Program Titles Table'!A$2:C$2607,3,FALSE)),"",VLOOKUP(D484,'CFDA Program Titles Table'!A$2:C$2607,3,FALSE)))</f>
        <v/>
      </c>
      <c r="J484" s="70"/>
      <c r="K484" s="70"/>
      <c r="L484" s="2"/>
      <c r="M484" s="10"/>
      <c r="N484" s="10"/>
      <c r="O484" s="102"/>
      <c r="P484" s="101"/>
      <c r="Q484" s="101"/>
      <c r="R484" s="17"/>
      <c r="S484" s="106" t="str">
        <f>IFERROR(IF(J484="Y", "Research And Development Programs Cluster:", VLOOKUP(D484,'Cluster Info'!$A$2:$B$113,2,FALSE)), "Non Cluster:")</f>
        <v>Non Cluster:</v>
      </c>
      <c r="T484" s="106">
        <f t="shared" si="35"/>
        <v>0</v>
      </c>
      <c r="U484" s="106">
        <f t="shared" si="37"/>
        <v>0</v>
      </c>
      <c r="V484" s="106">
        <f t="shared" si="38"/>
        <v>0</v>
      </c>
      <c r="W484" s="119">
        <f t="shared" si="36"/>
        <v>0</v>
      </c>
      <c r="X484" s="106">
        <f t="shared" si="39"/>
        <v>0</v>
      </c>
    </row>
    <row r="485" spans="1:24" ht="14">
      <c r="A485" s="198"/>
      <c r="D485" s="1"/>
      <c r="E485" s="1"/>
      <c r="F485" s="187"/>
      <c r="G485" s="187"/>
      <c r="H485" s="80" t="str">
        <f>IF(ISERROR(IF(ISERROR(VLOOKUP((LEFT(D485,2)),'Fed. Agency Identifier Table'!A$2:C$63,3,FALSE)),(VLOOKUP((LEFT(D485,1)),'Fed. Agency Identifier Table'!A$2:C$63,3,FALSE)),(VLOOKUP((LEFT(D485,2)),'Fed. Agency Identifier Table'!A$2:C$63,3,FALSE)))),"",(IF(ISERROR(VLOOKUP((LEFT(D485,2)),'Fed. Agency Identifier Table'!A$2:C$63,3,FALSE)),(VLOOKUP((LEFT(D485,1)),'Fed. Agency Identifier Table'!A$2:C$63,3,FALSE)),(VLOOKUP((LEFT(D485,2)),'Fed. Agency Identifier Table'!A$2:C$63,3,FALSE)))))</f>
        <v/>
      </c>
      <c r="I485" s="150" t="str">
        <f>IF(ISNUMBER(SEARCH("*.unk*",D485)),"Other Federal Awards",IF(ISERROR(VLOOKUP(D485,'CFDA Program Titles Table'!A$2:C$2607,3,FALSE)),"",VLOOKUP(D485,'CFDA Program Titles Table'!A$2:C$2607,3,FALSE)))</f>
        <v/>
      </c>
      <c r="J485" s="70"/>
      <c r="K485" s="70"/>
      <c r="L485" s="2"/>
      <c r="M485" s="10"/>
      <c r="N485" s="10"/>
      <c r="O485" s="102"/>
      <c r="P485" s="101"/>
      <c r="Q485" s="101"/>
      <c r="R485" s="17"/>
      <c r="S485" s="106" t="str">
        <f>IFERROR(IF(J485="Y", "Research And Development Programs Cluster:", VLOOKUP(D485,'Cluster Info'!$A$2:$B$113,2,FALSE)), "Non Cluster:")</f>
        <v>Non Cluster:</v>
      </c>
      <c r="T485" s="106">
        <f t="shared" si="35"/>
        <v>0</v>
      </c>
      <c r="U485" s="106">
        <f t="shared" si="37"/>
        <v>0</v>
      </c>
      <c r="V485" s="106">
        <f t="shared" si="38"/>
        <v>0</v>
      </c>
      <c r="W485" s="119">
        <f t="shared" si="36"/>
        <v>0</v>
      </c>
      <c r="X485" s="106">
        <f t="shared" si="39"/>
        <v>0</v>
      </c>
    </row>
    <row r="486" spans="1:24" ht="14">
      <c r="A486" s="198"/>
      <c r="D486" s="1"/>
      <c r="E486" s="1"/>
      <c r="F486" s="187"/>
      <c r="G486" s="187"/>
      <c r="H486" s="80" t="str">
        <f>IF(ISERROR(IF(ISERROR(VLOOKUP((LEFT(D486,2)),'Fed. Agency Identifier Table'!A$2:C$63,3,FALSE)),(VLOOKUP((LEFT(D486,1)),'Fed. Agency Identifier Table'!A$2:C$63,3,FALSE)),(VLOOKUP((LEFT(D486,2)),'Fed. Agency Identifier Table'!A$2:C$63,3,FALSE)))),"",(IF(ISERROR(VLOOKUP((LEFT(D486,2)),'Fed. Agency Identifier Table'!A$2:C$63,3,FALSE)),(VLOOKUP((LEFT(D486,1)),'Fed. Agency Identifier Table'!A$2:C$63,3,FALSE)),(VLOOKUP((LEFT(D486,2)),'Fed. Agency Identifier Table'!A$2:C$63,3,FALSE)))))</f>
        <v/>
      </c>
      <c r="I486" s="150" t="str">
        <f>IF(ISNUMBER(SEARCH("*.unk*",D486)),"Other Federal Awards",IF(ISERROR(VLOOKUP(D486,'CFDA Program Titles Table'!A$2:C$2607,3,FALSE)),"",VLOOKUP(D486,'CFDA Program Titles Table'!A$2:C$2607,3,FALSE)))</f>
        <v/>
      </c>
      <c r="J486" s="70"/>
      <c r="K486" s="70"/>
      <c r="L486" s="2"/>
      <c r="M486" s="10"/>
      <c r="N486" s="10"/>
      <c r="O486" s="102"/>
      <c r="P486" s="101"/>
      <c r="Q486" s="101"/>
      <c r="R486" s="17"/>
      <c r="S486" s="106" t="str">
        <f>IFERROR(IF(J486="Y", "Research And Development Programs Cluster:", VLOOKUP(D486,'Cluster Info'!$A$2:$B$113,2,FALSE)), "Non Cluster:")</f>
        <v>Non Cluster:</v>
      </c>
      <c r="T486" s="106">
        <f t="shared" si="35"/>
        <v>0</v>
      </c>
      <c r="U486" s="106">
        <f t="shared" si="37"/>
        <v>0</v>
      </c>
      <c r="V486" s="106">
        <f t="shared" si="38"/>
        <v>0</v>
      </c>
      <c r="W486" s="119">
        <f t="shared" si="36"/>
        <v>0</v>
      </c>
      <c r="X486" s="106">
        <f t="shared" si="39"/>
        <v>0</v>
      </c>
    </row>
    <row r="487" spans="1:24" ht="14">
      <c r="A487" s="198"/>
      <c r="D487" s="1"/>
      <c r="E487" s="1"/>
      <c r="F487" s="187"/>
      <c r="G487" s="187"/>
      <c r="H487" s="80" t="str">
        <f>IF(ISERROR(IF(ISERROR(VLOOKUP((LEFT(D487,2)),'Fed. Agency Identifier Table'!A$2:C$63,3,FALSE)),(VLOOKUP((LEFT(D487,1)),'Fed. Agency Identifier Table'!A$2:C$63,3,FALSE)),(VLOOKUP((LEFT(D487,2)),'Fed. Agency Identifier Table'!A$2:C$63,3,FALSE)))),"",(IF(ISERROR(VLOOKUP((LEFT(D487,2)),'Fed. Agency Identifier Table'!A$2:C$63,3,FALSE)),(VLOOKUP((LEFT(D487,1)),'Fed. Agency Identifier Table'!A$2:C$63,3,FALSE)),(VLOOKUP((LEFT(D487,2)),'Fed. Agency Identifier Table'!A$2:C$63,3,FALSE)))))</f>
        <v/>
      </c>
      <c r="I487" s="150" t="str">
        <f>IF(ISNUMBER(SEARCH("*.unk*",D487)),"Other Federal Awards",IF(ISERROR(VLOOKUP(D487,'CFDA Program Titles Table'!A$2:C$2607,3,FALSE)),"",VLOOKUP(D487,'CFDA Program Titles Table'!A$2:C$2607,3,FALSE)))</f>
        <v/>
      </c>
      <c r="J487" s="70"/>
      <c r="K487" s="70"/>
      <c r="L487" s="2"/>
      <c r="M487" s="10"/>
      <c r="N487" s="10"/>
      <c r="O487" s="102"/>
      <c r="P487" s="101"/>
      <c r="Q487" s="101"/>
      <c r="R487" s="17"/>
      <c r="S487" s="106" t="str">
        <f>IFERROR(IF(J487="Y", "Research And Development Programs Cluster:", VLOOKUP(D487,'Cluster Info'!$A$2:$B$113,2,FALSE)), "Non Cluster:")</f>
        <v>Non Cluster:</v>
      </c>
      <c r="T487" s="106">
        <f t="shared" si="35"/>
        <v>0</v>
      </c>
      <c r="U487" s="106">
        <f t="shared" si="37"/>
        <v>0</v>
      </c>
      <c r="V487" s="106">
        <f t="shared" si="38"/>
        <v>0</v>
      </c>
      <c r="W487" s="119">
        <f t="shared" si="36"/>
        <v>0</v>
      </c>
      <c r="X487" s="106">
        <f t="shared" si="39"/>
        <v>0</v>
      </c>
    </row>
    <row r="488" spans="1:24" ht="14">
      <c r="A488" s="198"/>
      <c r="D488" s="1"/>
      <c r="E488" s="1"/>
      <c r="F488" s="187"/>
      <c r="G488" s="187"/>
      <c r="H488" s="80" t="str">
        <f>IF(ISERROR(IF(ISERROR(VLOOKUP((LEFT(D488,2)),'Fed. Agency Identifier Table'!A$2:C$63,3,FALSE)),(VLOOKUP((LEFT(D488,1)),'Fed. Agency Identifier Table'!A$2:C$63,3,FALSE)),(VLOOKUP((LEFT(D488,2)),'Fed. Agency Identifier Table'!A$2:C$63,3,FALSE)))),"",(IF(ISERROR(VLOOKUP((LEFT(D488,2)),'Fed. Agency Identifier Table'!A$2:C$63,3,FALSE)),(VLOOKUP((LEFT(D488,1)),'Fed. Agency Identifier Table'!A$2:C$63,3,FALSE)),(VLOOKUP((LEFT(D488,2)),'Fed. Agency Identifier Table'!A$2:C$63,3,FALSE)))))</f>
        <v/>
      </c>
      <c r="I488" s="150" t="str">
        <f>IF(ISNUMBER(SEARCH("*.unk*",D488)),"Other Federal Awards",IF(ISERROR(VLOOKUP(D488,'CFDA Program Titles Table'!A$2:C$2607,3,FALSE)),"",VLOOKUP(D488,'CFDA Program Titles Table'!A$2:C$2607,3,FALSE)))</f>
        <v/>
      </c>
      <c r="J488" s="70"/>
      <c r="K488" s="70"/>
      <c r="L488" s="2"/>
      <c r="M488" s="10"/>
      <c r="N488" s="10"/>
      <c r="O488" s="102"/>
      <c r="P488" s="101"/>
      <c r="Q488" s="101"/>
      <c r="R488" s="17"/>
      <c r="S488" s="106" t="str">
        <f>IFERROR(IF(J488="Y", "Research And Development Programs Cluster:", VLOOKUP(D488,'Cluster Info'!$A$2:$B$113,2,FALSE)), "Non Cluster:")</f>
        <v>Non Cluster:</v>
      </c>
      <c r="T488" s="106">
        <f t="shared" si="35"/>
        <v>0</v>
      </c>
      <c r="U488" s="106">
        <f t="shared" si="37"/>
        <v>0</v>
      </c>
      <c r="V488" s="106">
        <f t="shared" si="38"/>
        <v>0</v>
      </c>
      <c r="W488" s="119">
        <f t="shared" si="36"/>
        <v>0</v>
      </c>
      <c r="X488" s="106">
        <f t="shared" si="39"/>
        <v>0</v>
      </c>
    </row>
    <row r="489" spans="1:24" ht="14">
      <c r="A489" s="198"/>
      <c r="D489" s="1"/>
      <c r="E489" s="1"/>
      <c r="F489" s="187"/>
      <c r="G489" s="187"/>
      <c r="H489" s="80" t="str">
        <f>IF(ISERROR(IF(ISERROR(VLOOKUP((LEFT(D489,2)),'Fed. Agency Identifier Table'!A$2:C$63,3,FALSE)),(VLOOKUP((LEFT(D489,1)),'Fed. Agency Identifier Table'!A$2:C$63,3,FALSE)),(VLOOKUP((LEFT(D489,2)),'Fed. Agency Identifier Table'!A$2:C$63,3,FALSE)))),"",(IF(ISERROR(VLOOKUP((LEFT(D489,2)),'Fed. Agency Identifier Table'!A$2:C$63,3,FALSE)),(VLOOKUP((LEFT(D489,1)),'Fed. Agency Identifier Table'!A$2:C$63,3,FALSE)),(VLOOKUP((LEFT(D489,2)),'Fed. Agency Identifier Table'!A$2:C$63,3,FALSE)))))</f>
        <v/>
      </c>
      <c r="I489" s="150" t="str">
        <f>IF(ISNUMBER(SEARCH("*.unk*",D489)),"Other Federal Awards",IF(ISERROR(VLOOKUP(D489,'CFDA Program Titles Table'!A$2:C$2607,3,FALSE)),"",VLOOKUP(D489,'CFDA Program Titles Table'!A$2:C$2607,3,FALSE)))</f>
        <v/>
      </c>
      <c r="J489" s="70"/>
      <c r="K489" s="70"/>
      <c r="L489" s="2"/>
      <c r="M489" s="10"/>
      <c r="N489" s="10"/>
      <c r="O489" s="102"/>
      <c r="P489" s="101"/>
      <c r="Q489" s="101"/>
      <c r="R489" s="17"/>
      <c r="S489" s="106" t="str">
        <f>IFERROR(IF(J489="Y", "Research And Development Programs Cluster:", VLOOKUP(D489,'Cluster Info'!$A$2:$B$113,2,FALSE)), "Non Cluster:")</f>
        <v>Non Cluster:</v>
      </c>
      <c r="T489" s="106">
        <f t="shared" si="35"/>
        <v>0</v>
      </c>
      <c r="U489" s="106">
        <f t="shared" si="37"/>
        <v>0</v>
      </c>
      <c r="V489" s="106">
        <f t="shared" si="38"/>
        <v>0</v>
      </c>
      <c r="W489" s="119">
        <f t="shared" si="36"/>
        <v>0</v>
      </c>
      <c r="X489" s="106">
        <f t="shared" si="39"/>
        <v>0</v>
      </c>
    </row>
    <row r="490" spans="1:24" ht="14">
      <c r="A490" s="198"/>
      <c r="D490" s="1"/>
      <c r="E490" s="1"/>
      <c r="F490" s="187"/>
      <c r="G490" s="187"/>
      <c r="H490" s="80" t="str">
        <f>IF(ISERROR(IF(ISERROR(VLOOKUP((LEFT(D490,2)),'Fed. Agency Identifier Table'!A$2:C$63,3,FALSE)),(VLOOKUP((LEFT(D490,1)),'Fed. Agency Identifier Table'!A$2:C$63,3,FALSE)),(VLOOKUP((LEFT(D490,2)),'Fed. Agency Identifier Table'!A$2:C$63,3,FALSE)))),"",(IF(ISERROR(VLOOKUP((LEFT(D490,2)),'Fed. Agency Identifier Table'!A$2:C$63,3,FALSE)),(VLOOKUP((LEFT(D490,1)),'Fed. Agency Identifier Table'!A$2:C$63,3,FALSE)),(VLOOKUP((LEFT(D490,2)),'Fed. Agency Identifier Table'!A$2:C$63,3,FALSE)))))</f>
        <v/>
      </c>
      <c r="I490" s="150" t="str">
        <f>IF(ISNUMBER(SEARCH("*.unk*",D490)),"Other Federal Awards",IF(ISERROR(VLOOKUP(D490,'CFDA Program Titles Table'!A$2:C$2607,3,FALSE)),"",VLOOKUP(D490,'CFDA Program Titles Table'!A$2:C$2607,3,FALSE)))</f>
        <v/>
      </c>
      <c r="J490" s="70"/>
      <c r="K490" s="70"/>
      <c r="L490" s="2"/>
      <c r="M490" s="10"/>
      <c r="N490" s="10"/>
      <c r="O490" s="102"/>
      <c r="P490" s="101"/>
      <c r="Q490" s="101"/>
      <c r="R490" s="17"/>
      <c r="S490" s="106" t="str">
        <f>IFERROR(IF(J490="Y", "Research And Development Programs Cluster:", VLOOKUP(D490,'Cluster Info'!$A$2:$B$113,2,FALSE)), "Non Cluster:")</f>
        <v>Non Cluster:</v>
      </c>
      <c r="T490" s="106">
        <f t="shared" si="35"/>
        <v>0</v>
      </c>
      <c r="U490" s="106">
        <f t="shared" si="37"/>
        <v>0</v>
      </c>
      <c r="V490" s="106">
        <f t="shared" si="38"/>
        <v>0</v>
      </c>
      <c r="W490" s="119">
        <f t="shared" si="36"/>
        <v>0</v>
      </c>
      <c r="X490" s="106">
        <f t="shared" si="39"/>
        <v>0</v>
      </c>
    </row>
    <row r="491" spans="1:24" ht="14">
      <c r="A491" s="198"/>
      <c r="D491" s="1"/>
      <c r="E491" s="1"/>
      <c r="F491" s="187"/>
      <c r="G491" s="187"/>
      <c r="H491" s="80" t="str">
        <f>IF(ISERROR(IF(ISERROR(VLOOKUP((LEFT(D491,2)),'Fed. Agency Identifier Table'!A$2:C$63,3,FALSE)),(VLOOKUP((LEFT(D491,1)),'Fed. Agency Identifier Table'!A$2:C$63,3,FALSE)),(VLOOKUP((LEFT(D491,2)),'Fed. Agency Identifier Table'!A$2:C$63,3,FALSE)))),"",(IF(ISERROR(VLOOKUP((LEFT(D491,2)),'Fed. Agency Identifier Table'!A$2:C$63,3,FALSE)),(VLOOKUP((LEFT(D491,1)),'Fed. Agency Identifier Table'!A$2:C$63,3,FALSE)),(VLOOKUP((LEFT(D491,2)),'Fed. Agency Identifier Table'!A$2:C$63,3,FALSE)))))</f>
        <v/>
      </c>
      <c r="I491" s="150" t="str">
        <f>IF(ISNUMBER(SEARCH("*.unk*",D491)),"Other Federal Awards",IF(ISERROR(VLOOKUP(D491,'CFDA Program Titles Table'!A$2:C$2607,3,FALSE)),"",VLOOKUP(D491,'CFDA Program Titles Table'!A$2:C$2607,3,FALSE)))</f>
        <v/>
      </c>
      <c r="J491" s="70"/>
      <c r="K491" s="70"/>
      <c r="L491" s="2"/>
      <c r="M491" s="10"/>
      <c r="N491" s="10"/>
      <c r="O491" s="102"/>
      <c r="P491" s="101"/>
      <c r="Q491" s="101"/>
      <c r="R491" s="17"/>
      <c r="S491" s="106" t="str">
        <f>IFERROR(IF(J491="Y", "Research And Development Programs Cluster:", VLOOKUP(D491,'Cluster Info'!$A$2:$B$113,2,FALSE)), "Non Cluster:")</f>
        <v>Non Cluster:</v>
      </c>
      <c r="T491" s="106">
        <f t="shared" si="35"/>
        <v>0</v>
      </c>
      <c r="U491" s="106">
        <f t="shared" si="37"/>
        <v>0</v>
      </c>
      <c r="V491" s="106">
        <f t="shared" si="38"/>
        <v>0</v>
      </c>
      <c r="W491" s="119">
        <f t="shared" si="36"/>
        <v>0</v>
      </c>
      <c r="X491" s="106">
        <f t="shared" si="39"/>
        <v>0</v>
      </c>
    </row>
    <row r="492" spans="1:24" ht="14">
      <c r="A492" s="198"/>
      <c r="D492" s="1"/>
      <c r="E492" s="1"/>
      <c r="F492" s="187"/>
      <c r="G492" s="187"/>
      <c r="H492" s="80" t="str">
        <f>IF(ISERROR(IF(ISERROR(VLOOKUP((LEFT(D492,2)),'Fed. Agency Identifier Table'!A$2:C$63,3,FALSE)),(VLOOKUP((LEFT(D492,1)),'Fed. Agency Identifier Table'!A$2:C$63,3,FALSE)),(VLOOKUP((LEFT(D492,2)),'Fed. Agency Identifier Table'!A$2:C$63,3,FALSE)))),"",(IF(ISERROR(VLOOKUP((LEFT(D492,2)),'Fed. Agency Identifier Table'!A$2:C$63,3,FALSE)),(VLOOKUP((LEFT(D492,1)),'Fed. Agency Identifier Table'!A$2:C$63,3,FALSE)),(VLOOKUP((LEFT(D492,2)),'Fed. Agency Identifier Table'!A$2:C$63,3,FALSE)))))</f>
        <v/>
      </c>
      <c r="I492" s="150" t="str">
        <f>IF(ISNUMBER(SEARCH("*.unk*",D492)),"Other Federal Awards",IF(ISERROR(VLOOKUP(D492,'CFDA Program Titles Table'!A$2:C$2607,3,FALSE)),"",VLOOKUP(D492,'CFDA Program Titles Table'!A$2:C$2607,3,FALSE)))</f>
        <v/>
      </c>
      <c r="J492" s="70"/>
      <c r="K492" s="70"/>
      <c r="L492" s="2"/>
      <c r="M492" s="10"/>
      <c r="N492" s="10"/>
      <c r="O492" s="102"/>
      <c r="P492" s="101"/>
      <c r="Q492" s="101"/>
      <c r="R492" s="17"/>
      <c r="S492" s="106" t="str">
        <f>IFERROR(IF(J492="Y", "Research And Development Programs Cluster:", VLOOKUP(D492,'Cluster Info'!$A$2:$B$113,2,FALSE)), "Non Cluster:")</f>
        <v>Non Cluster:</v>
      </c>
      <c r="T492" s="106">
        <f t="shared" si="35"/>
        <v>0</v>
      </c>
      <c r="U492" s="106">
        <f t="shared" si="37"/>
        <v>0</v>
      </c>
      <c r="V492" s="106">
        <f t="shared" si="38"/>
        <v>0</v>
      </c>
      <c r="W492" s="119">
        <f t="shared" si="36"/>
        <v>0</v>
      </c>
      <c r="X492" s="106">
        <f t="shared" si="39"/>
        <v>0</v>
      </c>
    </row>
    <row r="493" spans="1:24" ht="14">
      <c r="A493" s="198"/>
      <c r="D493" s="1"/>
      <c r="E493" s="1"/>
      <c r="F493" s="187"/>
      <c r="G493" s="187"/>
      <c r="H493" s="80" t="str">
        <f>IF(ISERROR(IF(ISERROR(VLOOKUP((LEFT(D493,2)),'Fed. Agency Identifier Table'!A$2:C$63,3,FALSE)),(VLOOKUP((LEFT(D493,1)),'Fed. Agency Identifier Table'!A$2:C$63,3,FALSE)),(VLOOKUP((LEFT(D493,2)),'Fed. Agency Identifier Table'!A$2:C$63,3,FALSE)))),"",(IF(ISERROR(VLOOKUP((LEFT(D493,2)),'Fed. Agency Identifier Table'!A$2:C$63,3,FALSE)),(VLOOKUP((LEFT(D493,1)),'Fed. Agency Identifier Table'!A$2:C$63,3,FALSE)),(VLOOKUP((LEFT(D493,2)),'Fed. Agency Identifier Table'!A$2:C$63,3,FALSE)))))</f>
        <v/>
      </c>
      <c r="I493" s="150" t="str">
        <f>IF(ISNUMBER(SEARCH("*.unk*",D493)),"Other Federal Awards",IF(ISERROR(VLOOKUP(D493,'CFDA Program Titles Table'!A$2:C$2607,3,FALSE)),"",VLOOKUP(D493,'CFDA Program Titles Table'!A$2:C$2607,3,FALSE)))</f>
        <v/>
      </c>
      <c r="J493" s="70"/>
      <c r="K493" s="70"/>
      <c r="L493" s="2"/>
      <c r="M493" s="10"/>
      <c r="N493" s="10"/>
      <c r="O493" s="102"/>
      <c r="P493" s="101"/>
      <c r="Q493" s="101"/>
      <c r="R493" s="17"/>
      <c r="S493" s="106" t="str">
        <f>IFERROR(IF(J493="Y", "Research And Development Programs Cluster:", VLOOKUP(D493,'Cluster Info'!$A$2:$B$113,2,FALSE)), "Non Cluster:")</f>
        <v>Non Cluster:</v>
      </c>
      <c r="T493" s="106">
        <f t="shared" si="35"/>
        <v>0</v>
      </c>
      <c r="U493" s="106">
        <f t="shared" si="37"/>
        <v>0</v>
      </c>
      <c r="V493" s="106">
        <f t="shared" si="38"/>
        <v>0</v>
      </c>
      <c r="W493" s="119">
        <f t="shared" si="36"/>
        <v>0</v>
      </c>
      <c r="X493" s="106">
        <f t="shared" si="39"/>
        <v>0</v>
      </c>
    </row>
    <row r="494" spans="1:24" ht="14">
      <c r="A494" s="198"/>
      <c r="D494" s="1"/>
      <c r="E494" s="1"/>
      <c r="F494" s="187"/>
      <c r="G494" s="187"/>
      <c r="H494" s="80" t="str">
        <f>IF(ISERROR(IF(ISERROR(VLOOKUP((LEFT(D494,2)),'Fed. Agency Identifier Table'!A$2:C$63,3,FALSE)),(VLOOKUP((LEFT(D494,1)),'Fed. Agency Identifier Table'!A$2:C$63,3,FALSE)),(VLOOKUP((LEFT(D494,2)),'Fed. Agency Identifier Table'!A$2:C$63,3,FALSE)))),"",(IF(ISERROR(VLOOKUP((LEFT(D494,2)),'Fed. Agency Identifier Table'!A$2:C$63,3,FALSE)),(VLOOKUP((LEFT(D494,1)),'Fed. Agency Identifier Table'!A$2:C$63,3,FALSE)),(VLOOKUP((LEFT(D494,2)),'Fed. Agency Identifier Table'!A$2:C$63,3,FALSE)))))</f>
        <v/>
      </c>
      <c r="I494" s="150" t="str">
        <f>IF(ISNUMBER(SEARCH("*.unk*",D494)),"Other Federal Awards",IF(ISERROR(VLOOKUP(D494,'CFDA Program Titles Table'!A$2:C$2607,3,FALSE)),"",VLOOKUP(D494,'CFDA Program Titles Table'!A$2:C$2607,3,FALSE)))</f>
        <v/>
      </c>
      <c r="J494" s="70"/>
      <c r="K494" s="70"/>
      <c r="L494" s="2"/>
      <c r="M494" s="10"/>
      <c r="N494" s="10"/>
      <c r="O494" s="102"/>
      <c r="P494" s="101"/>
      <c r="Q494" s="101"/>
      <c r="R494" s="17"/>
      <c r="S494" s="106" t="str">
        <f>IFERROR(IF(J494="Y", "Research And Development Programs Cluster:", VLOOKUP(D494,'Cluster Info'!$A$2:$B$113,2,FALSE)), "Non Cluster:")</f>
        <v>Non Cluster:</v>
      </c>
      <c r="T494" s="106">
        <f t="shared" si="35"/>
        <v>0</v>
      </c>
      <c r="U494" s="106">
        <f t="shared" si="37"/>
        <v>0</v>
      </c>
      <c r="V494" s="106">
        <f t="shared" si="38"/>
        <v>0</v>
      </c>
      <c r="W494" s="119">
        <f t="shared" si="36"/>
        <v>0</v>
      </c>
      <c r="X494" s="106">
        <f t="shared" si="39"/>
        <v>0</v>
      </c>
    </row>
    <row r="495" spans="1:24" ht="14">
      <c r="A495" s="198"/>
      <c r="D495" s="1"/>
      <c r="E495" s="1"/>
      <c r="F495" s="187"/>
      <c r="G495" s="187"/>
      <c r="H495" s="80" t="str">
        <f>IF(ISERROR(IF(ISERROR(VLOOKUP((LEFT(D495,2)),'Fed. Agency Identifier Table'!A$2:C$63,3,FALSE)),(VLOOKUP((LEFT(D495,1)),'Fed. Agency Identifier Table'!A$2:C$63,3,FALSE)),(VLOOKUP((LEFT(D495,2)),'Fed. Agency Identifier Table'!A$2:C$63,3,FALSE)))),"",(IF(ISERROR(VLOOKUP((LEFT(D495,2)),'Fed. Agency Identifier Table'!A$2:C$63,3,FALSE)),(VLOOKUP((LEFT(D495,1)),'Fed. Agency Identifier Table'!A$2:C$63,3,FALSE)),(VLOOKUP((LEFT(D495,2)),'Fed. Agency Identifier Table'!A$2:C$63,3,FALSE)))))</f>
        <v/>
      </c>
      <c r="I495" s="150" t="str">
        <f>IF(ISNUMBER(SEARCH("*.unk*",D495)),"Other Federal Awards",IF(ISERROR(VLOOKUP(D495,'CFDA Program Titles Table'!A$2:C$2607,3,FALSE)),"",VLOOKUP(D495,'CFDA Program Titles Table'!A$2:C$2607,3,FALSE)))</f>
        <v/>
      </c>
      <c r="J495" s="70"/>
      <c r="K495" s="70"/>
      <c r="L495" s="2"/>
      <c r="M495" s="10"/>
      <c r="N495" s="10"/>
      <c r="O495" s="102"/>
      <c r="P495" s="101"/>
      <c r="Q495" s="101"/>
      <c r="R495" s="17"/>
      <c r="S495" s="106" t="str">
        <f>IFERROR(IF(J495="Y", "Research And Development Programs Cluster:", VLOOKUP(D495,'Cluster Info'!$A$2:$B$113,2,FALSE)), "Non Cluster:")</f>
        <v>Non Cluster:</v>
      </c>
      <c r="T495" s="106">
        <f t="shared" si="35"/>
        <v>0</v>
      </c>
      <c r="U495" s="106">
        <f t="shared" si="37"/>
        <v>0</v>
      </c>
      <c r="V495" s="106">
        <f t="shared" si="38"/>
        <v>0</v>
      </c>
      <c r="W495" s="119">
        <f t="shared" si="36"/>
        <v>0</v>
      </c>
      <c r="X495" s="106">
        <f t="shared" si="39"/>
        <v>0</v>
      </c>
    </row>
    <row r="496" spans="1:24" ht="14">
      <c r="A496" s="198"/>
      <c r="D496" s="1"/>
      <c r="E496" s="1"/>
      <c r="F496" s="187"/>
      <c r="G496" s="187"/>
      <c r="H496" s="80" t="str">
        <f>IF(ISERROR(IF(ISERROR(VLOOKUP((LEFT(D496,2)),'Fed. Agency Identifier Table'!A$2:C$63,3,FALSE)),(VLOOKUP((LEFT(D496,1)),'Fed. Agency Identifier Table'!A$2:C$63,3,FALSE)),(VLOOKUP((LEFT(D496,2)),'Fed. Agency Identifier Table'!A$2:C$63,3,FALSE)))),"",(IF(ISERROR(VLOOKUP((LEFT(D496,2)),'Fed. Agency Identifier Table'!A$2:C$63,3,FALSE)),(VLOOKUP((LEFT(D496,1)),'Fed. Agency Identifier Table'!A$2:C$63,3,FALSE)),(VLOOKUP((LEFT(D496,2)),'Fed. Agency Identifier Table'!A$2:C$63,3,FALSE)))))</f>
        <v/>
      </c>
      <c r="I496" s="150" t="str">
        <f>IF(ISNUMBER(SEARCH("*.unk*",D496)),"Other Federal Awards",IF(ISERROR(VLOOKUP(D496,'CFDA Program Titles Table'!A$2:C$2607,3,FALSE)),"",VLOOKUP(D496,'CFDA Program Titles Table'!A$2:C$2607,3,FALSE)))</f>
        <v/>
      </c>
      <c r="J496" s="70"/>
      <c r="K496" s="70"/>
      <c r="L496" s="2"/>
      <c r="M496" s="10"/>
      <c r="N496" s="10"/>
      <c r="O496" s="102"/>
      <c r="P496" s="101"/>
      <c r="Q496" s="101"/>
      <c r="R496" s="17"/>
      <c r="S496" s="106" t="str">
        <f>IFERROR(IF(J496="Y", "Research And Development Programs Cluster:", VLOOKUP(D496,'Cluster Info'!$A$2:$B$113,2,FALSE)), "Non Cluster:")</f>
        <v>Non Cluster:</v>
      </c>
      <c r="T496" s="106">
        <f t="shared" si="35"/>
        <v>0</v>
      </c>
      <c r="U496" s="106">
        <f t="shared" si="37"/>
        <v>0</v>
      </c>
      <c r="V496" s="106">
        <f t="shared" si="38"/>
        <v>0</v>
      </c>
      <c r="W496" s="119">
        <f t="shared" si="36"/>
        <v>0</v>
      </c>
      <c r="X496" s="106">
        <f t="shared" si="39"/>
        <v>0</v>
      </c>
    </row>
    <row r="497" spans="1:24" ht="14">
      <c r="A497" s="198"/>
      <c r="D497" s="1"/>
      <c r="E497" s="1"/>
      <c r="F497" s="187"/>
      <c r="G497" s="187"/>
      <c r="H497" s="80" t="str">
        <f>IF(ISERROR(IF(ISERROR(VLOOKUP((LEFT(D497,2)),'Fed. Agency Identifier Table'!A$2:C$63,3,FALSE)),(VLOOKUP((LEFT(D497,1)),'Fed. Agency Identifier Table'!A$2:C$63,3,FALSE)),(VLOOKUP((LEFT(D497,2)),'Fed. Agency Identifier Table'!A$2:C$63,3,FALSE)))),"",(IF(ISERROR(VLOOKUP((LEFT(D497,2)),'Fed. Agency Identifier Table'!A$2:C$63,3,FALSE)),(VLOOKUP((LEFT(D497,1)),'Fed. Agency Identifier Table'!A$2:C$63,3,FALSE)),(VLOOKUP((LEFT(D497,2)),'Fed. Agency Identifier Table'!A$2:C$63,3,FALSE)))))</f>
        <v/>
      </c>
      <c r="I497" s="150" t="str">
        <f>IF(ISNUMBER(SEARCH("*.unk*",D497)),"Other Federal Awards",IF(ISERROR(VLOOKUP(D497,'CFDA Program Titles Table'!A$2:C$2607,3,FALSE)),"",VLOOKUP(D497,'CFDA Program Titles Table'!A$2:C$2607,3,FALSE)))</f>
        <v/>
      </c>
      <c r="J497" s="70"/>
      <c r="K497" s="70"/>
      <c r="L497" s="2"/>
      <c r="M497" s="10"/>
      <c r="N497" s="10"/>
      <c r="O497" s="102"/>
      <c r="P497" s="101"/>
      <c r="Q497" s="101"/>
      <c r="R497" s="17"/>
      <c r="S497" s="106" t="str">
        <f>IFERROR(IF(J497="Y", "Research And Development Programs Cluster:", VLOOKUP(D497,'Cluster Info'!$A$2:$B$113,2,FALSE)), "Non Cluster:")</f>
        <v>Non Cluster:</v>
      </c>
      <c r="T497" s="106">
        <f t="shared" si="35"/>
        <v>0</v>
      </c>
      <c r="U497" s="106">
        <f t="shared" si="37"/>
        <v>0</v>
      </c>
      <c r="V497" s="106">
        <f t="shared" si="38"/>
        <v>0</v>
      </c>
      <c r="W497" s="119">
        <f t="shared" si="36"/>
        <v>0</v>
      </c>
      <c r="X497" s="106">
        <f t="shared" si="39"/>
        <v>0</v>
      </c>
    </row>
    <row r="498" spans="1:24" ht="14">
      <c r="A498" s="198"/>
      <c r="D498" s="1"/>
      <c r="E498" s="1"/>
      <c r="F498" s="187"/>
      <c r="G498" s="187"/>
      <c r="H498" s="80" t="str">
        <f>IF(ISERROR(IF(ISERROR(VLOOKUP((LEFT(D498,2)),'Fed. Agency Identifier Table'!A$2:C$63,3,FALSE)),(VLOOKUP((LEFT(D498,1)),'Fed. Agency Identifier Table'!A$2:C$63,3,FALSE)),(VLOOKUP((LEFT(D498,2)),'Fed. Agency Identifier Table'!A$2:C$63,3,FALSE)))),"",(IF(ISERROR(VLOOKUP((LEFT(D498,2)),'Fed. Agency Identifier Table'!A$2:C$63,3,FALSE)),(VLOOKUP((LEFT(D498,1)),'Fed. Agency Identifier Table'!A$2:C$63,3,FALSE)),(VLOOKUP((LEFT(D498,2)),'Fed. Agency Identifier Table'!A$2:C$63,3,FALSE)))))</f>
        <v/>
      </c>
      <c r="I498" s="150" t="str">
        <f>IF(ISNUMBER(SEARCH("*.unk*",D498)),"Other Federal Awards",IF(ISERROR(VLOOKUP(D498,'CFDA Program Titles Table'!A$2:C$2607,3,FALSE)),"",VLOOKUP(D498,'CFDA Program Titles Table'!A$2:C$2607,3,FALSE)))</f>
        <v/>
      </c>
      <c r="J498" s="70"/>
      <c r="K498" s="70"/>
      <c r="L498" s="2"/>
      <c r="M498" s="10"/>
      <c r="N498" s="10"/>
      <c r="O498" s="102"/>
      <c r="P498" s="101"/>
      <c r="Q498" s="101"/>
      <c r="R498" s="17"/>
      <c r="S498" s="106" t="str">
        <f>IFERROR(IF(J498="Y", "Research And Development Programs Cluster:", VLOOKUP(D498,'Cluster Info'!$A$2:$B$113,2,FALSE)), "Non Cluster:")</f>
        <v>Non Cluster:</v>
      </c>
      <c r="T498" s="106">
        <f t="shared" si="35"/>
        <v>0</v>
      </c>
      <c r="U498" s="106">
        <f t="shared" si="37"/>
        <v>0</v>
      </c>
      <c r="V498" s="106">
        <f t="shared" si="38"/>
        <v>0</v>
      </c>
      <c r="W498" s="119">
        <f t="shared" si="36"/>
        <v>0</v>
      </c>
      <c r="X498" s="106">
        <f t="shared" si="39"/>
        <v>0</v>
      </c>
    </row>
    <row r="499" spans="1:24" ht="14">
      <c r="A499" s="198"/>
      <c r="D499" s="1"/>
      <c r="E499" s="1"/>
      <c r="F499" s="187"/>
      <c r="G499" s="187"/>
      <c r="H499" s="80" t="str">
        <f>IF(ISERROR(IF(ISERROR(VLOOKUP((LEFT(D499,2)),'Fed. Agency Identifier Table'!A$2:C$63,3,FALSE)),(VLOOKUP((LEFT(D499,1)),'Fed. Agency Identifier Table'!A$2:C$63,3,FALSE)),(VLOOKUP((LEFT(D499,2)),'Fed. Agency Identifier Table'!A$2:C$63,3,FALSE)))),"",(IF(ISERROR(VLOOKUP((LEFT(D499,2)),'Fed. Agency Identifier Table'!A$2:C$63,3,FALSE)),(VLOOKUP((LEFT(D499,1)),'Fed. Agency Identifier Table'!A$2:C$63,3,FALSE)),(VLOOKUP((LEFT(D499,2)),'Fed. Agency Identifier Table'!A$2:C$63,3,FALSE)))))</f>
        <v/>
      </c>
      <c r="I499" s="150" t="str">
        <f>IF(ISNUMBER(SEARCH("*.unk*",D499)),"Other Federal Awards",IF(ISERROR(VLOOKUP(D499,'CFDA Program Titles Table'!A$2:C$2607,3,FALSE)),"",VLOOKUP(D499,'CFDA Program Titles Table'!A$2:C$2607,3,FALSE)))</f>
        <v/>
      </c>
      <c r="J499" s="70"/>
      <c r="K499" s="70"/>
      <c r="L499" s="2"/>
      <c r="M499" s="10"/>
      <c r="N499" s="10"/>
      <c r="R499" s="17"/>
      <c r="S499" s="106" t="str">
        <f>IFERROR(IF(J499="Y", "Research And Development Programs Cluster:", VLOOKUP(D499,'Cluster Info'!$A$2:$B$113,2,FALSE)), "Non Cluster:")</f>
        <v>Non Cluster:</v>
      </c>
      <c r="T499" s="106">
        <f t="shared" si="35"/>
        <v>0</v>
      </c>
      <c r="U499" s="106">
        <f t="shared" si="37"/>
        <v>0</v>
      </c>
      <c r="V499" s="106">
        <f t="shared" si="38"/>
        <v>0</v>
      </c>
      <c r="W499" s="119">
        <f t="shared" si="36"/>
        <v>0</v>
      </c>
      <c r="X499" s="106">
        <f t="shared" si="39"/>
        <v>0</v>
      </c>
    </row>
    <row r="500" spans="1:24" ht="14">
      <c r="A500" s="198"/>
      <c r="D500" s="1"/>
      <c r="E500" s="1"/>
      <c r="F500" s="187"/>
      <c r="G500" s="187"/>
      <c r="H500" s="80" t="str">
        <f>IF(ISERROR(IF(ISERROR(VLOOKUP((LEFT(D500,2)),'Fed. Agency Identifier Table'!A$2:C$63,3,FALSE)),(VLOOKUP((LEFT(D500,1)),'Fed. Agency Identifier Table'!A$2:C$63,3,FALSE)),(VLOOKUP((LEFT(D500,2)),'Fed. Agency Identifier Table'!A$2:C$63,3,FALSE)))),"",(IF(ISERROR(VLOOKUP((LEFT(D500,2)),'Fed. Agency Identifier Table'!A$2:C$63,3,FALSE)),(VLOOKUP((LEFT(D500,1)),'Fed. Agency Identifier Table'!A$2:C$63,3,FALSE)),(VLOOKUP((LEFT(D500,2)),'Fed. Agency Identifier Table'!A$2:C$63,3,FALSE)))))</f>
        <v/>
      </c>
      <c r="I500" s="150" t="str">
        <f>IF(ISNUMBER(SEARCH("*.unk*",D500)),"Other Federal Awards",IF(ISERROR(VLOOKUP(D500,'CFDA Program Titles Table'!A$2:C$2607,3,FALSE)),"",VLOOKUP(D500,'CFDA Program Titles Table'!A$2:C$2607,3,FALSE)))</f>
        <v/>
      </c>
      <c r="J500" s="70"/>
      <c r="K500" s="70"/>
      <c r="L500" s="2"/>
      <c r="M500" s="10"/>
      <c r="N500" s="10"/>
      <c r="R500" s="17"/>
      <c r="S500" s="106" t="str">
        <f>IFERROR(IF(J500="Y", "Research And Development Programs Cluster:", VLOOKUP(D500,'Cluster Info'!$A$2:$B$113,2,FALSE)), "Non Cluster:")</f>
        <v>Non Cluster:</v>
      </c>
      <c r="T500" s="106">
        <f t="shared" si="35"/>
        <v>0</v>
      </c>
      <c r="U500" s="106">
        <f t="shared" si="37"/>
        <v>0</v>
      </c>
      <c r="V500" s="106">
        <f t="shared" si="38"/>
        <v>0</v>
      </c>
      <c r="W500" s="119">
        <f t="shared" si="36"/>
        <v>0</v>
      </c>
      <c r="X500" s="106">
        <f t="shared" si="39"/>
        <v>0</v>
      </c>
    </row>
    <row r="501" spans="1:24" ht="14">
      <c r="A501" s="198"/>
      <c r="D501" s="1"/>
      <c r="E501" s="1"/>
      <c r="F501" s="187"/>
      <c r="G501" s="187"/>
      <c r="H501" s="80" t="str">
        <f>IF(ISERROR(IF(ISERROR(VLOOKUP((LEFT(D501,2)),'Fed. Agency Identifier Table'!A$2:C$63,3,FALSE)),(VLOOKUP((LEFT(D501,1)),'Fed. Agency Identifier Table'!A$2:C$63,3,FALSE)),(VLOOKUP((LEFT(D501,2)),'Fed. Agency Identifier Table'!A$2:C$63,3,FALSE)))),"",(IF(ISERROR(VLOOKUP((LEFT(D501,2)),'Fed. Agency Identifier Table'!A$2:C$63,3,FALSE)),(VLOOKUP((LEFT(D501,1)),'Fed. Agency Identifier Table'!A$2:C$63,3,FALSE)),(VLOOKUP((LEFT(D501,2)),'Fed. Agency Identifier Table'!A$2:C$63,3,FALSE)))))</f>
        <v/>
      </c>
      <c r="I501" s="150" t="str">
        <f>IF(ISNUMBER(SEARCH("*.unk*",D501)),"Other Federal Awards",IF(ISERROR(VLOOKUP(D501,'CFDA Program Titles Table'!A$2:C$2607,3,FALSE)),"",VLOOKUP(D501,'CFDA Program Titles Table'!A$2:C$2607,3,FALSE)))</f>
        <v/>
      </c>
      <c r="J501" s="70"/>
      <c r="K501" s="70"/>
      <c r="L501" s="2"/>
      <c r="M501" s="10"/>
      <c r="N501" s="10"/>
      <c r="R501" s="17"/>
      <c r="S501" s="106" t="str">
        <f>IFERROR(IF(J501="Y", "Research And Development Programs Cluster:", VLOOKUP(D501,'Cluster Info'!$A$2:$B$113,2,FALSE)), "Non Cluster:")</f>
        <v>Non Cluster:</v>
      </c>
      <c r="T501" s="106">
        <f t="shared" si="35"/>
        <v>0</v>
      </c>
      <c r="U501" s="106">
        <f t="shared" si="37"/>
        <v>0</v>
      </c>
      <c r="V501" s="106">
        <f t="shared" si="38"/>
        <v>0</v>
      </c>
      <c r="W501" s="119">
        <f t="shared" si="36"/>
        <v>0</v>
      </c>
      <c r="X501" s="106">
        <f t="shared" si="39"/>
        <v>0</v>
      </c>
    </row>
    <row r="502" spans="1:24" ht="14">
      <c r="A502" s="198"/>
      <c r="D502" s="1"/>
      <c r="E502" s="1"/>
      <c r="F502" s="187"/>
      <c r="G502" s="187"/>
      <c r="H502" s="80" t="str">
        <f>IF(ISERROR(IF(ISERROR(VLOOKUP((LEFT(D502,2)),'Fed. Agency Identifier Table'!A$2:C$63,3,FALSE)),(VLOOKUP((LEFT(D502,1)),'Fed. Agency Identifier Table'!A$2:C$63,3,FALSE)),(VLOOKUP((LEFT(D502,2)),'Fed. Agency Identifier Table'!A$2:C$63,3,FALSE)))),"",(IF(ISERROR(VLOOKUP((LEFT(D502,2)),'Fed. Agency Identifier Table'!A$2:C$63,3,FALSE)),(VLOOKUP((LEFT(D502,1)),'Fed. Agency Identifier Table'!A$2:C$63,3,FALSE)),(VLOOKUP((LEFT(D502,2)),'Fed. Agency Identifier Table'!A$2:C$63,3,FALSE)))))</f>
        <v/>
      </c>
      <c r="I502" s="150" t="str">
        <f>IF(ISNUMBER(SEARCH("*.unk*",D502)),"Other Federal Awards",IF(ISERROR(VLOOKUP(D502,'CFDA Program Titles Table'!A$2:C$2607,3,FALSE)),"",VLOOKUP(D502,'CFDA Program Titles Table'!A$2:C$2607,3,FALSE)))</f>
        <v/>
      </c>
      <c r="J502" s="70"/>
      <c r="K502" s="70"/>
      <c r="L502" s="2"/>
      <c r="M502" s="10"/>
      <c r="N502" s="10"/>
      <c r="R502" s="17"/>
      <c r="S502" s="106" t="str">
        <f>IFERROR(IF(J502="Y", "Research And Development Programs Cluster:", VLOOKUP(D502,'Cluster Info'!$A$2:$B$113,2,FALSE)), "Non Cluster:")</f>
        <v>Non Cluster:</v>
      </c>
      <c r="T502" s="106">
        <f t="shared" si="35"/>
        <v>0</v>
      </c>
      <c r="U502" s="106">
        <f t="shared" si="37"/>
        <v>0</v>
      </c>
      <c r="V502" s="106">
        <f t="shared" si="38"/>
        <v>0</v>
      </c>
      <c r="W502" s="119">
        <f t="shared" si="36"/>
        <v>0</v>
      </c>
      <c r="X502" s="106">
        <f t="shared" si="39"/>
        <v>0</v>
      </c>
    </row>
    <row r="503" spans="1:24" ht="14">
      <c r="A503" s="198"/>
      <c r="D503" s="1"/>
      <c r="E503" s="1"/>
      <c r="F503" s="187"/>
      <c r="G503" s="187"/>
      <c r="H503" s="80" t="str">
        <f>IF(ISERROR(IF(ISERROR(VLOOKUP((LEFT(D503,2)),'Fed. Agency Identifier Table'!A$2:C$63,3,FALSE)),(VLOOKUP((LEFT(D503,1)),'Fed. Agency Identifier Table'!A$2:C$63,3,FALSE)),(VLOOKUP((LEFT(D503,2)),'Fed. Agency Identifier Table'!A$2:C$63,3,FALSE)))),"",(IF(ISERROR(VLOOKUP((LEFT(D503,2)),'Fed. Agency Identifier Table'!A$2:C$63,3,FALSE)),(VLOOKUP((LEFT(D503,1)),'Fed. Agency Identifier Table'!A$2:C$63,3,FALSE)),(VLOOKUP((LEFT(D503,2)),'Fed. Agency Identifier Table'!A$2:C$63,3,FALSE)))))</f>
        <v/>
      </c>
      <c r="I503" s="150" t="str">
        <f>IF(ISNUMBER(SEARCH("*.unk*",D503)),"Other Federal Awards",IF(ISERROR(VLOOKUP(D503,'CFDA Program Titles Table'!A$2:C$2607,3,FALSE)),"",VLOOKUP(D503,'CFDA Program Titles Table'!A$2:C$2607,3,FALSE)))</f>
        <v/>
      </c>
      <c r="J503" s="70"/>
      <c r="K503" s="70"/>
      <c r="L503" s="2"/>
      <c r="M503" s="10"/>
      <c r="N503" s="10"/>
      <c r="R503" s="17"/>
      <c r="S503" s="106" t="str">
        <f>IFERROR(IF(J503="Y", "Research And Development Programs Cluster:", VLOOKUP(D503,'Cluster Info'!$A$2:$B$113,2,FALSE)), "Non Cluster:")</f>
        <v>Non Cluster:</v>
      </c>
      <c r="T503" s="106">
        <f t="shared" si="35"/>
        <v>0</v>
      </c>
      <c r="U503" s="106">
        <f t="shared" si="37"/>
        <v>0</v>
      </c>
      <c r="V503" s="106">
        <f t="shared" si="38"/>
        <v>0</v>
      </c>
      <c r="W503" s="119">
        <f t="shared" si="36"/>
        <v>0</v>
      </c>
      <c r="X503" s="106">
        <f t="shared" si="39"/>
        <v>0</v>
      </c>
    </row>
    <row r="504" spans="1:24" ht="14">
      <c r="A504" s="198"/>
      <c r="D504" s="1"/>
      <c r="E504" s="1"/>
      <c r="F504" s="187"/>
      <c r="G504" s="187"/>
      <c r="H504" s="80" t="str">
        <f>IF(ISERROR(IF(ISERROR(VLOOKUP((LEFT(D504,2)),'Fed. Agency Identifier Table'!A$2:C$63,3,FALSE)),(VLOOKUP((LEFT(D504,1)),'Fed. Agency Identifier Table'!A$2:C$63,3,FALSE)),(VLOOKUP((LEFT(D504,2)),'Fed. Agency Identifier Table'!A$2:C$63,3,FALSE)))),"",(IF(ISERROR(VLOOKUP((LEFT(D504,2)),'Fed. Agency Identifier Table'!A$2:C$63,3,FALSE)),(VLOOKUP((LEFT(D504,1)),'Fed. Agency Identifier Table'!A$2:C$63,3,FALSE)),(VLOOKUP((LEFT(D504,2)),'Fed. Agency Identifier Table'!A$2:C$63,3,FALSE)))))</f>
        <v/>
      </c>
      <c r="I504" s="150" t="str">
        <f>IF(ISNUMBER(SEARCH("*.unk*",D504)),"Other Federal Awards",IF(ISERROR(VLOOKUP(D504,'CFDA Program Titles Table'!A$2:C$2607,3,FALSE)),"",VLOOKUP(D504,'CFDA Program Titles Table'!A$2:C$2607,3,FALSE)))</f>
        <v/>
      </c>
      <c r="J504" s="70"/>
      <c r="K504" s="70"/>
      <c r="L504" s="2"/>
      <c r="M504" s="10"/>
      <c r="N504" s="10"/>
      <c r="R504" s="17"/>
      <c r="S504" s="106" t="str">
        <f>IFERROR(IF(J504="Y", "Research And Development Programs Cluster:", VLOOKUP(D504,'Cluster Info'!$A$2:$B$113,2,FALSE)), "Non Cluster:")</f>
        <v>Non Cluster:</v>
      </c>
      <c r="T504" s="106">
        <f t="shared" si="35"/>
        <v>0</v>
      </c>
      <c r="U504" s="106">
        <f t="shared" si="37"/>
        <v>0</v>
      </c>
      <c r="V504" s="106">
        <f t="shared" si="38"/>
        <v>0</v>
      </c>
      <c r="W504" s="119">
        <f t="shared" si="36"/>
        <v>0</v>
      </c>
      <c r="X504" s="106">
        <f t="shared" si="39"/>
        <v>0</v>
      </c>
    </row>
    <row r="505" spans="1:24" ht="14">
      <c r="A505" s="198"/>
      <c r="D505" s="1"/>
      <c r="E505" s="1"/>
      <c r="F505" s="187"/>
      <c r="G505" s="187"/>
      <c r="H505" s="80" t="str">
        <f>IF(ISERROR(IF(ISERROR(VLOOKUP((LEFT(D505,2)),'Fed. Agency Identifier Table'!A$2:C$63,3,FALSE)),(VLOOKUP((LEFT(D505,1)),'Fed. Agency Identifier Table'!A$2:C$63,3,FALSE)),(VLOOKUP((LEFT(D505,2)),'Fed. Agency Identifier Table'!A$2:C$63,3,FALSE)))),"",(IF(ISERROR(VLOOKUP((LEFT(D505,2)),'Fed. Agency Identifier Table'!A$2:C$63,3,FALSE)),(VLOOKUP((LEFT(D505,1)),'Fed. Agency Identifier Table'!A$2:C$63,3,FALSE)),(VLOOKUP((LEFT(D505,2)),'Fed. Agency Identifier Table'!A$2:C$63,3,FALSE)))))</f>
        <v/>
      </c>
      <c r="I505" s="150" t="str">
        <f>IF(ISNUMBER(SEARCH("*.unk*",D505)),"Other Federal Awards",IF(ISERROR(VLOOKUP(D505,'CFDA Program Titles Table'!A$2:C$2607,3,FALSE)),"",VLOOKUP(D505,'CFDA Program Titles Table'!A$2:C$2607,3,FALSE)))</f>
        <v/>
      </c>
      <c r="J505" s="70"/>
      <c r="K505" s="70"/>
      <c r="L505" s="2"/>
      <c r="M505" s="10"/>
      <c r="N505" s="10"/>
      <c r="R505" s="17"/>
      <c r="S505" s="106" t="str">
        <f>IFERROR(IF(J505="Y", "Research And Development Programs Cluster:", VLOOKUP(D505,'Cluster Info'!$A$2:$B$113,2,FALSE)), "Non Cluster:")</f>
        <v>Non Cluster:</v>
      </c>
      <c r="T505" s="106">
        <f t="shared" si="35"/>
        <v>0</v>
      </c>
      <c r="U505" s="106">
        <f t="shared" si="37"/>
        <v>0</v>
      </c>
      <c r="V505" s="106">
        <f t="shared" si="38"/>
        <v>0</v>
      </c>
      <c r="W505" s="119">
        <f t="shared" si="36"/>
        <v>0</v>
      </c>
      <c r="X505" s="106">
        <f t="shared" si="39"/>
        <v>0</v>
      </c>
    </row>
    <row r="506" spans="1:24" ht="14">
      <c r="A506" s="198"/>
      <c r="D506" s="1"/>
      <c r="E506" s="1"/>
      <c r="F506" s="187"/>
      <c r="G506" s="187"/>
      <c r="H506" s="80" t="str">
        <f>IF(ISERROR(IF(ISERROR(VLOOKUP((LEFT(D506,2)),'Fed. Agency Identifier Table'!A$2:C$63,3,FALSE)),(VLOOKUP((LEFT(D506,1)),'Fed. Agency Identifier Table'!A$2:C$63,3,FALSE)),(VLOOKUP((LEFT(D506,2)),'Fed. Agency Identifier Table'!A$2:C$63,3,FALSE)))),"",(IF(ISERROR(VLOOKUP((LEFT(D506,2)),'Fed. Agency Identifier Table'!A$2:C$63,3,FALSE)),(VLOOKUP((LEFT(D506,1)),'Fed. Agency Identifier Table'!A$2:C$63,3,FALSE)),(VLOOKUP((LEFT(D506,2)),'Fed. Agency Identifier Table'!A$2:C$63,3,FALSE)))))</f>
        <v/>
      </c>
      <c r="I506" s="150" t="str">
        <f>IF(ISNUMBER(SEARCH("*.unk*",D506)),"Other Federal Awards",IF(ISERROR(VLOOKUP(D506,'CFDA Program Titles Table'!A$2:C$2607,3,FALSE)),"",VLOOKUP(D506,'CFDA Program Titles Table'!A$2:C$2607,3,FALSE)))</f>
        <v/>
      </c>
      <c r="J506" s="70"/>
      <c r="K506" s="70"/>
      <c r="L506" s="2"/>
      <c r="M506" s="10"/>
      <c r="N506" s="10"/>
      <c r="R506" s="17"/>
      <c r="S506" s="106" t="str">
        <f>IFERROR(IF(J506="Y", "Research And Development Programs Cluster:", VLOOKUP(D506,'Cluster Info'!$A$2:$B$113,2,FALSE)), "Non Cluster:")</f>
        <v>Non Cluster:</v>
      </c>
      <c r="T506" s="106">
        <f t="shared" si="35"/>
        <v>0</v>
      </c>
      <c r="U506" s="106">
        <f t="shared" si="37"/>
        <v>0</v>
      </c>
      <c r="V506" s="106">
        <f t="shared" si="38"/>
        <v>0</v>
      </c>
      <c r="W506" s="119">
        <f t="shared" si="36"/>
        <v>0</v>
      </c>
      <c r="X506" s="106">
        <f t="shared" si="39"/>
        <v>0</v>
      </c>
    </row>
    <row r="507" spans="1:24" ht="14">
      <c r="A507" s="198"/>
      <c r="D507" s="1"/>
      <c r="E507" s="1"/>
      <c r="F507" s="187"/>
      <c r="G507" s="187"/>
      <c r="H507" s="80" t="str">
        <f>IF(ISERROR(IF(ISERROR(VLOOKUP((LEFT(D507,2)),'Fed. Agency Identifier Table'!A$2:C$63,3,FALSE)),(VLOOKUP((LEFT(D507,1)),'Fed. Agency Identifier Table'!A$2:C$63,3,FALSE)),(VLOOKUP((LEFT(D507,2)),'Fed. Agency Identifier Table'!A$2:C$63,3,FALSE)))),"",(IF(ISERROR(VLOOKUP((LEFT(D507,2)),'Fed. Agency Identifier Table'!A$2:C$63,3,FALSE)),(VLOOKUP((LEFT(D507,1)),'Fed. Agency Identifier Table'!A$2:C$63,3,FALSE)),(VLOOKUP((LEFT(D507,2)),'Fed. Agency Identifier Table'!A$2:C$63,3,FALSE)))))</f>
        <v/>
      </c>
      <c r="I507" s="150" t="str">
        <f>IF(ISNUMBER(SEARCH("*.unk*",D507)),"Other Federal Awards",IF(ISERROR(VLOOKUP(D507,'CFDA Program Titles Table'!A$2:C$2607,3,FALSE)),"",VLOOKUP(D507,'CFDA Program Titles Table'!A$2:C$2607,3,FALSE)))</f>
        <v/>
      </c>
      <c r="J507" s="70"/>
      <c r="K507" s="70"/>
      <c r="L507" s="2"/>
      <c r="M507" s="10"/>
      <c r="N507" s="10"/>
      <c r="R507" s="17"/>
      <c r="S507" s="106" t="str">
        <f>IFERROR(IF(J507="Y", "Research And Development Programs Cluster:", VLOOKUP(D507,'Cluster Info'!$A$2:$B$113,2,FALSE)), "Non Cluster:")</f>
        <v>Non Cluster:</v>
      </c>
      <c r="T507" s="106">
        <f t="shared" si="35"/>
        <v>0</v>
      </c>
      <c r="U507" s="106">
        <f t="shared" si="37"/>
        <v>0</v>
      </c>
      <c r="V507" s="106">
        <f t="shared" si="38"/>
        <v>0</v>
      </c>
      <c r="W507" s="119">
        <f t="shared" si="36"/>
        <v>0</v>
      </c>
      <c r="X507" s="106">
        <f t="shared" si="39"/>
        <v>0</v>
      </c>
    </row>
    <row r="508" spans="1:24" ht="14">
      <c r="A508" s="198"/>
      <c r="D508" s="1"/>
      <c r="E508" s="1"/>
      <c r="F508" s="187"/>
      <c r="G508" s="187"/>
      <c r="H508" s="80" t="str">
        <f>IF(ISERROR(IF(ISERROR(VLOOKUP((LEFT(D508,2)),'Fed. Agency Identifier Table'!A$2:C$63,3,FALSE)),(VLOOKUP((LEFT(D508,1)),'Fed. Agency Identifier Table'!A$2:C$63,3,FALSE)),(VLOOKUP((LEFT(D508,2)),'Fed. Agency Identifier Table'!A$2:C$63,3,FALSE)))),"",(IF(ISERROR(VLOOKUP((LEFT(D508,2)),'Fed. Agency Identifier Table'!A$2:C$63,3,FALSE)),(VLOOKUP((LEFT(D508,1)),'Fed. Agency Identifier Table'!A$2:C$63,3,FALSE)),(VLOOKUP((LEFT(D508,2)),'Fed. Agency Identifier Table'!A$2:C$63,3,FALSE)))))</f>
        <v/>
      </c>
      <c r="I508" s="150" t="str">
        <f>IF(ISNUMBER(SEARCH("*.unk*",D508)),"Other Federal Awards",IF(ISERROR(VLOOKUP(D508,'CFDA Program Titles Table'!A$2:C$2607,3,FALSE)),"",VLOOKUP(D508,'CFDA Program Titles Table'!A$2:C$2607,3,FALSE)))</f>
        <v/>
      </c>
      <c r="J508" s="70"/>
      <c r="K508" s="70"/>
      <c r="L508" s="2"/>
      <c r="M508" s="10"/>
      <c r="N508" s="10"/>
      <c r="R508" s="17"/>
      <c r="S508" s="106" t="str">
        <f>IFERROR(IF(J508="Y", "Research And Development Programs Cluster:", VLOOKUP(D508,'Cluster Info'!$A$2:$B$113,2,FALSE)), "Non Cluster:")</f>
        <v>Non Cluster:</v>
      </c>
      <c r="T508" s="106">
        <f t="shared" si="35"/>
        <v>0</v>
      </c>
      <c r="U508" s="106">
        <f t="shared" si="37"/>
        <v>0</v>
      </c>
      <c r="V508" s="106">
        <f t="shared" si="38"/>
        <v>0</v>
      </c>
      <c r="W508" s="119">
        <f t="shared" si="36"/>
        <v>0</v>
      </c>
      <c r="X508" s="106">
        <f t="shared" si="39"/>
        <v>0</v>
      </c>
    </row>
    <row r="509" spans="1:24" ht="14">
      <c r="A509" s="198"/>
      <c r="D509" s="1"/>
      <c r="E509" s="1"/>
      <c r="F509" s="187"/>
      <c r="G509" s="187"/>
      <c r="H509" s="80" t="str">
        <f>IF(ISERROR(IF(ISERROR(VLOOKUP((LEFT(D509,2)),'Fed. Agency Identifier Table'!A$2:C$63,3,FALSE)),(VLOOKUP((LEFT(D509,1)),'Fed. Agency Identifier Table'!A$2:C$63,3,FALSE)),(VLOOKUP((LEFT(D509,2)),'Fed. Agency Identifier Table'!A$2:C$63,3,FALSE)))),"",(IF(ISERROR(VLOOKUP((LEFT(D509,2)),'Fed. Agency Identifier Table'!A$2:C$63,3,FALSE)),(VLOOKUP((LEFT(D509,1)),'Fed. Agency Identifier Table'!A$2:C$63,3,FALSE)),(VLOOKUP((LEFT(D509,2)),'Fed. Agency Identifier Table'!A$2:C$63,3,FALSE)))))</f>
        <v/>
      </c>
      <c r="I509" s="150" t="str">
        <f>IF(ISNUMBER(SEARCH("*.unk*",D509)),"Other Federal Awards",IF(ISERROR(VLOOKUP(D509,'CFDA Program Titles Table'!A$2:C$2607,3,FALSE)),"",VLOOKUP(D509,'CFDA Program Titles Table'!A$2:C$2607,3,FALSE)))</f>
        <v/>
      </c>
      <c r="J509" s="70"/>
      <c r="K509" s="70"/>
      <c r="L509" s="2"/>
      <c r="M509" s="10"/>
      <c r="N509" s="10"/>
      <c r="R509" s="17"/>
      <c r="S509" s="106" t="str">
        <f>IFERROR(IF(J509="Y", "Research And Development Programs Cluster:", VLOOKUP(D509,'Cluster Info'!$A$2:$B$113,2,FALSE)), "Non Cluster:")</f>
        <v>Non Cluster:</v>
      </c>
      <c r="T509" s="106">
        <f t="shared" si="35"/>
        <v>0</v>
      </c>
      <c r="U509" s="106">
        <f t="shared" si="37"/>
        <v>0</v>
      </c>
      <c r="V509" s="106">
        <f t="shared" si="38"/>
        <v>0</v>
      </c>
      <c r="W509" s="119">
        <f t="shared" si="36"/>
        <v>0</v>
      </c>
      <c r="X509" s="106">
        <f t="shared" si="39"/>
        <v>0</v>
      </c>
    </row>
    <row r="510" spans="1:24" ht="14">
      <c r="A510" s="198"/>
      <c r="D510" s="1"/>
      <c r="E510" s="1"/>
      <c r="F510" s="187"/>
      <c r="G510" s="187"/>
      <c r="H510" s="80" t="str">
        <f>IF(ISERROR(IF(ISERROR(VLOOKUP((LEFT(D510,2)),'Fed. Agency Identifier Table'!A$2:C$63,3,FALSE)),(VLOOKUP((LEFT(D510,1)),'Fed. Agency Identifier Table'!A$2:C$63,3,FALSE)),(VLOOKUP((LEFT(D510,2)),'Fed. Agency Identifier Table'!A$2:C$63,3,FALSE)))),"",(IF(ISERROR(VLOOKUP((LEFT(D510,2)),'Fed. Agency Identifier Table'!A$2:C$63,3,FALSE)),(VLOOKUP((LEFT(D510,1)),'Fed. Agency Identifier Table'!A$2:C$63,3,FALSE)),(VLOOKUP((LEFT(D510,2)),'Fed. Agency Identifier Table'!A$2:C$63,3,FALSE)))))</f>
        <v/>
      </c>
      <c r="I510" s="150" t="str">
        <f>IF(ISNUMBER(SEARCH("*.unk*",D510)),"Other Federal Awards",IF(ISERROR(VLOOKUP(D510,'CFDA Program Titles Table'!A$2:C$2607,3,FALSE)),"",VLOOKUP(D510,'CFDA Program Titles Table'!A$2:C$2607,3,FALSE)))</f>
        <v/>
      </c>
      <c r="J510" s="70"/>
      <c r="K510" s="70"/>
      <c r="L510" s="2"/>
      <c r="M510" s="10"/>
      <c r="N510" s="10"/>
      <c r="R510" s="17"/>
      <c r="S510" s="106" t="str">
        <f>IFERROR(IF(J510="Y", "Research And Development Programs Cluster:", VLOOKUP(D510,'Cluster Info'!$A$2:$B$113,2,FALSE)), "Non Cluster:")</f>
        <v>Non Cluster:</v>
      </c>
      <c r="T510" s="106">
        <f t="shared" si="35"/>
        <v>0</v>
      </c>
      <c r="U510" s="106">
        <f t="shared" si="37"/>
        <v>0</v>
      </c>
      <c r="V510" s="106">
        <f t="shared" si="38"/>
        <v>0</v>
      </c>
      <c r="W510" s="119">
        <f t="shared" si="36"/>
        <v>0</v>
      </c>
      <c r="X510" s="106">
        <f t="shared" si="39"/>
        <v>0</v>
      </c>
    </row>
    <row r="511" spans="1:24" ht="14">
      <c r="A511" s="198"/>
      <c r="D511" s="1"/>
      <c r="E511" s="1"/>
      <c r="F511" s="187"/>
      <c r="G511" s="187"/>
      <c r="H511" s="80" t="str">
        <f>IF(ISERROR(IF(ISERROR(VLOOKUP((LEFT(D511,2)),'Fed. Agency Identifier Table'!A$2:C$63,3,FALSE)),(VLOOKUP((LEFT(D511,1)),'Fed. Agency Identifier Table'!A$2:C$63,3,FALSE)),(VLOOKUP((LEFT(D511,2)),'Fed. Agency Identifier Table'!A$2:C$63,3,FALSE)))),"",(IF(ISERROR(VLOOKUP((LEFT(D511,2)),'Fed. Agency Identifier Table'!A$2:C$63,3,FALSE)),(VLOOKUP((LEFT(D511,1)),'Fed. Agency Identifier Table'!A$2:C$63,3,FALSE)),(VLOOKUP((LEFT(D511,2)),'Fed. Agency Identifier Table'!A$2:C$63,3,FALSE)))))</f>
        <v/>
      </c>
      <c r="I511" s="150" t="str">
        <f>IF(ISNUMBER(SEARCH("*.unk*",D511)),"Other Federal Awards",IF(ISERROR(VLOOKUP(D511,'CFDA Program Titles Table'!A$2:C$2607,3,FALSE)),"",VLOOKUP(D511,'CFDA Program Titles Table'!A$2:C$2607,3,FALSE)))</f>
        <v/>
      </c>
      <c r="J511" s="70"/>
      <c r="K511" s="70"/>
      <c r="L511" s="2"/>
      <c r="M511" s="10"/>
      <c r="N511" s="10"/>
      <c r="R511" s="17"/>
      <c r="S511" s="106" t="str">
        <f>IFERROR(IF(J511="Y", "Research And Development Programs Cluster:", VLOOKUP(D511,'Cluster Info'!$A$2:$B$113,2,FALSE)), "Non Cluster:")</f>
        <v>Non Cluster:</v>
      </c>
      <c r="T511" s="106">
        <f t="shared" si="35"/>
        <v>0</v>
      </c>
      <c r="U511" s="106">
        <f t="shared" si="37"/>
        <v>0</v>
      </c>
      <c r="V511" s="106">
        <f t="shared" si="38"/>
        <v>0</v>
      </c>
      <c r="W511" s="119">
        <f t="shared" si="36"/>
        <v>0</v>
      </c>
      <c r="X511" s="106">
        <f t="shared" si="39"/>
        <v>0</v>
      </c>
    </row>
    <row r="512" spans="1:24" ht="14">
      <c r="A512" s="198"/>
      <c r="D512" s="1"/>
      <c r="E512" s="1"/>
      <c r="F512" s="187"/>
      <c r="G512" s="187"/>
      <c r="H512" s="80" t="str">
        <f>IF(ISERROR(IF(ISERROR(VLOOKUP((LEFT(D512,2)),'Fed. Agency Identifier Table'!A$2:C$63,3,FALSE)),(VLOOKUP((LEFT(D512,1)),'Fed. Agency Identifier Table'!A$2:C$63,3,FALSE)),(VLOOKUP((LEFT(D512,2)),'Fed. Agency Identifier Table'!A$2:C$63,3,FALSE)))),"",(IF(ISERROR(VLOOKUP((LEFT(D512,2)),'Fed. Agency Identifier Table'!A$2:C$63,3,FALSE)),(VLOOKUP((LEFT(D512,1)),'Fed. Agency Identifier Table'!A$2:C$63,3,FALSE)),(VLOOKUP((LEFT(D512,2)),'Fed. Agency Identifier Table'!A$2:C$63,3,FALSE)))))</f>
        <v/>
      </c>
      <c r="I512" s="150" t="str">
        <f>IF(ISNUMBER(SEARCH("*.unk*",D512)),"Other Federal Awards",IF(ISERROR(VLOOKUP(D512,'CFDA Program Titles Table'!A$2:C$2607,3,FALSE)),"",VLOOKUP(D512,'CFDA Program Titles Table'!A$2:C$2607,3,FALSE)))</f>
        <v/>
      </c>
      <c r="J512" s="70"/>
      <c r="K512" s="70"/>
      <c r="L512" s="2"/>
      <c r="M512" s="10"/>
      <c r="N512" s="10"/>
      <c r="R512" s="17"/>
      <c r="S512" s="106" t="str">
        <f>IFERROR(IF(J512="Y", "Research And Development Programs Cluster:", VLOOKUP(D512,'Cluster Info'!$A$2:$B$113,2,FALSE)), "Non Cluster:")</f>
        <v>Non Cluster:</v>
      </c>
      <c r="T512" s="106">
        <f t="shared" si="35"/>
        <v>0</v>
      </c>
      <c r="U512" s="106">
        <f t="shared" si="37"/>
        <v>0</v>
      </c>
      <c r="V512" s="106">
        <f t="shared" si="38"/>
        <v>0</v>
      </c>
      <c r="W512" s="119">
        <f t="shared" si="36"/>
        <v>0</v>
      </c>
      <c r="X512" s="106">
        <f t="shared" si="39"/>
        <v>0</v>
      </c>
    </row>
    <row r="513" spans="1:24" ht="14">
      <c r="A513" s="198"/>
      <c r="D513" s="1"/>
      <c r="E513" s="1"/>
      <c r="F513" s="187"/>
      <c r="G513" s="187"/>
      <c r="H513" s="80" t="str">
        <f>IF(ISERROR(IF(ISERROR(VLOOKUP((LEFT(D513,2)),'Fed. Agency Identifier Table'!A$2:C$63,3,FALSE)),(VLOOKUP((LEFT(D513,1)),'Fed. Agency Identifier Table'!A$2:C$63,3,FALSE)),(VLOOKUP((LEFT(D513,2)),'Fed. Agency Identifier Table'!A$2:C$63,3,FALSE)))),"",(IF(ISERROR(VLOOKUP((LEFT(D513,2)),'Fed. Agency Identifier Table'!A$2:C$63,3,FALSE)),(VLOOKUP((LEFT(D513,1)),'Fed. Agency Identifier Table'!A$2:C$63,3,FALSE)),(VLOOKUP((LEFT(D513,2)),'Fed. Agency Identifier Table'!A$2:C$63,3,FALSE)))))</f>
        <v/>
      </c>
      <c r="I513" s="150" t="str">
        <f>IF(ISNUMBER(SEARCH("*.unk*",D513)),"Other Federal Awards",IF(ISERROR(VLOOKUP(D513,'CFDA Program Titles Table'!A$2:C$2607,3,FALSE)),"",VLOOKUP(D513,'CFDA Program Titles Table'!A$2:C$2607,3,FALSE)))</f>
        <v/>
      </c>
      <c r="J513" s="70"/>
      <c r="K513" s="70"/>
      <c r="L513" s="2"/>
      <c r="M513" s="10"/>
      <c r="N513" s="10"/>
      <c r="R513" s="17"/>
      <c r="S513" s="106" t="str">
        <f>IFERROR(IF(J513="Y", "Research And Development Programs Cluster:", VLOOKUP(D513,'Cluster Info'!$A$2:$B$113,2,FALSE)), "Non Cluster:")</f>
        <v>Non Cluster:</v>
      </c>
      <c r="T513" s="106">
        <f t="shared" si="35"/>
        <v>0</v>
      </c>
      <c r="U513" s="106">
        <f t="shared" si="37"/>
        <v>0</v>
      </c>
      <c r="V513" s="106">
        <f t="shared" si="38"/>
        <v>0</v>
      </c>
      <c r="W513" s="119">
        <f t="shared" si="36"/>
        <v>0</v>
      </c>
      <c r="X513" s="106">
        <f t="shared" si="39"/>
        <v>0</v>
      </c>
    </row>
    <row r="514" spans="1:24" ht="14">
      <c r="A514" s="198"/>
      <c r="D514" s="1"/>
      <c r="E514" s="1"/>
      <c r="F514" s="187"/>
      <c r="G514" s="187"/>
      <c r="H514" s="80" t="str">
        <f>IF(ISERROR(IF(ISERROR(VLOOKUP((LEFT(D514,2)),'Fed. Agency Identifier Table'!A$2:C$63,3,FALSE)),(VLOOKUP((LEFT(D514,1)),'Fed. Agency Identifier Table'!A$2:C$63,3,FALSE)),(VLOOKUP((LEFT(D514,2)),'Fed. Agency Identifier Table'!A$2:C$63,3,FALSE)))),"",(IF(ISERROR(VLOOKUP((LEFT(D514,2)),'Fed. Agency Identifier Table'!A$2:C$63,3,FALSE)),(VLOOKUP((LEFT(D514,1)),'Fed. Agency Identifier Table'!A$2:C$63,3,FALSE)),(VLOOKUP((LEFT(D514,2)),'Fed. Agency Identifier Table'!A$2:C$63,3,FALSE)))))</f>
        <v/>
      </c>
      <c r="I514" s="150" t="str">
        <f>IF(ISNUMBER(SEARCH("*.unk*",D514)),"Other Federal Awards",IF(ISERROR(VLOOKUP(D514,'CFDA Program Titles Table'!A$2:C$2607,3,FALSE)),"",VLOOKUP(D514,'CFDA Program Titles Table'!A$2:C$2607,3,FALSE)))</f>
        <v/>
      </c>
      <c r="J514" s="70"/>
      <c r="K514" s="70"/>
      <c r="L514" s="2"/>
      <c r="M514" s="10"/>
      <c r="N514" s="10"/>
      <c r="R514" s="17"/>
      <c r="S514" s="106" t="str">
        <f>IFERROR(IF(J514="Y", "Research And Development Programs Cluster:", VLOOKUP(D514,'Cluster Info'!$A$2:$B$113,2,FALSE)), "Non Cluster:")</f>
        <v>Non Cluster:</v>
      </c>
      <c r="T514" s="106">
        <f t="shared" ref="T514:T577" si="40">IF(E514="Y","ARRA - "&amp;N514, N514)</f>
        <v>0</v>
      </c>
      <c r="U514" s="106">
        <f t="shared" si="37"/>
        <v>0</v>
      </c>
      <c r="V514" s="106">
        <f t="shared" si="38"/>
        <v>0</v>
      </c>
      <c r="W514" s="119">
        <f t="shared" ref="W514:W577" si="41">IF(AND(J514="Y",I514="Other Federal Awards"),(LEFT(D514,2)&amp;".RD"),D514)</f>
        <v>0</v>
      </c>
      <c r="X514" s="106">
        <f t="shared" si="39"/>
        <v>0</v>
      </c>
    </row>
    <row r="515" spans="1:24" ht="14">
      <c r="A515" s="198"/>
      <c r="D515" s="1"/>
      <c r="E515" s="1"/>
      <c r="F515" s="187"/>
      <c r="G515" s="187"/>
      <c r="H515" s="80" t="str">
        <f>IF(ISERROR(IF(ISERROR(VLOOKUP((LEFT(D515,2)),'Fed. Agency Identifier Table'!A$2:C$63,3,FALSE)),(VLOOKUP((LEFT(D515,1)),'Fed. Agency Identifier Table'!A$2:C$63,3,FALSE)),(VLOOKUP((LEFT(D515,2)),'Fed. Agency Identifier Table'!A$2:C$63,3,FALSE)))),"",(IF(ISERROR(VLOOKUP((LEFT(D515,2)),'Fed. Agency Identifier Table'!A$2:C$63,3,FALSE)),(VLOOKUP((LEFT(D515,1)),'Fed. Agency Identifier Table'!A$2:C$63,3,FALSE)),(VLOOKUP((LEFT(D515,2)),'Fed. Agency Identifier Table'!A$2:C$63,3,FALSE)))))</f>
        <v/>
      </c>
      <c r="I515" s="150" t="str">
        <f>IF(ISNUMBER(SEARCH("*.unk*",D515)),"Other Federal Awards",IF(ISERROR(VLOOKUP(D515,'CFDA Program Titles Table'!A$2:C$2607,3,FALSE)),"",VLOOKUP(D515,'CFDA Program Titles Table'!A$2:C$2607,3,FALSE)))</f>
        <v/>
      </c>
      <c r="J515" s="70"/>
      <c r="K515" s="70"/>
      <c r="L515" s="2"/>
      <c r="M515" s="10"/>
      <c r="N515" s="10"/>
      <c r="R515" s="17"/>
      <c r="S515" s="106" t="str">
        <f>IFERROR(IF(J515="Y", "Research And Development Programs Cluster:", VLOOKUP(D515,'Cluster Info'!$A$2:$B$113,2,FALSE)), "Non Cluster:")</f>
        <v>Non Cluster:</v>
      </c>
      <c r="T515" s="106">
        <f t="shared" si="40"/>
        <v>0</v>
      </c>
      <c r="U515" s="106">
        <f t="shared" ref="U515:U578" si="42">IF(F515="Y","COVID-19 - "&amp;N515, N515)</f>
        <v>0</v>
      </c>
      <c r="V515" s="106">
        <f t="shared" ref="V515:V578" si="43">IF(G515="Y","ARP - "&amp;N515, N515)</f>
        <v>0</v>
      </c>
      <c r="W515" s="119">
        <f t="shared" si="41"/>
        <v>0</v>
      </c>
      <c r="X515" s="106">
        <f t="shared" ref="X515:X578" si="44">O515-P515</f>
        <v>0</v>
      </c>
    </row>
    <row r="516" spans="1:24" ht="14">
      <c r="A516" s="198"/>
      <c r="D516" s="1"/>
      <c r="E516" s="1"/>
      <c r="F516" s="187"/>
      <c r="G516" s="187"/>
      <c r="H516" s="80" t="str">
        <f>IF(ISERROR(IF(ISERROR(VLOOKUP((LEFT(D516,2)),'Fed. Agency Identifier Table'!A$2:C$63,3,FALSE)),(VLOOKUP((LEFT(D516,1)),'Fed. Agency Identifier Table'!A$2:C$63,3,FALSE)),(VLOOKUP((LEFT(D516,2)),'Fed. Agency Identifier Table'!A$2:C$63,3,FALSE)))),"",(IF(ISERROR(VLOOKUP((LEFT(D516,2)),'Fed. Agency Identifier Table'!A$2:C$63,3,FALSE)),(VLOOKUP((LEFT(D516,1)),'Fed. Agency Identifier Table'!A$2:C$63,3,FALSE)),(VLOOKUP((LEFT(D516,2)),'Fed. Agency Identifier Table'!A$2:C$63,3,FALSE)))))</f>
        <v/>
      </c>
      <c r="I516" s="150" t="str">
        <f>IF(ISNUMBER(SEARCH("*.unk*",D516)),"Other Federal Awards",IF(ISERROR(VLOOKUP(D516,'CFDA Program Titles Table'!A$2:C$2607,3,FALSE)),"",VLOOKUP(D516,'CFDA Program Titles Table'!A$2:C$2607,3,FALSE)))</f>
        <v/>
      </c>
      <c r="J516" s="70"/>
      <c r="K516" s="70"/>
      <c r="L516" s="2"/>
      <c r="M516" s="10"/>
      <c r="N516" s="10"/>
      <c r="R516" s="17"/>
      <c r="S516" s="106" t="str">
        <f>IFERROR(IF(J516="Y", "Research And Development Programs Cluster:", VLOOKUP(D516,'Cluster Info'!$A$2:$B$113,2,FALSE)), "Non Cluster:")</f>
        <v>Non Cluster:</v>
      </c>
      <c r="T516" s="106">
        <f t="shared" si="40"/>
        <v>0</v>
      </c>
      <c r="U516" s="106">
        <f t="shared" si="42"/>
        <v>0</v>
      </c>
      <c r="V516" s="106">
        <f t="shared" si="43"/>
        <v>0</v>
      </c>
      <c r="W516" s="119">
        <f t="shared" si="41"/>
        <v>0</v>
      </c>
      <c r="X516" s="106">
        <f t="shared" si="44"/>
        <v>0</v>
      </c>
    </row>
    <row r="517" spans="1:24" ht="14">
      <c r="A517" s="198"/>
      <c r="D517" s="1"/>
      <c r="E517" s="1"/>
      <c r="F517" s="187"/>
      <c r="G517" s="187"/>
      <c r="H517" s="80" t="str">
        <f>IF(ISERROR(IF(ISERROR(VLOOKUP((LEFT(D517,2)),'Fed. Agency Identifier Table'!A$2:C$63,3,FALSE)),(VLOOKUP((LEFT(D517,1)),'Fed. Agency Identifier Table'!A$2:C$63,3,FALSE)),(VLOOKUP((LEFT(D517,2)),'Fed. Agency Identifier Table'!A$2:C$63,3,FALSE)))),"",(IF(ISERROR(VLOOKUP((LEFT(D517,2)),'Fed. Agency Identifier Table'!A$2:C$63,3,FALSE)),(VLOOKUP((LEFT(D517,1)),'Fed. Agency Identifier Table'!A$2:C$63,3,FALSE)),(VLOOKUP((LEFT(D517,2)),'Fed. Agency Identifier Table'!A$2:C$63,3,FALSE)))))</f>
        <v/>
      </c>
      <c r="I517" s="150" t="str">
        <f>IF(ISNUMBER(SEARCH("*.unk*",D517)),"Other Federal Awards",IF(ISERROR(VLOOKUP(D517,'CFDA Program Titles Table'!A$2:C$2607,3,FALSE)),"",VLOOKUP(D517,'CFDA Program Titles Table'!A$2:C$2607,3,FALSE)))</f>
        <v/>
      </c>
      <c r="J517" s="70"/>
      <c r="K517" s="70"/>
      <c r="L517" s="2"/>
      <c r="M517" s="10"/>
      <c r="N517" s="10"/>
      <c r="R517" s="17"/>
      <c r="S517" s="106" t="str">
        <f>IFERROR(IF(J517="Y", "Research And Development Programs Cluster:", VLOOKUP(D517,'Cluster Info'!$A$2:$B$113,2,FALSE)), "Non Cluster:")</f>
        <v>Non Cluster:</v>
      </c>
      <c r="T517" s="106">
        <f t="shared" si="40"/>
        <v>0</v>
      </c>
      <c r="U517" s="106">
        <f t="shared" si="42"/>
        <v>0</v>
      </c>
      <c r="V517" s="106">
        <f t="shared" si="43"/>
        <v>0</v>
      </c>
      <c r="W517" s="119">
        <f t="shared" si="41"/>
        <v>0</v>
      </c>
      <c r="X517" s="106">
        <f t="shared" si="44"/>
        <v>0</v>
      </c>
    </row>
    <row r="518" spans="1:24" ht="14">
      <c r="A518" s="198"/>
      <c r="D518" s="1"/>
      <c r="E518" s="1"/>
      <c r="F518" s="187"/>
      <c r="G518" s="187"/>
      <c r="H518" s="80" t="str">
        <f>IF(ISERROR(IF(ISERROR(VLOOKUP((LEFT(D518,2)),'Fed. Agency Identifier Table'!A$2:C$63,3,FALSE)),(VLOOKUP((LEFT(D518,1)),'Fed. Agency Identifier Table'!A$2:C$63,3,FALSE)),(VLOOKUP((LEFT(D518,2)),'Fed. Agency Identifier Table'!A$2:C$63,3,FALSE)))),"",(IF(ISERROR(VLOOKUP((LEFT(D518,2)),'Fed. Agency Identifier Table'!A$2:C$63,3,FALSE)),(VLOOKUP((LEFT(D518,1)),'Fed. Agency Identifier Table'!A$2:C$63,3,FALSE)),(VLOOKUP((LEFT(D518,2)),'Fed. Agency Identifier Table'!A$2:C$63,3,FALSE)))))</f>
        <v/>
      </c>
      <c r="I518" s="150" t="str">
        <f>IF(ISNUMBER(SEARCH("*.unk*",D518)),"Other Federal Awards",IF(ISERROR(VLOOKUP(D518,'CFDA Program Titles Table'!A$2:C$2607,3,FALSE)),"",VLOOKUP(D518,'CFDA Program Titles Table'!A$2:C$2607,3,FALSE)))</f>
        <v/>
      </c>
      <c r="J518" s="70"/>
      <c r="K518" s="70"/>
      <c r="L518" s="2"/>
      <c r="M518" s="10"/>
      <c r="N518" s="10"/>
      <c r="R518" s="17"/>
      <c r="S518" s="106" t="str">
        <f>IFERROR(IF(J518="Y", "Research And Development Programs Cluster:", VLOOKUP(D518,'Cluster Info'!$A$2:$B$113,2,FALSE)), "Non Cluster:")</f>
        <v>Non Cluster:</v>
      </c>
      <c r="T518" s="106">
        <f t="shared" si="40"/>
        <v>0</v>
      </c>
      <c r="U518" s="106">
        <f t="shared" si="42"/>
        <v>0</v>
      </c>
      <c r="V518" s="106">
        <f t="shared" si="43"/>
        <v>0</v>
      </c>
      <c r="W518" s="119">
        <f t="shared" si="41"/>
        <v>0</v>
      </c>
      <c r="X518" s="106">
        <f t="shared" si="44"/>
        <v>0</v>
      </c>
    </row>
    <row r="519" spans="1:24" ht="14">
      <c r="A519" s="198"/>
      <c r="D519" s="1"/>
      <c r="E519" s="1"/>
      <c r="F519" s="187"/>
      <c r="G519" s="187"/>
      <c r="H519" s="80" t="str">
        <f>IF(ISERROR(IF(ISERROR(VLOOKUP((LEFT(D519,2)),'Fed. Agency Identifier Table'!A$2:C$63,3,FALSE)),(VLOOKUP((LEFT(D519,1)),'Fed. Agency Identifier Table'!A$2:C$63,3,FALSE)),(VLOOKUP((LEFT(D519,2)),'Fed. Agency Identifier Table'!A$2:C$63,3,FALSE)))),"",(IF(ISERROR(VLOOKUP((LEFT(D519,2)),'Fed. Agency Identifier Table'!A$2:C$63,3,FALSE)),(VLOOKUP((LEFT(D519,1)),'Fed. Agency Identifier Table'!A$2:C$63,3,FALSE)),(VLOOKUP((LEFT(D519,2)),'Fed. Agency Identifier Table'!A$2:C$63,3,FALSE)))))</f>
        <v/>
      </c>
      <c r="I519" s="150" t="str">
        <f>IF(ISNUMBER(SEARCH("*.unk*",D519)),"Other Federal Awards",IF(ISERROR(VLOOKUP(D519,'CFDA Program Titles Table'!A$2:C$2607,3,FALSE)),"",VLOOKUP(D519,'CFDA Program Titles Table'!A$2:C$2607,3,FALSE)))</f>
        <v/>
      </c>
      <c r="J519" s="70"/>
      <c r="K519" s="70"/>
      <c r="L519" s="2"/>
      <c r="M519" s="10"/>
      <c r="N519" s="10"/>
      <c r="R519" s="17"/>
      <c r="S519" s="106" t="str">
        <f>IFERROR(IF(J519="Y", "Research And Development Programs Cluster:", VLOOKUP(D519,'Cluster Info'!$A$2:$B$113,2,FALSE)), "Non Cluster:")</f>
        <v>Non Cluster:</v>
      </c>
      <c r="T519" s="106">
        <f t="shared" si="40"/>
        <v>0</v>
      </c>
      <c r="U519" s="106">
        <f t="shared" si="42"/>
        <v>0</v>
      </c>
      <c r="V519" s="106">
        <f t="shared" si="43"/>
        <v>0</v>
      </c>
      <c r="W519" s="119">
        <f t="shared" si="41"/>
        <v>0</v>
      </c>
      <c r="X519" s="106">
        <f t="shared" si="44"/>
        <v>0</v>
      </c>
    </row>
    <row r="520" spans="1:24" ht="14">
      <c r="A520" s="198"/>
      <c r="D520" s="1"/>
      <c r="E520" s="1"/>
      <c r="F520" s="187"/>
      <c r="G520" s="187"/>
      <c r="H520" s="80" t="str">
        <f>IF(ISERROR(IF(ISERROR(VLOOKUP((LEFT(D520,2)),'Fed. Agency Identifier Table'!A$2:C$63,3,FALSE)),(VLOOKUP((LEFT(D520,1)),'Fed. Agency Identifier Table'!A$2:C$63,3,FALSE)),(VLOOKUP((LEFT(D520,2)),'Fed. Agency Identifier Table'!A$2:C$63,3,FALSE)))),"",(IF(ISERROR(VLOOKUP((LEFT(D520,2)),'Fed. Agency Identifier Table'!A$2:C$63,3,FALSE)),(VLOOKUP((LEFT(D520,1)),'Fed. Agency Identifier Table'!A$2:C$63,3,FALSE)),(VLOOKUP((LEFT(D520,2)),'Fed. Agency Identifier Table'!A$2:C$63,3,FALSE)))))</f>
        <v/>
      </c>
      <c r="I520" s="150" t="str">
        <f>IF(ISNUMBER(SEARCH("*.unk*",D520)),"Other Federal Awards",IF(ISERROR(VLOOKUP(D520,'CFDA Program Titles Table'!A$2:C$2607,3,FALSE)),"",VLOOKUP(D520,'CFDA Program Titles Table'!A$2:C$2607,3,FALSE)))</f>
        <v/>
      </c>
      <c r="J520" s="70"/>
      <c r="K520" s="70"/>
      <c r="L520" s="2"/>
      <c r="M520" s="10"/>
      <c r="N520" s="10"/>
      <c r="R520" s="17"/>
      <c r="S520" s="106" t="str">
        <f>IFERROR(IF(J520="Y", "Research And Development Programs Cluster:", VLOOKUP(D520,'Cluster Info'!$A$2:$B$113,2,FALSE)), "Non Cluster:")</f>
        <v>Non Cluster:</v>
      </c>
      <c r="T520" s="106">
        <f t="shared" si="40"/>
        <v>0</v>
      </c>
      <c r="U520" s="106">
        <f t="shared" si="42"/>
        <v>0</v>
      </c>
      <c r="V520" s="106">
        <f t="shared" si="43"/>
        <v>0</v>
      </c>
      <c r="W520" s="119">
        <f t="shared" si="41"/>
        <v>0</v>
      </c>
      <c r="X520" s="106">
        <f t="shared" si="44"/>
        <v>0</v>
      </c>
    </row>
    <row r="521" spans="1:24" ht="14">
      <c r="A521" s="198"/>
      <c r="D521" s="1"/>
      <c r="E521" s="1"/>
      <c r="F521" s="187"/>
      <c r="G521" s="187"/>
      <c r="H521" s="80" t="str">
        <f>IF(ISERROR(IF(ISERROR(VLOOKUP((LEFT(D521,2)),'Fed. Agency Identifier Table'!A$2:C$63,3,FALSE)),(VLOOKUP((LEFT(D521,1)),'Fed. Agency Identifier Table'!A$2:C$63,3,FALSE)),(VLOOKUP((LEFT(D521,2)),'Fed. Agency Identifier Table'!A$2:C$63,3,FALSE)))),"",(IF(ISERROR(VLOOKUP((LEFT(D521,2)),'Fed. Agency Identifier Table'!A$2:C$63,3,FALSE)),(VLOOKUP((LEFT(D521,1)),'Fed. Agency Identifier Table'!A$2:C$63,3,FALSE)),(VLOOKUP((LEFT(D521,2)),'Fed. Agency Identifier Table'!A$2:C$63,3,FALSE)))))</f>
        <v/>
      </c>
      <c r="I521" s="150" t="str">
        <f>IF(ISNUMBER(SEARCH("*.unk*",D521)),"Other Federal Awards",IF(ISERROR(VLOOKUP(D521,'CFDA Program Titles Table'!A$2:C$2607,3,FALSE)),"",VLOOKUP(D521,'CFDA Program Titles Table'!A$2:C$2607,3,FALSE)))</f>
        <v/>
      </c>
      <c r="J521" s="70"/>
      <c r="K521" s="70"/>
      <c r="L521" s="2"/>
      <c r="M521" s="10"/>
      <c r="N521" s="10"/>
      <c r="R521" s="17"/>
      <c r="S521" s="106" t="str">
        <f>IFERROR(IF(J521="Y", "Research And Development Programs Cluster:", VLOOKUP(D521,'Cluster Info'!$A$2:$B$113,2,FALSE)), "Non Cluster:")</f>
        <v>Non Cluster:</v>
      </c>
      <c r="T521" s="106">
        <f t="shared" si="40"/>
        <v>0</v>
      </c>
      <c r="U521" s="106">
        <f t="shared" si="42"/>
        <v>0</v>
      </c>
      <c r="V521" s="106">
        <f t="shared" si="43"/>
        <v>0</v>
      </c>
      <c r="W521" s="119">
        <f t="shared" si="41"/>
        <v>0</v>
      </c>
      <c r="X521" s="106">
        <f t="shared" si="44"/>
        <v>0</v>
      </c>
    </row>
    <row r="522" spans="1:24" ht="14">
      <c r="A522" s="198"/>
      <c r="D522" s="1"/>
      <c r="E522" s="1"/>
      <c r="F522" s="187"/>
      <c r="G522" s="187"/>
      <c r="H522" s="80" t="str">
        <f>IF(ISERROR(IF(ISERROR(VLOOKUP((LEFT(D522,2)),'Fed. Agency Identifier Table'!A$2:C$63,3,FALSE)),(VLOOKUP((LEFT(D522,1)),'Fed. Agency Identifier Table'!A$2:C$63,3,FALSE)),(VLOOKUP((LEFT(D522,2)),'Fed. Agency Identifier Table'!A$2:C$63,3,FALSE)))),"",(IF(ISERROR(VLOOKUP((LEFT(D522,2)),'Fed. Agency Identifier Table'!A$2:C$63,3,FALSE)),(VLOOKUP((LEFT(D522,1)),'Fed. Agency Identifier Table'!A$2:C$63,3,FALSE)),(VLOOKUP((LEFT(D522,2)),'Fed. Agency Identifier Table'!A$2:C$63,3,FALSE)))))</f>
        <v/>
      </c>
      <c r="I522" s="150" t="str">
        <f>IF(ISNUMBER(SEARCH("*.unk*",D522)),"Other Federal Awards",IF(ISERROR(VLOOKUP(D522,'CFDA Program Titles Table'!A$2:C$2607,3,FALSE)),"",VLOOKUP(D522,'CFDA Program Titles Table'!A$2:C$2607,3,FALSE)))</f>
        <v/>
      </c>
      <c r="J522" s="70"/>
      <c r="K522" s="70"/>
      <c r="L522" s="2"/>
      <c r="M522" s="10"/>
      <c r="N522" s="10"/>
      <c r="R522" s="17"/>
      <c r="S522" s="106" t="str">
        <f>IFERROR(IF(J522="Y", "Research And Development Programs Cluster:", VLOOKUP(D522,'Cluster Info'!$A$2:$B$113,2,FALSE)), "Non Cluster:")</f>
        <v>Non Cluster:</v>
      </c>
      <c r="T522" s="106">
        <f t="shared" si="40"/>
        <v>0</v>
      </c>
      <c r="U522" s="106">
        <f t="shared" si="42"/>
        <v>0</v>
      </c>
      <c r="V522" s="106">
        <f t="shared" si="43"/>
        <v>0</v>
      </c>
      <c r="W522" s="119">
        <f t="shared" si="41"/>
        <v>0</v>
      </c>
      <c r="X522" s="106">
        <f t="shared" si="44"/>
        <v>0</v>
      </c>
    </row>
    <row r="523" spans="1:24" ht="14">
      <c r="A523" s="198"/>
      <c r="D523" s="1"/>
      <c r="E523" s="1"/>
      <c r="F523" s="187"/>
      <c r="G523" s="187"/>
      <c r="H523" s="80" t="str">
        <f>IF(ISERROR(IF(ISERROR(VLOOKUP((LEFT(D523,2)),'Fed. Agency Identifier Table'!A$2:C$63,3,FALSE)),(VLOOKUP((LEFT(D523,1)),'Fed. Agency Identifier Table'!A$2:C$63,3,FALSE)),(VLOOKUP((LEFT(D523,2)),'Fed. Agency Identifier Table'!A$2:C$63,3,FALSE)))),"",(IF(ISERROR(VLOOKUP((LEFT(D523,2)),'Fed. Agency Identifier Table'!A$2:C$63,3,FALSE)),(VLOOKUP((LEFT(D523,1)),'Fed. Agency Identifier Table'!A$2:C$63,3,FALSE)),(VLOOKUP((LEFT(D523,2)),'Fed. Agency Identifier Table'!A$2:C$63,3,FALSE)))))</f>
        <v/>
      </c>
      <c r="I523" s="150" t="str">
        <f>IF(ISNUMBER(SEARCH("*.unk*",D523)),"Other Federal Awards",IF(ISERROR(VLOOKUP(D523,'CFDA Program Titles Table'!A$2:C$2607,3,FALSE)),"",VLOOKUP(D523,'CFDA Program Titles Table'!A$2:C$2607,3,FALSE)))</f>
        <v/>
      </c>
      <c r="J523" s="70"/>
      <c r="K523" s="70"/>
      <c r="L523" s="2"/>
      <c r="M523" s="10"/>
      <c r="N523" s="10"/>
      <c r="R523" s="17"/>
      <c r="S523" s="106" t="str">
        <f>IFERROR(IF(J523="Y", "Research And Development Programs Cluster:", VLOOKUP(D523,'Cluster Info'!$A$2:$B$113,2,FALSE)), "Non Cluster:")</f>
        <v>Non Cluster:</v>
      </c>
      <c r="T523" s="106">
        <f t="shared" si="40"/>
        <v>0</v>
      </c>
      <c r="U523" s="106">
        <f t="shared" si="42"/>
        <v>0</v>
      </c>
      <c r="V523" s="106">
        <f t="shared" si="43"/>
        <v>0</v>
      </c>
      <c r="W523" s="119">
        <f t="shared" si="41"/>
        <v>0</v>
      </c>
      <c r="X523" s="106">
        <f t="shared" si="44"/>
        <v>0</v>
      </c>
    </row>
    <row r="524" spans="1:24" ht="14">
      <c r="A524" s="198"/>
      <c r="D524" s="1"/>
      <c r="E524" s="1"/>
      <c r="F524" s="187"/>
      <c r="G524" s="187"/>
      <c r="H524" s="80" t="str">
        <f>IF(ISERROR(IF(ISERROR(VLOOKUP((LEFT(D524,2)),'Fed. Agency Identifier Table'!A$2:C$63,3,FALSE)),(VLOOKUP((LEFT(D524,1)),'Fed. Agency Identifier Table'!A$2:C$63,3,FALSE)),(VLOOKUP((LEFT(D524,2)),'Fed. Agency Identifier Table'!A$2:C$63,3,FALSE)))),"",(IF(ISERROR(VLOOKUP((LEFT(D524,2)),'Fed. Agency Identifier Table'!A$2:C$63,3,FALSE)),(VLOOKUP((LEFT(D524,1)),'Fed. Agency Identifier Table'!A$2:C$63,3,FALSE)),(VLOOKUP((LEFT(D524,2)),'Fed. Agency Identifier Table'!A$2:C$63,3,FALSE)))))</f>
        <v/>
      </c>
      <c r="I524" s="150" t="str">
        <f>IF(ISNUMBER(SEARCH("*.unk*",D524)),"Other Federal Awards",IF(ISERROR(VLOOKUP(D524,'CFDA Program Titles Table'!A$2:C$2607,3,FALSE)),"",VLOOKUP(D524,'CFDA Program Titles Table'!A$2:C$2607,3,FALSE)))</f>
        <v/>
      </c>
      <c r="J524" s="70"/>
      <c r="K524" s="70"/>
      <c r="L524" s="2"/>
      <c r="M524" s="10"/>
      <c r="N524" s="10"/>
      <c r="R524" s="17"/>
      <c r="S524" s="106" t="str">
        <f>IFERROR(IF(J524="Y", "Research And Development Programs Cluster:", VLOOKUP(D524,'Cluster Info'!$A$2:$B$113,2,FALSE)), "Non Cluster:")</f>
        <v>Non Cluster:</v>
      </c>
      <c r="T524" s="106">
        <f t="shared" si="40"/>
        <v>0</v>
      </c>
      <c r="U524" s="106">
        <f t="shared" si="42"/>
        <v>0</v>
      </c>
      <c r="V524" s="106">
        <f t="shared" si="43"/>
        <v>0</v>
      </c>
      <c r="W524" s="119">
        <f t="shared" si="41"/>
        <v>0</v>
      </c>
      <c r="X524" s="106">
        <f t="shared" si="44"/>
        <v>0</v>
      </c>
    </row>
    <row r="525" spans="1:24" ht="14">
      <c r="A525" s="198"/>
      <c r="D525" s="1"/>
      <c r="E525" s="1"/>
      <c r="F525" s="187"/>
      <c r="G525" s="187"/>
      <c r="H525" s="80" t="str">
        <f>IF(ISERROR(IF(ISERROR(VLOOKUP((LEFT(D525,2)),'Fed. Agency Identifier Table'!A$2:C$63,3,FALSE)),(VLOOKUP((LEFT(D525,1)),'Fed. Agency Identifier Table'!A$2:C$63,3,FALSE)),(VLOOKUP((LEFT(D525,2)),'Fed. Agency Identifier Table'!A$2:C$63,3,FALSE)))),"",(IF(ISERROR(VLOOKUP((LEFT(D525,2)),'Fed. Agency Identifier Table'!A$2:C$63,3,FALSE)),(VLOOKUP((LEFT(D525,1)),'Fed. Agency Identifier Table'!A$2:C$63,3,FALSE)),(VLOOKUP((LEFT(D525,2)),'Fed. Agency Identifier Table'!A$2:C$63,3,FALSE)))))</f>
        <v/>
      </c>
      <c r="I525" s="150" t="str">
        <f>IF(ISNUMBER(SEARCH("*.unk*",D525)),"Other Federal Awards",IF(ISERROR(VLOOKUP(D525,'CFDA Program Titles Table'!A$2:C$2607,3,FALSE)),"",VLOOKUP(D525,'CFDA Program Titles Table'!A$2:C$2607,3,FALSE)))</f>
        <v/>
      </c>
      <c r="J525" s="70"/>
      <c r="K525" s="70"/>
      <c r="L525" s="2"/>
      <c r="M525" s="10"/>
      <c r="N525" s="10"/>
      <c r="R525" s="17"/>
      <c r="S525" s="106" t="str">
        <f>IFERROR(IF(J525="Y", "Research And Development Programs Cluster:", VLOOKUP(D525,'Cluster Info'!$A$2:$B$113,2,FALSE)), "Non Cluster:")</f>
        <v>Non Cluster:</v>
      </c>
      <c r="T525" s="106">
        <f t="shared" si="40"/>
        <v>0</v>
      </c>
      <c r="U525" s="106">
        <f t="shared" si="42"/>
        <v>0</v>
      </c>
      <c r="V525" s="106">
        <f t="shared" si="43"/>
        <v>0</v>
      </c>
      <c r="W525" s="119">
        <f t="shared" si="41"/>
        <v>0</v>
      </c>
      <c r="X525" s="106">
        <f t="shared" si="44"/>
        <v>0</v>
      </c>
    </row>
    <row r="526" spans="1:24" ht="14">
      <c r="A526" s="198"/>
      <c r="D526" s="1"/>
      <c r="E526" s="1"/>
      <c r="F526" s="187"/>
      <c r="G526" s="187"/>
      <c r="H526" s="80" t="str">
        <f>IF(ISERROR(IF(ISERROR(VLOOKUP((LEFT(D526,2)),'Fed. Agency Identifier Table'!A$2:C$63,3,FALSE)),(VLOOKUP((LEFT(D526,1)),'Fed. Agency Identifier Table'!A$2:C$63,3,FALSE)),(VLOOKUP((LEFT(D526,2)),'Fed. Agency Identifier Table'!A$2:C$63,3,FALSE)))),"",(IF(ISERROR(VLOOKUP((LEFT(D526,2)),'Fed. Agency Identifier Table'!A$2:C$63,3,FALSE)),(VLOOKUP((LEFT(D526,1)),'Fed. Agency Identifier Table'!A$2:C$63,3,FALSE)),(VLOOKUP((LEFT(D526,2)),'Fed. Agency Identifier Table'!A$2:C$63,3,FALSE)))))</f>
        <v/>
      </c>
      <c r="I526" s="150" t="str">
        <f>IF(ISNUMBER(SEARCH("*.unk*",D526)),"Other Federal Awards",IF(ISERROR(VLOOKUP(D526,'CFDA Program Titles Table'!A$2:C$2607,3,FALSE)),"",VLOOKUP(D526,'CFDA Program Titles Table'!A$2:C$2607,3,FALSE)))</f>
        <v/>
      </c>
      <c r="J526" s="70"/>
      <c r="K526" s="70"/>
      <c r="L526" s="2"/>
      <c r="M526" s="10"/>
      <c r="N526" s="10"/>
      <c r="R526" s="17"/>
      <c r="S526" s="106" t="str">
        <f>IFERROR(IF(J526="Y", "Research And Development Programs Cluster:", VLOOKUP(D526,'Cluster Info'!$A$2:$B$113,2,FALSE)), "Non Cluster:")</f>
        <v>Non Cluster:</v>
      </c>
      <c r="T526" s="106">
        <f t="shared" si="40"/>
        <v>0</v>
      </c>
      <c r="U526" s="106">
        <f t="shared" si="42"/>
        <v>0</v>
      </c>
      <c r="V526" s="106">
        <f t="shared" si="43"/>
        <v>0</v>
      </c>
      <c r="W526" s="119">
        <f t="shared" si="41"/>
        <v>0</v>
      </c>
      <c r="X526" s="106">
        <f t="shared" si="44"/>
        <v>0</v>
      </c>
    </row>
    <row r="527" spans="1:24" ht="14">
      <c r="A527" s="198"/>
      <c r="D527" s="1"/>
      <c r="E527" s="1"/>
      <c r="F527" s="187"/>
      <c r="G527" s="187"/>
      <c r="H527" s="80" t="str">
        <f>IF(ISERROR(IF(ISERROR(VLOOKUP((LEFT(D527,2)),'Fed. Agency Identifier Table'!A$2:C$63,3,FALSE)),(VLOOKUP((LEFT(D527,1)),'Fed. Agency Identifier Table'!A$2:C$63,3,FALSE)),(VLOOKUP((LEFT(D527,2)),'Fed. Agency Identifier Table'!A$2:C$63,3,FALSE)))),"",(IF(ISERROR(VLOOKUP((LEFT(D527,2)),'Fed. Agency Identifier Table'!A$2:C$63,3,FALSE)),(VLOOKUP((LEFT(D527,1)),'Fed. Agency Identifier Table'!A$2:C$63,3,FALSE)),(VLOOKUP((LEFT(D527,2)),'Fed. Agency Identifier Table'!A$2:C$63,3,FALSE)))))</f>
        <v/>
      </c>
      <c r="I527" s="150" t="str">
        <f>IF(ISNUMBER(SEARCH("*.unk*",D527)),"Other Federal Awards",IF(ISERROR(VLOOKUP(D527,'CFDA Program Titles Table'!A$2:C$2607,3,FALSE)),"",VLOOKUP(D527,'CFDA Program Titles Table'!A$2:C$2607,3,FALSE)))</f>
        <v/>
      </c>
      <c r="J527" s="70"/>
      <c r="K527" s="70"/>
      <c r="L527" s="2"/>
      <c r="M527" s="10"/>
      <c r="N527" s="10"/>
      <c r="R527" s="17"/>
      <c r="S527" s="106" t="str">
        <f>IFERROR(IF(J527="Y", "Research And Development Programs Cluster:", VLOOKUP(D527,'Cluster Info'!$A$2:$B$113,2,FALSE)), "Non Cluster:")</f>
        <v>Non Cluster:</v>
      </c>
      <c r="T527" s="106">
        <f t="shared" si="40"/>
        <v>0</v>
      </c>
      <c r="U527" s="106">
        <f t="shared" si="42"/>
        <v>0</v>
      </c>
      <c r="V527" s="106">
        <f t="shared" si="43"/>
        <v>0</v>
      </c>
      <c r="W527" s="119">
        <f t="shared" si="41"/>
        <v>0</v>
      </c>
      <c r="X527" s="106">
        <f t="shared" si="44"/>
        <v>0</v>
      </c>
    </row>
    <row r="528" spans="1:24" ht="14">
      <c r="A528" s="198"/>
      <c r="D528" s="1"/>
      <c r="E528" s="1"/>
      <c r="F528" s="187"/>
      <c r="G528" s="187"/>
      <c r="H528" s="80" t="str">
        <f>IF(ISERROR(IF(ISERROR(VLOOKUP((LEFT(D528,2)),'Fed. Agency Identifier Table'!A$2:C$63,3,FALSE)),(VLOOKUP((LEFT(D528,1)),'Fed. Agency Identifier Table'!A$2:C$63,3,FALSE)),(VLOOKUP((LEFT(D528,2)),'Fed. Agency Identifier Table'!A$2:C$63,3,FALSE)))),"",(IF(ISERROR(VLOOKUP((LEFT(D528,2)),'Fed. Agency Identifier Table'!A$2:C$63,3,FALSE)),(VLOOKUP((LEFT(D528,1)),'Fed. Agency Identifier Table'!A$2:C$63,3,FALSE)),(VLOOKUP((LEFT(D528,2)),'Fed. Agency Identifier Table'!A$2:C$63,3,FALSE)))))</f>
        <v/>
      </c>
      <c r="I528" s="150" t="str">
        <f>IF(ISNUMBER(SEARCH("*.unk*",D528)),"Other Federal Awards",IF(ISERROR(VLOOKUP(D528,'CFDA Program Titles Table'!A$2:C$2607,3,FALSE)),"",VLOOKUP(D528,'CFDA Program Titles Table'!A$2:C$2607,3,FALSE)))</f>
        <v/>
      </c>
      <c r="J528" s="70"/>
      <c r="K528" s="70"/>
      <c r="L528" s="2"/>
      <c r="M528" s="10"/>
      <c r="N528" s="10"/>
      <c r="R528" s="17"/>
      <c r="S528" s="106" t="str">
        <f>IFERROR(IF(J528="Y", "Research And Development Programs Cluster:", VLOOKUP(D528,'Cluster Info'!$A$2:$B$113,2,FALSE)), "Non Cluster:")</f>
        <v>Non Cluster:</v>
      </c>
      <c r="T528" s="106">
        <f t="shared" si="40"/>
        <v>0</v>
      </c>
      <c r="U528" s="106">
        <f t="shared" si="42"/>
        <v>0</v>
      </c>
      <c r="V528" s="106">
        <f t="shared" si="43"/>
        <v>0</v>
      </c>
      <c r="W528" s="119">
        <f t="shared" si="41"/>
        <v>0</v>
      </c>
      <c r="X528" s="106">
        <f t="shared" si="44"/>
        <v>0</v>
      </c>
    </row>
    <row r="529" spans="1:24" ht="14">
      <c r="A529" s="198"/>
      <c r="D529" s="1"/>
      <c r="E529" s="1"/>
      <c r="F529" s="187"/>
      <c r="G529" s="187"/>
      <c r="H529" s="80" t="str">
        <f>IF(ISERROR(IF(ISERROR(VLOOKUP((LEFT(D529,2)),'Fed. Agency Identifier Table'!A$2:C$63,3,FALSE)),(VLOOKUP((LEFT(D529,1)),'Fed. Agency Identifier Table'!A$2:C$63,3,FALSE)),(VLOOKUP((LEFT(D529,2)),'Fed. Agency Identifier Table'!A$2:C$63,3,FALSE)))),"",(IF(ISERROR(VLOOKUP((LEFT(D529,2)),'Fed. Agency Identifier Table'!A$2:C$63,3,FALSE)),(VLOOKUP((LEFT(D529,1)),'Fed. Agency Identifier Table'!A$2:C$63,3,FALSE)),(VLOOKUP((LEFT(D529,2)),'Fed. Agency Identifier Table'!A$2:C$63,3,FALSE)))))</f>
        <v/>
      </c>
      <c r="I529" s="150" t="str">
        <f>IF(ISNUMBER(SEARCH("*.unk*",D529)),"Other Federal Awards",IF(ISERROR(VLOOKUP(D529,'CFDA Program Titles Table'!A$2:C$2607,3,FALSE)),"",VLOOKUP(D529,'CFDA Program Titles Table'!A$2:C$2607,3,FALSE)))</f>
        <v/>
      </c>
      <c r="J529" s="70"/>
      <c r="K529" s="70"/>
      <c r="L529" s="2"/>
      <c r="M529" s="10"/>
      <c r="N529" s="10"/>
      <c r="R529" s="17"/>
      <c r="S529" s="106" t="str">
        <f>IFERROR(IF(J529="Y", "Research And Development Programs Cluster:", VLOOKUP(D529,'Cluster Info'!$A$2:$B$113,2,FALSE)), "Non Cluster:")</f>
        <v>Non Cluster:</v>
      </c>
      <c r="T529" s="106">
        <f t="shared" si="40"/>
        <v>0</v>
      </c>
      <c r="U529" s="106">
        <f t="shared" si="42"/>
        <v>0</v>
      </c>
      <c r="V529" s="106">
        <f t="shared" si="43"/>
        <v>0</v>
      </c>
      <c r="W529" s="119">
        <f t="shared" si="41"/>
        <v>0</v>
      </c>
      <c r="X529" s="106">
        <f t="shared" si="44"/>
        <v>0</v>
      </c>
    </row>
    <row r="530" spans="1:24" ht="14">
      <c r="A530" s="198"/>
      <c r="D530" s="1"/>
      <c r="E530" s="1"/>
      <c r="F530" s="187"/>
      <c r="G530" s="187"/>
      <c r="H530" s="80" t="str">
        <f>IF(ISERROR(IF(ISERROR(VLOOKUP((LEFT(D530,2)),'Fed. Agency Identifier Table'!A$2:C$63,3,FALSE)),(VLOOKUP((LEFT(D530,1)),'Fed. Agency Identifier Table'!A$2:C$63,3,FALSE)),(VLOOKUP((LEFT(D530,2)),'Fed. Agency Identifier Table'!A$2:C$63,3,FALSE)))),"",(IF(ISERROR(VLOOKUP((LEFT(D530,2)),'Fed. Agency Identifier Table'!A$2:C$63,3,FALSE)),(VLOOKUP((LEFT(D530,1)),'Fed. Agency Identifier Table'!A$2:C$63,3,FALSE)),(VLOOKUP((LEFT(D530,2)),'Fed. Agency Identifier Table'!A$2:C$63,3,FALSE)))))</f>
        <v/>
      </c>
      <c r="I530" s="150" t="str">
        <f>IF(ISNUMBER(SEARCH("*.unk*",D530)),"Other Federal Awards",IF(ISERROR(VLOOKUP(D530,'CFDA Program Titles Table'!A$2:C$2607,3,FALSE)),"",VLOOKUP(D530,'CFDA Program Titles Table'!A$2:C$2607,3,FALSE)))</f>
        <v/>
      </c>
      <c r="J530" s="70"/>
      <c r="K530" s="70"/>
      <c r="L530" s="2"/>
      <c r="M530" s="10"/>
      <c r="N530" s="10"/>
      <c r="R530" s="17"/>
      <c r="S530" s="106" t="str">
        <f>IFERROR(IF(J530="Y", "Research And Development Programs Cluster:", VLOOKUP(D530,'Cluster Info'!$A$2:$B$113,2,FALSE)), "Non Cluster:")</f>
        <v>Non Cluster:</v>
      </c>
      <c r="T530" s="106">
        <f t="shared" si="40"/>
        <v>0</v>
      </c>
      <c r="U530" s="106">
        <f t="shared" si="42"/>
        <v>0</v>
      </c>
      <c r="V530" s="106">
        <f t="shared" si="43"/>
        <v>0</v>
      </c>
      <c r="W530" s="119">
        <f t="shared" si="41"/>
        <v>0</v>
      </c>
      <c r="X530" s="106">
        <f t="shared" si="44"/>
        <v>0</v>
      </c>
    </row>
    <row r="531" spans="1:24" ht="14">
      <c r="A531" s="198"/>
      <c r="D531" s="1"/>
      <c r="E531" s="1"/>
      <c r="F531" s="187"/>
      <c r="G531" s="187"/>
      <c r="H531" s="80" t="str">
        <f>IF(ISERROR(IF(ISERROR(VLOOKUP((LEFT(D531,2)),'Fed. Agency Identifier Table'!A$2:C$63,3,FALSE)),(VLOOKUP((LEFT(D531,1)),'Fed. Agency Identifier Table'!A$2:C$63,3,FALSE)),(VLOOKUP((LEFT(D531,2)),'Fed. Agency Identifier Table'!A$2:C$63,3,FALSE)))),"",(IF(ISERROR(VLOOKUP((LEFT(D531,2)),'Fed. Agency Identifier Table'!A$2:C$63,3,FALSE)),(VLOOKUP((LEFT(D531,1)),'Fed. Agency Identifier Table'!A$2:C$63,3,FALSE)),(VLOOKUP((LEFT(D531,2)),'Fed. Agency Identifier Table'!A$2:C$63,3,FALSE)))))</f>
        <v/>
      </c>
      <c r="I531" s="150" t="str">
        <f>IF(ISNUMBER(SEARCH("*.unk*",D531)),"Other Federal Awards",IF(ISERROR(VLOOKUP(D531,'CFDA Program Titles Table'!A$2:C$2607,3,FALSE)),"",VLOOKUP(D531,'CFDA Program Titles Table'!A$2:C$2607,3,FALSE)))</f>
        <v/>
      </c>
      <c r="J531" s="70"/>
      <c r="K531" s="70"/>
      <c r="L531" s="2"/>
      <c r="M531" s="10"/>
      <c r="N531" s="10"/>
      <c r="R531" s="17"/>
      <c r="S531" s="106" t="str">
        <f>IFERROR(IF(J531="Y", "Research And Development Programs Cluster:", VLOOKUP(D531,'Cluster Info'!$A$2:$B$113,2,FALSE)), "Non Cluster:")</f>
        <v>Non Cluster:</v>
      </c>
      <c r="T531" s="106">
        <f t="shared" si="40"/>
        <v>0</v>
      </c>
      <c r="U531" s="106">
        <f t="shared" si="42"/>
        <v>0</v>
      </c>
      <c r="V531" s="106">
        <f t="shared" si="43"/>
        <v>0</v>
      </c>
      <c r="W531" s="119">
        <f t="shared" si="41"/>
        <v>0</v>
      </c>
      <c r="X531" s="106">
        <f t="shared" si="44"/>
        <v>0</v>
      </c>
    </row>
    <row r="532" spans="1:24" ht="14">
      <c r="A532" s="198"/>
      <c r="D532" s="1"/>
      <c r="E532" s="1"/>
      <c r="F532" s="187"/>
      <c r="G532" s="187"/>
      <c r="H532" s="80" t="str">
        <f>IF(ISERROR(IF(ISERROR(VLOOKUP((LEFT(D532,2)),'Fed. Agency Identifier Table'!A$2:C$63,3,FALSE)),(VLOOKUP((LEFT(D532,1)),'Fed. Agency Identifier Table'!A$2:C$63,3,FALSE)),(VLOOKUP((LEFT(D532,2)),'Fed. Agency Identifier Table'!A$2:C$63,3,FALSE)))),"",(IF(ISERROR(VLOOKUP((LEFT(D532,2)),'Fed. Agency Identifier Table'!A$2:C$63,3,FALSE)),(VLOOKUP((LEFT(D532,1)),'Fed. Agency Identifier Table'!A$2:C$63,3,FALSE)),(VLOOKUP((LEFT(D532,2)),'Fed. Agency Identifier Table'!A$2:C$63,3,FALSE)))))</f>
        <v/>
      </c>
      <c r="I532" s="150" t="str">
        <f>IF(ISNUMBER(SEARCH("*.unk*",D532)),"Other Federal Awards",IF(ISERROR(VLOOKUP(D532,'CFDA Program Titles Table'!A$2:C$2607,3,FALSE)),"",VLOOKUP(D532,'CFDA Program Titles Table'!A$2:C$2607,3,FALSE)))</f>
        <v/>
      </c>
      <c r="J532" s="70"/>
      <c r="K532" s="70"/>
      <c r="L532" s="2"/>
      <c r="M532" s="10"/>
      <c r="N532" s="10"/>
      <c r="R532" s="17"/>
      <c r="S532" s="106" t="str">
        <f>IFERROR(IF(J532="Y", "Research And Development Programs Cluster:", VLOOKUP(D532,'Cluster Info'!$A$2:$B$113,2,FALSE)), "Non Cluster:")</f>
        <v>Non Cluster:</v>
      </c>
      <c r="T532" s="106">
        <f t="shared" si="40"/>
        <v>0</v>
      </c>
      <c r="U532" s="106">
        <f t="shared" si="42"/>
        <v>0</v>
      </c>
      <c r="V532" s="106">
        <f t="shared" si="43"/>
        <v>0</v>
      </c>
      <c r="W532" s="119">
        <f t="shared" si="41"/>
        <v>0</v>
      </c>
      <c r="X532" s="106">
        <f t="shared" si="44"/>
        <v>0</v>
      </c>
    </row>
    <row r="533" spans="1:24" ht="14">
      <c r="A533" s="198"/>
      <c r="D533" s="1"/>
      <c r="E533" s="1"/>
      <c r="F533" s="187"/>
      <c r="G533" s="187"/>
      <c r="H533" s="80" t="str">
        <f>IF(ISERROR(IF(ISERROR(VLOOKUP((LEFT(D533,2)),'Fed. Agency Identifier Table'!A$2:C$63,3,FALSE)),(VLOOKUP((LEFT(D533,1)),'Fed. Agency Identifier Table'!A$2:C$63,3,FALSE)),(VLOOKUP((LEFT(D533,2)),'Fed. Agency Identifier Table'!A$2:C$63,3,FALSE)))),"",(IF(ISERROR(VLOOKUP((LEFT(D533,2)),'Fed. Agency Identifier Table'!A$2:C$63,3,FALSE)),(VLOOKUP((LEFT(D533,1)),'Fed. Agency Identifier Table'!A$2:C$63,3,FALSE)),(VLOOKUP((LEFT(D533,2)),'Fed. Agency Identifier Table'!A$2:C$63,3,FALSE)))))</f>
        <v/>
      </c>
      <c r="I533" s="150" t="str">
        <f>IF(ISNUMBER(SEARCH("*.unk*",D533)),"Other Federal Awards",IF(ISERROR(VLOOKUP(D533,'CFDA Program Titles Table'!A$2:C$2607,3,FALSE)),"",VLOOKUP(D533,'CFDA Program Titles Table'!A$2:C$2607,3,FALSE)))</f>
        <v/>
      </c>
      <c r="J533" s="70"/>
      <c r="K533" s="70"/>
      <c r="L533" s="2"/>
      <c r="M533" s="10"/>
      <c r="N533" s="10"/>
      <c r="R533" s="17"/>
      <c r="S533" s="106" t="str">
        <f>IFERROR(IF(J533="Y", "Research And Development Programs Cluster:", VLOOKUP(D533,'Cluster Info'!$A$2:$B$113,2,FALSE)), "Non Cluster:")</f>
        <v>Non Cluster:</v>
      </c>
      <c r="T533" s="106">
        <f t="shared" si="40"/>
        <v>0</v>
      </c>
      <c r="U533" s="106">
        <f t="shared" si="42"/>
        <v>0</v>
      </c>
      <c r="V533" s="106">
        <f t="shared" si="43"/>
        <v>0</v>
      </c>
      <c r="W533" s="119">
        <f t="shared" si="41"/>
        <v>0</v>
      </c>
      <c r="X533" s="106">
        <f t="shared" si="44"/>
        <v>0</v>
      </c>
    </row>
    <row r="534" spans="1:24" ht="14">
      <c r="A534" s="198"/>
      <c r="D534" s="1"/>
      <c r="E534" s="1"/>
      <c r="F534" s="187"/>
      <c r="G534" s="187"/>
      <c r="H534" s="80" t="str">
        <f>IF(ISERROR(IF(ISERROR(VLOOKUP((LEFT(D534,2)),'Fed. Agency Identifier Table'!A$2:C$63,3,FALSE)),(VLOOKUP((LEFT(D534,1)),'Fed. Agency Identifier Table'!A$2:C$63,3,FALSE)),(VLOOKUP((LEFT(D534,2)),'Fed. Agency Identifier Table'!A$2:C$63,3,FALSE)))),"",(IF(ISERROR(VLOOKUP((LEFT(D534,2)),'Fed. Agency Identifier Table'!A$2:C$63,3,FALSE)),(VLOOKUP((LEFT(D534,1)),'Fed. Agency Identifier Table'!A$2:C$63,3,FALSE)),(VLOOKUP((LEFT(D534,2)),'Fed. Agency Identifier Table'!A$2:C$63,3,FALSE)))))</f>
        <v/>
      </c>
      <c r="I534" s="150" t="str">
        <f>IF(ISNUMBER(SEARCH("*.unk*",D534)),"Other Federal Awards",IF(ISERROR(VLOOKUP(D534,'CFDA Program Titles Table'!A$2:C$2607,3,FALSE)),"",VLOOKUP(D534,'CFDA Program Titles Table'!A$2:C$2607,3,FALSE)))</f>
        <v/>
      </c>
      <c r="J534" s="70"/>
      <c r="K534" s="70"/>
      <c r="L534" s="2"/>
      <c r="M534" s="10"/>
      <c r="N534" s="10"/>
      <c r="R534" s="17"/>
      <c r="S534" s="106" t="str">
        <f>IFERROR(IF(J534="Y", "Research And Development Programs Cluster:", VLOOKUP(D534,'Cluster Info'!$A$2:$B$113,2,FALSE)), "Non Cluster:")</f>
        <v>Non Cluster:</v>
      </c>
      <c r="T534" s="106">
        <f t="shared" si="40"/>
        <v>0</v>
      </c>
      <c r="U534" s="106">
        <f t="shared" si="42"/>
        <v>0</v>
      </c>
      <c r="V534" s="106">
        <f t="shared" si="43"/>
        <v>0</v>
      </c>
      <c r="W534" s="119">
        <f t="shared" si="41"/>
        <v>0</v>
      </c>
      <c r="X534" s="106">
        <f t="shared" si="44"/>
        <v>0</v>
      </c>
    </row>
    <row r="535" spans="1:24" ht="14">
      <c r="A535" s="198"/>
      <c r="D535" s="1"/>
      <c r="E535" s="1"/>
      <c r="F535" s="187"/>
      <c r="G535" s="187"/>
      <c r="H535" s="80" t="str">
        <f>IF(ISERROR(IF(ISERROR(VLOOKUP((LEFT(D535,2)),'Fed. Agency Identifier Table'!A$2:C$63,3,FALSE)),(VLOOKUP((LEFT(D535,1)),'Fed. Agency Identifier Table'!A$2:C$63,3,FALSE)),(VLOOKUP((LEFT(D535,2)),'Fed. Agency Identifier Table'!A$2:C$63,3,FALSE)))),"",(IF(ISERROR(VLOOKUP((LEFT(D535,2)),'Fed. Agency Identifier Table'!A$2:C$63,3,FALSE)),(VLOOKUP((LEFT(D535,1)),'Fed. Agency Identifier Table'!A$2:C$63,3,FALSE)),(VLOOKUP((LEFT(D535,2)),'Fed. Agency Identifier Table'!A$2:C$63,3,FALSE)))))</f>
        <v/>
      </c>
      <c r="I535" s="150" t="str">
        <f>IF(ISNUMBER(SEARCH("*.unk*",D535)),"Other Federal Awards",IF(ISERROR(VLOOKUP(D535,'CFDA Program Titles Table'!A$2:C$2607,3,FALSE)),"",VLOOKUP(D535,'CFDA Program Titles Table'!A$2:C$2607,3,FALSE)))</f>
        <v/>
      </c>
      <c r="J535" s="70"/>
      <c r="K535" s="70"/>
      <c r="L535" s="2"/>
      <c r="M535" s="10"/>
      <c r="N535" s="10"/>
      <c r="R535" s="17"/>
      <c r="S535" s="106" t="str">
        <f>IFERROR(IF(J535="Y", "Research And Development Programs Cluster:", VLOOKUP(D535,'Cluster Info'!$A$2:$B$113,2,FALSE)), "Non Cluster:")</f>
        <v>Non Cluster:</v>
      </c>
      <c r="T535" s="106">
        <f t="shared" si="40"/>
        <v>0</v>
      </c>
      <c r="U535" s="106">
        <f t="shared" si="42"/>
        <v>0</v>
      </c>
      <c r="V535" s="106">
        <f t="shared" si="43"/>
        <v>0</v>
      </c>
      <c r="W535" s="119">
        <f t="shared" si="41"/>
        <v>0</v>
      </c>
      <c r="X535" s="106">
        <f t="shared" si="44"/>
        <v>0</v>
      </c>
    </row>
    <row r="536" spans="1:24" ht="14">
      <c r="A536" s="198"/>
      <c r="D536" s="1"/>
      <c r="E536" s="1"/>
      <c r="F536" s="187"/>
      <c r="G536" s="187"/>
      <c r="H536" s="80" t="str">
        <f>IF(ISERROR(IF(ISERROR(VLOOKUP((LEFT(D536,2)),'Fed. Agency Identifier Table'!A$2:C$63,3,FALSE)),(VLOOKUP((LEFT(D536,1)),'Fed. Agency Identifier Table'!A$2:C$63,3,FALSE)),(VLOOKUP((LEFT(D536,2)),'Fed. Agency Identifier Table'!A$2:C$63,3,FALSE)))),"",(IF(ISERROR(VLOOKUP((LEFT(D536,2)),'Fed. Agency Identifier Table'!A$2:C$63,3,FALSE)),(VLOOKUP((LEFT(D536,1)),'Fed. Agency Identifier Table'!A$2:C$63,3,FALSE)),(VLOOKUP((LEFT(D536,2)),'Fed. Agency Identifier Table'!A$2:C$63,3,FALSE)))))</f>
        <v/>
      </c>
      <c r="I536" s="150" t="str">
        <f>IF(ISNUMBER(SEARCH("*.unk*",D536)),"Other Federal Awards",IF(ISERROR(VLOOKUP(D536,'CFDA Program Titles Table'!A$2:C$2607,3,FALSE)),"",VLOOKUP(D536,'CFDA Program Titles Table'!A$2:C$2607,3,FALSE)))</f>
        <v/>
      </c>
      <c r="J536" s="70"/>
      <c r="K536" s="70"/>
      <c r="L536" s="2"/>
      <c r="M536" s="10"/>
      <c r="N536" s="10"/>
      <c r="R536" s="17"/>
      <c r="S536" s="106" t="str">
        <f>IFERROR(IF(J536="Y", "Research And Development Programs Cluster:", VLOOKUP(D536,'Cluster Info'!$A$2:$B$113,2,FALSE)), "Non Cluster:")</f>
        <v>Non Cluster:</v>
      </c>
      <c r="T536" s="106">
        <f t="shared" si="40"/>
        <v>0</v>
      </c>
      <c r="U536" s="106">
        <f t="shared" si="42"/>
        <v>0</v>
      </c>
      <c r="V536" s="106">
        <f t="shared" si="43"/>
        <v>0</v>
      </c>
      <c r="W536" s="119">
        <f t="shared" si="41"/>
        <v>0</v>
      </c>
      <c r="X536" s="106">
        <f t="shared" si="44"/>
        <v>0</v>
      </c>
    </row>
    <row r="537" spans="1:24" ht="14">
      <c r="A537" s="198"/>
      <c r="D537" s="1"/>
      <c r="E537" s="1"/>
      <c r="F537" s="187"/>
      <c r="G537" s="187"/>
      <c r="H537" s="80" t="str">
        <f>IF(ISERROR(IF(ISERROR(VLOOKUP((LEFT(D537,2)),'Fed. Agency Identifier Table'!A$2:C$63,3,FALSE)),(VLOOKUP((LEFT(D537,1)),'Fed. Agency Identifier Table'!A$2:C$63,3,FALSE)),(VLOOKUP((LEFT(D537,2)),'Fed. Agency Identifier Table'!A$2:C$63,3,FALSE)))),"",(IF(ISERROR(VLOOKUP((LEFT(D537,2)),'Fed. Agency Identifier Table'!A$2:C$63,3,FALSE)),(VLOOKUP((LEFT(D537,1)),'Fed. Agency Identifier Table'!A$2:C$63,3,FALSE)),(VLOOKUP((LEFT(D537,2)),'Fed. Agency Identifier Table'!A$2:C$63,3,FALSE)))))</f>
        <v/>
      </c>
      <c r="I537" s="150" t="str">
        <f>IF(ISNUMBER(SEARCH("*.unk*",D537)),"Other Federal Awards",IF(ISERROR(VLOOKUP(D537,'CFDA Program Titles Table'!A$2:C$2607,3,FALSE)),"",VLOOKUP(D537,'CFDA Program Titles Table'!A$2:C$2607,3,FALSE)))</f>
        <v/>
      </c>
      <c r="J537" s="70"/>
      <c r="K537" s="70"/>
      <c r="L537" s="2"/>
      <c r="M537" s="10"/>
      <c r="N537" s="10"/>
      <c r="R537" s="17"/>
      <c r="S537" s="106" t="str">
        <f>IFERROR(IF(J537="Y", "Research And Development Programs Cluster:", VLOOKUP(D537,'Cluster Info'!$A$2:$B$113,2,FALSE)), "Non Cluster:")</f>
        <v>Non Cluster:</v>
      </c>
      <c r="T537" s="106">
        <f t="shared" si="40"/>
        <v>0</v>
      </c>
      <c r="U537" s="106">
        <f t="shared" si="42"/>
        <v>0</v>
      </c>
      <c r="V537" s="106">
        <f t="shared" si="43"/>
        <v>0</v>
      </c>
      <c r="W537" s="119">
        <f t="shared" si="41"/>
        <v>0</v>
      </c>
      <c r="X537" s="106">
        <f t="shared" si="44"/>
        <v>0</v>
      </c>
    </row>
    <row r="538" spans="1:24" ht="14">
      <c r="A538" s="198"/>
      <c r="D538" s="1"/>
      <c r="E538" s="1"/>
      <c r="F538" s="187"/>
      <c r="G538" s="187"/>
      <c r="H538" s="80" t="str">
        <f>IF(ISERROR(IF(ISERROR(VLOOKUP((LEFT(D538,2)),'Fed. Agency Identifier Table'!A$2:C$63,3,FALSE)),(VLOOKUP((LEFT(D538,1)),'Fed. Agency Identifier Table'!A$2:C$63,3,FALSE)),(VLOOKUP((LEFT(D538,2)),'Fed. Agency Identifier Table'!A$2:C$63,3,FALSE)))),"",(IF(ISERROR(VLOOKUP((LEFT(D538,2)),'Fed. Agency Identifier Table'!A$2:C$63,3,FALSE)),(VLOOKUP((LEFT(D538,1)),'Fed. Agency Identifier Table'!A$2:C$63,3,FALSE)),(VLOOKUP((LEFT(D538,2)),'Fed. Agency Identifier Table'!A$2:C$63,3,FALSE)))))</f>
        <v/>
      </c>
      <c r="I538" s="150" t="str">
        <f>IF(ISNUMBER(SEARCH("*.unk*",D538)),"Other Federal Awards",IF(ISERROR(VLOOKUP(D538,'CFDA Program Titles Table'!A$2:C$2607,3,FALSE)),"",VLOOKUP(D538,'CFDA Program Titles Table'!A$2:C$2607,3,FALSE)))</f>
        <v/>
      </c>
      <c r="J538" s="70"/>
      <c r="K538" s="70"/>
      <c r="L538" s="2"/>
      <c r="M538" s="10"/>
      <c r="N538" s="10"/>
      <c r="R538" s="17"/>
      <c r="S538" s="106" t="str">
        <f>IFERROR(IF(J538="Y", "Research And Development Programs Cluster:", VLOOKUP(D538,'Cluster Info'!$A$2:$B$113,2,FALSE)), "Non Cluster:")</f>
        <v>Non Cluster:</v>
      </c>
      <c r="T538" s="106">
        <f t="shared" si="40"/>
        <v>0</v>
      </c>
      <c r="U538" s="106">
        <f t="shared" si="42"/>
        <v>0</v>
      </c>
      <c r="V538" s="106">
        <f t="shared" si="43"/>
        <v>0</v>
      </c>
      <c r="W538" s="119">
        <f t="shared" si="41"/>
        <v>0</v>
      </c>
      <c r="X538" s="106">
        <f t="shared" si="44"/>
        <v>0</v>
      </c>
    </row>
    <row r="539" spans="1:24" ht="14">
      <c r="A539" s="198"/>
      <c r="D539" s="1"/>
      <c r="E539" s="1"/>
      <c r="F539" s="187"/>
      <c r="G539" s="187"/>
      <c r="H539" s="80" t="str">
        <f>IF(ISERROR(IF(ISERROR(VLOOKUP((LEFT(D539,2)),'Fed. Agency Identifier Table'!A$2:C$63,3,FALSE)),(VLOOKUP((LEFT(D539,1)),'Fed. Agency Identifier Table'!A$2:C$63,3,FALSE)),(VLOOKUP((LEFT(D539,2)),'Fed. Agency Identifier Table'!A$2:C$63,3,FALSE)))),"",(IF(ISERROR(VLOOKUP((LEFT(D539,2)),'Fed. Agency Identifier Table'!A$2:C$63,3,FALSE)),(VLOOKUP((LEFT(D539,1)),'Fed. Agency Identifier Table'!A$2:C$63,3,FALSE)),(VLOOKUP((LEFT(D539,2)),'Fed. Agency Identifier Table'!A$2:C$63,3,FALSE)))))</f>
        <v/>
      </c>
      <c r="I539" s="150" t="str">
        <f>IF(ISNUMBER(SEARCH("*.unk*",D539)),"Other Federal Awards",IF(ISERROR(VLOOKUP(D539,'CFDA Program Titles Table'!A$2:C$2607,3,FALSE)),"",VLOOKUP(D539,'CFDA Program Titles Table'!A$2:C$2607,3,FALSE)))</f>
        <v/>
      </c>
      <c r="J539" s="70"/>
      <c r="K539" s="70"/>
      <c r="L539" s="2"/>
      <c r="M539" s="10"/>
      <c r="N539" s="10"/>
      <c r="R539" s="17"/>
      <c r="S539" s="106" t="str">
        <f>IFERROR(IF(J539="Y", "Research And Development Programs Cluster:", VLOOKUP(D539,'Cluster Info'!$A$2:$B$113,2,FALSE)), "Non Cluster:")</f>
        <v>Non Cluster:</v>
      </c>
      <c r="T539" s="106">
        <f t="shared" si="40"/>
        <v>0</v>
      </c>
      <c r="U539" s="106">
        <f t="shared" si="42"/>
        <v>0</v>
      </c>
      <c r="V539" s="106">
        <f t="shared" si="43"/>
        <v>0</v>
      </c>
      <c r="W539" s="119">
        <f t="shared" si="41"/>
        <v>0</v>
      </c>
      <c r="X539" s="106">
        <f t="shared" si="44"/>
        <v>0</v>
      </c>
    </row>
    <row r="540" spans="1:24" ht="14">
      <c r="A540" s="198"/>
      <c r="D540" s="1"/>
      <c r="E540" s="1"/>
      <c r="F540" s="187"/>
      <c r="G540" s="187"/>
      <c r="H540" s="80" t="str">
        <f>IF(ISERROR(IF(ISERROR(VLOOKUP((LEFT(D540,2)),'Fed. Agency Identifier Table'!A$2:C$63,3,FALSE)),(VLOOKUP((LEFT(D540,1)),'Fed. Agency Identifier Table'!A$2:C$63,3,FALSE)),(VLOOKUP((LEFT(D540,2)),'Fed. Agency Identifier Table'!A$2:C$63,3,FALSE)))),"",(IF(ISERROR(VLOOKUP((LEFT(D540,2)),'Fed. Agency Identifier Table'!A$2:C$63,3,FALSE)),(VLOOKUP((LEFT(D540,1)),'Fed. Agency Identifier Table'!A$2:C$63,3,FALSE)),(VLOOKUP((LEFT(D540,2)),'Fed. Agency Identifier Table'!A$2:C$63,3,FALSE)))))</f>
        <v/>
      </c>
      <c r="I540" s="150" t="str">
        <f>IF(ISNUMBER(SEARCH("*.unk*",D540)),"Other Federal Awards",IF(ISERROR(VLOOKUP(D540,'CFDA Program Titles Table'!A$2:C$2607,3,FALSE)),"",VLOOKUP(D540,'CFDA Program Titles Table'!A$2:C$2607,3,FALSE)))</f>
        <v/>
      </c>
      <c r="J540" s="70"/>
      <c r="K540" s="70"/>
      <c r="L540" s="2"/>
      <c r="M540" s="10"/>
      <c r="N540" s="10"/>
      <c r="R540" s="17"/>
      <c r="S540" s="106" t="str">
        <f>IFERROR(IF(J540="Y", "Research And Development Programs Cluster:", VLOOKUP(D540,'Cluster Info'!$A$2:$B$113,2,FALSE)), "Non Cluster:")</f>
        <v>Non Cluster:</v>
      </c>
      <c r="T540" s="106">
        <f t="shared" si="40"/>
        <v>0</v>
      </c>
      <c r="U540" s="106">
        <f t="shared" si="42"/>
        <v>0</v>
      </c>
      <c r="V540" s="106">
        <f t="shared" si="43"/>
        <v>0</v>
      </c>
      <c r="W540" s="119">
        <f t="shared" si="41"/>
        <v>0</v>
      </c>
      <c r="X540" s="106">
        <f t="shared" si="44"/>
        <v>0</v>
      </c>
    </row>
    <row r="541" spans="1:24" ht="14">
      <c r="A541" s="198"/>
      <c r="D541" s="1"/>
      <c r="E541" s="1"/>
      <c r="F541" s="187"/>
      <c r="G541" s="187"/>
      <c r="H541" s="80" t="str">
        <f>IF(ISERROR(IF(ISERROR(VLOOKUP((LEFT(D541,2)),'Fed. Agency Identifier Table'!A$2:C$63,3,FALSE)),(VLOOKUP((LEFT(D541,1)),'Fed. Agency Identifier Table'!A$2:C$63,3,FALSE)),(VLOOKUP((LEFT(D541,2)),'Fed. Agency Identifier Table'!A$2:C$63,3,FALSE)))),"",(IF(ISERROR(VLOOKUP((LEFT(D541,2)),'Fed. Agency Identifier Table'!A$2:C$63,3,FALSE)),(VLOOKUP((LEFT(D541,1)),'Fed. Agency Identifier Table'!A$2:C$63,3,FALSE)),(VLOOKUP((LEFT(D541,2)),'Fed. Agency Identifier Table'!A$2:C$63,3,FALSE)))))</f>
        <v/>
      </c>
      <c r="I541" s="150" t="str">
        <f>IF(ISNUMBER(SEARCH("*.unk*",D541)),"Other Federal Awards",IF(ISERROR(VLOOKUP(D541,'CFDA Program Titles Table'!A$2:C$2607,3,FALSE)),"",VLOOKUP(D541,'CFDA Program Titles Table'!A$2:C$2607,3,FALSE)))</f>
        <v/>
      </c>
      <c r="J541" s="70"/>
      <c r="K541" s="70"/>
      <c r="L541" s="2"/>
      <c r="M541" s="10"/>
      <c r="N541" s="10"/>
      <c r="R541" s="17"/>
      <c r="S541" s="106" t="str">
        <f>IFERROR(IF(J541="Y", "Research And Development Programs Cluster:", VLOOKUP(D541,'Cluster Info'!$A$2:$B$113,2,FALSE)), "Non Cluster:")</f>
        <v>Non Cluster:</v>
      </c>
      <c r="T541" s="106">
        <f t="shared" si="40"/>
        <v>0</v>
      </c>
      <c r="U541" s="106">
        <f t="shared" si="42"/>
        <v>0</v>
      </c>
      <c r="V541" s="106">
        <f t="shared" si="43"/>
        <v>0</v>
      </c>
      <c r="W541" s="119">
        <f t="shared" si="41"/>
        <v>0</v>
      </c>
      <c r="X541" s="106">
        <f t="shared" si="44"/>
        <v>0</v>
      </c>
    </row>
    <row r="542" spans="1:24" ht="14">
      <c r="A542" s="198"/>
      <c r="D542" s="1"/>
      <c r="E542" s="1"/>
      <c r="F542" s="187"/>
      <c r="G542" s="187"/>
      <c r="H542" s="80" t="str">
        <f>IF(ISERROR(IF(ISERROR(VLOOKUP((LEFT(D542,2)),'Fed. Agency Identifier Table'!A$2:C$63,3,FALSE)),(VLOOKUP((LEFT(D542,1)),'Fed. Agency Identifier Table'!A$2:C$63,3,FALSE)),(VLOOKUP((LEFT(D542,2)),'Fed. Agency Identifier Table'!A$2:C$63,3,FALSE)))),"",(IF(ISERROR(VLOOKUP((LEFT(D542,2)),'Fed. Agency Identifier Table'!A$2:C$63,3,FALSE)),(VLOOKUP((LEFT(D542,1)),'Fed. Agency Identifier Table'!A$2:C$63,3,FALSE)),(VLOOKUP((LEFT(D542,2)),'Fed. Agency Identifier Table'!A$2:C$63,3,FALSE)))))</f>
        <v/>
      </c>
      <c r="I542" s="150" t="str">
        <f>IF(ISNUMBER(SEARCH("*.unk*",D542)),"Other Federal Awards",IF(ISERROR(VLOOKUP(D542,'CFDA Program Titles Table'!A$2:C$2607,3,FALSE)),"",VLOOKUP(D542,'CFDA Program Titles Table'!A$2:C$2607,3,FALSE)))</f>
        <v/>
      </c>
      <c r="J542" s="70"/>
      <c r="K542" s="70"/>
      <c r="L542" s="2"/>
      <c r="M542" s="10"/>
      <c r="N542" s="10"/>
      <c r="R542" s="17"/>
      <c r="S542" s="106" t="str">
        <f>IFERROR(IF(J542="Y", "Research And Development Programs Cluster:", VLOOKUP(D542,'Cluster Info'!$A$2:$B$113,2,FALSE)), "Non Cluster:")</f>
        <v>Non Cluster:</v>
      </c>
      <c r="T542" s="106">
        <f t="shared" si="40"/>
        <v>0</v>
      </c>
      <c r="U542" s="106">
        <f t="shared" si="42"/>
        <v>0</v>
      </c>
      <c r="V542" s="106">
        <f t="shared" si="43"/>
        <v>0</v>
      </c>
      <c r="W542" s="119">
        <f t="shared" si="41"/>
        <v>0</v>
      </c>
      <c r="X542" s="106">
        <f t="shared" si="44"/>
        <v>0</v>
      </c>
    </row>
    <row r="543" spans="1:24" ht="14">
      <c r="A543" s="198"/>
      <c r="D543" s="1"/>
      <c r="E543" s="1"/>
      <c r="F543" s="187"/>
      <c r="G543" s="187"/>
      <c r="H543" s="80" t="str">
        <f>IF(ISERROR(IF(ISERROR(VLOOKUP((LEFT(D543,2)),'Fed. Agency Identifier Table'!A$2:C$63,3,FALSE)),(VLOOKUP((LEFT(D543,1)),'Fed. Agency Identifier Table'!A$2:C$63,3,FALSE)),(VLOOKUP((LEFT(D543,2)),'Fed. Agency Identifier Table'!A$2:C$63,3,FALSE)))),"",(IF(ISERROR(VLOOKUP((LEFT(D543,2)),'Fed. Agency Identifier Table'!A$2:C$63,3,FALSE)),(VLOOKUP((LEFT(D543,1)),'Fed. Agency Identifier Table'!A$2:C$63,3,FALSE)),(VLOOKUP((LEFT(D543,2)),'Fed. Agency Identifier Table'!A$2:C$63,3,FALSE)))))</f>
        <v/>
      </c>
      <c r="I543" s="150" t="str">
        <f>IF(ISNUMBER(SEARCH("*.unk*",D543)),"Other Federal Awards",IF(ISERROR(VLOOKUP(D543,'CFDA Program Titles Table'!A$2:C$2607,3,FALSE)),"",VLOOKUP(D543,'CFDA Program Titles Table'!A$2:C$2607,3,FALSE)))</f>
        <v/>
      </c>
      <c r="J543" s="70"/>
      <c r="K543" s="70"/>
      <c r="L543" s="2"/>
      <c r="M543" s="10"/>
      <c r="N543" s="10"/>
      <c r="R543" s="17"/>
      <c r="S543" s="106" t="str">
        <f>IFERROR(IF(J543="Y", "Research And Development Programs Cluster:", VLOOKUP(D543,'Cluster Info'!$A$2:$B$113,2,FALSE)), "Non Cluster:")</f>
        <v>Non Cluster:</v>
      </c>
      <c r="T543" s="106">
        <f t="shared" si="40"/>
        <v>0</v>
      </c>
      <c r="U543" s="106">
        <f t="shared" si="42"/>
        <v>0</v>
      </c>
      <c r="V543" s="106">
        <f t="shared" si="43"/>
        <v>0</v>
      </c>
      <c r="W543" s="119">
        <f t="shared" si="41"/>
        <v>0</v>
      </c>
      <c r="X543" s="106">
        <f t="shared" si="44"/>
        <v>0</v>
      </c>
    </row>
    <row r="544" spans="1:24" ht="14">
      <c r="A544" s="198"/>
      <c r="D544" s="1"/>
      <c r="E544" s="1"/>
      <c r="F544" s="187"/>
      <c r="G544" s="187"/>
      <c r="H544" s="80" t="str">
        <f>IF(ISERROR(IF(ISERROR(VLOOKUP((LEFT(D544,2)),'Fed. Agency Identifier Table'!A$2:C$63,3,FALSE)),(VLOOKUP((LEFT(D544,1)),'Fed. Agency Identifier Table'!A$2:C$63,3,FALSE)),(VLOOKUP((LEFT(D544,2)),'Fed. Agency Identifier Table'!A$2:C$63,3,FALSE)))),"",(IF(ISERROR(VLOOKUP((LEFT(D544,2)),'Fed. Agency Identifier Table'!A$2:C$63,3,FALSE)),(VLOOKUP((LEFT(D544,1)),'Fed. Agency Identifier Table'!A$2:C$63,3,FALSE)),(VLOOKUP((LEFT(D544,2)),'Fed. Agency Identifier Table'!A$2:C$63,3,FALSE)))))</f>
        <v/>
      </c>
      <c r="I544" s="150" t="str">
        <f>IF(ISNUMBER(SEARCH("*.unk*",D544)),"Other Federal Awards",IF(ISERROR(VLOOKUP(D544,'CFDA Program Titles Table'!A$2:C$2607,3,FALSE)),"",VLOOKUP(D544,'CFDA Program Titles Table'!A$2:C$2607,3,FALSE)))</f>
        <v/>
      </c>
      <c r="J544" s="70"/>
      <c r="K544" s="70"/>
      <c r="L544" s="2"/>
      <c r="M544" s="10"/>
      <c r="N544" s="10"/>
      <c r="R544" s="17"/>
      <c r="S544" s="106" t="str">
        <f>IFERROR(IF(J544="Y", "Research And Development Programs Cluster:", VLOOKUP(D544,'Cluster Info'!$A$2:$B$113,2,FALSE)), "Non Cluster:")</f>
        <v>Non Cluster:</v>
      </c>
      <c r="T544" s="106">
        <f t="shared" si="40"/>
        <v>0</v>
      </c>
      <c r="U544" s="106">
        <f t="shared" si="42"/>
        <v>0</v>
      </c>
      <c r="V544" s="106">
        <f t="shared" si="43"/>
        <v>0</v>
      </c>
      <c r="W544" s="119">
        <f t="shared" si="41"/>
        <v>0</v>
      </c>
      <c r="X544" s="106">
        <f t="shared" si="44"/>
        <v>0</v>
      </c>
    </row>
    <row r="545" spans="1:24" ht="14">
      <c r="A545" s="198"/>
      <c r="D545" s="1"/>
      <c r="E545" s="1"/>
      <c r="F545" s="187"/>
      <c r="G545" s="187"/>
      <c r="H545" s="80" t="str">
        <f>IF(ISERROR(IF(ISERROR(VLOOKUP((LEFT(D545,2)),'Fed. Agency Identifier Table'!A$2:C$63,3,FALSE)),(VLOOKUP((LEFT(D545,1)),'Fed. Agency Identifier Table'!A$2:C$63,3,FALSE)),(VLOOKUP((LEFT(D545,2)),'Fed. Agency Identifier Table'!A$2:C$63,3,FALSE)))),"",(IF(ISERROR(VLOOKUP((LEFT(D545,2)),'Fed. Agency Identifier Table'!A$2:C$63,3,FALSE)),(VLOOKUP((LEFT(D545,1)),'Fed. Agency Identifier Table'!A$2:C$63,3,FALSE)),(VLOOKUP((LEFT(D545,2)),'Fed. Agency Identifier Table'!A$2:C$63,3,FALSE)))))</f>
        <v/>
      </c>
      <c r="I545" s="150" t="str">
        <f>IF(ISNUMBER(SEARCH("*.unk*",D545)),"Other Federal Awards",IF(ISERROR(VLOOKUP(D545,'CFDA Program Titles Table'!A$2:C$2607,3,FALSE)),"",VLOOKUP(D545,'CFDA Program Titles Table'!A$2:C$2607,3,FALSE)))</f>
        <v/>
      </c>
      <c r="J545" s="70"/>
      <c r="K545" s="70"/>
      <c r="L545" s="2"/>
      <c r="M545" s="10"/>
      <c r="N545" s="10"/>
      <c r="R545" s="17"/>
      <c r="S545" s="106" t="str">
        <f>IFERROR(IF(J545="Y", "Research And Development Programs Cluster:", VLOOKUP(D545,'Cluster Info'!$A$2:$B$113,2,FALSE)), "Non Cluster:")</f>
        <v>Non Cluster:</v>
      </c>
      <c r="T545" s="106">
        <f t="shared" si="40"/>
        <v>0</v>
      </c>
      <c r="U545" s="106">
        <f t="shared" si="42"/>
        <v>0</v>
      </c>
      <c r="V545" s="106">
        <f t="shared" si="43"/>
        <v>0</v>
      </c>
      <c r="W545" s="119">
        <f t="shared" si="41"/>
        <v>0</v>
      </c>
      <c r="X545" s="106">
        <f t="shared" si="44"/>
        <v>0</v>
      </c>
    </row>
    <row r="546" spans="1:24" ht="14">
      <c r="A546" s="198"/>
      <c r="D546" s="1"/>
      <c r="E546" s="1"/>
      <c r="F546" s="187"/>
      <c r="G546" s="187"/>
      <c r="H546" s="80" t="str">
        <f>IF(ISERROR(IF(ISERROR(VLOOKUP((LEFT(D546,2)),'Fed. Agency Identifier Table'!A$2:C$63,3,FALSE)),(VLOOKUP((LEFT(D546,1)),'Fed. Agency Identifier Table'!A$2:C$63,3,FALSE)),(VLOOKUP((LEFT(D546,2)),'Fed. Agency Identifier Table'!A$2:C$63,3,FALSE)))),"",(IF(ISERROR(VLOOKUP((LEFT(D546,2)),'Fed. Agency Identifier Table'!A$2:C$63,3,FALSE)),(VLOOKUP((LEFT(D546,1)),'Fed. Agency Identifier Table'!A$2:C$63,3,FALSE)),(VLOOKUP((LEFT(D546,2)),'Fed. Agency Identifier Table'!A$2:C$63,3,FALSE)))))</f>
        <v/>
      </c>
      <c r="I546" s="150" t="str">
        <f>IF(ISNUMBER(SEARCH("*.unk*",D546)),"Other Federal Awards",IF(ISERROR(VLOOKUP(D546,'CFDA Program Titles Table'!A$2:C$2607,3,FALSE)),"",VLOOKUP(D546,'CFDA Program Titles Table'!A$2:C$2607,3,FALSE)))</f>
        <v/>
      </c>
      <c r="J546" s="70"/>
      <c r="K546" s="70"/>
      <c r="L546" s="2"/>
      <c r="M546" s="10"/>
      <c r="N546" s="10"/>
      <c r="R546" s="17"/>
      <c r="S546" s="106" t="str">
        <f>IFERROR(IF(J546="Y", "Research And Development Programs Cluster:", VLOOKUP(D546,'Cluster Info'!$A$2:$B$113,2,FALSE)), "Non Cluster:")</f>
        <v>Non Cluster:</v>
      </c>
      <c r="T546" s="106">
        <f t="shared" si="40"/>
        <v>0</v>
      </c>
      <c r="U546" s="106">
        <f t="shared" si="42"/>
        <v>0</v>
      </c>
      <c r="V546" s="106">
        <f t="shared" si="43"/>
        <v>0</v>
      </c>
      <c r="W546" s="119">
        <f t="shared" si="41"/>
        <v>0</v>
      </c>
      <c r="X546" s="106">
        <f t="shared" si="44"/>
        <v>0</v>
      </c>
    </row>
    <row r="547" spans="1:24" ht="14">
      <c r="A547" s="198"/>
      <c r="D547" s="1"/>
      <c r="E547" s="1"/>
      <c r="F547" s="187"/>
      <c r="G547" s="187"/>
      <c r="H547" s="80" t="str">
        <f>IF(ISERROR(IF(ISERROR(VLOOKUP((LEFT(D547,2)),'Fed. Agency Identifier Table'!A$2:C$63,3,FALSE)),(VLOOKUP((LEFT(D547,1)),'Fed. Agency Identifier Table'!A$2:C$63,3,FALSE)),(VLOOKUP((LEFT(D547,2)),'Fed. Agency Identifier Table'!A$2:C$63,3,FALSE)))),"",(IF(ISERROR(VLOOKUP((LEFT(D547,2)),'Fed. Agency Identifier Table'!A$2:C$63,3,FALSE)),(VLOOKUP((LEFT(D547,1)),'Fed. Agency Identifier Table'!A$2:C$63,3,FALSE)),(VLOOKUP((LEFT(D547,2)),'Fed. Agency Identifier Table'!A$2:C$63,3,FALSE)))))</f>
        <v/>
      </c>
      <c r="I547" s="150" t="str">
        <f>IF(ISNUMBER(SEARCH("*.unk*",D547)),"Other Federal Awards",IF(ISERROR(VLOOKUP(D547,'CFDA Program Titles Table'!A$2:C$2607,3,FALSE)),"",VLOOKUP(D547,'CFDA Program Titles Table'!A$2:C$2607,3,FALSE)))</f>
        <v/>
      </c>
      <c r="J547" s="70"/>
      <c r="K547" s="70"/>
      <c r="L547" s="2"/>
      <c r="M547" s="10"/>
      <c r="N547" s="10"/>
      <c r="R547" s="17"/>
      <c r="S547" s="106" t="str">
        <f>IFERROR(IF(J547="Y", "Research And Development Programs Cluster:", VLOOKUP(D547,'Cluster Info'!$A$2:$B$113,2,FALSE)), "Non Cluster:")</f>
        <v>Non Cluster:</v>
      </c>
      <c r="T547" s="106">
        <f t="shared" si="40"/>
        <v>0</v>
      </c>
      <c r="U547" s="106">
        <f t="shared" si="42"/>
        <v>0</v>
      </c>
      <c r="V547" s="106">
        <f t="shared" si="43"/>
        <v>0</v>
      </c>
      <c r="W547" s="119">
        <f t="shared" si="41"/>
        <v>0</v>
      </c>
      <c r="X547" s="106">
        <f t="shared" si="44"/>
        <v>0</v>
      </c>
    </row>
    <row r="548" spans="1:24" ht="14">
      <c r="A548" s="198"/>
      <c r="D548" s="1"/>
      <c r="E548" s="1"/>
      <c r="F548" s="187"/>
      <c r="G548" s="187"/>
      <c r="H548" s="80" t="str">
        <f>IF(ISERROR(IF(ISERROR(VLOOKUP((LEFT(D548,2)),'Fed. Agency Identifier Table'!A$2:C$63,3,FALSE)),(VLOOKUP((LEFT(D548,1)),'Fed. Agency Identifier Table'!A$2:C$63,3,FALSE)),(VLOOKUP((LEFT(D548,2)),'Fed. Agency Identifier Table'!A$2:C$63,3,FALSE)))),"",(IF(ISERROR(VLOOKUP((LEFT(D548,2)),'Fed. Agency Identifier Table'!A$2:C$63,3,FALSE)),(VLOOKUP((LEFT(D548,1)),'Fed. Agency Identifier Table'!A$2:C$63,3,FALSE)),(VLOOKUP((LEFT(D548,2)),'Fed. Agency Identifier Table'!A$2:C$63,3,FALSE)))))</f>
        <v/>
      </c>
      <c r="I548" s="150" t="str">
        <f>IF(ISNUMBER(SEARCH("*.unk*",D548)),"Other Federal Awards",IF(ISERROR(VLOOKUP(D548,'CFDA Program Titles Table'!A$2:C$2607,3,FALSE)),"",VLOOKUP(D548,'CFDA Program Titles Table'!A$2:C$2607,3,FALSE)))</f>
        <v/>
      </c>
      <c r="J548" s="70"/>
      <c r="K548" s="70"/>
      <c r="L548" s="2"/>
      <c r="M548" s="10"/>
      <c r="N548" s="10"/>
      <c r="R548" s="17"/>
      <c r="S548" s="106" t="str">
        <f>IFERROR(IF(J548="Y", "Research And Development Programs Cluster:", VLOOKUP(D548,'Cluster Info'!$A$2:$B$113,2,FALSE)), "Non Cluster:")</f>
        <v>Non Cluster:</v>
      </c>
      <c r="T548" s="106">
        <f t="shared" si="40"/>
        <v>0</v>
      </c>
      <c r="U548" s="106">
        <f t="shared" si="42"/>
        <v>0</v>
      </c>
      <c r="V548" s="106">
        <f t="shared" si="43"/>
        <v>0</v>
      </c>
      <c r="W548" s="119">
        <f t="shared" si="41"/>
        <v>0</v>
      </c>
      <c r="X548" s="106">
        <f t="shared" si="44"/>
        <v>0</v>
      </c>
    </row>
    <row r="549" spans="1:24" ht="14">
      <c r="A549" s="198"/>
      <c r="D549" s="1"/>
      <c r="E549" s="1"/>
      <c r="F549" s="187"/>
      <c r="G549" s="187"/>
      <c r="H549" s="80" t="str">
        <f>IF(ISERROR(IF(ISERROR(VLOOKUP((LEFT(D549,2)),'Fed. Agency Identifier Table'!A$2:C$63,3,FALSE)),(VLOOKUP((LEFT(D549,1)),'Fed. Agency Identifier Table'!A$2:C$63,3,FALSE)),(VLOOKUP((LEFT(D549,2)),'Fed. Agency Identifier Table'!A$2:C$63,3,FALSE)))),"",(IF(ISERROR(VLOOKUP((LEFT(D549,2)),'Fed. Agency Identifier Table'!A$2:C$63,3,FALSE)),(VLOOKUP((LEFT(D549,1)),'Fed. Agency Identifier Table'!A$2:C$63,3,FALSE)),(VLOOKUP((LEFT(D549,2)),'Fed. Agency Identifier Table'!A$2:C$63,3,FALSE)))))</f>
        <v/>
      </c>
      <c r="I549" s="150" t="str">
        <f>IF(ISNUMBER(SEARCH("*.unk*",D549)),"Other Federal Awards",IF(ISERROR(VLOOKUP(D549,'CFDA Program Titles Table'!A$2:C$2607,3,FALSE)),"",VLOOKUP(D549,'CFDA Program Titles Table'!A$2:C$2607,3,FALSE)))</f>
        <v/>
      </c>
      <c r="J549" s="70"/>
      <c r="K549" s="70"/>
      <c r="L549" s="2"/>
      <c r="M549" s="10"/>
      <c r="N549" s="10"/>
      <c r="R549" s="17"/>
      <c r="S549" s="106" t="str">
        <f>IFERROR(IF(J549="Y", "Research And Development Programs Cluster:", VLOOKUP(D549,'Cluster Info'!$A$2:$B$113,2,FALSE)), "Non Cluster:")</f>
        <v>Non Cluster:</v>
      </c>
      <c r="T549" s="106">
        <f t="shared" si="40"/>
        <v>0</v>
      </c>
      <c r="U549" s="106">
        <f t="shared" si="42"/>
        <v>0</v>
      </c>
      <c r="V549" s="106">
        <f t="shared" si="43"/>
        <v>0</v>
      </c>
      <c r="W549" s="119">
        <f t="shared" si="41"/>
        <v>0</v>
      </c>
      <c r="X549" s="106">
        <f t="shared" si="44"/>
        <v>0</v>
      </c>
    </row>
    <row r="550" spans="1:24" ht="14">
      <c r="A550" s="198"/>
      <c r="D550" s="1"/>
      <c r="E550" s="1"/>
      <c r="F550" s="187"/>
      <c r="G550" s="187"/>
      <c r="H550" s="80" t="str">
        <f>IF(ISERROR(IF(ISERROR(VLOOKUP((LEFT(D550,2)),'Fed. Agency Identifier Table'!A$2:C$63,3,FALSE)),(VLOOKUP((LEFT(D550,1)),'Fed. Agency Identifier Table'!A$2:C$63,3,FALSE)),(VLOOKUP((LEFT(D550,2)),'Fed. Agency Identifier Table'!A$2:C$63,3,FALSE)))),"",(IF(ISERROR(VLOOKUP((LEFT(D550,2)),'Fed. Agency Identifier Table'!A$2:C$63,3,FALSE)),(VLOOKUP((LEFT(D550,1)),'Fed. Agency Identifier Table'!A$2:C$63,3,FALSE)),(VLOOKUP((LEFT(D550,2)),'Fed. Agency Identifier Table'!A$2:C$63,3,FALSE)))))</f>
        <v/>
      </c>
      <c r="I550" s="150" t="str">
        <f>IF(ISNUMBER(SEARCH("*.unk*",D550)),"Other Federal Awards",IF(ISERROR(VLOOKUP(D550,'CFDA Program Titles Table'!A$2:C$2607,3,FALSE)),"",VLOOKUP(D550,'CFDA Program Titles Table'!A$2:C$2607,3,FALSE)))</f>
        <v/>
      </c>
      <c r="J550" s="70"/>
      <c r="K550" s="70"/>
      <c r="L550" s="2"/>
      <c r="M550" s="10"/>
      <c r="N550" s="10"/>
      <c r="R550" s="17"/>
      <c r="S550" s="106" t="str">
        <f>IFERROR(IF(J550="Y", "Research And Development Programs Cluster:", VLOOKUP(D550,'Cluster Info'!$A$2:$B$113,2,FALSE)), "Non Cluster:")</f>
        <v>Non Cluster:</v>
      </c>
      <c r="T550" s="106">
        <f t="shared" si="40"/>
        <v>0</v>
      </c>
      <c r="U550" s="106">
        <f t="shared" si="42"/>
        <v>0</v>
      </c>
      <c r="V550" s="106">
        <f t="shared" si="43"/>
        <v>0</v>
      </c>
      <c r="W550" s="119">
        <f t="shared" si="41"/>
        <v>0</v>
      </c>
      <c r="X550" s="106">
        <f t="shared" si="44"/>
        <v>0</v>
      </c>
    </row>
    <row r="551" spans="1:24" ht="14">
      <c r="A551" s="198"/>
      <c r="D551" s="1"/>
      <c r="E551" s="1"/>
      <c r="F551" s="187"/>
      <c r="G551" s="187"/>
      <c r="H551" s="80" t="str">
        <f>IF(ISERROR(IF(ISERROR(VLOOKUP((LEFT(D551,2)),'Fed. Agency Identifier Table'!A$2:C$63,3,FALSE)),(VLOOKUP((LEFT(D551,1)),'Fed. Agency Identifier Table'!A$2:C$63,3,FALSE)),(VLOOKUP((LEFT(D551,2)),'Fed. Agency Identifier Table'!A$2:C$63,3,FALSE)))),"",(IF(ISERROR(VLOOKUP((LEFT(D551,2)),'Fed. Agency Identifier Table'!A$2:C$63,3,FALSE)),(VLOOKUP((LEFT(D551,1)),'Fed. Agency Identifier Table'!A$2:C$63,3,FALSE)),(VLOOKUP((LEFT(D551,2)),'Fed. Agency Identifier Table'!A$2:C$63,3,FALSE)))))</f>
        <v/>
      </c>
      <c r="I551" s="150" t="str">
        <f>IF(ISNUMBER(SEARCH("*.unk*",D551)),"Other Federal Awards",IF(ISERROR(VLOOKUP(D551,'CFDA Program Titles Table'!A$2:C$2607,3,FALSE)),"",VLOOKUP(D551,'CFDA Program Titles Table'!A$2:C$2607,3,FALSE)))</f>
        <v/>
      </c>
      <c r="J551" s="70"/>
      <c r="K551" s="70"/>
      <c r="L551" s="2"/>
      <c r="M551" s="10"/>
      <c r="N551" s="10"/>
      <c r="R551" s="17"/>
      <c r="S551" s="106" t="str">
        <f>IFERROR(IF(J551="Y", "Research And Development Programs Cluster:", VLOOKUP(D551,'Cluster Info'!$A$2:$B$113,2,FALSE)), "Non Cluster:")</f>
        <v>Non Cluster:</v>
      </c>
      <c r="T551" s="106">
        <f t="shared" si="40"/>
        <v>0</v>
      </c>
      <c r="U551" s="106">
        <f t="shared" si="42"/>
        <v>0</v>
      </c>
      <c r="V551" s="106">
        <f t="shared" si="43"/>
        <v>0</v>
      </c>
      <c r="W551" s="119">
        <f t="shared" si="41"/>
        <v>0</v>
      </c>
      <c r="X551" s="106">
        <f t="shared" si="44"/>
        <v>0</v>
      </c>
    </row>
    <row r="552" spans="1:24" ht="14">
      <c r="A552" s="198"/>
      <c r="D552" s="1"/>
      <c r="E552" s="1"/>
      <c r="F552" s="187"/>
      <c r="G552" s="187"/>
      <c r="H552" s="80" t="str">
        <f>IF(ISERROR(IF(ISERROR(VLOOKUP((LEFT(D552,2)),'Fed. Agency Identifier Table'!A$2:C$63,3,FALSE)),(VLOOKUP((LEFT(D552,1)),'Fed. Agency Identifier Table'!A$2:C$63,3,FALSE)),(VLOOKUP((LEFT(D552,2)),'Fed. Agency Identifier Table'!A$2:C$63,3,FALSE)))),"",(IF(ISERROR(VLOOKUP((LEFT(D552,2)),'Fed. Agency Identifier Table'!A$2:C$63,3,FALSE)),(VLOOKUP((LEFT(D552,1)),'Fed. Agency Identifier Table'!A$2:C$63,3,FALSE)),(VLOOKUP((LEFT(D552,2)),'Fed. Agency Identifier Table'!A$2:C$63,3,FALSE)))))</f>
        <v/>
      </c>
      <c r="I552" s="150" t="str">
        <f>IF(ISNUMBER(SEARCH("*.unk*",D552)),"Other Federal Awards",IF(ISERROR(VLOOKUP(D552,'CFDA Program Titles Table'!A$2:C$2607,3,FALSE)),"",VLOOKUP(D552,'CFDA Program Titles Table'!A$2:C$2607,3,FALSE)))</f>
        <v/>
      </c>
      <c r="J552" s="70"/>
      <c r="K552" s="70"/>
      <c r="L552" s="2"/>
      <c r="M552" s="10"/>
      <c r="N552" s="10"/>
      <c r="R552" s="17"/>
      <c r="S552" s="106" t="str">
        <f>IFERROR(IF(J552="Y", "Research And Development Programs Cluster:", VLOOKUP(D552,'Cluster Info'!$A$2:$B$113,2,FALSE)), "Non Cluster:")</f>
        <v>Non Cluster:</v>
      </c>
      <c r="T552" s="106">
        <f t="shared" si="40"/>
        <v>0</v>
      </c>
      <c r="U552" s="106">
        <f t="shared" si="42"/>
        <v>0</v>
      </c>
      <c r="V552" s="106">
        <f t="shared" si="43"/>
        <v>0</v>
      </c>
      <c r="W552" s="119">
        <f t="shared" si="41"/>
        <v>0</v>
      </c>
      <c r="X552" s="106">
        <f t="shared" si="44"/>
        <v>0</v>
      </c>
    </row>
    <row r="553" spans="1:24" ht="14">
      <c r="A553" s="198"/>
      <c r="D553" s="1"/>
      <c r="E553" s="1"/>
      <c r="F553" s="187"/>
      <c r="G553" s="187"/>
      <c r="H553" s="80" t="str">
        <f>IF(ISERROR(IF(ISERROR(VLOOKUP((LEFT(D553,2)),'Fed. Agency Identifier Table'!A$2:C$63,3,FALSE)),(VLOOKUP((LEFT(D553,1)),'Fed. Agency Identifier Table'!A$2:C$63,3,FALSE)),(VLOOKUP((LEFT(D553,2)),'Fed. Agency Identifier Table'!A$2:C$63,3,FALSE)))),"",(IF(ISERROR(VLOOKUP((LEFT(D553,2)),'Fed. Agency Identifier Table'!A$2:C$63,3,FALSE)),(VLOOKUP((LEFT(D553,1)),'Fed. Agency Identifier Table'!A$2:C$63,3,FALSE)),(VLOOKUP((LEFT(D553,2)),'Fed. Agency Identifier Table'!A$2:C$63,3,FALSE)))))</f>
        <v/>
      </c>
      <c r="I553" s="150" t="str">
        <f>IF(ISNUMBER(SEARCH("*.unk*",D553)),"Other Federal Awards",IF(ISERROR(VLOOKUP(D553,'CFDA Program Titles Table'!A$2:C$2607,3,FALSE)),"",VLOOKUP(D553,'CFDA Program Titles Table'!A$2:C$2607,3,FALSE)))</f>
        <v/>
      </c>
      <c r="J553" s="70"/>
      <c r="K553" s="70"/>
      <c r="L553" s="2"/>
      <c r="M553" s="10"/>
      <c r="N553" s="10"/>
      <c r="R553" s="17"/>
      <c r="S553" s="106" t="str">
        <f>IFERROR(IF(J553="Y", "Research And Development Programs Cluster:", VLOOKUP(D553,'Cluster Info'!$A$2:$B$113,2,FALSE)), "Non Cluster:")</f>
        <v>Non Cluster:</v>
      </c>
      <c r="T553" s="106">
        <f t="shared" si="40"/>
        <v>0</v>
      </c>
      <c r="U553" s="106">
        <f t="shared" si="42"/>
        <v>0</v>
      </c>
      <c r="V553" s="106">
        <f t="shared" si="43"/>
        <v>0</v>
      </c>
      <c r="W553" s="119">
        <f t="shared" si="41"/>
        <v>0</v>
      </c>
      <c r="X553" s="106">
        <f t="shared" si="44"/>
        <v>0</v>
      </c>
    </row>
    <row r="554" spans="1:24" ht="14">
      <c r="A554" s="198"/>
      <c r="D554" s="1"/>
      <c r="E554" s="1"/>
      <c r="F554" s="187"/>
      <c r="G554" s="187"/>
      <c r="H554" s="80" t="str">
        <f>IF(ISERROR(IF(ISERROR(VLOOKUP((LEFT(D554,2)),'Fed. Agency Identifier Table'!A$2:C$63,3,FALSE)),(VLOOKUP((LEFT(D554,1)),'Fed. Agency Identifier Table'!A$2:C$63,3,FALSE)),(VLOOKUP((LEFT(D554,2)),'Fed. Agency Identifier Table'!A$2:C$63,3,FALSE)))),"",(IF(ISERROR(VLOOKUP((LEFT(D554,2)),'Fed. Agency Identifier Table'!A$2:C$63,3,FALSE)),(VLOOKUP((LEFT(D554,1)),'Fed. Agency Identifier Table'!A$2:C$63,3,FALSE)),(VLOOKUP((LEFT(D554,2)),'Fed. Agency Identifier Table'!A$2:C$63,3,FALSE)))))</f>
        <v/>
      </c>
      <c r="I554" s="150" t="str">
        <f>IF(ISNUMBER(SEARCH("*.unk*",D554)),"Other Federal Awards",IF(ISERROR(VLOOKUP(D554,'CFDA Program Titles Table'!A$2:C$2607,3,FALSE)),"",VLOOKUP(D554,'CFDA Program Titles Table'!A$2:C$2607,3,FALSE)))</f>
        <v/>
      </c>
      <c r="J554" s="70"/>
      <c r="K554" s="70"/>
      <c r="L554" s="2"/>
      <c r="M554" s="10"/>
      <c r="N554" s="10"/>
      <c r="R554" s="17"/>
      <c r="S554" s="106" t="str">
        <f>IFERROR(IF(J554="Y", "Research And Development Programs Cluster:", VLOOKUP(D554,'Cluster Info'!$A$2:$B$113,2,FALSE)), "Non Cluster:")</f>
        <v>Non Cluster:</v>
      </c>
      <c r="T554" s="106">
        <f t="shared" si="40"/>
        <v>0</v>
      </c>
      <c r="U554" s="106">
        <f t="shared" si="42"/>
        <v>0</v>
      </c>
      <c r="V554" s="106">
        <f t="shared" si="43"/>
        <v>0</v>
      </c>
      <c r="W554" s="119">
        <f t="shared" si="41"/>
        <v>0</v>
      </c>
      <c r="X554" s="106">
        <f t="shared" si="44"/>
        <v>0</v>
      </c>
    </row>
    <row r="555" spans="1:24" ht="14">
      <c r="A555" s="198"/>
      <c r="D555" s="1"/>
      <c r="E555" s="1"/>
      <c r="F555" s="187"/>
      <c r="G555" s="187"/>
      <c r="H555" s="80" t="str">
        <f>IF(ISERROR(IF(ISERROR(VLOOKUP((LEFT(D555,2)),'Fed. Agency Identifier Table'!A$2:C$63,3,FALSE)),(VLOOKUP((LEFT(D555,1)),'Fed. Agency Identifier Table'!A$2:C$63,3,FALSE)),(VLOOKUP((LEFT(D555,2)),'Fed. Agency Identifier Table'!A$2:C$63,3,FALSE)))),"",(IF(ISERROR(VLOOKUP((LEFT(D555,2)),'Fed. Agency Identifier Table'!A$2:C$63,3,FALSE)),(VLOOKUP((LEFT(D555,1)),'Fed. Agency Identifier Table'!A$2:C$63,3,FALSE)),(VLOOKUP((LEFT(D555,2)),'Fed. Agency Identifier Table'!A$2:C$63,3,FALSE)))))</f>
        <v/>
      </c>
      <c r="I555" s="150" t="str">
        <f>IF(ISNUMBER(SEARCH("*.unk*",D555)),"Other Federal Awards",IF(ISERROR(VLOOKUP(D555,'CFDA Program Titles Table'!A$2:C$2607,3,FALSE)),"",VLOOKUP(D555,'CFDA Program Titles Table'!A$2:C$2607,3,FALSE)))</f>
        <v/>
      </c>
      <c r="J555" s="70"/>
      <c r="K555" s="70"/>
      <c r="L555" s="2"/>
      <c r="M555" s="10"/>
      <c r="N555" s="10"/>
      <c r="R555" s="17"/>
      <c r="S555" s="106" t="str">
        <f>IFERROR(IF(J555="Y", "Research And Development Programs Cluster:", VLOOKUP(D555,'Cluster Info'!$A$2:$B$113,2,FALSE)), "Non Cluster:")</f>
        <v>Non Cluster:</v>
      </c>
      <c r="T555" s="106">
        <f t="shared" si="40"/>
        <v>0</v>
      </c>
      <c r="U555" s="106">
        <f t="shared" si="42"/>
        <v>0</v>
      </c>
      <c r="V555" s="106">
        <f t="shared" si="43"/>
        <v>0</v>
      </c>
      <c r="W555" s="119">
        <f t="shared" si="41"/>
        <v>0</v>
      </c>
      <c r="X555" s="106">
        <f t="shared" si="44"/>
        <v>0</v>
      </c>
    </row>
    <row r="556" spans="1:24" ht="14">
      <c r="A556" s="198"/>
      <c r="D556" s="1"/>
      <c r="E556" s="1"/>
      <c r="F556" s="187"/>
      <c r="G556" s="187"/>
      <c r="H556" s="80" t="str">
        <f>IF(ISERROR(IF(ISERROR(VLOOKUP((LEFT(D556,2)),'Fed. Agency Identifier Table'!A$2:C$63,3,FALSE)),(VLOOKUP((LEFT(D556,1)),'Fed. Agency Identifier Table'!A$2:C$63,3,FALSE)),(VLOOKUP((LEFT(D556,2)),'Fed. Agency Identifier Table'!A$2:C$63,3,FALSE)))),"",(IF(ISERROR(VLOOKUP((LEFT(D556,2)),'Fed. Agency Identifier Table'!A$2:C$63,3,FALSE)),(VLOOKUP((LEFT(D556,1)),'Fed. Agency Identifier Table'!A$2:C$63,3,FALSE)),(VLOOKUP((LEFT(D556,2)),'Fed. Agency Identifier Table'!A$2:C$63,3,FALSE)))))</f>
        <v/>
      </c>
      <c r="I556" s="150" t="str">
        <f>IF(ISNUMBER(SEARCH("*.unk*",D556)),"Other Federal Awards",IF(ISERROR(VLOOKUP(D556,'CFDA Program Titles Table'!A$2:C$2607,3,FALSE)),"",VLOOKUP(D556,'CFDA Program Titles Table'!A$2:C$2607,3,FALSE)))</f>
        <v/>
      </c>
      <c r="J556" s="70"/>
      <c r="K556" s="70"/>
      <c r="L556" s="2"/>
      <c r="M556" s="10"/>
      <c r="N556" s="10"/>
      <c r="R556" s="17"/>
      <c r="S556" s="106" t="str">
        <f>IFERROR(IF(J556="Y", "Research And Development Programs Cluster:", VLOOKUP(D556,'Cluster Info'!$A$2:$B$113,2,FALSE)), "Non Cluster:")</f>
        <v>Non Cluster:</v>
      </c>
      <c r="T556" s="106">
        <f t="shared" si="40"/>
        <v>0</v>
      </c>
      <c r="U556" s="106">
        <f t="shared" si="42"/>
        <v>0</v>
      </c>
      <c r="V556" s="106">
        <f t="shared" si="43"/>
        <v>0</v>
      </c>
      <c r="W556" s="119">
        <f t="shared" si="41"/>
        <v>0</v>
      </c>
      <c r="X556" s="106">
        <f t="shared" si="44"/>
        <v>0</v>
      </c>
    </row>
    <row r="557" spans="1:24" ht="14">
      <c r="A557" s="198"/>
      <c r="D557" s="1"/>
      <c r="E557" s="1"/>
      <c r="F557" s="187"/>
      <c r="G557" s="187"/>
      <c r="H557" s="80" t="str">
        <f>IF(ISERROR(IF(ISERROR(VLOOKUP((LEFT(D557,2)),'Fed. Agency Identifier Table'!A$2:C$63,3,FALSE)),(VLOOKUP((LEFT(D557,1)),'Fed. Agency Identifier Table'!A$2:C$63,3,FALSE)),(VLOOKUP((LEFT(D557,2)),'Fed. Agency Identifier Table'!A$2:C$63,3,FALSE)))),"",(IF(ISERROR(VLOOKUP((LEFT(D557,2)),'Fed. Agency Identifier Table'!A$2:C$63,3,FALSE)),(VLOOKUP((LEFT(D557,1)),'Fed. Agency Identifier Table'!A$2:C$63,3,FALSE)),(VLOOKUP((LEFT(D557,2)),'Fed. Agency Identifier Table'!A$2:C$63,3,FALSE)))))</f>
        <v/>
      </c>
      <c r="I557" s="150" t="str">
        <f>IF(ISNUMBER(SEARCH("*.unk*",D557)),"Other Federal Awards",IF(ISERROR(VLOOKUP(D557,'CFDA Program Titles Table'!A$2:C$2607,3,FALSE)),"",VLOOKUP(D557,'CFDA Program Titles Table'!A$2:C$2607,3,FALSE)))</f>
        <v/>
      </c>
      <c r="J557" s="70"/>
      <c r="K557" s="70"/>
      <c r="L557" s="2"/>
      <c r="M557" s="10"/>
      <c r="N557" s="10"/>
      <c r="R557" s="17"/>
      <c r="S557" s="106" t="str">
        <f>IFERROR(IF(J557="Y", "Research And Development Programs Cluster:", VLOOKUP(D557,'Cluster Info'!$A$2:$B$113,2,FALSE)), "Non Cluster:")</f>
        <v>Non Cluster:</v>
      </c>
      <c r="T557" s="106">
        <f t="shared" si="40"/>
        <v>0</v>
      </c>
      <c r="U557" s="106">
        <f t="shared" si="42"/>
        <v>0</v>
      </c>
      <c r="V557" s="106">
        <f t="shared" si="43"/>
        <v>0</v>
      </c>
      <c r="W557" s="119">
        <f t="shared" si="41"/>
        <v>0</v>
      </c>
      <c r="X557" s="106">
        <f t="shared" si="44"/>
        <v>0</v>
      </c>
    </row>
    <row r="558" spans="1:24" ht="14">
      <c r="A558" s="198"/>
      <c r="D558" s="1"/>
      <c r="E558" s="1"/>
      <c r="F558" s="187"/>
      <c r="G558" s="187"/>
      <c r="H558" s="80" t="str">
        <f>IF(ISERROR(IF(ISERROR(VLOOKUP((LEFT(D558,2)),'Fed. Agency Identifier Table'!A$2:C$63,3,FALSE)),(VLOOKUP((LEFT(D558,1)),'Fed. Agency Identifier Table'!A$2:C$63,3,FALSE)),(VLOOKUP((LEFT(D558,2)),'Fed. Agency Identifier Table'!A$2:C$63,3,FALSE)))),"",(IF(ISERROR(VLOOKUP((LEFT(D558,2)),'Fed. Agency Identifier Table'!A$2:C$63,3,FALSE)),(VLOOKUP((LEFT(D558,1)),'Fed. Agency Identifier Table'!A$2:C$63,3,FALSE)),(VLOOKUP((LEFT(D558,2)),'Fed. Agency Identifier Table'!A$2:C$63,3,FALSE)))))</f>
        <v/>
      </c>
      <c r="I558" s="150" t="str">
        <f>IF(ISNUMBER(SEARCH("*.unk*",D558)),"Other Federal Awards",IF(ISERROR(VLOOKUP(D558,'CFDA Program Titles Table'!A$2:C$2607,3,FALSE)),"",VLOOKUP(D558,'CFDA Program Titles Table'!A$2:C$2607,3,FALSE)))</f>
        <v/>
      </c>
      <c r="J558" s="70"/>
      <c r="K558" s="70"/>
      <c r="L558" s="2"/>
      <c r="M558" s="10"/>
      <c r="N558" s="10"/>
      <c r="R558" s="17"/>
      <c r="S558" s="106" t="str">
        <f>IFERROR(IF(J558="Y", "Research And Development Programs Cluster:", VLOOKUP(D558,'Cluster Info'!$A$2:$B$113,2,FALSE)), "Non Cluster:")</f>
        <v>Non Cluster:</v>
      </c>
      <c r="T558" s="106">
        <f t="shared" si="40"/>
        <v>0</v>
      </c>
      <c r="U558" s="106">
        <f t="shared" si="42"/>
        <v>0</v>
      </c>
      <c r="V558" s="106">
        <f t="shared" si="43"/>
        <v>0</v>
      </c>
      <c r="W558" s="119">
        <f t="shared" si="41"/>
        <v>0</v>
      </c>
      <c r="X558" s="106">
        <f t="shared" si="44"/>
        <v>0</v>
      </c>
    </row>
    <row r="559" spans="1:24" ht="14">
      <c r="A559" s="198"/>
      <c r="D559" s="1"/>
      <c r="E559" s="1"/>
      <c r="F559" s="187"/>
      <c r="G559" s="187"/>
      <c r="H559" s="80" t="str">
        <f>IF(ISERROR(IF(ISERROR(VLOOKUP((LEFT(D559,2)),'Fed. Agency Identifier Table'!A$2:C$63,3,FALSE)),(VLOOKUP((LEFT(D559,1)),'Fed. Agency Identifier Table'!A$2:C$63,3,FALSE)),(VLOOKUP((LEFT(D559,2)),'Fed. Agency Identifier Table'!A$2:C$63,3,FALSE)))),"",(IF(ISERROR(VLOOKUP((LEFT(D559,2)),'Fed. Agency Identifier Table'!A$2:C$63,3,FALSE)),(VLOOKUP((LEFT(D559,1)),'Fed. Agency Identifier Table'!A$2:C$63,3,FALSE)),(VLOOKUP((LEFT(D559,2)),'Fed. Agency Identifier Table'!A$2:C$63,3,FALSE)))))</f>
        <v/>
      </c>
      <c r="I559" s="150" t="str">
        <f>IF(ISNUMBER(SEARCH("*.unk*",D559)),"Other Federal Awards",IF(ISERROR(VLOOKUP(D559,'CFDA Program Titles Table'!A$2:C$2607,3,FALSE)),"",VLOOKUP(D559,'CFDA Program Titles Table'!A$2:C$2607,3,FALSE)))</f>
        <v/>
      </c>
      <c r="J559" s="70"/>
      <c r="K559" s="70"/>
      <c r="L559" s="2"/>
      <c r="M559" s="10"/>
      <c r="N559" s="10"/>
      <c r="R559" s="17"/>
      <c r="S559" s="106" t="str">
        <f>IFERROR(IF(J559="Y", "Research And Development Programs Cluster:", VLOOKUP(D559,'Cluster Info'!$A$2:$B$113,2,FALSE)), "Non Cluster:")</f>
        <v>Non Cluster:</v>
      </c>
      <c r="T559" s="106">
        <f t="shared" si="40"/>
        <v>0</v>
      </c>
      <c r="U559" s="106">
        <f t="shared" si="42"/>
        <v>0</v>
      </c>
      <c r="V559" s="106">
        <f t="shared" si="43"/>
        <v>0</v>
      </c>
      <c r="W559" s="119">
        <f t="shared" si="41"/>
        <v>0</v>
      </c>
      <c r="X559" s="106">
        <f t="shared" si="44"/>
        <v>0</v>
      </c>
    </row>
    <row r="560" spans="1:24" ht="14">
      <c r="A560" s="198"/>
      <c r="D560" s="1"/>
      <c r="E560" s="1"/>
      <c r="F560" s="187"/>
      <c r="G560" s="187"/>
      <c r="H560" s="80" t="str">
        <f>IF(ISERROR(IF(ISERROR(VLOOKUP((LEFT(D560,2)),'Fed. Agency Identifier Table'!A$2:C$63,3,FALSE)),(VLOOKUP((LEFT(D560,1)),'Fed. Agency Identifier Table'!A$2:C$63,3,FALSE)),(VLOOKUP((LEFT(D560,2)),'Fed. Agency Identifier Table'!A$2:C$63,3,FALSE)))),"",(IF(ISERROR(VLOOKUP((LEFT(D560,2)),'Fed. Agency Identifier Table'!A$2:C$63,3,FALSE)),(VLOOKUP((LEFT(D560,1)),'Fed. Agency Identifier Table'!A$2:C$63,3,FALSE)),(VLOOKUP((LEFT(D560,2)),'Fed. Agency Identifier Table'!A$2:C$63,3,FALSE)))))</f>
        <v/>
      </c>
      <c r="I560" s="150" t="str">
        <f>IF(ISNUMBER(SEARCH("*.unk*",D560)),"Other Federal Awards",IF(ISERROR(VLOOKUP(D560,'CFDA Program Titles Table'!A$2:C$2607,3,FALSE)),"",VLOOKUP(D560,'CFDA Program Titles Table'!A$2:C$2607,3,FALSE)))</f>
        <v/>
      </c>
      <c r="J560" s="70"/>
      <c r="K560" s="70"/>
      <c r="L560" s="2"/>
      <c r="M560" s="10"/>
      <c r="N560" s="10"/>
      <c r="R560" s="17"/>
      <c r="S560" s="106" t="str">
        <f>IFERROR(IF(J560="Y", "Research And Development Programs Cluster:", VLOOKUP(D560,'Cluster Info'!$A$2:$B$113,2,FALSE)), "Non Cluster:")</f>
        <v>Non Cluster:</v>
      </c>
      <c r="T560" s="106">
        <f t="shared" si="40"/>
        <v>0</v>
      </c>
      <c r="U560" s="106">
        <f t="shared" si="42"/>
        <v>0</v>
      </c>
      <c r="V560" s="106">
        <f t="shared" si="43"/>
        <v>0</v>
      </c>
      <c r="W560" s="119">
        <f t="shared" si="41"/>
        <v>0</v>
      </c>
      <c r="X560" s="106">
        <f t="shared" si="44"/>
        <v>0</v>
      </c>
    </row>
    <row r="561" spans="1:24" ht="14">
      <c r="A561" s="198"/>
      <c r="D561" s="1"/>
      <c r="E561" s="1"/>
      <c r="F561" s="187"/>
      <c r="G561" s="187"/>
      <c r="H561" s="80" t="str">
        <f>IF(ISERROR(IF(ISERROR(VLOOKUP((LEFT(D561,2)),'Fed. Agency Identifier Table'!A$2:C$63,3,FALSE)),(VLOOKUP((LEFT(D561,1)),'Fed. Agency Identifier Table'!A$2:C$63,3,FALSE)),(VLOOKUP((LEFT(D561,2)),'Fed. Agency Identifier Table'!A$2:C$63,3,FALSE)))),"",(IF(ISERROR(VLOOKUP((LEFT(D561,2)),'Fed. Agency Identifier Table'!A$2:C$63,3,FALSE)),(VLOOKUP((LEFT(D561,1)),'Fed. Agency Identifier Table'!A$2:C$63,3,FALSE)),(VLOOKUP((LEFT(D561,2)),'Fed. Agency Identifier Table'!A$2:C$63,3,FALSE)))))</f>
        <v/>
      </c>
      <c r="I561" s="150" t="str">
        <f>IF(ISNUMBER(SEARCH("*.unk*",D561)),"Other Federal Awards",IF(ISERROR(VLOOKUP(D561,'CFDA Program Titles Table'!A$2:C$2607,3,FALSE)),"",VLOOKUP(D561,'CFDA Program Titles Table'!A$2:C$2607,3,FALSE)))</f>
        <v/>
      </c>
      <c r="J561" s="70"/>
      <c r="K561" s="70"/>
      <c r="L561" s="2"/>
      <c r="M561" s="10"/>
      <c r="N561" s="10"/>
      <c r="R561" s="17"/>
      <c r="S561" s="106" t="str">
        <f>IFERROR(IF(J561="Y", "Research And Development Programs Cluster:", VLOOKUP(D561,'Cluster Info'!$A$2:$B$113,2,FALSE)), "Non Cluster:")</f>
        <v>Non Cluster:</v>
      </c>
      <c r="T561" s="106">
        <f t="shared" si="40"/>
        <v>0</v>
      </c>
      <c r="U561" s="106">
        <f t="shared" si="42"/>
        <v>0</v>
      </c>
      <c r="V561" s="106">
        <f t="shared" si="43"/>
        <v>0</v>
      </c>
      <c r="W561" s="119">
        <f t="shared" si="41"/>
        <v>0</v>
      </c>
      <c r="X561" s="106">
        <f t="shared" si="44"/>
        <v>0</v>
      </c>
    </row>
    <row r="562" spans="1:24" ht="14">
      <c r="A562" s="198"/>
      <c r="D562" s="1"/>
      <c r="E562" s="1"/>
      <c r="F562" s="187"/>
      <c r="G562" s="187"/>
      <c r="H562" s="80" t="str">
        <f>IF(ISERROR(IF(ISERROR(VLOOKUP((LEFT(D562,2)),'Fed. Agency Identifier Table'!A$2:C$63,3,FALSE)),(VLOOKUP((LEFT(D562,1)),'Fed. Agency Identifier Table'!A$2:C$63,3,FALSE)),(VLOOKUP((LEFT(D562,2)),'Fed. Agency Identifier Table'!A$2:C$63,3,FALSE)))),"",(IF(ISERROR(VLOOKUP((LEFT(D562,2)),'Fed. Agency Identifier Table'!A$2:C$63,3,FALSE)),(VLOOKUP((LEFT(D562,1)),'Fed. Agency Identifier Table'!A$2:C$63,3,FALSE)),(VLOOKUP((LEFT(D562,2)),'Fed. Agency Identifier Table'!A$2:C$63,3,FALSE)))))</f>
        <v/>
      </c>
      <c r="I562" s="150" t="str">
        <f>IF(ISNUMBER(SEARCH("*.unk*",D562)),"Other Federal Awards",IF(ISERROR(VLOOKUP(D562,'CFDA Program Titles Table'!A$2:C$2607,3,FALSE)),"",VLOOKUP(D562,'CFDA Program Titles Table'!A$2:C$2607,3,FALSE)))</f>
        <v/>
      </c>
      <c r="J562" s="70"/>
      <c r="K562" s="70"/>
      <c r="L562" s="2"/>
      <c r="M562" s="10"/>
      <c r="N562" s="10"/>
      <c r="R562" s="17"/>
      <c r="S562" s="106" t="str">
        <f>IFERROR(IF(J562="Y", "Research And Development Programs Cluster:", VLOOKUP(D562,'Cluster Info'!$A$2:$B$113,2,FALSE)), "Non Cluster:")</f>
        <v>Non Cluster:</v>
      </c>
      <c r="T562" s="106">
        <f t="shared" si="40"/>
        <v>0</v>
      </c>
      <c r="U562" s="106">
        <f t="shared" si="42"/>
        <v>0</v>
      </c>
      <c r="V562" s="106">
        <f t="shared" si="43"/>
        <v>0</v>
      </c>
      <c r="W562" s="119">
        <f t="shared" si="41"/>
        <v>0</v>
      </c>
      <c r="X562" s="106">
        <f t="shared" si="44"/>
        <v>0</v>
      </c>
    </row>
    <row r="563" spans="1:24" ht="14">
      <c r="A563" s="198"/>
      <c r="D563" s="1"/>
      <c r="E563" s="1"/>
      <c r="F563" s="187"/>
      <c r="G563" s="187"/>
      <c r="H563" s="80" t="str">
        <f>IF(ISERROR(IF(ISERROR(VLOOKUP((LEFT(D563,2)),'Fed. Agency Identifier Table'!A$2:C$63,3,FALSE)),(VLOOKUP((LEFT(D563,1)),'Fed. Agency Identifier Table'!A$2:C$63,3,FALSE)),(VLOOKUP((LEFT(D563,2)),'Fed. Agency Identifier Table'!A$2:C$63,3,FALSE)))),"",(IF(ISERROR(VLOOKUP((LEFT(D563,2)),'Fed. Agency Identifier Table'!A$2:C$63,3,FALSE)),(VLOOKUP((LEFT(D563,1)),'Fed. Agency Identifier Table'!A$2:C$63,3,FALSE)),(VLOOKUP((LEFT(D563,2)),'Fed. Agency Identifier Table'!A$2:C$63,3,FALSE)))))</f>
        <v/>
      </c>
      <c r="I563" s="150" t="str">
        <f>IF(ISNUMBER(SEARCH("*.unk*",D563)),"Other Federal Awards",IF(ISERROR(VLOOKUP(D563,'CFDA Program Titles Table'!A$2:C$2607,3,FALSE)),"",VLOOKUP(D563,'CFDA Program Titles Table'!A$2:C$2607,3,FALSE)))</f>
        <v/>
      </c>
      <c r="J563" s="70"/>
      <c r="K563" s="70"/>
      <c r="L563" s="2"/>
      <c r="M563" s="10"/>
      <c r="N563" s="10"/>
      <c r="R563" s="17"/>
      <c r="S563" s="106" t="str">
        <f>IFERROR(IF(J563="Y", "Research And Development Programs Cluster:", VLOOKUP(D563,'Cluster Info'!$A$2:$B$113,2,FALSE)), "Non Cluster:")</f>
        <v>Non Cluster:</v>
      </c>
      <c r="T563" s="106">
        <f t="shared" si="40"/>
        <v>0</v>
      </c>
      <c r="U563" s="106">
        <f t="shared" si="42"/>
        <v>0</v>
      </c>
      <c r="V563" s="106">
        <f t="shared" si="43"/>
        <v>0</v>
      </c>
      <c r="W563" s="119">
        <f t="shared" si="41"/>
        <v>0</v>
      </c>
      <c r="X563" s="106">
        <f t="shared" si="44"/>
        <v>0</v>
      </c>
    </row>
    <row r="564" spans="1:24" ht="14">
      <c r="A564" s="198"/>
      <c r="D564" s="1"/>
      <c r="E564" s="1"/>
      <c r="F564" s="187"/>
      <c r="G564" s="187"/>
      <c r="H564" s="80" t="str">
        <f>IF(ISERROR(IF(ISERROR(VLOOKUP((LEFT(D564,2)),'Fed. Agency Identifier Table'!A$2:C$63,3,FALSE)),(VLOOKUP((LEFT(D564,1)),'Fed. Agency Identifier Table'!A$2:C$63,3,FALSE)),(VLOOKUP((LEFT(D564,2)),'Fed. Agency Identifier Table'!A$2:C$63,3,FALSE)))),"",(IF(ISERROR(VLOOKUP((LEFT(D564,2)),'Fed. Agency Identifier Table'!A$2:C$63,3,FALSE)),(VLOOKUP((LEFT(D564,1)),'Fed. Agency Identifier Table'!A$2:C$63,3,FALSE)),(VLOOKUP((LEFT(D564,2)),'Fed. Agency Identifier Table'!A$2:C$63,3,FALSE)))))</f>
        <v/>
      </c>
      <c r="I564" s="150" t="str">
        <f>IF(ISNUMBER(SEARCH("*.unk*",D564)),"Other Federal Awards",IF(ISERROR(VLOOKUP(D564,'CFDA Program Titles Table'!A$2:C$2607,3,FALSE)),"",VLOOKUP(D564,'CFDA Program Titles Table'!A$2:C$2607,3,FALSE)))</f>
        <v/>
      </c>
      <c r="J564" s="70"/>
      <c r="K564" s="70"/>
      <c r="L564" s="2"/>
      <c r="M564" s="10"/>
      <c r="N564" s="10"/>
      <c r="R564" s="17"/>
      <c r="S564" s="106" t="str">
        <f>IFERROR(IF(J564="Y", "Research And Development Programs Cluster:", VLOOKUP(D564,'Cluster Info'!$A$2:$B$113,2,FALSE)), "Non Cluster:")</f>
        <v>Non Cluster:</v>
      </c>
      <c r="T564" s="106">
        <f t="shared" si="40"/>
        <v>0</v>
      </c>
      <c r="U564" s="106">
        <f t="shared" si="42"/>
        <v>0</v>
      </c>
      <c r="V564" s="106">
        <f t="shared" si="43"/>
        <v>0</v>
      </c>
      <c r="W564" s="119">
        <f t="shared" si="41"/>
        <v>0</v>
      </c>
      <c r="X564" s="106">
        <f t="shared" si="44"/>
        <v>0</v>
      </c>
    </row>
    <row r="565" spans="1:24" ht="14">
      <c r="A565" s="198"/>
      <c r="D565" s="1"/>
      <c r="E565" s="1"/>
      <c r="F565" s="187"/>
      <c r="G565" s="187"/>
      <c r="H565" s="80" t="str">
        <f>IF(ISERROR(IF(ISERROR(VLOOKUP((LEFT(D565,2)),'Fed. Agency Identifier Table'!A$2:C$63,3,FALSE)),(VLOOKUP((LEFT(D565,1)),'Fed. Agency Identifier Table'!A$2:C$63,3,FALSE)),(VLOOKUP((LEFT(D565,2)),'Fed. Agency Identifier Table'!A$2:C$63,3,FALSE)))),"",(IF(ISERROR(VLOOKUP((LEFT(D565,2)),'Fed. Agency Identifier Table'!A$2:C$63,3,FALSE)),(VLOOKUP((LEFT(D565,1)),'Fed. Agency Identifier Table'!A$2:C$63,3,FALSE)),(VLOOKUP((LEFT(D565,2)),'Fed. Agency Identifier Table'!A$2:C$63,3,FALSE)))))</f>
        <v/>
      </c>
      <c r="I565" s="150" t="str">
        <f>IF(ISNUMBER(SEARCH("*.unk*",D565)),"Other Federal Awards",IF(ISERROR(VLOOKUP(D565,'CFDA Program Titles Table'!A$2:C$2607,3,FALSE)),"",VLOOKUP(D565,'CFDA Program Titles Table'!A$2:C$2607,3,FALSE)))</f>
        <v/>
      </c>
      <c r="J565" s="70"/>
      <c r="K565" s="70"/>
      <c r="L565" s="2"/>
      <c r="M565" s="10"/>
      <c r="N565" s="10"/>
      <c r="R565" s="17"/>
      <c r="S565" s="106" t="str">
        <f>IFERROR(IF(J565="Y", "Research And Development Programs Cluster:", VLOOKUP(D565,'Cluster Info'!$A$2:$B$113,2,FALSE)), "Non Cluster:")</f>
        <v>Non Cluster:</v>
      </c>
      <c r="T565" s="106">
        <f t="shared" si="40"/>
        <v>0</v>
      </c>
      <c r="U565" s="106">
        <f t="shared" si="42"/>
        <v>0</v>
      </c>
      <c r="V565" s="106">
        <f t="shared" si="43"/>
        <v>0</v>
      </c>
      <c r="W565" s="119">
        <f t="shared" si="41"/>
        <v>0</v>
      </c>
      <c r="X565" s="106">
        <f t="shared" si="44"/>
        <v>0</v>
      </c>
    </row>
    <row r="566" spans="1:24" ht="14">
      <c r="A566" s="198"/>
      <c r="D566" s="1"/>
      <c r="E566" s="1"/>
      <c r="F566" s="187"/>
      <c r="G566" s="187"/>
      <c r="H566" s="80" t="str">
        <f>IF(ISERROR(IF(ISERROR(VLOOKUP((LEFT(D566,2)),'Fed. Agency Identifier Table'!A$2:C$63,3,FALSE)),(VLOOKUP((LEFT(D566,1)),'Fed. Agency Identifier Table'!A$2:C$63,3,FALSE)),(VLOOKUP((LEFT(D566,2)),'Fed. Agency Identifier Table'!A$2:C$63,3,FALSE)))),"",(IF(ISERROR(VLOOKUP((LEFT(D566,2)),'Fed. Agency Identifier Table'!A$2:C$63,3,FALSE)),(VLOOKUP((LEFT(D566,1)),'Fed. Agency Identifier Table'!A$2:C$63,3,FALSE)),(VLOOKUP((LEFT(D566,2)),'Fed. Agency Identifier Table'!A$2:C$63,3,FALSE)))))</f>
        <v/>
      </c>
      <c r="I566" s="150" t="str">
        <f>IF(ISNUMBER(SEARCH("*.unk*",D566)),"Other Federal Awards",IF(ISERROR(VLOOKUP(D566,'CFDA Program Titles Table'!A$2:C$2607,3,FALSE)),"",VLOOKUP(D566,'CFDA Program Titles Table'!A$2:C$2607,3,FALSE)))</f>
        <v/>
      </c>
      <c r="J566" s="70"/>
      <c r="K566" s="70"/>
      <c r="L566" s="2"/>
      <c r="M566" s="10"/>
      <c r="N566" s="10"/>
      <c r="R566" s="17"/>
      <c r="S566" s="106" t="str">
        <f>IFERROR(IF(J566="Y", "Research And Development Programs Cluster:", VLOOKUP(D566,'Cluster Info'!$A$2:$B$113,2,FALSE)), "Non Cluster:")</f>
        <v>Non Cluster:</v>
      </c>
      <c r="T566" s="106">
        <f t="shared" si="40"/>
        <v>0</v>
      </c>
      <c r="U566" s="106">
        <f t="shared" si="42"/>
        <v>0</v>
      </c>
      <c r="V566" s="106">
        <f t="shared" si="43"/>
        <v>0</v>
      </c>
      <c r="W566" s="119">
        <f t="shared" si="41"/>
        <v>0</v>
      </c>
      <c r="X566" s="106">
        <f t="shared" si="44"/>
        <v>0</v>
      </c>
    </row>
    <row r="567" spans="1:24" ht="14">
      <c r="A567" s="198"/>
      <c r="D567" s="1"/>
      <c r="E567" s="1"/>
      <c r="F567" s="187"/>
      <c r="G567" s="187"/>
      <c r="H567" s="80" t="str">
        <f>IF(ISERROR(IF(ISERROR(VLOOKUP((LEFT(D567,2)),'Fed. Agency Identifier Table'!A$2:C$63,3,FALSE)),(VLOOKUP((LEFT(D567,1)),'Fed. Agency Identifier Table'!A$2:C$63,3,FALSE)),(VLOOKUP((LEFT(D567,2)),'Fed. Agency Identifier Table'!A$2:C$63,3,FALSE)))),"",(IF(ISERROR(VLOOKUP((LEFT(D567,2)),'Fed. Agency Identifier Table'!A$2:C$63,3,FALSE)),(VLOOKUP((LEFT(D567,1)),'Fed. Agency Identifier Table'!A$2:C$63,3,FALSE)),(VLOOKUP((LEFT(D567,2)),'Fed. Agency Identifier Table'!A$2:C$63,3,FALSE)))))</f>
        <v/>
      </c>
      <c r="I567" s="150" t="str">
        <f>IF(ISNUMBER(SEARCH("*.unk*",D567)),"Other Federal Awards",IF(ISERROR(VLOOKUP(D567,'CFDA Program Titles Table'!A$2:C$2607,3,FALSE)),"",VLOOKUP(D567,'CFDA Program Titles Table'!A$2:C$2607,3,FALSE)))</f>
        <v/>
      </c>
      <c r="J567" s="70"/>
      <c r="K567" s="70"/>
      <c r="L567" s="2"/>
      <c r="M567" s="10"/>
      <c r="N567" s="10"/>
      <c r="R567" s="17"/>
      <c r="S567" s="106" t="str">
        <f>IFERROR(IF(J567="Y", "Research And Development Programs Cluster:", VLOOKUP(D567,'Cluster Info'!$A$2:$B$113,2,FALSE)), "Non Cluster:")</f>
        <v>Non Cluster:</v>
      </c>
      <c r="T567" s="106">
        <f t="shared" si="40"/>
        <v>0</v>
      </c>
      <c r="U567" s="106">
        <f t="shared" si="42"/>
        <v>0</v>
      </c>
      <c r="V567" s="106">
        <f t="shared" si="43"/>
        <v>0</v>
      </c>
      <c r="W567" s="119">
        <f t="shared" si="41"/>
        <v>0</v>
      </c>
      <c r="X567" s="106">
        <f t="shared" si="44"/>
        <v>0</v>
      </c>
    </row>
    <row r="568" spans="1:24" ht="14">
      <c r="A568" s="198"/>
      <c r="D568" s="1"/>
      <c r="E568" s="1"/>
      <c r="F568" s="187"/>
      <c r="G568" s="187"/>
      <c r="H568" s="80" t="str">
        <f>IF(ISERROR(IF(ISERROR(VLOOKUP((LEFT(D568,2)),'Fed. Agency Identifier Table'!A$2:C$63,3,FALSE)),(VLOOKUP((LEFT(D568,1)),'Fed. Agency Identifier Table'!A$2:C$63,3,FALSE)),(VLOOKUP((LEFT(D568,2)),'Fed. Agency Identifier Table'!A$2:C$63,3,FALSE)))),"",(IF(ISERROR(VLOOKUP((LEFT(D568,2)),'Fed. Agency Identifier Table'!A$2:C$63,3,FALSE)),(VLOOKUP((LEFT(D568,1)),'Fed. Agency Identifier Table'!A$2:C$63,3,FALSE)),(VLOOKUP((LEFT(D568,2)),'Fed. Agency Identifier Table'!A$2:C$63,3,FALSE)))))</f>
        <v/>
      </c>
      <c r="I568" s="150" t="str">
        <f>IF(ISNUMBER(SEARCH("*.unk*",D568)),"Other Federal Awards",IF(ISERROR(VLOOKUP(D568,'CFDA Program Titles Table'!A$2:C$2607,3,FALSE)),"",VLOOKUP(D568,'CFDA Program Titles Table'!A$2:C$2607,3,FALSE)))</f>
        <v/>
      </c>
      <c r="J568" s="70"/>
      <c r="K568" s="70"/>
      <c r="L568" s="2"/>
      <c r="M568" s="10"/>
      <c r="N568" s="10"/>
      <c r="R568" s="17"/>
      <c r="S568" s="106" t="str">
        <f>IFERROR(IF(J568="Y", "Research And Development Programs Cluster:", VLOOKUP(D568,'Cluster Info'!$A$2:$B$113,2,FALSE)), "Non Cluster:")</f>
        <v>Non Cluster:</v>
      </c>
      <c r="T568" s="106">
        <f t="shared" si="40"/>
        <v>0</v>
      </c>
      <c r="U568" s="106">
        <f t="shared" si="42"/>
        <v>0</v>
      </c>
      <c r="V568" s="106">
        <f t="shared" si="43"/>
        <v>0</v>
      </c>
      <c r="W568" s="119">
        <f t="shared" si="41"/>
        <v>0</v>
      </c>
      <c r="X568" s="106">
        <f t="shared" si="44"/>
        <v>0</v>
      </c>
    </row>
    <row r="569" spans="1:24" ht="14">
      <c r="A569" s="198"/>
      <c r="D569" s="1"/>
      <c r="E569" s="1"/>
      <c r="F569" s="187"/>
      <c r="G569" s="187"/>
      <c r="H569" s="80" t="str">
        <f>IF(ISERROR(IF(ISERROR(VLOOKUP((LEFT(D569,2)),'Fed. Agency Identifier Table'!A$2:C$63,3,FALSE)),(VLOOKUP((LEFT(D569,1)),'Fed. Agency Identifier Table'!A$2:C$63,3,FALSE)),(VLOOKUP((LEFT(D569,2)),'Fed. Agency Identifier Table'!A$2:C$63,3,FALSE)))),"",(IF(ISERROR(VLOOKUP((LEFT(D569,2)),'Fed. Agency Identifier Table'!A$2:C$63,3,FALSE)),(VLOOKUP((LEFT(D569,1)),'Fed. Agency Identifier Table'!A$2:C$63,3,FALSE)),(VLOOKUP((LEFT(D569,2)),'Fed. Agency Identifier Table'!A$2:C$63,3,FALSE)))))</f>
        <v/>
      </c>
      <c r="I569" s="150" t="str">
        <f>IF(ISNUMBER(SEARCH("*.unk*",D569)),"Other Federal Awards",IF(ISERROR(VLOOKUP(D569,'CFDA Program Titles Table'!A$2:C$2607,3,FALSE)),"",VLOOKUP(D569,'CFDA Program Titles Table'!A$2:C$2607,3,FALSE)))</f>
        <v/>
      </c>
      <c r="J569" s="70"/>
      <c r="K569" s="70"/>
      <c r="L569" s="2"/>
      <c r="M569" s="10"/>
      <c r="N569" s="10"/>
      <c r="R569" s="17"/>
      <c r="S569" s="106" t="str">
        <f>IFERROR(IF(J569="Y", "Research And Development Programs Cluster:", VLOOKUP(D569,'Cluster Info'!$A$2:$B$113,2,FALSE)), "Non Cluster:")</f>
        <v>Non Cluster:</v>
      </c>
      <c r="T569" s="106">
        <f t="shared" si="40"/>
        <v>0</v>
      </c>
      <c r="U569" s="106">
        <f t="shared" si="42"/>
        <v>0</v>
      </c>
      <c r="V569" s="106">
        <f t="shared" si="43"/>
        <v>0</v>
      </c>
      <c r="W569" s="119">
        <f t="shared" si="41"/>
        <v>0</v>
      </c>
      <c r="X569" s="106">
        <f t="shared" si="44"/>
        <v>0</v>
      </c>
    </row>
    <row r="570" spans="1:24" ht="14">
      <c r="A570" s="198"/>
      <c r="D570" s="1"/>
      <c r="E570" s="1"/>
      <c r="F570" s="187"/>
      <c r="G570" s="187"/>
      <c r="H570" s="80" t="str">
        <f>IF(ISERROR(IF(ISERROR(VLOOKUP((LEFT(D570,2)),'Fed. Agency Identifier Table'!A$2:C$63,3,FALSE)),(VLOOKUP((LEFT(D570,1)),'Fed. Agency Identifier Table'!A$2:C$63,3,FALSE)),(VLOOKUP((LEFT(D570,2)),'Fed. Agency Identifier Table'!A$2:C$63,3,FALSE)))),"",(IF(ISERROR(VLOOKUP((LEFT(D570,2)),'Fed. Agency Identifier Table'!A$2:C$63,3,FALSE)),(VLOOKUP((LEFT(D570,1)),'Fed. Agency Identifier Table'!A$2:C$63,3,FALSE)),(VLOOKUP((LEFT(D570,2)),'Fed. Agency Identifier Table'!A$2:C$63,3,FALSE)))))</f>
        <v/>
      </c>
      <c r="I570" s="150" t="str">
        <f>IF(ISNUMBER(SEARCH("*.unk*",D570)),"Other Federal Awards",IF(ISERROR(VLOOKUP(D570,'CFDA Program Titles Table'!A$2:C$2607,3,FALSE)),"",VLOOKUP(D570,'CFDA Program Titles Table'!A$2:C$2607,3,FALSE)))</f>
        <v/>
      </c>
      <c r="J570" s="70"/>
      <c r="K570" s="70"/>
      <c r="L570" s="2"/>
      <c r="M570" s="10"/>
      <c r="N570" s="10"/>
      <c r="R570" s="17"/>
      <c r="S570" s="106" t="str">
        <f>IFERROR(IF(J570="Y", "Research And Development Programs Cluster:", VLOOKUP(D570,'Cluster Info'!$A$2:$B$113,2,FALSE)), "Non Cluster:")</f>
        <v>Non Cluster:</v>
      </c>
      <c r="T570" s="106">
        <f t="shared" si="40"/>
        <v>0</v>
      </c>
      <c r="U570" s="106">
        <f t="shared" si="42"/>
        <v>0</v>
      </c>
      <c r="V570" s="106">
        <f t="shared" si="43"/>
        <v>0</v>
      </c>
      <c r="W570" s="119">
        <f t="shared" si="41"/>
        <v>0</v>
      </c>
      <c r="X570" s="106">
        <f t="shared" si="44"/>
        <v>0</v>
      </c>
    </row>
    <row r="571" spans="1:24" ht="14">
      <c r="A571" s="198"/>
      <c r="D571" s="1"/>
      <c r="E571" s="1"/>
      <c r="F571" s="187"/>
      <c r="G571" s="187"/>
      <c r="H571" s="80" t="str">
        <f>IF(ISERROR(IF(ISERROR(VLOOKUP((LEFT(D571,2)),'Fed. Agency Identifier Table'!A$2:C$63,3,FALSE)),(VLOOKUP((LEFT(D571,1)),'Fed. Agency Identifier Table'!A$2:C$63,3,FALSE)),(VLOOKUP((LEFT(D571,2)),'Fed. Agency Identifier Table'!A$2:C$63,3,FALSE)))),"",(IF(ISERROR(VLOOKUP((LEFT(D571,2)),'Fed. Agency Identifier Table'!A$2:C$63,3,FALSE)),(VLOOKUP((LEFT(D571,1)),'Fed. Agency Identifier Table'!A$2:C$63,3,FALSE)),(VLOOKUP((LEFT(D571,2)),'Fed. Agency Identifier Table'!A$2:C$63,3,FALSE)))))</f>
        <v/>
      </c>
      <c r="I571" s="150" t="str">
        <f>IF(ISNUMBER(SEARCH("*.unk*",D571)),"Other Federal Awards",IF(ISERROR(VLOOKUP(D571,'CFDA Program Titles Table'!A$2:C$2607,3,FALSE)),"",VLOOKUP(D571,'CFDA Program Titles Table'!A$2:C$2607,3,FALSE)))</f>
        <v/>
      </c>
      <c r="J571" s="70"/>
      <c r="K571" s="70"/>
      <c r="L571" s="2"/>
      <c r="M571" s="10"/>
      <c r="N571" s="10"/>
      <c r="R571" s="17"/>
      <c r="S571" s="106" t="str">
        <f>IFERROR(IF(J571="Y", "Research And Development Programs Cluster:", VLOOKUP(D571,'Cluster Info'!$A$2:$B$113,2,FALSE)), "Non Cluster:")</f>
        <v>Non Cluster:</v>
      </c>
      <c r="T571" s="106">
        <f t="shared" si="40"/>
        <v>0</v>
      </c>
      <c r="U571" s="106">
        <f t="shared" si="42"/>
        <v>0</v>
      </c>
      <c r="V571" s="106">
        <f t="shared" si="43"/>
        <v>0</v>
      </c>
      <c r="W571" s="119">
        <f t="shared" si="41"/>
        <v>0</v>
      </c>
      <c r="X571" s="106">
        <f t="shared" si="44"/>
        <v>0</v>
      </c>
    </row>
    <row r="572" spans="1:24" ht="14">
      <c r="A572" s="198"/>
      <c r="D572" s="1"/>
      <c r="E572" s="1"/>
      <c r="F572" s="187"/>
      <c r="G572" s="187"/>
      <c r="H572" s="80" t="str">
        <f>IF(ISERROR(IF(ISERROR(VLOOKUP((LEFT(D572,2)),'Fed. Agency Identifier Table'!A$2:C$63,3,FALSE)),(VLOOKUP((LEFT(D572,1)),'Fed. Agency Identifier Table'!A$2:C$63,3,FALSE)),(VLOOKUP((LEFT(D572,2)),'Fed. Agency Identifier Table'!A$2:C$63,3,FALSE)))),"",(IF(ISERROR(VLOOKUP((LEFT(D572,2)),'Fed. Agency Identifier Table'!A$2:C$63,3,FALSE)),(VLOOKUP((LEFT(D572,1)),'Fed. Agency Identifier Table'!A$2:C$63,3,FALSE)),(VLOOKUP((LEFT(D572,2)),'Fed. Agency Identifier Table'!A$2:C$63,3,FALSE)))))</f>
        <v/>
      </c>
      <c r="I572" s="150" t="str">
        <f>IF(ISNUMBER(SEARCH("*.unk*",D572)),"Other Federal Awards",IF(ISERROR(VLOOKUP(D572,'CFDA Program Titles Table'!A$2:C$2607,3,FALSE)),"",VLOOKUP(D572,'CFDA Program Titles Table'!A$2:C$2607,3,FALSE)))</f>
        <v/>
      </c>
      <c r="J572" s="70"/>
      <c r="K572" s="70"/>
      <c r="L572" s="2"/>
      <c r="M572" s="10"/>
      <c r="N572" s="10"/>
      <c r="R572" s="17"/>
      <c r="S572" s="106" t="str">
        <f>IFERROR(IF(J572="Y", "Research And Development Programs Cluster:", VLOOKUP(D572,'Cluster Info'!$A$2:$B$113,2,FALSE)), "Non Cluster:")</f>
        <v>Non Cluster:</v>
      </c>
      <c r="T572" s="106">
        <f t="shared" si="40"/>
        <v>0</v>
      </c>
      <c r="U572" s="106">
        <f t="shared" si="42"/>
        <v>0</v>
      </c>
      <c r="V572" s="106">
        <f t="shared" si="43"/>
        <v>0</v>
      </c>
      <c r="W572" s="119">
        <f t="shared" si="41"/>
        <v>0</v>
      </c>
      <c r="X572" s="106">
        <f t="shared" si="44"/>
        <v>0</v>
      </c>
    </row>
    <row r="573" spans="1:24" ht="14">
      <c r="A573" s="198"/>
      <c r="D573" s="1"/>
      <c r="E573" s="1"/>
      <c r="F573" s="187"/>
      <c r="G573" s="187"/>
      <c r="H573" s="80" t="str">
        <f>IF(ISERROR(IF(ISERROR(VLOOKUP((LEFT(D573,2)),'Fed. Agency Identifier Table'!A$2:C$63,3,FALSE)),(VLOOKUP((LEFT(D573,1)),'Fed. Agency Identifier Table'!A$2:C$63,3,FALSE)),(VLOOKUP((LEFT(D573,2)),'Fed. Agency Identifier Table'!A$2:C$63,3,FALSE)))),"",(IF(ISERROR(VLOOKUP((LEFT(D573,2)),'Fed. Agency Identifier Table'!A$2:C$63,3,FALSE)),(VLOOKUP((LEFT(D573,1)),'Fed. Agency Identifier Table'!A$2:C$63,3,FALSE)),(VLOOKUP((LEFT(D573,2)),'Fed. Agency Identifier Table'!A$2:C$63,3,FALSE)))))</f>
        <v/>
      </c>
      <c r="I573" s="150" t="str">
        <f>IF(ISNUMBER(SEARCH("*.unk*",D573)),"Other Federal Awards",IF(ISERROR(VLOOKUP(D573,'CFDA Program Titles Table'!A$2:C$2607,3,FALSE)),"",VLOOKUP(D573,'CFDA Program Titles Table'!A$2:C$2607,3,FALSE)))</f>
        <v/>
      </c>
      <c r="J573" s="70"/>
      <c r="K573" s="70"/>
      <c r="L573" s="2"/>
      <c r="M573" s="10"/>
      <c r="N573" s="10"/>
      <c r="R573" s="17"/>
      <c r="S573" s="106" t="str">
        <f>IFERROR(IF(J573="Y", "Research And Development Programs Cluster:", VLOOKUP(D573,'Cluster Info'!$A$2:$B$113,2,FALSE)), "Non Cluster:")</f>
        <v>Non Cluster:</v>
      </c>
      <c r="T573" s="106">
        <f t="shared" si="40"/>
        <v>0</v>
      </c>
      <c r="U573" s="106">
        <f t="shared" si="42"/>
        <v>0</v>
      </c>
      <c r="V573" s="106">
        <f t="shared" si="43"/>
        <v>0</v>
      </c>
      <c r="W573" s="119">
        <f t="shared" si="41"/>
        <v>0</v>
      </c>
      <c r="X573" s="106">
        <f t="shared" si="44"/>
        <v>0</v>
      </c>
    </row>
    <row r="574" spans="1:24" ht="14">
      <c r="A574" s="198"/>
      <c r="D574" s="1"/>
      <c r="E574" s="1"/>
      <c r="F574" s="187"/>
      <c r="G574" s="187"/>
      <c r="H574" s="80" t="str">
        <f>IF(ISERROR(IF(ISERROR(VLOOKUP((LEFT(D574,2)),'Fed. Agency Identifier Table'!A$2:C$63,3,FALSE)),(VLOOKUP((LEFT(D574,1)),'Fed. Agency Identifier Table'!A$2:C$63,3,FALSE)),(VLOOKUP((LEFT(D574,2)),'Fed. Agency Identifier Table'!A$2:C$63,3,FALSE)))),"",(IF(ISERROR(VLOOKUP((LEFT(D574,2)),'Fed. Agency Identifier Table'!A$2:C$63,3,FALSE)),(VLOOKUP((LEFT(D574,1)),'Fed. Agency Identifier Table'!A$2:C$63,3,FALSE)),(VLOOKUP((LEFT(D574,2)),'Fed. Agency Identifier Table'!A$2:C$63,3,FALSE)))))</f>
        <v/>
      </c>
      <c r="I574" s="150" t="str">
        <f>IF(ISNUMBER(SEARCH("*.unk*",D574)),"Other Federal Awards",IF(ISERROR(VLOOKUP(D574,'CFDA Program Titles Table'!A$2:C$2607,3,FALSE)),"",VLOOKUP(D574,'CFDA Program Titles Table'!A$2:C$2607,3,FALSE)))</f>
        <v/>
      </c>
      <c r="J574" s="70"/>
      <c r="K574" s="70"/>
      <c r="L574" s="2"/>
      <c r="M574" s="10"/>
      <c r="N574" s="10"/>
      <c r="R574" s="17"/>
      <c r="S574" s="106" t="str">
        <f>IFERROR(IF(J574="Y", "Research And Development Programs Cluster:", VLOOKUP(D574,'Cluster Info'!$A$2:$B$113,2,FALSE)), "Non Cluster:")</f>
        <v>Non Cluster:</v>
      </c>
      <c r="T574" s="106">
        <f t="shared" si="40"/>
        <v>0</v>
      </c>
      <c r="U574" s="106">
        <f t="shared" si="42"/>
        <v>0</v>
      </c>
      <c r="V574" s="106">
        <f t="shared" si="43"/>
        <v>0</v>
      </c>
      <c r="W574" s="119">
        <f t="shared" si="41"/>
        <v>0</v>
      </c>
      <c r="X574" s="106">
        <f t="shared" si="44"/>
        <v>0</v>
      </c>
    </row>
    <row r="575" spans="1:24" ht="14">
      <c r="A575" s="198"/>
      <c r="D575" s="1"/>
      <c r="E575" s="1"/>
      <c r="F575" s="187"/>
      <c r="G575" s="187"/>
      <c r="H575" s="80" t="str">
        <f>IF(ISERROR(IF(ISERROR(VLOOKUP((LEFT(D575,2)),'Fed. Agency Identifier Table'!A$2:C$63,3,FALSE)),(VLOOKUP((LEFT(D575,1)),'Fed. Agency Identifier Table'!A$2:C$63,3,FALSE)),(VLOOKUP((LEFT(D575,2)),'Fed. Agency Identifier Table'!A$2:C$63,3,FALSE)))),"",(IF(ISERROR(VLOOKUP((LEFT(D575,2)),'Fed. Agency Identifier Table'!A$2:C$63,3,FALSE)),(VLOOKUP((LEFT(D575,1)),'Fed. Agency Identifier Table'!A$2:C$63,3,FALSE)),(VLOOKUP((LEFT(D575,2)),'Fed. Agency Identifier Table'!A$2:C$63,3,FALSE)))))</f>
        <v/>
      </c>
      <c r="I575" s="150" t="str">
        <f>IF(ISNUMBER(SEARCH("*.unk*",D575)),"Other Federal Awards",IF(ISERROR(VLOOKUP(D575,'CFDA Program Titles Table'!A$2:C$2607,3,FALSE)),"",VLOOKUP(D575,'CFDA Program Titles Table'!A$2:C$2607,3,FALSE)))</f>
        <v/>
      </c>
      <c r="J575" s="70"/>
      <c r="K575" s="70"/>
      <c r="L575" s="2"/>
      <c r="M575" s="10"/>
      <c r="N575" s="10"/>
      <c r="R575" s="17"/>
      <c r="S575" s="106" t="str">
        <f>IFERROR(IF(J575="Y", "Research And Development Programs Cluster:", VLOOKUP(D575,'Cluster Info'!$A$2:$B$113,2,FALSE)), "Non Cluster:")</f>
        <v>Non Cluster:</v>
      </c>
      <c r="T575" s="106">
        <f t="shared" si="40"/>
        <v>0</v>
      </c>
      <c r="U575" s="106">
        <f t="shared" si="42"/>
        <v>0</v>
      </c>
      <c r="V575" s="106">
        <f t="shared" si="43"/>
        <v>0</v>
      </c>
      <c r="W575" s="119">
        <f t="shared" si="41"/>
        <v>0</v>
      </c>
      <c r="X575" s="106">
        <f t="shared" si="44"/>
        <v>0</v>
      </c>
    </row>
    <row r="576" spans="1:24" ht="14">
      <c r="A576" s="198"/>
      <c r="D576" s="1"/>
      <c r="E576" s="1"/>
      <c r="F576" s="187"/>
      <c r="G576" s="187"/>
      <c r="H576" s="80" t="str">
        <f>IF(ISERROR(IF(ISERROR(VLOOKUP((LEFT(D576,2)),'Fed. Agency Identifier Table'!A$2:C$63,3,FALSE)),(VLOOKUP((LEFT(D576,1)),'Fed. Agency Identifier Table'!A$2:C$63,3,FALSE)),(VLOOKUP((LEFT(D576,2)),'Fed. Agency Identifier Table'!A$2:C$63,3,FALSE)))),"",(IF(ISERROR(VLOOKUP((LEFT(D576,2)),'Fed. Agency Identifier Table'!A$2:C$63,3,FALSE)),(VLOOKUP((LEFT(D576,1)),'Fed. Agency Identifier Table'!A$2:C$63,3,FALSE)),(VLOOKUP((LEFT(D576,2)),'Fed. Agency Identifier Table'!A$2:C$63,3,FALSE)))))</f>
        <v/>
      </c>
      <c r="I576" s="150" t="str">
        <f>IF(ISNUMBER(SEARCH("*.unk*",D576)),"Other Federal Awards",IF(ISERROR(VLOOKUP(D576,'CFDA Program Titles Table'!A$2:C$2607,3,FALSE)),"",VLOOKUP(D576,'CFDA Program Titles Table'!A$2:C$2607,3,FALSE)))</f>
        <v/>
      </c>
      <c r="J576" s="70"/>
      <c r="K576" s="70"/>
      <c r="L576" s="2"/>
      <c r="M576" s="10"/>
      <c r="N576" s="10"/>
      <c r="R576" s="17"/>
      <c r="S576" s="106" t="str">
        <f>IFERROR(IF(J576="Y", "Research And Development Programs Cluster:", VLOOKUP(D576,'Cluster Info'!$A$2:$B$113,2,FALSE)), "Non Cluster:")</f>
        <v>Non Cluster:</v>
      </c>
      <c r="T576" s="106">
        <f t="shared" si="40"/>
        <v>0</v>
      </c>
      <c r="U576" s="106">
        <f t="shared" si="42"/>
        <v>0</v>
      </c>
      <c r="V576" s="106">
        <f t="shared" si="43"/>
        <v>0</v>
      </c>
      <c r="W576" s="119">
        <f t="shared" si="41"/>
        <v>0</v>
      </c>
      <c r="X576" s="106">
        <f t="shared" si="44"/>
        <v>0</v>
      </c>
    </row>
    <row r="577" spans="1:24" ht="14">
      <c r="A577" s="198"/>
      <c r="D577" s="1"/>
      <c r="E577" s="1"/>
      <c r="F577" s="187"/>
      <c r="G577" s="187"/>
      <c r="H577" s="80" t="str">
        <f>IF(ISERROR(IF(ISERROR(VLOOKUP((LEFT(D577,2)),'Fed. Agency Identifier Table'!A$2:C$63,3,FALSE)),(VLOOKUP((LEFT(D577,1)),'Fed. Agency Identifier Table'!A$2:C$63,3,FALSE)),(VLOOKUP((LEFT(D577,2)),'Fed. Agency Identifier Table'!A$2:C$63,3,FALSE)))),"",(IF(ISERROR(VLOOKUP((LEFT(D577,2)),'Fed. Agency Identifier Table'!A$2:C$63,3,FALSE)),(VLOOKUP((LEFT(D577,1)),'Fed. Agency Identifier Table'!A$2:C$63,3,FALSE)),(VLOOKUP((LEFT(D577,2)),'Fed. Agency Identifier Table'!A$2:C$63,3,FALSE)))))</f>
        <v/>
      </c>
      <c r="I577" s="150" t="str">
        <f>IF(ISNUMBER(SEARCH("*.unk*",D577)),"Other Federal Awards",IF(ISERROR(VLOOKUP(D577,'CFDA Program Titles Table'!A$2:C$2607,3,FALSE)),"",VLOOKUP(D577,'CFDA Program Titles Table'!A$2:C$2607,3,FALSE)))</f>
        <v/>
      </c>
      <c r="J577" s="70"/>
      <c r="K577" s="70"/>
      <c r="L577" s="2"/>
      <c r="M577" s="10"/>
      <c r="N577" s="10"/>
      <c r="R577" s="17"/>
      <c r="S577" s="106" t="str">
        <f>IFERROR(IF(J577="Y", "Research And Development Programs Cluster:", VLOOKUP(D577,'Cluster Info'!$A$2:$B$113,2,FALSE)), "Non Cluster:")</f>
        <v>Non Cluster:</v>
      </c>
      <c r="T577" s="106">
        <f t="shared" si="40"/>
        <v>0</v>
      </c>
      <c r="U577" s="106">
        <f t="shared" si="42"/>
        <v>0</v>
      </c>
      <c r="V577" s="106">
        <f t="shared" si="43"/>
        <v>0</v>
      </c>
      <c r="W577" s="119">
        <f t="shared" si="41"/>
        <v>0</v>
      </c>
      <c r="X577" s="106">
        <f t="shared" si="44"/>
        <v>0</v>
      </c>
    </row>
    <row r="578" spans="1:24" ht="14">
      <c r="A578" s="198"/>
      <c r="D578" s="1"/>
      <c r="E578" s="1"/>
      <c r="F578" s="187"/>
      <c r="G578" s="187"/>
      <c r="H578" s="80" t="str">
        <f>IF(ISERROR(IF(ISERROR(VLOOKUP((LEFT(D578,2)),'Fed. Agency Identifier Table'!A$2:C$63,3,FALSE)),(VLOOKUP((LEFT(D578,1)),'Fed. Agency Identifier Table'!A$2:C$63,3,FALSE)),(VLOOKUP((LEFT(D578,2)),'Fed. Agency Identifier Table'!A$2:C$63,3,FALSE)))),"",(IF(ISERROR(VLOOKUP((LEFT(D578,2)),'Fed. Agency Identifier Table'!A$2:C$63,3,FALSE)),(VLOOKUP((LEFT(D578,1)),'Fed. Agency Identifier Table'!A$2:C$63,3,FALSE)),(VLOOKUP((LEFT(D578,2)),'Fed. Agency Identifier Table'!A$2:C$63,3,FALSE)))))</f>
        <v/>
      </c>
      <c r="I578" s="150" t="str">
        <f>IF(ISNUMBER(SEARCH("*.unk*",D578)),"Other Federal Awards",IF(ISERROR(VLOOKUP(D578,'CFDA Program Titles Table'!A$2:C$2607,3,FALSE)),"",VLOOKUP(D578,'CFDA Program Titles Table'!A$2:C$2607,3,FALSE)))</f>
        <v/>
      </c>
      <c r="J578" s="70"/>
      <c r="K578" s="70"/>
      <c r="L578" s="2"/>
      <c r="M578" s="10"/>
      <c r="N578" s="10"/>
      <c r="R578" s="17"/>
      <c r="S578" s="106" t="str">
        <f>IFERROR(IF(J578="Y", "Research And Development Programs Cluster:", VLOOKUP(D578,'Cluster Info'!$A$2:$B$113,2,FALSE)), "Non Cluster:")</f>
        <v>Non Cluster:</v>
      </c>
      <c r="T578" s="106">
        <f t="shared" ref="T578:T641" si="45">IF(E578="Y","ARRA - "&amp;N578, N578)</f>
        <v>0</v>
      </c>
      <c r="U578" s="106">
        <f t="shared" si="42"/>
        <v>0</v>
      </c>
      <c r="V578" s="106">
        <f t="shared" si="43"/>
        <v>0</v>
      </c>
      <c r="W578" s="119">
        <f t="shared" ref="W578:W641" si="46">IF(AND(J578="Y",I578="Other Federal Awards"),(LEFT(D578,2)&amp;".RD"),D578)</f>
        <v>0</v>
      </c>
      <c r="X578" s="106">
        <f t="shared" si="44"/>
        <v>0</v>
      </c>
    </row>
    <row r="579" spans="1:24" ht="14">
      <c r="A579" s="198"/>
      <c r="D579" s="1"/>
      <c r="E579" s="1"/>
      <c r="F579" s="187"/>
      <c r="G579" s="187"/>
      <c r="H579" s="80" t="str">
        <f>IF(ISERROR(IF(ISERROR(VLOOKUP((LEFT(D579,2)),'Fed. Agency Identifier Table'!A$2:C$63,3,FALSE)),(VLOOKUP((LEFT(D579,1)),'Fed. Agency Identifier Table'!A$2:C$63,3,FALSE)),(VLOOKUP((LEFT(D579,2)),'Fed. Agency Identifier Table'!A$2:C$63,3,FALSE)))),"",(IF(ISERROR(VLOOKUP((LEFT(D579,2)),'Fed. Agency Identifier Table'!A$2:C$63,3,FALSE)),(VLOOKUP((LEFT(D579,1)),'Fed. Agency Identifier Table'!A$2:C$63,3,FALSE)),(VLOOKUP((LEFT(D579,2)),'Fed. Agency Identifier Table'!A$2:C$63,3,FALSE)))))</f>
        <v/>
      </c>
      <c r="I579" s="150" t="str">
        <f>IF(ISNUMBER(SEARCH("*.unk*",D579)),"Other Federal Awards",IF(ISERROR(VLOOKUP(D579,'CFDA Program Titles Table'!A$2:C$2607,3,FALSE)),"",VLOOKUP(D579,'CFDA Program Titles Table'!A$2:C$2607,3,FALSE)))</f>
        <v/>
      </c>
      <c r="J579" s="70"/>
      <c r="K579" s="70"/>
      <c r="L579" s="2"/>
      <c r="M579" s="10"/>
      <c r="N579" s="10"/>
      <c r="R579" s="17"/>
      <c r="S579" s="106" t="str">
        <f>IFERROR(IF(J579="Y", "Research And Development Programs Cluster:", VLOOKUP(D579,'Cluster Info'!$A$2:$B$113,2,FALSE)), "Non Cluster:")</f>
        <v>Non Cluster:</v>
      </c>
      <c r="T579" s="106">
        <f t="shared" si="45"/>
        <v>0</v>
      </c>
      <c r="U579" s="106">
        <f t="shared" ref="U579:U642" si="47">IF(F579="Y","COVID-19 - "&amp;N579, N579)</f>
        <v>0</v>
      </c>
      <c r="V579" s="106">
        <f t="shared" ref="V579:V642" si="48">IF(G579="Y","ARP - "&amp;N579, N579)</f>
        <v>0</v>
      </c>
      <c r="W579" s="119">
        <f t="shared" si="46"/>
        <v>0</v>
      </c>
      <c r="X579" s="106">
        <f t="shared" ref="X579:X642" si="49">O579-P579</f>
        <v>0</v>
      </c>
    </row>
    <row r="580" spans="1:24" ht="14">
      <c r="A580" s="198"/>
      <c r="D580" s="1"/>
      <c r="E580" s="1"/>
      <c r="F580" s="187"/>
      <c r="G580" s="187"/>
      <c r="H580" s="80" t="str">
        <f>IF(ISERROR(IF(ISERROR(VLOOKUP((LEFT(D580,2)),'Fed. Agency Identifier Table'!A$2:C$63,3,FALSE)),(VLOOKUP((LEFT(D580,1)),'Fed. Agency Identifier Table'!A$2:C$63,3,FALSE)),(VLOOKUP((LEFT(D580,2)),'Fed. Agency Identifier Table'!A$2:C$63,3,FALSE)))),"",(IF(ISERROR(VLOOKUP((LEFT(D580,2)),'Fed. Agency Identifier Table'!A$2:C$63,3,FALSE)),(VLOOKUP((LEFT(D580,1)),'Fed. Agency Identifier Table'!A$2:C$63,3,FALSE)),(VLOOKUP((LEFT(D580,2)),'Fed. Agency Identifier Table'!A$2:C$63,3,FALSE)))))</f>
        <v/>
      </c>
      <c r="I580" s="150" t="str">
        <f>IF(ISNUMBER(SEARCH("*.unk*",D580)),"Other Federal Awards",IF(ISERROR(VLOOKUP(D580,'CFDA Program Titles Table'!A$2:C$2607,3,FALSE)),"",VLOOKUP(D580,'CFDA Program Titles Table'!A$2:C$2607,3,FALSE)))</f>
        <v/>
      </c>
      <c r="J580" s="70"/>
      <c r="K580" s="70"/>
      <c r="L580" s="2"/>
      <c r="M580" s="10"/>
      <c r="N580" s="10"/>
      <c r="R580" s="17"/>
      <c r="S580" s="106" t="str">
        <f>IFERROR(IF(J580="Y", "Research And Development Programs Cluster:", VLOOKUP(D580,'Cluster Info'!$A$2:$B$113,2,FALSE)), "Non Cluster:")</f>
        <v>Non Cluster:</v>
      </c>
      <c r="T580" s="106">
        <f t="shared" si="45"/>
        <v>0</v>
      </c>
      <c r="U580" s="106">
        <f t="shared" si="47"/>
        <v>0</v>
      </c>
      <c r="V580" s="106">
        <f t="shared" si="48"/>
        <v>0</v>
      </c>
      <c r="W580" s="119">
        <f t="shared" si="46"/>
        <v>0</v>
      </c>
      <c r="X580" s="106">
        <f t="shared" si="49"/>
        <v>0</v>
      </c>
    </row>
    <row r="581" spans="1:24" ht="14">
      <c r="A581" s="198"/>
      <c r="D581" s="1"/>
      <c r="E581" s="1"/>
      <c r="F581" s="187"/>
      <c r="G581" s="187"/>
      <c r="H581" s="80" t="str">
        <f>IF(ISERROR(IF(ISERROR(VLOOKUP((LEFT(D581,2)),'Fed. Agency Identifier Table'!A$2:C$63,3,FALSE)),(VLOOKUP((LEFT(D581,1)),'Fed. Agency Identifier Table'!A$2:C$63,3,FALSE)),(VLOOKUP((LEFT(D581,2)),'Fed. Agency Identifier Table'!A$2:C$63,3,FALSE)))),"",(IF(ISERROR(VLOOKUP((LEFT(D581,2)),'Fed. Agency Identifier Table'!A$2:C$63,3,FALSE)),(VLOOKUP((LEFT(D581,1)),'Fed. Agency Identifier Table'!A$2:C$63,3,FALSE)),(VLOOKUP((LEFT(D581,2)),'Fed. Agency Identifier Table'!A$2:C$63,3,FALSE)))))</f>
        <v/>
      </c>
      <c r="I581" s="150" t="str">
        <f>IF(ISNUMBER(SEARCH("*.unk*",D581)),"Other Federal Awards",IF(ISERROR(VLOOKUP(D581,'CFDA Program Titles Table'!A$2:C$2607,3,FALSE)),"",VLOOKUP(D581,'CFDA Program Titles Table'!A$2:C$2607,3,FALSE)))</f>
        <v/>
      </c>
      <c r="J581" s="70"/>
      <c r="K581" s="70"/>
      <c r="L581" s="2"/>
      <c r="M581" s="10"/>
      <c r="N581" s="10"/>
      <c r="R581" s="17"/>
      <c r="S581" s="106" t="str">
        <f>IFERROR(IF(J581="Y", "Research And Development Programs Cluster:", VLOOKUP(D581,'Cluster Info'!$A$2:$B$113,2,FALSE)), "Non Cluster:")</f>
        <v>Non Cluster:</v>
      </c>
      <c r="T581" s="106">
        <f t="shared" si="45"/>
        <v>0</v>
      </c>
      <c r="U581" s="106">
        <f t="shared" si="47"/>
        <v>0</v>
      </c>
      <c r="V581" s="106">
        <f t="shared" si="48"/>
        <v>0</v>
      </c>
      <c r="W581" s="119">
        <f t="shared" si="46"/>
        <v>0</v>
      </c>
      <c r="X581" s="106">
        <f t="shared" si="49"/>
        <v>0</v>
      </c>
    </row>
    <row r="582" spans="1:24" ht="14">
      <c r="A582" s="198"/>
      <c r="D582" s="1"/>
      <c r="E582" s="1"/>
      <c r="F582" s="187"/>
      <c r="G582" s="187"/>
      <c r="H582" s="80" t="str">
        <f>IF(ISERROR(IF(ISERROR(VLOOKUP((LEFT(D582,2)),'Fed. Agency Identifier Table'!A$2:C$63,3,FALSE)),(VLOOKUP((LEFT(D582,1)),'Fed. Agency Identifier Table'!A$2:C$63,3,FALSE)),(VLOOKUP((LEFT(D582,2)),'Fed. Agency Identifier Table'!A$2:C$63,3,FALSE)))),"",(IF(ISERROR(VLOOKUP((LEFT(D582,2)),'Fed. Agency Identifier Table'!A$2:C$63,3,FALSE)),(VLOOKUP((LEFT(D582,1)),'Fed. Agency Identifier Table'!A$2:C$63,3,FALSE)),(VLOOKUP((LEFT(D582,2)),'Fed. Agency Identifier Table'!A$2:C$63,3,FALSE)))))</f>
        <v/>
      </c>
      <c r="I582" s="150" t="str">
        <f>IF(ISNUMBER(SEARCH("*.unk*",D582)),"Other Federal Awards",IF(ISERROR(VLOOKUP(D582,'CFDA Program Titles Table'!A$2:C$2607,3,FALSE)),"",VLOOKUP(D582,'CFDA Program Titles Table'!A$2:C$2607,3,FALSE)))</f>
        <v/>
      </c>
      <c r="J582" s="70"/>
      <c r="K582" s="70"/>
      <c r="L582" s="2"/>
      <c r="M582" s="10"/>
      <c r="N582" s="10"/>
      <c r="R582" s="17"/>
      <c r="S582" s="106" t="str">
        <f>IFERROR(IF(J582="Y", "Research And Development Programs Cluster:", VLOOKUP(D582,'Cluster Info'!$A$2:$B$113,2,FALSE)), "Non Cluster:")</f>
        <v>Non Cluster:</v>
      </c>
      <c r="T582" s="106">
        <f t="shared" si="45"/>
        <v>0</v>
      </c>
      <c r="U582" s="106">
        <f t="shared" si="47"/>
        <v>0</v>
      </c>
      <c r="V582" s="106">
        <f t="shared" si="48"/>
        <v>0</v>
      </c>
      <c r="W582" s="119">
        <f t="shared" si="46"/>
        <v>0</v>
      </c>
      <c r="X582" s="106">
        <f t="shared" si="49"/>
        <v>0</v>
      </c>
    </row>
    <row r="583" spans="1:24" ht="14">
      <c r="A583" s="198"/>
      <c r="D583" s="1"/>
      <c r="E583" s="1"/>
      <c r="F583" s="187"/>
      <c r="G583" s="187"/>
      <c r="H583" s="80" t="str">
        <f>IF(ISERROR(IF(ISERROR(VLOOKUP((LEFT(D583,2)),'Fed. Agency Identifier Table'!A$2:C$63,3,FALSE)),(VLOOKUP((LEFT(D583,1)),'Fed. Agency Identifier Table'!A$2:C$63,3,FALSE)),(VLOOKUP((LEFT(D583,2)),'Fed. Agency Identifier Table'!A$2:C$63,3,FALSE)))),"",(IF(ISERROR(VLOOKUP((LEFT(D583,2)),'Fed. Agency Identifier Table'!A$2:C$63,3,FALSE)),(VLOOKUP((LEFT(D583,1)),'Fed. Agency Identifier Table'!A$2:C$63,3,FALSE)),(VLOOKUP((LEFT(D583,2)),'Fed. Agency Identifier Table'!A$2:C$63,3,FALSE)))))</f>
        <v/>
      </c>
      <c r="I583" s="150" t="str">
        <f>IF(ISNUMBER(SEARCH("*.unk*",D583)),"Other Federal Awards",IF(ISERROR(VLOOKUP(D583,'CFDA Program Titles Table'!A$2:C$2607,3,FALSE)),"",VLOOKUP(D583,'CFDA Program Titles Table'!A$2:C$2607,3,FALSE)))</f>
        <v/>
      </c>
      <c r="J583" s="70"/>
      <c r="K583" s="70"/>
      <c r="L583" s="2"/>
      <c r="M583" s="10"/>
      <c r="N583" s="10"/>
      <c r="R583" s="17"/>
      <c r="S583" s="106" t="str">
        <f>IFERROR(IF(J583="Y", "Research And Development Programs Cluster:", VLOOKUP(D583,'Cluster Info'!$A$2:$B$113,2,FALSE)), "Non Cluster:")</f>
        <v>Non Cluster:</v>
      </c>
      <c r="T583" s="106">
        <f t="shared" si="45"/>
        <v>0</v>
      </c>
      <c r="U583" s="106">
        <f t="shared" si="47"/>
        <v>0</v>
      </c>
      <c r="V583" s="106">
        <f t="shared" si="48"/>
        <v>0</v>
      </c>
      <c r="W583" s="119">
        <f t="shared" si="46"/>
        <v>0</v>
      </c>
      <c r="X583" s="106">
        <f t="shared" si="49"/>
        <v>0</v>
      </c>
    </row>
    <row r="584" spans="1:24" ht="14">
      <c r="A584" s="198"/>
      <c r="D584" s="1"/>
      <c r="E584" s="1"/>
      <c r="F584" s="187"/>
      <c r="G584" s="187"/>
      <c r="H584" s="80" t="str">
        <f>IF(ISERROR(IF(ISERROR(VLOOKUP((LEFT(D584,2)),'Fed. Agency Identifier Table'!A$2:C$63,3,FALSE)),(VLOOKUP((LEFT(D584,1)),'Fed. Agency Identifier Table'!A$2:C$63,3,FALSE)),(VLOOKUP((LEFT(D584,2)),'Fed. Agency Identifier Table'!A$2:C$63,3,FALSE)))),"",(IF(ISERROR(VLOOKUP((LEFT(D584,2)),'Fed. Agency Identifier Table'!A$2:C$63,3,FALSE)),(VLOOKUP((LEFT(D584,1)),'Fed. Agency Identifier Table'!A$2:C$63,3,FALSE)),(VLOOKUP((LEFT(D584,2)),'Fed. Agency Identifier Table'!A$2:C$63,3,FALSE)))))</f>
        <v/>
      </c>
      <c r="I584" s="150" t="str">
        <f>IF(ISNUMBER(SEARCH("*.unk*",D584)),"Other Federal Awards",IF(ISERROR(VLOOKUP(D584,'CFDA Program Titles Table'!A$2:C$2607,3,FALSE)),"",VLOOKUP(D584,'CFDA Program Titles Table'!A$2:C$2607,3,FALSE)))</f>
        <v/>
      </c>
      <c r="J584" s="70"/>
      <c r="K584" s="70"/>
      <c r="L584" s="2"/>
      <c r="M584" s="10"/>
      <c r="N584" s="10"/>
      <c r="R584" s="17"/>
      <c r="S584" s="106" t="str">
        <f>IFERROR(IF(J584="Y", "Research And Development Programs Cluster:", VLOOKUP(D584,'Cluster Info'!$A$2:$B$113,2,FALSE)), "Non Cluster:")</f>
        <v>Non Cluster:</v>
      </c>
      <c r="T584" s="106">
        <f t="shared" si="45"/>
        <v>0</v>
      </c>
      <c r="U584" s="106">
        <f t="shared" si="47"/>
        <v>0</v>
      </c>
      <c r="V584" s="106">
        <f t="shared" si="48"/>
        <v>0</v>
      </c>
      <c r="W584" s="119">
        <f t="shared" si="46"/>
        <v>0</v>
      </c>
      <c r="X584" s="106">
        <f t="shared" si="49"/>
        <v>0</v>
      </c>
    </row>
    <row r="585" spans="1:24" ht="14">
      <c r="A585" s="198"/>
      <c r="D585" s="1"/>
      <c r="E585" s="1"/>
      <c r="F585" s="187"/>
      <c r="G585" s="187"/>
      <c r="H585" s="80" t="str">
        <f>IF(ISERROR(IF(ISERROR(VLOOKUP((LEFT(D585,2)),'Fed. Agency Identifier Table'!A$2:C$63,3,FALSE)),(VLOOKUP((LEFT(D585,1)),'Fed. Agency Identifier Table'!A$2:C$63,3,FALSE)),(VLOOKUP((LEFT(D585,2)),'Fed. Agency Identifier Table'!A$2:C$63,3,FALSE)))),"",(IF(ISERROR(VLOOKUP((LEFT(D585,2)),'Fed. Agency Identifier Table'!A$2:C$63,3,FALSE)),(VLOOKUP((LEFT(D585,1)),'Fed. Agency Identifier Table'!A$2:C$63,3,FALSE)),(VLOOKUP((LEFT(D585,2)),'Fed. Agency Identifier Table'!A$2:C$63,3,FALSE)))))</f>
        <v/>
      </c>
      <c r="I585" s="150" t="str">
        <f>IF(ISNUMBER(SEARCH("*.unk*",D585)),"Other Federal Awards",IF(ISERROR(VLOOKUP(D585,'CFDA Program Titles Table'!A$2:C$2607,3,FALSE)),"",VLOOKUP(D585,'CFDA Program Titles Table'!A$2:C$2607,3,FALSE)))</f>
        <v/>
      </c>
      <c r="J585" s="70"/>
      <c r="K585" s="70"/>
      <c r="L585" s="2"/>
      <c r="M585" s="10"/>
      <c r="N585" s="10"/>
      <c r="R585" s="17"/>
      <c r="S585" s="106" t="str">
        <f>IFERROR(IF(J585="Y", "Research And Development Programs Cluster:", VLOOKUP(D585,'Cluster Info'!$A$2:$B$113,2,FALSE)), "Non Cluster:")</f>
        <v>Non Cluster:</v>
      </c>
      <c r="T585" s="106">
        <f t="shared" si="45"/>
        <v>0</v>
      </c>
      <c r="U585" s="106">
        <f t="shared" si="47"/>
        <v>0</v>
      </c>
      <c r="V585" s="106">
        <f t="shared" si="48"/>
        <v>0</v>
      </c>
      <c r="W585" s="119">
        <f t="shared" si="46"/>
        <v>0</v>
      </c>
      <c r="X585" s="106">
        <f t="shared" si="49"/>
        <v>0</v>
      </c>
    </row>
    <row r="586" spans="1:24" ht="14">
      <c r="A586" s="198"/>
      <c r="D586" s="1"/>
      <c r="E586" s="1"/>
      <c r="F586" s="187"/>
      <c r="G586" s="187"/>
      <c r="H586" s="80" t="str">
        <f>IF(ISERROR(IF(ISERROR(VLOOKUP((LEFT(D586,2)),'Fed. Agency Identifier Table'!A$2:C$63,3,FALSE)),(VLOOKUP((LEFT(D586,1)),'Fed. Agency Identifier Table'!A$2:C$63,3,FALSE)),(VLOOKUP((LEFT(D586,2)),'Fed. Agency Identifier Table'!A$2:C$63,3,FALSE)))),"",(IF(ISERROR(VLOOKUP((LEFT(D586,2)),'Fed. Agency Identifier Table'!A$2:C$63,3,FALSE)),(VLOOKUP((LEFT(D586,1)),'Fed. Agency Identifier Table'!A$2:C$63,3,FALSE)),(VLOOKUP((LEFT(D586,2)),'Fed. Agency Identifier Table'!A$2:C$63,3,FALSE)))))</f>
        <v/>
      </c>
      <c r="I586" s="150" t="str">
        <f>IF(ISNUMBER(SEARCH("*.unk*",D586)),"Other Federal Awards",IF(ISERROR(VLOOKUP(D586,'CFDA Program Titles Table'!A$2:C$2607,3,FALSE)),"",VLOOKUP(D586,'CFDA Program Titles Table'!A$2:C$2607,3,FALSE)))</f>
        <v/>
      </c>
      <c r="J586" s="70"/>
      <c r="K586" s="70"/>
      <c r="L586" s="2"/>
      <c r="M586" s="10"/>
      <c r="N586" s="10"/>
      <c r="R586" s="17"/>
      <c r="S586" s="106" t="str">
        <f>IFERROR(IF(J586="Y", "Research And Development Programs Cluster:", VLOOKUP(D586,'Cluster Info'!$A$2:$B$113,2,FALSE)), "Non Cluster:")</f>
        <v>Non Cluster:</v>
      </c>
      <c r="T586" s="106">
        <f t="shared" si="45"/>
        <v>0</v>
      </c>
      <c r="U586" s="106">
        <f t="shared" si="47"/>
        <v>0</v>
      </c>
      <c r="V586" s="106">
        <f t="shared" si="48"/>
        <v>0</v>
      </c>
      <c r="W586" s="119">
        <f t="shared" si="46"/>
        <v>0</v>
      </c>
      <c r="X586" s="106">
        <f t="shared" si="49"/>
        <v>0</v>
      </c>
    </row>
    <row r="587" spans="1:24" ht="14">
      <c r="A587" s="198"/>
      <c r="D587" s="1"/>
      <c r="E587" s="1"/>
      <c r="F587" s="187"/>
      <c r="G587" s="187"/>
      <c r="H587" s="80" t="str">
        <f>IF(ISERROR(IF(ISERROR(VLOOKUP((LEFT(D587,2)),'Fed. Agency Identifier Table'!A$2:C$63,3,FALSE)),(VLOOKUP((LEFT(D587,1)),'Fed. Agency Identifier Table'!A$2:C$63,3,FALSE)),(VLOOKUP((LEFT(D587,2)),'Fed. Agency Identifier Table'!A$2:C$63,3,FALSE)))),"",(IF(ISERROR(VLOOKUP((LEFT(D587,2)),'Fed. Agency Identifier Table'!A$2:C$63,3,FALSE)),(VLOOKUP((LEFT(D587,1)),'Fed. Agency Identifier Table'!A$2:C$63,3,FALSE)),(VLOOKUP((LEFT(D587,2)),'Fed. Agency Identifier Table'!A$2:C$63,3,FALSE)))))</f>
        <v/>
      </c>
      <c r="I587" s="150" t="str">
        <f>IF(ISNUMBER(SEARCH("*.unk*",D587)),"Other Federal Awards",IF(ISERROR(VLOOKUP(D587,'CFDA Program Titles Table'!A$2:C$2607,3,FALSE)),"",VLOOKUP(D587,'CFDA Program Titles Table'!A$2:C$2607,3,FALSE)))</f>
        <v/>
      </c>
      <c r="J587" s="70"/>
      <c r="K587" s="70"/>
      <c r="L587" s="2"/>
      <c r="M587" s="10"/>
      <c r="N587" s="10"/>
      <c r="R587" s="17"/>
      <c r="S587" s="106" t="str">
        <f>IFERROR(IF(J587="Y", "Research And Development Programs Cluster:", VLOOKUP(D587,'Cluster Info'!$A$2:$B$113,2,FALSE)), "Non Cluster:")</f>
        <v>Non Cluster:</v>
      </c>
      <c r="T587" s="106">
        <f t="shared" si="45"/>
        <v>0</v>
      </c>
      <c r="U587" s="106">
        <f t="shared" si="47"/>
        <v>0</v>
      </c>
      <c r="V587" s="106">
        <f t="shared" si="48"/>
        <v>0</v>
      </c>
      <c r="W587" s="119">
        <f t="shared" si="46"/>
        <v>0</v>
      </c>
      <c r="X587" s="106">
        <f t="shared" si="49"/>
        <v>0</v>
      </c>
    </row>
    <row r="588" spans="1:24" ht="14">
      <c r="A588" s="198"/>
      <c r="D588" s="1"/>
      <c r="E588" s="1"/>
      <c r="F588" s="187"/>
      <c r="G588" s="187"/>
      <c r="H588" s="80" t="str">
        <f>IF(ISERROR(IF(ISERROR(VLOOKUP((LEFT(D588,2)),'Fed. Agency Identifier Table'!A$2:C$63,3,FALSE)),(VLOOKUP((LEFT(D588,1)),'Fed. Agency Identifier Table'!A$2:C$63,3,FALSE)),(VLOOKUP((LEFT(D588,2)),'Fed. Agency Identifier Table'!A$2:C$63,3,FALSE)))),"",(IF(ISERROR(VLOOKUP((LEFT(D588,2)),'Fed. Agency Identifier Table'!A$2:C$63,3,FALSE)),(VLOOKUP((LEFT(D588,1)),'Fed. Agency Identifier Table'!A$2:C$63,3,FALSE)),(VLOOKUP((LEFT(D588,2)),'Fed. Agency Identifier Table'!A$2:C$63,3,FALSE)))))</f>
        <v/>
      </c>
      <c r="I588" s="150" t="str">
        <f>IF(ISNUMBER(SEARCH("*.unk*",D588)),"Other Federal Awards",IF(ISERROR(VLOOKUP(D588,'CFDA Program Titles Table'!A$2:C$2607,3,FALSE)),"",VLOOKUP(D588,'CFDA Program Titles Table'!A$2:C$2607,3,FALSE)))</f>
        <v/>
      </c>
      <c r="J588" s="70"/>
      <c r="K588" s="70"/>
      <c r="L588" s="2"/>
      <c r="M588" s="10"/>
      <c r="N588" s="10"/>
      <c r="R588" s="17"/>
      <c r="S588" s="106" t="str">
        <f>IFERROR(IF(J588="Y", "Research And Development Programs Cluster:", VLOOKUP(D588,'Cluster Info'!$A$2:$B$113,2,FALSE)), "Non Cluster:")</f>
        <v>Non Cluster:</v>
      </c>
      <c r="T588" s="106">
        <f t="shared" si="45"/>
        <v>0</v>
      </c>
      <c r="U588" s="106">
        <f t="shared" si="47"/>
        <v>0</v>
      </c>
      <c r="V588" s="106">
        <f t="shared" si="48"/>
        <v>0</v>
      </c>
      <c r="W588" s="119">
        <f t="shared" si="46"/>
        <v>0</v>
      </c>
      <c r="X588" s="106">
        <f t="shared" si="49"/>
        <v>0</v>
      </c>
    </row>
    <row r="589" spans="1:24" ht="14">
      <c r="A589" s="198"/>
      <c r="D589" s="1"/>
      <c r="E589" s="1"/>
      <c r="F589" s="187"/>
      <c r="G589" s="187"/>
      <c r="H589" s="80" t="str">
        <f>IF(ISERROR(IF(ISERROR(VLOOKUP((LEFT(D589,2)),'Fed. Agency Identifier Table'!A$2:C$63,3,FALSE)),(VLOOKUP((LEFT(D589,1)),'Fed. Agency Identifier Table'!A$2:C$63,3,FALSE)),(VLOOKUP((LEFT(D589,2)),'Fed. Agency Identifier Table'!A$2:C$63,3,FALSE)))),"",(IF(ISERROR(VLOOKUP((LEFT(D589,2)),'Fed. Agency Identifier Table'!A$2:C$63,3,FALSE)),(VLOOKUP((LEFT(D589,1)),'Fed. Agency Identifier Table'!A$2:C$63,3,FALSE)),(VLOOKUP((LEFT(D589,2)),'Fed. Agency Identifier Table'!A$2:C$63,3,FALSE)))))</f>
        <v/>
      </c>
      <c r="I589" s="150" t="str">
        <f>IF(ISNUMBER(SEARCH("*.unk*",D589)),"Other Federal Awards",IF(ISERROR(VLOOKUP(D589,'CFDA Program Titles Table'!A$2:C$2607,3,FALSE)),"",VLOOKUP(D589,'CFDA Program Titles Table'!A$2:C$2607,3,FALSE)))</f>
        <v/>
      </c>
      <c r="J589" s="70"/>
      <c r="K589" s="70"/>
      <c r="L589" s="2"/>
      <c r="M589" s="10"/>
      <c r="N589" s="10"/>
      <c r="R589" s="17"/>
      <c r="S589" s="106" t="str">
        <f>IFERROR(IF(J589="Y", "Research And Development Programs Cluster:", VLOOKUP(D589,'Cluster Info'!$A$2:$B$113,2,FALSE)), "Non Cluster:")</f>
        <v>Non Cluster:</v>
      </c>
      <c r="T589" s="106">
        <f t="shared" si="45"/>
        <v>0</v>
      </c>
      <c r="U589" s="106">
        <f t="shared" si="47"/>
        <v>0</v>
      </c>
      <c r="V589" s="106">
        <f t="shared" si="48"/>
        <v>0</v>
      </c>
      <c r="W589" s="119">
        <f t="shared" si="46"/>
        <v>0</v>
      </c>
      <c r="X589" s="106">
        <f t="shared" si="49"/>
        <v>0</v>
      </c>
    </row>
    <row r="590" spans="1:24" ht="14">
      <c r="A590" s="198"/>
      <c r="D590" s="1"/>
      <c r="E590" s="1"/>
      <c r="F590" s="187"/>
      <c r="G590" s="187"/>
      <c r="H590" s="80" t="str">
        <f>IF(ISERROR(IF(ISERROR(VLOOKUP((LEFT(D590,2)),'Fed. Agency Identifier Table'!A$2:C$63,3,FALSE)),(VLOOKUP((LEFT(D590,1)),'Fed. Agency Identifier Table'!A$2:C$63,3,FALSE)),(VLOOKUP((LEFT(D590,2)),'Fed. Agency Identifier Table'!A$2:C$63,3,FALSE)))),"",(IF(ISERROR(VLOOKUP((LEFT(D590,2)),'Fed. Agency Identifier Table'!A$2:C$63,3,FALSE)),(VLOOKUP((LEFT(D590,1)),'Fed. Agency Identifier Table'!A$2:C$63,3,FALSE)),(VLOOKUP((LEFT(D590,2)),'Fed. Agency Identifier Table'!A$2:C$63,3,FALSE)))))</f>
        <v/>
      </c>
      <c r="I590" s="150" t="str">
        <f>IF(ISNUMBER(SEARCH("*.unk*",D590)),"Other Federal Awards",IF(ISERROR(VLOOKUP(D590,'CFDA Program Titles Table'!A$2:C$2607,3,FALSE)),"",VLOOKUP(D590,'CFDA Program Titles Table'!A$2:C$2607,3,FALSE)))</f>
        <v/>
      </c>
      <c r="J590" s="70"/>
      <c r="K590" s="70"/>
      <c r="L590" s="2"/>
      <c r="M590" s="10"/>
      <c r="N590" s="10"/>
      <c r="R590" s="17"/>
      <c r="S590" s="106" t="str">
        <f>IFERROR(IF(J590="Y", "Research And Development Programs Cluster:", VLOOKUP(D590,'Cluster Info'!$A$2:$B$113,2,FALSE)), "Non Cluster:")</f>
        <v>Non Cluster:</v>
      </c>
      <c r="T590" s="106">
        <f t="shared" si="45"/>
        <v>0</v>
      </c>
      <c r="U590" s="106">
        <f t="shared" si="47"/>
        <v>0</v>
      </c>
      <c r="V590" s="106">
        <f t="shared" si="48"/>
        <v>0</v>
      </c>
      <c r="W590" s="119">
        <f t="shared" si="46"/>
        <v>0</v>
      </c>
      <c r="X590" s="106">
        <f t="shared" si="49"/>
        <v>0</v>
      </c>
    </row>
    <row r="591" spans="1:24" ht="14">
      <c r="A591" s="198"/>
      <c r="D591" s="1"/>
      <c r="E591" s="1"/>
      <c r="F591" s="187"/>
      <c r="G591" s="187"/>
      <c r="H591" s="80" t="str">
        <f>IF(ISERROR(IF(ISERROR(VLOOKUP((LEFT(D591,2)),'Fed. Agency Identifier Table'!A$2:C$63,3,FALSE)),(VLOOKUP((LEFT(D591,1)),'Fed. Agency Identifier Table'!A$2:C$63,3,FALSE)),(VLOOKUP((LEFT(D591,2)),'Fed. Agency Identifier Table'!A$2:C$63,3,FALSE)))),"",(IF(ISERROR(VLOOKUP((LEFT(D591,2)),'Fed. Agency Identifier Table'!A$2:C$63,3,FALSE)),(VLOOKUP((LEFT(D591,1)),'Fed. Agency Identifier Table'!A$2:C$63,3,FALSE)),(VLOOKUP((LEFT(D591,2)),'Fed. Agency Identifier Table'!A$2:C$63,3,FALSE)))))</f>
        <v/>
      </c>
      <c r="I591" s="150" t="str">
        <f>IF(ISNUMBER(SEARCH("*.unk*",D591)),"Other Federal Awards",IF(ISERROR(VLOOKUP(D591,'CFDA Program Titles Table'!A$2:C$2607,3,FALSE)),"",VLOOKUP(D591,'CFDA Program Titles Table'!A$2:C$2607,3,FALSE)))</f>
        <v/>
      </c>
      <c r="J591" s="70"/>
      <c r="K591" s="70"/>
      <c r="L591" s="2"/>
      <c r="M591" s="10"/>
      <c r="N591" s="10"/>
      <c r="R591" s="17"/>
      <c r="S591" s="106" t="str">
        <f>IFERROR(IF(J591="Y", "Research And Development Programs Cluster:", VLOOKUP(D591,'Cluster Info'!$A$2:$B$113,2,FALSE)), "Non Cluster:")</f>
        <v>Non Cluster:</v>
      </c>
      <c r="T591" s="106">
        <f t="shared" si="45"/>
        <v>0</v>
      </c>
      <c r="U591" s="106">
        <f t="shared" si="47"/>
        <v>0</v>
      </c>
      <c r="V591" s="106">
        <f t="shared" si="48"/>
        <v>0</v>
      </c>
      <c r="W591" s="119">
        <f t="shared" si="46"/>
        <v>0</v>
      </c>
      <c r="X591" s="106">
        <f t="shared" si="49"/>
        <v>0</v>
      </c>
    </row>
    <row r="592" spans="1:24" ht="14">
      <c r="A592" s="198"/>
      <c r="D592" s="1"/>
      <c r="E592" s="1"/>
      <c r="F592" s="187"/>
      <c r="G592" s="187"/>
      <c r="H592" s="80" t="str">
        <f>IF(ISERROR(IF(ISERROR(VLOOKUP((LEFT(D592,2)),'Fed. Agency Identifier Table'!A$2:C$63,3,FALSE)),(VLOOKUP((LEFT(D592,1)),'Fed. Agency Identifier Table'!A$2:C$63,3,FALSE)),(VLOOKUP((LEFT(D592,2)),'Fed. Agency Identifier Table'!A$2:C$63,3,FALSE)))),"",(IF(ISERROR(VLOOKUP((LEFT(D592,2)),'Fed. Agency Identifier Table'!A$2:C$63,3,FALSE)),(VLOOKUP((LEFT(D592,1)),'Fed. Agency Identifier Table'!A$2:C$63,3,FALSE)),(VLOOKUP((LEFT(D592,2)),'Fed. Agency Identifier Table'!A$2:C$63,3,FALSE)))))</f>
        <v/>
      </c>
      <c r="I592" s="150" t="str">
        <f>IF(ISNUMBER(SEARCH("*.unk*",D592)),"Other Federal Awards",IF(ISERROR(VLOOKUP(D592,'CFDA Program Titles Table'!A$2:C$2607,3,FALSE)),"",VLOOKUP(D592,'CFDA Program Titles Table'!A$2:C$2607,3,FALSE)))</f>
        <v/>
      </c>
      <c r="J592" s="70"/>
      <c r="K592" s="70"/>
      <c r="L592" s="2"/>
      <c r="M592" s="10"/>
      <c r="N592" s="10"/>
      <c r="R592" s="17"/>
      <c r="S592" s="106" t="str">
        <f>IFERROR(IF(J592="Y", "Research And Development Programs Cluster:", VLOOKUP(D592,'Cluster Info'!$A$2:$B$113,2,FALSE)), "Non Cluster:")</f>
        <v>Non Cluster:</v>
      </c>
      <c r="T592" s="106">
        <f t="shared" si="45"/>
        <v>0</v>
      </c>
      <c r="U592" s="106">
        <f t="shared" si="47"/>
        <v>0</v>
      </c>
      <c r="V592" s="106">
        <f t="shared" si="48"/>
        <v>0</v>
      </c>
      <c r="W592" s="119">
        <f t="shared" si="46"/>
        <v>0</v>
      </c>
      <c r="X592" s="106">
        <f t="shared" si="49"/>
        <v>0</v>
      </c>
    </row>
    <row r="593" spans="1:24" ht="14">
      <c r="A593" s="198"/>
      <c r="D593" s="1"/>
      <c r="E593" s="1"/>
      <c r="F593" s="187"/>
      <c r="G593" s="187"/>
      <c r="H593" s="80" t="str">
        <f>IF(ISERROR(IF(ISERROR(VLOOKUP((LEFT(D593,2)),'Fed. Agency Identifier Table'!A$2:C$63,3,FALSE)),(VLOOKUP((LEFT(D593,1)),'Fed. Agency Identifier Table'!A$2:C$63,3,FALSE)),(VLOOKUP((LEFT(D593,2)),'Fed. Agency Identifier Table'!A$2:C$63,3,FALSE)))),"",(IF(ISERROR(VLOOKUP((LEFT(D593,2)),'Fed. Agency Identifier Table'!A$2:C$63,3,FALSE)),(VLOOKUP((LEFT(D593,1)),'Fed. Agency Identifier Table'!A$2:C$63,3,FALSE)),(VLOOKUP((LEFT(D593,2)),'Fed. Agency Identifier Table'!A$2:C$63,3,FALSE)))))</f>
        <v/>
      </c>
      <c r="I593" s="150" t="str">
        <f>IF(ISNUMBER(SEARCH("*.unk*",D593)),"Other Federal Awards",IF(ISERROR(VLOOKUP(D593,'CFDA Program Titles Table'!A$2:C$2607,3,FALSE)),"",VLOOKUP(D593,'CFDA Program Titles Table'!A$2:C$2607,3,FALSE)))</f>
        <v/>
      </c>
      <c r="J593" s="70"/>
      <c r="K593" s="70"/>
      <c r="L593" s="2"/>
      <c r="M593" s="10"/>
      <c r="N593" s="10"/>
      <c r="R593" s="17"/>
      <c r="S593" s="106" t="str">
        <f>IFERROR(IF(J593="Y", "Research And Development Programs Cluster:", VLOOKUP(D593,'Cluster Info'!$A$2:$B$113,2,FALSE)), "Non Cluster:")</f>
        <v>Non Cluster:</v>
      </c>
      <c r="T593" s="106">
        <f t="shared" si="45"/>
        <v>0</v>
      </c>
      <c r="U593" s="106">
        <f t="shared" si="47"/>
        <v>0</v>
      </c>
      <c r="V593" s="106">
        <f t="shared" si="48"/>
        <v>0</v>
      </c>
      <c r="W593" s="119">
        <f t="shared" si="46"/>
        <v>0</v>
      </c>
      <c r="X593" s="106">
        <f t="shared" si="49"/>
        <v>0</v>
      </c>
    </row>
    <row r="594" spans="1:24" ht="14">
      <c r="A594" s="198"/>
      <c r="D594" s="1"/>
      <c r="E594" s="1"/>
      <c r="F594" s="187"/>
      <c r="G594" s="187"/>
      <c r="H594" s="80" t="str">
        <f>IF(ISERROR(IF(ISERROR(VLOOKUP((LEFT(D594,2)),'Fed. Agency Identifier Table'!A$2:C$63,3,FALSE)),(VLOOKUP((LEFT(D594,1)),'Fed. Agency Identifier Table'!A$2:C$63,3,FALSE)),(VLOOKUP((LEFT(D594,2)),'Fed. Agency Identifier Table'!A$2:C$63,3,FALSE)))),"",(IF(ISERROR(VLOOKUP((LEFT(D594,2)),'Fed. Agency Identifier Table'!A$2:C$63,3,FALSE)),(VLOOKUP((LEFT(D594,1)),'Fed. Agency Identifier Table'!A$2:C$63,3,FALSE)),(VLOOKUP((LEFT(D594,2)),'Fed. Agency Identifier Table'!A$2:C$63,3,FALSE)))))</f>
        <v/>
      </c>
      <c r="I594" s="150" t="str">
        <f>IF(ISNUMBER(SEARCH("*.unk*",D594)),"Other Federal Awards",IF(ISERROR(VLOOKUP(D594,'CFDA Program Titles Table'!A$2:C$2607,3,FALSE)),"",VLOOKUP(D594,'CFDA Program Titles Table'!A$2:C$2607,3,FALSE)))</f>
        <v/>
      </c>
      <c r="J594" s="70"/>
      <c r="K594" s="70"/>
      <c r="L594" s="2"/>
      <c r="M594" s="10"/>
      <c r="N594" s="10"/>
      <c r="R594" s="17"/>
      <c r="S594" s="106" t="str">
        <f>IFERROR(IF(J594="Y", "Research And Development Programs Cluster:", VLOOKUP(D594,'Cluster Info'!$A$2:$B$113,2,FALSE)), "Non Cluster:")</f>
        <v>Non Cluster:</v>
      </c>
      <c r="T594" s="106">
        <f t="shared" si="45"/>
        <v>0</v>
      </c>
      <c r="U594" s="106">
        <f t="shared" si="47"/>
        <v>0</v>
      </c>
      <c r="V594" s="106">
        <f t="shared" si="48"/>
        <v>0</v>
      </c>
      <c r="W594" s="119">
        <f t="shared" si="46"/>
        <v>0</v>
      </c>
      <c r="X594" s="106">
        <f t="shared" si="49"/>
        <v>0</v>
      </c>
    </row>
    <row r="595" spans="1:24" ht="14">
      <c r="A595" s="198"/>
      <c r="D595" s="1"/>
      <c r="E595" s="1"/>
      <c r="F595" s="187"/>
      <c r="G595" s="187"/>
      <c r="H595" s="80" t="str">
        <f>IF(ISERROR(IF(ISERROR(VLOOKUP((LEFT(D595,2)),'Fed. Agency Identifier Table'!A$2:C$63,3,FALSE)),(VLOOKUP((LEFT(D595,1)),'Fed. Agency Identifier Table'!A$2:C$63,3,FALSE)),(VLOOKUP((LEFT(D595,2)),'Fed. Agency Identifier Table'!A$2:C$63,3,FALSE)))),"",(IF(ISERROR(VLOOKUP((LEFT(D595,2)),'Fed. Agency Identifier Table'!A$2:C$63,3,FALSE)),(VLOOKUP((LEFT(D595,1)),'Fed. Agency Identifier Table'!A$2:C$63,3,FALSE)),(VLOOKUP((LEFT(D595,2)),'Fed. Agency Identifier Table'!A$2:C$63,3,FALSE)))))</f>
        <v/>
      </c>
      <c r="I595" s="150" t="str">
        <f>IF(ISNUMBER(SEARCH("*.unk*",D595)),"Other Federal Awards",IF(ISERROR(VLOOKUP(D595,'CFDA Program Titles Table'!A$2:C$2607,3,FALSE)),"",VLOOKUP(D595,'CFDA Program Titles Table'!A$2:C$2607,3,FALSE)))</f>
        <v/>
      </c>
      <c r="J595" s="70"/>
      <c r="K595" s="70"/>
      <c r="L595" s="2"/>
      <c r="M595" s="10"/>
      <c r="N595" s="10"/>
      <c r="R595" s="17"/>
      <c r="S595" s="106" t="str">
        <f>IFERROR(IF(J595="Y", "Research And Development Programs Cluster:", VLOOKUP(D595,'Cluster Info'!$A$2:$B$113,2,FALSE)), "Non Cluster:")</f>
        <v>Non Cluster:</v>
      </c>
      <c r="T595" s="106">
        <f t="shared" si="45"/>
        <v>0</v>
      </c>
      <c r="U595" s="106">
        <f t="shared" si="47"/>
        <v>0</v>
      </c>
      <c r="V595" s="106">
        <f t="shared" si="48"/>
        <v>0</v>
      </c>
      <c r="W595" s="119">
        <f t="shared" si="46"/>
        <v>0</v>
      </c>
      <c r="X595" s="106">
        <f t="shared" si="49"/>
        <v>0</v>
      </c>
    </row>
    <row r="596" spans="1:24" ht="14">
      <c r="A596" s="198"/>
      <c r="D596" s="1"/>
      <c r="E596" s="1"/>
      <c r="F596" s="187"/>
      <c r="G596" s="187"/>
      <c r="H596" s="80" t="str">
        <f>IF(ISERROR(IF(ISERROR(VLOOKUP((LEFT(D596,2)),'Fed. Agency Identifier Table'!A$2:C$63,3,FALSE)),(VLOOKUP((LEFT(D596,1)),'Fed. Agency Identifier Table'!A$2:C$63,3,FALSE)),(VLOOKUP((LEFT(D596,2)),'Fed. Agency Identifier Table'!A$2:C$63,3,FALSE)))),"",(IF(ISERROR(VLOOKUP((LEFT(D596,2)),'Fed. Agency Identifier Table'!A$2:C$63,3,FALSE)),(VLOOKUP((LEFT(D596,1)),'Fed. Agency Identifier Table'!A$2:C$63,3,FALSE)),(VLOOKUP((LEFT(D596,2)),'Fed. Agency Identifier Table'!A$2:C$63,3,FALSE)))))</f>
        <v/>
      </c>
      <c r="I596" s="150" t="str">
        <f>IF(ISNUMBER(SEARCH("*.unk*",D596)),"Other Federal Awards",IF(ISERROR(VLOOKUP(D596,'CFDA Program Titles Table'!A$2:C$2607,3,FALSE)),"",VLOOKUP(D596,'CFDA Program Titles Table'!A$2:C$2607,3,FALSE)))</f>
        <v/>
      </c>
      <c r="J596" s="70"/>
      <c r="K596" s="70"/>
      <c r="L596" s="2"/>
      <c r="M596" s="10"/>
      <c r="N596" s="10"/>
      <c r="R596" s="17"/>
      <c r="S596" s="106" t="str">
        <f>IFERROR(IF(J596="Y", "Research And Development Programs Cluster:", VLOOKUP(D596,'Cluster Info'!$A$2:$B$113,2,FALSE)), "Non Cluster:")</f>
        <v>Non Cluster:</v>
      </c>
      <c r="T596" s="106">
        <f t="shared" si="45"/>
        <v>0</v>
      </c>
      <c r="U596" s="106">
        <f t="shared" si="47"/>
        <v>0</v>
      </c>
      <c r="V596" s="106">
        <f t="shared" si="48"/>
        <v>0</v>
      </c>
      <c r="W596" s="119">
        <f t="shared" si="46"/>
        <v>0</v>
      </c>
      <c r="X596" s="106">
        <f t="shared" si="49"/>
        <v>0</v>
      </c>
    </row>
    <row r="597" spans="1:24" ht="14">
      <c r="A597" s="198"/>
      <c r="D597" s="1"/>
      <c r="E597" s="1"/>
      <c r="F597" s="187"/>
      <c r="G597" s="187"/>
      <c r="H597" s="80" t="str">
        <f>IF(ISERROR(IF(ISERROR(VLOOKUP((LEFT(D597,2)),'Fed. Agency Identifier Table'!A$2:C$63,3,FALSE)),(VLOOKUP((LEFT(D597,1)),'Fed. Agency Identifier Table'!A$2:C$63,3,FALSE)),(VLOOKUP((LEFT(D597,2)),'Fed. Agency Identifier Table'!A$2:C$63,3,FALSE)))),"",(IF(ISERROR(VLOOKUP((LEFT(D597,2)),'Fed. Agency Identifier Table'!A$2:C$63,3,FALSE)),(VLOOKUP((LEFT(D597,1)),'Fed. Agency Identifier Table'!A$2:C$63,3,FALSE)),(VLOOKUP((LEFT(D597,2)),'Fed. Agency Identifier Table'!A$2:C$63,3,FALSE)))))</f>
        <v/>
      </c>
      <c r="I597" s="150" t="str">
        <f>IF(ISNUMBER(SEARCH("*.unk*",D597)),"Other Federal Awards",IF(ISERROR(VLOOKUP(D597,'CFDA Program Titles Table'!A$2:C$2607,3,FALSE)),"",VLOOKUP(D597,'CFDA Program Titles Table'!A$2:C$2607,3,FALSE)))</f>
        <v/>
      </c>
      <c r="J597" s="70"/>
      <c r="K597" s="70"/>
      <c r="L597" s="2"/>
      <c r="M597" s="10"/>
      <c r="N597" s="10"/>
      <c r="R597" s="17"/>
      <c r="S597" s="106" t="str">
        <f>IFERROR(IF(J597="Y", "Research And Development Programs Cluster:", VLOOKUP(D597,'Cluster Info'!$A$2:$B$113,2,FALSE)), "Non Cluster:")</f>
        <v>Non Cluster:</v>
      </c>
      <c r="T597" s="106">
        <f t="shared" si="45"/>
        <v>0</v>
      </c>
      <c r="U597" s="106">
        <f t="shared" si="47"/>
        <v>0</v>
      </c>
      <c r="V597" s="106">
        <f t="shared" si="48"/>
        <v>0</v>
      </c>
      <c r="W597" s="119">
        <f t="shared" si="46"/>
        <v>0</v>
      </c>
      <c r="X597" s="106">
        <f t="shared" si="49"/>
        <v>0</v>
      </c>
    </row>
    <row r="598" spans="1:24" ht="14">
      <c r="A598" s="198"/>
      <c r="D598" s="1"/>
      <c r="E598" s="1"/>
      <c r="F598" s="187"/>
      <c r="G598" s="187"/>
      <c r="H598" s="80" t="str">
        <f>IF(ISERROR(IF(ISERROR(VLOOKUP((LEFT(D598,2)),'Fed. Agency Identifier Table'!A$2:C$63,3,FALSE)),(VLOOKUP((LEFT(D598,1)),'Fed. Agency Identifier Table'!A$2:C$63,3,FALSE)),(VLOOKUP((LEFT(D598,2)),'Fed. Agency Identifier Table'!A$2:C$63,3,FALSE)))),"",(IF(ISERROR(VLOOKUP((LEFT(D598,2)),'Fed. Agency Identifier Table'!A$2:C$63,3,FALSE)),(VLOOKUP((LEFT(D598,1)),'Fed. Agency Identifier Table'!A$2:C$63,3,FALSE)),(VLOOKUP((LEFT(D598,2)),'Fed. Agency Identifier Table'!A$2:C$63,3,FALSE)))))</f>
        <v/>
      </c>
      <c r="I598" s="150" t="str">
        <f>IF(ISNUMBER(SEARCH("*.unk*",D598)),"Other Federal Awards",IF(ISERROR(VLOOKUP(D598,'CFDA Program Titles Table'!A$2:C$2607,3,FALSE)),"",VLOOKUP(D598,'CFDA Program Titles Table'!A$2:C$2607,3,FALSE)))</f>
        <v/>
      </c>
      <c r="J598" s="70"/>
      <c r="K598" s="70"/>
      <c r="L598" s="2"/>
      <c r="M598" s="10"/>
      <c r="N598" s="10"/>
      <c r="R598" s="17"/>
      <c r="S598" s="106" t="str">
        <f>IFERROR(IF(J598="Y", "Research And Development Programs Cluster:", VLOOKUP(D598,'Cluster Info'!$A$2:$B$113,2,FALSE)), "Non Cluster:")</f>
        <v>Non Cluster:</v>
      </c>
      <c r="T598" s="106">
        <f t="shared" si="45"/>
        <v>0</v>
      </c>
      <c r="U598" s="106">
        <f t="shared" si="47"/>
        <v>0</v>
      </c>
      <c r="V598" s="106">
        <f t="shared" si="48"/>
        <v>0</v>
      </c>
      <c r="W598" s="119">
        <f t="shared" si="46"/>
        <v>0</v>
      </c>
      <c r="X598" s="106">
        <f t="shared" si="49"/>
        <v>0</v>
      </c>
    </row>
    <row r="599" spans="1:24" ht="14">
      <c r="A599" s="198"/>
      <c r="D599" s="1"/>
      <c r="E599" s="1"/>
      <c r="F599" s="187"/>
      <c r="G599" s="187"/>
      <c r="H599" s="80" t="str">
        <f>IF(ISERROR(IF(ISERROR(VLOOKUP((LEFT(D599,2)),'Fed. Agency Identifier Table'!A$2:C$63,3,FALSE)),(VLOOKUP((LEFT(D599,1)),'Fed. Agency Identifier Table'!A$2:C$63,3,FALSE)),(VLOOKUP((LEFT(D599,2)),'Fed. Agency Identifier Table'!A$2:C$63,3,FALSE)))),"",(IF(ISERROR(VLOOKUP((LEFT(D599,2)),'Fed. Agency Identifier Table'!A$2:C$63,3,FALSE)),(VLOOKUP((LEFT(D599,1)),'Fed. Agency Identifier Table'!A$2:C$63,3,FALSE)),(VLOOKUP((LEFT(D599,2)),'Fed. Agency Identifier Table'!A$2:C$63,3,FALSE)))))</f>
        <v/>
      </c>
      <c r="I599" s="150" t="str">
        <f>IF(ISNUMBER(SEARCH("*.unk*",D599)),"Other Federal Awards",IF(ISERROR(VLOOKUP(D599,'CFDA Program Titles Table'!A$2:C$2607,3,FALSE)),"",VLOOKUP(D599,'CFDA Program Titles Table'!A$2:C$2607,3,FALSE)))</f>
        <v/>
      </c>
      <c r="J599" s="70"/>
      <c r="K599" s="70"/>
      <c r="L599" s="2"/>
      <c r="M599" s="10"/>
      <c r="N599" s="10"/>
      <c r="R599" s="17"/>
      <c r="S599" s="106" t="str">
        <f>IFERROR(IF(J599="Y", "Research And Development Programs Cluster:", VLOOKUP(D599,'Cluster Info'!$A$2:$B$113,2,FALSE)), "Non Cluster:")</f>
        <v>Non Cluster:</v>
      </c>
      <c r="T599" s="106">
        <f t="shared" si="45"/>
        <v>0</v>
      </c>
      <c r="U599" s="106">
        <f t="shared" si="47"/>
        <v>0</v>
      </c>
      <c r="V599" s="106">
        <f t="shared" si="48"/>
        <v>0</v>
      </c>
      <c r="W599" s="119">
        <f t="shared" si="46"/>
        <v>0</v>
      </c>
      <c r="X599" s="106">
        <f t="shared" si="49"/>
        <v>0</v>
      </c>
    </row>
    <row r="600" spans="1:24" ht="14">
      <c r="A600" s="198"/>
      <c r="D600" s="1"/>
      <c r="E600" s="1"/>
      <c r="F600" s="187"/>
      <c r="G600" s="187"/>
      <c r="H600" s="80" t="str">
        <f>IF(ISERROR(IF(ISERROR(VLOOKUP((LEFT(D600,2)),'Fed. Agency Identifier Table'!A$2:C$63,3,FALSE)),(VLOOKUP((LEFT(D600,1)),'Fed. Agency Identifier Table'!A$2:C$63,3,FALSE)),(VLOOKUP((LEFT(D600,2)),'Fed. Agency Identifier Table'!A$2:C$63,3,FALSE)))),"",(IF(ISERROR(VLOOKUP((LEFT(D600,2)),'Fed. Agency Identifier Table'!A$2:C$63,3,FALSE)),(VLOOKUP((LEFT(D600,1)),'Fed. Agency Identifier Table'!A$2:C$63,3,FALSE)),(VLOOKUP((LEFT(D600,2)),'Fed. Agency Identifier Table'!A$2:C$63,3,FALSE)))))</f>
        <v/>
      </c>
      <c r="I600" s="150" t="str">
        <f>IF(ISNUMBER(SEARCH("*.unk*",D600)),"Other Federal Awards",IF(ISERROR(VLOOKUP(D600,'CFDA Program Titles Table'!A$2:C$2607,3,FALSE)),"",VLOOKUP(D600,'CFDA Program Titles Table'!A$2:C$2607,3,FALSE)))</f>
        <v/>
      </c>
      <c r="J600" s="70"/>
      <c r="K600" s="70"/>
      <c r="L600" s="2"/>
      <c r="M600" s="10"/>
      <c r="N600" s="10"/>
      <c r="R600" s="17"/>
      <c r="S600" s="106" t="str">
        <f>IFERROR(IF(J600="Y", "Research And Development Programs Cluster:", VLOOKUP(D600,'Cluster Info'!$A$2:$B$113,2,FALSE)), "Non Cluster:")</f>
        <v>Non Cluster:</v>
      </c>
      <c r="T600" s="106">
        <f t="shared" si="45"/>
        <v>0</v>
      </c>
      <c r="U600" s="106">
        <f t="shared" si="47"/>
        <v>0</v>
      </c>
      <c r="V600" s="106">
        <f t="shared" si="48"/>
        <v>0</v>
      </c>
      <c r="W600" s="119">
        <f t="shared" si="46"/>
        <v>0</v>
      </c>
      <c r="X600" s="106">
        <f t="shared" si="49"/>
        <v>0</v>
      </c>
    </row>
    <row r="601" spans="1:24" ht="14">
      <c r="A601" s="198"/>
      <c r="D601" s="1"/>
      <c r="E601" s="1"/>
      <c r="F601" s="187"/>
      <c r="G601" s="187"/>
      <c r="H601" s="80" t="str">
        <f>IF(ISERROR(IF(ISERROR(VLOOKUP((LEFT(D601,2)),'Fed. Agency Identifier Table'!A$2:C$63,3,FALSE)),(VLOOKUP((LEFT(D601,1)),'Fed. Agency Identifier Table'!A$2:C$63,3,FALSE)),(VLOOKUP((LEFT(D601,2)),'Fed. Agency Identifier Table'!A$2:C$63,3,FALSE)))),"",(IF(ISERROR(VLOOKUP((LEFT(D601,2)),'Fed. Agency Identifier Table'!A$2:C$63,3,FALSE)),(VLOOKUP((LEFT(D601,1)),'Fed. Agency Identifier Table'!A$2:C$63,3,FALSE)),(VLOOKUP((LEFT(D601,2)),'Fed. Agency Identifier Table'!A$2:C$63,3,FALSE)))))</f>
        <v/>
      </c>
      <c r="I601" s="150" t="str">
        <f>IF(ISNUMBER(SEARCH("*.unk*",D601)),"Other Federal Awards",IF(ISERROR(VLOOKUP(D601,'CFDA Program Titles Table'!A$2:C$2607,3,FALSE)),"",VLOOKUP(D601,'CFDA Program Titles Table'!A$2:C$2607,3,FALSE)))</f>
        <v/>
      </c>
      <c r="J601" s="70"/>
      <c r="K601" s="70"/>
      <c r="L601" s="2"/>
      <c r="M601" s="10"/>
      <c r="N601" s="10"/>
      <c r="R601" s="17"/>
      <c r="S601" s="106" t="str">
        <f>IFERROR(IF(J601="Y", "Research And Development Programs Cluster:", VLOOKUP(D601,'Cluster Info'!$A$2:$B$113,2,FALSE)), "Non Cluster:")</f>
        <v>Non Cluster:</v>
      </c>
      <c r="T601" s="106">
        <f t="shared" si="45"/>
        <v>0</v>
      </c>
      <c r="U601" s="106">
        <f t="shared" si="47"/>
        <v>0</v>
      </c>
      <c r="V601" s="106">
        <f t="shared" si="48"/>
        <v>0</v>
      </c>
      <c r="W601" s="119">
        <f t="shared" si="46"/>
        <v>0</v>
      </c>
      <c r="X601" s="106">
        <f t="shared" si="49"/>
        <v>0</v>
      </c>
    </row>
    <row r="602" spans="1:24" ht="14">
      <c r="A602" s="198"/>
      <c r="D602" s="1"/>
      <c r="E602" s="1"/>
      <c r="F602" s="187"/>
      <c r="G602" s="187"/>
      <c r="H602" s="80" t="str">
        <f>IF(ISERROR(IF(ISERROR(VLOOKUP((LEFT(D602,2)),'Fed. Agency Identifier Table'!A$2:C$63,3,FALSE)),(VLOOKUP((LEFT(D602,1)),'Fed. Agency Identifier Table'!A$2:C$63,3,FALSE)),(VLOOKUP((LEFT(D602,2)),'Fed. Agency Identifier Table'!A$2:C$63,3,FALSE)))),"",(IF(ISERROR(VLOOKUP((LEFT(D602,2)),'Fed. Agency Identifier Table'!A$2:C$63,3,FALSE)),(VLOOKUP((LEFT(D602,1)),'Fed. Agency Identifier Table'!A$2:C$63,3,FALSE)),(VLOOKUP((LEFT(D602,2)),'Fed. Agency Identifier Table'!A$2:C$63,3,FALSE)))))</f>
        <v/>
      </c>
      <c r="I602" s="150" t="str">
        <f>IF(ISNUMBER(SEARCH("*.unk*",D602)),"Other Federal Awards",IF(ISERROR(VLOOKUP(D602,'CFDA Program Titles Table'!A$2:C$2607,3,FALSE)),"",VLOOKUP(D602,'CFDA Program Titles Table'!A$2:C$2607,3,FALSE)))</f>
        <v/>
      </c>
      <c r="J602" s="70"/>
      <c r="K602" s="70"/>
      <c r="L602" s="2"/>
      <c r="M602" s="10"/>
      <c r="N602" s="10"/>
      <c r="R602" s="17"/>
      <c r="S602" s="106" t="str">
        <f>IFERROR(IF(J602="Y", "Research And Development Programs Cluster:", VLOOKUP(D602,'Cluster Info'!$A$2:$B$113,2,FALSE)), "Non Cluster:")</f>
        <v>Non Cluster:</v>
      </c>
      <c r="T602" s="106">
        <f t="shared" si="45"/>
        <v>0</v>
      </c>
      <c r="U602" s="106">
        <f t="shared" si="47"/>
        <v>0</v>
      </c>
      <c r="V602" s="106">
        <f t="shared" si="48"/>
        <v>0</v>
      </c>
      <c r="W602" s="119">
        <f t="shared" si="46"/>
        <v>0</v>
      </c>
      <c r="X602" s="106">
        <f t="shared" si="49"/>
        <v>0</v>
      </c>
    </row>
    <row r="603" spans="1:24" ht="14">
      <c r="A603" s="198"/>
      <c r="D603" s="1"/>
      <c r="E603" s="1"/>
      <c r="F603" s="187"/>
      <c r="G603" s="187"/>
      <c r="H603" s="80" t="str">
        <f>IF(ISERROR(IF(ISERROR(VLOOKUP((LEFT(D603,2)),'Fed. Agency Identifier Table'!A$2:C$63,3,FALSE)),(VLOOKUP((LEFT(D603,1)),'Fed. Agency Identifier Table'!A$2:C$63,3,FALSE)),(VLOOKUP((LEFT(D603,2)),'Fed. Agency Identifier Table'!A$2:C$63,3,FALSE)))),"",(IF(ISERROR(VLOOKUP((LEFT(D603,2)),'Fed. Agency Identifier Table'!A$2:C$63,3,FALSE)),(VLOOKUP((LEFT(D603,1)),'Fed. Agency Identifier Table'!A$2:C$63,3,FALSE)),(VLOOKUP((LEFT(D603,2)),'Fed. Agency Identifier Table'!A$2:C$63,3,FALSE)))))</f>
        <v/>
      </c>
      <c r="I603" s="150" t="str">
        <f>IF(ISNUMBER(SEARCH("*.unk*",D603)),"Other Federal Awards",IF(ISERROR(VLOOKUP(D603,'CFDA Program Titles Table'!A$2:C$2607,3,FALSE)),"",VLOOKUP(D603,'CFDA Program Titles Table'!A$2:C$2607,3,FALSE)))</f>
        <v/>
      </c>
      <c r="J603" s="70"/>
      <c r="K603" s="70"/>
      <c r="L603" s="2"/>
      <c r="M603" s="10"/>
      <c r="N603" s="10"/>
      <c r="R603" s="17"/>
      <c r="S603" s="106" t="str">
        <f>IFERROR(IF(J603="Y", "Research And Development Programs Cluster:", VLOOKUP(D603,'Cluster Info'!$A$2:$B$113,2,FALSE)), "Non Cluster:")</f>
        <v>Non Cluster:</v>
      </c>
      <c r="T603" s="106">
        <f t="shared" si="45"/>
        <v>0</v>
      </c>
      <c r="U603" s="106">
        <f t="shared" si="47"/>
        <v>0</v>
      </c>
      <c r="V603" s="106">
        <f t="shared" si="48"/>
        <v>0</v>
      </c>
      <c r="W603" s="119">
        <f t="shared" si="46"/>
        <v>0</v>
      </c>
      <c r="X603" s="106">
        <f t="shared" si="49"/>
        <v>0</v>
      </c>
    </row>
    <row r="604" spans="1:24" ht="14">
      <c r="A604" s="198"/>
      <c r="D604" s="1"/>
      <c r="E604" s="1"/>
      <c r="F604" s="187"/>
      <c r="G604" s="187"/>
      <c r="H604" s="80" t="str">
        <f>IF(ISERROR(IF(ISERROR(VLOOKUP((LEFT(D604,2)),'Fed. Agency Identifier Table'!A$2:C$63,3,FALSE)),(VLOOKUP((LEFT(D604,1)),'Fed. Agency Identifier Table'!A$2:C$63,3,FALSE)),(VLOOKUP((LEFT(D604,2)),'Fed. Agency Identifier Table'!A$2:C$63,3,FALSE)))),"",(IF(ISERROR(VLOOKUP((LEFT(D604,2)),'Fed. Agency Identifier Table'!A$2:C$63,3,FALSE)),(VLOOKUP((LEFT(D604,1)),'Fed. Agency Identifier Table'!A$2:C$63,3,FALSE)),(VLOOKUP((LEFT(D604,2)),'Fed. Agency Identifier Table'!A$2:C$63,3,FALSE)))))</f>
        <v/>
      </c>
      <c r="I604" s="150" t="str">
        <f>IF(ISNUMBER(SEARCH("*.unk*",D604)),"Other Federal Awards",IF(ISERROR(VLOOKUP(D604,'CFDA Program Titles Table'!A$2:C$2607,3,FALSE)),"",VLOOKUP(D604,'CFDA Program Titles Table'!A$2:C$2607,3,FALSE)))</f>
        <v/>
      </c>
      <c r="J604" s="70"/>
      <c r="K604" s="70"/>
      <c r="L604" s="2"/>
      <c r="M604" s="10"/>
      <c r="N604" s="10"/>
      <c r="R604" s="17"/>
      <c r="S604" s="106" t="str">
        <f>IFERROR(IF(J604="Y", "Research And Development Programs Cluster:", VLOOKUP(D604,'Cluster Info'!$A$2:$B$113,2,FALSE)), "Non Cluster:")</f>
        <v>Non Cluster:</v>
      </c>
      <c r="T604" s="106">
        <f t="shared" si="45"/>
        <v>0</v>
      </c>
      <c r="U604" s="106">
        <f t="shared" si="47"/>
        <v>0</v>
      </c>
      <c r="V604" s="106">
        <f t="shared" si="48"/>
        <v>0</v>
      </c>
      <c r="W604" s="119">
        <f t="shared" si="46"/>
        <v>0</v>
      </c>
      <c r="X604" s="106">
        <f t="shared" si="49"/>
        <v>0</v>
      </c>
    </row>
    <row r="605" spans="1:24" ht="14">
      <c r="A605" s="198"/>
      <c r="D605" s="1"/>
      <c r="E605" s="1"/>
      <c r="F605" s="187"/>
      <c r="G605" s="187"/>
      <c r="H605" s="80" t="str">
        <f>IF(ISERROR(IF(ISERROR(VLOOKUP((LEFT(D605,2)),'Fed. Agency Identifier Table'!A$2:C$63,3,FALSE)),(VLOOKUP((LEFT(D605,1)),'Fed. Agency Identifier Table'!A$2:C$63,3,FALSE)),(VLOOKUP((LEFT(D605,2)),'Fed. Agency Identifier Table'!A$2:C$63,3,FALSE)))),"",(IF(ISERROR(VLOOKUP((LEFT(D605,2)),'Fed. Agency Identifier Table'!A$2:C$63,3,FALSE)),(VLOOKUP((LEFT(D605,1)),'Fed. Agency Identifier Table'!A$2:C$63,3,FALSE)),(VLOOKUP((LEFT(D605,2)),'Fed. Agency Identifier Table'!A$2:C$63,3,FALSE)))))</f>
        <v/>
      </c>
      <c r="I605" s="150" t="str">
        <f>IF(ISNUMBER(SEARCH("*.unk*",D605)),"Other Federal Awards",IF(ISERROR(VLOOKUP(D605,'CFDA Program Titles Table'!A$2:C$2607,3,FALSE)),"",VLOOKUP(D605,'CFDA Program Titles Table'!A$2:C$2607,3,FALSE)))</f>
        <v/>
      </c>
      <c r="J605" s="70"/>
      <c r="K605" s="70"/>
      <c r="L605" s="2"/>
      <c r="M605" s="10"/>
      <c r="N605" s="10"/>
      <c r="R605" s="17"/>
      <c r="S605" s="106" t="str">
        <f>IFERROR(IF(J605="Y", "Research And Development Programs Cluster:", VLOOKUP(D605,'Cluster Info'!$A$2:$B$113,2,FALSE)), "Non Cluster:")</f>
        <v>Non Cluster:</v>
      </c>
      <c r="T605" s="106">
        <f t="shared" si="45"/>
        <v>0</v>
      </c>
      <c r="U605" s="106">
        <f t="shared" si="47"/>
        <v>0</v>
      </c>
      <c r="V605" s="106">
        <f t="shared" si="48"/>
        <v>0</v>
      </c>
      <c r="W605" s="119">
        <f t="shared" si="46"/>
        <v>0</v>
      </c>
      <c r="X605" s="106">
        <f t="shared" si="49"/>
        <v>0</v>
      </c>
    </row>
    <row r="606" spans="1:24" ht="14">
      <c r="A606" s="198"/>
      <c r="D606" s="1"/>
      <c r="E606" s="1"/>
      <c r="F606" s="187"/>
      <c r="G606" s="187"/>
      <c r="H606" s="80" t="str">
        <f>IF(ISERROR(IF(ISERROR(VLOOKUP((LEFT(D606,2)),'Fed. Agency Identifier Table'!A$2:C$63,3,FALSE)),(VLOOKUP((LEFT(D606,1)),'Fed. Agency Identifier Table'!A$2:C$63,3,FALSE)),(VLOOKUP((LEFT(D606,2)),'Fed. Agency Identifier Table'!A$2:C$63,3,FALSE)))),"",(IF(ISERROR(VLOOKUP((LEFT(D606,2)),'Fed. Agency Identifier Table'!A$2:C$63,3,FALSE)),(VLOOKUP((LEFT(D606,1)),'Fed. Agency Identifier Table'!A$2:C$63,3,FALSE)),(VLOOKUP((LEFT(D606,2)),'Fed. Agency Identifier Table'!A$2:C$63,3,FALSE)))))</f>
        <v/>
      </c>
      <c r="I606" s="150" t="str">
        <f>IF(ISNUMBER(SEARCH("*.unk*",D606)),"Other Federal Awards",IF(ISERROR(VLOOKUP(D606,'CFDA Program Titles Table'!A$2:C$2607,3,FALSE)),"",VLOOKUP(D606,'CFDA Program Titles Table'!A$2:C$2607,3,FALSE)))</f>
        <v/>
      </c>
      <c r="J606" s="70"/>
      <c r="K606" s="70"/>
      <c r="L606" s="2"/>
      <c r="M606" s="10"/>
      <c r="N606" s="10"/>
      <c r="R606" s="17"/>
      <c r="S606" s="106" t="str">
        <f>IFERROR(IF(J606="Y", "Research And Development Programs Cluster:", VLOOKUP(D606,'Cluster Info'!$A$2:$B$113,2,FALSE)), "Non Cluster:")</f>
        <v>Non Cluster:</v>
      </c>
      <c r="T606" s="106">
        <f t="shared" si="45"/>
        <v>0</v>
      </c>
      <c r="U606" s="106">
        <f t="shared" si="47"/>
        <v>0</v>
      </c>
      <c r="V606" s="106">
        <f t="shared" si="48"/>
        <v>0</v>
      </c>
      <c r="W606" s="119">
        <f t="shared" si="46"/>
        <v>0</v>
      </c>
      <c r="X606" s="106">
        <f t="shared" si="49"/>
        <v>0</v>
      </c>
    </row>
    <row r="607" spans="1:24" ht="14">
      <c r="A607" s="198"/>
      <c r="D607" s="1"/>
      <c r="E607" s="1"/>
      <c r="F607" s="187"/>
      <c r="G607" s="187"/>
      <c r="H607" s="80" t="str">
        <f>IF(ISERROR(IF(ISERROR(VLOOKUP((LEFT(D607,2)),'Fed. Agency Identifier Table'!A$2:C$63,3,FALSE)),(VLOOKUP((LEFT(D607,1)),'Fed. Agency Identifier Table'!A$2:C$63,3,FALSE)),(VLOOKUP((LEFT(D607,2)),'Fed. Agency Identifier Table'!A$2:C$63,3,FALSE)))),"",(IF(ISERROR(VLOOKUP((LEFT(D607,2)),'Fed. Agency Identifier Table'!A$2:C$63,3,FALSE)),(VLOOKUP((LEFT(D607,1)),'Fed. Agency Identifier Table'!A$2:C$63,3,FALSE)),(VLOOKUP((LEFT(D607,2)),'Fed. Agency Identifier Table'!A$2:C$63,3,FALSE)))))</f>
        <v/>
      </c>
      <c r="I607" s="150" t="str">
        <f>IF(ISNUMBER(SEARCH("*.unk*",D607)),"Other Federal Awards",IF(ISERROR(VLOOKUP(D607,'CFDA Program Titles Table'!A$2:C$2607,3,FALSE)),"",VLOOKUP(D607,'CFDA Program Titles Table'!A$2:C$2607,3,FALSE)))</f>
        <v/>
      </c>
      <c r="J607" s="70"/>
      <c r="K607" s="70"/>
      <c r="L607" s="2"/>
      <c r="M607" s="10"/>
      <c r="N607" s="10"/>
      <c r="R607" s="17"/>
      <c r="S607" s="106" t="str">
        <f>IFERROR(IF(J607="Y", "Research And Development Programs Cluster:", VLOOKUP(D607,'Cluster Info'!$A$2:$B$113,2,FALSE)), "Non Cluster:")</f>
        <v>Non Cluster:</v>
      </c>
      <c r="T607" s="106">
        <f t="shared" si="45"/>
        <v>0</v>
      </c>
      <c r="U607" s="106">
        <f t="shared" si="47"/>
        <v>0</v>
      </c>
      <c r="V607" s="106">
        <f t="shared" si="48"/>
        <v>0</v>
      </c>
      <c r="W607" s="119">
        <f t="shared" si="46"/>
        <v>0</v>
      </c>
      <c r="X607" s="106">
        <f t="shared" si="49"/>
        <v>0</v>
      </c>
    </row>
    <row r="608" spans="1:24" ht="14">
      <c r="A608" s="198"/>
      <c r="D608" s="1"/>
      <c r="E608" s="1"/>
      <c r="F608" s="187"/>
      <c r="G608" s="187"/>
      <c r="H608" s="80" t="str">
        <f>IF(ISERROR(IF(ISERROR(VLOOKUP((LEFT(D608,2)),'Fed. Agency Identifier Table'!A$2:C$63,3,FALSE)),(VLOOKUP((LEFT(D608,1)),'Fed. Agency Identifier Table'!A$2:C$63,3,FALSE)),(VLOOKUP((LEFT(D608,2)),'Fed. Agency Identifier Table'!A$2:C$63,3,FALSE)))),"",(IF(ISERROR(VLOOKUP((LEFT(D608,2)),'Fed. Agency Identifier Table'!A$2:C$63,3,FALSE)),(VLOOKUP((LEFT(D608,1)),'Fed. Agency Identifier Table'!A$2:C$63,3,FALSE)),(VLOOKUP((LEFT(D608,2)),'Fed. Agency Identifier Table'!A$2:C$63,3,FALSE)))))</f>
        <v/>
      </c>
      <c r="I608" s="150" t="str">
        <f>IF(ISNUMBER(SEARCH("*.unk*",D608)),"Other Federal Awards",IF(ISERROR(VLOOKUP(D608,'CFDA Program Titles Table'!A$2:C$2607,3,FALSE)),"",VLOOKUP(D608,'CFDA Program Titles Table'!A$2:C$2607,3,FALSE)))</f>
        <v/>
      </c>
      <c r="J608" s="70"/>
      <c r="K608" s="70"/>
      <c r="L608" s="2"/>
      <c r="M608" s="10"/>
      <c r="N608" s="10"/>
      <c r="R608" s="17"/>
      <c r="S608" s="106" t="str">
        <f>IFERROR(IF(J608="Y", "Research And Development Programs Cluster:", VLOOKUP(D608,'Cluster Info'!$A$2:$B$113,2,FALSE)), "Non Cluster:")</f>
        <v>Non Cluster:</v>
      </c>
      <c r="T608" s="106">
        <f t="shared" si="45"/>
        <v>0</v>
      </c>
      <c r="U608" s="106">
        <f t="shared" si="47"/>
        <v>0</v>
      </c>
      <c r="V608" s="106">
        <f t="shared" si="48"/>
        <v>0</v>
      </c>
      <c r="W608" s="119">
        <f t="shared" si="46"/>
        <v>0</v>
      </c>
      <c r="X608" s="106">
        <f t="shared" si="49"/>
        <v>0</v>
      </c>
    </row>
    <row r="609" spans="1:24" ht="14">
      <c r="A609" s="198"/>
      <c r="D609" s="1"/>
      <c r="E609" s="1"/>
      <c r="F609" s="187"/>
      <c r="G609" s="187"/>
      <c r="H609" s="80" t="str">
        <f>IF(ISERROR(IF(ISERROR(VLOOKUP((LEFT(D609,2)),'Fed. Agency Identifier Table'!A$2:C$63,3,FALSE)),(VLOOKUP((LEFT(D609,1)),'Fed. Agency Identifier Table'!A$2:C$63,3,FALSE)),(VLOOKUP((LEFT(D609,2)),'Fed. Agency Identifier Table'!A$2:C$63,3,FALSE)))),"",(IF(ISERROR(VLOOKUP((LEFT(D609,2)),'Fed. Agency Identifier Table'!A$2:C$63,3,FALSE)),(VLOOKUP((LEFT(D609,1)),'Fed. Agency Identifier Table'!A$2:C$63,3,FALSE)),(VLOOKUP((LEFT(D609,2)),'Fed. Agency Identifier Table'!A$2:C$63,3,FALSE)))))</f>
        <v/>
      </c>
      <c r="I609" s="150" t="str">
        <f>IF(ISNUMBER(SEARCH("*.unk*",D609)),"Other Federal Awards",IF(ISERROR(VLOOKUP(D609,'CFDA Program Titles Table'!A$2:C$2607,3,FALSE)),"",VLOOKUP(D609,'CFDA Program Titles Table'!A$2:C$2607,3,FALSE)))</f>
        <v/>
      </c>
      <c r="J609" s="70"/>
      <c r="K609" s="70"/>
      <c r="L609" s="2"/>
      <c r="M609" s="10"/>
      <c r="N609" s="10"/>
      <c r="R609" s="17"/>
      <c r="S609" s="106" t="str">
        <f>IFERROR(IF(J609="Y", "Research And Development Programs Cluster:", VLOOKUP(D609,'Cluster Info'!$A$2:$B$113,2,FALSE)), "Non Cluster:")</f>
        <v>Non Cluster:</v>
      </c>
      <c r="T609" s="106">
        <f t="shared" si="45"/>
        <v>0</v>
      </c>
      <c r="U609" s="106">
        <f t="shared" si="47"/>
        <v>0</v>
      </c>
      <c r="V609" s="106">
        <f t="shared" si="48"/>
        <v>0</v>
      </c>
      <c r="W609" s="119">
        <f t="shared" si="46"/>
        <v>0</v>
      </c>
      <c r="X609" s="106">
        <f t="shared" si="49"/>
        <v>0</v>
      </c>
    </row>
    <row r="610" spans="1:24" ht="14">
      <c r="A610" s="198"/>
      <c r="D610" s="1"/>
      <c r="E610" s="1"/>
      <c r="F610" s="187"/>
      <c r="G610" s="187"/>
      <c r="H610" s="80" t="str">
        <f>IF(ISERROR(IF(ISERROR(VLOOKUP((LEFT(D610,2)),'Fed. Agency Identifier Table'!A$2:C$63,3,FALSE)),(VLOOKUP((LEFT(D610,1)),'Fed. Agency Identifier Table'!A$2:C$63,3,FALSE)),(VLOOKUP((LEFT(D610,2)),'Fed. Agency Identifier Table'!A$2:C$63,3,FALSE)))),"",(IF(ISERROR(VLOOKUP((LEFT(D610,2)),'Fed. Agency Identifier Table'!A$2:C$63,3,FALSE)),(VLOOKUP((LEFT(D610,1)),'Fed. Agency Identifier Table'!A$2:C$63,3,FALSE)),(VLOOKUP((LEFT(D610,2)),'Fed. Agency Identifier Table'!A$2:C$63,3,FALSE)))))</f>
        <v/>
      </c>
      <c r="I610" s="150" t="str">
        <f>IF(ISNUMBER(SEARCH("*.unk*",D610)),"Other Federal Awards",IF(ISERROR(VLOOKUP(D610,'CFDA Program Titles Table'!A$2:C$2607,3,FALSE)),"",VLOOKUP(D610,'CFDA Program Titles Table'!A$2:C$2607,3,FALSE)))</f>
        <v/>
      </c>
      <c r="J610" s="70"/>
      <c r="K610" s="70"/>
      <c r="L610" s="2"/>
      <c r="M610" s="10"/>
      <c r="N610" s="10"/>
      <c r="R610" s="17"/>
      <c r="S610" s="106" t="str">
        <f>IFERROR(IF(J610="Y", "Research And Development Programs Cluster:", VLOOKUP(D610,'Cluster Info'!$A$2:$B$113,2,FALSE)), "Non Cluster:")</f>
        <v>Non Cluster:</v>
      </c>
      <c r="T610" s="106">
        <f t="shared" si="45"/>
        <v>0</v>
      </c>
      <c r="U610" s="106">
        <f t="shared" si="47"/>
        <v>0</v>
      </c>
      <c r="V610" s="106">
        <f t="shared" si="48"/>
        <v>0</v>
      </c>
      <c r="W610" s="119">
        <f t="shared" si="46"/>
        <v>0</v>
      </c>
      <c r="X610" s="106">
        <f t="shared" si="49"/>
        <v>0</v>
      </c>
    </row>
    <row r="611" spans="1:24" ht="14">
      <c r="A611" s="198"/>
      <c r="D611" s="1"/>
      <c r="E611" s="1"/>
      <c r="F611" s="187"/>
      <c r="G611" s="187"/>
      <c r="H611" s="80" t="str">
        <f>IF(ISERROR(IF(ISERROR(VLOOKUP((LEFT(D611,2)),'Fed. Agency Identifier Table'!A$2:C$63,3,FALSE)),(VLOOKUP((LEFT(D611,1)),'Fed. Agency Identifier Table'!A$2:C$63,3,FALSE)),(VLOOKUP((LEFT(D611,2)),'Fed. Agency Identifier Table'!A$2:C$63,3,FALSE)))),"",(IF(ISERROR(VLOOKUP((LEFT(D611,2)),'Fed. Agency Identifier Table'!A$2:C$63,3,FALSE)),(VLOOKUP((LEFT(D611,1)),'Fed. Agency Identifier Table'!A$2:C$63,3,FALSE)),(VLOOKUP((LEFT(D611,2)),'Fed. Agency Identifier Table'!A$2:C$63,3,FALSE)))))</f>
        <v/>
      </c>
      <c r="I611" s="150" t="str">
        <f>IF(ISNUMBER(SEARCH("*.unk*",D611)),"Other Federal Awards",IF(ISERROR(VLOOKUP(D611,'CFDA Program Titles Table'!A$2:C$2607,3,FALSE)),"",VLOOKUP(D611,'CFDA Program Titles Table'!A$2:C$2607,3,FALSE)))</f>
        <v/>
      </c>
      <c r="J611" s="70"/>
      <c r="K611" s="70"/>
      <c r="L611" s="2"/>
      <c r="M611" s="10"/>
      <c r="N611" s="10"/>
      <c r="R611" s="17"/>
      <c r="S611" s="106" t="str">
        <f>IFERROR(IF(J611="Y", "Research And Development Programs Cluster:", VLOOKUP(D611,'Cluster Info'!$A$2:$B$113,2,FALSE)), "Non Cluster:")</f>
        <v>Non Cluster:</v>
      </c>
      <c r="T611" s="106">
        <f t="shared" si="45"/>
        <v>0</v>
      </c>
      <c r="U611" s="106">
        <f t="shared" si="47"/>
        <v>0</v>
      </c>
      <c r="V611" s="106">
        <f t="shared" si="48"/>
        <v>0</v>
      </c>
      <c r="W611" s="119">
        <f t="shared" si="46"/>
        <v>0</v>
      </c>
      <c r="X611" s="106">
        <f t="shared" si="49"/>
        <v>0</v>
      </c>
    </row>
    <row r="612" spans="1:24" ht="14">
      <c r="A612" s="198"/>
      <c r="D612" s="1"/>
      <c r="E612" s="1"/>
      <c r="F612" s="187"/>
      <c r="G612" s="187"/>
      <c r="H612" s="80" t="str">
        <f>IF(ISERROR(IF(ISERROR(VLOOKUP((LEFT(D612,2)),'Fed. Agency Identifier Table'!A$2:C$63,3,FALSE)),(VLOOKUP((LEFT(D612,1)),'Fed. Agency Identifier Table'!A$2:C$63,3,FALSE)),(VLOOKUP((LEFT(D612,2)),'Fed. Agency Identifier Table'!A$2:C$63,3,FALSE)))),"",(IF(ISERROR(VLOOKUP((LEFT(D612,2)),'Fed. Agency Identifier Table'!A$2:C$63,3,FALSE)),(VLOOKUP((LEFT(D612,1)),'Fed. Agency Identifier Table'!A$2:C$63,3,FALSE)),(VLOOKUP((LEFT(D612,2)),'Fed. Agency Identifier Table'!A$2:C$63,3,FALSE)))))</f>
        <v/>
      </c>
      <c r="I612" s="150" t="str">
        <f>IF(ISNUMBER(SEARCH("*.unk*",D612)),"Other Federal Awards",IF(ISERROR(VLOOKUP(D612,'CFDA Program Titles Table'!A$2:C$2607,3,FALSE)),"",VLOOKUP(D612,'CFDA Program Titles Table'!A$2:C$2607,3,FALSE)))</f>
        <v/>
      </c>
      <c r="J612" s="70"/>
      <c r="K612" s="70"/>
      <c r="L612" s="2"/>
      <c r="M612" s="10"/>
      <c r="N612" s="10"/>
      <c r="R612" s="17"/>
      <c r="S612" s="106" t="str">
        <f>IFERROR(IF(J612="Y", "Research And Development Programs Cluster:", VLOOKUP(D612,'Cluster Info'!$A$2:$B$113,2,FALSE)), "Non Cluster:")</f>
        <v>Non Cluster:</v>
      </c>
      <c r="T612" s="106">
        <f t="shared" si="45"/>
        <v>0</v>
      </c>
      <c r="U612" s="106">
        <f t="shared" si="47"/>
        <v>0</v>
      </c>
      <c r="V612" s="106">
        <f t="shared" si="48"/>
        <v>0</v>
      </c>
      <c r="W612" s="119">
        <f t="shared" si="46"/>
        <v>0</v>
      </c>
      <c r="X612" s="106">
        <f t="shared" si="49"/>
        <v>0</v>
      </c>
    </row>
    <row r="613" spans="1:24" ht="14">
      <c r="A613" s="198"/>
      <c r="D613" s="1"/>
      <c r="E613" s="1"/>
      <c r="F613" s="187"/>
      <c r="G613" s="187"/>
      <c r="H613" s="80" t="str">
        <f>IF(ISERROR(IF(ISERROR(VLOOKUP((LEFT(D613,2)),'Fed. Agency Identifier Table'!A$2:C$63,3,FALSE)),(VLOOKUP((LEFT(D613,1)),'Fed. Agency Identifier Table'!A$2:C$63,3,FALSE)),(VLOOKUP((LEFT(D613,2)),'Fed. Agency Identifier Table'!A$2:C$63,3,FALSE)))),"",(IF(ISERROR(VLOOKUP((LEFT(D613,2)),'Fed. Agency Identifier Table'!A$2:C$63,3,FALSE)),(VLOOKUP((LEFT(D613,1)),'Fed. Agency Identifier Table'!A$2:C$63,3,FALSE)),(VLOOKUP((LEFT(D613,2)),'Fed. Agency Identifier Table'!A$2:C$63,3,FALSE)))))</f>
        <v/>
      </c>
      <c r="I613" s="150" t="str">
        <f>IF(ISNUMBER(SEARCH("*.unk*",D613)),"Other Federal Awards",IF(ISERROR(VLOOKUP(D613,'CFDA Program Titles Table'!A$2:C$2607,3,FALSE)),"",VLOOKUP(D613,'CFDA Program Titles Table'!A$2:C$2607,3,FALSE)))</f>
        <v/>
      </c>
      <c r="J613" s="70"/>
      <c r="K613" s="70"/>
      <c r="L613" s="2"/>
      <c r="M613" s="10"/>
      <c r="N613" s="10"/>
      <c r="R613" s="17"/>
      <c r="S613" s="106" t="str">
        <f>IFERROR(IF(J613="Y", "Research And Development Programs Cluster:", VLOOKUP(D613,'Cluster Info'!$A$2:$B$113,2,FALSE)), "Non Cluster:")</f>
        <v>Non Cluster:</v>
      </c>
      <c r="T613" s="106">
        <f t="shared" si="45"/>
        <v>0</v>
      </c>
      <c r="U613" s="106">
        <f t="shared" si="47"/>
        <v>0</v>
      </c>
      <c r="V613" s="106">
        <f t="shared" si="48"/>
        <v>0</v>
      </c>
      <c r="W613" s="119">
        <f t="shared" si="46"/>
        <v>0</v>
      </c>
      <c r="X613" s="106">
        <f t="shared" si="49"/>
        <v>0</v>
      </c>
    </row>
    <row r="614" spans="1:24" ht="14">
      <c r="A614" s="198"/>
      <c r="D614" s="1"/>
      <c r="E614" s="1"/>
      <c r="F614" s="187"/>
      <c r="G614" s="187"/>
      <c r="H614" s="80" t="str">
        <f>IF(ISERROR(IF(ISERROR(VLOOKUP((LEFT(D614,2)),'Fed. Agency Identifier Table'!A$2:C$63,3,FALSE)),(VLOOKUP((LEFT(D614,1)),'Fed. Agency Identifier Table'!A$2:C$63,3,FALSE)),(VLOOKUP((LEFT(D614,2)),'Fed. Agency Identifier Table'!A$2:C$63,3,FALSE)))),"",(IF(ISERROR(VLOOKUP((LEFT(D614,2)),'Fed. Agency Identifier Table'!A$2:C$63,3,FALSE)),(VLOOKUP((LEFT(D614,1)),'Fed. Agency Identifier Table'!A$2:C$63,3,FALSE)),(VLOOKUP((LEFT(D614,2)),'Fed. Agency Identifier Table'!A$2:C$63,3,FALSE)))))</f>
        <v/>
      </c>
      <c r="I614" s="150" t="str">
        <f>IF(ISNUMBER(SEARCH("*.unk*",D614)),"Other Federal Awards",IF(ISERROR(VLOOKUP(D614,'CFDA Program Titles Table'!A$2:C$2607,3,FALSE)),"",VLOOKUP(D614,'CFDA Program Titles Table'!A$2:C$2607,3,FALSE)))</f>
        <v/>
      </c>
      <c r="J614" s="70"/>
      <c r="K614" s="70"/>
      <c r="L614" s="2"/>
      <c r="M614" s="10"/>
      <c r="N614" s="10"/>
      <c r="R614" s="17"/>
      <c r="S614" s="106" t="str">
        <f>IFERROR(IF(J614="Y", "Research And Development Programs Cluster:", VLOOKUP(D614,'Cluster Info'!$A$2:$B$113,2,FALSE)), "Non Cluster:")</f>
        <v>Non Cluster:</v>
      </c>
      <c r="T614" s="106">
        <f t="shared" si="45"/>
        <v>0</v>
      </c>
      <c r="U614" s="106">
        <f t="shared" si="47"/>
        <v>0</v>
      </c>
      <c r="V614" s="106">
        <f t="shared" si="48"/>
        <v>0</v>
      </c>
      <c r="W614" s="119">
        <f t="shared" si="46"/>
        <v>0</v>
      </c>
      <c r="X614" s="106">
        <f t="shared" si="49"/>
        <v>0</v>
      </c>
    </row>
    <row r="615" spans="1:24" ht="14">
      <c r="A615" s="198"/>
      <c r="D615" s="1"/>
      <c r="E615" s="1"/>
      <c r="F615" s="187"/>
      <c r="G615" s="187"/>
      <c r="H615" s="80" t="str">
        <f>IF(ISERROR(IF(ISERROR(VLOOKUP((LEFT(D615,2)),'Fed. Agency Identifier Table'!A$2:C$63,3,FALSE)),(VLOOKUP((LEFT(D615,1)),'Fed. Agency Identifier Table'!A$2:C$63,3,FALSE)),(VLOOKUP((LEFT(D615,2)),'Fed. Agency Identifier Table'!A$2:C$63,3,FALSE)))),"",(IF(ISERROR(VLOOKUP((LEFT(D615,2)),'Fed. Agency Identifier Table'!A$2:C$63,3,FALSE)),(VLOOKUP((LEFT(D615,1)),'Fed. Agency Identifier Table'!A$2:C$63,3,FALSE)),(VLOOKUP((LEFT(D615,2)),'Fed. Agency Identifier Table'!A$2:C$63,3,FALSE)))))</f>
        <v/>
      </c>
      <c r="I615" s="150" t="str">
        <f>IF(ISNUMBER(SEARCH("*.unk*",D615)),"Other Federal Awards",IF(ISERROR(VLOOKUP(D615,'CFDA Program Titles Table'!A$2:C$2607,3,FALSE)),"",VLOOKUP(D615,'CFDA Program Titles Table'!A$2:C$2607,3,FALSE)))</f>
        <v/>
      </c>
      <c r="J615" s="70"/>
      <c r="K615" s="70"/>
      <c r="L615" s="2"/>
      <c r="M615" s="10"/>
      <c r="N615" s="10"/>
      <c r="R615" s="17"/>
      <c r="S615" s="106" t="str">
        <f>IFERROR(IF(J615="Y", "Research And Development Programs Cluster:", VLOOKUP(D615,'Cluster Info'!$A$2:$B$113,2,FALSE)), "Non Cluster:")</f>
        <v>Non Cluster:</v>
      </c>
      <c r="T615" s="106">
        <f t="shared" si="45"/>
        <v>0</v>
      </c>
      <c r="U615" s="106">
        <f t="shared" si="47"/>
        <v>0</v>
      </c>
      <c r="V615" s="106">
        <f t="shared" si="48"/>
        <v>0</v>
      </c>
      <c r="W615" s="119">
        <f t="shared" si="46"/>
        <v>0</v>
      </c>
      <c r="X615" s="106">
        <f t="shared" si="49"/>
        <v>0</v>
      </c>
    </row>
    <row r="616" spans="1:24" ht="14">
      <c r="A616" s="198"/>
      <c r="D616" s="1"/>
      <c r="E616" s="1"/>
      <c r="F616" s="187"/>
      <c r="G616" s="187"/>
      <c r="H616" s="80" t="str">
        <f>IF(ISERROR(IF(ISERROR(VLOOKUP((LEFT(D616,2)),'Fed. Agency Identifier Table'!A$2:C$63,3,FALSE)),(VLOOKUP((LEFT(D616,1)),'Fed. Agency Identifier Table'!A$2:C$63,3,FALSE)),(VLOOKUP((LEFT(D616,2)),'Fed. Agency Identifier Table'!A$2:C$63,3,FALSE)))),"",(IF(ISERROR(VLOOKUP((LEFT(D616,2)),'Fed. Agency Identifier Table'!A$2:C$63,3,FALSE)),(VLOOKUP((LEFT(D616,1)),'Fed. Agency Identifier Table'!A$2:C$63,3,FALSE)),(VLOOKUP((LEFT(D616,2)),'Fed. Agency Identifier Table'!A$2:C$63,3,FALSE)))))</f>
        <v/>
      </c>
      <c r="I616" s="150" t="str">
        <f>IF(ISNUMBER(SEARCH("*.unk*",D616)),"Other Federal Awards",IF(ISERROR(VLOOKUP(D616,'CFDA Program Titles Table'!A$2:C$2607,3,FALSE)),"",VLOOKUP(D616,'CFDA Program Titles Table'!A$2:C$2607,3,FALSE)))</f>
        <v/>
      </c>
      <c r="J616" s="70"/>
      <c r="K616" s="70"/>
      <c r="L616" s="2"/>
      <c r="M616" s="10"/>
      <c r="N616" s="10"/>
      <c r="R616" s="17"/>
      <c r="S616" s="106" t="str">
        <f>IFERROR(IF(J616="Y", "Research And Development Programs Cluster:", VLOOKUP(D616,'Cluster Info'!$A$2:$B$113,2,FALSE)), "Non Cluster:")</f>
        <v>Non Cluster:</v>
      </c>
      <c r="T616" s="106">
        <f t="shared" si="45"/>
        <v>0</v>
      </c>
      <c r="U616" s="106">
        <f t="shared" si="47"/>
        <v>0</v>
      </c>
      <c r="V616" s="106">
        <f t="shared" si="48"/>
        <v>0</v>
      </c>
      <c r="W616" s="119">
        <f t="shared" si="46"/>
        <v>0</v>
      </c>
      <c r="X616" s="106">
        <f t="shared" si="49"/>
        <v>0</v>
      </c>
    </row>
    <row r="617" spans="1:24" ht="14">
      <c r="A617" s="198"/>
      <c r="D617" s="1"/>
      <c r="E617" s="1"/>
      <c r="F617" s="187"/>
      <c r="G617" s="187"/>
      <c r="H617" s="80" t="str">
        <f>IF(ISERROR(IF(ISERROR(VLOOKUP((LEFT(D617,2)),'Fed. Agency Identifier Table'!A$2:C$63,3,FALSE)),(VLOOKUP((LEFT(D617,1)),'Fed. Agency Identifier Table'!A$2:C$63,3,FALSE)),(VLOOKUP((LEFT(D617,2)),'Fed. Agency Identifier Table'!A$2:C$63,3,FALSE)))),"",(IF(ISERROR(VLOOKUP((LEFT(D617,2)),'Fed. Agency Identifier Table'!A$2:C$63,3,FALSE)),(VLOOKUP((LEFT(D617,1)),'Fed. Agency Identifier Table'!A$2:C$63,3,FALSE)),(VLOOKUP((LEFT(D617,2)),'Fed. Agency Identifier Table'!A$2:C$63,3,FALSE)))))</f>
        <v/>
      </c>
      <c r="I617" s="150" t="str">
        <f>IF(ISNUMBER(SEARCH("*.unk*",D617)),"Other Federal Awards",IF(ISERROR(VLOOKUP(D617,'CFDA Program Titles Table'!A$2:C$2607,3,FALSE)),"",VLOOKUP(D617,'CFDA Program Titles Table'!A$2:C$2607,3,FALSE)))</f>
        <v/>
      </c>
      <c r="J617" s="70"/>
      <c r="K617" s="70"/>
      <c r="L617" s="2"/>
      <c r="M617" s="10"/>
      <c r="N617" s="10"/>
      <c r="R617" s="17"/>
      <c r="S617" s="106" t="str">
        <f>IFERROR(IF(J617="Y", "Research And Development Programs Cluster:", VLOOKUP(D617,'Cluster Info'!$A$2:$B$113,2,FALSE)), "Non Cluster:")</f>
        <v>Non Cluster:</v>
      </c>
      <c r="T617" s="106">
        <f t="shared" si="45"/>
        <v>0</v>
      </c>
      <c r="U617" s="106">
        <f t="shared" si="47"/>
        <v>0</v>
      </c>
      <c r="V617" s="106">
        <f t="shared" si="48"/>
        <v>0</v>
      </c>
      <c r="W617" s="119">
        <f t="shared" si="46"/>
        <v>0</v>
      </c>
      <c r="X617" s="106">
        <f t="shared" si="49"/>
        <v>0</v>
      </c>
    </row>
    <row r="618" spans="1:24" ht="14">
      <c r="A618" s="198"/>
      <c r="D618" s="1"/>
      <c r="E618" s="1"/>
      <c r="F618" s="187"/>
      <c r="G618" s="187"/>
      <c r="H618" s="80" t="str">
        <f>IF(ISERROR(IF(ISERROR(VLOOKUP((LEFT(D618,2)),'Fed. Agency Identifier Table'!A$2:C$63,3,FALSE)),(VLOOKUP((LEFT(D618,1)),'Fed. Agency Identifier Table'!A$2:C$63,3,FALSE)),(VLOOKUP((LEFT(D618,2)),'Fed. Agency Identifier Table'!A$2:C$63,3,FALSE)))),"",(IF(ISERROR(VLOOKUP((LEFT(D618,2)),'Fed. Agency Identifier Table'!A$2:C$63,3,FALSE)),(VLOOKUP((LEFT(D618,1)),'Fed. Agency Identifier Table'!A$2:C$63,3,FALSE)),(VLOOKUP((LEFT(D618,2)),'Fed. Agency Identifier Table'!A$2:C$63,3,FALSE)))))</f>
        <v/>
      </c>
      <c r="I618" s="150" t="str">
        <f>IF(ISNUMBER(SEARCH("*.unk*",D618)),"Other Federal Awards",IF(ISERROR(VLOOKUP(D618,'CFDA Program Titles Table'!A$2:C$2607,3,FALSE)),"",VLOOKUP(D618,'CFDA Program Titles Table'!A$2:C$2607,3,FALSE)))</f>
        <v/>
      </c>
      <c r="J618" s="70"/>
      <c r="K618" s="70"/>
      <c r="L618" s="2"/>
      <c r="M618" s="10"/>
      <c r="N618" s="10"/>
      <c r="R618" s="17"/>
      <c r="S618" s="106" t="str">
        <f>IFERROR(IF(J618="Y", "Research And Development Programs Cluster:", VLOOKUP(D618,'Cluster Info'!$A$2:$B$113,2,FALSE)), "Non Cluster:")</f>
        <v>Non Cluster:</v>
      </c>
      <c r="T618" s="106">
        <f t="shared" si="45"/>
        <v>0</v>
      </c>
      <c r="U618" s="106">
        <f t="shared" si="47"/>
        <v>0</v>
      </c>
      <c r="V618" s="106">
        <f t="shared" si="48"/>
        <v>0</v>
      </c>
      <c r="W618" s="119">
        <f t="shared" si="46"/>
        <v>0</v>
      </c>
      <c r="X618" s="106">
        <f t="shared" si="49"/>
        <v>0</v>
      </c>
    </row>
    <row r="619" spans="1:24" ht="14">
      <c r="A619" s="198"/>
      <c r="D619" s="1"/>
      <c r="E619" s="1"/>
      <c r="F619" s="187"/>
      <c r="G619" s="187"/>
      <c r="H619" s="80" t="str">
        <f>IF(ISERROR(IF(ISERROR(VLOOKUP((LEFT(D619,2)),'Fed. Agency Identifier Table'!A$2:C$63,3,FALSE)),(VLOOKUP((LEFT(D619,1)),'Fed. Agency Identifier Table'!A$2:C$63,3,FALSE)),(VLOOKUP((LEFT(D619,2)),'Fed. Agency Identifier Table'!A$2:C$63,3,FALSE)))),"",(IF(ISERROR(VLOOKUP((LEFT(D619,2)),'Fed. Agency Identifier Table'!A$2:C$63,3,FALSE)),(VLOOKUP((LEFT(D619,1)),'Fed. Agency Identifier Table'!A$2:C$63,3,FALSE)),(VLOOKUP((LEFT(D619,2)),'Fed. Agency Identifier Table'!A$2:C$63,3,FALSE)))))</f>
        <v/>
      </c>
      <c r="I619" s="150" t="str">
        <f>IF(ISNUMBER(SEARCH("*.unk*",D619)),"Other Federal Awards",IF(ISERROR(VLOOKUP(D619,'CFDA Program Titles Table'!A$2:C$2607,3,FALSE)),"",VLOOKUP(D619,'CFDA Program Titles Table'!A$2:C$2607,3,FALSE)))</f>
        <v/>
      </c>
      <c r="J619" s="70"/>
      <c r="K619" s="70"/>
      <c r="L619" s="2"/>
      <c r="M619" s="10"/>
      <c r="N619" s="10"/>
      <c r="R619" s="17"/>
      <c r="S619" s="106" t="str">
        <f>IFERROR(IF(J619="Y", "Research And Development Programs Cluster:", VLOOKUP(D619,'Cluster Info'!$A$2:$B$113,2,FALSE)), "Non Cluster:")</f>
        <v>Non Cluster:</v>
      </c>
      <c r="T619" s="106">
        <f t="shared" si="45"/>
        <v>0</v>
      </c>
      <c r="U619" s="106">
        <f t="shared" si="47"/>
        <v>0</v>
      </c>
      <c r="V619" s="106">
        <f t="shared" si="48"/>
        <v>0</v>
      </c>
      <c r="W619" s="119">
        <f t="shared" si="46"/>
        <v>0</v>
      </c>
      <c r="X619" s="106">
        <f t="shared" si="49"/>
        <v>0</v>
      </c>
    </row>
    <row r="620" spans="1:24" ht="14">
      <c r="A620" s="198"/>
      <c r="D620" s="1"/>
      <c r="E620" s="1"/>
      <c r="F620" s="187"/>
      <c r="G620" s="187"/>
      <c r="H620" s="80" t="str">
        <f>IF(ISERROR(IF(ISERROR(VLOOKUP((LEFT(D620,2)),'Fed. Agency Identifier Table'!A$2:C$63,3,FALSE)),(VLOOKUP((LEFT(D620,1)),'Fed. Agency Identifier Table'!A$2:C$63,3,FALSE)),(VLOOKUP((LEFT(D620,2)),'Fed. Agency Identifier Table'!A$2:C$63,3,FALSE)))),"",(IF(ISERROR(VLOOKUP((LEFT(D620,2)),'Fed. Agency Identifier Table'!A$2:C$63,3,FALSE)),(VLOOKUP((LEFT(D620,1)),'Fed. Agency Identifier Table'!A$2:C$63,3,FALSE)),(VLOOKUP((LEFT(D620,2)),'Fed. Agency Identifier Table'!A$2:C$63,3,FALSE)))))</f>
        <v/>
      </c>
      <c r="I620" s="150" t="str">
        <f>IF(ISNUMBER(SEARCH("*.unk*",D620)),"Other Federal Awards",IF(ISERROR(VLOOKUP(D620,'CFDA Program Titles Table'!A$2:C$2607,3,FALSE)),"",VLOOKUP(D620,'CFDA Program Titles Table'!A$2:C$2607,3,FALSE)))</f>
        <v/>
      </c>
      <c r="J620" s="70"/>
      <c r="K620" s="70"/>
      <c r="L620" s="2"/>
      <c r="M620" s="10"/>
      <c r="N620" s="10"/>
      <c r="R620" s="17"/>
      <c r="S620" s="106" t="str">
        <f>IFERROR(IF(J620="Y", "Research And Development Programs Cluster:", VLOOKUP(D620,'Cluster Info'!$A$2:$B$113,2,FALSE)), "Non Cluster:")</f>
        <v>Non Cluster:</v>
      </c>
      <c r="T620" s="106">
        <f t="shared" si="45"/>
        <v>0</v>
      </c>
      <c r="U620" s="106">
        <f t="shared" si="47"/>
        <v>0</v>
      </c>
      <c r="V620" s="106">
        <f t="shared" si="48"/>
        <v>0</v>
      </c>
      <c r="W620" s="119">
        <f t="shared" si="46"/>
        <v>0</v>
      </c>
      <c r="X620" s="106">
        <f t="shared" si="49"/>
        <v>0</v>
      </c>
    </row>
    <row r="621" spans="1:24" ht="14">
      <c r="A621" s="198"/>
      <c r="D621" s="1"/>
      <c r="E621" s="1"/>
      <c r="F621" s="187"/>
      <c r="G621" s="187"/>
      <c r="H621" s="80" t="str">
        <f>IF(ISERROR(IF(ISERROR(VLOOKUP((LEFT(D621,2)),'Fed. Agency Identifier Table'!A$2:C$63,3,FALSE)),(VLOOKUP((LEFT(D621,1)),'Fed. Agency Identifier Table'!A$2:C$63,3,FALSE)),(VLOOKUP((LEFT(D621,2)),'Fed. Agency Identifier Table'!A$2:C$63,3,FALSE)))),"",(IF(ISERROR(VLOOKUP((LEFT(D621,2)),'Fed. Agency Identifier Table'!A$2:C$63,3,FALSE)),(VLOOKUP((LEFT(D621,1)),'Fed. Agency Identifier Table'!A$2:C$63,3,FALSE)),(VLOOKUP((LEFT(D621,2)),'Fed. Agency Identifier Table'!A$2:C$63,3,FALSE)))))</f>
        <v/>
      </c>
      <c r="I621" s="150" t="str">
        <f>IF(ISNUMBER(SEARCH("*.unk*",D621)),"Other Federal Awards",IF(ISERROR(VLOOKUP(D621,'CFDA Program Titles Table'!A$2:C$2607,3,FALSE)),"",VLOOKUP(D621,'CFDA Program Titles Table'!A$2:C$2607,3,FALSE)))</f>
        <v/>
      </c>
      <c r="J621" s="70"/>
      <c r="K621" s="70"/>
      <c r="L621" s="2"/>
      <c r="M621" s="10"/>
      <c r="N621" s="10"/>
      <c r="R621" s="17"/>
      <c r="S621" s="106" t="str">
        <f>IFERROR(IF(J621="Y", "Research And Development Programs Cluster:", VLOOKUP(D621,'Cluster Info'!$A$2:$B$113,2,FALSE)), "Non Cluster:")</f>
        <v>Non Cluster:</v>
      </c>
      <c r="T621" s="106">
        <f t="shared" si="45"/>
        <v>0</v>
      </c>
      <c r="U621" s="106">
        <f t="shared" si="47"/>
        <v>0</v>
      </c>
      <c r="V621" s="106">
        <f t="shared" si="48"/>
        <v>0</v>
      </c>
      <c r="W621" s="119">
        <f t="shared" si="46"/>
        <v>0</v>
      </c>
      <c r="X621" s="106">
        <f t="shared" si="49"/>
        <v>0</v>
      </c>
    </row>
    <row r="622" spans="1:24" ht="14">
      <c r="A622" s="198"/>
      <c r="D622" s="1"/>
      <c r="E622" s="1"/>
      <c r="F622" s="187"/>
      <c r="G622" s="187"/>
      <c r="H622" s="80" t="str">
        <f>IF(ISERROR(IF(ISERROR(VLOOKUP((LEFT(D622,2)),'Fed. Agency Identifier Table'!A$2:C$63,3,FALSE)),(VLOOKUP((LEFT(D622,1)),'Fed. Agency Identifier Table'!A$2:C$63,3,FALSE)),(VLOOKUP((LEFT(D622,2)),'Fed. Agency Identifier Table'!A$2:C$63,3,FALSE)))),"",(IF(ISERROR(VLOOKUP((LEFT(D622,2)),'Fed. Agency Identifier Table'!A$2:C$63,3,FALSE)),(VLOOKUP((LEFT(D622,1)),'Fed. Agency Identifier Table'!A$2:C$63,3,FALSE)),(VLOOKUP((LEFT(D622,2)),'Fed. Agency Identifier Table'!A$2:C$63,3,FALSE)))))</f>
        <v/>
      </c>
      <c r="I622" s="150" t="str">
        <f>IF(ISNUMBER(SEARCH("*.unk*",D622)),"Other Federal Awards",IF(ISERROR(VLOOKUP(D622,'CFDA Program Titles Table'!A$2:C$2607,3,FALSE)),"",VLOOKUP(D622,'CFDA Program Titles Table'!A$2:C$2607,3,FALSE)))</f>
        <v/>
      </c>
      <c r="J622" s="70"/>
      <c r="K622" s="70"/>
      <c r="L622" s="2"/>
      <c r="M622" s="10"/>
      <c r="N622" s="10"/>
      <c r="R622" s="17"/>
      <c r="S622" s="106" t="str">
        <f>IFERROR(IF(J622="Y", "Research And Development Programs Cluster:", VLOOKUP(D622,'Cluster Info'!$A$2:$B$113,2,FALSE)), "Non Cluster:")</f>
        <v>Non Cluster:</v>
      </c>
      <c r="T622" s="106">
        <f t="shared" si="45"/>
        <v>0</v>
      </c>
      <c r="U622" s="106">
        <f t="shared" si="47"/>
        <v>0</v>
      </c>
      <c r="V622" s="106">
        <f t="shared" si="48"/>
        <v>0</v>
      </c>
      <c r="W622" s="119">
        <f t="shared" si="46"/>
        <v>0</v>
      </c>
      <c r="X622" s="106">
        <f t="shared" si="49"/>
        <v>0</v>
      </c>
    </row>
    <row r="623" spans="1:24" ht="14">
      <c r="A623" s="198"/>
      <c r="D623" s="1"/>
      <c r="E623" s="1"/>
      <c r="F623" s="187"/>
      <c r="G623" s="187"/>
      <c r="H623" s="80" t="str">
        <f>IF(ISERROR(IF(ISERROR(VLOOKUP((LEFT(D623,2)),'Fed. Agency Identifier Table'!A$2:C$63,3,FALSE)),(VLOOKUP((LEFT(D623,1)),'Fed. Agency Identifier Table'!A$2:C$63,3,FALSE)),(VLOOKUP((LEFT(D623,2)),'Fed. Agency Identifier Table'!A$2:C$63,3,FALSE)))),"",(IF(ISERROR(VLOOKUP((LEFT(D623,2)),'Fed. Agency Identifier Table'!A$2:C$63,3,FALSE)),(VLOOKUP((LEFT(D623,1)),'Fed. Agency Identifier Table'!A$2:C$63,3,FALSE)),(VLOOKUP((LEFT(D623,2)),'Fed. Agency Identifier Table'!A$2:C$63,3,FALSE)))))</f>
        <v/>
      </c>
      <c r="I623" s="150" t="str">
        <f>IF(ISNUMBER(SEARCH("*.unk*",D623)),"Other Federal Awards",IF(ISERROR(VLOOKUP(D623,'CFDA Program Titles Table'!A$2:C$2607,3,FALSE)),"",VLOOKUP(D623,'CFDA Program Titles Table'!A$2:C$2607,3,FALSE)))</f>
        <v/>
      </c>
      <c r="J623" s="70"/>
      <c r="K623" s="70"/>
      <c r="L623" s="2"/>
      <c r="M623" s="10"/>
      <c r="N623" s="10"/>
      <c r="R623" s="17"/>
      <c r="S623" s="106" t="str">
        <f>IFERROR(IF(J623="Y", "Research And Development Programs Cluster:", VLOOKUP(D623,'Cluster Info'!$A$2:$B$113,2,FALSE)), "Non Cluster:")</f>
        <v>Non Cluster:</v>
      </c>
      <c r="T623" s="106">
        <f t="shared" si="45"/>
        <v>0</v>
      </c>
      <c r="U623" s="106">
        <f t="shared" si="47"/>
        <v>0</v>
      </c>
      <c r="V623" s="106">
        <f t="shared" si="48"/>
        <v>0</v>
      </c>
      <c r="W623" s="119">
        <f t="shared" si="46"/>
        <v>0</v>
      </c>
      <c r="X623" s="106">
        <f t="shared" si="49"/>
        <v>0</v>
      </c>
    </row>
    <row r="624" spans="1:24" ht="14">
      <c r="A624" s="198"/>
      <c r="D624" s="1"/>
      <c r="E624" s="1"/>
      <c r="F624" s="187"/>
      <c r="G624" s="187"/>
      <c r="H624" s="80" t="str">
        <f>IF(ISERROR(IF(ISERROR(VLOOKUP((LEFT(D624,2)),'Fed. Agency Identifier Table'!A$2:C$63,3,FALSE)),(VLOOKUP((LEFT(D624,1)),'Fed. Agency Identifier Table'!A$2:C$63,3,FALSE)),(VLOOKUP((LEFT(D624,2)),'Fed. Agency Identifier Table'!A$2:C$63,3,FALSE)))),"",(IF(ISERROR(VLOOKUP((LEFT(D624,2)),'Fed. Agency Identifier Table'!A$2:C$63,3,FALSE)),(VLOOKUP((LEFT(D624,1)),'Fed. Agency Identifier Table'!A$2:C$63,3,FALSE)),(VLOOKUP((LEFT(D624,2)),'Fed. Agency Identifier Table'!A$2:C$63,3,FALSE)))))</f>
        <v/>
      </c>
      <c r="I624" s="150" t="str">
        <f>IF(ISNUMBER(SEARCH("*.unk*",D624)),"Other Federal Awards",IF(ISERROR(VLOOKUP(D624,'CFDA Program Titles Table'!A$2:C$2607,3,FALSE)),"",VLOOKUP(D624,'CFDA Program Titles Table'!A$2:C$2607,3,FALSE)))</f>
        <v/>
      </c>
      <c r="J624" s="70"/>
      <c r="K624" s="70"/>
      <c r="L624" s="2"/>
      <c r="M624" s="10"/>
      <c r="N624" s="10"/>
      <c r="R624" s="17"/>
      <c r="S624" s="106" t="str">
        <f>IFERROR(IF(J624="Y", "Research And Development Programs Cluster:", VLOOKUP(D624,'Cluster Info'!$A$2:$B$113,2,FALSE)), "Non Cluster:")</f>
        <v>Non Cluster:</v>
      </c>
      <c r="T624" s="106">
        <f t="shared" si="45"/>
        <v>0</v>
      </c>
      <c r="U624" s="106">
        <f t="shared" si="47"/>
        <v>0</v>
      </c>
      <c r="V624" s="106">
        <f t="shared" si="48"/>
        <v>0</v>
      </c>
      <c r="W624" s="119">
        <f t="shared" si="46"/>
        <v>0</v>
      </c>
      <c r="X624" s="106">
        <f t="shared" si="49"/>
        <v>0</v>
      </c>
    </row>
    <row r="625" spans="1:24" ht="14">
      <c r="A625" s="198"/>
      <c r="D625" s="1"/>
      <c r="E625" s="1"/>
      <c r="F625" s="187"/>
      <c r="G625" s="187"/>
      <c r="H625" s="80" t="str">
        <f>IF(ISERROR(IF(ISERROR(VLOOKUP((LEFT(D625,2)),'Fed. Agency Identifier Table'!A$2:C$63,3,FALSE)),(VLOOKUP((LEFT(D625,1)),'Fed. Agency Identifier Table'!A$2:C$63,3,FALSE)),(VLOOKUP((LEFT(D625,2)),'Fed. Agency Identifier Table'!A$2:C$63,3,FALSE)))),"",(IF(ISERROR(VLOOKUP((LEFT(D625,2)),'Fed. Agency Identifier Table'!A$2:C$63,3,FALSE)),(VLOOKUP((LEFT(D625,1)),'Fed. Agency Identifier Table'!A$2:C$63,3,FALSE)),(VLOOKUP((LEFT(D625,2)),'Fed. Agency Identifier Table'!A$2:C$63,3,FALSE)))))</f>
        <v/>
      </c>
      <c r="I625" s="150" t="str">
        <f>IF(ISNUMBER(SEARCH("*.unk*",D625)),"Other Federal Awards",IF(ISERROR(VLOOKUP(D625,'CFDA Program Titles Table'!A$2:C$2607,3,FALSE)),"",VLOOKUP(D625,'CFDA Program Titles Table'!A$2:C$2607,3,FALSE)))</f>
        <v/>
      </c>
      <c r="J625" s="70"/>
      <c r="K625" s="70"/>
      <c r="L625" s="2"/>
      <c r="M625" s="10"/>
      <c r="N625" s="10"/>
      <c r="R625" s="17"/>
      <c r="S625" s="106" t="str">
        <f>IFERROR(IF(J625="Y", "Research And Development Programs Cluster:", VLOOKUP(D625,'Cluster Info'!$A$2:$B$113,2,FALSE)), "Non Cluster:")</f>
        <v>Non Cluster:</v>
      </c>
      <c r="T625" s="106">
        <f t="shared" si="45"/>
        <v>0</v>
      </c>
      <c r="U625" s="106">
        <f t="shared" si="47"/>
        <v>0</v>
      </c>
      <c r="V625" s="106">
        <f t="shared" si="48"/>
        <v>0</v>
      </c>
      <c r="W625" s="119">
        <f t="shared" si="46"/>
        <v>0</v>
      </c>
      <c r="X625" s="106">
        <f t="shared" si="49"/>
        <v>0</v>
      </c>
    </row>
    <row r="626" spans="1:24" ht="14">
      <c r="A626" s="198"/>
      <c r="D626" s="1"/>
      <c r="E626" s="1"/>
      <c r="F626" s="187"/>
      <c r="G626" s="187"/>
      <c r="H626" s="80" t="str">
        <f>IF(ISERROR(IF(ISERROR(VLOOKUP((LEFT(D626,2)),'Fed. Agency Identifier Table'!A$2:C$63,3,FALSE)),(VLOOKUP((LEFT(D626,1)),'Fed. Agency Identifier Table'!A$2:C$63,3,FALSE)),(VLOOKUP((LEFT(D626,2)),'Fed. Agency Identifier Table'!A$2:C$63,3,FALSE)))),"",(IF(ISERROR(VLOOKUP((LEFT(D626,2)),'Fed. Agency Identifier Table'!A$2:C$63,3,FALSE)),(VLOOKUP((LEFT(D626,1)),'Fed. Agency Identifier Table'!A$2:C$63,3,FALSE)),(VLOOKUP((LEFT(D626,2)),'Fed. Agency Identifier Table'!A$2:C$63,3,FALSE)))))</f>
        <v/>
      </c>
      <c r="I626" s="150" t="str">
        <f>IF(ISNUMBER(SEARCH("*.unk*",D626)),"Other Federal Awards",IF(ISERROR(VLOOKUP(D626,'CFDA Program Titles Table'!A$2:C$2607,3,FALSE)),"",VLOOKUP(D626,'CFDA Program Titles Table'!A$2:C$2607,3,FALSE)))</f>
        <v/>
      </c>
      <c r="J626" s="70"/>
      <c r="K626" s="70"/>
      <c r="L626" s="2"/>
      <c r="M626" s="10"/>
      <c r="N626" s="10"/>
      <c r="R626" s="17"/>
      <c r="S626" s="106" t="str">
        <f>IFERROR(IF(J626="Y", "Research And Development Programs Cluster:", VLOOKUP(D626,'Cluster Info'!$A$2:$B$113,2,FALSE)), "Non Cluster:")</f>
        <v>Non Cluster:</v>
      </c>
      <c r="T626" s="106">
        <f t="shared" si="45"/>
        <v>0</v>
      </c>
      <c r="U626" s="106">
        <f t="shared" si="47"/>
        <v>0</v>
      </c>
      <c r="V626" s="106">
        <f t="shared" si="48"/>
        <v>0</v>
      </c>
      <c r="W626" s="119">
        <f t="shared" si="46"/>
        <v>0</v>
      </c>
      <c r="X626" s="106">
        <f t="shared" si="49"/>
        <v>0</v>
      </c>
    </row>
    <row r="627" spans="1:24" ht="14">
      <c r="A627" s="198"/>
      <c r="D627" s="1"/>
      <c r="E627" s="1"/>
      <c r="F627" s="187"/>
      <c r="G627" s="187"/>
      <c r="H627" s="80" t="str">
        <f>IF(ISERROR(IF(ISERROR(VLOOKUP((LEFT(D627,2)),'Fed. Agency Identifier Table'!A$2:C$63,3,FALSE)),(VLOOKUP((LEFT(D627,1)),'Fed. Agency Identifier Table'!A$2:C$63,3,FALSE)),(VLOOKUP((LEFT(D627,2)),'Fed. Agency Identifier Table'!A$2:C$63,3,FALSE)))),"",(IF(ISERROR(VLOOKUP((LEFT(D627,2)),'Fed. Agency Identifier Table'!A$2:C$63,3,FALSE)),(VLOOKUP((LEFT(D627,1)),'Fed. Agency Identifier Table'!A$2:C$63,3,FALSE)),(VLOOKUP((LEFT(D627,2)),'Fed. Agency Identifier Table'!A$2:C$63,3,FALSE)))))</f>
        <v/>
      </c>
      <c r="I627" s="150" t="str">
        <f>IF(ISNUMBER(SEARCH("*.unk*",D627)),"Other Federal Awards",IF(ISERROR(VLOOKUP(D627,'CFDA Program Titles Table'!A$2:C$2607,3,FALSE)),"",VLOOKUP(D627,'CFDA Program Titles Table'!A$2:C$2607,3,FALSE)))</f>
        <v/>
      </c>
      <c r="J627" s="70"/>
      <c r="K627" s="70"/>
      <c r="L627" s="2"/>
      <c r="M627" s="10"/>
      <c r="N627" s="10"/>
      <c r="R627" s="17"/>
      <c r="S627" s="106" t="str">
        <f>IFERROR(IF(J627="Y", "Research And Development Programs Cluster:", VLOOKUP(D627,'Cluster Info'!$A$2:$B$113,2,FALSE)), "Non Cluster:")</f>
        <v>Non Cluster:</v>
      </c>
      <c r="T627" s="106">
        <f t="shared" si="45"/>
        <v>0</v>
      </c>
      <c r="U627" s="106">
        <f t="shared" si="47"/>
        <v>0</v>
      </c>
      <c r="V627" s="106">
        <f t="shared" si="48"/>
        <v>0</v>
      </c>
      <c r="W627" s="119">
        <f t="shared" si="46"/>
        <v>0</v>
      </c>
      <c r="X627" s="106">
        <f t="shared" si="49"/>
        <v>0</v>
      </c>
    </row>
    <row r="628" spans="1:24" ht="14">
      <c r="A628" s="198"/>
      <c r="D628" s="1"/>
      <c r="E628" s="1"/>
      <c r="F628" s="187"/>
      <c r="G628" s="187"/>
      <c r="H628" s="80" t="str">
        <f>IF(ISERROR(IF(ISERROR(VLOOKUP((LEFT(D628,2)),'Fed. Agency Identifier Table'!A$2:C$63,3,FALSE)),(VLOOKUP((LEFT(D628,1)),'Fed. Agency Identifier Table'!A$2:C$63,3,FALSE)),(VLOOKUP((LEFT(D628,2)),'Fed. Agency Identifier Table'!A$2:C$63,3,FALSE)))),"",(IF(ISERROR(VLOOKUP((LEFT(D628,2)),'Fed. Agency Identifier Table'!A$2:C$63,3,FALSE)),(VLOOKUP((LEFT(D628,1)),'Fed. Agency Identifier Table'!A$2:C$63,3,FALSE)),(VLOOKUP((LEFT(D628,2)),'Fed. Agency Identifier Table'!A$2:C$63,3,FALSE)))))</f>
        <v/>
      </c>
      <c r="I628" s="150" t="str">
        <f>IF(ISNUMBER(SEARCH("*.unk*",D628)),"Other Federal Awards",IF(ISERROR(VLOOKUP(D628,'CFDA Program Titles Table'!A$2:C$2607,3,FALSE)),"",VLOOKUP(D628,'CFDA Program Titles Table'!A$2:C$2607,3,FALSE)))</f>
        <v/>
      </c>
      <c r="J628" s="70"/>
      <c r="K628" s="70"/>
      <c r="L628" s="2"/>
      <c r="M628" s="10"/>
      <c r="N628" s="10"/>
      <c r="R628" s="17"/>
      <c r="S628" s="106" t="str">
        <f>IFERROR(IF(J628="Y", "Research And Development Programs Cluster:", VLOOKUP(D628,'Cluster Info'!$A$2:$B$113,2,FALSE)), "Non Cluster:")</f>
        <v>Non Cluster:</v>
      </c>
      <c r="T628" s="106">
        <f t="shared" si="45"/>
        <v>0</v>
      </c>
      <c r="U628" s="106">
        <f t="shared" si="47"/>
        <v>0</v>
      </c>
      <c r="V628" s="106">
        <f t="shared" si="48"/>
        <v>0</v>
      </c>
      <c r="W628" s="119">
        <f t="shared" si="46"/>
        <v>0</v>
      </c>
      <c r="X628" s="106">
        <f t="shared" si="49"/>
        <v>0</v>
      </c>
    </row>
    <row r="629" spans="1:24" ht="14">
      <c r="A629" s="198"/>
      <c r="D629" s="1"/>
      <c r="E629" s="1"/>
      <c r="F629" s="187"/>
      <c r="G629" s="187"/>
      <c r="H629" s="80" t="str">
        <f>IF(ISERROR(IF(ISERROR(VLOOKUP((LEFT(D629,2)),'Fed. Agency Identifier Table'!A$2:C$63,3,FALSE)),(VLOOKUP((LEFT(D629,1)),'Fed. Agency Identifier Table'!A$2:C$63,3,FALSE)),(VLOOKUP((LEFT(D629,2)),'Fed. Agency Identifier Table'!A$2:C$63,3,FALSE)))),"",(IF(ISERROR(VLOOKUP((LEFT(D629,2)),'Fed. Agency Identifier Table'!A$2:C$63,3,FALSE)),(VLOOKUP((LEFT(D629,1)),'Fed. Agency Identifier Table'!A$2:C$63,3,FALSE)),(VLOOKUP((LEFT(D629,2)),'Fed. Agency Identifier Table'!A$2:C$63,3,FALSE)))))</f>
        <v/>
      </c>
      <c r="I629" s="150" t="str">
        <f>IF(ISNUMBER(SEARCH("*.unk*",D629)),"Other Federal Awards",IF(ISERROR(VLOOKUP(D629,'CFDA Program Titles Table'!A$2:C$2607,3,FALSE)),"",VLOOKUP(D629,'CFDA Program Titles Table'!A$2:C$2607,3,FALSE)))</f>
        <v/>
      </c>
      <c r="J629" s="70"/>
      <c r="K629" s="70"/>
      <c r="L629" s="2"/>
      <c r="M629" s="10"/>
      <c r="N629" s="10"/>
      <c r="R629" s="17"/>
      <c r="S629" s="106" t="str">
        <f>IFERROR(IF(J629="Y", "Research And Development Programs Cluster:", VLOOKUP(D629,'Cluster Info'!$A$2:$B$113,2,FALSE)), "Non Cluster:")</f>
        <v>Non Cluster:</v>
      </c>
      <c r="T629" s="106">
        <f t="shared" si="45"/>
        <v>0</v>
      </c>
      <c r="U629" s="106">
        <f t="shared" si="47"/>
        <v>0</v>
      </c>
      <c r="V629" s="106">
        <f t="shared" si="48"/>
        <v>0</v>
      </c>
      <c r="W629" s="119">
        <f t="shared" si="46"/>
        <v>0</v>
      </c>
      <c r="X629" s="106">
        <f t="shared" si="49"/>
        <v>0</v>
      </c>
    </row>
    <row r="630" spans="1:24" ht="14">
      <c r="A630" s="198"/>
      <c r="D630" s="1"/>
      <c r="E630" s="1"/>
      <c r="F630" s="187"/>
      <c r="G630" s="187"/>
      <c r="H630" s="80" t="str">
        <f>IF(ISERROR(IF(ISERROR(VLOOKUP((LEFT(D630,2)),'Fed. Agency Identifier Table'!A$2:C$63,3,FALSE)),(VLOOKUP((LEFT(D630,1)),'Fed. Agency Identifier Table'!A$2:C$63,3,FALSE)),(VLOOKUP((LEFT(D630,2)),'Fed. Agency Identifier Table'!A$2:C$63,3,FALSE)))),"",(IF(ISERROR(VLOOKUP((LEFT(D630,2)),'Fed. Agency Identifier Table'!A$2:C$63,3,FALSE)),(VLOOKUP((LEFT(D630,1)),'Fed. Agency Identifier Table'!A$2:C$63,3,FALSE)),(VLOOKUP((LEFT(D630,2)),'Fed. Agency Identifier Table'!A$2:C$63,3,FALSE)))))</f>
        <v/>
      </c>
      <c r="I630" s="150" t="str">
        <f>IF(ISNUMBER(SEARCH("*.unk*",D630)),"Other Federal Awards",IF(ISERROR(VLOOKUP(D630,'CFDA Program Titles Table'!A$2:C$2607,3,FALSE)),"",VLOOKUP(D630,'CFDA Program Titles Table'!A$2:C$2607,3,FALSE)))</f>
        <v/>
      </c>
      <c r="J630" s="70"/>
      <c r="K630" s="70"/>
      <c r="L630" s="2"/>
      <c r="M630" s="10"/>
      <c r="N630" s="10"/>
      <c r="R630" s="17"/>
      <c r="S630" s="106" t="str">
        <f>IFERROR(IF(J630="Y", "Research And Development Programs Cluster:", VLOOKUP(D630,'Cluster Info'!$A$2:$B$113,2,FALSE)), "Non Cluster:")</f>
        <v>Non Cluster:</v>
      </c>
      <c r="T630" s="106">
        <f t="shared" si="45"/>
        <v>0</v>
      </c>
      <c r="U630" s="106">
        <f t="shared" si="47"/>
        <v>0</v>
      </c>
      <c r="V630" s="106">
        <f t="shared" si="48"/>
        <v>0</v>
      </c>
      <c r="W630" s="119">
        <f t="shared" si="46"/>
        <v>0</v>
      </c>
      <c r="X630" s="106">
        <f t="shared" si="49"/>
        <v>0</v>
      </c>
    </row>
    <row r="631" spans="1:24" ht="14">
      <c r="A631" s="198"/>
      <c r="D631" s="1"/>
      <c r="E631" s="1"/>
      <c r="F631" s="187"/>
      <c r="G631" s="187"/>
      <c r="H631" s="80" t="str">
        <f>IF(ISERROR(IF(ISERROR(VLOOKUP((LEFT(D631,2)),'Fed. Agency Identifier Table'!A$2:C$63,3,FALSE)),(VLOOKUP((LEFT(D631,1)),'Fed. Agency Identifier Table'!A$2:C$63,3,FALSE)),(VLOOKUP((LEFT(D631,2)),'Fed. Agency Identifier Table'!A$2:C$63,3,FALSE)))),"",(IF(ISERROR(VLOOKUP((LEFT(D631,2)),'Fed. Agency Identifier Table'!A$2:C$63,3,FALSE)),(VLOOKUP((LEFT(D631,1)),'Fed. Agency Identifier Table'!A$2:C$63,3,FALSE)),(VLOOKUP((LEFT(D631,2)),'Fed. Agency Identifier Table'!A$2:C$63,3,FALSE)))))</f>
        <v/>
      </c>
      <c r="I631" s="150" t="str">
        <f>IF(ISNUMBER(SEARCH("*.unk*",D631)),"Other Federal Awards",IF(ISERROR(VLOOKUP(D631,'CFDA Program Titles Table'!A$2:C$2607,3,FALSE)),"",VLOOKUP(D631,'CFDA Program Titles Table'!A$2:C$2607,3,FALSE)))</f>
        <v/>
      </c>
      <c r="J631" s="70"/>
      <c r="K631" s="70"/>
      <c r="L631" s="2"/>
      <c r="M631" s="10"/>
      <c r="N631" s="10"/>
      <c r="R631" s="17"/>
      <c r="S631" s="106" t="str">
        <f>IFERROR(IF(J631="Y", "Research And Development Programs Cluster:", VLOOKUP(D631,'Cluster Info'!$A$2:$B$113,2,FALSE)), "Non Cluster:")</f>
        <v>Non Cluster:</v>
      </c>
      <c r="T631" s="106">
        <f t="shared" si="45"/>
        <v>0</v>
      </c>
      <c r="U631" s="106">
        <f t="shared" si="47"/>
        <v>0</v>
      </c>
      <c r="V631" s="106">
        <f t="shared" si="48"/>
        <v>0</v>
      </c>
      <c r="W631" s="119">
        <f t="shared" si="46"/>
        <v>0</v>
      </c>
      <c r="X631" s="106">
        <f t="shared" si="49"/>
        <v>0</v>
      </c>
    </row>
    <row r="632" spans="1:24" ht="14">
      <c r="A632" s="198"/>
      <c r="D632" s="1"/>
      <c r="E632" s="1"/>
      <c r="F632" s="187"/>
      <c r="G632" s="187"/>
      <c r="H632" s="80" t="str">
        <f>IF(ISERROR(IF(ISERROR(VLOOKUP((LEFT(D632,2)),'Fed. Agency Identifier Table'!A$2:C$63,3,FALSE)),(VLOOKUP((LEFT(D632,1)),'Fed. Agency Identifier Table'!A$2:C$63,3,FALSE)),(VLOOKUP((LEFT(D632,2)),'Fed. Agency Identifier Table'!A$2:C$63,3,FALSE)))),"",(IF(ISERROR(VLOOKUP((LEFT(D632,2)),'Fed. Agency Identifier Table'!A$2:C$63,3,FALSE)),(VLOOKUP((LEFT(D632,1)),'Fed. Agency Identifier Table'!A$2:C$63,3,FALSE)),(VLOOKUP((LEFT(D632,2)),'Fed. Agency Identifier Table'!A$2:C$63,3,FALSE)))))</f>
        <v/>
      </c>
      <c r="I632" s="150" t="str">
        <f>IF(ISNUMBER(SEARCH("*.unk*",D632)),"Other Federal Awards",IF(ISERROR(VLOOKUP(D632,'CFDA Program Titles Table'!A$2:C$2607,3,FALSE)),"",VLOOKUP(D632,'CFDA Program Titles Table'!A$2:C$2607,3,FALSE)))</f>
        <v/>
      </c>
      <c r="J632" s="70"/>
      <c r="K632" s="70"/>
      <c r="L632" s="2"/>
      <c r="M632" s="10"/>
      <c r="N632" s="10"/>
      <c r="R632" s="17"/>
      <c r="S632" s="106" t="str">
        <f>IFERROR(IF(J632="Y", "Research And Development Programs Cluster:", VLOOKUP(D632,'Cluster Info'!$A$2:$B$113,2,FALSE)), "Non Cluster:")</f>
        <v>Non Cluster:</v>
      </c>
      <c r="T632" s="106">
        <f t="shared" si="45"/>
        <v>0</v>
      </c>
      <c r="U632" s="106">
        <f t="shared" si="47"/>
        <v>0</v>
      </c>
      <c r="V632" s="106">
        <f t="shared" si="48"/>
        <v>0</v>
      </c>
      <c r="W632" s="119">
        <f t="shared" si="46"/>
        <v>0</v>
      </c>
      <c r="X632" s="106">
        <f t="shared" si="49"/>
        <v>0</v>
      </c>
    </row>
    <row r="633" spans="1:24" ht="14">
      <c r="A633" s="198"/>
      <c r="D633" s="1"/>
      <c r="E633" s="1"/>
      <c r="F633" s="187"/>
      <c r="G633" s="187"/>
      <c r="H633" s="80" t="str">
        <f>IF(ISERROR(IF(ISERROR(VLOOKUP((LEFT(D633,2)),'Fed. Agency Identifier Table'!A$2:C$63,3,FALSE)),(VLOOKUP((LEFT(D633,1)),'Fed. Agency Identifier Table'!A$2:C$63,3,FALSE)),(VLOOKUP((LEFT(D633,2)),'Fed. Agency Identifier Table'!A$2:C$63,3,FALSE)))),"",(IF(ISERROR(VLOOKUP((LEFT(D633,2)),'Fed. Agency Identifier Table'!A$2:C$63,3,FALSE)),(VLOOKUP((LEFT(D633,1)),'Fed. Agency Identifier Table'!A$2:C$63,3,FALSE)),(VLOOKUP((LEFT(D633,2)),'Fed. Agency Identifier Table'!A$2:C$63,3,FALSE)))))</f>
        <v/>
      </c>
      <c r="I633" s="150" t="str">
        <f>IF(ISNUMBER(SEARCH("*.unk*",D633)),"Other Federal Awards",IF(ISERROR(VLOOKUP(D633,'CFDA Program Titles Table'!A$2:C$2607,3,FALSE)),"",VLOOKUP(D633,'CFDA Program Titles Table'!A$2:C$2607,3,FALSE)))</f>
        <v/>
      </c>
      <c r="J633" s="70"/>
      <c r="K633" s="70"/>
      <c r="L633" s="2"/>
      <c r="M633" s="10"/>
      <c r="N633" s="10"/>
      <c r="R633" s="17"/>
      <c r="S633" s="106" t="str">
        <f>IFERROR(IF(J633="Y", "Research And Development Programs Cluster:", VLOOKUP(D633,'Cluster Info'!$A$2:$B$113,2,FALSE)), "Non Cluster:")</f>
        <v>Non Cluster:</v>
      </c>
      <c r="T633" s="106">
        <f t="shared" si="45"/>
        <v>0</v>
      </c>
      <c r="U633" s="106">
        <f t="shared" si="47"/>
        <v>0</v>
      </c>
      <c r="V633" s="106">
        <f t="shared" si="48"/>
        <v>0</v>
      </c>
      <c r="W633" s="119">
        <f t="shared" si="46"/>
        <v>0</v>
      </c>
      <c r="X633" s="106">
        <f t="shared" si="49"/>
        <v>0</v>
      </c>
    </row>
    <row r="634" spans="1:24" ht="14">
      <c r="A634" s="198"/>
      <c r="D634" s="1"/>
      <c r="E634" s="1"/>
      <c r="F634" s="187"/>
      <c r="G634" s="187"/>
      <c r="H634" s="80" t="str">
        <f>IF(ISERROR(IF(ISERROR(VLOOKUP((LEFT(D634,2)),'Fed. Agency Identifier Table'!A$2:C$63,3,FALSE)),(VLOOKUP((LEFT(D634,1)),'Fed. Agency Identifier Table'!A$2:C$63,3,FALSE)),(VLOOKUP((LEFT(D634,2)),'Fed. Agency Identifier Table'!A$2:C$63,3,FALSE)))),"",(IF(ISERROR(VLOOKUP((LEFT(D634,2)),'Fed. Agency Identifier Table'!A$2:C$63,3,FALSE)),(VLOOKUP((LEFT(D634,1)),'Fed. Agency Identifier Table'!A$2:C$63,3,FALSE)),(VLOOKUP((LEFT(D634,2)),'Fed. Agency Identifier Table'!A$2:C$63,3,FALSE)))))</f>
        <v/>
      </c>
      <c r="I634" s="150" t="str">
        <f>IF(ISNUMBER(SEARCH("*.unk*",D634)),"Other Federal Awards",IF(ISERROR(VLOOKUP(D634,'CFDA Program Titles Table'!A$2:C$2607,3,FALSE)),"",VLOOKUP(D634,'CFDA Program Titles Table'!A$2:C$2607,3,FALSE)))</f>
        <v/>
      </c>
      <c r="J634" s="70"/>
      <c r="K634" s="70"/>
      <c r="L634" s="2"/>
      <c r="M634" s="10"/>
      <c r="N634" s="10"/>
      <c r="R634" s="17"/>
      <c r="S634" s="106" t="str">
        <f>IFERROR(IF(J634="Y", "Research And Development Programs Cluster:", VLOOKUP(D634,'Cluster Info'!$A$2:$B$113,2,FALSE)), "Non Cluster:")</f>
        <v>Non Cluster:</v>
      </c>
      <c r="T634" s="106">
        <f t="shared" si="45"/>
        <v>0</v>
      </c>
      <c r="U634" s="106">
        <f t="shared" si="47"/>
        <v>0</v>
      </c>
      <c r="V634" s="106">
        <f t="shared" si="48"/>
        <v>0</v>
      </c>
      <c r="W634" s="119">
        <f t="shared" si="46"/>
        <v>0</v>
      </c>
      <c r="X634" s="106">
        <f t="shared" si="49"/>
        <v>0</v>
      </c>
    </row>
    <row r="635" spans="1:24" ht="14">
      <c r="A635" s="198"/>
      <c r="D635" s="1"/>
      <c r="E635" s="1"/>
      <c r="F635" s="187"/>
      <c r="G635" s="187"/>
      <c r="H635" s="80" t="str">
        <f>IF(ISERROR(IF(ISERROR(VLOOKUP((LEFT(D635,2)),'Fed. Agency Identifier Table'!A$2:C$63,3,FALSE)),(VLOOKUP((LEFT(D635,1)),'Fed. Agency Identifier Table'!A$2:C$63,3,FALSE)),(VLOOKUP((LEFT(D635,2)),'Fed. Agency Identifier Table'!A$2:C$63,3,FALSE)))),"",(IF(ISERROR(VLOOKUP((LEFT(D635,2)),'Fed. Agency Identifier Table'!A$2:C$63,3,FALSE)),(VLOOKUP((LEFT(D635,1)),'Fed. Agency Identifier Table'!A$2:C$63,3,FALSE)),(VLOOKUP((LEFT(D635,2)),'Fed. Agency Identifier Table'!A$2:C$63,3,FALSE)))))</f>
        <v/>
      </c>
      <c r="I635" s="150" t="str">
        <f>IF(ISNUMBER(SEARCH("*.unk*",D635)),"Other Federal Awards",IF(ISERROR(VLOOKUP(D635,'CFDA Program Titles Table'!A$2:C$2607,3,FALSE)),"",VLOOKUP(D635,'CFDA Program Titles Table'!A$2:C$2607,3,FALSE)))</f>
        <v/>
      </c>
      <c r="J635" s="70"/>
      <c r="K635" s="70"/>
      <c r="L635" s="2"/>
      <c r="M635" s="10"/>
      <c r="N635" s="10"/>
      <c r="R635" s="17"/>
      <c r="S635" s="106" t="str">
        <f>IFERROR(IF(J635="Y", "Research And Development Programs Cluster:", VLOOKUP(D635,'Cluster Info'!$A$2:$B$113,2,FALSE)), "Non Cluster:")</f>
        <v>Non Cluster:</v>
      </c>
      <c r="T635" s="106">
        <f t="shared" si="45"/>
        <v>0</v>
      </c>
      <c r="U635" s="106">
        <f t="shared" si="47"/>
        <v>0</v>
      </c>
      <c r="V635" s="106">
        <f t="shared" si="48"/>
        <v>0</v>
      </c>
      <c r="W635" s="119">
        <f t="shared" si="46"/>
        <v>0</v>
      </c>
      <c r="X635" s="106">
        <f t="shared" si="49"/>
        <v>0</v>
      </c>
    </row>
    <row r="636" spans="1:24" ht="14">
      <c r="A636" s="198"/>
      <c r="D636" s="1"/>
      <c r="E636" s="1"/>
      <c r="F636" s="187"/>
      <c r="G636" s="187"/>
      <c r="H636" s="80" t="str">
        <f>IF(ISERROR(IF(ISERROR(VLOOKUP((LEFT(D636,2)),'Fed. Agency Identifier Table'!A$2:C$63,3,FALSE)),(VLOOKUP((LEFT(D636,1)),'Fed. Agency Identifier Table'!A$2:C$63,3,FALSE)),(VLOOKUP((LEFT(D636,2)),'Fed. Agency Identifier Table'!A$2:C$63,3,FALSE)))),"",(IF(ISERROR(VLOOKUP((LEFT(D636,2)),'Fed. Agency Identifier Table'!A$2:C$63,3,FALSE)),(VLOOKUP((LEFT(D636,1)),'Fed. Agency Identifier Table'!A$2:C$63,3,FALSE)),(VLOOKUP((LEFT(D636,2)),'Fed. Agency Identifier Table'!A$2:C$63,3,FALSE)))))</f>
        <v/>
      </c>
      <c r="I636" s="150" t="str">
        <f>IF(ISNUMBER(SEARCH("*.unk*",D636)),"Other Federal Awards",IF(ISERROR(VLOOKUP(D636,'CFDA Program Titles Table'!A$2:C$2607,3,FALSE)),"",VLOOKUP(D636,'CFDA Program Titles Table'!A$2:C$2607,3,FALSE)))</f>
        <v/>
      </c>
      <c r="J636" s="70"/>
      <c r="K636" s="70"/>
      <c r="L636" s="2"/>
      <c r="M636" s="10"/>
      <c r="N636" s="10"/>
      <c r="R636" s="17"/>
      <c r="S636" s="106" t="str">
        <f>IFERROR(IF(J636="Y", "Research And Development Programs Cluster:", VLOOKUP(D636,'Cluster Info'!$A$2:$B$113,2,FALSE)), "Non Cluster:")</f>
        <v>Non Cluster:</v>
      </c>
      <c r="T636" s="106">
        <f t="shared" si="45"/>
        <v>0</v>
      </c>
      <c r="U636" s="106">
        <f t="shared" si="47"/>
        <v>0</v>
      </c>
      <c r="V636" s="106">
        <f t="shared" si="48"/>
        <v>0</v>
      </c>
      <c r="W636" s="119">
        <f t="shared" si="46"/>
        <v>0</v>
      </c>
      <c r="X636" s="106">
        <f t="shared" si="49"/>
        <v>0</v>
      </c>
    </row>
    <row r="637" spans="1:24" ht="14">
      <c r="A637" s="198"/>
      <c r="D637" s="1"/>
      <c r="E637" s="1"/>
      <c r="F637" s="187"/>
      <c r="G637" s="187"/>
      <c r="H637" s="80" t="str">
        <f>IF(ISERROR(IF(ISERROR(VLOOKUP((LEFT(D637,2)),'Fed. Agency Identifier Table'!A$2:C$63,3,FALSE)),(VLOOKUP((LEFT(D637,1)),'Fed. Agency Identifier Table'!A$2:C$63,3,FALSE)),(VLOOKUP((LEFT(D637,2)),'Fed. Agency Identifier Table'!A$2:C$63,3,FALSE)))),"",(IF(ISERROR(VLOOKUP((LEFT(D637,2)),'Fed. Agency Identifier Table'!A$2:C$63,3,FALSE)),(VLOOKUP((LEFT(D637,1)),'Fed. Agency Identifier Table'!A$2:C$63,3,FALSE)),(VLOOKUP((LEFT(D637,2)),'Fed. Agency Identifier Table'!A$2:C$63,3,FALSE)))))</f>
        <v/>
      </c>
      <c r="I637" s="150" t="str">
        <f>IF(ISNUMBER(SEARCH("*.unk*",D637)),"Other Federal Awards",IF(ISERROR(VLOOKUP(D637,'CFDA Program Titles Table'!A$2:C$2607,3,FALSE)),"",VLOOKUP(D637,'CFDA Program Titles Table'!A$2:C$2607,3,FALSE)))</f>
        <v/>
      </c>
      <c r="J637" s="70"/>
      <c r="K637" s="70"/>
      <c r="L637" s="2"/>
      <c r="M637" s="10"/>
      <c r="N637" s="10"/>
      <c r="R637" s="17"/>
      <c r="S637" s="106" t="str">
        <f>IFERROR(IF(J637="Y", "Research And Development Programs Cluster:", VLOOKUP(D637,'Cluster Info'!$A$2:$B$113,2,FALSE)), "Non Cluster:")</f>
        <v>Non Cluster:</v>
      </c>
      <c r="T637" s="106">
        <f t="shared" si="45"/>
        <v>0</v>
      </c>
      <c r="U637" s="106">
        <f t="shared" si="47"/>
        <v>0</v>
      </c>
      <c r="V637" s="106">
        <f t="shared" si="48"/>
        <v>0</v>
      </c>
      <c r="W637" s="119">
        <f t="shared" si="46"/>
        <v>0</v>
      </c>
      <c r="X637" s="106">
        <f t="shared" si="49"/>
        <v>0</v>
      </c>
    </row>
    <row r="638" spans="1:24" ht="14">
      <c r="A638" s="198"/>
      <c r="D638" s="1"/>
      <c r="E638" s="1"/>
      <c r="F638" s="187"/>
      <c r="G638" s="187"/>
      <c r="H638" s="80" t="str">
        <f>IF(ISERROR(IF(ISERROR(VLOOKUP((LEFT(D638,2)),'Fed. Agency Identifier Table'!A$2:C$63,3,FALSE)),(VLOOKUP((LEFT(D638,1)),'Fed. Agency Identifier Table'!A$2:C$63,3,FALSE)),(VLOOKUP((LEFT(D638,2)),'Fed. Agency Identifier Table'!A$2:C$63,3,FALSE)))),"",(IF(ISERROR(VLOOKUP((LEFT(D638,2)),'Fed. Agency Identifier Table'!A$2:C$63,3,FALSE)),(VLOOKUP((LEFT(D638,1)),'Fed. Agency Identifier Table'!A$2:C$63,3,FALSE)),(VLOOKUP((LEFT(D638,2)),'Fed. Agency Identifier Table'!A$2:C$63,3,FALSE)))))</f>
        <v/>
      </c>
      <c r="I638" s="150" t="str">
        <f>IF(ISNUMBER(SEARCH("*.unk*",D638)),"Other Federal Awards",IF(ISERROR(VLOOKUP(D638,'CFDA Program Titles Table'!A$2:C$2607,3,FALSE)),"",VLOOKUP(D638,'CFDA Program Titles Table'!A$2:C$2607,3,FALSE)))</f>
        <v/>
      </c>
      <c r="J638" s="70"/>
      <c r="K638" s="70"/>
      <c r="L638" s="2"/>
      <c r="M638" s="10"/>
      <c r="N638" s="10"/>
      <c r="R638" s="17"/>
      <c r="S638" s="106" t="str">
        <f>IFERROR(IF(J638="Y", "Research And Development Programs Cluster:", VLOOKUP(D638,'Cluster Info'!$A$2:$B$113,2,FALSE)), "Non Cluster:")</f>
        <v>Non Cluster:</v>
      </c>
      <c r="T638" s="106">
        <f t="shared" si="45"/>
        <v>0</v>
      </c>
      <c r="U638" s="106">
        <f t="shared" si="47"/>
        <v>0</v>
      </c>
      <c r="V638" s="106">
        <f t="shared" si="48"/>
        <v>0</v>
      </c>
      <c r="W638" s="119">
        <f t="shared" si="46"/>
        <v>0</v>
      </c>
      <c r="X638" s="106">
        <f t="shared" si="49"/>
        <v>0</v>
      </c>
    </row>
    <row r="639" spans="1:24" ht="14">
      <c r="A639" s="198"/>
      <c r="D639" s="1"/>
      <c r="E639" s="1"/>
      <c r="F639" s="187"/>
      <c r="G639" s="187"/>
      <c r="H639" s="80" t="str">
        <f>IF(ISERROR(IF(ISERROR(VLOOKUP((LEFT(D639,2)),'Fed. Agency Identifier Table'!A$2:C$63,3,FALSE)),(VLOOKUP((LEFT(D639,1)),'Fed. Agency Identifier Table'!A$2:C$63,3,FALSE)),(VLOOKUP((LEFT(D639,2)),'Fed. Agency Identifier Table'!A$2:C$63,3,FALSE)))),"",(IF(ISERROR(VLOOKUP((LEFT(D639,2)),'Fed. Agency Identifier Table'!A$2:C$63,3,FALSE)),(VLOOKUP((LEFT(D639,1)),'Fed. Agency Identifier Table'!A$2:C$63,3,FALSE)),(VLOOKUP((LEFT(D639,2)),'Fed. Agency Identifier Table'!A$2:C$63,3,FALSE)))))</f>
        <v/>
      </c>
      <c r="I639" s="150" t="str">
        <f>IF(ISNUMBER(SEARCH("*.unk*",D639)),"Other Federal Awards",IF(ISERROR(VLOOKUP(D639,'CFDA Program Titles Table'!A$2:C$2607,3,FALSE)),"",VLOOKUP(D639,'CFDA Program Titles Table'!A$2:C$2607,3,FALSE)))</f>
        <v/>
      </c>
      <c r="J639" s="70"/>
      <c r="K639" s="70"/>
      <c r="L639" s="2"/>
      <c r="M639" s="10"/>
      <c r="N639" s="10"/>
      <c r="R639" s="17"/>
      <c r="S639" s="106" t="str">
        <f>IFERROR(IF(J639="Y", "Research And Development Programs Cluster:", VLOOKUP(D639,'Cluster Info'!$A$2:$B$113,2,FALSE)), "Non Cluster:")</f>
        <v>Non Cluster:</v>
      </c>
      <c r="T639" s="106">
        <f t="shared" si="45"/>
        <v>0</v>
      </c>
      <c r="U639" s="106">
        <f t="shared" si="47"/>
        <v>0</v>
      </c>
      <c r="V639" s="106">
        <f t="shared" si="48"/>
        <v>0</v>
      </c>
      <c r="W639" s="119">
        <f t="shared" si="46"/>
        <v>0</v>
      </c>
      <c r="X639" s="106">
        <f t="shared" si="49"/>
        <v>0</v>
      </c>
    </row>
    <row r="640" spans="1:24" ht="14">
      <c r="A640" s="198"/>
      <c r="D640" s="1"/>
      <c r="E640" s="1"/>
      <c r="F640" s="187"/>
      <c r="G640" s="187"/>
      <c r="H640" s="80" t="str">
        <f>IF(ISERROR(IF(ISERROR(VLOOKUP((LEFT(D640,2)),'Fed. Agency Identifier Table'!A$2:C$63,3,FALSE)),(VLOOKUP((LEFT(D640,1)),'Fed. Agency Identifier Table'!A$2:C$63,3,FALSE)),(VLOOKUP((LEFT(D640,2)),'Fed. Agency Identifier Table'!A$2:C$63,3,FALSE)))),"",(IF(ISERROR(VLOOKUP((LEFT(D640,2)),'Fed. Agency Identifier Table'!A$2:C$63,3,FALSE)),(VLOOKUP((LEFT(D640,1)),'Fed. Agency Identifier Table'!A$2:C$63,3,FALSE)),(VLOOKUP((LEFT(D640,2)),'Fed. Agency Identifier Table'!A$2:C$63,3,FALSE)))))</f>
        <v/>
      </c>
      <c r="I640" s="150" t="str">
        <f>IF(ISNUMBER(SEARCH("*.unk*",D640)),"Other Federal Awards",IF(ISERROR(VLOOKUP(D640,'CFDA Program Titles Table'!A$2:C$2607,3,FALSE)),"",VLOOKUP(D640,'CFDA Program Titles Table'!A$2:C$2607,3,FALSE)))</f>
        <v/>
      </c>
      <c r="J640" s="70"/>
      <c r="K640" s="70"/>
      <c r="L640" s="2"/>
      <c r="M640" s="10"/>
      <c r="N640" s="10"/>
      <c r="R640" s="17"/>
      <c r="S640" s="106" t="str">
        <f>IFERROR(IF(J640="Y", "Research And Development Programs Cluster:", VLOOKUP(D640,'Cluster Info'!$A$2:$B$113,2,FALSE)), "Non Cluster:")</f>
        <v>Non Cluster:</v>
      </c>
      <c r="T640" s="106">
        <f t="shared" si="45"/>
        <v>0</v>
      </c>
      <c r="U640" s="106">
        <f t="shared" si="47"/>
        <v>0</v>
      </c>
      <c r="V640" s="106">
        <f t="shared" si="48"/>
        <v>0</v>
      </c>
      <c r="W640" s="119">
        <f t="shared" si="46"/>
        <v>0</v>
      </c>
      <c r="X640" s="106">
        <f t="shared" si="49"/>
        <v>0</v>
      </c>
    </row>
    <row r="641" spans="1:24" ht="14">
      <c r="A641" s="198"/>
      <c r="D641" s="1"/>
      <c r="E641" s="1"/>
      <c r="F641" s="187"/>
      <c r="G641" s="187"/>
      <c r="H641" s="80" t="str">
        <f>IF(ISERROR(IF(ISERROR(VLOOKUP((LEFT(D641,2)),'Fed. Agency Identifier Table'!A$2:C$63,3,FALSE)),(VLOOKUP((LEFT(D641,1)),'Fed. Agency Identifier Table'!A$2:C$63,3,FALSE)),(VLOOKUP((LEFT(D641,2)),'Fed. Agency Identifier Table'!A$2:C$63,3,FALSE)))),"",(IF(ISERROR(VLOOKUP((LEFT(D641,2)),'Fed. Agency Identifier Table'!A$2:C$63,3,FALSE)),(VLOOKUP((LEFT(D641,1)),'Fed. Agency Identifier Table'!A$2:C$63,3,FALSE)),(VLOOKUP((LEFT(D641,2)),'Fed. Agency Identifier Table'!A$2:C$63,3,FALSE)))))</f>
        <v/>
      </c>
      <c r="I641" s="150" t="str">
        <f>IF(ISNUMBER(SEARCH("*.unk*",D641)),"Other Federal Awards",IF(ISERROR(VLOOKUP(D641,'CFDA Program Titles Table'!A$2:C$2607,3,FALSE)),"",VLOOKUP(D641,'CFDA Program Titles Table'!A$2:C$2607,3,FALSE)))</f>
        <v/>
      </c>
      <c r="J641" s="70"/>
      <c r="K641" s="70"/>
      <c r="L641" s="2"/>
      <c r="M641" s="10"/>
      <c r="N641" s="10"/>
      <c r="R641" s="17"/>
      <c r="S641" s="106" t="str">
        <f>IFERROR(IF(J641="Y", "Research And Development Programs Cluster:", VLOOKUP(D641,'Cluster Info'!$A$2:$B$113,2,FALSE)), "Non Cluster:")</f>
        <v>Non Cluster:</v>
      </c>
      <c r="T641" s="106">
        <f t="shared" si="45"/>
        <v>0</v>
      </c>
      <c r="U641" s="106">
        <f t="shared" si="47"/>
        <v>0</v>
      </c>
      <c r="V641" s="106">
        <f t="shared" si="48"/>
        <v>0</v>
      </c>
      <c r="W641" s="119">
        <f t="shared" si="46"/>
        <v>0</v>
      </c>
      <c r="X641" s="106">
        <f t="shared" si="49"/>
        <v>0</v>
      </c>
    </row>
    <row r="642" spans="1:24" ht="14">
      <c r="A642" s="198"/>
      <c r="D642" s="1"/>
      <c r="E642" s="1"/>
      <c r="F642" s="187"/>
      <c r="G642" s="187"/>
      <c r="H642" s="80" t="str">
        <f>IF(ISERROR(IF(ISERROR(VLOOKUP((LEFT(D642,2)),'Fed. Agency Identifier Table'!A$2:C$63,3,FALSE)),(VLOOKUP((LEFT(D642,1)),'Fed. Agency Identifier Table'!A$2:C$63,3,FALSE)),(VLOOKUP((LEFT(D642,2)),'Fed. Agency Identifier Table'!A$2:C$63,3,FALSE)))),"",(IF(ISERROR(VLOOKUP((LEFT(D642,2)),'Fed. Agency Identifier Table'!A$2:C$63,3,FALSE)),(VLOOKUP((LEFT(D642,1)),'Fed. Agency Identifier Table'!A$2:C$63,3,FALSE)),(VLOOKUP((LEFT(D642,2)),'Fed. Agency Identifier Table'!A$2:C$63,3,FALSE)))))</f>
        <v/>
      </c>
      <c r="I642" s="150" t="str">
        <f>IF(ISNUMBER(SEARCH("*.unk*",D642)),"Other Federal Awards",IF(ISERROR(VLOOKUP(D642,'CFDA Program Titles Table'!A$2:C$2607,3,FALSE)),"",VLOOKUP(D642,'CFDA Program Titles Table'!A$2:C$2607,3,FALSE)))</f>
        <v/>
      </c>
      <c r="J642" s="70"/>
      <c r="K642" s="70"/>
      <c r="L642" s="2"/>
      <c r="M642" s="10"/>
      <c r="N642" s="10"/>
      <c r="R642" s="17"/>
      <c r="S642" s="106" t="str">
        <f>IFERROR(IF(J642="Y", "Research And Development Programs Cluster:", VLOOKUP(D642,'Cluster Info'!$A$2:$B$113,2,FALSE)), "Non Cluster:")</f>
        <v>Non Cluster:</v>
      </c>
      <c r="T642" s="106">
        <f t="shared" ref="T642:T705" si="50">IF(E642="Y","ARRA - "&amp;N642, N642)</f>
        <v>0</v>
      </c>
      <c r="U642" s="106">
        <f t="shared" si="47"/>
        <v>0</v>
      </c>
      <c r="V642" s="106">
        <f t="shared" si="48"/>
        <v>0</v>
      </c>
      <c r="W642" s="119">
        <f t="shared" ref="W642:W705" si="51">IF(AND(J642="Y",I642="Other Federal Awards"),(LEFT(D642,2)&amp;".RD"),D642)</f>
        <v>0</v>
      </c>
      <c r="X642" s="106">
        <f t="shared" si="49"/>
        <v>0</v>
      </c>
    </row>
    <row r="643" spans="1:24" ht="14">
      <c r="A643" s="198"/>
      <c r="D643" s="1"/>
      <c r="E643" s="1"/>
      <c r="F643" s="187"/>
      <c r="G643" s="187"/>
      <c r="H643" s="80" t="str">
        <f>IF(ISERROR(IF(ISERROR(VLOOKUP((LEFT(D643,2)),'Fed. Agency Identifier Table'!A$2:C$63,3,FALSE)),(VLOOKUP((LEFT(D643,1)),'Fed. Agency Identifier Table'!A$2:C$63,3,FALSE)),(VLOOKUP((LEFT(D643,2)),'Fed. Agency Identifier Table'!A$2:C$63,3,FALSE)))),"",(IF(ISERROR(VLOOKUP((LEFT(D643,2)),'Fed. Agency Identifier Table'!A$2:C$63,3,FALSE)),(VLOOKUP((LEFT(D643,1)),'Fed. Agency Identifier Table'!A$2:C$63,3,FALSE)),(VLOOKUP((LEFT(D643,2)),'Fed. Agency Identifier Table'!A$2:C$63,3,FALSE)))))</f>
        <v/>
      </c>
      <c r="I643" s="150" t="str">
        <f>IF(ISNUMBER(SEARCH("*.unk*",D643)),"Other Federal Awards",IF(ISERROR(VLOOKUP(D643,'CFDA Program Titles Table'!A$2:C$2607,3,FALSE)),"",VLOOKUP(D643,'CFDA Program Titles Table'!A$2:C$2607,3,FALSE)))</f>
        <v/>
      </c>
      <c r="J643" s="70"/>
      <c r="K643" s="70"/>
      <c r="L643" s="2"/>
      <c r="M643" s="10"/>
      <c r="N643" s="10"/>
      <c r="R643" s="17"/>
      <c r="S643" s="106" t="str">
        <f>IFERROR(IF(J643="Y", "Research And Development Programs Cluster:", VLOOKUP(D643,'Cluster Info'!$A$2:$B$113,2,FALSE)), "Non Cluster:")</f>
        <v>Non Cluster:</v>
      </c>
      <c r="T643" s="106">
        <f t="shared" si="50"/>
        <v>0</v>
      </c>
      <c r="U643" s="106">
        <f t="shared" ref="U643:U706" si="52">IF(F643="Y","COVID-19 - "&amp;N643, N643)</f>
        <v>0</v>
      </c>
      <c r="V643" s="106">
        <f t="shared" ref="V643:V706" si="53">IF(G643="Y","ARP - "&amp;N643, N643)</f>
        <v>0</v>
      </c>
      <c r="W643" s="119">
        <f t="shared" si="51"/>
        <v>0</v>
      </c>
      <c r="X643" s="106">
        <f t="shared" ref="X643:X706" si="54">O643-P643</f>
        <v>0</v>
      </c>
    </row>
    <row r="644" spans="1:24" ht="14">
      <c r="A644" s="198"/>
      <c r="D644" s="1"/>
      <c r="E644" s="1"/>
      <c r="F644" s="187"/>
      <c r="G644" s="187"/>
      <c r="H644" s="80" t="str">
        <f>IF(ISERROR(IF(ISERROR(VLOOKUP((LEFT(D644,2)),'Fed. Agency Identifier Table'!A$2:C$63,3,FALSE)),(VLOOKUP((LEFT(D644,1)),'Fed. Agency Identifier Table'!A$2:C$63,3,FALSE)),(VLOOKUP((LEFT(D644,2)),'Fed. Agency Identifier Table'!A$2:C$63,3,FALSE)))),"",(IF(ISERROR(VLOOKUP((LEFT(D644,2)),'Fed. Agency Identifier Table'!A$2:C$63,3,FALSE)),(VLOOKUP((LEFT(D644,1)),'Fed. Agency Identifier Table'!A$2:C$63,3,FALSE)),(VLOOKUP((LEFT(D644,2)),'Fed. Agency Identifier Table'!A$2:C$63,3,FALSE)))))</f>
        <v/>
      </c>
      <c r="I644" s="150" t="str">
        <f>IF(ISNUMBER(SEARCH("*.unk*",D644)),"Other Federal Awards",IF(ISERROR(VLOOKUP(D644,'CFDA Program Titles Table'!A$2:C$2607,3,FALSE)),"",VLOOKUP(D644,'CFDA Program Titles Table'!A$2:C$2607,3,FALSE)))</f>
        <v/>
      </c>
      <c r="J644" s="70"/>
      <c r="K644" s="70"/>
      <c r="L644" s="2"/>
      <c r="M644" s="10"/>
      <c r="N644" s="10"/>
      <c r="R644" s="17"/>
      <c r="S644" s="106" t="str">
        <f>IFERROR(IF(J644="Y", "Research And Development Programs Cluster:", VLOOKUP(D644,'Cluster Info'!$A$2:$B$113,2,FALSE)), "Non Cluster:")</f>
        <v>Non Cluster:</v>
      </c>
      <c r="T644" s="106">
        <f t="shared" si="50"/>
        <v>0</v>
      </c>
      <c r="U644" s="106">
        <f t="shared" si="52"/>
        <v>0</v>
      </c>
      <c r="V644" s="106">
        <f t="shared" si="53"/>
        <v>0</v>
      </c>
      <c r="W644" s="119">
        <f t="shared" si="51"/>
        <v>0</v>
      </c>
      <c r="X644" s="106">
        <f t="shared" si="54"/>
        <v>0</v>
      </c>
    </row>
    <row r="645" spans="1:24" ht="14">
      <c r="A645" s="198"/>
      <c r="D645" s="1"/>
      <c r="E645" s="1"/>
      <c r="F645" s="187"/>
      <c r="G645" s="187"/>
      <c r="H645" s="80" t="str">
        <f>IF(ISERROR(IF(ISERROR(VLOOKUP((LEFT(D645,2)),'Fed. Agency Identifier Table'!A$2:C$63,3,FALSE)),(VLOOKUP((LEFT(D645,1)),'Fed. Agency Identifier Table'!A$2:C$63,3,FALSE)),(VLOOKUP((LEFT(D645,2)),'Fed. Agency Identifier Table'!A$2:C$63,3,FALSE)))),"",(IF(ISERROR(VLOOKUP((LEFT(D645,2)),'Fed. Agency Identifier Table'!A$2:C$63,3,FALSE)),(VLOOKUP((LEFT(D645,1)),'Fed. Agency Identifier Table'!A$2:C$63,3,FALSE)),(VLOOKUP((LEFT(D645,2)),'Fed. Agency Identifier Table'!A$2:C$63,3,FALSE)))))</f>
        <v/>
      </c>
      <c r="I645" s="150" t="str">
        <f>IF(ISNUMBER(SEARCH("*.unk*",D645)),"Other Federal Awards",IF(ISERROR(VLOOKUP(D645,'CFDA Program Titles Table'!A$2:C$2607,3,FALSE)),"",VLOOKUP(D645,'CFDA Program Titles Table'!A$2:C$2607,3,FALSE)))</f>
        <v/>
      </c>
      <c r="J645" s="70"/>
      <c r="K645" s="70"/>
      <c r="L645" s="2"/>
      <c r="M645" s="10"/>
      <c r="N645" s="10"/>
      <c r="R645" s="17"/>
      <c r="S645" s="106" t="str">
        <f>IFERROR(IF(J645="Y", "Research And Development Programs Cluster:", VLOOKUP(D645,'Cluster Info'!$A$2:$B$113,2,FALSE)), "Non Cluster:")</f>
        <v>Non Cluster:</v>
      </c>
      <c r="T645" s="106">
        <f t="shared" si="50"/>
        <v>0</v>
      </c>
      <c r="U645" s="106">
        <f t="shared" si="52"/>
        <v>0</v>
      </c>
      <c r="V645" s="106">
        <f t="shared" si="53"/>
        <v>0</v>
      </c>
      <c r="W645" s="119">
        <f t="shared" si="51"/>
        <v>0</v>
      </c>
      <c r="X645" s="106">
        <f t="shared" si="54"/>
        <v>0</v>
      </c>
    </row>
    <row r="646" spans="1:24" ht="14">
      <c r="A646" s="198"/>
      <c r="D646" s="1"/>
      <c r="E646" s="1"/>
      <c r="F646" s="187"/>
      <c r="G646" s="187"/>
      <c r="H646" s="80" t="str">
        <f>IF(ISERROR(IF(ISERROR(VLOOKUP((LEFT(D646,2)),'Fed. Agency Identifier Table'!A$2:C$63,3,FALSE)),(VLOOKUP((LEFT(D646,1)),'Fed. Agency Identifier Table'!A$2:C$63,3,FALSE)),(VLOOKUP((LEFT(D646,2)),'Fed. Agency Identifier Table'!A$2:C$63,3,FALSE)))),"",(IF(ISERROR(VLOOKUP((LEFT(D646,2)),'Fed. Agency Identifier Table'!A$2:C$63,3,FALSE)),(VLOOKUP((LEFT(D646,1)),'Fed. Agency Identifier Table'!A$2:C$63,3,FALSE)),(VLOOKUP((LEFT(D646,2)),'Fed. Agency Identifier Table'!A$2:C$63,3,FALSE)))))</f>
        <v/>
      </c>
      <c r="I646" s="150" t="str">
        <f>IF(ISNUMBER(SEARCH("*.unk*",D646)),"Other Federal Awards",IF(ISERROR(VLOOKUP(D646,'CFDA Program Titles Table'!A$2:C$2607,3,FALSE)),"",VLOOKUP(D646,'CFDA Program Titles Table'!A$2:C$2607,3,FALSE)))</f>
        <v/>
      </c>
      <c r="J646" s="70"/>
      <c r="K646" s="70"/>
      <c r="L646" s="2"/>
      <c r="M646" s="10"/>
      <c r="N646" s="10"/>
      <c r="R646" s="17"/>
      <c r="S646" s="106" t="str">
        <f>IFERROR(IF(J646="Y", "Research And Development Programs Cluster:", VLOOKUP(D646,'Cluster Info'!$A$2:$B$113,2,FALSE)), "Non Cluster:")</f>
        <v>Non Cluster:</v>
      </c>
      <c r="T646" s="106">
        <f t="shared" si="50"/>
        <v>0</v>
      </c>
      <c r="U646" s="106">
        <f t="shared" si="52"/>
        <v>0</v>
      </c>
      <c r="V646" s="106">
        <f t="shared" si="53"/>
        <v>0</v>
      </c>
      <c r="W646" s="119">
        <f t="shared" si="51"/>
        <v>0</v>
      </c>
      <c r="X646" s="106">
        <f t="shared" si="54"/>
        <v>0</v>
      </c>
    </row>
    <row r="647" spans="1:24" ht="14">
      <c r="A647" s="198"/>
      <c r="D647" s="1"/>
      <c r="E647" s="1"/>
      <c r="F647" s="187"/>
      <c r="G647" s="187"/>
      <c r="H647" s="80" t="str">
        <f>IF(ISERROR(IF(ISERROR(VLOOKUP((LEFT(D647,2)),'Fed. Agency Identifier Table'!A$2:C$63,3,FALSE)),(VLOOKUP((LEFT(D647,1)),'Fed. Agency Identifier Table'!A$2:C$63,3,FALSE)),(VLOOKUP((LEFT(D647,2)),'Fed. Agency Identifier Table'!A$2:C$63,3,FALSE)))),"",(IF(ISERROR(VLOOKUP((LEFT(D647,2)),'Fed. Agency Identifier Table'!A$2:C$63,3,FALSE)),(VLOOKUP((LEFT(D647,1)),'Fed. Agency Identifier Table'!A$2:C$63,3,FALSE)),(VLOOKUP((LEFT(D647,2)),'Fed. Agency Identifier Table'!A$2:C$63,3,FALSE)))))</f>
        <v/>
      </c>
      <c r="I647" s="150" t="str">
        <f>IF(ISNUMBER(SEARCH("*.unk*",D647)),"Other Federal Awards",IF(ISERROR(VLOOKUP(D647,'CFDA Program Titles Table'!A$2:C$2607,3,FALSE)),"",VLOOKUP(D647,'CFDA Program Titles Table'!A$2:C$2607,3,FALSE)))</f>
        <v/>
      </c>
      <c r="J647" s="70"/>
      <c r="K647" s="70"/>
      <c r="L647" s="2"/>
      <c r="M647" s="10"/>
      <c r="N647" s="10"/>
      <c r="R647" s="17"/>
      <c r="S647" s="106" t="str">
        <f>IFERROR(IF(J647="Y", "Research And Development Programs Cluster:", VLOOKUP(D647,'Cluster Info'!$A$2:$B$113,2,FALSE)), "Non Cluster:")</f>
        <v>Non Cluster:</v>
      </c>
      <c r="T647" s="106">
        <f t="shared" si="50"/>
        <v>0</v>
      </c>
      <c r="U647" s="106">
        <f t="shared" si="52"/>
        <v>0</v>
      </c>
      <c r="V647" s="106">
        <f t="shared" si="53"/>
        <v>0</v>
      </c>
      <c r="W647" s="119">
        <f t="shared" si="51"/>
        <v>0</v>
      </c>
      <c r="X647" s="106">
        <f t="shared" si="54"/>
        <v>0</v>
      </c>
    </row>
    <row r="648" spans="1:24" ht="14">
      <c r="A648" s="198"/>
      <c r="D648" s="1"/>
      <c r="E648" s="1"/>
      <c r="F648" s="187"/>
      <c r="G648" s="187"/>
      <c r="H648" s="80" t="str">
        <f>IF(ISERROR(IF(ISERROR(VLOOKUP((LEFT(D648,2)),'Fed. Agency Identifier Table'!A$2:C$63,3,FALSE)),(VLOOKUP((LEFT(D648,1)),'Fed. Agency Identifier Table'!A$2:C$63,3,FALSE)),(VLOOKUP((LEFT(D648,2)),'Fed. Agency Identifier Table'!A$2:C$63,3,FALSE)))),"",(IF(ISERROR(VLOOKUP((LEFT(D648,2)),'Fed. Agency Identifier Table'!A$2:C$63,3,FALSE)),(VLOOKUP((LEFT(D648,1)),'Fed. Agency Identifier Table'!A$2:C$63,3,FALSE)),(VLOOKUP((LEFT(D648,2)),'Fed. Agency Identifier Table'!A$2:C$63,3,FALSE)))))</f>
        <v/>
      </c>
      <c r="I648" s="150" t="str">
        <f>IF(ISNUMBER(SEARCH("*.unk*",D648)),"Other Federal Awards",IF(ISERROR(VLOOKUP(D648,'CFDA Program Titles Table'!A$2:C$2607,3,FALSE)),"",VLOOKUP(D648,'CFDA Program Titles Table'!A$2:C$2607,3,FALSE)))</f>
        <v/>
      </c>
      <c r="J648" s="70"/>
      <c r="K648" s="70"/>
      <c r="L648" s="2"/>
      <c r="M648" s="10"/>
      <c r="N648" s="10"/>
      <c r="R648" s="17"/>
      <c r="S648" s="106" t="str">
        <f>IFERROR(IF(J648="Y", "Research And Development Programs Cluster:", VLOOKUP(D648,'Cluster Info'!$A$2:$B$113,2,FALSE)), "Non Cluster:")</f>
        <v>Non Cluster:</v>
      </c>
      <c r="T648" s="106">
        <f t="shared" si="50"/>
        <v>0</v>
      </c>
      <c r="U648" s="106">
        <f t="shared" si="52"/>
        <v>0</v>
      </c>
      <c r="V648" s="106">
        <f t="shared" si="53"/>
        <v>0</v>
      </c>
      <c r="W648" s="119">
        <f t="shared" si="51"/>
        <v>0</v>
      </c>
      <c r="X648" s="106">
        <f t="shared" si="54"/>
        <v>0</v>
      </c>
    </row>
    <row r="649" spans="1:24" ht="14">
      <c r="A649" s="198"/>
      <c r="D649" s="1"/>
      <c r="E649" s="1"/>
      <c r="F649" s="187"/>
      <c r="G649" s="187"/>
      <c r="H649" s="80" t="str">
        <f>IF(ISERROR(IF(ISERROR(VLOOKUP((LEFT(D649,2)),'Fed. Agency Identifier Table'!A$2:C$63,3,FALSE)),(VLOOKUP((LEFT(D649,1)),'Fed. Agency Identifier Table'!A$2:C$63,3,FALSE)),(VLOOKUP((LEFT(D649,2)),'Fed. Agency Identifier Table'!A$2:C$63,3,FALSE)))),"",(IF(ISERROR(VLOOKUP((LEFT(D649,2)),'Fed. Agency Identifier Table'!A$2:C$63,3,FALSE)),(VLOOKUP((LEFT(D649,1)),'Fed. Agency Identifier Table'!A$2:C$63,3,FALSE)),(VLOOKUP((LEFT(D649,2)),'Fed. Agency Identifier Table'!A$2:C$63,3,FALSE)))))</f>
        <v/>
      </c>
      <c r="I649" s="150" t="str">
        <f>IF(ISNUMBER(SEARCH("*.unk*",D649)),"Other Federal Awards",IF(ISERROR(VLOOKUP(D649,'CFDA Program Titles Table'!A$2:C$2607,3,FALSE)),"",VLOOKUP(D649,'CFDA Program Titles Table'!A$2:C$2607,3,FALSE)))</f>
        <v/>
      </c>
      <c r="J649" s="70"/>
      <c r="K649" s="70"/>
      <c r="L649" s="2"/>
      <c r="M649" s="10"/>
      <c r="N649" s="10"/>
      <c r="R649" s="17"/>
      <c r="S649" s="106" t="str">
        <f>IFERROR(IF(J649="Y", "Research And Development Programs Cluster:", VLOOKUP(D649,'Cluster Info'!$A$2:$B$113,2,FALSE)), "Non Cluster:")</f>
        <v>Non Cluster:</v>
      </c>
      <c r="T649" s="106">
        <f t="shared" si="50"/>
        <v>0</v>
      </c>
      <c r="U649" s="106">
        <f t="shared" si="52"/>
        <v>0</v>
      </c>
      <c r="V649" s="106">
        <f t="shared" si="53"/>
        <v>0</v>
      </c>
      <c r="W649" s="119">
        <f t="shared" si="51"/>
        <v>0</v>
      </c>
      <c r="X649" s="106">
        <f t="shared" si="54"/>
        <v>0</v>
      </c>
    </row>
    <row r="650" spans="1:24" ht="14">
      <c r="A650" s="198"/>
      <c r="D650" s="1"/>
      <c r="E650" s="1"/>
      <c r="F650" s="187"/>
      <c r="G650" s="187"/>
      <c r="H650" s="80" t="str">
        <f>IF(ISERROR(IF(ISERROR(VLOOKUP((LEFT(D650,2)),'Fed. Agency Identifier Table'!A$2:C$63,3,FALSE)),(VLOOKUP((LEFT(D650,1)),'Fed. Agency Identifier Table'!A$2:C$63,3,FALSE)),(VLOOKUP((LEFT(D650,2)),'Fed. Agency Identifier Table'!A$2:C$63,3,FALSE)))),"",(IF(ISERROR(VLOOKUP((LEFT(D650,2)),'Fed. Agency Identifier Table'!A$2:C$63,3,FALSE)),(VLOOKUP((LEFT(D650,1)),'Fed. Agency Identifier Table'!A$2:C$63,3,FALSE)),(VLOOKUP((LEFT(D650,2)),'Fed. Agency Identifier Table'!A$2:C$63,3,FALSE)))))</f>
        <v/>
      </c>
      <c r="I650" s="150" t="str">
        <f>IF(ISNUMBER(SEARCH("*.unk*",D650)),"Other Federal Awards",IF(ISERROR(VLOOKUP(D650,'CFDA Program Titles Table'!A$2:C$2607,3,FALSE)),"",VLOOKUP(D650,'CFDA Program Titles Table'!A$2:C$2607,3,FALSE)))</f>
        <v/>
      </c>
      <c r="J650" s="70"/>
      <c r="K650" s="70"/>
      <c r="L650" s="2"/>
      <c r="M650" s="10"/>
      <c r="N650" s="10"/>
      <c r="R650" s="17"/>
      <c r="S650" s="106" t="str">
        <f>IFERROR(IF(J650="Y", "Research And Development Programs Cluster:", VLOOKUP(D650,'Cluster Info'!$A$2:$B$113,2,FALSE)), "Non Cluster:")</f>
        <v>Non Cluster:</v>
      </c>
      <c r="T650" s="106">
        <f t="shared" si="50"/>
        <v>0</v>
      </c>
      <c r="U650" s="106">
        <f t="shared" si="52"/>
        <v>0</v>
      </c>
      <c r="V650" s="106">
        <f t="shared" si="53"/>
        <v>0</v>
      </c>
      <c r="W650" s="119">
        <f t="shared" si="51"/>
        <v>0</v>
      </c>
      <c r="X650" s="106">
        <f t="shared" si="54"/>
        <v>0</v>
      </c>
    </row>
    <row r="651" spans="1:24" ht="14">
      <c r="A651" s="198"/>
      <c r="D651" s="1"/>
      <c r="E651" s="1"/>
      <c r="F651" s="187"/>
      <c r="G651" s="187"/>
      <c r="H651" s="80" t="str">
        <f>IF(ISERROR(IF(ISERROR(VLOOKUP((LEFT(D651,2)),'Fed. Agency Identifier Table'!A$2:C$63,3,FALSE)),(VLOOKUP((LEFT(D651,1)),'Fed. Agency Identifier Table'!A$2:C$63,3,FALSE)),(VLOOKUP((LEFT(D651,2)),'Fed. Agency Identifier Table'!A$2:C$63,3,FALSE)))),"",(IF(ISERROR(VLOOKUP((LEFT(D651,2)),'Fed. Agency Identifier Table'!A$2:C$63,3,FALSE)),(VLOOKUP((LEFT(D651,1)),'Fed. Agency Identifier Table'!A$2:C$63,3,FALSE)),(VLOOKUP((LEFT(D651,2)),'Fed. Agency Identifier Table'!A$2:C$63,3,FALSE)))))</f>
        <v/>
      </c>
      <c r="I651" s="150" t="str">
        <f>IF(ISNUMBER(SEARCH("*.unk*",D651)),"Other Federal Awards",IF(ISERROR(VLOOKUP(D651,'CFDA Program Titles Table'!A$2:C$2607,3,FALSE)),"",VLOOKUP(D651,'CFDA Program Titles Table'!A$2:C$2607,3,FALSE)))</f>
        <v/>
      </c>
      <c r="J651" s="70"/>
      <c r="K651" s="70"/>
      <c r="L651" s="2"/>
      <c r="M651" s="10"/>
      <c r="N651" s="10"/>
      <c r="R651" s="17"/>
      <c r="S651" s="106" t="str">
        <f>IFERROR(IF(J651="Y", "Research And Development Programs Cluster:", VLOOKUP(D651,'Cluster Info'!$A$2:$B$113,2,FALSE)), "Non Cluster:")</f>
        <v>Non Cluster:</v>
      </c>
      <c r="T651" s="106">
        <f t="shared" si="50"/>
        <v>0</v>
      </c>
      <c r="U651" s="106">
        <f t="shared" si="52"/>
        <v>0</v>
      </c>
      <c r="V651" s="106">
        <f t="shared" si="53"/>
        <v>0</v>
      </c>
      <c r="W651" s="119">
        <f t="shared" si="51"/>
        <v>0</v>
      </c>
      <c r="X651" s="106">
        <f t="shared" si="54"/>
        <v>0</v>
      </c>
    </row>
    <row r="652" spans="1:24" ht="14">
      <c r="A652" s="198"/>
      <c r="D652" s="1"/>
      <c r="E652" s="1"/>
      <c r="F652" s="187"/>
      <c r="G652" s="187"/>
      <c r="H652" s="80" t="str">
        <f>IF(ISERROR(IF(ISERROR(VLOOKUP((LEFT(D652,2)),'Fed. Agency Identifier Table'!A$2:C$63,3,FALSE)),(VLOOKUP((LEFT(D652,1)),'Fed. Agency Identifier Table'!A$2:C$63,3,FALSE)),(VLOOKUP((LEFT(D652,2)),'Fed. Agency Identifier Table'!A$2:C$63,3,FALSE)))),"",(IF(ISERROR(VLOOKUP((LEFT(D652,2)),'Fed. Agency Identifier Table'!A$2:C$63,3,FALSE)),(VLOOKUP((LEFT(D652,1)),'Fed. Agency Identifier Table'!A$2:C$63,3,FALSE)),(VLOOKUP((LEFT(D652,2)),'Fed. Agency Identifier Table'!A$2:C$63,3,FALSE)))))</f>
        <v/>
      </c>
      <c r="I652" s="150" t="str">
        <f>IF(ISNUMBER(SEARCH("*.unk*",D652)),"Other Federal Awards",IF(ISERROR(VLOOKUP(D652,'CFDA Program Titles Table'!A$2:C$2607,3,FALSE)),"",VLOOKUP(D652,'CFDA Program Titles Table'!A$2:C$2607,3,FALSE)))</f>
        <v/>
      </c>
      <c r="J652" s="70"/>
      <c r="K652" s="70"/>
      <c r="L652" s="2"/>
      <c r="M652" s="10"/>
      <c r="N652" s="10"/>
      <c r="R652" s="17"/>
      <c r="S652" s="106" t="str">
        <f>IFERROR(IF(J652="Y", "Research And Development Programs Cluster:", VLOOKUP(D652,'Cluster Info'!$A$2:$B$113,2,FALSE)), "Non Cluster:")</f>
        <v>Non Cluster:</v>
      </c>
      <c r="T652" s="106">
        <f t="shared" si="50"/>
        <v>0</v>
      </c>
      <c r="U652" s="106">
        <f t="shared" si="52"/>
        <v>0</v>
      </c>
      <c r="V652" s="106">
        <f t="shared" si="53"/>
        <v>0</v>
      </c>
      <c r="W652" s="119">
        <f t="shared" si="51"/>
        <v>0</v>
      </c>
      <c r="X652" s="106">
        <f t="shared" si="54"/>
        <v>0</v>
      </c>
    </row>
    <row r="653" spans="1:24" ht="14">
      <c r="A653" s="198"/>
      <c r="D653" s="1"/>
      <c r="E653" s="1"/>
      <c r="F653" s="187"/>
      <c r="G653" s="187"/>
      <c r="H653" s="80" t="str">
        <f>IF(ISERROR(IF(ISERROR(VLOOKUP((LEFT(D653,2)),'Fed. Agency Identifier Table'!A$2:C$63,3,FALSE)),(VLOOKUP((LEFT(D653,1)),'Fed. Agency Identifier Table'!A$2:C$63,3,FALSE)),(VLOOKUP((LEFT(D653,2)),'Fed. Agency Identifier Table'!A$2:C$63,3,FALSE)))),"",(IF(ISERROR(VLOOKUP((LEFT(D653,2)),'Fed. Agency Identifier Table'!A$2:C$63,3,FALSE)),(VLOOKUP((LEFT(D653,1)),'Fed. Agency Identifier Table'!A$2:C$63,3,FALSE)),(VLOOKUP((LEFT(D653,2)),'Fed. Agency Identifier Table'!A$2:C$63,3,FALSE)))))</f>
        <v/>
      </c>
      <c r="I653" s="150" t="str">
        <f>IF(ISNUMBER(SEARCH("*.unk*",D653)),"Other Federal Awards",IF(ISERROR(VLOOKUP(D653,'CFDA Program Titles Table'!A$2:C$2607,3,FALSE)),"",VLOOKUP(D653,'CFDA Program Titles Table'!A$2:C$2607,3,FALSE)))</f>
        <v/>
      </c>
      <c r="J653" s="70"/>
      <c r="K653" s="70"/>
      <c r="L653" s="2"/>
      <c r="M653" s="10"/>
      <c r="N653" s="10"/>
      <c r="R653" s="17"/>
      <c r="S653" s="106" t="str">
        <f>IFERROR(IF(J653="Y", "Research And Development Programs Cluster:", VLOOKUP(D653,'Cluster Info'!$A$2:$B$113,2,FALSE)), "Non Cluster:")</f>
        <v>Non Cluster:</v>
      </c>
      <c r="T653" s="106">
        <f t="shared" si="50"/>
        <v>0</v>
      </c>
      <c r="U653" s="106">
        <f t="shared" si="52"/>
        <v>0</v>
      </c>
      <c r="V653" s="106">
        <f t="shared" si="53"/>
        <v>0</v>
      </c>
      <c r="W653" s="119">
        <f t="shared" si="51"/>
        <v>0</v>
      </c>
      <c r="X653" s="106">
        <f t="shared" si="54"/>
        <v>0</v>
      </c>
    </row>
    <row r="654" spans="1:24" ht="14">
      <c r="A654" s="198"/>
      <c r="D654" s="1"/>
      <c r="E654" s="1"/>
      <c r="F654" s="187"/>
      <c r="G654" s="187"/>
      <c r="H654" s="80" t="str">
        <f>IF(ISERROR(IF(ISERROR(VLOOKUP((LEFT(D654,2)),'Fed. Agency Identifier Table'!A$2:C$63,3,FALSE)),(VLOOKUP((LEFT(D654,1)),'Fed. Agency Identifier Table'!A$2:C$63,3,FALSE)),(VLOOKUP((LEFT(D654,2)),'Fed. Agency Identifier Table'!A$2:C$63,3,FALSE)))),"",(IF(ISERROR(VLOOKUP((LEFT(D654,2)),'Fed. Agency Identifier Table'!A$2:C$63,3,FALSE)),(VLOOKUP((LEFT(D654,1)),'Fed. Agency Identifier Table'!A$2:C$63,3,FALSE)),(VLOOKUP((LEFT(D654,2)),'Fed. Agency Identifier Table'!A$2:C$63,3,FALSE)))))</f>
        <v/>
      </c>
      <c r="I654" s="150" t="str">
        <f>IF(ISNUMBER(SEARCH("*.unk*",D654)),"Other Federal Awards",IF(ISERROR(VLOOKUP(D654,'CFDA Program Titles Table'!A$2:C$2607,3,FALSE)),"",VLOOKUP(D654,'CFDA Program Titles Table'!A$2:C$2607,3,FALSE)))</f>
        <v/>
      </c>
      <c r="J654" s="70"/>
      <c r="K654" s="70"/>
      <c r="L654" s="2"/>
      <c r="M654" s="10"/>
      <c r="N654" s="10"/>
      <c r="R654" s="17"/>
      <c r="S654" s="106" t="str">
        <f>IFERROR(IF(J654="Y", "Research And Development Programs Cluster:", VLOOKUP(D654,'Cluster Info'!$A$2:$B$113,2,FALSE)), "Non Cluster:")</f>
        <v>Non Cluster:</v>
      </c>
      <c r="T654" s="106">
        <f t="shared" si="50"/>
        <v>0</v>
      </c>
      <c r="U654" s="106">
        <f t="shared" si="52"/>
        <v>0</v>
      </c>
      <c r="V654" s="106">
        <f t="shared" si="53"/>
        <v>0</v>
      </c>
      <c r="W654" s="119">
        <f t="shared" si="51"/>
        <v>0</v>
      </c>
      <c r="X654" s="106">
        <f t="shared" si="54"/>
        <v>0</v>
      </c>
    </row>
    <row r="655" spans="1:24" ht="14">
      <c r="A655" s="198"/>
      <c r="D655" s="1"/>
      <c r="E655" s="1"/>
      <c r="F655" s="187"/>
      <c r="G655" s="187"/>
      <c r="H655" s="80" t="str">
        <f>IF(ISERROR(IF(ISERROR(VLOOKUP((LEFT(D655,2)),'Fed. Agency Identifier Table'!A$2:C$63,3,FALSE)),(VLOOKUP((LEFT(D655,1)),'Fed. Agency Identifier Table'!A$2:C$63,3,FALSE)),(VLOOKUP((LEFT(D655,2)),'Fed. Agency Identifier Table'!A$2:C$63,3,FALSE)))),"",(IF(ISERROR(VLOOKUP((LEFT(D655,2)),'Fed. Agency Identifier Table'!A$2:C$63,3,FALSE)),(VLOOKUP((LEFT(D655,1)),'Fed. Agency Identifier Table'!A$2:C$63,3,FALSE)),(VLOOKUP((LEFT(D655,2)),'Fed. Agency Identifier Table'!A$2:C$63,3,FALSE)))))</f>
        <v/>
      </c>
      <c r="I655" s="150" t="str">
        <f>IF(ISNUMBER(SEARCH("*.unk*",D655)),"Other Federal Awards",IF(ISERROR(VLOOKUP(D655,'CFDA Program Titles Table'!A$2:C$2607,3,FALSE)),"",VLOOKUP(D655,'CFDA Program Titles Table'!A$2:C$2607,3,FALSE)))</f>
        <v/>
      </c>
      <c r="J655" s="70"/>
      <c r="K655" s="70"/>
      <c r="L655" s="2"/>
      <c r="M655" s="10"/>
      <c r="N655" s="10"/>
      <c r="R655" s="17"/>
      <c r="S655" s="106" t="str">
        <f>IFERROR(IF(J655="Y", "Research And Development Programs Cluster:", VLOOKUP(D655,'Cluster Info'!$A$2:$B$113,2,FALSE)), "Non Cluster:")</f>
        <v>Non Cluster:</v>
      </c>
      <c r="T655" s="106">
        <f t="shared" si="50"/>
        <v>0</v>
      </c>
      <c r="U655" s="106">
        <f t="shared" si="52"/>
        <v>0</v>
      </c>
      <c r="V655" s="106">
        <f t="shared" si="53"/>
        <v>0</v>
      </c>
      <c r="W655" s="119">
        <f t="shared" si="51"/>
        <v>0</v>
      </c>
      <c r="X655" s="106">
        <f t="shared" si="54"/>
        <v>0</v>
      </c>
    </row>
    <row r="656" spans="1:24" ht="14">
      <c r="A656" s="198"/>
      <c r="D656" s="1"/>
      <c r="E656" s="1"/>
      <c r="F656" s="187"/>
      <c r="G656" s="187"/>
      <c r="H656" s="80" t="str">
        <f>IF(ISERROR(IF(ISERROR(VLOOKUP((LEFT(D656,2)),'Fed. Agency Identifier Table'!A$2:C$63,3,FALSE)),(VLOOKUP((LEFT(D656,1)),'Fed. Agency Identifier Table'!A$2:C$63,3,FALSE)),(VLOOKUP((LEFT(D656,2)),'Fed. Agency Identifier Table'!A$2:C$63,3,FALSE)))),"",(IF(ISERROR(VLOOKUP((LEFT(D656,2)),'Fed. Agency Identifier Table'!A$2:C$63,3,FALSE)),(VLOOKUP((LEFT(D656,1)),'Fed. Agency Identifier Table'!A$2:C$63,3,FALSE)),(VLOOKUP((LEFT(D656,2)),'Fed. Agency Identifier Table'!A$2:C$63,3,FALSE)))))</f>
        <v/>
      </c>
      <c r="I656" s="150" t="str">
        <f>IF(ISNUMBER(SEARCH("*.unk*",D656)),"Other Federal Awards",IF(ISERROR(VLOOKUP(D656,'CFDA Program Titles Table'!A$2:C$2607,3,FALSE)),"",VLOOKUP(D656,'CFDA Program Titles Table'!A$2:C$2607,3,FALSE)))</f>
        <v/>
      </c>
      <c r="J656" s="70"/>
      <c r="K656" s="70"/>
      <c r="L656" s="2"/>
      <c r="M656" s="10"/>
      <c r="N656" s="10"/>
      <c r="R656" s="17"/>
      <c r="S656" s="106" t="str">
        <f>IFERROR(IF(J656="Y", "Research And Development Programs Cluster:", VLOOKUP(D656,'Cluster Info'!$A$2:$B$113,2,FALSE)), "Non Cluster:")</f>
        <v>Non Cluster:</v>
      </c>
      <c r="T656" s="106">
        <f t="shared" si="50"/>
        <v>0</v>
      </c>
      <c r="U656" s="106">
        <f t="shared" si="52"/>
        <v>0</v>
      </c>
      <c r="V656" s="106">
        <f t="shared" si="53"/>
        <v>0</v>
      </c>
      <c r="W656" s="119">
        <f t="shared" si="51"/>
        <v>0</v>
      </c>
      <c r="X656" s="106">
        <f t="shared" si="54"/>
        <v>0</v>
      </c>
    </row>
    <row r="657" spans="1:24" ht="14">
      <c r="A657" s="198"/>
      <c r="D657" s="1"/>
      <c r="E657" s="1"/>
      <c r="F657" s="187"/>
      <c r="G657" s="187"/>
      <c r="H657" s="80" t="str">
        <f>IF(ISERROR(IF(ISERROR(VLOOKUP((LEFT(D657,2)),'Fed. Agency Identifier Table'!A$2:C$63,3,FALSE)),(VLOOKUP((LEFT(D657,1)),'Fed. Agency Identifier Table'!A$2:C$63,3,FALSE)),(VLOOKUP((LEFT(D657,2)),'Fed. Agency Identifier Table'!A$2:C$63,3,FALSE)))),"",(IF(ISERROR(VLOOKUP((LEFT(D657,2)),'Fed. Agency Identifier Table'!A$2:C$63,3,FALSE)),(VLOOKUP((LEFT(D657,1)),'Fed. Agency Identifier Table'!A$2:C$63,3,FALSE)),(VLOOKUP((LEFT(D657,2)),'Fed. Agency Identifier Table'!A$2:C$63,3,FALSE)))))</f>
        <v/>
      </c>
      <c r="I657" s="150" t="str">
        <f>IF(ISNUMBER(SEARCH("*.unk*",D657)),"Other Federal Awards",IF(ISERROR(VLOOKUP(D657,'CFDA Program Titles Table'!A$2:C$2607,3,FALSE)),"",VLOOKUP(D657,'CFDA Program Titles Table'!A$2:C$2607,3,FALSE)))</f>
        <v/>
      </c>
      <c r="J657" s="70"/>
      <c r="K657" s="70"/>
      <c r="L657" s="2"/>
      <c r="M657" s="10"/>
      <c r="N657" s="10"/>
      <c r="R657" s="17"/>
      <c r="S657" s="106" t="str">
        <f>IFERROR(IF(J657="Y", "Research And Development Programs Cluster:", VLOOKUP(D657,'Cluster Info'!$A$2:$B$113,2,FALSE)), "Non Cluster:")</f>
        <v>Non Cluster:</v>
      </c>
      <c r="T657" s="106">
        <f t="shared" si="50"/>
        <v>0</v>
      </c>
      <c r="U657" s="106">
        <f t="shared" si="52"/>
        <v>0</v>
      </c>
      <c r="V657" s="106">
        <f t="shared" si="53"/>
        <v>0</v>
      </c>
      <c r="W657" s="119">
        <f t="shared" si="51"/>
        <v>0</v>
      </c>
      <c r="X657" s="106">
        <f t="shared" si="54"/>
        <v>0</v>
      </c>
    </row>
    <row r="658" spans="1:24" ht="14">
      <c r="A658" s="198"/>
      <c r="D658" s="1"/>
      <c r="E658" s="1"/>
      <c r="F658" s="187"/>
      <c r="G658" s="187"/>
      <c r="H658" s="80" t="str">
        <f>IF(ISERROR(IF(ISERROR(VLOOKUP((LEFT(D658,2)),'Fed. Agency Identifier Table'!A$2:C$63,3,FALSE)),(VLOOKUP((LEFT(D658,1)),'Fed. Agency Identifier Table'!A$2:C$63,3,FALSE)),(VLOOKUP((LEFT(D658,2)),'Fed. Agency Identifier Table'!A$2:C$63,3,FALSE)))),"",(IF(ISERROR(VLOOKUP((LEFT(D658,2)),'Fed. Agency Identifier Table'!A$2:C$63,3,FALSE)),(VLOOKUP((LEFT(D658,1)),'Fed. Agency Identifier Table'!A$2:C$63,3,FALSE)),(VLOOKUP((LEFT(D658,2)),'Fed. Agency Identifier Table'!A$2:C$63,3,FALSE)))))</f>
        <v/>
      </c>
      <c r="I658" s="150" t="str">
        <f>IF(ISNUMBER(SEARCH("*.unk*",D658)),"Other Federal Awards",IF(ISERROR(VLOOKUP(D658,'CFDA Program Titles Table'!A$2:C$2607,3,FALSE)),"",VLOOKUP(D658,'CFDA Program Titles Table'!A$2:C$2607,3,FALSE)))</f>
        <v/>
      </c>
      <c r="J658" s="70"/>
      <c r="K658" s="70"/>
      <c r="L658" s="2"/>
      <c r="M658" s="10"/>
      <c r="N658" s="10"/>
      <c r="R658" s="17"/>
      <c r="S658" s="106" t="str">
        <f>IFERROR(IF(J658="Y", "Research And Development Programs Cluster:", VLOOKUP(D658,'Cluster Info'!$A$2:$B$113,2,FALSE)), "Non Cluster:")</f>
        <v>Non Cluster:</v>
      </c>
      <c r="T658" s="106">
        <f t="shared" si="50"/>
        <v>0</v>
      </c>
      <c r="U658" s="106">
        <f t="shared" si="52"/>
        <v>0</v>
      </c>
      <c r="V658" s="106">
        <f t="shared" si="53"/>
        <v>0</v>
      </c>
      <c r="W658" s="119">
        <f t="shared" si="51"/>
        <v>0</v>
      </c>
      <c r="X658" s="106">
        <f t="shared" si="54"/>
        <v>0</v>
      </c>
    </row>
    <row r="659" spans="1:24" ht="14">
      <c r="A659" s="198"/>
      <c r="D659" s="1"/>
      <c r="E659" s="1"/>
      <c r="F659" s="187"/>
      <c r="G659" s="187"/>
      <c r="H659" s="80" t="str">
        <f>IF(ISERROR(IF(ISERROR(VLOOKUP((LEFT(D659,2)),'Fed. Agency Identifier Table'!A$2:C$63,3,FALSE)),(VLOOKUP((LEFT(D659,1)),'Fed. Agency Identifier Table'!A$2:C$63,3,FALSE)),(VLOOKUP((LEFT(D659,2)),'Fed. Agency Identifier Table'!A$2:C$63,3,FALSE)))),"",(IF(ISERROR(VLOOKUP((LEFT(D659,2)),'Fed. Agency Identifier Table'!A$2:C$63,3,FALSE)),(VLOOKUP((LEFT(D659,1)),'Fed. Agency Identifier Table'!A$2:C$63,3,FALSE)),(VLOOKUP((LEFT(D659,2)),'Fed. Agency Identifier Table'!A$2:C$63,3,FALSE)))))</f>
        <v/>
      </c>
      <c r="I659" s="150" t="str">
        <f>IF(ISNUMBER(SEARCH("*.unk*",D659)),"Other Federal Awards",IF(ISERROR(VLOOKUP(D659,'CFDA Program Titles Table'!A$2:C$2607,3,FALSE)),"",VLOOKUP(D659,'CFDA Program Titles Table'!A$2:C$2607,3,FALSE)))</f>
        <v/>
      </c>
      <c r="J659" s="70"/>
      <c r="K659" s="70"/>
      <c r="L659" s="2"/>
      <c r="M659" s="10"/>
      <c r="N659" s="10"/>
      <c r="R659" s="17"/>
      <c r="S659" s="106" t="str">
        <f>IFERROR(IF(J659="Y", "Research And Development Programs Cluster:", VLOOKUP(D659,'Cluster Info'!$A$2:$B$113,2,FALSE)), "Non Cluster:")</f>
        <v>Non Cluster:</v>
      </c>
      <c r="T659" s="106">
        <f t="shared" si="50"/>
        <v>0</v>
      </c>
      <c r="U659" s="106">
        <f t="shared" si="52"/>
        <v>0</v>
      </c>
      <c r="V659" s="106">
        <f t="shared" si="53"/>
        <v>0</v>
      </c>
      <c r="W659" s="119">
        <f t="shared" si="51"/>
        <v>0</v>
      </c>
      <c r="X659" s="106">
        <f t="shared" si="54"/>
        <v>0</v>
      </c>
    </row>
    <row r="660" spans="1:24" ht="14">
      <c r="A660" s="198"/>
      <c r="D660" s="1"/>
      <c r="E660" s="1"/>
      <c r="F660" s="187"/>
      <c r="G660" s="187"/>
      <c r="H660" s="80" t="str">
        <f>IF(ISERROR(IF(ISERROR(VLOOKUP((LEFT(D660,2)),'Fed. Agency Identifier Table'!A$2:C$63,3,FALSE)),(VLOOKUP((LEFT(D660,1)),'Fed. Agency Identifier Table'!A$2:C$63,3,FALSE)),(VLOOKUP((LEFT(D660,2)),'Fed. Agency Identifier Table'!A$2:C$63,3,FALSE)))),"",(IF(ISERROR(VLOOKUP((LEFT(D660,2)),'Fed. Agency Identifier Table'!A$2:C$63,3,FALSE)),(VLOOKUP((LEFT(D660,1)),'Fed. Agency Identifier Table'!A$2:C$63,3,FALSE)),(VLOOKUP((LEFT(D660,2)),'Fed. Agency Identifier Table'!A$2:C$63,3,FALSE)))))</f>
        <v/>
      </c>
      <c r="I660" s="150" t="str">
        <f>IF(ISNUMBER(SEARCH("*.unk*",D660)),"Other Federal Awards",IF(ISERROR(VLOOKUP(D660,'CFDA Program Titles Table'!A$2:C$2607,3,FALSE)),"",VLOOKUP(D660,'CFDA Program Titles Table'!A$2:C$2607,3,FALSE)))</f>
        <v/>
      </c>
      <c r="J660" s="70"/>
      <c r="K660" s="70"/>
      <c r="L660" s="2"/>
      <c r="M660" s="10"/>
      <c r="N660" s="10"/>
      <c r="R660" s="17"/>
      <c r="S660" s="106" t="str">
        <f>IFERROR(IF(J660="Y", "Research And Development Programs Cluster:", VLOOKUP(D660,'Cluster Info'!$A$2:$B$113,2,FALSE)), "Non Cluster:")</f>
        <v>Non Cluster:</v>
      </c>
      <c r="T660" s="106">
        <f t="shared" si="50"/>
        <v>0</v>
      </c>
      <c r="U660" s="106">
        <f t="shared" si="52"/>
        <v>0</v>
      </c>
      <c r="V660" s="106">
        <f t="shared" si="53"/>
        <v>0</v>
      </c>
      <c r="W660" s="119">
        <f t="shared" si="51"/>
        <v>0</v>
      </c>
      <c r="X660" s="106">
        <f t="shared" si="54"/>
        <v>0</v>
      </c>
    </row>
    <row r="661" spans="1:24" ht="14">
      <c r="A661" s="198"/>
      <c r="D661" s="1"/>
      <c r="E661" s="1"/>
      <c r="F661" s="187"/>
      <c r="G661" s="187"/>
      <c r="H661" s="80" t="str">
        <f>IF(ISERROR(IF(ISERROR(VLOOKUP((LEFT(D661,2)),'Fed. Agency Identifier Table'!A$2:C$63,3,FALSE)),(VLOOKUP((LEFT(D661,1)),'Fed. Agency Identifier Table'!A$2:C$63,3,FALSE)),(VLOOKUP((LEFT(D661,2)),'Fed. Agency Identifier Table'!A$2:C$63,3,FALSE)))),"",(IF(ISERROR(VLOOKUP((LEFT(D661,2)),'Fed. Agency Identifier Table'!A$2:C$63,3,FALSE)),(VLOOKUP((LEFT(D661,1)),'Fed. Agency Identifier Table'!A$2:C$63,3,FALSE)),(VLOOKUP((LEFT(D661,2)),'Fed. Agency Identifier Table'!A$2:C$63,3,FALSE)))))</f>
        <v/>
      </c>
      <c r="I661" s="150" t="str">
        <f>IF(ISNUMBER(SEARCH("*.unk*",D661)),"Other Federal Awards",IF(ISERROR(VLOOKUP(D661,'CFDA Program Titles Table'!A$2:C$2607,3,FALSE)),"",VLOOKUP(D661,'CFDA Program Titles Table'!A$2:C$2607,3,FALSE)))</f>
        <v/>
      </c>
      <c r="J661" s="70"/>
      <c r="K661" s="70"/>
      <c r="L661" s="2"/>
      <c r="M661" s="10"/>
      <c r="N661" s="10"/>
      <c r="R661" s="17"/>
      <c r="S661" s="106" t="str">
        <f>IFERROR(IF(J661="Y", "Research And Development Programs Cluster:", VLOOKUP(D661,'Cluster Info'!$A$2:$B$113,2,FALSE)), "Non Cluster:")</f>
        <v>Non Cluster:</v>
      </c>
      <c r="T661" s="106">
        <f t="shared" si="50"/>
        <v>0</v>
      </c>
      <c r="U661" s="106">
        <f t="shared" si="52"/>
        <v>0</v>
      </c>
      <c r="V661" s="106">
        <f t="shared" si="53"/>
        <v>0</v>
      </c>
      <c r="W661" s="119">
        <f t="shared" si="51"/>
        <v>0</v>
      </c>
      <c r="X661" s="106">
        <f t="shared" si="54"/>
        <v>0</v>
      </c>
    </row>
    <row r="662" spans="1:24" ht="14">
      <c r="A662" s="198"/>
      <c r="D662" s="1"/>
      <c r="E662" s="1"/>
      <c r="F662" s="187"/>
      <c r="G662" s="187"/>
      <c r="H662" s="80" t="str">
        <f>IF(ISERROR(IF(ISERROR(VLOOKUP((LEFT(D662,2)),'Fed. Agency Identifier Table'!A$2:C$63,3,FALSE)),(VLOOKUP((LEFT(D662,1)),'Fed. Agency Identifier Table'!A$2:C$63,3,FALSE)),(VLOOKUP((LEFT(D662,2)),'Fed. Agency Identifier Table'!A$2:C$63,3,FALSE)))),"",(IF(ISERROR(VLOOKUP((LEFT(D662,2)),'Fed. Agency Identifier Table'!A$2:C$63,3,FALSE)),(VLOOKUP((LEFT(D662,1)),'Fed. Agency Identifier Table'!A$2:C$63,3,FALSE)),(VLOOKUP((LEFT(D662,2)),'Fed. Agency Identifier Table'!A$2:C$63,3,FALSE)))))</f>
        <v/>
      </c>
      <c r="I662" s="150" t="str">
        <f>IF(ISNUMBER(SEARCH("*.unk*",D662)),"Other Federal Awards",IF(ISERROR(VLOOKUP(D662,'CFDA Program Titles Table'!A$2:C$2607,3,FALSE)),"",VLOOKUP(D662,'CFDA Program Titles Table'!A$2:C$2607,3,FALSE)))</f>
        <v/>
      </c>
      <c r="J662" s="70"/>
      <c r="K662" s="70"/>
      <c r="L662" s="2"/>
      <c r="M662" s="10"/>
      <c r="N662" s="10"/>
      <c r="R662" s="17"/>
      <c r="S662" s="106" t="str">
        <f>IFERROR(IF(J662="Y", "Research And Development Programs Cluster:", VLOOKUP(D662,'Cluster Info'!$A$2:$B$113,2,FALSE)), "Non Cluster:")</f>
        <v>Non Cluster:</v>
      </c>
      <c r="T662" s="106">
        <f t="shared" si="50"/>
        <v>0</v>
      </c>
      <c r="U662" s="106">
        <f t="shared" si="52"/>
        <v>0</v>
      </c>
      <c r="V662" s="106">
        <f t="shared" si="53"/>
        <v>0</v>
      </c>
      <c r="W662" s="119">
        <f t="shared" si="51"/>
        <v>0</v>
      </c>
      <c r="X662" s="106">
        <f t="shared" si="54"/>
        <v>0</v>
      </c>
    </row>
    <row r="663" spans="1:24" ht="14">
      <c r="A663" s="198"/>
      <c r="D663" s="1"/>
      <c r="E663" s="1"/>
      <c r="F663" s="187"/>
      <c r="G663" s="187"/>
      <c r="H663" s="80" t="str">
        <f>IF(ISERROR(IF(ISERROR(VLOOKUP((LEFT(D663,2)),'Fed. Agency Identifier Table'!A$2:C$63,3,FALSE)),(VLOOKUP((LEFT(D663,1)),'Fed. Agency Identifier Table'!A$2:C$63,3,FALSE)),(VLOOKUP((LEFT(D663,2)),'Fed. Agency Identifier Table'!A$2:C$63,3,FALSE)))),"",(IF(ISERROR(VLOOKUP((LEFT(D663,2)),'Fed. Agency Identifier Table'!A$2:C$63,3,FALSE)),(VLOOKUP((LEFT(D663,1)),'Fed. Agency Identifier Table'!A$2:C$63,3,FALSE)),(VLOOKUP((LEFT(D663,2)),'Fed. Agency Identifier Table'!A$2:C$63,3,FALSE)))))</f>
        <v/>
      </c>
      <c r="I663" s="150" t="str">
        <f>IF(ISNUMBER(SEARCH("*.unk*",D663)),"Other Federal Awards",IF(ISERROR(VLOOKUP(D663,'CFDA Program Titles Table'!A$2:C$2607,3,FALSE)),"",VLOOKUP(D663,'CFDA Program Titles Table'!A$2:C$2607,3,FALSE)))</f>
        <v/>
      </c>
      <c r="J663" s="70"/>
      <c r="K663" s="70"/>
      <c r="L663" s="2"/>
      <c r="M663" s="10"/>
      <c r="N663" s="10"/>
      <c r="R663" s="17"/>
      <c r="S663" s="106" t="str">
        <f>IFERROR(IF(J663="Y", "Research And Development Programs Cluster:", VLOOKUP(D663,'Cluster Info'!$A$2:$B$113,2,FALSE)), "Non Cluster:")</f>
        <v>Non Cluster:</v>
      </c>
      <c r="T663" s="106">
        <f t="shared" si="50"/>
        <v>0</v>
      </c>
      <c r="U663" s="106">
        <f t="shared" si="52"/>
        <v>0</v>
      </c>
      <c r="V663" s="106">
        <f t="shared" si="53"/>
        <v>0</v>
      </c>
      <c r="W663" s="119">
        <f t="shared" si="51"/>
        <v>0</v>
      </c>
      <c r="X663" s="106">
        <f t="shared" si="54"/>
        <v>0</v>
      </c>
    </row>
    <row r="664" spans="1:24" ht="14">
      <c r="A664" s="198"/>
      <c r="D664" s="1"/>
      <c r="E664" s="1"/>
      <c r="F664" s="187"/>
      <c r="G664" s="187"/>
      <c r="H664" s="80" t="str">
        <f>IF(ISERROR(IF(ISERROR(VLOOKUP((LEFT(D664,2)),'Fed. Agency Identifier Table'!A$2:C$63,3,FALSE)),(VLOOKUP((LEFT(D664,1)),'Fed. Agency Identifier Table'!A$2:C$63,3,FALSE)),(VLOOKUP((LEFT(D664,2)),'Fed. Agency Identifier Table'!A$2:C$63,3,FALSE)))),"",(IF(ISERROR(VLOOKUP((LEFT(D664,2)),'Fed. Agency Identifier Table'!A$2:C$63,3,FALSE)),(VLOOKUP((LEFT(D664,1)),'Fed. Agency Identifier Table'!A$2:C$63,3,FALSE)),(VLOOKUP((LEFT(D664,2)),'Fed. Agency Identifier Table'!A$2:C$63,3,FALSE)))))</f>
        <v/>
      </c>
      <c r="I664" s="150" t="str">
        <f>IF(ISNUMBER(SEARCH("*.unk*",D664)),"Other Federal Awards",IF(ISERROR(VLOOKUP(D664,'CFDA Program Titles Table'!A$2:C$2607,3,FALSE)),"",VLOOKUP(D664,'CFDA Program Titles Table'!A$2:C$2607,3,FALSE)))</f>
        <v/>
      </c>
      <c r="J664" s="70"/>
      <c r="K664" s="70"/>
      <c r="L664" s="2"/>
      <c r="M664" s="10"/>
      <c r="N664" s="10"/>
      <c r="R664" s="17"/>
      <c r="S664" s="106" t="str">
        <f>IFERROR(IF(J664="Y", "Research And Development Programs Cluster:", VLOOKUP(D664,'Cluster Info'!$A$2:$B$113,2,FALSE)), "Non Cluster:")</f>
        <v>Non Cluster:</v>
      </c>
      <c r="T664" s="106">
        <f t="shared" si="50"/>
        <v>0</v>
      </c>
      <c r="U664" s="106">
        <f t="shared" si="52"/>
        <v>0</v>
      </c>
      <c r="V664" s="106">
        <f t="shared" si="53"/>
        <v>0</v>
      </c>
      <c r="W664" s="119">
        <f t="shared" si="51"/>
        <v>0</v>
      </c>
      <c r="X664" s="106">
        <f t="shared" si="54"/>
        <v>0</v>
      </c>
    </row>
    <row r="665" spans="1:24" ht="14">
      <c r="A665" s="198"/>
      <c r="D665" s="1"/>
      <c r="E665" s="1"/>
      <c r="F665" s="187"/>
      <c r="G665" s="187"/>
      <c r="H665" s="80" t="str">
        <f>IF(ISERROR(IF(ISERROR(VLOOKUP((LEFT(D665,2)),'Fed. Agency Identifier Table'!A$2:C$63,3,FALSE)),(VLOOKUP((LEFT(D665,1)),'Fed. Agency Identifier Table'!A$2:C$63,3,FALSE)),(VLOOKUP((LEFT(D665,2)),'Fed. Agency Identifier Table'!A$2:C$63,3,FALSE)))),"",(IF(ISERROR(VLOOKUP((LEFT(D665,2)),'Fed. Agency Identifier Table'!A$2:C$63,3,FALSE)),(VLOOKUP((LEFT(D665,1)),'Fed. Agency Identifier Table'!A$2:C$63,3,FALSE)),(VLOOKUP((LEFT(D665,2)),'Fed. Agency Identifier Table'!A$2:C$63,3,FALSE)))))</f>
        <v/>
      </c>
      <c r="I665" s="150" t="str">
        <f>IF(ISNUMBER(SEARCH("*.unk*",D665)),"Other Federal Awards",IF(ISERROR(VLOOKUP(D665,'CFDA Program Titles Table'!A$2:C$2607,3,FALSE)),"",VLOOKUP(D665,'CFDA Program Titles Table'!A$2:C$2607,3,FALSE)))</f>
        <v/>
      </c>
      <c r="J665" s="70"/>
      <c r="K665" s="70"/>
      <c r="L665" s="2"/>
      <c r="M665" s="10"/>
      <c r="N665" s="10"/>
      <c r="R665" s="17"/>
      <c r="S665" s="106" t="str">
        <f>IFERROR(IF(J665="Y", "Research And Development Programs Cluster:", VLOOKUP(D665,'Cluster Info'!$A$2:$B$113,2,FALSE)), "Non Cluster:")</f>
        <v>Non Cluster:</v>
      </c>
      <c r="T665" s="106">
        <f t="shared" si="50"/>
        <v>0</v>
      </c>
      <c r="U665" s="106">
        <f t="shared" si="52"/>
        <v>0</v>
      </c>
      <c r="V665" s="106">
        <f t="shared" si="53"/>
        <v>0</v>
      </c>
      <c r="W665" s="119">
        <f t="shared" si="51"/>
        <v>0</v>
      </c>
      <c r="X665" s="106">
        <f t="shared" si="54"/>
        <v>0</v>
      </c>
    </row>
    <row r="666" spans="1:24" ht="14">
      <c r="A666" s="198"/>
      <c r="D666" s="1"/>
      <c r="E666" s="1"/>
      <c r="F666" s="187"/>
      <c r="G666" s="187"/>
      <c r="H666" s="80" t="str">
        <f>IF(ISERROR(IF(ISERROR(VLOOKUP((LEFT(D666,2)),'Fed. Agency Identifier Table'!A$2:C$63,3,FALSE)),(VLOOKUP((LEFT(D666,1)),'Fed. Agency Identifier Table'!A$2:C$63,3,FALSE)),(VLOOKUP((LEFT(D666,2)),'Fed. Agency Identifier Table'!A$2:C$63,3,FALSE)))),"",(IF(ISERROR(VLOOKUP((LEFT(D666,2)),'Fed. Agency Identifier Table'!A$2:C$63,3,FALSE)),(VLOOKUP((LEFT(D666,1)),'Fed. Agency Identifier Table'!A$2:C$63,3,FALSE)),(VLOOKUP((LEFT(D666,2)),'Fed. Agency Identifier Table'!A$2:C$63,3,FALSE)))))</f>
        <v/>
      </c>
      <c r="I666" s="150" t="str">
        <f>IF(ISNUMBER(SEARCH("*.unk*",D666)),"Other Federal Awards",IF(ISERROR(VLOOKUP(D666,'CFDA Program Titles Table'!A$2:C$2607,3,FALSE)),"",VLOOKUP(D666,'CFDA Program Titles Table'!A$2:C$2607,3,FALSE)))</f>
        <v/>
      </c>
      <c r="J666" s="70"/>
      <c r="K666" s="70"/>
      <c r="L666" s="2"/>
      <c r="M666" s="10"/>
      <c r="N666" s="10"/>
      <c r="R666" s="17"/>
      <c r="S666" s="106" t="str">
        <f>IFERROR(IF(J666="Y", "Research And Development Programs Cluster:", VLOOKUP(D666,'Cluster Info'!$A$2:$B$113,2,FALSE)), "Non Cluster:")</f>
        <v>Non Cluster:</v>
      </c>
      <c r="T666" s="106">
        <f t="shared" si="50"/>
        <v>0</v>
      </c>
      <c r="U666" s="106">
        <f t="shared" si="52"/>
        <v>0</v>
      </c>
      <c r="V666" s="106">
        <f t="shared" si="53"/>
        <v>0</v>
      </c>
      <c r="W666" s="119">
        <f t="shared" si="51"/>
        <v>0</v>
      </c>
      <c r="X666" s="106">
        <f t="shared" si="54"/>
        <v>0</v>
      </c>
    </row>
    <row r="667" spans="1:24" ht="14">
      <c r="A667" s="198"/>
      <c r="D667" s="1"/>
      <c r="E667" s="1"/>
      <c r="F667" s="187"/>
      <c r="G667" s="187"/>
      <c r="H667" s="80" t="str">
        <f>IF(ISERROR(IF(ISERROR(VLOOKUP((LEFT(D667,2)),'Fed. Agency Identifier Table'!A$2:C$63,3,FALSE)),(VLOOKUP((LEFT(D667,1)),'Fed. Agency Identifier Table'!A$2:C$63,3,FALSE)),(VLOOKUP((LEFT(D667,2)),'Fed. Agency Identifier Table'!A$2:C$63,3,FALSE)))),"",(IF(ISERROR(VLOOKUP((LEFT(D667,2)),'Fed. Agency Identifier Table'!A$2:C$63,3,FALSE)),(VLOOKUP((LEFT(D667,1)),'Fed. Agency Identifier Table'!A$2:C$63,3,FALSE)),(VLOOKUP((LEFT(D667,2)),'Fed. Agency Identifier Table'!A$2:C$63,3,FALSE)))))</f>
        <v/>
      </c>
      <c r="I667" s="150" t="str">
        <f>IF(ISNUMBER(SEARCH("*.unk*",D667)),"Other Federal Awards",IF(ISERROR(VLOOKUP(D667,'CFDA Program Titles Table'!A$2:C$2607,3,FALSE)),"",VLOOKUP(D667,'CFDA Program Titles Table'!A$2:C$2607,3,FALSE)))</f>
        <v/>
      </c>
      <c r="J667" s="70"/>
      <c r="K667" s="70"/>
      <c r="L667" s="2"/>
      <c r="M667" s="10"/>
      <c r="N667" s="10"/>
      <c r="R667" s="17"/>
      <c r="S667" s="106" t="str">
        <f>IFERROR(IF(J667="Y", "Research And Development Programs Cluster:", VLOOKUP(D667,'Cluster Info'!$A$2:$B$113,2,FALSE)), "Non Cluster:")</f>
        <v>Non Cluster:</v>
      </c>
      <c r="T667" s="106">
        <f t="shared" si="50"/>
        <v>0</v>
      </c>
      <c r="U667" s="106">
        <f t="shared" si="52"/>
        <v>0</v>
      </c>
      <c r="V667" s="106">
        <f t="shared" si="53"/>
        <v>0</v>
      </c>
      <c r="W667" s="119">
        <f t="shared" si="51"/>
        <v>0</v>
      </c>
      <c r="X667" s="106">
        <f t="shared" si="54"/>
        <v>0</v>
      </c>
    </row>
    <row r="668" spans="1:24" ht="14">
      <c r="A668" s="198"/>
      <c r="D668" s="1"/>
      <c r="E668" s="1"/>
      <c r="F668" s="187"/>
      <c r="G668" s="187"/>
      <c r="H668" s="80" t="str">
        <f>IF(ISERROR(IF(ISERROR(VLOOKUP((LEFT(D668,2)),'Fed. Agency Identifier Table'!A$2:C$63,3,FALSE)),(VLOOKUP((LEFT(D668,1)),'Fed. Agency Identifier Table'!A$2:C$63,3,FALSE)),(VLOOKUP((LEFT(D668,2)),'Fed. Agency Identifier Table'!A$2:C$63,3,FALSE)))),"",(IF(ISERROR(VLOOKUP((LEFT(D668,2)),'Fed. Agency Identifier Table'!A$2:C$63,3,FALSE)),(VLOOKUP((LEFT(D668,1)),'Fed. Agency Identifier Table'!A$2:C$63,3,FALSE)),(VLOOKUP((LEFT(D668,2)),'Fed. Agency Identifier Table'!A$2:C$63,3,FALSE)))))</f>
        <v/>
      </c>
      <c r="I668" s="150" t="str">
        <f>IF(ISNUMBER(SEARCH("*.unk*",D668)),"Other Federal Awards",IF(ISERROR(VLOOKUP(D668,'CFDA Program Titles Table'!A$2:C$2607,3,FALSE)),"",VLOOKUP(D668,'CFDA Program Titles Table'!A$2:C$2607,3,FALSE)))</f>
        <v/>
      </c>
      <c r="J668" s="70"/>
      <c r="K668" s="70"/>
      <c r="L668" s="2"/>
      <c r="M668" s="10"/>
      <c r="N668" s="10"/>
      <c r="R668" s="17"/>
      <c r="S668" s="106" t="str">
        <f>IFERROR(IF(J668="Y", "Research And Development Programs Cluster:", VLOOKUP(D668,'Cluster Info'!$A$2:$B$113,2,FALSE)), "Non Cluster:")</f>
        <v>Non Cluster:</v>
      </c>
      <c r="T668" s="106">
        <f t="shared" si="50"/>
        <v>0</v>
      </c>
      <c r="U668" s="106">
        <f t="shared" si="52"/>
        <v>0</v>
      </c>
      <c r="V668" s="106">
        <f t="shared" si="53"/>
        <v>0</v>
      </c>
      <c r="W668" s="119">
        <f t="shared" si="51"/>
        <v>0</v>
      </c>
      <c r="X668" s="106">
        <f t="shared" si="54"/>
        <v>0</v>
      </c>
    </row>
    <row r="669" spans="1:24" ht="14">
      <c r="A669" s="198"/>
      <c r="D669" s="1"/>
      <c r="E669" s="1"/>
      <c r="F669" s="187"/>
      <c r="G669" s="187"/>
      <c r="H669" s="80" t="str">
        <f>IF(ISERROR(IF(ISERROR(VLOOKUP((LEFT(D669,2)),'Fed. Agency Identifier Table'!A$2:C$63,3,FALSE)),(VLOOKUP((LEFT(D669,1)),'Fed. Agency Identifier Table'!A$2:C$63,3,FALSE)),(VLOOKUP((LEFT(D669,2)),'Fed. Agency Identifier Table'!A$2:C$63,3,FALSE)))),"",(IF(ISERROR(VLOOKUP((LEFT(D669,2)),'Fed. Agency Identifier Table'!A$2:C$63,3,FALSE)),(VLOOKUP((LEFT(D669,1)),'Fed. Agency Identifier Table'!A$2:C$63,3,FALSE)),(VLOOKUP((LEFT(D669,2)),'Fed. Agency Identifier Table'!A$2:C$63,3,FALSE)))))</f>
        <v/>
      </c>
      <c r="I669" s="150" t="str">
        <f>IF(ISNUMBER(SEARCH("*.unk*",D669)),"Other Federal Awards",IF(ISERROR(VLOOKUP(D669,'CFDA Program Titles Table'!A$2:C$2607,3,FALSE)),"",VLOOKUP(D669,'CFDA Program Titles Table'!A$2:C$2607,3,FALSE)))</f>
        <v/>
      </c>
      <c r="J669" s="70"/>
      <c r="K669" s="70"/>
      <c r="L669" s="2"/>
      <c r="M669" s="10"/>
      <c r="N669" s="10"/>
      <c r="R669" s="17"/>
      <c r="S669" s="106" t="str">
        <f>IFERROR(IF(J669="Y", "Research And Development Programs Cluster:", VLOOKUP(D669,'Cluster Info'!$A$2:$B$113,2,FALSE)), "Non Cluster:")</f>
        <v>Non Cluster:</v>
      </c>
      <c r="T669" s="106">
        <f t="shared" si="50"/>
        <v>0</v>
      </c>
      <c r="U669" s="106">
        <f t="shared" si="52"/>
        <v>0</v>
      </c>
      <c r="V669" s="106">
        <f t="shared" si="53"/>
        <v>0</v>
      </c>
      <c r="W669" s="119">
        <f t="shared" si="51"/>
        <v>0</v>
      </c>
      <c r="X669" s="106">
        <f t="shared" si="54"/>
        <v>0</v>
      </c>
    </row>
    <row r="670" spans="1:24" ht="14">
      <c r="A670" s="198"/>
      <c r="D670" s="1"/>
      <c r="E670" s="1"/>
      <c r="F670" s="187"/>
      <c r="G670" s="187"/>
      <c r="H670" s="80" t="str">
        <f>IF(ISERROR(IF(ISERROR(VLOOKUP((LEFT(D670,2)),'Fed. Agency Identifier Table'!A$2:C$63,3,FALSE)),(VLOOKUP((LEFT(D670,1)),'Fed. Agency Identifier Table'!A$2:C$63,3,FALSE)),(VLOOKUP((LEFT(D670,2)),'Fed. Agency Identifier Table'!A$2:C$63,3,FALSE)))),"",(IF(ISERROR(VLOOKUP((LEFT(D670,2)),'Fed. Agency Identifier Table'!A$2:C$63,3,FALSE)),(VLOOKUP((LEFT(D670,1)),'Fed. Agency Identifier Table'!A$2:C$63,3,FALSE)),(VLOOKUP((LEFT(D670,2)),'Fed. Agency Identifier Table'!A$2:C$63,3,FALSE)))))</f>
        <v/>
      </c>
      <c r="I670" s="150" t="str">
        <f>IF(ISNUMBER(SEARCH("*.unk*",D670)),"Other Federal Awards",IF(ISERROR(VLOOKUP(D670,'CFDA Program Titles Table'!A$2:C$2607,3,FALSE)),"",VLOOKUP(D670,'CFDA Program Titles Table'!A$2:C$2607,3,FALSE)))</f>
        <v/>
      </c>
      <c r="J670" s="70"/>
      <c r="K670" s="70"/>
      <c r="L670" s="2"/>
      <c r="M670" s="10"/>
      <c r="N670" s="10"/>
      <c r="R670" s="17"/>
      <c r="S670" s="106" t="str">
        <f>IFERROR(IF(J670="Y", "Research And Development Programs Cluster:", VLOOKUP(D670,'Cluster Info'!$A$2:$B$113,2,FALSE)), "Non Cluster:")</f>
        <v>Non Cluster:</v>
      </c>
      <c r="T670" s="106">
        <f t="shared" si="50"/>
        <v>0</v>
      </c>
      <c r="U670" s="106">
        <f t="shared" si="52"/>
        <v>0</v>
      </c>
      <c r="V670" s="106">
        <f t="shared" si="53"/>
        <v>0</v>
      </c>
      <c r="W670" s="119">
        <f t="shared" si="51"/>
        <v>0</v>
      </c>
      <c r="X670" s="106">
        <f t="shared" si="54"/>
        <v>0</v>
      </c>
    </row>
    <row r="671" spans="1:24" ht="14">
      <c r="A671" s="198"/>
      <c r="D671" s="1"/>
      <c r="E671" s="1"/>
      <c r="F671" s="187"/>
      <c r="G671" s="187"/>
      <c r="H671" s="80" t="str">
        <f>IF(ISERROR(IF(ISERROR(VLOOKUP((LEFT(D671,2)),'Fed. Agency Identifier Table'!A$2:C$63,3,FALSE)),(VLOOKUP((LEFT(D671,1)),'Fed. Agency Identifier Table'!A$2:C$63,3,FALSE)),(VLOOKUP((LEFT(D671,2)),'Fed. Agency Identifier Table'!A$2:C$63,3,FALSE)))),"",(IF(ISERROR(VLOOKUP((LEFT(D671,2)),'Fed. Agency Identifier Table'!A$2:C$63,3,FALSE)),(VLOOKUP((LEFT(D671,1)),'Fed. Agency Identifier Table'!A$2:C$63,3,FALSE)),(VLOOKUP((LEFT(D671,2)),'Fed. Agency Identifier Table'!A$2:C$63,3,FALSE)))))</f>
        <v/>
      </c>
      <c r="I671" s="150" t="str">
        <f>IF(ISNUMBER(SEARCH("*.unk*",D671)),"Other Federal Awards",IF(ISERROR(VLOOKUP(D671,'CFDA Program Titles Table'!A$2:C$2607,3,FALSE)),"",VLOOKUP(D671,'CFDA Program Titles Table'!A$2:C$2607,3,FALSE)))</f>
        <v/>
      </c>
      <c r="J671" s="70"/>
      <c r="K671" s="70"/>
      <c r="L671" s="2"/>
      <c r="M671" s="10"/>
      <c r="N671" s="10"/>
      <c r="R671" s="17"/>
      <c r="S671" s="106" t="str">
        <f>IFERROR(IF(J671="Y", "Research And Development Programs Cluster:", VLOOKUP(D671,'Cluster Info'!$A$2:$B$113,2,FALSE)), "Non Cluster:")</f>
        <v>Non Cluster:</v>
      </c>
      <c r="T671" s="106">
        <f t="shared" si="50"/>
        <v>0</v>
      </c>
      <c r="U671" s="106">
        <f t="shared" si="52"/>
        <v>0</v>
      </c>
      <c r="V671" s="106">
        <f t="shared" si="53"/>
        <v>0</v>
      </c>
      <c r="W671" s="119">
        <f t="shared" si="51"/>
        <v>0</v>
      </c>
      <c r="X671" s="106">
        <f t="shared" si="54"/>
        <v>0</v>
      </c>
    </row>
    <row r="672" spans="1:24" ht="14">
      <c r="A672" s="198"/>
      <c r="D672" s="1"/>
      <c r="E672" s="1"/>
      <c r="F672" s="187"/>
      <c r="G672" s="187"/>
      <c r="H672" s="80" t="str">
        <f>IF(ISERROR(IF(ISERROR(VLOOKUP((LEFT(D672,2)),'Fed. Agency Identifier Table'!A$2:C$63,3,FALSE)),(VLOOKUP((LEFT(D672,1)),'Fed. Agency Identifier Table'!A$2:C$63,3,FALSE)),(VLOOKUP((LEFT(D672,2)),'Fed. Agency Identifier Table'!A$2:C$63,3,FALSE)))),"",(IF(ISERROR(VLOOKUP((LEFT(D672,2)),'Fed. Agency Identifier Table'!A$2:C$63,3,FALSE)),(VLOOKUP((LEFT(D672,1)),'Fed. Agency Identifier Table'!A$2:C$63,3,FALSE)),(VLOOKUP((LEFT(D672,2)),'Fed. Agency Identifier Table'!A$2:C$63,3,FALSE)))))</f>
        <v/>
      </c>
      <c r="I672" s="150" t="str">
        <f>IF(ISNUMBER(SEARCH("*.unk*",D672)),"Other Federal Awards",IF(ISERROR(VLOOKUP(D672,'CFDA Program Titles Table'!A$2:C$2607,3,FALSE)),"",VLOOKUP(D672,'CFDA Program Titles Table'!A$2:C$2607,3,FALSE)))</f>
        <v/>
      </c>
      <c r="J672" s="70"/>
      <c r="K672" s="70"/>
      <c r="L672" s="2"/>
      <c r="M672" s="10"/>
      <c r="N672" s="10"/>
      <c r="R672" s="17"/>
      <c r="S672" s="106" t="str">
        <f>IFERROR(IF(J672="Y", "Research And Development Programs Cluster:", VLOOKUP(D672,'Cluster Info'!$A$2:$B$113,2,FALSE)), "Non Cluster:")</f>
        <v>Non Cluster:</v>
      </c>
      <c r="T672" s="106">
        <f t="shared" si="50"/>
        <v>0</v>
      </c>
      <c r="U672" s="106">
        <f t="shared" si="52"/>
        <v>0</v>
      </c>
      <c r="V672" s="106">
        <f t="shared" si="53"/>
        <v>0</v>
      </c>
      <c r="W672" s="119">
        <f t="shared" si="51"/>
        <v>0</v>
      </c>
      <c r="X672" s="106">
        <f t="shared" si="54"/>
        <v>0</v>
      </c>
    </row>
    <row r="673" spans="1:24" ht="14">
      <c r="A673" s="198"/>
      <c r="D673" s="1"/>
      <c r="E673" s="1"/>
      <c r="F673" s="187"/>
      <c r="G673" s="187"/>
      <c r="H673" s="80" t="str">
        <f>IF(ISERROR(IF(ISERROR(VLOOKUP((LEFT(D673,2)),'Fed. Agency Identifier Table'!A$2:C$63,3,FALSE)),(VLOOKUP((LEFT(D673,1)),'Fed. Agency Identifier Table'!A$2:C$63,3,FALSE)),(VLOOKUP((LEFT(D673,2)),'Fed. Agency Identifier Table'!A$2:C$63,3,FALSE)))),"",(IF(ISERROR(VLOOKUP((LEFT(D673,2)),'Fed. Agency Identifier Table'!A$2:C$63,3,FALSE)),(VLOOKUP((LEFT(D673,1)),'Fed. Agency Identifier Table'!A$2:C$63,3,FALSE)),(VLOOKUP((LEFT(D673,2)),'Fed. Agency Identifier Table'!A$2:C$63,3,FALSE)))))</f>
        <v/>
      </c>
      <c r="I673" s="150" t="str">
        <f>IF(ISNUMBER(SEARCH("*.unk*",D673)),"Other Federal Awards",IF(ISERROR(VLOOKUP(D673,'CFDA Program Titles Table'!A$2:C$2607,3,FALSE)),"",VLOOKUP(D673,'CFDA Program Titles Table'!A$2:C$2607,3,FALSE)))</f>
        <v/>
      </c>
      <c r="J673" s="70"/>
      <c r="K673" s="70"/>
      <c r="L673" s="2"/>
      <c r="M673" s="10"/>
      <c r="N673" s="10"/>
      <c r="R673" s="17"/>
      <c r="S673" s="106" t="str">
        <f>IFERROR(IF(J673="Y", "Research And Development Programs Cluster:", VLOOKUP(D673,'Cluster Info'!$A$2:$B$113,2,FALSE)), "Non Cluster:")</f>
        <v>Non Cluster:</v>
      </c>
      <c r="T673" s="106">
        <f t="shared" si="50"/>
        <v>0</v>
      </c>
      <c r="U673" s="106">
        <f t="shared" si="52"/>
        <v>0</v>
      </c>
      <c r="V673" s="106">
        <f t="shared" si="53"/>
        <v>0</v>
      </c>
      <c r="W673" s="119">
        <f t="shared" si="51"/>
        <v>0</v>
      </c>
      <c r="X673" s="106">
        <f t="shared" si="54"/>
        <v>0</v>
      </c>
    </row>
    <row r="674" spans="1:24" ht="14">
      <c r="A674" s="198"/>
      <c r="D674" s="1"/>
      <c r="E674" s="1"/>
      <c r="F674" s="187"/>
      <c r="G674" s="187"/>
      <c r="H674" s="80" t="str">
        <f>IF(ISERROR(IF(ISERROR(VLOOKUP((LEFT(D674,2)),'Fed. Agency Identifier Table'!A$2:C$63,3,FALSE)),(VLOOKUP((LEFT(D674,1)),'Fed. Agency Identifier Table'!A$2:C$63,3,FALSE)),(VLOOKUP((LEFT(D674,2)),'Fed. Agency Identifier Table'!A$2:C$63,3,FALSE)))),"",(IF(ISERROR(VLOOKUP((LEFT(D674,2)),'Fed. Agency Identifier Table'!A$2:C$63,3,FALSE)),(VLOOKUP((LEFT(D674,1)),'Fed. Agency Identifier Table'!A$2:C$63,3,FALSE)),(VLOOKUP((LEFT(D674,2)),'Fed. Agency Identifier Table'!A$2:C$63,3,FALSE)))))</f>
        <v/>
      </c>
      <c r="I674" s="150" t="str">
        <f>IF(ISNUMBER(SEARCH("*.unk*",D674)),"Other Federal Awards",IF(ISERROR(VLOOKUP(D674,'CFDA Program Titles Table'!A$2:C$2607,3,FALSE)),"",VLOOKUP(D674,'CFDA Program Titles Table'!A$2:C$2607,3,FALSE)))</f>
        <v/>
      </c>
      <c r="J674" s="70"/>
      <c r="K674" s="70"/>
      <c r="L674" s="2"/>
      <c r="M674" s="10"/>
      <c r="N674" s="10"/>
      <c r="R674" s="17"/>
      <c r="S674" s="106" t="str">
        <f>IFERROR(IF(J674="Y", "Research And Development Programs Cluster:", VLOOKUP(D674,'Cluster Info'!$A$2:$B$113,2,FALSE)), "Non Cluster:")</f>
        <v>Non Cluster:</v>
      </c>
      <c r="T674" s="106">
        <f t="shared" si="50"/>
        <v>0</v>
      </c>
      <c r="U674" s="106">
        <f t="shared" si="52"/>
        <v>0</v>
      </c>
      <c r="V674" s="106">
        <f t="shared" si="53"/>
        <v>0</v>
      </c>
      <c r="W674" s="119">
        <f t="shared" si="51"/>
        <v>0</v>
      </c>
      <c r="X674" s="106">
        <f t="shared" si="54"/>
        <v>0</v>
      </c>
    </row>
    <row r="675" spans="1:24" ht="14">
      <c r="A675" s="198"/>
      <c r="D675" s="1"/>
      <c r="E675" s="1"/>
      <c r="F675" s="187"/>
      <c r="G675" s="187"/>
      <c r="H675" s="80" t="str">
        <f>IF(ISERROR(IF(ISERROR(VLOOKUP((LEFT(D675,2)),'Fed. Agency Identifier Table'!A$2:C$63,3,FALSE)),(VLOOKUP((LEFT(D675,1)),'Fed. Agency Identifier Table'!A$2:C$63,3,FALSE)),(VLOOKUP((LEFT(D675,2)),'Fed. Agency Identifier Table'!A$2:C$63,3,FALSE)))),"",(IF(ISERROR(VLOOKUP((LEFT(D675,2)),'Fed. Agency Identifier Table'!A$2:C$63,3,FALSE)),(VLOOKUP((LEFT(D675,1)),'Fed. Agency Identifier Table'!A$2:C$63,3,FALSE)),(VLOOKUP((LEFT(D675,2)),'Fed. Agency Identifier Table'!A$2:C$63,3,FALSE)))))</f>
        <v/>
      </c>
      <c r="I675" s="150" t="str">
        <f>IF(ISNUMBER(SEARCH("*.unk*",D675)),"Other Federal Awards",IF(ISERROR(VLOOKUP(D675,'CFDA Program Titles Table'!A$2:C$2607,3,FALSE)),"",VLOOKUP(D675,'CFDA Program Titles Table'!A$2:C$2607,3,FALSE)))</f>
        <v/>
      </c>
      <c r="J675" s="70"/>
      <c r="K675" s="70"/>
      <c r="L675" s="2"/>
      <c r="M675" s="10"/>
      <c r="N675" s="10"/>
      <c r="R675" s="17"/>
      <c r="S675" s="106" t="str">
        <f>IFERROR(IF(J675="Y", "Research And Development Programs Cluster:", VLOOKUP(D675,'Cluster Info'!$A$2:$B$113,2,FALSE)), "Non Cluster:")</f>
        <v>Non Cluster:</v>
      </c>
      <c r="T675" s="106">
        <f t="shared" si="50"/>
        <v>0</v>
      </c>
      <c r="U675" s="106">
        <f t="shared" si="52"/>
        <v>0</v>
      </c>
      <c r="V675" s="106">
        <f t="shared" si="53"/>
        <v>0</v>
      </c>
      <c r="W675" s="119">
        <f t="shared" si="51"/>
        <v>0</v>
      </c>
      <c r="X675" s="106">
        <f t="shared" si="54"/>
        <v>0</v>
      </c>
    </row>
    <row r="676" spans="1:24" ht="14">
      <c r="A676" s="198"/>
      <c r="D676" s="1"/>
      <c r="E676" s="1"/>
      <c r="F676" s="187"/>
      <c r="G676" s="187"/>
      <c r="H676" s="80" t="str">
        <f>IF(ISERROR(IF(ISERROR(VLOOKUP((LEFT(D676,2)),'Fed. Agency Identifier Table'!A$2:C$63,3,FALSE)),(VLOOKUP((LEFT(D676,1)),'Fed. Agency Identifier Table'!A$2:C$63,3,FALSE)),(VLOOKUP((LEFT(D676,2)),'Fed. Agency Identifier Table'!A$2:C$63,3,FALSE)))),"",(IF(ISERROR(VLOOKUP((LEFT(D676,2)),'Fed. Agency Identifier Table'!A$2:C$63,3,FALSE)),(VLOOKUP((LEFT(D676,1)),'Fed. Agency Identifier Table'!A$2:C$63,3,FALSE)),(VLOOKUP((LEFT(D676,2)),'Fed. Agency Identifier Table'!A$2:C$63,3,FALSE)))))</f>
        <v/>
      </c>
      <c r="I676" s="150" t="str">
        <f>IF(ISNUMBER(SEARCH("*.unk*",D676)),"Other Federal Awards",IF(ISERROR(VLOOKUP(D676,'CFDA Program Titles Table'!A$2:C$2607,3,FALSE)),"",VLOOKUP(D676,'CFDA Program Titles Table'!A$2:C$2607,3,FALSE)))</f>
        <v/>
      </c>
      <c r="J676" s="70"/>
      <c r="K676" s="70"/>
      <c r="L676" s="2"/>
      <c r="M676" s="10"/>
      <c r="N676" s="10"/>
      <c r="R676" s="17"/>
      <c r="S676" s="106" t="str">
        <f>IFERROR(IF(J676="Y", "Research And Development Programs Cluster:", VLOOKUP(D676,'Cluster Info'!$A$2:$B$113,2,FALSE)), "Non Cluster:")</f>
        <v>Non Cluster:</v>
      </c>
      <c r="T676" s="106">
        <f t="shared" si="50"/>
        <v>0</v>
      </c>
      <c r="U676" s="106">
        <f t="shared" si="52"/>
        <v>0</v>
      </c>
      <c r="V676" s="106">
        <f t="shared" si="53"/>
        <v>0</v>
      </c>
      <c r="W676" s="119">
        <f t="shared" si="51"/>
        <v>0</v>
      </c>
      <c r="X676" s="106">
        <f t="shared" si="54"/>
        <v>0</v>
      </c>
    </row>
    <row r="677" spans="1:24" ht="14">
      <c r="A677" s="198"/>
      <c r="D677" s="1"/>
      <c r="E677" s="1"/>
      <c r="F677" s="187"/>
      <c r="G677" s="187"/>
      <c r="H677" s="80" t="str">
        <f>IF(ISERROR(IF(ISERROR(VLOOKUP((LEFT(D677,2)),'Fed. Agency Identifier Table'!A$2:C$63,3,FALSE)),(VLOOKUP((LEFT(D677,1)),'Fed. Agency Identifier Table'!A$2:C$63,3,FALSE)),(VLOOKUP((LEFT(D677,2)),'Fed. Agency Identifier Table'!A$2:C$63,3,FALSE)))),"",(IF(ISERROR(VLOOKUP((LEFT(D677,2)),'Fed. Agency Identifier Table'!A$2:C$63,3,FALSE)),(VLOOKUP((LEFT(D677,1)),'Fed. Agency Identifier Table'!A$2:C$63,3,FALSE)),(VLOOKUP((LEFT(D677,2)),'Fed. Agency Identifier Table'!A$2:C$63,3,FALSE)))))</f>
        <v/>
      </c>
      <c r="I677" s="150" t="str">
        <f>IF(ISNUMBER(SEARCH("*.unk*",D677)),"Other Federal Awards",IF(ISERROR(VLOOKUP(D677,'CFDA Program Titles Table'!A$2:C$2607,3,FALSE)),"",VLOOKUP(D677,'CFDA Program Titles Table'!A$2:C$2607,3,FALSE)))</f>
        <v/>
      </c>
      <c r="J677" s="70"/>
      <c r="K677" s="70"/>
      <c r="L677" s="2"/>
      <c r="M677" s="10"/>
      <c r="N677" s="10"/>
      <c r="R677" s="17"/>
      <c r="S677" s="106" t="str">
        <f>IFERROR(IF(J677="Y", "Research And Development Programs Cluster:", VLOOKUP(D677,'Cluster Info'!$A$2:$B$113,2,FALSE)), "Non Cluster:")</f>
        <v>Non Cluster:</v>
      </c>
      <c r="T677" s="106">
        <f t="shared" si="50"/>
        <v>0</v>
      </c>
      <c r="U677" s="106">
        <f t="shared" si="52"/>
        <v>0</v>
      </c>
      <c r="V677" s="106">
        <f t="shared" si="53"/>
        <v>0</v>
      </c>
      <c r="W677" s="119">
        <f t="shared" si="51"/>
        <v>0</v>
      </c>
      <c r="X677" s="106">
        <f t="shared" si="54"/>
        <v>0</v>
      </c>
    </row>
    <row r="678" spans="1:24" ht="14">
      <c r="A678" s="198"/>
      <c r="D678" s="1"/>
      <c r="E678" s="1"/>
      <c r="F678" s="187"/>
      <c r="G678" s="187"/>
      <c r="H678" s="80" t="str">
        <f>IF(ISERROR(IF(ISERROR(VLOOKUP((LEFT(D678,2)),'Fed. Agency Identifier Table'!A$2:C$63,3,FALSE)),(VLOOKUP((LEFT(D678,1)),'Fed. Agency Identifier Table'!A$2:C$63,3,FALSE)),(VLOOKUP((LEFT(D678,2)),'Fed. Agency Identifier Table'!A$2:C$63,3,FALSE)))),"",(IF(ISERROR(VLOOKUP((LEFT(D678,2)),'Fed. Agency Identifier Table'!A$2:C$63,3,FALSE)),(VLOOKUP((LEFT(D678,1)),'Fed. Agency Identifier Table'!A$2:C$63,3,FALSE)),(VLOOKUP((LEFT(D678,2)),'Fed. Agency Identifier Table'!A$2:C$63,3,FALSE)))))</f>
        <v/>
      </c>
      <c r="I678" s="150" t="str">
        <f>IF(ISNUMBER(SEARCH("*.unk*",D678)),"Other Federal Awards",IF(ISERROR(VLOOKUP(D678,'CFDA Program Titles Table'!A$2:C$2607,3,FALSE)),"",VLOOKUP(D678,'CFDA Program Titles Table'!A$2:C$2607,3,FALSE)))</f>
        <v/>
      </c>
      <c r="J678" s="70"/>
      <c r="K678" s="70"/>
      <c r="L678" s="2"/>
      <c r="M678" s="10"/>
      <c r="N678" s="10"/>
      <c r="R678" s="17"/>
      <c r="S678" s="106" t="str">
        <f>IFERROR(IF(J678="Y", "Research And Development Programs Cluster:", VLOOKUP(D678,'Cluster Info'!$A$2:$B$113,2,FALSE)), "Non Cluster:")</f>
        <v>Non Cluster:</v>
      </c>
      <c r="T678" s="106">
        <f t="shared" si="50"/>
        <v>0</v>
      </c>
      <c r="U678" s="106">
        <f t="shared" si="52"/>
        <v>0</v>
      </c>
      <c r="V678" s="106">
        <f t="shared" si="53"/>
        <v>0</v>
      </c>
      <c r="W678" s="119">
        <f t="shared" si="51"/>
        <v>0</v>
      </c>
      <c r="X678" s="106">
        <f t="shared" si="54"/>
        <v>0</v>
      </c>
    </row>
    <row r="679" spans="1:24" ht="14">
      <c r="A679" s="198"/>
      <c r="D679" s="1"/>
      <c r="E679" s="1"/>
      <c r="F679" s="187"/>
      <c r="G679" s="187"/>
      <c r="H679" s="80" t="str">
        <f>IF(ISERROR(IF(ISERROR(VLOOKUP((LEFT(D679,2)),'Fed. Agency Identifier Table'!A$2:C$63,3,FALSE)),(VLOOKUP((LEFT(D679,1)),'Fed. Agency Identifier Table'!A$2:C$63,3,FALSE)),(VLOOKUP((LEFT(D679,2)),'Fed. Agency Identifier Table'!A$2:C$63,3,FALSE)))),"",(IF(ISERROR(VLOOKUP((LEFT(D679,2)),'Fed. Agency Identifier Table'!A$2:C$63,3,FALSE)),(VLOOKUP((LEFT(D679,1)),'Fed. Agency Identifier Table'!A$2:C$63,3,FALSE)),(VLOOKUP((LEFT(D679,2)),'Fed. Agency Identifier Table'!A$2:C$63,3,FALSE)))))</f>
        <v/>
      </c>
      <c r="I679" s="150" t="str">
        <f>IF(ISNUMBER(SEARCH("*.unk*",D679)),"Other Federal Awards",IF(ISERROR(VLOOKUP(D679,'CFDA Program Titles Table'!A$2:C$2607,3,FALSE)),"",VLOOKUP(D679,'CFDA Program Titles Table'!A$2:C$2607,3,FALSE)))</f>
        <v/>
      </c>
      <c r="J679" s="70"/>
      <c r="K679" s="70"/>
      <c r="L679" s="2"/>
      <c r="M679" s="10"/>
      <c r="N679" s="10"/>
      <c r="R679" s="17"/>
      <c r="S679" s="106" t="str">
        <f>IFERROR(IF(J679="Y", "Research And Development Programs Cluster:", VLOOKUP(D679,'Cluster Info'!$A$2:$B$113,2,FALSE)), "Non Cluster:")</f>
        <v>Non Cluster:</v>
      </c>
      <c r="T679" s="106">
        <f t="shared" si="50"/>
        <v>0</v>
      </c>
      <c r="U679" s="106">
        <f t="shared" si="52"/>
        <v>0</v>
      </c>
      <c r="V679" s="106">
        <f t="shared" si="53"/>
        <v>0</v>
      </c>
      <c r="W679" s="119">
        <f t="shared" si="51"/>
        <v>0</v>
      </c>
      <c r="X679" s="106">
        <f t="shared" si="54"/>
        <v>0</v>
      </c>
    </row>
    <row r="680" spans="1:24" ht="14">
      <c r="A680" s="198"/>
      <c r="D680" s="1"/>
      <c r="E680" s="1"/>
      <c r="F680" s="187"/>
      <c r="G680" s="187"/>
      <c r="H680" s="80" t="str">
        <f>IF(ISERROR(IF(ISERROR(VLOOKUP((LEFT(D680,2)),'Fed. Agency Identifier Table'!A$2:C$63,3,FALSE)),(VLOOKUP((LEFT(D680,1)),'Fed. Agency Identifier Table'!A$2:C$63,3,FALSE)),(VLOOKUP((LEFT(D680,2)),'Fed. Agency Identifier Table'!A$2:C$63,3,FALSE)))),"",(IF(ISERROR(VLOOKUP((LEFT(D680,2)),'Fed. Agency Identifier Table'!A$2:C$63,3,FALSE)),(VLOOKUP((LEFT(D680,1)),'Fed. Agency Identifier Table'!A$2:C$63,3,FALSE)),(VLOOKUP((LEFT(D680,2)),'Fed. Agency Identifier Table'!A$2:C$63,3,FALSE)))))</f>
        <v/>
      </c>
      <c r="I680" s="150" t="str">
        <f>IF(ISNUMBER(SEARCH("*.unk*",D680)),"Other Federal Awards",IF(ISERROR(VLOOKUP(D680,'CFDA Program Titles Table'!A$2:C$2607,3,FALSE)),"",VLOOKUP(D680,'CFDA Program Titles Table'!A$2:C$2607,3,FALSE)))</f>
        <v/>
      </c>
      <c r="J680" s="70"/>
      <c r="K680" s="70"/>
      <c r="L680" s="2"/>
      <c r="M680" s="10"/>
      <c r="N680" s="10"/>
      <c r="R680" s="17"/>
      <c r="S680" s="106" t="str">
        <f>IFERROR(IF(J680="Y", "Research And Development Programs Cluster:", VLOOKUP(D680,'Cluster Info'!$A$2:$B$113,2,FALSE)), "Non Cluster:")</f>
        <v>Non Cluster:</v>
      </c>
      <c r="T680" s="106">
        <f t="shared" si="50"/>
        <v>0</v>
      </c>
      <c r="U680" s="106">
        <f t="shared" si="52"/>
        <v>0</v>
      </c>
      <c r="V680" s="106">
        <f t="shared" si="53"/>
        <v>0</v>
      </c>
      <c r="W680" s="119">
        <f t="shared" si="51"/>
        <v>0</v>
      </c>
      <c r="X680" s="106">
        <f t="shared" si="54"/>
        <v>0</v>
      </c>
    </row>
    <row r="681" spans="1:24" ht="14">
      <c r="A681" s="198"/>
      <c r="D681" s="1"/>
      <c r="E681" s="1"/>
      <c r="F681" s="187"/>
      <c r="G681" s="187"/>
      <c r="H681" s="80" t="str">
        <f>IF(ISERROR(IF(ISERROR(VLOOKUP((LEFT(D681,2)),'Fed. Agency Identifier Table'!A$2:C$63,3,FALSE)),(VLOOKUP((LEFT(D681,1)),'Fed. Agency Identifier Table'!A$2:C$63,3,FALSE)),(VLOOKUP((LEFT(D681,2)),'Fed. Agency Identifier Table'!A$2:C$63,3,FALSE)))),"",(IF(ISERROR(VLOOKUP((LEFT(D681,2)),'Fed. Agency Identifier Table'!A$2:C$63,3,FALSE)),(VLOOKUP((LEFT(D681,1)),'Fed. Agency Identifier Table'!A$2:C$63,3,FALSE)),(VLOOKUP((LEFT(D681,2)),'Fed. Agency Identifier Table'!A$2:C$63,3,FALSE)))))</f>
        <v/>
      </c>
      <c r="I681" s="150" t="str">
        <f>IF(ISNUMBER(SEARCH("*.unk*",D681)),"Other Federal Awards",IF(ISERROR(VLOOKUP(D681,'CFDA Program Titles Table'!A$2:C$2607,3,FALSE)),"",VLOOKUP(D681,'CFDA Program Titles Table'!A$2:C$2607,3,FALSE)))</f>
        <v/>
      </c>
      <c r="J681" s="70"/>
      <c r="K681" s="70"/>
      <c r="L681" s="2"/>
      <c r="M681" s="10"/>
      <c r="N681" s="10"/>
      <c r="R681" s="17"/>
      <c r="S681" s="106" t="str">
        <f>IFERROR(IF(J681="Y", "Research And Development Programs Cluster:", VLOOKUP(D681,'Cluster Info'!$A$2:$B$113,2,FALSE)), "Non Cluster:")</f>
        <v>Non Cluster:</v>
      </c>
      <c r="T681" s="106">
        <f t="shared" si="50"/>
        <v>0</v>
      </c>
      <c r="U681" s="106">
        <f t="shared" si="52"/>
        <v>0</v>
      </c>
      <c r="V681" s="106">
        <f t="shared" si="53"/>
        <v>0</v>
      </c>
      <c r="W681" s="119">
        <f t="shared" si="51"/>
        <v>0</v>
      </c>
      <c r="X681" s="106">
        <f t="shared" si="54"/>
        <v>0</v>
      </c>
    </row>
    <row r="682" spans="1:24" ht="14">
      <c r="A682" s="198"/>
      <c r="D682" s="1"/>
      <c r="E682" s="1"/>
      <c r="F682" s="187"/>
      <c r="G682" s="187"/>
      <c r="H682" s="80" t="str">
        <f>IF(ISERROR(IF(ISERROR(VLOOKUP((LEFT(D682,2)),'Fed. Agency Identifier Table'!A$2:C$63,3,FALSE)),(VLOOKUP((LEFT(D682,1)),'Fed. Agency Identifier Table'!A$2:C$63,3,FALSE)),(VLOOKUP((LEFT(D682,2)),'Fed. Agency Identifier Table'!A$2:C$63,3,FALSE)))),"",(IF(ISERROR(VLOOKUP((LEFT(D682,2)),'Fed. Agency Identifier Table'!A$2:C$63,3,FALSE)),(VLOOKUP((LEFT(D682,1)),'Fed. Agency Identifier Table'!A$2:C$63,3,FALSE)),(VLOOKUP((LEFT(D682,2)),'Fed. Agency Identifier Table'!A$2:C$63,3,FALSE)))))</f>
        <v/>
      </c>
      <c r="I682" s="150" t="str">
        <f>IF(ISNUMBER(SEARCH("*.unk*",D682)),"Other Federal Awards",IF(ISERROR(VLOOKUP(D682,'CFDA Program Titles Table'!A$2:C$2607,3,FALSE)),"",VLOOKUP(D682,'CFDA Program Titles Table'!A$2:C$2607,3,FALSE)))</f>
        <v/>
      </c>
      <c r="J682" s="70"/>
      <c r="K682" s="70"/>
      <c r="L682" s="2"/>
      <c r="M682" s="10"/>
      <c r="N682" s="10"/>
      <c r="R682" s="17"/>
      <c r="S682" s="106" t="str">
        <f>IFERROR(IF(J682="Y", "Research And Development Programs Cluster:", VLOOKUP(D682,'Cluster Info'!$A$2:$B$113,2,FALSE)), "Non Cluster:")</f>
        <v>Non Cluster:</v>
      </c>
      <c r="T682" s="106">
        <f t="shared" si="50"/>
        <v>0</v>
      </c>
      <c r="U682" s="106">
        <f t="shared" si="52"/>
        <v>0</v>
      </c>
      <c r="V682" s="106">
        <f t="shared" si="53"/>
        <v>0</v>
      </c>
      <c r="W682" s="119">
        <f t="shared" si="51"/>
        <v>0</v>
      </c>
      <c r="X682" s="106">
        <f t="shared" si="54"/>
        <v>0</v>
      </c>
    </row>
    <row r="683" spans="1:24" ht="14">
      <c r="A683" s="198"/>
      <c r="D683" s="1"/>
      <c r="E683" s="1"/>
      <c r="F683" s="187"/>
      <c r="G683" s="187"/>
      <c r="H683" s="80" t="str">
        <f>IF(ISERROR(IF(ISERROR(VLOOKUP((LEFT(D683,2)),'Fed. Agency Identifier Table'!A$2:C$63,3,FALSE)),(VLOOKUP((LEFT(D683,1)),'Fed. Agency Identifier Table'!A$2:C$63,3,FALSE)),(VLOOKUP((LEFT(D683,2)),'Fed. Agency Identifier Table'!A$2:C$63,3,FALSE)))),"",(IF(ISERROR(VLOOKUP((LEFT(D683,2)),'Fed. Agency Identifier Table'!A$2:C$63,3,FALSE)),(VLOOKUP((LEFT(D683,1)),'Fed. Agency Identifier Table'!A$2:C$63,3,FALSE)),(VLOOKUP((LEFT(D683,2)),'Fed. Agency Identifier Table'!A$2:C$63,3,FALSE)))))</f>
        <v/>
      </c>
      <c r="I683" s="150" t="str">
        <f>IF(ISNUMBER(SEARCH("*.unk*",D683)),"Other Federal Awards",IF(ISERROR(VLOOKUP(D683,'CFDA Program Titles Table'!A$2:C$2607,3,FALSE)),"",VLOOKUP(D683,'CFDA Program Titles Table'!A$2:C$2607,3,FALSE)))</f>
        <v/>
      </c>
      <c r="J683" s="70"/>
      <c r="K683" s="70"/>
      <c r="L683" s="2"/>
      <c r="M683" s="10"/>
      <c r="N683" s="10"/>
      <c r="R683" s="17"/>
      <c r="S683" s="106" t="str">
        <f>IFERROR(IF(J683="Y", "Research And Development Programs Cluster:", VLOOKUP(D683,'Cluster Info'!$A$2:$B$113,2,FALSE)), "Non Cluster:")</f>
        <v>Non Cluster:</v>
      </c>
      <c r="T683" s="106">
        <f t="shared" si="50"/>
        <v>0</v>
      </c>
      <c r="U683" s="106">
        <f t="shared" si="52"/>
        <v>0</v>
      </c>
      <c r="V683" s="106">
        <f t="shared" si="53"/>
        <v>0</v>
      </c>
      <c r="W683" s="119">
        <f t="shared" si="51"/>
        <v>0</v>
      </c>
      <c r="X683" s="106">
        <f t="shared" si="54"/>
        <v>0</v>
      </c>
    </row>
    <row r="684" spans="1:24" ht="14">
      <c r="A684" s="198"/>
      <c r="D684" s="1"/>
      <c r="E684" s="1"/>
      <c r="F684" s="187"/>
      <c r="G684" s="187"/>
      <c r="H684" s="80" t="str">
        <f>IF(ISERROR(IF(ISERROR(VLOOKUP((LEFT(D684,2)),'Fed. Agency Identifier Table'!A$2:C$63,3,FALSE)),(VLOOKUP((LEFT(D684,1)),'Fed. Agency Identifier Table'!A$2:C$63,3,FALSE)),(VLOOKUP((LEFT(D684,2)),'Fed. Agency Identifier Table'!A$2:C$63,3,FALSE)))),"",(IF(ISERROR(VLOOKUP((LEFT(D684,2)),'Fed. Agency Identifier Table'!A$2:C$63,3,FALSE)),(VLOOKUP((LEFT(D684,1)),'Fed. Agency Identifier Table'!A$2:C$63,3,FALSE)),(VLOOKUP((LEFT(D684,2)),'Fed. Agency Identifier Table'!A$2:C$63,3,FALSE)))))</f>
        <v/>
      </c>
      <c r="I684" s="150" t="str">
        <f>IF(ISNUMBER(SEARCH("*.unk*",D684)),"Other Federal Awards",IF(ISERROR(VLOOKUP(D684,'CFDA Program Titles Table'!A$2:C$2607,3,FALSE)),"",VLOOKUP(D684,'CFDA Program Titles Table'!A$2:C$2607,3,FALSE)))</f>
        <v/>
      </c>
      <c r="J684" s="70"/>
      <c r="K684" s="70"/>
      <c r="L684" s="2"/>
      <c r="M684" s="10"/>
      <c r="N684" s="10"/>
      <c r="R684" s="17"/>
      <c r="S684" s="106" t="str">
        <f>IFERROR(IF(J684="Y", "Research And Development Programs Cluster:", VLOOKUP(D684,'Cluster Info'!$A$2:$B$113,2,FALSE)), "Non Cluster:")</f>
        <v>Non Cluster:</v>
      </c>
      <c r="T684" s="106">
        <f t="shared" si="50"/>
        <v>0</v>
      </c>
      <c r="U684" s="106">
        <f t="shared" si="52"/>
        <v>0</v>
      </c>
      <c r="V684" s="106">
        <f t="shared" si="53"/>
        <v>0</v>
      </c>
      <c r="W684" s="119">
        <f t="shared" si="51"/>
        <v>0</v>
      </c>
      <c r="X684" s="106">
        <f t="shared" si="54"/>
        <v>0</v>
      </c>
    </row>
    <row r="685" spans="1:24" ht="14">
      <c r="A685" s="198"/>
      <c r="D685" s="1"/>
      <c r="E685" s="1"/>
      <c r="F685" s="187"/>
      <c r="G685" s="187"/>
      <c r="H685" s="80" t="str">
        <f>IF(ISERROR(IF(ISERROR(VLOOKUP((LEFT(D685,2)),'Fed. Agency Identifier Table'!A$2:C$63,3,FALSE)),(VLOOKUP((LEFT(D685,1)),'Fed. Agency Identifier Table'!A$2:C$63,3,FALSE)),(VLOOKUP((LEFT(D685,2)),'Fed. Agency Identifier Table'!A$2:C$63,3,FALSE)))),"",(IF(ISERROR(VLOOKUP((LEFT(D685,2)),'Fed. Agency Identifier Table'!A$2:C$63,3,FALSE)),(VLOOKUP((LEFT(D685,1)),'Fed. Agency Identifier Table'!A$2:C$63,3,FALSE)),(VLOOKUP((LEFT(D685,2)),'Fed. Agency Identifier Table'!A$2:C$63,3,FALSE)))))</f>
        <v/>
      </c>
      <c r="I685" s="150" t="str">
        <f>IF(ISNUMBER(SEARCH("*.unk*",D685)),"Other Federal Awards",IF(ISERROR(VLOOKUP(D685,'CFDA Program Titles Table'!A$2:C$2607,3,FALSE)),"",VLOOKUP(D685,'CFDA Program Titles Table'!A$2:C$2607,3,FALSE)))</f>
        <v/>
      </c>
      <c r="J685" s="70"/>
      <c r="K685" s="70"/>
      <c r="L685" s="2"/>
      <c r="M685" s="10"/>
      <c r="N685" s="10"/>
      <c r="R685" s="17"/>
      <c r="S685" s="106" t="str">
        <f>IFERROR(IF(J685="Y", "Research And Development Programs Cluster:", VLOOKUP(D685,'Cluster Info'!$A$2:$B$113,2,FALSE)), "Non Cluster:")</f>
        <v>Non Cluster:</v>
      </c>
      <c r="T685" s="106">
        <f t="shared" si="50"/>
        <v>0</v>
      </c>
      <c r="U685" s="106">
        <f t="shared" si="52"/>
        <v>0</v>
      </c>
      <c r="V685" s="106">
        <f t="shared" si="53"/>
        <v>0</v>
      </c>
      <c r="W685" s="119">
        <f t="shared" si="51"/>
        <v>0</v>
      </c>
      <c r="X685" s="106">
        <f t="shared" si="54"/>
        <v>0</v>
      </c>
    </row>
    <row r="686" spans="1:24" ht="14">
      <c r="A686" s="198"/>
      <c r="D686" s="1"/>
      <c r="E686" s="1"/>
      <c r="F686" s="187"/>
      <c r="G686" s="187"/>
      <c r="H686" s="80" t="str">
        <f>IF(ISERROR(IF(ISERROR(VLOOKUP((LEFT(D686,2)),'Fed. Agency Identifier Table'!A$2:C$63,3,FALSE)),(VLOOKUP((LEFT(D686,1)),'Fed. Agency Identifier Table'!A$2:C$63,3,FALSE)),(VLOOKUP((LEFT(D686,2)),'Fed. Agency Identifier Table'!A$2:C$63,3,FALSE)))),"",(IF(ISERROR(VLOOKUP((LEFT(D686,2)),'Fed. Agency Identifier Table'!A$2:C$63,3,FALSE)),(VLOOKUP((LEFT(D686,1)),'Fed. Agency Identifier Table'!A$2:C$63,3,FALSE)),(VLOOKUP((LEFT(D686,2)),'Fed. Agency Identifier Table'!A$2:C$63,3,FALSE)))))</f>
        <v/>
      </c>
      <c r="I686" s="150" t="str">
        <f>IF(ISNUMBER(SEARCH("*.unk*",D686)),"Other Federal Awards",IF(ISERROR(VLOOKUP(D686,'CFDA Program Titles Table'!A$2:C$2607,3,FALSE)),"",VLOOKUP(D686,'CFDA Program Titles Table'!A$2:C$2607,3,FALSE)))</f>
        <v/>
      </c>
      <c r="J686" s="70"/>
      <c r="K686" s="70"/>
      <c r="L686" s="2"/>
      <c r="M686" s="10"/>
      <c r="N686" s="10"/>
      <c r="R686" s="17"/>
      <c r="S686" s="106" t="str">
        <f>IFERROR(IF(J686="Y", "Research And Development Programs Cluster:", VLOOKUP(D686,'Cluster Info'!$A$2:$B$113,2,FALSE)), "Non Cluster:")</f>
        <v>Non Cluster:</v>
      </c>
      <c r="T686" s="106">
        <f t="shared" si="50"/>
        <v>0</v>
      </c>
      <c r="U686" s="106">
        <f t="shared" si="52"/>
        <v>0</v>
      </c>
      <c r="V686" s="106">
        <f t="shared" si="53"/>
        <v>0</v>
      </c>
      <c r="W686" s="119">
        <f t="shared" si="51"/>
        <v>0</v>
      </c>
      <c r="X686" s="106">
        <f t="shared" si="54"/>
        <v>0</v>
      </c>
    </row>
    <row r="687" spans="1:24" ht="14">
      <c r="A687" s="198"/>
      <c r="D687" s="1"/>
      <c r="E687" s="1"/>
      <c r="F687" s="187"/>
      <c r="G687" s="187"/>
      <c r="H687" s="80" t="str">
        <f>IF(ISERROR(IF(ISERROR(VLOOKUP((LEFT(D687,2)),'Fed. Agency Identifier Table'!A$2:C$63,3,FALSE)),(VLOOKUP((LEFT(D687,1)),'Fed. Agency Identifier Table'!A$2:C$63,3,FALSE)),(VLOOKUP((LEFT(D687,2)),'Fed. Agency Identifier Table'!A$2:C$63,3,FALSE)))),"",(IF(ISERROR(VLOOKUP((LEFT(D687,2)),'Fed. Agency Identifier Table'!A$2:C$63,3,FALSE)),(VLOOKUP((LEFT(D687,1)),'Fed. Agency Identifier Table'!A$2:C$63,3,FALSE)),(VLOOKUP((LEFT(D687,2)),'Fed. Agency Identifier Table'!A$2:C$63,3,FALSE)))))</f>
        <v/>
      </c>
      <c r="I687" s="150" t="str">
        <f>IF(ISNUMBER(SEARCH("*.unk*",D687)),"Other Federal Awards",IF(ISERROR(VLOOKUP(D687,'CFDA Program Titles Table'!A$2:C$2607,3,FALSE)),"",VLOOKUP(D687,'CFDA Program Titles Table'!A$2:C$2607,3,FALSE)))</f>
        <v/>
      </c>
      <c r="J687" s="70"/>
      <c r="K687" s="70"/>
      <c r="L687" s="2"/>
      <c r="M687" s="10"/>
      <c r="N687" s="10"/>
      <c r="R687" s="17"/>
      <c r="S687" s="106" t="str">
        <f>IFERROR(IF(J687="Y", "Research And Development Programs Cluster:", VLOOKUP(D687,'Cluster Info'!$A$2:$B$113,2,FALSE)), "Non Cluster:")</f>
        <v>Non Cluster:</v>
      </c>
      <c r="T687" s="106">
        <f t="shared" si="50"/>
        <v>0</v>
      </c>
      <c r="U687" s="106">
        <f t="shared" si="52"/>
        <v>0</v>
      </c>
      <c r="V687" s="106">
        <f t="shared" si="53"/>
        <v>0</v>
      </c>
      <c r="W687" s="119">
        <f t="shared" si="51"/>
        <v>0</v>
      </c>
      <c r="X687" s="106">
        <f t="shared" si="54"/>
        <v>0</v>
      </c>
    </row>
    <row r="688" spans="1:24" ht="14">
      <c r="A688" s="198"/>
      <c r="D688" s="1"/>
      <c r="E688" s="1"/>
      <c r="F688" s="187"/>
      <c r="G688" s="187"/>
      <c r="H688" s="80" t="str">
        <f>IF(ISERROR(IF(ISERROR(VLOOKUP((LEFT(D688,2)),'Fed. Agency Identifier Table'!A$2:C$63,3,FALSE)),(VLOOKUP((LEFT(D688,1)),'Fed. Agency Identifier Table'!A$2:C$63,3,FALSE)),(VLOOKUP((LEFT(D688,2)),'Fed. Agency Identifier Table'!A$2:C$63,3,FALSE)))),"",(IF(ISERROR(VLOOKUP((LEFT(D688,2)),'Fed. Agency Identifier Table'!A$2:C$63,3,FALSE)),(VLOOKUP((LEFT(D688,1)),'Fed. Agency Identifier Table'!A$2:C$63,3,FALSE)),(VLOOKUP((LEFT(D688,2)),'Fed. Agency Identifier Table'!A$2:C$63,3,FALSE)))))</f>
        <v/>
      </c>
      <c r="I688" s="150" t="str">
        <f>IF(ISNUMBER(SEARCH("*.unk*",D688)),"Other Federal Awards",IF(ISERROR(VLOOKUP(D688,'CFDA Program Titles Table'!A$2:C$2607,3,FALSE)),"",VLOOKUP(D688,'CFDA Program Titles Table'!A$2:C$2607,3,FALSE)))</f>
        <v/>
      </c>
      <c r="J688" s="70"/>
      <c r="K688" s="70"/>
      <c r="L688" s="2"/>
      <c r="M688" s="10"/>
      <c r="N688" s="10"/>
      <c r="R688" s="17"/>
      <c r="S688" s="106" t="str">
        <f>IFERROR(IF(J688="Y", "Research And Development Programs Cluster:", VLOOKUP(D688,'Cluster Info'!$A$2:$B$113,2,FALSE)), "Non Cluster:")</f>
        <v>Non Cluster:</v>
      </c>
      <c r="T688" s="106">
        <f t="shared" si="50"/>
        <v>0</v>
      </c>
      <c r="U688" s="106">
        <f t="shared" si="52"/>
        <v>0</v>
      </c>
      <c r="V688" s="106">
        <f t="shared" si="53"/>
        <v>0</v>
      </c>
      <c r="W688" s="119">
        <f t="shared" si="51"/>
        <v>0</v>
      </c>
      <c r="X688" s="106">
        <f t="shared" si="54"/>
        <v>0</v>
      </c>
    </row>
    <row r="689" spans="1:24" ht="14">
      <c r="A689" s="198"/>
      <c r="D689" s="1"/>
      <c r="E689" s="1"/>
      <c r="F689" s="187"/>
      <c r="G689" s="187"/>
      <c r="H689" s="80" t="str">
        <f>IF(ISERROR(IF(ISERROR(VLOOKUP((LEFT(D689,2)),'Fed. Agency Identifier Table'!A$2:C$63,3,FALSE)),(VLOOKUP((LEFT(D689,1)),'Fed. Agency Identifier Table'!A$2:C$63,3,FALSE)),(VLOOKUP((LEFT(D689,2)),'Fed. Agency Identifier Table'!A$2:C$63,3,FALSE)))),"",(IF(ISERROR(VLOOKUP((LEFT(D689,2)),'Fed. Agency Identifier Table'!A$2:C$63,3,FALSE)),(VLOOKUP((LEFT(D689,1)),'Fed. Agency Identifier Table'!A$2:C$63,3,FALSE)),(VLOOKUP((LEFT(D689,2)),'Fed. Agency Identifier Table'!A$2:C$63,3,FALSE)))))</f>
        <v/>
      </c>
      <c r="I689" s="150" t="str">
        <f>IF(ISNUMBER(SEARCH("*.unk*",D689)),"Other Federal Awards",IF(ISERROR(VLOOKUP(D689,'CFDA Program Titles Table'!A$2:C$2607,3,FALSE)),"",VLOOKUP(D689,'CFDA Program Titles Table'!A$2:C$2607,3,FALSE)))</f>
        <v/>
      </c>
      <c r="J689" s="70"/>
      <c r="K689" s="70"/>
      <c r="L689" s="2"/>
      <c r="M689" s="10"/>
      <c r="N689" s="10"/>
      <c r="R689" s="17"/>
      <c r="S689" s="106" t="str">
        <f>IFERROR(IF(J689="Y", "Research And Development Programs Cluster:", VLOOKUP(D689,'Cluster Info'!$A$2:$B$113,2,FALSE)), "Non Cluster:")</f>
        <v>Non Cluster:</v>
      </c>
      <c r="T689" s="106">
        <f t="shared" si="50"/>
        <v>0</v>
      </c>
      <c r="U689" s="106">
        <f t="shared" si="52"/>
        <v>0</v>
      </c>
      <c r="V689" s="106">
        <f t="shared" si="53"/>
        <v>0</v>
      </c>
      <c r="W689" s="119">
        <f t="shared" si="51"/>
        <v>0</v>
      </c>
      <c r="X689" s="106">
        <f t="shared" si="54"/>
        <v>0</v>
      </c>
    </row>
    <row r="690" spans="1:24" ht="14">
      <c r="A690" s="198"/>
      <c r="D690" s="1"/>
      <c r="E690" s="1"/>
      <c r="F690" s="187"/>
      <c r="G690" s="187"/>
      <c r="H690" s="80" t="str">
        <f>IF(ISERROR(IF(ISERROR(VLOOKUP((LEFT(D690,2)),'Fed. Agency Identifier Table'!A$2:C$63,3,FALSE)),(VLOOKUP((LEFT(D690,1)),'Fed. Agency Identifier Table'!A$2:C$63,3,FALSE)),(VLOOKUP((LEFT(D690,2)),'Fed. Agency Identifier Table'!A$2:C$63,3,FALSE)))),"",(IF(ISERROR(VLOOKUP((LEFT(D690,2)),'Fed. Agency Identifier Table'!A$2:C$63,3,FALSE)),(VLOOKUP((LEFT(D690,1)),'Fed. Agency Identifier Table'!A$2:C$63,3,FALSE)),(VLOOKUP((LEFT(D690,2)),'Fed. Agency Identifier Table'!A$2:C$63,3,FALSE)))))</f>
        <v/>
      </c>
      <c r="I690" s="150" t="str">
        <f>IF(ISNUMBER(SEARCH("*.unk*",D690)),"Other Federal Awards",IF(ISERROR(VLOOKUP(D690,'CFDA Program Titles Table'!A$2:C$2607,3,FALSE)),"",VLOOKUP(D690,'CFDA Program Titles Table'!A$2:C$2607,3,FALSE)))</f>
        <v/>
      </c>
      <c r="J690" s="70"/>
      <c r="K690" s="70"/>
      <c r="L690" s="2"/>
      <c r="M690" s="10"/>
      <c r="N690" s="10"/>
      <c r="R690" s="17"/>
      <c r="S690" s="106" t="str">
        <f>IFERROR(IF(J690="Y", "Research And Development Programs Cluster:", VLOOKUP(D690,'Cluster Info'!$A$2:$B$113,2,FALSE)), "Non Cluster:")</f>
        <v>Non Cluster:</v>
      </c>
      <c r="T690" s="106">
        <f t="shared" si="50"/>
        <v>0</v>
      </c>
      <c r="U690" s="106">
        <f t="shared" si="52"/>
        <v>0</v>
      </c>
      <c r="V690" s="106">
        <f t="shared" si="53"/>
        <v>0</v>
      </c>
      <c r="W690" s="119">
        <f t="shared" si="51"/>
        <v>0</v>
      </c>
      <c r="X690" s="106">
        <f t="shared" si="54"/>
        <v>0</v>
      </c>
    </row>
    <row r="691" spans="1:24" ht="14">
      <c r="A691" s="198"/>
      <c r="D691" s="1"/>
      <c r="E691" s="1"/>
      <c r="F691" s="187"/>
      <c r="G691" s="187"/>
      <c r="H691" s="80" t="str">
        <f>IF(ISERROR(IF(ISERROR(VLOOKUP((LEFT(D691,2)),'Fed. Agency Identifier Table'!A$2:C$63,3,FALSE)),(VLOOKUP((LEFT(D691,1)),'Fed. Agency Identifier Table'!A$2:C$63,3,FALSE)),(VLOOKUP((LEFT(D691,2)),'Fed. Agency Identifier Table'!A$2:C$63,3,FALSE)))),"",(IF(ISERROR(VLOOKUP((LEFT(D691,2)),'Fed. Agency Identifier Table'!A$2:C$63,3,FALSE)),(VLOOKUP((LEFT(D691,1)),'Fed. Agency Identifier Table'!A$2:C$63,3,FALSE)),(VLOOKUP((LEFT(D691,2)),'Fed. Agency Identifier Table'!A$2:C$63,3,FALSE)))))</f>
        <v/>
      </c>
      <c r="I691" s="150" t="str">
        <f>IF(ISNUMBER(SEARCH("*.unk*",D691)),"Other Federal Awards",IF(ISERROR(VLOOKUP(D691,'CFDA Program Titles Table'!A$2:C$2607,3,FALSE)),"",VLOOKUP(D691,'CFDA Program Titles Table'!A$2:C$2607,3,FALSE)))</f>
        <v/>
      </c>
      <c r="J691" s="70"/>
      <c r="K691" s="70"/>
      <c r="L691" s="2"/>
      <c r="M691" s="10"/>
      <c r="N691" s="10"/>
      <c r="R691" s="17"/>
      <c r="S691" s="106" t="str">
        <f>IFERROR(IF(J691="Y", "Research And Development Programs Cluster:", VLOOKUP(D691,'Cluster Info'!$A$2:$B$113,2,FALSE)), "Non Cluster:")</f>
        <v>Non Cluster:</v>
      </c>
      <c r="T691" s="106">
        <f t="shared" si="50"/>
        <v>0</v>
      </c>
      <c r="U691" s="106">
        <f t="shared" si="52"/>
        <v>0</v>
      </c>
      <c r="V691" s="106">
        <f t="shared" si="53"/>
        <v>0</v>
      </c>
      <c r="W691" s="119">
        <f t="shared" si="51"/>
        <v>0</v>
      </c>
      <c r="X691" s="106">
        <f t="shared" si="54"/>
        <v>0</v>
      </c>
    </row>
    <row r="692" spans="1:24" ht="14">
      <c r="A692" s="198"/>
      <c r="D692" s="1"/>
      <c r="E692" s="1"/>
      <c r="F692" s="187"/>
      <c r="G692" s="187"/>
      <c r="H692" s="80" t="str">
        <f>IF(ISERROR(IF(ISERROR(VLOOKUP((LEFT(D692,2)),'Fed. Agency Identifier Table'!A$2:C$63,3,FALSE)),(VLOOKUP((LEFT(D692,1)),'Fed. Agency Identifier Table'!A$2:C$63,3,FALSE)),(VLOOKUP((LEFT(D692,2)),'Fed. Agency Identifier Table'!A$2:C$63,3,FALSE)))),"",(IF(ISERROR(VLOOKUP((LEFT(D692,2)),'Fed. Agency Identifier Table'!A$2:C$63,3,FALSE)),(VLOOKUP((LEFT(D692,1)),'Fed. Agency Identifier Table'!A$2:C$63,3,FALSE)),(VLOOKUP((LEFT(D692,2)),'Fed. Agency Identifier Table'!A$2:C$63,3,FALSE)))))</f>
        <v/>
      </c>
      <c r="I692" s="150" t="str">
        <f>IF(ISNUMBER(SEARCH("*.unk*",D692)),"Other Federal Awards",IF(ISERROR(VLOOKUP(D692,'CFDA Program Titles Table'!A$2:C$2607,3,FALSE)),"",VLOOKUP(D692,'CFDA Program Titles Table'!A$2:C$2607,3,FALSE)))</f>
        <v/>
      </c>
      <c r="J692" s="70"/>
      <c r="K692" s="70"/>
      <c r="L692" s="2"/>
      <c r="M692" s="10"/>
      <c r="N692" s="10"/>
      <c r="R692" s="17"/>
      <c r="S692" s="106" t="str">
        <f>IFERROR(IF(J692="Y", "Research And Development Programs Cluster:", VLOOKUP(D692,'Cluster Info'!$A$2:$B$113,2,FALSE)), "Non Cluster:")</f>
        <v>Non Cluster:</v>
      </c>
      <c r="T692" s="106">
        <f t="shared" si="50"/>
        <v>0</v>
      </c>
      <c r="U692" s="106">
        <f t="shared" si="52"/>
        <v>0</v>
      </c>
      <c r="V692" s="106">
        <f t="shared" si="53"/>
        <v>0</v>
      </c>
      <c r="W692" s="119">
        <f t="shared" si="51"/>
        <v>0</v>
      </c>
      <c r="X692" s="106">
        <f t="shared" si="54"/>
        <v>0</v>
      </c>
    </row>
    <row r="693" spans="1:24" ht="14">
      <c r="A693" s="198"/>
      <c r="D693" s="1"/>
      <c r="E693" s="1"/>
      <c r="F693" s="187"/>
      <c r="G693" s="187"/>
      <c r="H693" s="80" t="str">
        <f>IF(ISERROR(IF(ISERROR(VLOOKUP((LEFT(D693,2)),'Fed. Agency Identifier Table'!A$2:C$63,3,FALSE)),(VLOOKUP((LEFT(D693,1)),'Fed. Agency Identifier Table'!A$2:C$63,3,FALSE)),(VLOOKUP((LEFT(D693,2)),'Fed. Agency Identifier Table'!A$2:C$63,3,FALSE)))),"",(IF(ISERROR(VLOOKUP((LEFT(D693,2)),'Fed. Agency Identifier Table'!A$2:C$63,3,FALSE)),(VLOOKUP((LEFT(D693,1)),'Fed. Agency Identifier Table'!A$2:C$63,3,FALSE)),(VLOOKUP((LEFT(D693,2)),'Fed. Agency Identifier Table'!A$2:C$63,3,FALSE)))))</f>
        <v/>
      </c>
      <c r="I693" s="150" t="str">
        <f>IF(ISNUMBER(SEARCH("*.unk*",D693)),"Other Federal Awards",IF(ISERROR(VLOOKUP(D693,'CFDA Program Titles Table'!A$2:C$2607,3,FALSE)),"",VLOOKUP(D693,'CFDA Program Titles Table'!A$2:C$2607,3,FALSE)))</f>
        <v/>
      </c>
      <c r="J693" s="70"/>
      <c r="K693" s="70"/>
      <c r="L693" s="2"/>
      <c r="M693" s="10"/>
      <c r="N693" s="10"/>
      <c r="R693" s="17"/>
      <c r="S693" s="106" t="str">
        <f>IFERROR(IF(J693="Y", "Research And Development Programs Cluster:", VLOOKUP(D693,'Cluster Info'!$A$2:$B$113,2,FALSE)), "Non Cluster:")</f>
        <v>Non Cluster:</v>
      </c>
      <c r="T693" s="106">
        <f t="shared" si="50"/>
        <v>0</v>
      </c>
      <c r="U693" s="106">
        <f t="shared" si="52"/>
        <v>0</v>
      </c>
      <c r="V693" s="106">
        <f t="shared" si="53"/>
        <v>0</v>
      </c>
      <c r="W693" s="119">
        <f t="shared" si="51"/>
        <v>0</v>
      </c>
      <c r="X693" s="106">
        <f t="shared" si="54"/>
        <v>0</v>
      </c>
    </row>
    <row r="694" spans="1:24" ht="14">
      <c r="A694" s="198"/>
      <c r="D694" s="1"/>
      <c r="E694" s="1"/>
      <c r="F694" s="187"/>
      <c r="G694" s="187"/>
      <c r="H694" s="80" t="str">
        <f>IF(ISERROR(IF(ISERROR(VLOOKUP((LEFT(D694,2)),'Fed. Agency Identifier Table'!A$2:C$63,3,FALSE)),(VLOOKUP((LEFT(D694,1)),'Fed. Agency Identifier Table'!A$2:C$63,3,FALSE)),(VLOOKUP((LEFT(D694,2)),'Fed. Agency Identifier Table'!A$2:C$63,3,FALSE)))),"",(IF(ISERROR(VLOOKUP((LEFT(D694,2)),'Fed. Agency Identifier Table'!A$2:C$63,3,FALSE)),(VLOOKUP((LEFT(D694,1)),'Fed. Agency Identifier Table'!A$2:C$63,3,FALSE)),(VLOOKUP((LEFT(D694,2)),'Fed. Agency Identifier Table'!A$2:C$63,3,FALSE)))))</f>
        <v/>
      </c>
      <c r="I694" s="150" t="str">
        <f>IF(ISNUMBER(SEARCH("*.unk*",D694)),"Other Federal Awards",IF(ISERROR(VLOOKUP(D694,'CFDA Program Titles Table'!A$2:C$2607,3,FALSE)),"",VLOOKUP(D694,'CFDA Program Titles Table'!A$2:C$2607,3,FALSE)))</f>
        <v/>
      </c>
      <c r="J694" s="70"/>
      <c r="K694" s="70"/>
      <c r="L694" s="2"/>
      <c r="M694" s="10"/>
      <c r="N694" s="10"/>
      <c r="R694" s="17"/>
      <c r="S694" s="106" t="str">
        <f>IFERROR(IF(J694="Y", "Research And Development Programs Cluster:", VLOOKUP(D694,'Cluster Info'!$A$2:$B$113,2,FALSE)), "Non Cluster:")</f>
        <v>Non Cluster:</v>
      </c>
      <c r="T694" s="106">
        <f t="shared" si="50"/>
        <v>0</v>
      </c>
      <c r="U694" s="106">
        <f t="shared" si="52"/>
        <v>0</v>
      </c>
      <c r="V694" s="106">
        <f t="shared" si="53"/>
        <v>0</v>
      </c>
      <c r="W694" s="119">
        <f t="shared" si="51"/>
        <v>0</v>
      </c>
      <c r="X694" s="106">
        <f t="shared" si="54"/>
        <v>0</v>
      </c>
    </row>
    <row r="695" spans="1:24" ht="14">
      <c r="A695" s="198"/>
      <c r="D695" s="1"/>
      <c r="E695" s="1"/>
      <c r="F695" s="187"/>
      <c r="G695" s="187"/>
      <c r="H695" s="80" t="str">
        <f>IF(ISERROR(IF(ISERROR(VLOOKUP((LEFT(D695,2)),'Fed. Agency Identifier Table'!A$2:C$63,3,FALSE)),(VLOOKUP((LEFT(D695,1)),'Fed. Agency Identifier Table'!A$2:C$63,3,FALSE)),(VLOOKUP((LEFT(D695,2)),'Fed. Agency Identifier Table'!A$2:C$63,3,FALSE)))),"",(IF(ISERROR(VLOOKUP((LEFT(D695,2)),'Fed. Agency Identifier Table'!A$2:C$63,3,FALSE)),(VLOOKUP((LEFT(D695,1)),'Fed. Agency Identifier Table'!A$2:C$63,3,FALSE)),(VLOOKUP((LEFT(D695,2)),'Fed. Agency Identifier Table'!A$2:C$63,3,FALSE)))))</f>
        <v/>
      </c>
      <c r="I695" s="150" t="str">
        <f>IF(ISNUMBER(SEARCH("*.unk*",D695)),"Other Federal Awards",IF(ISERROR(VLOOKUP(D695,'CFDA Program Titles Table'!A$2:C$2607,3,FALSE)),"",VLOOKUP(D695,'CFDA Program Titles Table'!A$2:C$2607,3,FALSE)))</f>
        <v/>
      </c>
      <c r="J695" s="70"/>
      <c r="K695" s="70"/>
      <c r="L695" s="2"/>
      <c r="M695" s="10"/>
      <c r="N695" s="10"/>
      <c r="R695" s="17"/>
      <c r="S695" s="106" t="str">
        <f>IFERROR(IF(J695="Y", "Research And Development Programs Cluster:", VLOOKUP(D695,'Cluster Info'!$A$2:$B$113,2,FALSE)), "Non Cluster:")</f>
        <v>Non Cluster:</v>
      </c>
      <c r="T695" s="106">
        <f t="shared" si="50"/>
        <v>0</v>
      </c>
      <c r="U695" s="106">
        <f t="shared" si="52"/>
        <v>0</v>
      </c>
      <c r="V695" s="106">
        <f t="shared" si="53"/>
        <v>0</v>
      </c>
      <c r="W695" s="119">
        <f t="shared" si="51"/>
        <v>0</v>
      </c>
      <c r="X695" s="106">
        <f t="shared" si="54"/>
        <v>0</v>
      </c>
    </row>
    <row r="696" spans="1:24" ht="14">
      <c r="A696" s="198"/>
      <c r="D696" s="1"/>
      <c r="E696" s="1"/>
      <c r="F696" s="187"/>
      <c r="G696" s="187"/>
      <c r="H696" s="80" t="str">
        <f>IF(ISERROR(IF(ISERROR(VLOOKUP((LEFT(D696,2)),'Fed. Agency Identifier Table'!A$2:C$63,3,FALSE)),(VLOOKUP((LEFT(D696,1)),'Fed. Agency Identifier Table'!A$2:C$63,3,FALSE)),(VLOOKUP((LEFT(D696,2)),'Fed. Agency Identifier Table'!A$2:C$63,3,FALSE)))),"",(IF(ISERROR(VLOOKUP((LEFT(D696,2)),'Fed. Agency Identifier Table'!A$2:C$63,3,FALSE)),(VLOOKUP((LEFT(D696,1)),'Fed. Agency Identifier Table'!A$2:C$63,3,FALSE)),(VLOOKUP((LEFT(D696,2)),'Fed. Agency Identifier Table'!A$2:C$63,3,FALSE)))))</f>
        <v/>
      </c>
      <c r="I696" s="150" t="str">
        <f>IF(ISNUMBER(SEARCH("*.unk*",D696)),"Other Federal Awards",IF(ISERROR(VLOOKUP(D696,'CFDA Program Titles Table'!A$2:C$2607,3,FALSE)),"",VLOOKUP(D696,'CFDA Program Titles Table'!A$2:C$2607,3,FALSE)))</f>
        <v/>
      </c>
      <c r="J696" s="70"/>
      <c r="K696" s="70"/>
      <c r="L696" s="2"/>
      <c r="M696" s="10"/>
      <c r="N696" s="10"/>
      <c r="R696" s="17"/>
      <c r="S696" s="106" t="str">
        <f>IFERROR(IF(J696="Y", "Research And Development Programs Cluster:", VLOOKUP(D696,'Cluster Info'!$A$2:$B$113,2,FALSE)), "Non Cluster:")</f>
        <v>Non Cluster:</v>
      </c>
      <c r="T696" s="106">
        <f t="shared" si="50"/>
        <v>0</v>
      </c>
      <c r="U696" s="106">
        <f t="shared" si="52"/>
        <v>0</v>
      </c>
      <c r="V696" s="106">
        <f t="shared" si="53"/>
        <v>0</v>
      </c>
      <c r="W696" s="119">
        <f t="shared" si="51"/>
        <v>0</v>
      </c>
      <c r="X696" s="106">
        <f t="shared" si="54"/>
        <v>0</v>
      </c>
    </row>
    <row r="697" spans="1:24" ht="14">
      <c r="A697" s="198"/>
      <c r="D697" s="1"/>
      <c r="E697" s="1"/>
      <c r="F697" s="187"/>
      <c r="G697" s="187"/>
      <c r="H697" s="80" t="str">
        <f>IF(ISERROR(IF(ISERROR(VLOOKUP((LEFT(D697,2)),'Fed. Agency Identifier Table'!A$2:C$63,3,FALSE)),(VLOOKUP((LEFT(D697,1)),'Fed. Agency Identifier Table'!A$2:C$63,3,FALSE)),(VLOOKUP((LEFT(D697,2)),'Fed. Agency Identifier Table'!A$2:C$63,3,FALSE)))),"",(IF(ISERROR(VLOOKUP((LEFT(D697,2)),'Fed. Agency Identifier Table'!A$2:C$63,3,FALSE)),(VLOOKUP((LEFT(D697,1)),'Fed. Agency Identifier Table'!A$2:C$63,3,FALSE)),(VLOOKUP((LEFT(D697,2)),'Fed. Agency Identifier Table'!A$2:C$63,3,FALSE)))))</f>
        <v/>
      </c>
      <c r="I697" s="150" t="str">
        <f>IF(ISNUMBER(SEARCH("*.unk*",D697)),"Other Federal Awards",IF(ISERROR(VLOOKUP(D697,'CFDA Program Titles Table'!A$2:C$2607,3,FALSE)),"",VLOOKUP(D697,'CFDA Program Titles Table'!A$2:C$2607,3,FALSE)))</f>
        <v/>
      </c>
      <c r="J697" s="70"/>
      <c r="K697" s="70"/>
      <c r="L697" s="2"/>
      <c r="M697" s="10"/>
      <c r="N697" s="10"/>
      <c r="R697" s="17"/>
      <c r="S697" s="106" t="str">
        <f>IFERROR(IF(J697="Y", "Research And Development Programs Cluster:", VLOOKUP(D697,'Cluster Info'!$A$2:$B$113,2,FALSE)), "Non Cluster:")</f>
        <v>Non Cluster:</v>
      </c>
      <c r="T697" s="106">
        <f t="shared" si="50"/>
        <v>0</v>
      </c>
      <c r="U697" s="106">
        <f t="shared" si="52"/>
        <v>0</v>
      </c>
      <c r="V697" s="106">
        <f t="shared" si="53"/>
        <v>0</v>
      </c>
      <c r="W697" s="119">
        <f t="shared" si="51"/>
        <v>0</v>
      </c>
      <c r="X697" s="106">
        <f t="shared" si="54"/>
        <v>0</v>
      </c>
    </row>
    <row r="698" spans="1:24" ht="14">
      <c r="A698" s="198"/>
      <c r="D698" s="1"/>
      <c r="E698" s="1"/>
      <c r="F698" s="187"/>
      <c r="G698" s="187"/>
      <c r="H698" s="80" t="str">
        <f>IF(ISERROR(IF(ISERROR(VLOOKUP((LEFT(D698,2)),'Fed. Agency Identifier Table'!A$2:C$63,3,FALSE)),(VLOOKUP((LEFT(D698,1)),'Fed. Agency Identifier Table'!A$2:C$63,3,FALSE)),(VLOOKUP((LEFT(D698,2)),'Fed. Agency Identifier Table'!A$2:C$63,3,FALSE)))),"",(IF(ISERROR(VLOOKUP((LEFT(D698,2)),'Fed. Agency Identifier Table'!A$2:C$63,3,FALSE)),(VLOOKUP((LEFT(D698,1)),'Fed. Agency Identifier Table'!A$2:C$63,3,FALSE)),(VLOOKUP((LEFT(D698,2)),'Fed. Agency Identifier Table'!A$2:C$63,3,FALSE)))))</f>
        <v/>
      </c>
      <c r="I698" s="150" t="str">
        <f>IF(ISNUMBER(SEARCH("*.unk*",D698)),"Other Federal Awards",IF(ISERROR(VLOOKUP(D698,'CFDA Program Titles Table'!A$2:C$2607,3,FALSE)),"",VLOOKUP(D698,'CFDA Program Titles Table'!A$2:C$2607,3,FALSE)))</f>
        <v/>
      </c>
      <c r="J698" s="70"/>
      <c r="K698" s="70"/>
      <c r="L698" s="2"/>
      <c r="M698" s="10"/>
      <c r="N698" s="10"/>
      <c r="R698" s="17"/>
      <c r="S698" s="106" t="str">
        <f>IFERROR(IF(J698="Y", "Research And Development Programs Cluster:", VLOOKUP(D698,'Cluster Info'!$A$2:$B$113,2,FALSE)), "Non Cluster:")</f>
        <v>Non Cluster:</v>
      </c>
      <c r="T698" s="106">
        <f t="shared" si="50"/>
        <v>0</v>
      </c>
      <c r="U698" s="106">
        <f t="shared" si="52"/>
        <v>0</v>
      </c>
      <c r="V698" s="106">
        <f t="shared" si="53"/>
        <v>0</v>
      </c>
      <c r="W698" s="119">
        <f t="shared" si="51"/>
        <v>0</v>
      </c>
      <c r="X698" s="106">
        <f t="shared" si="54"/>
        <v>0</v>
      </c>
    </row>
    <row r="699" spans="1:24" ht="14">
      <c r="A699" s="198"/>
      <c r="D699" s="1"/>
      <c r="E699" s="1"/>
      <c r="F699" s="187"/>
      <c r="G699" s="187"/>
      <c r="H699" s="80" t="str">
        <f>IF(ISERROR(IF(ISERROR(VLOOKUP((LEFT(D699,2)),'Fed. Agency Identifier Table'!A$2:C$63,3,FALSE)),(VLOOKUP((LEFT(D699,1)),'Fed. Agency Identifier Table'!A$2:C$63,3,FALSE)),(VLOOKUP((LEFT(D699,2)),'Fed. Agency Identifier Table'!A$2:C$63,3,FALSE)))),"",(IF(ISERROR(VLOOKUP((LEFT(D699,2)),'Fed. Agency Identifier Table'!A$2:C$63,3,FALSE)),(VLOOKUP((LEFT(D699,1)),'Fed. Agency Identifier Table'!A$2:C$63,3,FALSE)),(VLOOKUP((LEFT(D699,2)),'Fed. Agency Identifier Table'!A$2:C$63,3,FALSE)))))</f>
        <v/>
      </c>
      <c r="I699" s="150" t="str">
        <f>IF(ISNUMBER(SEARCH("*.unk*",D699)),"Other Federal Awards",IF(ISERROR(VLOOKUP(D699,'CFDA Program Titles Table'!A$2:C$2607,3,FALSE)),"",VLOOKUP(D699,'CFDA Program Titles Table'!A$2:C$2607,3,FALSE)))</f>
        <v/>
      </c>
      <c r="J699" s="70"/>
      <c r="K699" s="70"/>
      <c r="L699" s="2"/>
      <c r="M699" s="10"/>
      <c r="N699" s="10"/>
      <c r="R699" s="17"/>
      <c r="S699" s="106" t="str">
        <f>IFERROR(IF(J699="Y", "Research And Development Programs Cluster:", VLOOKUP(D699,'Cluster Info'!$A$2:$B$113,2,FALSE)), "Non Cluster:")</f>
        <v>Non Cluster:</v>
      </c>
      <c r="T699" s="106">
        <f t="shared" si="50"/>
        <v>0</v>
      </c>
      <c r="U699" s="106">
        <f t="shared" si="52"/>
        <v>0</v>
      </c>
      <c r="V699" s="106">
        <f t="shared" si="53"/>
        <v>0</v>
      </c>
      <c r="W699" s="119">
        <f t="shared" si="51"/>
        <v>0</v>
      </c>
      <c r="X699" s="106">
        <f t="shared" si="54"/>
        <v>0</v>
      </c>
    </row>
    <row r="700" spans="1:24" ht="14">
      <c r="A700" s="198"/>
      <c r="D700" s="1"/>
      <c r="E700" s="1"/>
      <c r="F700" s="187"/>
      <c r="G700" s="187"/>
      <c r="H700" s="80" t="str">
        <f>IF(ISERROR(IF(ISERROR(VLOOKUP((LEFT(D700,2)),'Fed. Agency Identifier Table'!A$2:C$63,3,FALSE)),(VLOOKUP((LEFT(D700,1)),'Fed. Agency Identifier Table'!A$2:C$63,3,FALSE)),(VLOOKUP((LEFT(D700,2)),'Fed. Agency Identifier Table'!A$2:C$63,3,FALSE)))),"",(IF(ISERROR(VLOOKUP((LEFT(D700,2)),'Fed. Agency Identifier Table'!A$2:C$63,3,FALSE)),(VLOOKUP((LEFT(D700,1)),'Fed. Agency Identifier Table'!A$2:C$63,3,FALSE)),(VLOOKUP((LEFT(D700,2)),'Fed. Agency Identifier Table'!A$2:C$63,3,FALSE)))))</f>
        <v/>
      </c>
      <c r="I700" s="150" t="str">
        <f>IF(ISNUMBER(SEARCH("*.unk*",D700)),"Other Federal Awards",IF(ISERROR(VLOOKUP(D700,'CFDA Program Titles Table'!A$2:C$2607,3,FALSE)),"",VLOOKUP(D700,'CFDA Program Titles Table'!A$2:C$2607,3,FALSE)))</f>
        <v/>
      </c>
      <c r="J700" s="70"/>
      <c r="K700" s="70"/>
      <c r="L700" s="2"/>
      <c r="M700" s="10"/>
      <c r="N700" s="10"/>
      <c r="R700" s="17"/>
      <c r="S700" s="106" t="str">
        <f>IFERROR(IF(J700="Y", "Research And Development Programs Cluster:", VLOOKUP(D700,'Cluster Info'!$A$2:$B$113,2,FALSE)), "Non Cluster:")</f>
        <v>Non Cluster:</v>
      </c>
      <c r="T700" s="106">
        <f t="shared" si="50"/>
        <v>0</v>
      </c>
      <c r="U700" s="106">
        <f t="shared" si="52"/>
        <v>0</v>
      </c>
      <c r="V700" s="106">
        <f t="shared" si="53"/>
        <v>0</v>
      </c>
      <c r="W700" s="119">
        <f t="shared" si="51"/>
        <v>0</v>
      </c>
      <c r="X700" s="106">
        <f t="shared" si="54"/>
        <v>0</v>
      </c>
    </row>
    <row r="701" spans="1:24" ht="14">
      <c r="A701" s="198"/>
      <c r="D701" s="1"/>
      <c r="E701" s="1"/>
      <c r="F701" s="187"/>
      <c r="G701" s="187"/>
      <c r="H701" s="80" t="str">
        <f>IF(ISERROR(IF(ISERROR(VLOOKUP((LEFT(D701,2)),'Fed. Agency Identifier Table'!A$2:C$63,3,FALSE)),(VLOOKUP((LEFT(D701,1)),'Fed. Agency Identifier Table'!A$2:C$63,3,FALSE)),(VLOOKUP((LEFT(D701,2)),'Fed. Agency Identifier Table'!A$2:C$63,3,FALSE)))),"",(IF(ISERROR(VLOOKUP((LEFT(D701,2)),'Fed. Agency Identifier Table'!A$2:C$63,3,FALSE)),(VLOOKUP((LEFT(D701,1)),'Fed. Agency Identifier Table'!A$2:C$63,3,FALSE)),(VLOOKUP((LEFT(D701,2)),'Fed. Agency Identifier Table'!A$2:C$63,3,FALSE)))))</f>
        <v/>
      </c>
      <c r="I701" s="150" t="str">
        <f>IF(ISNUMBER(SEARCH("*.unk*",D701)),"Other Federal Awards",IF(ISERROR(VLOOKUP(D701,'CFDA Program Titles Table'!A$2:C$2607,3,FALSE)),"",VLOOKUP(D701,'CFDA Program Titles Table'!A$2:C$2607,3,FALSE)))</f>
        <v/>
      </c>
      <c r="J701" s="70"/>
      <c r="K701" s="70"/>
      <c r="L701" s="2"/>
      <c r="M701" s="10"/>
      <c r="N701" s="10"/>
      <c r="R701" s="17"/>
      <c r="S701" s="106" t="str">
        <f>IFERROR(IF(J701="Y", "Research And Development Programs Cluster:", VLOOKUP(D701,'Cluster Info'!$A$2:$B$113,2,FALSE)), "Non Cluster:")</f>
        <v>Non Cluster:</v>
      </c>
      <c r="T701" s="106">
        <f t="shared" si="50"/>
        <v>0</v>
      </c>
      <c r="U701" s="106">
        <f t="shared" si="52"/>
        <v>0</v>
      </c>
      <c r="V701" s="106">
        <f t="shared" si="53"/>
        <v>0</v>
      </c>
      <c r="W701" s="119">
        <f t="shared" si="51"/>
        <v>0</v>
      </c>
      <c r="X701" s="106">
        <f t="shared" si="54"/>
        <v>0</v>
      </c>
    </row>
    <row r="702" spans="1:24" ht="14">
      <c r="A702" s="198"/>
      <c r="D702" s="1"/>
      <c r="E702" s="1"/>
      <c r="F702" s="187"/>
      <c r="G702" s="187"/>
      <c r="H702" s="80" t="str">
        <f>IF(ISERROR(IF(ISERROR(VLOOKUP((LEFT(D702,2)),'Fed. Agency Identifier Table'!A$2:C$63,3,FALSE)),(VLOOKUP((LEFT(D702,1)),'Fed. Agency Identifier Table'!A$2:C$63,3,FALSE)),(VLOOKUP((LEFT(D702,2)),'Fed. Agency Identifier Table'!A$2:C$63,3,FALSE)))),"",(IF(ISERROR(VLOOKUP((LEFT(D702,2)),'Fed. Agency Identifier Table'!A$2:C$63,3,FALSE)),(VLOOKUP((LEFT(D702,1)),'Fed. Agency Identifier Table'!A$2:C$63,3,FALSE)),(VLOOKUP((LEFT(D702,2)),'Fed. Agency Identifier Table'!A$2:C$63,3,FALSE)))))</f>
        <v/>
      </c>
      <c r="I702" s="150" t="str">
        <f>IF(ISNUMBER(SEARCH("*.unk*",D702)),"Other Federal Awards",IF(ISERROR(VLOOKUP(D702,'CFDA Program Titles Table'!A$2:C$2607,3,FALSE)),"",VLOOKUP(D702,'CFDA Program Titles Table'!A$2:C$2607,3,FALSE)))</f>
        <v/>
      </c>
      <c r="J702" s="70"/>
      <c r="K702" s="70"/>
      <c r="L702" s="2"/>
      <c r="M702" s="10"/>
      <c r="N702" s="10"/>
      <c r="R702" s="17"/>
      <c r="S702" s="106" t="str">
        <f>IFERROR(IF(J702="Y", "Research And Development Programs Cluster:", VLOOKUP(D702,'Cluster Info'!$A$2:$B$113,2,FALSE)), "Non Cluster:")</f>
        <v>Non Cluster:</v>
      </c>
      <c r="T702" s="106">
        <f t="shared" si="50"/>
        <v>0</v>
      </c>
      <c r="U702" s="106">
        <f t="shared" si="52"/>
        <v>0</v>
      </c>
      <c r="V702" s="106">
        <f t="shared" si="53"/>
        <v>0</v>
      </c>
      <c r="W702" s="119">
        <f t="shared" si="51"/>
        <v>0</v>
      </c>
      <c r="X702" s="106">
        <f t="shared" si="54"/>
        <v>0</v>
      </c>
    </row>
    <row r="703" spans="1:24" ht="14">
      <c r="A703" s="198"/>
      <c r="D703" s="1"/>
      <c r="E703" s="1"/>
      <c r="F703" s="187"/>
      <c r="G703" s="187"/>
      <c r="H703" s="80" t="str">
        <f>IF(ISERROR(IF(ISERROR(VLOOKUP((LEFT(D703,2)),'Fed. Agency Identifier Table'!A$2:C$63,3,FALSE)),(VLOOKUP((LEFT(D703,1)),'Fed. Agency Identifier Table'!A$2:C$63,3,FALSE)),(VLOOKUP((LEFT(D703,2)),'Fed. Agency Identifier Table'!A$2:C$63,3,FALSE)))),"",(IF(ISERROR(VLOOKUP((LEFT(D703,2)),'Fed. Agency Identifier Table'!A$2:C$63,3,FALSE)),(VLOOKUP((LEFT(D703,1)),'Fed. Agency Identifier Table'!A$2:C$63,3,FALSE)),(VLOOKUP((LEFT(D703,2)),'Fed. Agency Identifier Table'!A$2:C$63,3,FALSE)))))</f>
        <v/>
      </c>
      <c r="I703" s="150" t="str">
        <f>IF(ISNUMBER(SEARCH("*.unk*",D703)),"Other Federal Awards",IF(ISERROR(VLOOKUP(D703,'CFDA Program Titles Table'!A$2:C$2607,3,FALSE)),"",VLOOKUP(D703,'CFDA Program Titles Table'!A$2:C$2607,3,FALSE)))</f>
        <v/>
      </c>
      <c r="J703" s="70"/>
      <c r="K703" s="70"/>
      <c r="L703" s="2"/>
      <c r="M703" s="10"/>
      <c r="N703" s="10"/>
      <c r="R703" s="17"/>
      <c r="S703" s="106" t="str">
        <f>IFERROR(IF(J703="Y", "Research And Development Programs Cluster:", VLOOKUP(D703,'Cluster Info'!$A$2:$B$113,2,FALSE)), "Non Cluster:")</f>
        <v>Non Cluster:</v>
      </c>
      <c r="T703" s="106">
        <f t="shared" si="50"/>
        <v>0</v>
      </c>
      <c r="U703" s="106">
        <f t="shared" si="52"/>
        <v>0</v>
      </c>
      <c r="V703" s="106">
        <f t="shared" si="53"/>
        <v>0</v>
      </c>
      <c r="W703" s="119">
        <f t="shared" si="51"/>
        <v>0</v>
      </c>
      <c r="X703" s="106">
        <f t="shared" si="54"/>
        <v>0</v>
      </c>
    </row>
    <row r="704" spans="1:24" ht="14">
      <c r="A704" s="198"/>
      <c r="D704" s="1"/>
      <c r="E704" s="1"/>
      <c r="F704" s="187"/>
      <c r="G704" s="187"/>
      <c r="H704" s="80" t="str">
        <f>IF(ISERROR(IF(ISERROR(VLOOKUP((LEFT(D704,2)),'Fed. Agency Identifier Table'!A$2:C$63,3,FALSE)),(VLOOKUP((LEFT(D704,1)),'Fed. Agency Identifier Table'!A$2:C$63,3,FALSE)),(VLOOKUP((LEFT(D704,2)),'Fed. Agency Identifier Table'!A$2:C$63,3,FALSE)))),"",(IF(ISERROR(VLOOKUP((LEFT(D704,2)),'Fed. Agency Identifier Table'!A$2:C$63,3,FALSE)),(VLOOKUP((LEFT(D704,1)),'Fed. Agency Identifier Table'!A$2:C$63,3,FALSE)),(VLOOKUP((LEFT(D704,2)),'Fed. Agency Identifier Table'!A$2:C$63,3,FALSE)))))</f>
        <v/>
      </c>
      <c r="I704" s="150" t="str">
        <f>IF(ISNUMBER(SEARCH("*.unk*",D704)),"Other Federal Awards",IF(ISERROR(VLOOKUP(D704,'CFDA Program Titles Table'!A$2:C$2607,3,FALSE)),"",VLOOKUP(D704,'CFDA Program Titles Table'!A$2:C$2607,3,FALSE)))</f>
        <v/>
      </c>
      <c r="J704" s="70"/>
      <c r="K704" s="70"/>
      <c r="L704" s="2"/>
      <c r="M704" s="10"/>
      <c r="N704" s="10"/>
      <c r="R704" s="17"/>
      <c r="S704" s="106" t="str">
        <f>IFERROR(IF(J704="Y", "Research And Development Programs Cluster:", VLOOKUP(D704,'Cluster Info'!$A$2:$B$113,2,FALSE)), "Non Cluster:")</f>
        <v>Non Cluster:</v>
      </c>
      <c r="T704" s="106">
        <f t="shared" si="50"/>
        <v>0</v>
      </c>
      <c r="U704" s="106">
        <f t="shared" si="52"/>
        <v>0</v>
      </c>
      <c r="V704" s="106">
        <f t="shared" si="53"/>
        <v>0</v>
      </c>
      <c r="W704" s="119">
        <f t="shared" si="51"/>
        <v>0</v>
      </c>
      <c r="X704" s="106">
        <f t="shared" si="54"/>
        <v>0</v>
      </c>
    </row>
    <row r="705" spans="1:24" ht="14">
      <c r="A705" s="198"/>
      <c r="D705" s="1"/>
      <c r="E705" s="1"/>
      <c r="F705" s="187"/>
      <c r="G705" s="187"/>
      <c r="H705" s="80" t="str">
        <f>IF(ISERROR(IF(ISERROR(VLOOKUP((LEFT(D705,2)),'Fed. Agency Identifier Table'!A$2:C$63,3,FALSE)),(VLOOKUP((LEFT(D705,1)),'Fed. Agency Identifier Table'!A$2:C$63,3,FALSE)),(VLOOKUP((LEFT(D705,2)),'Fed. Agency Identifier Table'!A$2:C$63,3,FALSE)))),"",(IF(ISERROR(VLOOKUP((LEFT(D705,2)),'Fed. Agency Identifier Table'!A$2:C$63,3,FALSE)),(VLOOKUP((LEFT(D705,1)),'Fed. Agency Identifier Table'!A$2:C$63,3,FALSE)),(VLOOKUP((LEFT(D705,2)),'Fed. Agency Identifier Table'!A$2:C$63,3,FALSE)))))</f>
        <v/>
      </c>
      <c r="I705" s="150" t="str">
        <f>IF(ISNUMBER(SEARCH("*.unk*",D705)),"Other Federal Awards",IF(ISERROR(VLOOKUP(D705,'CFDA Program Titles Table'!A$2:C$2607,3,FALSE)),"",VLOOKUP(D705,'CFDA Program Titles Table'!A$2:C$2607,3,FALSE)))</f>
        <v/>
      </c>
      <c r="J705" s="70"/>
      <c r="K705" s="70"/>
      <c r="L705" s="2"/>
      <c r="M705" s="10"/>
      <c r="N705" s="10"/>
      <c r="R705" s="17"/>
      <c r="S705" s="106" t="str">
        <f>IFERROR(IF(J705="Y", "Research And Development Programs Cluster:", VLOOKUP(D705,'Cluster Info'!$A$2:$B$113,2,FALSE)), "Non Cluster:")</f>
        <v>Non Cluster:</v>
      </c>
      <c r="T705" s="106">
        <f t="shared" si="50"/>
        <v>0</v>
      </c>
      <c r="U705" s="106">
        <f t="shared" si="52"/>
        <v>0</v>
      </c>
      <c r="V705" s="106">
        <f t="shared" si="53"/>
        <v>0</v>
      </c>
      <c r="W705" s="119">
        <f t="shared" si="51"/>
        <v>0</v>
      </c>
      <c r="X705" s="106">
        <f t="shared" si="54"/>
        <v>0</v>
      </c>
    </row>
    <row r="706" spans="1:24" ht="14">
      <c r="A706" s="198"/>
      <c r="D706" s="1"/>
      <c r="E706" s="1"/>
      <c r="F706" s="187"/>
      <c r="G706" s="187"/>
      <c r="H706" s="80" t="str">
        <f>IF(ISERROR(IF(ISERROR(VLOOKUP((LEFT(D706,2)),'Fed. Agency Identifier Table'!A$2:C$63,3,FALSE)),(VLOOKUP((LEFT(D706,1)),'Fed. Agency Identifier Table'!A$2:C$63,3,FALSE)),(VLOOKUP((LEFT(D706,2)),'Fed. Agency Identifier Table'!A$2:C$63,3,FALSE)))),"",(IF(ISERROR(VLOOKUP((LEFT(D706,2)),'Fed. Agency Identifier Table'!A$2:C$63,3,FALSE)),(VLOOKUP((LEFT(D706,1)),'Fed. Agency Identifier Table'!A$2:C$63,3,FALSE)),(VLOOKUP((LEFT(D706,2)),'Fed. Agency Identifier Table'!A$2:C$63,3,FALSE)))))</f>
        <v/>
      </c>
      <c r="I706" s="150" t="str">
        <f>IF(ISNUMBER(SEARCH("*.unk*",D706)),"Other Federal Awards",IF(ISERROR(VLOOKUP(D706,'CFDA Program Titles Table'!A$2:C$2607,3,FALSE)),"",VLOOKUP(D706,'CFDA Program Titles Table'!A$2:C$2607,3,FALSE)))</f>
        <v/>
      </c>
      <c r="J706" s="70"/>
      <c r="K706" s="70"/>
      <c r="L706" s="2"/>
      <c r="M706" s="10"/>
      <c r="N706" s="10"/>
      <c r="R706" s="17"/>
      <c r="S706" s="106" t="str">
        <f>IFERROR(IF(J706="Y", "Research And Development Programs Cluster:", VLOOKUP(D706,'Cluster Info'!$A$2:$B$113,2,FALSE)), "Non Cluster:")</f>
        <v>Non Cluster:</v>
      </c>
      <c r="T706" s="106">
        <f t="shared" ref="T706:T769" si="55">IF(E706="Y","ARRA - "&amp;N706, N706)</f>
        <v>0</v>
      </c>
      <c r="U706" s="106">
        <f t="shared" si="52"/>
        <v>0</v>
      </c>
      <c r="V706" s="106">
        <f t="shared" si="53"/>
        <v>0</v>
      </c>
      <c r="W706" s="119">
        <f t="shared" ref="W706:W769" si="56">IF(AND(J706="Y",I706="Other Federal Awards"),(LEFT(D706,2)&amp;".RD"),D706)</f>
        <v>0</v>
      </c>
      <c r="X706" s="106">
        <f t="shared" si="54"/>
        <v>0</v>
      </c>
    </row>
    <row r="707" spans="1:24" ht="14">
      <c r="A707" s="198"/>
      <c r="D707" s="1"/>
      <c r="E707" s="1"/>
      <c r="F707" s="187"/>
      <c r="G707" s="187"/>
      <c r="H707" s="80" t="str">
        <f>IF(ISERROR(IF(ISERROR(VLOOKUP((LEFT(D707,2)),'Fed. Agency Identifier Table'!A$2:C$63,3,FALSE)),(VLOOKUP((LEFT(D707,1)),'Fed. Agency Identifier Table'!A$2:C$63,3,FALSE)),(VLOOKUP((LEFT(D707,2)),'Fed. Agency Identifier Table'!A$2:C$63,3,FALSE)))),"",(IF(ISERROR(VLOOKUP((LEFT(D707,2)),'Fed. Agency Identifier Table'!A$2:C$63,3,FALSE)),(VLOOKUP((LEFT(D707,1)),'Fed. Agency Identifier Table'!A$2:C$63,3,FALSE)),(VLOOKUP((LEFT(D707,2)),'Fed. Agency Identifier Table'!A$2:C$63,3,FALSE)))))</f>
        <v/>
      </c>
      <c r="I707" s="150" t="str">
        <f>IF(ISNUMBER(SEARCH("*.unk*",D707)),"Other Federal Awards",IF(ISERROR(VLOOKUP(D707,'CFDA Program Titles Table'!A$2:C$2607,3,FALSE)),"",VLOOKUP(D707,'CFDA Program Titles Table'!A$2:C$2607,3,FALSE)))</f>
        <v/>
      </c>
      <c r="J707" s="70"/>
      <c r="K707" s="70"/>
      <c r="L707" s="2"/>
      <c r="M707" s="10"/>
      <c r="N707" s="10"/>
      <c r="R707" s="17"/>
      <c r="S707" s="106" t="str">
        <f>IFERROR(IF(J707="Y", "Research And Development Programs Cluster:", VLOOKUP(D707,'Cluster Info'!$A$2:$B$113,2,FALSE)), "Non Cluster:")</f>
        <v>Non Cluster:</v>
      </c>
      <c r="T707" s="106">
        <f t="shared" si="55"/>
        <v>0</v>
      </c>
      <c r="U707" s="106">
        <f t="shared" ref="U707:U770" si="57">IF(F707="Y","COVID-19 - "&amp;N707, N707)</f>
        <v>0</v>
      </c>
      <c r="V707" s="106">
        <f t="shared" ref="V707:V770" si="58">IF(G707="Y","ARP - "&amp;N707, N707)</f>
        <v>0</v>
      </c>
      <c r="W707" s="119">
        <f t="shared" si="56"/>
        <v>0</v>
      </c>
      <c r="X707" s="106">
        <f t="shared" ref="X707:X770" si="59">O707-P707</f>
        <v>0</v>
      </c>
    </row>
    <row r="708" spans="1:24" ht="14">
      <c r="A708" s="198"/>
      <c r="D708" s="1"/>
      <c r="E708" s="1"/>
      <c r="F708" s="187"/>
      <c r="G708" s="187"/>
      <c r="H708" s="80" t="str">
        <f>IF(ISERROR(IF(ISERROR(VLOOKUP((LEFT(D708,2)),'Fed. Agency Identifier Table'!A$2:C$63,3,FALSE)),(VLOOKUP((LEFT(D708,1)),'Fed. Agency Identifier Table'!A$2:C$63,3,FALSE)),(VLOOKUP((LEFT(D708,2)),'Fed. Agency Identifier Table'!A$2:C$63,3,FALSE)))),"",(IF(ISERROR(VLOOKUP((LEFT(D708,2)),'Fed. Agency Identifier Table'!A$2:C$63,3,FALSE)),(VLOOKUP((LEFT(D708,1)),'Fed. Agency Identifier Table'!A$2:C$63,3,FALSE)),(VLOOKUP((LEFT(D708,2)),'Fed. Agency Identifier Table'!A$2:C$63,3,FALSE)))))</f>
        <v/>
      </c>
      <c r="I708" s="150" t="str">
        <f>IF(ISNUMBER(SEARCH("*.unk*",D708)),"Other Federal Awards",IF(ISERROR(VLOOKUP(D708,'CFDA Program Titles Table'!A$2:C$2607,3,FALSE)),"",VLOOKUP(D708,'CFDA Program Titles Table'!A$2:C$2607,3,FALSE)))</f>
        <v/>
      </c>
      <c r="J708" s="70"/>
      <c r="K708" s="70"/>
      <c r="L708" s="2"/>
      <c r="M708" s="10"/>
      <c r="N708" s="10"/>
      <c r="R708" s="17"/>
      <c r="S708" s="106" t="str">
        <f>IFERROR(IF(J708="Y", "Research And Development Programs Cluster:", VLOOKUP(D708,'Cluster Info'!$A$2:$B$113,2,FALSE)), "Non Cluster:")</f>
        <v>Non Cluster:</v>
      </c>
      <c r="T708" s="106">
        <f t="shared" si="55"/>
        <v>0</v>
      </c>
      <c r="U708" s="106">
        <f t="shared" si="57"/>
        <v>0</v>
      </c>
      <c r="V708" s="106">
        <f t="shared" si="58"/>
        <v>0</v>
      </c>
      <c r="W708" s="119">
        <f t="shared" si="56"/>
        <v>0</v>
      </c>
      <c r="X708" s="106">
        <f t="shared" si="59"/>
        <v>0</v>
      </c>
    </row>
    <row r="709" spans="1:24" ht="14">
      <c r="A709" s="198"/>
      <c r="D709" s="1"/>
      <c r="E709" s="1"/>
      <c r="F709" s="187"/>
      <c r="G709" s="187"/>
      <c r="H709" s="80" t="str">
        <f>IF(ISERROR(IF(ISERROR(VLOOKUP((LEFT(D709,2)),'Fed. Agency Identifier Table'!A$2:C$63,3,FALSE)),(VLOOKUP((LEFT(D709,1)),'Fed. Agency Identifier Table'!A$2:C$63,3,FALSE)),(VLOOKUP((LEFT(D709,2)),'Fed. Agency Identifier Table'!A$2:C$63,3,FALSE)))),"",(IF(ISERROR(VLOOKUP((LEFT(D709,2)),'Fed. Agency Identifier Table'!A$2:C$63,3,FALSE)),(VLOOKUP((LEFT(D709,1)),'Fed. Agency Identifier Table'!A$2:C$63,3,FALSE)),(VLOOKUP((LEFT(D709,2)),'Fed. Agency Identifier Table'!A$2:C$63,3,FALSE)))))</f>
        <v/>
      </c>
      <c r="I709" s="150" t="str">
        <f>IF(ISNUMBER(SEARCH("*.unk*",D709)),"Other Federal Awards",IF(ISERROR(VLOOKUP(D709,'CFDA Program Titles Table'!A$2:C$2607,3,FALSE)),"",VLOOKUP(D709,'CFDA Program Titles Table'!A$2:C$2607,3,FALSE)))</f>
        <v/>
      </c>
      <c r="J709" s="70"/>
      <c r="K709" s="70"/>
      <c r="L709" s="2"/>
      <c r="M709" s="10"/>
      <c r="N709" s="10"/>
      <c r="R709" s="17"/>
      <c r="S709" s="106" t="str">
        <f>IFERROR(IF(J709="Y", "Research And Development Programs Cluster:", VLOOKUP(D709,'Cluster Info'!$A$2:$B$113,2,FALSE)), "Non Cluster:")</f>
        <v>Non Cluster:</v>
      </c>
      <c r="T709" s="106">
        <f t="shared" si="55"/>
        <v>0</v>
      </c>
      <c r="U709" s="106">
        <f t="shared" si="57"/>
        <v>0</v>
      </c>
      <c r="V709" s="106">
        <f t="shared" si="58"/>
        <v>0</v>
      </c>
      <c r="W709" s="119">
        <f t="shared" si="56"/>
        <v>0</v>
      </c>
      <c r="X709" s="106">
        <f t="shared" si="59"/>
        <v>0</v>
      </c>
    </row>
    <row r="710" spans="1:24" ht="14">
      <c r="A710" s="198"/>
      <c r="D710" s="1"/>
      <c r="E710" s="1"/>
      <c r="F710" s="187"/>
      <c r="G710" s="187"/>
      <c r="H710" s="80" t="str">
        <f>IF(ISERROR(IF(ISERROR(VLOOKUP((LEFT(D710,2)),'Fed. Agency Identifier Table'!A$2:C$63,3,FALSE)),(VLOOKUP((LEFT(D710,1)),'Fed. Agency Identifier Table'!A$2:C$63,3,FALSE)),(VLOOKUP((LEFT(D710,2)),'Fed. Agency Identifier Table'!A$2:C$63,3,FALSE)))),"",(IF(ISERROR(VLOOKUP((LEFT(D710,2)),'Fed. Agency Identifier Table'!A$2:C$63,3,FALSE)),(VLOOKUP((LEFT(D710,1)),'Fed. Agency Identifier Table'!A$2:C$63,3,FALSE)),(VLOOKUP((LEFT(D710,2)),'Fed. Agency Identifier Table'!A$2:C$63,3,FALSE)))))</f>
        <v/>
      </c>
      <c r="I710" s="150" t="str">
        <f>IF(ISNUMBER(SEARCH("*.unk*",D710)),"Other Federal Awards",IF(ISERROR(VLOOKUP(D710,'CFDA Program Titles Table'!A$2:C$2607,3,FALSE)),"",VLOOKUP(D710,'CFDA Program Titles Table'!A$2:C$2607,3,FALSE)))</f>
        <v/>
      </c>
      <c r="J710" s="70"/>
      <c r="K710" s="70"/>
      <c r="L710" s="2"/>
      <c r="M710" s="10"/>
      <c r="N710" s="10"/>
      <c r="R710" s="17"/>
      <c r="S710" s="106" t="str">
        <f>IFERROR(IF(J710="Y", "Research And Development Programs Cluster:", VLOOKUP(D710,'Cluster Info'!$A$2:$B$113,2,FALSE)), "Non Cluster:")</f>
        <v>Non Cluster:</v>
      </c>
      <c r="T710" s="106">
        <f t="shared" si="55"/>
        <v>0</v>
      </c>
      <c r="U710" s="106">
        <f t="shared" si="57"/>
        <v>0</v>
      </c>
      <c r="V710" s="106">
        <f t="shared" si="58"/>
        <v>0</v>
      </c>
      <c r="W710" s="119">
        <f t="shared" si="56"/>
        <v>0</v>
      </c>
      <c r="X710" s="106">
        <f t="shared" si="59"/>
        <v>0</v>
      </c>
    </row>
    <row r="711" spans="1:24" ht="14">
      <c r="A711" s="198"/>
      <c r="D711" s="1"/>
      <c r="E711" s="1"/>
      <c r="F711" s="187"/>
      <c r="G711" s="187"/>
      <c r="H711" s="80" t="str">
        <f>IF(ISERROR(IF(ISERROR(VLOOKUP((LEFT(D711,2)),'Fed. Agency Identifier Table'!A$2:C$63,3,FALSE)),(VLOOKUP((LEFT(D711,1)),'Fed. Agency Identifier Table'!A$2:C$63,3,FALSE)),(VLOOKUP((LEFT(D711,2)),'Fed. Agency Identifier Table'!A$2:C$63,3,FALSE)))),"",(IF(ISERROR(VLOOKUP((LEFT(D711,2)),'Fed. Agency Identifier Table'!A$2:C$63,3,FALSE)),(VLOOKUP((LEFT(D711,1)),'Fed. Agency Identifier Table'!A$2:C$63,3,FALSE)),(VLOOKUP((LEFT(D711,2)),'Fed. Agency Identifier Table'!A$2:C$63,3,FALSE)))))</f>
        <v/>
      </c>
      <c r="I711" s="150" t="str">
        <f>IF(ISNUMBER(SEARCH("*.unk*",D711)),"Other Federal Awards",IF(ISERROR(VLOOKUP(D711,'CFDA Program Titles Table'!A$2:C$2607,3,FALSE)),"",VLOOKUP(D711,'CFDA Program Titles Table'!A$2:C$2607,3,FALSE)))</f>
        <v/>
      </c>
      <c r="J711" s="70"/>
      <c r="K711" s="70"/>
      <c r="L711" s="2"/>
      <c r="M711" s="10"/>
      <c r="N711" s="10"/>
      <c r="R711" s="17"/>
      <c r="S711" s="106" t="str">
        <f>IFERROR(IF(J711="Y", "Research And Development Programs Cluster:", VLOOKUP(D711,'Cluster Info'!$A$2:$B$113,2,FALSE)), "Non Cluster:")</f>
        <v>Non Cluster:</v>
      </c>
      <c r="T711" s="106">
        <f t="shared" si="55"/>
        <v>0</v>
      </c>
      <c r="U711" s="106">
        <f t="shared" si="57"/>
        <v>0</v>
      </c>
      <c r="V711" s="106">
        <f t="shared" si="58"/>
        <v>0</v>
      </c>
      <c r="W711" s="119">
        <f t="shared" si="56"/>
        <v>0</v>
      </c>
      <c r="X711" s="106">
        <f t="shared" si="59"/>
        <v>0</v>
      </c>
    </row>
    <row r="712" spans="1:24" ht="14">
      <c r="A712" s="198"/>
      <c r="D712" s="1"/>
      <c r="E712" s="1"/>
      <c r="F712" s="187"/>
      <c r="G712" s="187"/>
      <c r="H712" s="80" t="str">
        <f>IF(ISERROR(IF(ISERROR(VLOOKUP((LEFT(D712,2)),'Fed. Agency Identifier Table'!A$2:C$63,3,FALSE)),(VLOOKUP((LEFT(D712,1)),'Fed. Agency Identifier Table'!A$2:C$63,3,FALSE)),(VLOOKUP((LEFT(D712,2)),'Fed. Agency Identifier Table'!A$2:C$63,3,FALSE)))),"",(IF(ISERROR(VLOOKUP((LEFT(D712,2)),'Fed. Agency Identifier Table'!A$2:C$63,3,FALSE)),(VLOOKUP((LEFT(D712,1)),'Fed. Agency Identifier Table'!A$2:C$63,3,FALSE)),(VLOOKUP((LEFT(D712,2)),'Fed. Agency Identifier Table'!A$2:C$63,3,FALSE)))))</f>
        <v/>
      </c>
      <c r="I712" s="150" t="str">
        <f>IF(ISNUMBER(SEARCH("*.unk*",D712)),"Other Federal Awards",IF(ISERROR(VLOOKUP(D712,'CFDA Program Titles Table'!A$2:C$2607,3,FALSE)),"",VLOOKUP(D712,'CFDA Program Titles Table'!A$2:C$2607,3,FALSE)))</f>
        <v/>
      </c>
      <c r="J712" s="70"/>
      <c r="K712" s="70"/>
      <c r="L712" s="2"/>
      <c r="M712" s="10"/>
      <c r="N712" s="10"/>
      <c r="R712" s="17"/>
      <c r="S712" s="106" t="str">
        <f>IFERROR(IF(J712="Y", "Research And Development Programs Cluster:", VLOOKUP(D712,'Cluster Info'!$A$2:$B$113,2,FALSE)), "Non Cluster:")</f>
        <v>Non Cluster:</v>
      </c>
      <c r="T712" s="106">
        <f t="shared" si="55"/>
        <v>0</v>
      </c>
      <c r="U712" s="106">
        <f t="shared" si="57"/>
        <v>0</v>
      </c>
      <c r="V712" s="106">
        <f t="shared" si="58"/>
        <v>0</v>
      </c>
      <c r="W712" s="119">
        <f t="shared" si="56"/>
        <v>0</v>
      </c>
      <c r="X712" s="106">
        <f t="shared" si="59"/>
        <v>0</v>
      </c>
    </row>
    <row r="713" spans="1:24" ht="14">
      <c r="A713" s="198"/>
      <c r="D713" s="1"/>
      <c r="E713" s="1"/>
      <c r="F713" s="187"/>
      <c r="G713" s="187"/>
      <c r="H713" s="80" t="str">
        <f>IF(ISERROR(IF(ISERROR(VLOOKUP((LEFT(D713,2)),'Fed. Agency Identifier Table'!A$2:C$63,3,FALSE)),(VLOOKUP((LEFT(D713,1)),'Fed. Agency Identifier Table'!A$2:C$63,3,FALSE)),(VLOOKUP((LEFT(D713,2)),'Fed. Agency Identifier Table'!A$2:C$63,3,FALSE)))),"",(IF(ISERROR(VLOOKUP((LEFT(D713,2)),'Fed. Agency Identifier Table'!A$2:C$63,3,FALSE)),(VLOOKUP((LEFT(D713,1)),'Fed. Agency Identifier Table'!A$2:C$63,3,FALSE)),(VLOOKUP((LEFT(D713,2)),'Fed. Agency Identifier Table'!A$2:C$63,3,FALSE)))))</f>
        <v/>
      </c>
      <c r="I713" s="150" t="str">
        <f>IF(ISNUMBER(SEARCH("*.unk*",D713)),"Other Federal Awards",IF(ISERROR(VLOOKUP(D713,'CFDA Program Titles Table'!A$2:C$2607,3,FALSE)),"",VLOOKUP(D713,'CFDA Program Titles Table'!A$2:C$2607,3,FALSE)))</f>
        <v/>
      </c>
      <c r="J713" s="70"/>
      <c r="K713" s="70"/>
      <c r="L713" s="2"/>
      <c r="M713" s="10"/>
      <c r="N713" s="10"/>
      <c r="R713" s="17"/>
      <c r="S713" s="106" t="str">
        <f>IFERROR(IF(J713="Y", "Research And Development Programs Cluster:", VLOOKUP(D713,'Cluster Info'!$A$2:$B$113,2,FALSE)), "Non Cluster:")</f>
        <v>Non Cluster:</v>
      </c>
      <c r="T713" s="106">
        <f t="shared" si="55"/>
        <v>0</v>
      </c>
      <c r="U713" s="106">
        <f t="shared" si="57"/>
        <v>0</v>
      </c>
      <c r="V713" s="106">
        <f t="shared" si="58"/>
        <v>0</v>
      </c>
      <c r="W713" s="119">
        <f t="shared" si="56"/>
        <v>0</v>
      </c>
      <c r="X713" s="106">
        <f t="shared" si="59"/>
        <v>0</v>
      </c>
    </row>
    <row r="714" spans="1:24" ht="14">
      <c r="A714" s="198"/>
      <c r="D714" s="1"/>
      <c r="E714" s="1"/>
      <c r="F714" s="187"/>
      <c r="G714" s="187"/>
      <c r="H714" s="80" t="str">
        <f>IF(ISERROR(IF(ISERROR(VLOOKUP((LEFT(D714,2)),'Fed. Agency Identifier Table'!A$2:C$63,3,FALSE)),(VLOOKUP((LEFT(D714,1)),'Fed. Agency Identifier Table'!A$2:C$63,3,FALSE)),(VLOOKUP((LEFT(D714,2)),'Fed. Agency Identifier Table'!A$2:C$63,3,FALSE)))),"",(IF(ISERROR(VLOOKUP((LEFT(D714,2)),'Fed. Agency Identifier Table'!A$2:C$63,3,FALSE)),(VLOOKUP((LEFT(D714,1)),'Fed. Agency Identifier Table'!A$2:C$63,3,FALSE)),(VLOOKUP((LEFT(D714,2)),'Fed. Agency Identifier Table'!A$2:C$63,3,FALSE)))))</f>
        <v/>
      </c>
      <c r="I714" s="150" t="str">
        <f>IF(ISNUMBER(SEARCH("*.unk*",D714)),"Other Federal Awards",IF(ISERROR(VLOOKUP(D714,'CFDA Program Titles Table'!A$2:C$2607,3,FALSE)),"",VLOOKUP(D714,'CFDA Program Titles Table'!A$2:C$2607,3,FALSE)))</f>
        <v/>
      </c>
      <c r="J714" s="70"/>
      <c r="K714" s="70"/>
      <c r="L714" s="2"/>
      <c r="M714" s="10"/>
      <c r="N714" s="10"/>
      <c r="R714" s="17"/>
      <c r="S714" s="106" t="str">
        <f>IFERROR(IF(J714="Y", "Research And Development Programs Cluster:", VLOOKUP(D714,'Cluster Info'!$A$2:$B$113,2,FALSE)), "Non Cluster:")</f>
        <v>Non Cluster:</v>
      </c>
      <c r="T714" s="106">
        <f t="shared" si="55"/>
        <v>0</v>
      </c>
      <c r="U714" s="106">
        <f t="shared" si="57"/>
        <v>0</v>
      </c>
      <c r="V714" s="106">
        <f t="shared" si="58"/>
        <v>0</v>
      </c>
      <c r="W714" s="119">
        <f t="shared" si="56"/>
        <v>0</v>
      </c>
      <c r="X714" s="106">
        <f t="shared" si="59"/>
        <v>0</v>
      </c>
    </row>
    <row r="715" spans="1:24" ht="14">
      <c r="A715" s="198"/>
      <c r="D715" s="1"/>
      <c r="E715" s="1"/>
      <c r="F715" s="187"/>
      <c r="G715" s="187"/>
      <c r="H715" s="80" t="str">
        <f>IF(ISERROR(IF(ISERROR(VLOOKUP((LEFT(D715,2)),'Fed. Agency Identifier Table'!A$2:C$63,3,FALSE)),(VLOOKUP((LEFT(D715,1)),'Fed. Agency Identifier Table'!A$2:C$63,3,FALSE)),(VLOOKUP((LEFT(D715,2)),'Fed. Agency Identifier Table'!A$2:C$63,3,FALSE)))),"",(IF(ISERROR(VLOOKUP((LEFT(D715,2)),'Fed. Agency Identifier Table'!A$2:C$63,3,FALSE)),(VLOOKUP((LEFT(D715,1)),'Fed. Agency Identifier Table'!A$2:C$63,3,FALSE)),(VLOOKUP((LEFT(D715,2)),'Fed. Agency Identifier Table'!A$2:C$63,3,FALSE)))))</f>
        <v/>
      </c>
      <c r="I715" s="150" t="str">
        <f>IF(ISNUMBER(SEARCH("*.unk*",D715)),"Other Federal Awards",IF(ISERROR(VLOOKUP(D715,'CFDA Program Titles Table'!A$2:C$2607,3,FALSE)),"",VLOOKUP(D715,'CFDA Program Titles Table'!A$2:C$2607,3,FALSE)))</f>
        <v/>
      </c>
      <c r="J715" s="70"/>
      <c r="K715" s="70"/>
      <c r="L715" s="2"/>
      <c r="M715" s="10"/>
      <c r="N715" s="10"/>
      <c r="R715" s="17"/>
      <c r="S715" s="106" t="str">
        <f>IFERROR(IF(J715="Y", "Research And Development Programs Cluster:", VLOOKUP(D715,'Cluster Info'!$A$2:$B$113,2,FALSE)), "Non Cluster:")</f>
        <v>Non Cluster:</v>
      </c>
      <c r="T715" s="106">
        <f t="shared" si="55"/>
        <v>0</v>
      </c>
      <c r="U715" s="106">
        <f t="shared" si="57"/>
        <v>0</v>
      </c>
      <c r="V715" s="106">
        <f t="shared" si="58"/>
        <v>0</v>
      </c>
      <c r="W715" s="119">
        <f t="shared" si="56"/>
        <v>0</v>
      </c>
      <c r="X715" s="106">
        <f t="shared" si="59"/>
        <v>0</v>
      </c>
    </row>
    <row r="716" spans="1:24" ht="14">
      <c r="A716" s="198"/>
      <c r="D716" s="1"/>
      <c r="E716" s="1"/>
      <c r="F716" s="187"/>
      <c r="G716" s="187"/>
      <c r="H716" s="80" t="str">
        <f>IF(ISERROR(IF(ISERROR(VLOOKUP((LEFT(D716,2)),'Fed. Agency Identifier Table'!A$2:C$63,3,FALSE)),(VLOOKUP((LEFT(D716,1)),'Fed. Agency Identifier Table'!A$2:C$63,3,FALSE)),(VLOOKUP((LEFT(D716,2)),'Fed. Agency Identifier Table'!A$2:C$63,3,FALSE)))),"",(IF(ISERROR(VLOOKUP((LEFT(D716,2)),'Fed. Agency Identifier Table'!A$2:C$63,3,FALSE)),(VLOOKUP((LEFT(D716,1)),'Fed. Agency Identifier Table'!A$2:C$63,3,FALSE)),(VLOOKUP((LEFT(D716,2)),'Fed. Agency Identifier Table'!A$2:C$63,3,FALSE)))))</f>
        <v/>
      </c>
      <c r="I716" s="150" t="str">
        <f>IF(ISNUMBER(SEARCH("*.unk*",D716)),"Other Federal Awards",IF(ISERROR(VLOOKUP(D716,'CFDA Program Titles Table'!A$2:C$2607,3,FALSE)),"",VLOOKUP(D716,'CFDA Program Titles Table'!A$2:C$2607,3,FALSE)))</f>
        <v/>
      </c>
      <c r="J716" s="70"/>
      <c r="K716" s="70"/>
      <c r="L716" s="2"/>
      <c r="M716" s="10"/>
      <c r="N716" s="10"/>
      <c r="R716" s="17"/>
      <c r="S716" s="106" t="str">
        <f>IFERROR(IF(J716="Y", "Research And Development Programs Cluster:", VLOOKUP(D716,'Cluster Info'!$A$2:$B$113,2,FALSE)), "Non Cluster:")</f>
        <v>Non Cluster:</v>
      </c>
      <c r="T716" s="106">
        <f t="shared" si="55"/>
        <v>0</v>
      </c>
      <c r="U716" s="106">
        <f t="shared" si="57"/>
        <v>0</v>
      </c>
      <c r="V716" s="106">
        <f t="shared" si="58"/>
        <v>0</v>
      </c>
      <c r="W716" s="119">
        <f t="shared" si="56"/>
        <v>0</v>
      </c>
      <c r="X716" s="106">
        <f t="shared" si="59"/>
        <v>0</v>
      </c>
    </row>
    <row r="717" spans="1:24" ht="14">
      <c r="A717" s="198"/>
      <c r="D717" s="1"/>
      <c r="E717" s="1"/>
      <c r="F717" s="187"/>
      <c r="G717" s="187"/>
      <c r="H717" s="80" t="str">
        <f>IF(ISERROR(IF(ISERROR(VLOOKUP((LEFT(D717,2)),'Fed. Agency Identifier Table'!A$2:C$63,3,FALSE)),(VLOOKUP((LEFT(D717,1)),'Fed. Agency Identifier Table'!A$2:C$63,3,FALSE)),(VLOOKUP((LEFT(D717,2)),'Fed. Agency Identifier Table'!A$2:C$63,3,FALSE)))),"",(IF(ISERROR(VLOOKUP((LEFT(D717,2)),'Fed. Agency Identifier Table'!A$2:C$63,3,FALSE)),(VLOOKUP((LEFT(D717,1)),'Fed. Agency Identifier Table'!A$2:C$63,3,FALSE)),(VLOOKUP((LEFT(D717,2)),'Fed. Agency Identifier Table'!A$2:C$63,3,FALSE)))))</f>
        <v/>
      </c>
      <c r="I717" s="150" t="str">
        <f>IF(ISNUMBER(SEARCH("*.unk*",D717)),"Other Federal Awards",IF(ISERROR(VLOOKUP(D717,'CFDA Program Titles Table'!A$2:C$2607,3,FALSE)),"",VLOOKUP(D717,'CFDA Program Titles Table'!A$2:C$2607,3,FALSE)))</f>
        <v/>
      </c>
      <c r="J717" s="70"/>
      <c r="K717" s="70"/>
      <c r="L717" s="2"/>
      <c r="M717" s="10"/>
      <c r="N717" s="10"/>
      <c r="R717" s="17"/>
      <c r="S717" s="106" t="str">
        <f>IFERROR(IF(J717="Y", "Research And Development Programs Cluster:", VLOOKUP(D717,'Cluster Info'!$A$2:$B$113,2,FALSE)), "Non Cluster:")</f>
        <v>Non Cluster:</v>
      </c>
      <c r="T717" s="106">
        <f t="shared" si="55"/>
        <v>0</v>
      </c>
      <c r="U717" s="106">
        <f t="shared" si="57"/>
        <v>0</v>
      </c>
      <c r="V717" s="106">
        <f t="shared" si="58"/>
        <v>0</v>
      </c>
      <c r="W717" s="119">
        <f t="shared" si="56"/>
        <v>0</v>
      </c>
      <c r="X717" s="106">
        <f t="shared" si="59"/>
        <v>0</v>
      </c>
    </row>
    <row r="718" spans="1:24" ht="14">
      <c r="A718" s="198"/>
      <c r="D718" s="1"/>
      <c r="E718" s="1"/>
      <c r="F718" s="187"/>
      <c r="G718" s="187"/>
      <c r="H718" s="80" t="str">
        <f>IF(ISERROR(IF(ISERROR(VLOOKUP((LEFT(D718,2)),'Fed. Agency Identifier Table'!A$2:C$63,3,FALSE)),(VLOOKUP((LEFT(D718,1)),'Fed. Agency Identifier Table'!A$2:C$63,3,FALSE)),(VLOOKUP((LEFT(D718,2)),'Fed. Agency Identifier Table'!A$2:C$63,3,FALSE)))),"",(IF(ISERROR(VLOOKUP((LEFT(D718,2)),'Fed. Agency Identifier Table'!A$2:C$63,3,FALSE)),(VLOOKUP((LEFT(D718,1)),'Fed. Agency Identifier Table'!A$2:C$63,3,FALSE)),(VLOOKUP((LEFT(D718,2)),'Fed. Agency Identifier Table'!A$2:C$63,3,FALSE)))))</f>
        <v/>
      </c>
      <c r="I718" s="150" t="str">
        <f>IF(ISNUMBER(SEARCH("*.unk*",D718)),"Other Federal Awards",IF(ISERROR(VLOOKUP(D718,'CFDA Program Titles Table'!A$2:C$2607,3,FALSE)),"",VLOOKUP(D718,'CFDA Program Titles Table'!A$2:C$2607,3,FALSE)))</f>
        <v/>
      </c>
      <c r="J718" s="70"/>
      <c r="K718" s="70"/>
      <c r="L718" s="2"/>
      <c r="M718" s="10"/>
      <c r="N718" s="10"/>
      <c r="R718" s="17"/>
      <c r="S718" s="106" t="str">
        <f>IFERROR(IF(J718="Y", "Research And Development Programs Cluster:", VLOOKUP(D718,'Cluster Info'!$A$2:$B$113,2,FALSE)), "Non Cluster:")</f>
        <v>Non Cluster:</v>
      </c>
      <c r="T718" s="106">
        <f t="shared" si="55"/>
        <v>0</v>
      </c>
      <c r="U718" s="106">
        <f t="shared" si="57"/>
        <v>0</v>
      </c>
      <c r="V718" s="106">
        <f t="shared" si="58"/>
        <v>0</v>
      </c>
      <c r="W718" s="119">
        <f t="shared" si="56"/>
        <v>0</v>
      </c>
      <c r="X718" s="106">
        <f t="shared" si="59"/>
        <v>0</v>
      </c>
    </row>
    <row r="719" spans="1:24" ht="14">
      <c r="A719" s="198"/>
      <c r="D719" s="1"/>
      <c r="E719" s="1"/>
      <c r="F719" s="187"/>
      <c r="G719" s="187"/>
      <c r="H719" s="80" t="str">
        <f>IF(ISERROR(IF(ISERROR(VLOOKUP((LEFT(D719,2)),'Fed. Agency Identifier Table'!A$2:C$63,3,FALSE)),(VLOOKUP((LEFT(D719,1)),'Fed. Agency Identifier Table'!A$2:C$63,3,FALSE)),(VLOOKUP((LEFT(D719,2)),'Fed. Agency Identifier Table'!A$2:C$63,3,FALSE)))),"",(IF(ISERROR(VLOOKUP((LEFT(D719,2)),'Fed. Agency Identifier Table'!A$2:C$63,3,FALSE)),(VLOOKUP((LEFT(D719,1)),'Fed. Agency Identifier Table'!A$2:C$63,3,FALSE)),(VLOOKUP((LEFT(D719,2)),'Fed. Agency Identifier Table'!A$2:C$63,3,FALSE)))))</f>
        <v/>
      </c>
      <c r="I719" s="150" t="str">
        <f>IF(ISNUMBER(SEARCH("*.unk*",D719)),"Other Federal Awards",IF(ISERROR(VLOOKUP(D719,'CFDA Program Titles Table'!A$2:C$2607,3,FALSE)),"",VLOOKUP(D719,'CFDA Program Titles Table'!A$2:C$2607,3,FALSE)))</f>
        <v/>
      </c>
      <c r="J719" s="70"/>
      <c r="K719" s="70"/>
      <c r="L719" s="2"/>
      <c r="M719" s="10"/>
      <c r="N719" s="10"/>
      <c r="R719" s="17"/>
      <c r="S719" s="106" t="str">
        <f>IFERROR(IF(J719="Y", "Research And Development Programs Cluster:", VLOOKUP(D719,'Cluster Info'!$A$2:$B$113,2,FALSE)), "Non Cluster:")</f>
        <v>Non Cluster:</v>
      </c>
      <c r="T719" s="106">
        <f t="shared" si="55"/>
        <v>0</v>
      </c>
      <c r="U719" s="106">
        <f t="shared" si="57"/>
        <v>0</v>
      </c>
      <c r="V719" s="106">
        <f t="shared" si="58"/>
        <v>0</v>
      </c>
      <c r="W719" s="119">
        <f t="shared" si="56"/>
        <v>0</v>
      </c>
      <c r="X719" s="106">
        <f t="shared" si="59"/>
        <v>0</v>
      </c>
    </row>
    <row r="720" spans="1:24" ht="14">
      <c r="A720" s="198"/>
      <c r="D720" s="1"/>
      <c r="E720" s="1"/>
      <c r="F720" s="187"/>
      <c r="G720" s="187"/>
      <c r="H720" s="80" t="str">
        <f>IF(ISERROR(IF(ISERROR(VLOOKUP((LEFT(D720,2)),'Fed. Agency Identifier Table'!A$2:C$63,3,FALSE)),(VLOOKUP((LEFT(D720,1)),'Fed. Agency Identifier Table'!A$2:C$63,3,FALSE)),(VLOOKUP((LEFT(D720,2)),'Fed. Agency Identifier Table'!A$2:C$63,3,FALSE)))),"",(IF(ISERROR(VLOOKUP((LEFT(D720,2)),'Fed. Agency Identifier Table'!A$2:C$63,3,FALSE)),(VLOOKUP((LEFT(D720,1)),'Fed. Agency Identifier Table'!A$2:C$63,3,FALSE)),(VLOOKUP((LEFT(D720,2)),'Fed. Agency Identifier Table'!A$2:C$63,3,FALSE)))))</f>
        <v/>
      </c>
      <c r="I720" s="150" t="str">
        <f>IF(ISNUMBER(SEARCH("*.unk*",D720)),"Other Federal Awards",IF(ISERROR(VLOOKUP(D720,'CFDA Program Titles Table'!A$2:C$2607,3,FALSE)),"",VLOOKUP(D720,'CFDA Program Titles Table'!A$2:C$2607,3,FALSE)))</f>
        <v/>
      </c>
      <c r="J720" s="70"/>
      <c r="K720" s="70"/>
      <c r="L720" s="2"/>
      <c r="M720" s="10"/>
      <c r="N720" s="10"/>
      <c r="R720" s="17"/>
      <c r="S720" s="106" t="str">
        <f>IFERROR(IF(J720="Y", "Research And Development Programs Cluster:", VLOOKUP(D720,'Cluster Info'!$A$2:$B$113,2,FALSE)), "Non Cluster:")</f>
        <v>Non Cluster:</v>
      </c>
      <c r="T720" s="106">
        <f t="shared" si="55"/>
        <v>0</v>
      </c>
      <c r="U720" s="106">
        <f t="shared" si="57"/>
        <v>0</v>
      </c>
      <c r="V720" s="106">
        <f t="shared" si="58"/>
        <v>0</v>
      </c>
      <c r="W720" s="119">
        <f t="shared" si="56"/>
        <v>0</v>
      </c>
      <c r="X720" s="106">
        <f t="shared" si="59"/>
        <v>0</v>
      </c>
    </row>
    <row r="721" spans="1:24" ht="14">
      <c r="A721" s="198"/>
      <c r="D721" s="1"/>
      <c r="E721" s="1"/>
      <c r="F721" s="187"/>
      <c r="G721" s="187"/>
      <c r="H721" s="80" t="str">
        <f>IF(ISERROR(IF(ISERROR(VLOOKUP((LEFT(D721,2)),'Fed. Agency Identifier Table'!A$2:C$63,3,FALSE)),(VLOOKUP((LEFT(D721,1)),'Fed. Agency Identifier Table'!A$2:C$63,3,FALSE)),(VLOOKUP((LEFT(D721,2)),'Fed. Agency Identifier Table'!A$2:C$63,3,FALSE)))),"",(IF(ISERROR(VLOOKUP((LEFT(D721,2)),'Fed. Agency Identifier Table'!A$2:C$63,3,FALSE)),(VLOOKUP((LEFT(D721,1)),'Fed. Agency Identifier Table'!A$2:C$63,3,FALSE)),(VLOOKUP((LEFT(D721,2)),'Fed. Agency Identifier Table'!A$2:C$63,3,FALSE)))))</f>
        <v/>
      </c>
      <c r="I721" s="150" t="str">
        <f>IF(ISNUMBER(SEARCH("*.unk*",D721)),"Other Federal Awards",IF(ISERROR(VLOOKUP(D721,'CFDA Program Titles Table'!A$2:C$2607,3,FALSE)),"",VLOOKUP(D721,'CFDA Program Titles Table'!A$2:C$2607,3,FALSE)))</f>
        <v/>
      </c>
      <c r="J721" s="70"/>
      <c r="K721" s="70"/>
      <c r="L721" s="2"/>
      <c r="M721" s="10"/>
      <c r="N721" s="10"/>
      <c r="R721" s="17"/>
      <c r="S721" s="106" t="str">
        <f>IFERROR(IF(J721="Y", "Research And Development Programs Cluster:", VLOOKUP(D721,'Cluster Info'!$A$2:$B$113,2,FALSE)), "Non Cluster:")</f>
        <v>Non Cluster:</v>
      </c>
      <c r="T721" s="106">
        <f t="shared" si="55"/>
        <v>0</v>
      </c>
      <c r="U721" s="106">
        <f t="shared" si="57"/>
        <v>0</v>
      </c>
      <c r="V721" s="106">
        <f t="shared" si="58"/>
        <v>0</v>
      </c>
      <c r="W721" s="119">
        <f t="shared" si="56"/>
        <v>0</v>
      </c>
      <c r="X721" s="106">
        <f t="shared" si="59"/>
        <v>0</v>
      </c>
    </row>
    <row r="722" spans="1:24" ht="14">
      <c r="A722" s="198"/>
      <c r="D722" s="1"/>
      <c r="E722" s="1"/>
      <c r="F722" s="187"/>
      <c r="G722" s="187"/>
      <c r="H722" s="80" t="str">
        <f>IF(ISERROR(IF(ISERROR(VLOOKUP((LEFT(D722,2)),'Fed. Agency Identifier Table'!A$2:C$63,3,FALSE)),(VLOOKUP((LEFT(D722,1)),'Fed. Agency Identifier Table'!A$2:C$63,3,FALSE)),(VLOOKUP((LEFT(D722,2)),'Fed. Agency Identifier Table'!A$2:C$63,3,FALSE)))),"",(IF(ISERROR(VLOOKUP((LEFT(D722,2)),'Fed. Agency Identifier Table'!A$2:C$63,3,FALSE)),(VLOOKUP((LEFT(D722,1)),'Fed. Agency Identifier Table'!A$2:C$63,3,FALSE)),(VLOOKUP((LEFT(D722,2)),'Fed. Agency Identifier Table'!A$2:C$63,3,FALSE)))))</f>
        <v/>
      </c>
      <c r="I722" s="150" t="str">
        <f>IF(ISNUMBER(SEARCH("*.unk*",D722)),"Other Federal Awards",IF(ISERROR(VLOOKUP(D722,'CFDA Program Titles Table'!A$2:C$2607,3,FALSE)),"",VLOOKUP(D722,'CFDA Program Titles Table'!A$2:C$2607,3,FALSE)))</f>
        <v/>
      </c>
      <c r="J722" s="70"/>
      <c r="K722" s="70"/>
      <c r="L722" s="2"/>
      <c r="M722" s="10"/>
      <c r="N722" s="10"/>
      <c r="R722" s="17"/>
      <c r="S722" s="106" t="str">
        <f>IFERROR(IF(J722="Y", "Research And Development Programs Cluster:", VLOOKUP(D722,'Cluster Info'!$A$2:$B$113,2,FALSE)), "Non Cluster:")</f>
        <v>Non Cluster:</v>
      </c>
      <c r="T722" s="106">
        <f t="shared" si="55"/>
        <v>0</v>
      </c>
      <c r="U722" s="106">
        <f t="shared" si="57"/>
        <v>0</v>
      </c>
      <c r="V722" s="106">
        <f t="shared" si="58"/>
        <v>0</v>
      </c>
      <c r="W722" s="119">
        <f t="shared" si="56"/>
        <v>0</v>
      </c>
      <c r="X722" s="106">
        <f t="shared" si="59"/>
        <v>0</v>
      </c>
    </row>
    <row r="723" spans="1:24" ht="14">
      <c r="A723" s="198"/>
      <c r="D723" s="1"/>
      <c r="E723" s="1"/>
      <c r="F723" s="187"/>
      <c r="G723" s="187"/>
      <c r="H723" s="80" t="str">
        <f>IF(ISERROR(IF(ISERROR(VLOOKUP((LEFT(D723,2)),'Fed. Agency Identifier Table'!A$2:C$63,3,FALSE)),(VLOOKUP((LEFT(D723,1)),'Fed. Agency Identifier Table'!A$2:C$63,3,FALSE)),(VLOOKUP((LEFT(D723,2)),'Fed. Agency Identifier Table'!A$2:C$63,3,FALSE)))),"",(IF(ISERROR(VLOOKUP((LEFT(D723,2)),'Fed. Agency Identifier Table'!A$2:C$63,3,FALSE)),(VLOOKUP((LEFT(D723,1)),'Fed. Agency Identifier Table'!A$2:C$63,3,FALSE)),(VLOOKUP((LEFT(D723,2)),'Fed. Agency Identifier Table'!A$2:C$63,3,FALSE)))))</f>
        <v/>
      </c>
      <c r="I723" s="150" t="str">
        <f>IF(ISNUMBER(SEARCH("*.unk*",D723)),"Other Federal Awards",IF(ISERROR(VLOOKUP(D723,'CFDA Program Titles Table'!A$2:C$2607,3,FALSE)),"",VLOOKUP(D723,'CFDA Program Titles Table'!A$2:C$2607,3,FALSE)))</f>
        <v/>
      </c>
      <c r="J723" s="70"/>
      <c r="K723" s="70"/>
      <c r="L723" s="2"/>
      <c r="M723" s="10"/>
      <c r="N723" s="10"/>
      <c r="R723" s="17"/>
      <c r="S723" s="106" t="str">
        <f>IFERROR(IF(J723="Y", "Research And Development Programs Cluster:", VLOOKUP(D723,'Cluster Info'!$A$2:$B$113,2,FALSE)), "Non Cluster:")</f>
        <v>Non Cluster:</v>
      </c>
      <c r="T723" s="106">
        <f t="shared" si="55"/>
        <v>0</v>
      </c>
      <c r="U723" s="106">
        <f t="shared" si="57"/>
        <v>0</v>
      </c>
      <c r="V723" s="106">
        <f t="shared" si="58"/>
        <v>0</v>
      </c>
      <c r="W723" s="119">
        <f t="shared" si="56"/>
        <v>0</v>
      </c>
      <c r="X723" s="106">
        <f t="shared" si="59"/>
        <v>0</v>
      </c>
    </row>
    <row r="724" spans="1:24" ht="14">
      <c r="A724" s="198"/>
      <c r="D724" s="1"/>
      <c r="E724" s="1"/>
      <c r="F724" s="187"/>
      <c r="G724" s="187"/>
      <c r="H724" s="80" t="str">
        <f>IF(ISERROR(IF(ISERROR(VLOOKUP((LEFT(D724,2)),'Fed. Agency Identifier Table'!A$2:C$63,3,FALSE)),(VLOOKUP((LEFT(D724,1)),'Fed. Agency Identifier Table'!A$2:C$63,3,FALSE)),(VLOOKUP((LEFT(D724,2)),'Fed. Agency Identifier Table'!A$2:C$63,3,FALSE)))),"",(IF(ISERROR(VLOOKUP((LEFT(D724,2)),'Fed. Agency Identifier Table'!A$2:C$63,3,FALSE)),(VLOOKUP((LEFT(D724,1)),'Fed. Agency Identifier Table'!A$2:C$63,3,FALSE)),(VLOOKUP((LEFT(D724,2)),'Fed. Agency Identifier Table'!A$2:C$63,3,FALSE)))))</f>
        <v/>
      </c>
      <c r="I724" s="150" t="str">
        <f>IF(ISNUMBER(SEARCH("*.unk*",D724)),"Other Federal Awards",IF(ISERROR(VLOOKUP(D724,'CFDA Program Titles Table'!A$2:C$2607,3,FALSE)),"",VLOOKUP(D724,'CFDA Program Titles Table'!A$2:C$2607,3,FALSE)))</f>
        <v/>
      </c>
      <c r="J724" s="70"/>
      <c r="K724" s="70"/>
      <c r="L724" s="2"/>
      <c r="M724" s="10"/>
      <c r="N724" s="10"/>
      <c r="R724" s="17"/>
      <c r="S724" s="106" t="str">
        <f>IFERROR(IF(J724="Y", "Research And Development Programs Cluster:", VLOOKUP(D724,'Cluster Info'!$A$2:$B$113,2,FALSE)), "Non Cluster:")</f>
        <v>Non Cluster:</v>
      </c>
      <c r="T724" s="106">
        <f t="shared" si="55"/>
        <v>0</v>
      </c>
      <c r="U724" s="106">
        <f t="shared" si="57"/>
        <v>0</v>
      </c>
      <c r="V724" s="106">
        <f t="shared" si="58"/>
        <v>0</v>
      </c>
      <c r="W724" s="119">
        <f t="shared" si="56"/>
        <v>0</v>
      </c>
      <c r="X724" s="106">
        <f t="shared" si="59"/>
        <v>0</v>
      </c>
    </row>
    <row r="725" spans="1:24" ht="14">
      <c r="A725" s="198"/>
      <c r="D725" s="1"/>
      <c r="E725" s="1"/>
      <c r="F725" s="187"/>
      <c r="G725" s="187"/>
      <c r="H725" s="80" t="str">
        <f>IF(ISERROR(IF(ISERROR(VLOOKUP((LEFT(D725,2)),'Fed. Agency Identifier Table'!A$2:C$63,3,FALSE)),(VLOOKUP((LEFT(D725,1)),'Fed. Agency Identifier Table'!A$2:C$63,3,FALSE)),(VLOOKUP((LEFT(D725,2)),'Fed. Agency Identifier Table'!A$2:C$63,3,FALSE)))),"",(IF(ISERROR(VLOOKUP((LEFT(D725,2)),'Fed. Agency Identifier Table'!A$2:C$63,3,FALSE)),(VLOOKUP((LEFT(D725,1)),'Fed. Agency Identifier Table'!A$2:C$63,3,FALSE)),(VLOOKUP((LEFT(D725,2)),'Fed. Agency Identifier Table'!A$2:C$63,3,FALSE)))))</f>
        <v/>
      </c>
      <c r="I725" s="150" t="str">
        <f>IF(ISNUMBER(SEARCH("*.unk*",D725)),"Other Federal Awards",IF(ISERROR(VLOOKUP(D725,'CFDA Program Titles Table'!A$2:C$2607,3,FALSE)),"",VLOOKUP(D725,'CFDA Program Titles Table'!A$2:C$2607,3,FALSE)))</f>
        <v/>
      </c>
      <c r="J725" s="70"/>
      <c r="K725" s="70"/>
      <c r="L725" s="2"/>
      <c r="M725" s="10"/>
      <c r="N725" s="10"/>
      <c r="R725" s="17"/>
      <c r="S725" s="106" t="str">
        <f>IFERROR(IF(J725="Y", "Research And Development Programs Cluster:", VLOOKUP(D725,'Cluster Info'!$A$2:$B$113,2,FALSE)), "Non Cluster:")</f>
        <v>Non Cluster:</v>
      </c>
      <c r="T725" s="106">
        <f t="shared" si="55"/>
        <v>0</v>
      </c>
      <c r="U725" s="106">
        <f t="shared" si="57"/>
        <v>0</v>
      </c>
      <c r="V725" s="106">
        <f t="shared" si="58"/>
        <v>0</v>
      </c>
      <c r="W725" s="119">
        <f t="shared" si="56"/>
        <v>0</v>
      </c>
      <c r="X725" s="106">
        <f t="shared" si="59"/>
        <v>0</v>
      </c>
    </row>
    <row r="726" spans="1:24" ht="14">
      <c r="A726" s="198"/>
      <c r="D726" s="1"/>
      <c r="E726" s="1"/>
      <c r="F726" s="187"/>
      <c r="G726" s="187"/>
      <c r="H726" s="80" t="str">
        <f>IF(ISERROR(IF(ISERROR(VLOOKUP((LEFT(D726,2)),'Fed. Agency Identifier Table'!A$2:C$63,3,FALSE)),(VLOOKUP((LEFT(D726,1)),'Fed. Agency Identifier Table'!A$2:C$63,3,FALSE)),(VLOOKUP((LEFT(D726,2)),'Fed. Agency Identifier Table'!A$2:C$63,3,FALSE)))),"",(IF(ISERROR(VLOOKUP((LEFT(D726,2)),'Fed. Agency Identifier Table'!A$2:C$63,3,FALSE)),(VLOOKUP((LEFT(D726,1)),'Fed. Agency Identifier Table'!A$2:C$63,3,FALSE)),(VLOOKUP((LEFT(D726,2)),'Fed. Agency Identifier Table'!A$2:C$63,3,FALSE)))))</f>
        <v/>
      </c>
      <c r="I726" s="150" t="str">
        <f>IF(ISNUMBER(SEARCH("*.unk*",D726)),"Other Federal Awards",IF(ISERROR(VLOOKUP(D726,'CFDA Program Titles Table'!A$2:C$2607,3,FALSE)),"",VLOOKUP(D726,'CFDA Program Titles Table'!A$2:C$2607,3,FALSE)))</f>
        <v/>
      </c>
      <c r="J726" s="70"/>
      <c r="K726" s="70"/>
      <c r="L726" s="2"/>
      <c r="M726" s="10"/>
      <c r="N726" s="10"/>
      <c r="R726" s="17"/>
      <c r="S726" s="106" t="str">
        <f>IFERROR(IF(J726="Y", "Research And Development Programs Cluster:", VLOOKUP(D726,'Cluster Info'!$A$2:$B$113,2,FALSE)), "Non Cluster:")</f>
        <v>Non Cluster:</v>
      </c>
      <c r="T726" s="106">
        <f t="shared" si="55"/>
        <v>0</v>
      </c>
      <c r="U726" s="106">
        <f t="shared" si="57"/>
        <v>0</v>
      </c>
      <c r="V726" s="106">
        <f t="shared" si="58"/>
        <v>0</v>
      </c>
      <c r="W726" s="119">
        <f t="shared" si="56"/>
        <v>0</v>
      </c>
      <c r="X726" s="106">
        <f t="shared" si="59"/>
        <v>0</v>
      </c>
    </row>
    <row r="727" spans="1:24" ht="14">
      <c r="A727" s="198"/>
      <c r="D727" s="1"/>
      <c r="E727" s="1"/>
      <c r="F727" s="187"/>
      <c r="G727" s="187"/>
      <c r="H727" s="80" t="str">
        <f>IF(ISERROR(IF(ISERROR(VLOOKUP((LEFT(D727,2)),'Fed. Agency Identifier Table'!A$2:C$63,3,FALSE)),(VLOOKUP((LEFT(D727,1)),'Fed. Agency Identifier Table'!A$2:C$63,3,FALSE)),(VLOOKUP((LEFT(D727,2)),'Fed. Agency Identifier Table'!A$2:C$63,3,FALSE)))),"",(IF(ISERROR(VLOOKUP((LEFT(D727,2)),'Fed. Agency Identifier Table'!A$2:C$63,3,FALSE)),(VLOOKUP((LEFT(D727,1)),'Fed. Agency Identifier Table'!A$2:C$63,3,FALSE)),(VLOOKUP((LEFT(D727,2)),'Fed. Agency Identifier Table'!A$2:C$63,3,FALSE)))))</f>
        <v/>
      </c>
      <c r="I727" s="150" t="str">
        <f>IF(ISNUMBER(SEARCH("*.unk*",D727)),"Other Federal Awards",IF(ISERROR(VLOOKUP(D727,'CFDA Program Titles Table'!A$2:C$2607,3,FALSE)),"",VLOOKUP(D727,'CFDA Program Titles Table'!A$2:C$2607,3,FALSE)))</f>
        <v/>
      </c>
      <c r="J727" s="70"/>
      <c r="K727" s="70"/>
      <c r="L727" s="2"/>
      <c r="M727" s="10"/>
      <c r="N727" s="10"/>
      <c r="R727" s="17"/>
      <c r="S727" s="106" t="str">
        <f>IFERROR(IF(J727="Y", "Research And Development Programs Cluster:", VLOOKUP(D727,'Cluster Info'!$A$2:$B$113,2,FALSE)), "Non Cluster:")</f>
        <v>Non Cluster:</v>
      </c>
      <c r="T727" s="106">
        <f t="shared" si="55"/>
        <v>0</v>
      </c>
      <c r="U727" s="106">
        <f t="shared" si="57"/>
        <v>0</v>
      </c>
      <c r="V727" s="106">
        <f t="shared" si="58"/>
        <v>0</v>
      </c>
      <c r="W727" s="119">
        <f t="shared" si="56"/>
        <v>0</v>
      </c>
      <c r="X727" s="106">
        <f t="shared" si="59"/>
        <v>0</v>
      </c>
    </row>
    <row r="728" spans="1:24" ht="14">
      <c r="A728" s="198"/>
      <c r="D728" s="1"/>
      <c r="E728" s="1"/>
      <c r="F728" s="187"/>
      <c r="G728" s="187"/>
      <c r="H728" s="80" t="str">
        <f>IF(ISERROR(IF(ISERROR(VLOOKUP((LEFT(D728,2)),'Fed. Agency Identifier Table'!A$2:C$63,3,FALSE)),(VLOOKUP((LEFT(D728,1)),'Fed. Agency Identifier Table'!A$2:C$63,3,FALSE)),(VLOOKUP((LEFT(D728,2)),'Fed. Agency Identifier Table'!A$2:C$63,3,FALSE)))),"",(IF(ISERROR(VLOOKUP((LEFT(D728,2)),'Fed. Agency Identifier Table'!A$2:C$63,3,FALSE)),(VLOOKUP((LEFT(D728,1)),'Fed. Agency Identifier Table'!A$2:C$63,3,FALSE)),(VLOOKUP((LEFT(D728,2)),'Fed. Agency Identifier Table'!A$2:C$63,3,FALSE)))))</f>
        <v/>
      </c>
      <c r="I728" s="150" t="str">
        <f>IF(ISNUMBER(SEARCH("*.unk*",D728)),"Other Federal Awards",IF(ISERROR(VLOOKUP(D728,'CFDA Program Titles Table'!A$2:C$2607,3,FALSE)),"",VLOOKUP(D728,'CFDA Program Titles Table'!A$2:C$2607,3,FALSE)))</f>
        <v/>
      </c>
      <c r="J728" s="70"/>
      <c r="K728" s="70"/>
      <c r="L728" s="2"/>
      <c r="M728" s="10"/>
      <c r="N728" s="10"/>
      <c r="R728" s="17"/>
      <c r="S728" s="106" t="str">
        <f>IFERROR(IF(J728="Y", "Research And Development Programs Cluster:", VLOOKUP(D728,'Cluster Info'!$A$2:$B$113,2,FALSE)), "Non Cluster:")</f>
        <v>Non Cluster:</v>
      </c>
      <c r="T728" s="106">
        <f t="shared" si="55"/>
        <v>0</v>
      </c>
      <c r="U728" s="106">
        <f t="shared" si="57"/>
        <v>0</v>
      </c>
      <c r="V728" s="106">
        <f t="shared" si="58"/>
        <v>0</v>
      </c>
      <c r="W728" s="119">
        <f t="shared" si="56"/>
        <v>0</v>
      </c>
      <c r="X728" s="106">
        <f t="shared" si="59"/>
        <v>0</v>
      </c>
    </row>
    <row r="729" spans="1:24" ht="14">
      <c r="A729" s="198"/>
      <c r="D729" s="1"/>
      <c r="E729" s="1"/>
      <c r="F729" s="187"/>
      <c r="G729" s="187"/>
      <c r="H729" s="80" t="str">
        <f>IF(ISERROR(IF(ISERROR(VLOOKUP((LEFT(D729,2)),'Fed. Agency Identifier Table'!A$2:C$63,3,FALSE)),(VLOOKUP((LEFT(D729,1)),'Fed. Agency Identifier Table'!A$2:C$63,3,FALSE)),(VLOOKUP((LEFT(D729,2)),'Fed. Agency Identifier Table'!A$2:C$63,3,FALSE)))),"",(IF(ISERROR(VLOOKUP((LEFT(D729,2)),'Fed. Agency Identifier Table'!A$2:C$63,3,FALSE)),(VLOOKUP((LEFT(D729,1)),'Fed. Agency Identifier Table'!A$2:C$63,3,FALSE)),(VLOOKUP((LEFT(D729,2)),'Fed. Agency Identifier Table'!A$2:C$63,3,FALSE)))))</f>
        <v/>
      </c>
      <c r="I729" s="150" t="str">
        <f>IF(ISNUMBER(SEARCH("*.unk*",D729)),"Other Federal Awards",IF(ISERROR(VLOOKUP(D729,'CFDA Program Titles Table'!A$2:C$2607,3,FALSE)),"",VLOOKUP(D729,'CFDA Program Titles Table'!A$2:C$2607,3,FALSE)))</f>
        <v/>
      </c>
      <c r="J729" s="70"/>
      <c r="K729" s="70"/>
      <c r="L729" s="2"/>
      <c r="M729" s="10"/>
      <c r="N729" s="10"/>
      <c r="R729" s="17"/>
      <c r="S729" s="106" t="str">
        <f>IFERROR(IF(J729="Y", "Research And Development Programs Cluster:", VLOOKUP(D729,'Cluster Info'!$A$2:$B$113,2,FALSE)), "Non Cluster:")</f>
        <v>Non Cluster:</v>
      </c>
      <c r="T729" s="106">
        <f t="shared" si="55"/>
        <v>0</v>
      </c>
      <c r="U729" s="106">
        <f t="shared" si="57"/>
        <v>0</v>
      </c>
      <c r="V729" s="106">
        <f t="shared" si="58"/>
        <v>0</v>
      </c>
      <c r="W729" s="119">
        <f t="shared" si="56"/>
        <v>0</v>
      </c>
      <c r="X729" s="106">
        <f t="shared" si="59"/>
        <v>0</v>
      </c>
    </row>
    <row r="730" spans="1:24" ht="14">
      <c r="A730" s="198"/>
      <c r="D730" s="1"/>
      <c r="E730" s="1"/>
      <c r="F730" s="187"/>
      <c r="G730" s="187"/>
      <c r="H730" s="80" t="str">
        <f>IF(ISERROR(IF(ISERROR(VLOOKUP((LEFT(D730,2)),'Fed. Agency Identifier Table'!A$2:C$63,3,FALSE)),(VLOOKUP((LEFT(D730,1)),'Fed. Agency Identifier Table'!A$2:C$63,3,FALSE)),(VLOOKUP((LEFT(D730,2)),'Fed. Agency Identifier Table'!A$2:C$63,3,FALSE)))),"",(IF(ISERROR(VLOOKUP((LEFT(D730,2)),'Fed. Agency Identifier Table'!A$2:C$63,3,FALSE)),(VLOOKUP((LEFT(D730,1)),'Fed. Agency Identifier Table'!A$2:C$63,3,FALSE)),(VLOOKUP((LEFT(D730,2)),'Fed. Agency Identifier Table'!A$2:C$63,3,FALSE)))))</f>
        <v/>
      </c>
      <c r="I730" s="150" t="str">
        <f>IF(ISNUMBER(SEARCH("*.unk*",D730)),"Other Federal Awards",IF(ISERROR(VLOOKUP(D730,'CFDA Program Titles Table'!A$2:C$2607,3,FALSE)),"",VLOOKUP(D730,'CFDA Program Titles Table'!A$2:C$2607,3,FALSE)))</f>
        <v/>
      </c>
      <c r="J730" s="70"/>
      <c r="K730" s="70"/>
      <c r="L730" s="2"/>
      <c r="M730" s="10"/>
      <c r="N730" s="10"/>
      <c r="R730" s="17"/>
      <c r="S730" s="106" t="str">
        <f>IFERROR(IF(J730="Y", "Research And Development Programs Cluster:", VLOOKUP(D730,'Cluster Info'!$A$2:$B$113,2,FALSE)), "Non Cluster:")</f>
        <v>Non Cluster:</v>
      </c>
      <c r="T730" s="106">
        <f t="shared" si="55"/>
        <v>0</v>
      </c>
      <c r="U730" s="106">
        <f t="shared" si="57"/>
        <v>0</v>
      </c>
      <c r="V730" s="106">
        <f t="shared" si="58"/>
        <v>0</v>
      </c>
      <c r="W730" s="119">
        <f t="shared" si="56"/>
        <v>0</v>
      </c>
      <c r="X730" s="106">
        <f t="shared" si="59"/>
        <v>0</v>
      </c>
    </row>
    <row r="731" spans="1:24" ht="14">
      <c r="A731" s="198"/>
      <c r="D731" s="1"/>
      <c r="E731" s="1"/>
      <c r="F731" s="187"/>
      <c r="G731" s="187"/>
      <c r="H731" s="80" t="str">
        <f>IF(ISERROR(IF(ISERROR(VLOOKUP((LEFT(D731,2)),'Fed. Agency Identifier Table'!A$2:C$63,3,FALSE)),(VLOOKUP((LEFT(D731,1)),'Fed. Agency Identifier Table'!A$2:C$63,3,FALSE)),(VLOOKUP((LEFT(D731,2)),'Fed. Agency Identifier Table'!A$2:C$63,3,FALSE)))),"",(IF(ISERROR(VLOOKUP((LEFT(D731,2)),'Fed. Agency Identifier Table'!A$2:C$63,3,FALSE)),(VLOOKUP((LEFT(D731,1)),'Fed. Agency Identifier Table'!A$2:C$63,3,FALSE)),(VLOOKUP((LEFT(D731,2)),'Fed. Agency Identifier Table'!A$2:C$63,3,FALSE)))))</f>
        <v/>
      </c>
      <c r="I731" s="150" t="str">
        <f>IF(ISNUMBER(SEARCH("*.unk*",D731)),"Other Federal Awards",IF(ISERROR(VLOOKUP(D731,'CFDA Program Titles Table'!A$2:C$2607,3,FALSE)),"",VLOOKUP(D731,'CFDA Program Titles Table'!A$2:C$2607,3,FALSE)))</f>
        <v/>
      </c>
      <c r="J731" s="70"/>
      <c r="K731" s="70"/>
      <c r="L731" s="2"/>
      <c r="M731" s="10"/>
      <c r="N731" s="10"/>
      <c r="R731" s="17"/>
      <c r="S731" s="106" t="str">
        <f>IFERROR(IF(J731="Y", "Research And Development Programs Cluster:", VLOOKUP(D731,'Cluster Info'!$A$2:$B$113,2,FALSE)), "Non Cluster:")</f>
        <v>Non Cluster:</v>
      </c>
      <c r="T731" s="106">
        <f t="shared" si="55"/>
        <v>0</v>
      </c>
      <c r="U731" s="106">
        <f t="shared" si="57"/>
        <v>0</v>
      </c>
      <c r="V731" s="106">
        <f t="shared" si="58"/>
        <v>0</v>
      </c>
      <c r="W731" s="119">
        <f t="shared" si="56"/>
        <v>0</v>
      </c>
      <c r="X731" s="106">
        <f t="shared" si="59"/>
        <v>0</v>
      </c>
    </row>
    <row r="732" spans="1:24" ht="14">
      <c r="A732" s="198"/>
      <c r="D732" s="1"/>
      <c r="E732" s="1"/>
      <c r="F732" s="187"/>
      <c r="G732" s="187"/>
      <c r="H732" s="80" t="str">
        <f>IF(ISERROR(IF(ISERROR(VLOOKUP((LEFT(D732,2)),'Fed. Agency Identifier Table'!A$2:C$63,3,FALSE)),(VLOOKUP((LEFT(D732,1)),'Fed. Agency Identifier Table'!A$2:C$63,3,FALSE)),(VLOOKUP((LEFT(D732,2)),'Fed. Agency Identifier Table'!A$2:C$63,3,FALSE)))),"",(IF(ISERROR(VLOOKUP((LEFT(D732,2)),'Fed. Agency Identifier Table'!A$2:C$63,3,FALSE)),(VLOOKUP((LEFT(D732,1)),'Fed. Agency Identifier Table'!A$2:C$63,3,FALSE)),(VLOOKUP((LEFT(D732,2)),'Fed. Agency Identifier Table'!A$2:C$63,3,FALSE)))))</f>
        <v/>
      </c>
      <c r="I732" s="150" t="str">
        <f>IF(ISNUMBER(SEARCH("*.unk*",D732)),"Other Federal Awards",IF(ISERROR(VLOOKUP(D732,'CFDA Program Titles Table'!A$2:C$2607,3,FALSE)),"",VLOOKUP(D732,'CFDA Program Titles Table'!A$2:C$2607,3,FALSE)))</f>
        <v/>
      </c>
      <c r="J732" s="70"/>
      <c r="K732" s="70"/>
      <c r="L732" s="2"/>
      <c r="M732" s="10"/>
      <c r="N732" s="10"/>
      <c r="R732" s="17"/>
      <c r="S732" s="106" t="str">
        <f>IFERROR(IF(J732="Y", "Research And Development Programs Cluster:", VLOOKUP(D732,'Cluster Info'!$A$2:$B$113,2,FALSE)), "Non Cluster:")</f>
        <v>Non Cluster:</v>
      </c>
      <c r="T732" s="106">
        <f t="shared" si="55"/>
        <v>0</v>
      </c>
      <c r="U732" s="106">
        <f t="shared" si="57"/>
        <v>0</v>
      </c>
      <c r="V732" s="106">
        <f t="shared" si="58"/>
        <v>0</v>
      </c>
      <c r="W732" s="119">
        <f t="shared" si="56"/>
        <v>0</v>
      </c>
      <c r="X732" s="106">
        <f t="shared" si="59"/>
        <v>0</v>
      </c>
    </row>
    <row r="733" spans="1:24" ht="14">
      <c r="A733" s="198"/>
      <c r="D733" s="1"/>
      <c r="E733" s="1"/>
      <c r="F733" s="187"/>
      <c r="G733" s="187"/>
      <c r="H733" s="80" t="str">
        <f>IF(ISERROR(IF(ISERROR(VLOOKUP((LEFT(D733,2)),'Fed. Agency Identifier Table'!A$2:C$63,3,FALSE)),(VLOOKUP((LEFT(D733,1)),'Fed. Agency Identifier Table'!A$2:C$63,3,FALSE)),(VLOOKUP((LEFT(D733,2)),'Fed. Agency Identifier Table'!A$2:C$63,3,FALSE)))),"",(IF(ISERROR(VLOOKUP((LEFT(D733,2)),'Fed. Agency Identifier Table'!A$2:C$63,3,FALSE)),(VLOOKUP((LEFT(D733,1)),'Fed. Agency Identifier Table'!A$2:C$63,3,FALSE)),(VLOOKUP((LEFT(D733,2)),'Fed. Agency Identifier Table'!A$2:C$63,3,FALSE)))))</f>
        <v/>
      </c>
      <c r="I733" s="150" t="str">
        <f>IF(ISNUMBER(SEARCH("*.unk*",D733)),"Other Federal Awards",IF(ISERROR(VLOOKUP(D733,'CFDA Program Titles Table'!A$2:C$2607,3,FALSE)),"",VLOOKUP(D733,'CFDA Program Titles Table'!A$2:C$2607,3,FALSE)))</f>
        <v/>
      </c>
      <c r="J733" s="70"/>
      <c r="K733" s="70"/>
      <c r="L733" s="2"/>
      <c r="M733" s="10"/>
      <c r="N733" s="10"/>
      <c r="R733" s="17"/>
      <c r="S733" s="106" t="str">
        <f>IFERROR(IF(J733="Y", "Research And Development Programs Cluster:", VLOOKUP(D733,'Cluster Info'!$A$2:$B$113,2,FALSE)), "Non Cluster:")</f>
        <v>Non Cluster:</v>
      </c>
      <c r="T733" s="106">
        <f t="shared" si="55"/>
        <v>0</v>
      </c>
      <c r="U733" s="106">
        <f t="shared" si="57"/>
        <v>0</v>
      </c>
      <c r="V733" s="106">
        <f t="shared" si="58"/>
        <v>0</v>
      </c>
      <c r="W733" s="119">
        <f t="shared" si="56"/>
        <v>0</v>
      </c>
      <c r="X733" s="106">
        <f t="shared" si="59"/>
        <v>0</v>
      </c>
    </row>
    <row r="734" spans="1:24" ht="14">
      <c r="A734" s="198"/>
      <c r="D734" s="1"/>
      <c r="E734" s="1"/>
      <c r="F734" s="187"/>
      <c r="G734" s="187"/>
      <c r="H734" s="80" t="str">
        <f>IF(ISERROR(IF(ISERROR(VLOOKUP((LEFT(D734,2)),'Fed. Agency Identifier Table'!A$2:C$63,3,FALSE)),(VLOOKUP((LEFT(D734,1)),'Fed. Agency Identifier Table'!A$2:C$63,3,FALSE)),(VLOOKUP((LEFT(D734,2)),'Fed. Agency Identifier Table'!A$2:C$63,3,FALSE)))),"",(IF(ISERROR(VLOOKUP((LEFT(D734,2)),'Fed. Agency Identifier Table'!A$2:C$63,3,FALSE)),(VLOOKUP((LEFT(D734,1)),'Fed. Agency Identifier Table'!A$2:C$63,3,FALSE)),(VLOOKUP((LEFT(D734,2)),'Fed. Agency Identifier Table'!A$2:C$63,3,FALSE)))))</f>
        <v/>
      </c>
      <c r="I734" s="150" t="str">
        <f>IF(ISNUMBER(SEARCH("*.unk*",D734)),"Other Federal Awards",IF(ISERROR(VLOOKUP(D734,'CFDA Program Titles Table'!A$2:C$2607,3,FALSE)),"",VLOOKUP(D734,'CFDA Program Titles Table'!A$2:C$2607,3,FALSE)))</f>
        <v/>
      </c>
      <c r="J734" s="70"/>
      <c r="K734" s="70"/>
      <c r="L734" s="2"/>
      <c r="M734" s="10"/>
      <c r="N734" s="10"/>
      <c r="R734" s="17"/>
      <c r="S734" s="106" t="str">
        <f>IFERROR(IF(J734="Y", "Research And Development Programs Cluster:", VLOOKUP(D734,'Cluster Info'!$A$2:$B$113,2,FALSE)), "Non Cluster:")</f>
        <v>Non Cluster:</v>
      </c>
      <c r="T734" s="106">
        <f t="shared" si="55"/>
        <v>0</v>
      </c>
      <c r="U734" s="106">
        <f t="shared" si="57"/>
        <v>0</v>
      </c>
      <c r="V734" s="106">
        <f t="shared" si="58"/>
        <v>0</v>
      </c>
      <c r="W734" s="119">
        <f t="shared" si="56"/>
        <v>0</v>
      </c>
      <c r="X734" s="106">
        <f t="shared" si="59"/>
        <v>0</v>
      </c>
    </row>
    <row r="735" spans="1:24" ht="14">
      <c r="A735" s="198"/>
      <c r="D735" s="1"/>
      <c r="E735" s="1"/>
      <c r="F735" s="187"/>
      <c r="G735" s="187"/>
      <c r="H735" s="80" t="str">
        <f>IF(ISERROR(IF(ISERROR(VLOOKUP((LEFT(D735,2)),'Fed. Agency Identifier Table'!A$2:C$63,3,FALSE)),(VLOOKUP((LEFT(D735,1)),'Fed. Agency Identifier Table'!A$2:C$63,3,FALSE)),(VLOOKUP((LEFT(D735,2)),'Fed. Agency Identifier Table'!A$2:C$63,3,FALSE)))),"",(IF(ISERROR(VLOOKUP((LEFT(D735,2)),'Fed. Agency Identifier Table'!A$2:C$63,3,FALSE)),(VLOOKUP((LEFT(D735,1)),'Fed. Agency Identifier Table'!A$2:C$63,3,FALSE)),(VLOOKUP((LEFT(D735,2)),'Fed. Agency Identifier Table'!A$2:C$63,3,FALSE)))))</f>
        <v/>
      </c>
      <c r="I735" s="150" t="str">
        <f>IF(ISNUMBER(SEARCH("*.unk*",D735)),"Other Federal Awards",IF(ISERROR(VLOOKUP(D735,'CFDA Program Titles Table'!A$2:C$2607,3,FALSE)),"",VLOOKUP(D735,'CFDA Program Titles Table'!A$2:C$2607,3,FALSE)))</f>
        <v/>
      </c>
      <c r="J735" s="70"/>
      <c r="K735" s="70"/>
      <c r="L735" s="2"/>
      <c r="M735" s="10"/>
      <c r="N735" s="10"/>
      <c r="R735" s="17"/>
      <c r="S735" s="106" t="str">
        <f>IFERROR(IF(J735="Y", "Research And Development Programs Cluster:", VLOOKUP(D735,'Cluster Info'!$A$2:$B$113,2,FALSE)), "Non Cluster:")</f>
        <v>Non Cluster:</v>
      </c>
      <c r="T735" s="106">
        <f t="shared" si="55"/>
        <v>0</v>
      </c>
      <c r="U735" s="106">
        <f t="shared" si="57"/>
        <v>0</v>
      </c>
      <c r="V735" s="106">
        <f t="shared" si="58"/>
        <v>0</v>
      </c>
      <c r="W735" s="119">
        <f t="shared" si="56"/>
        <v>0</v>
      </c>
      <c r="X735" s="106">
        <f t="shared" si="59"/>
        <v>0</v>
      </c>
    </row>
    <row r="736" spans="1:24" ht="14">
      <c r="A736" s="198"/>
      <c r="D736" s="1"/>
      <c r="E736" s="1"/>
      <c r="F736" s="187"/>
      <c r="G736" s="187"/>
      <c r="H736" s="80" t="str">
        <f>IF(ISERROR(IF(ISERROR(VLOOKUP((LEFT(D736,2)),'Fed. Agency Identifier Table'!A$2:C$63,3,FALSE)),(VLOOKUP((LEFT(D736,1)),'Fed. Agency Identifier Table'!A$2:C$63,3,FALSE)),(VLOOKUP((LEFT(D736,2)),'Fed. Agency Identifier Table'!A$2:C$63,3,FALSE)))),"",(IF(ISERROR(VLOOKUP((LEFT(D736,2)),'Fed. Agency Identifier Table'!A$2:C$63,3,FALSE)),(VLOOKUP((LEFT(D736,1)),'Fed. Agency Identifier Table'!A$2:C$63,3,FALSE)),(VLOOKUP((LEFT(D736,2)),'Fed. Agency Identifier Table'!A$2:C$63,3,FALSE)))))</f>
        <v/>
      </c>
      <c r="I736" s="150" t="str">
        <f>IF(ISNUMBER(SEARCH("*.unk*",D736)),"Other Federal Awards",IF(ISERROR(VLOOKUP(D736,'CFDA Program Titles Table'!A$2:C$2607,3,FALSE)),"",VLOOKUP(D736,'CFDA Program Titles Table'!A$2:C$2607,3,FALSE)))</f>
        <v/>
      </c>
      <c r="J736" s="70"/>
      <c r="K736" s="70"/>
      <c r="L736" s="2"/>
      <c r="M736" s="10"/>
      <c r="N736" s="10"/>
      <c r="R736" s="17"/>
      <c r="S736" s="106" t="str">
        <f>IFERROR(IF(J736="Y", "Research And Development Programs Cluster:", VLOOKUP(D736,'Cluster Info'!$A$2:$B$113,2,FALSE)), "Non Cluster:")</f>
        <v>Non Cluster:</v>
      </c>
      <c r="T736" s="106">
        <f t="shared" si="55"/>
        <v>0</v>
      </c>
      <c r="U736" s="106">
        <f t="shared" si="57"/>
        <v>0</v>
      </c>
      <c r="V736" s="106">
        <f t="shared" si="58"/>
        <v>0</v>
      </c>
      <c r="W736" s="119">
        <f t="shared" si="56"/>
        <v>0</v>
      </c>
      <c r="X736" s="106">
        <f t="shared" si="59"/>
        <v>0</v>
      </c>
    </row>
    <row r="737" spans="1:24" ht="14">
      <c r="A737" s="198"/>
      <c r="D737" s="1"/>
      <c r="E737" s="1"/>
      <c r="F737" s="187"/>
      <c r="G737" s="187"/>
      <c r="H737" s="80" t="str">
        <f>IF(ISERROR(IF(ISERROR(VLOOKUP((LEFT(D737,2)),'Fed. Agency Identifier Table'!A$2:C$63,3,FALSE)),(VLOOKUP((LEFT(D737,1)),'Fed. Agency Identifier Table'!A$2:C$63,3,FALSE)),(VLOOKUP((LEFT(D737,2)),'Fed. Agency Identifier Table'!A$2:C$63,3,FALSE)))),"",(IF(ISERROR(VLOOKUP((LEFT(D737,2)),'Fed. Agency Identifier Table'!A$2:C$63,3,FALSE)),(VLOOKUP((LEFT(D737,1)),'Fed. Agency Identifier Table'!A$2:C$63,3,FALSE)),(VLOOKUP((LEFT(D737,2)),'Fed. Agency Identifier Table'!A$2:C$63,3,FALSE)))))</f>
        <v/>
      </c>
      <c r="I737" s="150" t="str">
        <f>IF(ISNUMBER(SEARCH("*.unk*",D737)),"Other Federal Awards",IF(ISERROR(VLOOKUP(D737,'CFDA Program Titles Table'!A$2:C$2607,3,FALSE)),"",VLOOKUP(D737,'CFDA Program Titles Table'!A$2:C$2607,3,FALSE)))</f>
        <v/>
      </c>
      <c r="J737" s="70"/>
      <c r="K737" s="70"/>
      <c r="L737" s="2"/>
      <c r="M737" s="10"/>
      <c r="N737" s="10"/>
      <c r="R737" s="17"/>
      <c r="S737" s="106" t="str">
        <f>IFERROR(IF(J737="Y", "Research And Development Programs Cluster:", VLOOKUP(D737,'Cluster Info'!$A$2:$B$113,2,FALSE)), "Non Cluster:")</f>
        <v>Non Cluster:</v>
      </c>
      <c r="T737" s="106">
        <f t="shared" si="55"/>
        <v>0</v>
      </c>
      <c r="U737" s="106">
        <f t="shared" si="57"/>
        <v>0</v>
      </c>
      <c r="V737" s="106">
        <f t="shared" si="58"/>
        <v>0</v>
      </c>
      <c r="W737" s="119">
        <f t="shared" si="56"/>
        <v>0</v>
      </c>
      <c r="X737" s="106">
        <f t="shared" si="59"/>
        <v>0</v>
      </c>
    </row>
    <row r="738" spans="1:24" ht="14">
      <c r="A738" s="198"/>
      <c r="D738" s="1"/>
      <c r="E738" s="1"/>
      <c r="F738" s="187"/>
      <c r="G738" s="187"/>
      <c r="H738" s="80" t="str">
        <f>IF(ISERROR(IF(ISERROR(VLOOKUP((LEFT(D738,2)),'Fed. Agency Identifier Table'!A$2:C$63,3,FALSE)),(VLOOKUP((LEFT(D738,1)),'Fed. Agency Identifier Table'!A$2:C$63,3,FALSE)),(VLOOKUP((LEFT(D738,2)),'Fed. Agency Identifier Table'!A$2:C$63,3,FALSE)))),"",(IF(ISERROR(VLOOKUP((LEFT(D738,2)),'Fed. Agency Identifier Table'!A$2:C$63,3,FALSE)),(VLOOKUP((LEFT(D738,1)),'Fed. Agency Identifier Table'!A$2:C$63,3,FALSE)),(VLOOKUP((LEFT(D738,2)),'Fed. Agency Identifier Table'!A$2:C$63,3,FALSE)))))</f>
        <v/>
      </c>
      <c r="I738" s="150" t="str">
        <f>IF(ISNUMBER(SEARCH("*.unk*",D738)),"Other Federal Awards",IF(ISERROR(VLOOKUP(D738,'CFDA Program Titles Table'!A$2:C$2607,3,FALSE)),"",VLOOKUP(D738,'CFDA Program Titles Table'!A$2:C$2607,3,FALSE)))</f>
        <v/>
      </c>
      <c r="J738" s="70"/>
      <c r="K738" s="70"/>
      <c r="L738" s="2"/>
      <c r="M738" s="10"/>
      <c r="N738" s="10"/>
      <c r="R738" s="17"/>
      <c r="S738" s="106" t="str">
        <f>IFERROR(IF(J738="Y", "Research And Development Programs Cluster:", VLOOKUP(D738,'Cluster Info'!$A$2:$B$113,2,FALSE)), "Non Cluster:")</f>
        <v>Non Cluster:</v>
      </c>
      <c r="T738" s="106">
        <f t="shared" si="55"/>
        <v>0</v>
      </c>
      <c r="U738" s="106">
        <f t="shared" si="57"/>
        <v>0</v>
      </c>
      <c r="V738" s="106">
        <f t="shared" si="58"/>
        <v>0</v>
      </c>
      <c r="W738" s="119">
        <f t="shared" si="56"/>
        <v>0</v>
      </c>
      <c r="X738" s="106">
        <f t="shared" si="59"/>
        <v>0</v>
      </c>
    </row>
    <row r="739" spans="1:24" ht="14">
      <c r="A739" s="198"/>
      <c r="D739" s="1"/>
      <c r="E739" s="1"/>
      <c r="F739" s="187"/>
      <c r="G739" s="187"/>
      <c r="H739" s="80" t="str">
        <f>IF(ISERROR(IF(ISERROR(VLOOKUP((LEFT(D739,2)),'Fed. Agency Identifier Table'!A$2:C$63,3,FALSE)),(VLOOKUP((LEFT(D739,1)),'Fed. Agency Identifier Table'!A$2:C$63,3,FALSE)),(VLOOKUP((LEFT(D739,2)),'Fed. Agency Identifier Table'!A$2:C$63,3,FALSE)))),"",(IF(ISERROR(VLOOKUP((LEFT(D739,2)),'Fed. Agency Identifier Table'!A$2:C$63,3,FALSE)),(VLOOKUP((LEFT(D739,1)),'Fed. Agency Identifier Table'!A$2:C$63,3,FALSE)),(VLOOKUP((LEFT(D739,2)),'Fed. Agency Identifier Table'!A$2:C$63,3,FALSE)))))</f>
        <v/>
      </c>
      <c r="I739" s="150" t="str">
        <f>IF(ISNUMBER(SEARCH("*.unk*",D739)),"Other Federal Awards",IF(ISERROR(VLOOKUP(D739,'CFDA Program Titles Table'!A$2:C$2607,3,FALSE)),"",VLOOKUP(D739,'CFDA Program Titles Table'!A$2:C$2607,3,FALSE)))</f>
        <v/>
      </c>
      <c r="J739" s="70"/>
      <c r="K739" s="70"/>
      <c r="L739" s="2"/>
      <c r="M739" s="10"/>
      <c r="N739" s="10"/>
      <c r="R739" s="17"/>
      <c r="S739" s="106" t="str">
        <f>IFERROR(IF(J739="Y", "Research And Development Programs Cluster:", VLOOKUP(D739,'Cluster Info'!$A$2:$B$113,2,FALSE)), "Non Cluster:")</f>
        <v>Non Cluster:</v>
      </c>
      <c r="T739" s="106">
        <f t="shared" si="55"/>
        <v>0</v>
      </c>
      <c r="U739" s="106">
        <f t="shared" si="57"/>
        <v>0</v>
      </c>
      <c r="V739" s="106">
        <f t="shared" si="58"/>
        <v>0</v>
      </c>
      <c r="W739" s="119">
        <f t="shared" si="56"/>
        <v>0</v>
      </c>
      <c r="X739" s="106">
        <f t="shared" si="59"/>
        <v>0</v>
      </c>
    </row>
    <row r="740" spans="1:24" ht="14">
      <c r="A740" s="198"/>
      <c r="D740" s="1"/>
      <c r="E740" s="1"/>
      <c r="F740" s="187"/>
      <c r="G740" s="187"/>
      <c r="H740" s="80" t="str">
        <f>IF(ISERROR(IF(ISERROR(VLOOKUP((LEFT(D740,2)),'Fed. Agency Identifier Table'!A$2:C$63,3,FALSE)),(VLOOKUP((LEFT(D740,1)),'Fed. Agency Identifier Table'!A$2:C$63,3,FALSE)),(VLOOKUP((LEFT(D740,2)),'Fed. Agency Identifier Table'!A$2:C$63,3,FALSE)))),"",(IF(ISERROR(VLOOKUP((LEFT(D740,2)),'Fed. Agency Identifier Table'!A$2:C$63,3,FALSE)),(VLOOKUP((LEFT(D740,1)),'Fed. Agency Identifier Table'!A$2:C$63,3,FALSE)),(VLOOKUP((LEFT(D740,2)),'Fed. Agency Identifier Table'!A$2:C$63,3,FALSE)))))</f>
        <v/>
      </c>
      <c r="I740" s="150" t="str">
        <f>IF(ISNUMBER(SEARCH("*.unk*",D740)),"Other Federal Awards",IF(ISERROR(VLOOKUP(D740,'CFDA Program Titles Table'!A$2:C$2607,3,FALSE)),"",VLOOKUP(D740,'CFDA Program Titles Table'!A$2:C$2607,3,FALSE)))</f>
        <v/>
      </c>
      <c r="J740" s="70"/>
      <c r="K740" s="70"/>
      <c r="L740" s="2"/>
      <c r="M740" s="10"/>
      <c r="N740" s="10"/>
      <c r="R740" s="17"/>
      <c r="S740" s="106" t="str">
        <f>IFERROR(IF(J740="Y", "Research And Development Programs Cluster:", VLOOKUP(D740,'Cluster Info'!$A$2:$B$113,2,FALSE)), "Non Cluster:")</f>
        <v>Non Cluster:</v>
      </c>
      <c r="T740" s="106">
        <f t="shared" si="55"/>
        <v>0</v>
      </c>
      <c r="U740" s="106">
        <f t="shared" si="57"/>
        <v>0</v>
      </c>
      <c r="V740" s="106">
        <f t="shared" si="58"/>
        <v>0</v>
      </c>
      <c r="W740" s="119">
        <f t="shared" si="56"/>
        <v>0</v>
      </c>
      <c r="X740" s="106">
        <f t="shared" si="59"/>
        <v>0</v>
      </c>
    </row>
    <row r="741" spans="1:24" ht="14">
      <c r="A741" s="198"/>
      <c r="D741" s="1"/>
      <c r="E741" s="1"/>
      <c r="F741" s="187"/>
      <c r="G741" s="187"/>
      <c r="H741" s="80" t="str">
        <f>IF(ISERROR(IF(ISERROR(VLOOKUP((LEFT(D741,2)),'Fed. Agency Identifier Table'!A$2:C$63,3,FALSE)),(VLOOKUP((LEFT(D741,1)),'Fed. Agency Identifier Table'!A$2:C$63,3,FALSE)),(VLOOKUP((LEFT(D741,2)),'Fed. Agency Identifier Table'!A$2:C$63,3,FALSE)))),"",(IF(ISERROR(VLOOKUP((LEFT(D741,2)),'Fed. Agency Identifier Table'!A$2:C$63,3,FALSE)),(VLOOKUP((LEFT(D741,1)),'Fed. Agency Identifier Table'!A$2:C$63,3,FALSE)),(VLOOKUP((LEFT(D741,2)),'Fed. Agency Identifier Table'!A$2:C$63,3,FALSE)))))</f>
        <v/>
      </c>
      <c r="I741" s="150" t="str">
        <f>IF(ISNUMBER(SEARCH("*.unk*",D741)),"Other Federal Awards",IF(ISERROR(VLOOKUP(D741,'CFDA Program Titles Table'!A$2:C$2607,3,FALSE)),"",VLOOKUP(D741,'CFDA Program Titles Table'!A$2:C$2607,3,FALSE)))</f>
        <v/>
      </c>
      <c r="J741" s="70"/>
      <c r="K741" s="70"/>
      <c r="L741" s="2"/>
      <c r="M741" s="10"/>
      <c r="N741" s="10"/>
      <c r="R741" s="17"/>
      <c r="S741" s="106" t="str">
        <f>IFERROR(IF(J741="Y", "Research And Development Programs Cluster:", VLOOKUP(D741,'Cluster Info'!$A$2:$B$113,2,FALSE)), "Non Cluster:")</f>
        <v>Non Cluster:</v>
      </c>
      <c r="T741" s="106">
        <f t="shared" si="55"/>
        <v>0</v>
      </c>
      <c r="U741" s="106">
        <f t="shared" si="57"/>
        <v>0</v>
      </c>
      <c r="V741" s="106">
        <f t="shared" si="58"/>
        <v>0</v>
      </c>
      <c r="W741" s="119">
        <f t="shared" si="56"/>
        <v>0</v>
      </c>
      <c r="X741" s="106">
        <f t="shared" si="59"/>
        <v>0</v>
      </c>
    </row>
    <row r="742" spans="1:24" ht="14">
      <c r="A742" s="198"/>
      <c r="D742" s="1"/>
      <c r="E742" s="1"/>
      <c r="F742" s="187"/>
      <c r="G742" s="187"/>
      <c r="H742" s="80" t="str">
        <f>IF(ISERROR(IF(ISERROR(VLOOKUP((LEFT(D742,2)),'Fed. Agency Identifier Table'!A$2:C$63,3,FALSE)),(VLOOKUP((LEFT(D742,1)),'Fed. Agency Identifier Table'!A$2:C$63,3,FALSE)),(VLOOKUP((LEFT(D742,2)),'Fed. Agency Identifier Table'!A$2:C$63,3,FALSE)))),"",(IF(ISERROR(VLOOKUP((LEFT(D742,2)),'Fed. Agency Identifier Table'!A$2:C$63,3,FALSE)),(VLOOKUP((LEFT(D742,1)),'Fed. Agency Identifier Table'!A$2:C$63,3,FALSE)),(VLOOKUP((LEFT(D742,2)),'Fed. Agency Identifier Table'!A$2:C$63,3,FALSE)))))</f>
        <v/>
      </c>
      <c r="I742" s="150" t="str">
        <f>IF(ISNUMBER(SEARCH("*.unk*",D742)),"Other Federal Awards",IF(ISERROR(VLOOKUP(D742,'CFDA Program Titles Table'!A$2:C$2607,3,FALSE)),"",VLOOKUP(D742,'CFDA Program Titles Table'!A$2:C$2607,3,FALSE)))</f>
        <v/>
      </c>
      <c r="J742" s="70"/>
      <c r="K742" s="70"/>
      <c r="L742" s="2"/>
      <c r="M742" s="10"/>
      <c r="N742" s="10"/>
      <c r="R742" s="17"/>
      <c r="S742" s="106" t="str">
        <f>IFERROR(IF(J742="Y", "Research And Development Programs Cluster:", VLOOKUP(D742,'Cluster Info'!$A$2:$B$113,2,FALSE)), "Non Cluster:")</f>
        <v>Non Cluster:</v>
      </c>
      <c r="T742" s="106">
        <f t="shared" si="55"/>
        <v>0</v>
      </c>
      <c r="U742" s="106">
        <f t="shared" si="57"/>
        <v>0</v>
      </c>
      <c r="V742" s="106">
        <f t="shared" si="58"/>
        <v>0</v>
      </c>
      <c r="W742" s="119">
        <f t="shared" si="56"/>
        <v>0</v>
      </c>
      <c r="X742" s="106">
        <f t="shared" si="59"/>
        <v>0</v>
      </c>
    </row>
    <row r="743" spans="1:24" ht="14">
      <c r="A743" s="198"/>
      <c r="D743" s="1"/>
      <c r="E743" s="1"/>
      <c r="F743" s="187"/>
      <c r="G743" s="187"/>
      <c r="H743" s="80" t="str">
        <f>IF(ISERROR(IF(ISERROR(VLOOKUP((LEFT(D743,2)),'Fed. Agency Identifier Table'!A$2:C$63,3,FALSE)),(VLOOKUP((LEFT(D743,1)),'Fed. Agency Identifier Table'!A$2:C$63,3,FALSE)),(VLOOKUP((LEFT(D743,2)),'Fed. Agency Identifier Table'!A$2:C$63,3,FALSE)))),"",(IF(ISERROR(VLOOKUP((LEFT(D743,2)),'Fed. Agency Identifier Table'!A$2:C$63,3,FALSE)),(VLOOKUP((LEFT(D743,1)),'Fed. Agency Identifier Table'!A$2:C$63,3,FALSE)),(VLOOKUP((LEFT(D743,2)),'Fed. Agency Identifier Table'!A$2:C$63,3,FALSE)))))</f>
        <v/>
      </c>
      <c r="I743" s="150" t="str">
        <f>IF(ISNUMBER(SEARCH("*.unk*",D743)),"Other Federal Awards",IF(ISERROR(VLOOKUP(D743,'CFDA Program Titles Table'!A$2:C$2607,3,FALSE)),"",VLOOKUP(D743,'CFDA Program Titles Table'!A$2:C$2607,3,FALSE)))</f>
        <v/>
      </c>
      <c r="J743" s="70"/>
      <c r="K743" s="70"/>
      <c r="L743" s="2"/>
      <c r="M743" s="10"/>
      <c r="N743" s="10"/>
      <c r="R743" s="17"/>
      <c r="S743" s="106" t="str">
        <f>IFERROR(IF(J743="Y", "Research And Development Programs Cluster:", VLOOKUP(D743,'Cluster Info'!$A$2:$B$113,2,FALSE)), "Non Cluster:")</f>
        <v>Non Cluster:</v>
      </c>
      <c r="T743" s="106">
        <f t="shared" si="55"/>
        <v>0</v>
      </c>
      <c r="U743" s="106">
        <f t="shared" si="57"/>
        <v>0</v>
      </c>
      <c r="V743" s="106">
        <f t="shared" si="58"/>
        <v>0</v>
      </c>
      <c r="W743" s="119">
        <f t="shared" si="56"/>
        <v>0</v>
      </c>
      <c r="X743" s="106">
        <f t="shared" si="59"/>
        <v>0</v>
      </c>
    </row>
    <row r="744" spans="1:24" ht="14">
      <c r="A744" s="198"/>
      <c r="D744" s="1"/>
      <c r="E744" s="1"/>
      <c r="F744" s="187"/>
      <c r="G744" s="187"/>
      <c r="H744" s="80" t="str">
        <f>IF(ISERROR(IF(ISERROR(VLOOKUP((LEFT(D744,2)),'Fed. Agency Identifier Table'!A$2:C$63,3,FALSE)),(VLOOKUP((LEFT(D744,1)),'Fed. Agency Identifier Table'!A$2:C$63,3,FALSE)),(VLOOKUP((LEFT(D744,2)),'Fed. Agency Identifier Table'!A$2:C$63,3,FALSE)))),"",(IF(ISERROR(VLOOKUP((LEFT(D744,2)),'Fed. Agency Identifier Table'!A$2:C$63,3,FALSE)),(VLOOKUP((LEFT(D744,1)),'Fed. Agency Identifier Table'!A$2:C$63,3,FALSE)),(VLOOKUP((LEFT(D744,2)),'Fed. Agency Identifier Table'!A$2:C$63,3,FALSE)))))</f>
        <v/>
      </c>
      <c r="I744" s="150" t="str">
        <f>IF(ISNUMBER(SEARCH("*.unk*",D744)),"Other Federal Awards",IF(ISERROR(VLOOKUP(D744,'CFDA Program Titles Table'!A$2:C$2607,3,FALSE)),"",VLOOKUP(D744,'CFDA Program Titles Table'!A$2:C$2607,3,FALSE)))</f>
        <v/>
      </c>
      <c r="J744" s="70"/>
      <c r="K744" s="70"/>
      <c r="L744" s="2"/>
      <c r="M744" s="10"/>
      <c r="N744" s="10"/>
      <c r="R744" s="17"/>
      <c r="S744" s="106" t="str">
        <f>IFERROR(IF(J744="Y", "Research And Development Programs Cluster:", VLOOKUP(D744,'Cluster Info'!$A$2:$B$113,2,FALSE)), "Non Cluster:")</f>
        <v>Non Cluster:</v>
      </c>
      <c r="T744" s="106">
        <f t="shared" si="55"/>
        <v>0</v>
      </c>
      <c r="U744" s="106">
        <f t="shared" si="57"/>
        <v>0</v>
      </c>
      <c r="V744" s="106">
        <f t="shared" si="58"/>
        <v>0</v>
      </c>
      <c r="W744" s="119">
        <f t="shared" si="56"/>
        <v>0</v>
      </c>
      <c r="X744" s="106">
        <f t="shared" si="59"/>
        <v>0</v>
      </c>
    </row>
    <row r="745" spans="1:24" ht="14">
      <c r="A745" s="198"/>
      <c r="D745" s="1"/>
      <c r="E745" s="1"/>
      <c r="F745" s="187"/>
      <c r="G745" s="187"/>
      <c r="H745" s="80" t="str">
        <f>IF(ISERROR(IF(ISERROR(VLOOKUP((LEFT(D745,2)),'Fed. Agency Identifier Table'!A$2:C$63,3,FALSE)),(VLOOKUP((LEFT(D745,1)),'Fed. Agency Identifier Table'!A$2:C$63,3,FALSE)),(VLOOKUP((LEFT(D745,2)),'Fed. Agency Identifier Table'!A$2:C$63,3,FALSE)))),"",(IF(ISERROR(VLOOKUP((LEFT(D745,2)),'Fed. Agency Identifier Table'!A$2:C$63,3,FALSE)),(VLOOKUP((LEFT(D745,1)),'Fed. Agency Identifier Table'!A$2:C$63,3,FALSE)),(VLOOKUP((LEFT(D745,2)),'Fed. Agency Identifier Table'!A$2:C$63,3,FALSE)))))</f>
        <v/>
      </c>
      <c r="I745" s="150" t="str">
        <f>IF(ISNUMBER(SEARCH("*.unk*",D745)),"Other Federal Awards",IF(ISERROR(VLOOKUP(D745,'CFDA Program Titles Table'!A$2:C$2607,3,FALSE)),"",VLOOKUP(D745,'CFDA Program Titles Table'!A$2:C$2607,3,FALSE)))</f>
        <v/>
      </c>
      <c r="J745" s="70"/>
      <c r="K745" s="70"/>
      <c r="L745" s="2"/>
      <c r="M745" s="10"/>
      <c r="N745" s="10"/>
      <c r="R745" s="17"/>
      <c r="S745" s="106" t="str">
        <f>IFERROR(IF(J745="Y", "Research And Development Programs Cluster:", VLOOKUP(D745,'Cluster Info'!$A$2:$B$113,2,FALSE)), "Non Cluster:")</f>
        <v>Non Cluster:</v>
      </c>
      <c r="T745" s="106">
        <f t="shared" si="55"/>
        <v>0</v>
      </c>
      <c r="U745" s="106">
        <f t="shared" si="57"/>
        <v>0</v>
      </c>
      <c r="V745" s="106">
        <f t="shared" si="58"/>
        <v>0</v>
      </c>
      <c r="W745" s="119">
        <f t="shared" si="56"/>
        <v>0</v>
      </c>
      <c r="X745" s="106">
        <f t="shared" si="59"/>
        <v>0</v>
      </c>
    </row>
    <row r="746" spans="1:24" ht="14">
      <c r="A746" s="198"/>
      <c r="D746" s="1"/>
      <c r="E746" s="1"/>
      <c r="F746" s="187"/>
      <c r="G746" s="187"/>
      <c r="H746" s="80" t="str">
        <f>IF(ISERROR(IF(ISERROR(VLOOKUP((LEFT(D746,2)),'Fed. Agency Identifier Table'!A$2:C$63,3,FALSE)),(VLOOKUP((LEFT(D746,1)),'Fed. Agency Identifier Table'!A$2:C$63,3,FALSE)),(VLOOKUP((LEFT(D746,2)),'Fed. Agency Identifier Table'!A$2:C$63,3,FALSE)))),"",(IF(ISERROR(VLOOKUP((LEFT(D746,2)),'Fed. Agency Identifier Table'!A$2:C$63,3,FALSE)),(VLOOKUP((LEFT(D746,1)),'Fed. Agency Identifier Table'!A$2:C$63,3,FALSE)),(VLOOKUP((LEFT(D746,2)),'Fed. Agency Identifier Table'!A$2:C$63,3,FALSE)))))</f>
        <v/>
      </c>
      <c r="I746" s="150" t="str">
        <f>IF(ISNUMBER(SEARCH("*.unk*",D746)),"Other Federal Awards",IF(ISERROR(VLOOKUP(D746,'CFDA Program Titles Table'!A$2:C$2607,3,FALSE)),"",VLOOKUP(D746,'CFDA Program Titles Table'!A$2:C$2607,3,FALSE)))</f>
        <v/>
      </c>
      <c r="J746" s="70"/>
      <c r="K746" s="70"/>
      <c r="L746" s="2"/>
      <c r="M746" s="10"/>
      <c r="N746" s="10"/>
      <c r="R746" s="17"/>
      <c r="S746" s="106" t="str">
        <f>IFERROR(IF(J746="Y", "Research And Development Programs Cluster:", VLOOKUP(D746,'Cluster Info'!$A$2:$B$113,2,FALSE)), "Non Cluster:")</f>
        <v>Non Cluster:</v>
      </c>
      <c r="T746" s="106">
        <f t="shared" si="55"/>
        <v>0</v>
      </c>
      <c r="U746" s="106">
        <f t="shared" si="57"/>
        <v>0</v>
      </c>
      <c r="V746" s="106">
        <f t="shared" si="58"/>
        <v>0</v>
      </c>
      <c r="W746" s="119">
        <f t="shared" si="56"/>
        <v>0</v>
      </c>
      <c r="X746" s="106">
        <f t="shared" si="59"/>
        <v>0</v>
      </c>
    </row>
    <row r="747" spans="1:24" ht="14">
      <c r="A747" s="198"/>
      <c r="D747" s="1"/>
      <c r="E747" s="1"/>
      <c r="F747" s="187"/>
      <c r="G747" s="187"/>
      <c r="H747" s="80" t="str">
        <f>IF(ISERROR(IF(ISERROR(VLOOKUP((LEFT(D747,2)),'Fed. Agency Identifier Table'!A$2:C$63,3,FALSE)),(VLOOKUP((LEFT(D747,1)),'Fed. Agency Identifier Table'!A$2:C$63,3,FALSE)),(VLOOKUP((LEFT(D747,2)),'Fed. Agency Identifier Table'!A$2:C$63,3,FALSE)))),"",(IF(ISERROR(VLOOKUP((LEFT(D747,2)),'Fed. Agency Identifier Table'!A$2:C$63,3,FALSE)),(VLOOKUP((LEFT(D747,1)),'Fed. Agency Identifier Table'!A$2:C$63,3,FALSE)),(VLOOKUP((LEFT(D747,2)),'Fed. Agency Identifier Table'!A$2:C$63,3,FALSE)))))</f>
        <v/>
      </c>
      <c r="I747" s="150" t="str">
        <f>IF(ISNUMBER(SEARCH("*.unk*",D747)),"Other Federal Awards",IF(ISERROR(VLOOKUP(D747,'CFDA Program Titles Table'!A$2:C$2607,3,FALSE)),"",VLOOKUP(D747,'CFDA Program Titles Table'!A$2:C$2607,3,FALSE)))</f>
        <v/>
      </c>
      <c r="J747" s="70"/>
      <c r="K747" s="70"/>
      <c r="L747" s="2"/>
      <c r="M747" s="10"/>
      <c r="N747" s="10"/>
      <c r="R747" s="17"/>
      <c r="S747" s="106" t="str">
        <f>IFERROR(IF(J747="Y", "Research And Development Programs Cluster:", VLOOKUP(D747,'Cluster Info'!$A$2:$B$113,2,FALSE)), "Non Cluster:")</f>
        <v>Non Cluster:</v>
      </c>
      <c r="T747" s="106">
        <f t="shared" si="55"/>
        <v>0</v>
      </c>
      <c r="U747" s="106">
        <f t="shared" si="57"/>
        <v>0</v>
      </c>
      <c r="V747" s="106">
        <f t="shared" si="58"/>
        <v>0</v>
      </c>
      <c r="W747" s="119">
        <f t="shared" si="56"/>
        <v>0</v>
      </c>
      <c r="X747" s="106">
        <f t="shared" si="59"/>
        <v>0</v>
      </c>
    </row>
    <row r="748" spans="1:24" ht="14">
      <c r="A748" s="198"/>
      <c r="D748" s="1"/>
      <c r="E748" s="1"/>
      <c r="F748" s="187"/>
      <c r="G748" s="187"/>
      <c r="H748" s="80" t="str">
        <f>IF(ISERROR(IF(ISERROR(VLOOKUP((LEFT(D748,2)),'Fed. Agency Identifier Table'!A$2:C$63,3,FALSE)),(VLOOKUP((LEFT(D748,1)),'Fed. Agency Identifier Table'!A$2:C$63,3,FALSE)),(VLOOKUP((LEFT(D748,2)),'Fed. Agency Identifier Table'!A$2:C$63,3,FALSE)))),"",(IF(ISERROR(VLOOKUP((LEFT(D748,2)),'Fed. Agency Identifier Table'!A$2:C$63,3,FALSE)),(VLOOKUP((LEFT(D748,1)),'Fed. Agency Identifier Table'!A$2:C$63,3,FALSE)),(VLOOKUP((LEFT(D748,2)),'Fed. Agency Identifier Table'!A$2:C$63,3,FALSE)))))</f>
        <v/>
      </c>
      <c r="I748" s="150" t="str">
        <f>IF(ISNUMBER(SEARCH("*.unk*",D748)),"Other Federal Awards",IF(ISERROR(VLOOKUP(D748,'CFDA Program Titles Table'!A$2:C$2607,3,FALSE)),"",VLOOKUP(D748,'CFDA Program Titles Table'!A$2:C$2607,3,FALSE)))</f>
        <v/>
      </c>
      <c r="J748" s="70"/>
      <c r="K748" s="70"/>
      <c r="L748" s="2"/>
      <c r="M748" s="10"/>
      <c r="N748" s="10"/>
      <c r="R748" s="17"/>
      <c r="S748" s="106" t="str">
        <f>IFERROR(IF(J748="Y", "Research And Development Programs Cluster:", VLOOKUP(D748,'Cluster Info'!$A$2:$B$113,2,FALSE)), "Non Cluster:")</f>
        <v>Non Cluster:</v>
      </c>
      <c r="T748" s="106">
        <f t="shared" si="55"/>
        <v>0</v>
      </c>
      <c r="U748" s="106">
        <f t="shared" si="57"/>
        <v>0</v>
      </c>
      <c r="V748" s="106">
        <f t="shared" si="58"/>
        <v>0</v>
      </c>
      <c r="W748" s="119">
        <f t="shared" si="56"/>
        <v>0</v>
      </c>
      <c r="X748" s="106">
        <f t="shared" si="59"/>
        <v>0</v>
      </c>
    </row>
    <row r="749" spans="1:24" ht="14">
      <c r="A749" s="198"/>
      <c r="D749" s="1"/>
      <c r="E749" s="1"/>
      <c r="F749" s="187"/>
      <c r="G749" s="187"/>
      <c r="H749" s="80" t="str">
        <f>IF(ISERROR(IF(ISERROR(VLOOKUP((LEFT(D749,2)),'Fed. Agency Identifier Table'!A$2:C$63,3,FALSE)),(VLOOKUP((LEFT(D749,1)),'Fed. Agency Identifier Table'!A$2:C$63,3,FALSE)),(VLOOKUP((LEFT(D749,2)),'Fed. Agency Identifier Table'!A$2:C$63,3,FALSE)))),"",(IF(ISERROR(VLOOKUP((LEFT(D749,2)),'Fed. Agency Identifier Table'!A$2:C$63,3,FALSE)),(VLOOKUP((LEFT(D749,1)),'Fed. Agency Identifier Table'!A$2:C$63,3,FALSE)),(VLOOKUP((LEFT(D749,2)),'Fed. Agency Identifier Table'!A$2:C$63,3,FALSE)))))</f>
        <v/>
      </c>
      <c r="I749" s="150" t="str">
        <f>IF(ISNUMBER(SEARCH("*.unk*",D749)),"Other Federal Awards",IF(ISERROR(VLOOKUP(D749,'CFDA Program Titles Table'!A$2:C$2607,3,FALSE)),"",VLOOKUP(D749,'CFDA Program Titles Table'!A$2:C$2607,3,FALSE)))</f>
        <v/>
      </c>
      <c r="J749" s="70"/>
      <c r="K749" s="70"/>
      <c r="L749" s="2"/>
      <c r="M749" s="10"/>
      <c r="N749" s="10"/>
      <c r="R749" s="17"/>
      <c r="S749" s="106" t="str">
        <f>IFERROR(IF(J749="Y", "Research And Development Programs Cluster:", VLOOKUP(D749,'Cluster Info'!$A$2:$B$113,2,FALSE)), "Non Cluster:")</f>
        <v>Non Cluster:</v>
      </c>
      <c r="T749" s="106">
        <f t="shared" si="55"/>
        <v>0</v>
      </c>
      <c r="U749" s="106">
        <f t="shared" si="57"/>
        <v>0</v>
      </c>
      <c r="V749" s="106">
        <f t="shared" si="58"/>
        <v>0</v>
      </c>
      <c r="W749" s="119">
        <f t="shared" si="56"/>
        <v>0</v>
      </c>
      <c r="X749" s="106">
        <f t="shared" si="59"/>
        <v>0</v>
      </c>
    </row>
    <row r="750" spans="1:24" ht="14">
      <c r="A750" s="198"/>
      <c r="D750" s="1"/>
      <c r="E750" s="1"/>
      <c r="F750" s="187"/>
      <c r="G750" s="187"/>
      <c r="H750" s="80" t="str">
        <f>IF(ISERROR(IF(ISERROR(VLOOKUP((LEFT(D750,2)),'Fed. Agency Identifier Table'!A$2:C$63,3,FALSE)),(VLOOKUP((LEFT(D750,1)),'Fed. Agency Identifier Table'!A$2:C$63,3,FALSE)),(VLOOKUP((LEFT(D750,2)),'Fed. Agency Identifier Table'!A$2:C$63,3,FALSE)))),"",(IF(ISERROR(VLOOKUP((LEFT(D750,2)),'Fed. Agency Identifier Table'!A$2:C$63,3,FALSE)),(VLOOKUP((LEFT(D750,1)),'Fed. Agency Identifier Table'!A$2:C$63,3,FALSE)),(VLOOKUP((LEFT(D750,2)),'Fed. Agency Identifier Table'!A$2:C$63,3,FALSE)))))</f>
        <v/>
      </c>
      <c r="I750" s="150" t="str">
        <f>IF(ISNUMBER(SEARCH("*.unk*",D750)),"Other Federal Awards",IF(ISERROR(VLOOKUP(D750,'CFDA Program Titles Table'!A$2:C$2607,3,FALSE)),"",VLOOKUP(D750,'CFDA Program Titles Table'!A$2:C$2607,3,FALSE)))</f>
        <v/>
      </c>
      <c r="J750" s="70"/>
      <c r="K750" s="70"/>
      <c r="L750" s="2"/>
      <c r="M750" s="10"/>
      <c r="N750" s="10"/>
      <c r="R750" s="17"/>
      <c r="S750" s="106" t="str">
        <f>IFERROR(IF(J750="Y", "Research And Development Programs Cluster:", VLOOKUP(D750,'Cluster Info'!$A$2:$B$113,2,FALSE)), "Non Cluster:")</f>
        <v>Non Cluster:</v>
      </c>
      <c r="T750" s="106">
        <f t="shared" si="55"/>
        <v>0</v>
      </c>
      <c r="U750" s="106">
        <f t="shared" si="57"/>
        <v>0</v>
      </c>
      <c r="V750" s="106">
        <f t="shared" si="58"/>
        <v>0</v>
      </c>
      <c r="W750" s="119">
        <f t="shared" si="56"/>
        <v>0</v>
      </c>
      <c r="X750" s="106">
        <f t="shared" si="59"/>
        <v>0</v>
      </c>
    </row>
    <row r="751" spans="1:24" ht="14">
      <c r="A751" s="198"/>
      <c r="D751" s="1"/>
      <c r="E751" s="1"/>
      <c r="F751" s="187"/>
      <c r="G751" s="187"/>
      <c r="H751" s="80" t="str">
        <f>IF(ISERROR(IF(ISERROR(VLOOKUP((LEFT(D751,2)),'Fed. Agency Identifier Table'!A$2:C$63,3,FALSE)),(VLOOKUP((LEFT(D751,1)),'Fed. Agency Identifier Table'!A$2:C$63,3,FALSE)),(VLOOKUP((LEFT(D751,2)),'Fed. Agency Identifier Table'!A$2:C$63,3,FALSE)))),"",(IF(ISERROR(VLOOKUP((LEFT(D751,2)),'Fed. Agency Identifier Table'!A$2:C$63,3,FALSE)),(VLOOKUP((LEFT(D751,1)),'Fed. Agency Identifier Table'!A$2:C$63,3,FALSE)),(VLOOKUP((LEFT(D751,2)),'Fed. Agency Identifier Table'!A$2:C$63,3,FALSE)))))</f>
        <v/>
      </c>
      <c r="I751" s="150" t="str">
        <f>IF(ISNUMBER(SEARCH("*.unk*",D751)),"Other Federal Awards",IF(ISERROR(VLOOKUP(D751,'CFDA Program Titles Table'!A$2:C$2607,3,FALSE)),"",VLOOKUP(D751,'CFDA Program Titles Table'!A$2:C$2607,3,FALSE)))</f>
        <v/>
      </c>
      <c r="J751" s="70"/>
      <c r="K751" s="70"/>
      <c r="L751" s="2"/>
      <c r="M751" s="10"/>
      <c r="N751" s="10"/>
      <c r="R751" s="17"/>
      <c r="S751" s="106" t="str">
        <f>IFERROR(IF(J751="Y", "Research And Development Programs Cluster:", VLOOKUP(D751,'Cluster Info'!$A$2:$B$113,2,FALSE)), "Non Cluster:")</f>
        <v>Non Cluster:</v>
      </c>
      <c r="T751" s="106">
        <f t="shared" si="55"/>
        <v>0</v>
      </c>
      <c r="U751" s="106">
        <f t="shared" si="57"/>
        <v>0</v>
      </c>
      <c r="V751" s="106">
        <f t="shared" si="58"/>
        <v>0</v>
      </c>
      <c r="W751" s="119">
        <f t="shared" si="56"/>
        <v>0</v>
      </c>
      <c r="X751" s="106">
        <f t="shared" si="59"/>
        <v>0</v>
      </c>
    </row>
    <row r="752" spans="1:24" ht="14">
      <c r="A752" s="198"/>
      <c r="D752" s="1"/>
      <c r="E752" s="1"/>
      <c r="F752" s="187"/>
      <c r="G752" s="187"/>
      <c r="H752" s="80" t="str">
        <f>IF(ISERROR(IF(ISERROR(VLOOKUP((LEFT(D752,2)),'Fed. Agency Identifier Table'!A$2:C$63,3,FALSE)),(VLOOKUP((LEFT(D752,1)),'Fed. Agency Identifier Table'!A$2:C$63,3,FALSE)),(VLOOKUP((LEFT(D752,2)),'Fed. Agency Identifier Table'!A$2:C$63,3,FALSE)))),"",(IF(ISERROR(VLOOKUP((LEFT(D752,2)),'Fed. Agency Identifier Table'!A$2:C$63,3,FALSE)),(VLOOKUP((LEFT(D752,1)),'Fed. Agency Identifier Table'!A$2:C$63,3,FALSE)),(VLOOKUP((LEFT(D752,2)),'Fed. Agency Identifier Table'!A$2:C$63,3,FALSE)))))</f>
        <v/>
      </c>
      <c r="I752" s="150" t="str">
        <f>IF(ISNUMBER(SEARCH("*.unk*",D752)),"Other Federal Awards",IF(ISERROR(VLOOKUP(D752,'CFDA Program Titles Table'!A$2:C$2607,3,FALSE)),"",VLOOKUP(D752,'CFDA Program Titles Table'!A$2:C$2607,3,FALSE)))</f>
        <v/>
      </c>
      <c r="J752" s="70"/>
      <c r="K752" s="70"/>
      <c r="L752" s="2"/>
      <c r="M752" s="10"/>
      <c r="N752" s="10"/>
      <c r="R752" s="17"/>
      <c r="S752" s="106" t="str">
        <f>IFERROR(IF(J752="Y", "Research And Development Programs Cluster:", VLOOKUP(D752,'Cluster Info'!$A$2:$B$113,2,FALSE)), "Non Cluster:")</f>
        <v>Non Cluster:</v>
      </c>
      <c r="T752" s="106">
        <f t="shared" si="55"/>
        <v>0</v>
      </c>
      <c r="U752" s="106">
        <f t="shared" si="57"/>
        <v>0</v>
      </c>
      <c r="V752" s="106">
        <f t="shared" si="58"/>
        <v>0</v>
      </c>
      <c r="W752" s="119">
        <f t="shared" si="56"/>
        <v>0</v>
      </c>
      <c r="X752" s="106">
        <f t="shared" si="59"/>
        <v>0</v>
      </c>
    </row>
    <row r="753" spans="1:24" ht="14">
      <c r="A753" s="198"/>
      <c r="D753" s="1"/>
      <c r="E753" s="1"/>
      <c r="F753" s="187"/>
      <c r="G753" s="187"/>
      <c r="H753" s="80" t="str">
        <f>IF(ISERROR(IF(ISERROR(VLOOKUP((LEFT(D753,2)),'Fed. Agency Identifier Table'!A$2:C$63,3,FALSE)),(VLOOKUP((LEFT(D753,1)),'Fed. Agency Identifier Table'!A$2:C$63,3,FALSE)),(VLOOKUP((LEFT(D753,2)),'Fed. Agency Identifier Table'!A$2:C$63,3,FALSE)))),"",(IF(ISERROR(VLOOKUP((LEFT(D753,2)),'Fed. Agency Identifier Table'!A$2:C$63,3,FALSE)),(VLOOKUP((LEFT(D753,1)),'Fed. Agency Identifier Table'!A$2:C$63,3,FALSE)),(VLOOKUP((LEFT(D753,2)),'Fed. Agency Identifier Table'!A$2:C$63,3,FALSE)))))</f>
        <v/>
      </c>
      <c r="I753" s="150" t="str">
        <f>IF(ISNUMBER(SEARCH("*.unk*",D753)),"Other Federal Awards",IF(ISERROR(VLOOKUP(D753,'CFDA Program Titles Table'!A$2:C$2607,3,FALSE)),"",VLOOKUP(D753,'CFDA Program Titles Table'!A$2:C$2607,3,FALSE)))</f>
        <v/>
      </c>
      <c r="J753" s="70"/>
      <c r="K753" s="70"/>
      <c r="L753" s="2"/>
      <c r="M753" s="10"/>
      <c r="N753" s="10"/>
      <c r="R753" s="17"/>
      <c r="S753" s="106" t="str">
        <f>IFERROR(IF(J753="Y", "Research And Development Programs Cluster:", VLOOKUP(D753,'Cluster Info'!$A$2:$B$113,2,FALSE)), "Non Cluster:")</f>
        <v>Non Cluster:</v>
      </c>
      <c r="T753" s="106">
        <f t="shared" si="55"/>
        <v>0</v>
      </c>
      <c r="U753" s="106">
        <f t="shared" si="57"/>
        <v>0</v>
      </c>
      <c r="V753" s="106">
        <f t="shared" si="58"/>
        <v>0</v>
      </c>
      <c r="W753" s="119">
        <f t="shared" si="56"/>
        <v>0</v>
      </c>
      <c r="X753" s="106">
        <f t="shared" si="59"/>
        <v>0</v>
      </c>
    </row>
    <row r="754" spans="1:24" ht="14">
      <c r="A754" s="198"/>
      <c r="D754" s="1"/>
      <c r="E754" s="1"/>
      <c r="F754" s="187"/>
      <c r="G754" s="187"/>
      <c r="H754" s="80" t="str">
        <f>IF(ISERROR(IF(ISERROR(VLOOKUP((LEFT(D754,2)),'Fed. Agency Identifier Table'!A$2:C$63,3,FALSE)),(VLOOKUP((LEFT(D754,1)),'Fed. Agency Identifier Table'!A$2:C$63,3,FALSE)),(VLOOKUP((LEFT(D754,2)),'Fed. Agency Identifier Table'!A$2:C$63,3,FALSE)))),"",(IF(ISERROR(VLOOKUP((LEFT(D754,2)),'Fed. Agency Identifier Table'!A$2:C$63,3,FALSE)),(VLOOKUP((LEFT(D754,1)),'Fed. Agency Identifier Table'!A$2:C$63,3,FALSE)),(VLOOKUP((LEFT(D754,2)),'Fed. Agency Identifier Table'!A$2:C$63,3,FALSE)))))</f>
        <v/>
      </c>
      <c r="I754" s="150" t="str">
        <f>IF(ISNUMBER(SEARCH("*.unk*",D754)),"Other Federal Awards",IF(ISERROR(VLOOKUP(D754,'CFDA Program Titles Table'!A$2:C$2607,3,FALSE)),"",VLOOKUP(D754,'CFDA Program Titles Table'!A$2:C$2607,3,FALSE)))</f>
        <v/>
      </c>
      <c r="J754" s="70"/>
      <c r="K754" s="70"/>
      <c r="L754" s="2"/>
      <c r="M754" s="10"/>
      <c r="N754" s="10"/>
      <c r="R754" s="17"/>
      <c r="S754" s="106" t="str">
        <f>IFERROR(IF(J754="Y", "Research And Development Programs Cluster:", VLOOKUP(D754,'Cluster Info'!$A$2:$B$113,2,FALSE)), "Non Cluster:")</f>
        <v>Non Cluster:</v>
      </c>
      <c r="T754" s="106">
        <f t="shared" si="55"/>
        <v>0</v>
      </c>
      <c r="U754" s="106">
        <f t="shared" si="57"/>
        <v>0</v>
      </c>
      <c r="V754" s="106">
        <f t="shared" si="58"/>
        <v>0</v>
      </c>
      <c r="W754" s="119">
        <f t="shared" si="56"/>
        <v>0</v>
      </c>
      <c r="X754" s="106">
        <f t="shared" si="59"/>
        <v>0</v>
      </c>
    </row>
    <row r="755" spans="1:24" ht="14">
      <c r="A755" s="198"/>
      <c r="D755" s="1"/>
      <c r="E755" s="1"/>
      <c r="F755" s="187"/>
      <c r="G755" s="187"/>
      <c r="H755" s="80" t="str">
        <f>IF(ISERROR(IF(ISERROR(VLOOKUP((LEFT(D755,2)),'Fed. Agency Identifier Table'!A$2:C$63,3,FALSE)),(VLOOKUP((LEFT(D755,1)),'Fed. Agency Identifier Table'!A$2:C$63,3,FALSE)),(VLOOKUP((LEFT(D755,2)),'Fed. Agency Identifier Table'!A$2:C$63,3,FALSE)))),"",(IF(ISERROR(VLOOKUP((LEFT(D755,2)),'Fed. Agency Identifier Table'!A$2:C$63,3,FALSE)),(VLOOKUP((LEFT(D755,1)),'Fed. Agency Identifier Table'!A$2:C$63,3,FALSE)),(VLOOKUP((LEFT(D755,2)),'Fed. Agency Identifier Table'!A$2:C$63,3,FALSE)))))</f>
        <v/>
      </c>
      <c r="I755" s="150" t="str">
        <f>IF(ISNUMBER(SEARCH("*.unk*",D755)),"Other Federal Awards",IF(ISERROR(VLOOKUP(D755,'CFDA Program Titles Table'!A$2:C$2607,3,FALSE)),"",VLOOKUP(D755,'CFDA Program Titles Table'!A$2:C$2607,3,FALSE)))</f>
        <v/>
      </c>
      <c r="J755" s="70"/>
      <c r="K755" s="70"/>
      <c r="L755" s="2"/>
      <c r="M755" s="10"/>
      <c r="N755" s="10"/>
      <c r="R755" s="17"/>
      <c r="S755" s="106" t="str">
        <f>IFERROR(IF(J755="Y", "Research And Development Programs Cluster:", VLOOKUP(D755,'Cluster Info'!$A$2:$B$113,2,FALSE)), "Non Cluster:")</f>
        <v>Non Cluster:</v>
      </c>
      <c r="T755" s="106">
        <f t="shared" si="55"/>
        <v>0</v>
      </c>
      <c r="U755" s="106">
        <f t="shared" si="57"/>
        <v>0</v>
      </c>
      <c r="V755" s="106">
        <f t="shared" si="58"/>
        <v>0</v>
      </c>
      <c r="W755" s="119">
        <f t="shared" si="56"/>
        <v>0</v>
      </c>
      <c r="X755" s="106">
        <f t="shared" si="59"/>
        <v>0</v>
      </c>
    </row>
    <row r="756" spans="1:24" ht="14">
      <c r="A756" s="198"/>
      <c r="D756" s="1"/>
      <c r="E756" s="1"/>
      <c r="F756" s="187"/>
      <c r="G756" s="187"/>
      <c r="H756" s="80" t="str">
        <f>IF(ISERROR(IF(ISERROR(VLOOKUP((LEFT(D756,2)),'Fed. Agency Identifier Table'!A$2:C$63,3,FALSE)),(VLOOKUP((LEFT(D756,1)),'Fed. Agency Identifier Table'!A$2:C$63,3,FALSE)),(VLOOKUP((LEFT(D756,2)),'Fed. Agency Identifier Table'!A$2:C$63,3,FALSE)))),"",(IF(ISERROR(VLOOKUP((LEFT(D756,2)),'Fed. Agency Identifier Table'!A$2:C$63,3,FALSE)),(VLOOKUP((LEFT(D756,1)),'Fed. Agency Identifier Table'!A$2:C$63,3,FALSE)),(VLOOKUP((LEFT(D756,2)),'Fed. Agency Identifier Table'!A$2:C$63,3,FALSE)))))</f>
        <v/>
      </c>
      <c r="I756" s="150" t="str">
        <f>IF(ISNUMBER(SEARCH("*.unk*",D756)),"Other Federal Awards",IF(ISERROR(VLOOKUP(D756,'CFDA Program Titles Table'!A$2:C$2607,3,FALSE)),"",VLOOKUP(D756,'CFDA Program Titles Table'!A$2:C$2607,3,FALSE)))</f>
        <v/>
      </c>
      <c r="J756" s="70"/>
      <c r="K756" s="70"/>
      <c r="L756" s="2"/>
      <c r="M756" s="10"/>
      <c r="N756" s="10"/>
      <c r="R756" s="17"/>
      <c r="S756" s="106" t="str">
        <f>IFERROR(IF(J756="Y", "Research And Development Programs Cluster:", VLOOKUP(D756,'Cluster Info'!$A$2:$B$113,2,FALSE)), "Non Cluster:")</f>
        <v>Non Cluster:</v>
      </c>
      <c r="T756" s="106">
        <f t="shared" si="55"/>
        <v>0</v>
      </c>
      <c r="U756" s="106">
        <f t="shared" si="57"/>
        <v>0</v>
      </c>
      <c r="V756" s="106">
        <f t="shared" si="58"/>
        <v>0</v>
      </c>
      <c r="W756" s="119">
        <f t="shared" si="56"/>
        <v>0</v>
      </c>
      <c r="X756" s="106">
        <f t="shared" si="59"/>
        <v>0</v>
      </c>
    </row>
    <row r="757" spans="1:24" ht="14">
      <c r="A757" s="198"/>
      <c r="D757" s="1"/>
      <c r="E757" s="1"/>
      <c r="F757" s="187"/>
      <c r="G757" s="187"/>
      <c r="H757" s="80" t="str">
        <f>IF(ISERROR(IF(ISERROR(VLOOKUP((LEFT(D757,2)),'Fed. Agency Identifier Table'!A$2:C$63,3,FALSE)),(VLOOKUP((LEFT(D757,1)),'Fed. Agency Identifier Table'!A$2:C$63,3,FALSE)),(VLOOKUP((LEFT(D757,2)),'Fed. Agency Identifier Table'!A$2:C$63,3,FALSE)))),"",(IF(ISERROR(VLOOKUP((LEFT(D757,2)),'Fed. Agency Identifier Table'!A$2:C$63,3,FALSE)),(VLOOKUP((LEFT(D757,1)),'Fed. Agency Identifier Table'!A$2:C$63,3,FALSE)),(VLOOKUP((LEFT(D757,2)),'Fed. Agency Identifier Table'!A$2:C$63,3,FALSE)))))</f>
        <v/>
      </c>
      <c r="I757" s="150" t="str">
        <f>IF(ISNUMBER(SEARCH("*.unk*",D757)),"Other Federal Awards",IF(ISERROR(VLOOKUP(D757,'CFDA Program Titles Table'!A$2:C$2607,3,FALSE)),"",VLOOKUP(D757,'CFDA Program Titles Table'!A$2:C$2607,3,FALSE)))</f>
        <v/>
      </c>
      <c r="J757" s="70"/>
      <c r="K757" s="70"/>
      <c r="L757" s="2"/>
      <c r="M757" s="10"/>
      <c r="N757" s="10"/>
      <c r="R757" s="17"/>
      <c r="S757" s="106" t="str">
        <f>IFERROR(IF(J757="Y", "Research And Development Programs Cluster:", VLOOKUP(D757,'Cluster Info'!$A$2:$B$113,2,FALSE)), "Non Cluster:")</f>
        <v>Non Cluster:</v>
      </c>
      <c r="T757" s="106">
        <f t="shared" si="55"/>
        <v>0</v>
      </c>
      <c r="U757" s="106">
        <f t="shared" si="57"/>
        <v>0</v>
      </c>
      <c r="V757" s="106">
        <f t="shared" si="58"/>
        <v>0</v>
      </c>
      <c r="W757" s="119">
        <f t="shared" si="56"/>
        <v>0</v>
      </c>
      <c r="X757" s="106">
        <f t="shared" si="59"/>
        <v>0</v>
      </c>
    </row>
    <row r="758" spans="1:24" ht="14">
      <c r="A758" s="198"/>
      <c r="D758" s="1"/>
      <c r="E758" s="1"/>
      <c r="F758" s="187"/>
      <c r="G758" s="187"/>
      <c r="H758" s="80" t="str">
        <f>IF(ISERROR(IF(ISERROR(VLOOKUP((LEFT(D758,2)),'Fed. Agency Identifier Table'!A$2:C$63,3,FALSE)),(VLOOKUP((LEFT(D758,1)),'Fed. Agency Identifier Table'!A$2:C$63,3,FALSE)),(VLOOKUP((LEFT(D758,2)),'Fed. Agency Identifier Table'!A$2:C$63,3,FALSE)))),"",(IF(ISERROR(VLOOKUP((LEFT(D758,2)),'Fed. Agency Identifier Table'!A$2:C$63,3,FALSE)),(VLOOKUP((LEFT(D758,1)),'Fed. Agency Identifier Table'!A$2:C$63,3,FALSE)),(VLOOKUP((LEFT(D758,2)),'Fed. Agency Identifier Table'!A$2:C$63,3,FALSE)))))</f>
        <v/>
      </c>
      <c r="I758" s="150" t="str">
        <f>IF(ISNUMBER(SEARCH("*.unk*",D758)),"Other Federal Awards",IF(ISERROR(VLOOKUP(D758,'CFDA Program Titles Table'!A$2:C$2607,3,FALSE)),"",VLOOKUP(D758,'CFDA Program Titles Table'!A$2:C$2607,3,FALSE)))</f>
        <v/>
      </c>
      <c r="J758" s="70"/>
      <c r="K758" s="70"/>
      <c r="L758" s="2"/>
      <c r="M758" s="10"/>
      <c r="N758" s="10"/>
      <c r="R758" s="17"/>
      <c r="S758" s="106" t="str">
        <f>IFERROR(IF(J758="Y", "Research And Development Programs Cluster:", VLOOKUP(D758,'Cluster Info'!$A$2:$B$113,2,FALSE)), "Non Cluster:")</f>
        <v>Non Cluster:</v>
      </c>
      <c r="T758" s="106">
        <f t="shared" si="55"/>
        <v>0</v>
      </c>
      <c r="U758" s="106">
        <f t="shared" si="57"/>
        <v>0</v>
      </c>
      <c r="V758" s="106">
        <f t="shared" si="58"/>
        <v>0</v>
      </c>
      <c r="W758" s="119">
        <f t="shared" si="56"/>
        <v>0</v>
      </c>
      <c r="X758" s="106">
        <f t="shared" si="59"/>
        <v>0</v>
      </c>
    </row>
    <row r="759" spans="1:24" ht="14">
      <c r="A759" s="198"/>
      <c r="D759" s="1"/>
      <c r="E759" s="1"/>
      <c r="F759" s="187"/>
      <c r="G759" s="187"/>
      <c r="H759" s="80" t="str">
        <f>IF(ISERROR(IF(ISERROR(VLOOKUP((LEFT(D759,2)),'Fed. Agency Identifier Table'!A$2:C$63,3,FALSE)),(VLOOKUP((LEFT(D759,1)),'Fed. Agency Identifier Table'!A$2:C$63,3,FALSE)),(VLOOKUP((LEFT(D759,2)),'Fed. Agency Identifier Table'!A$2:C$63,3,FALSE)))),"",(IF(ISERROR(VLOOKUP((LEFT(D759,2)),'Fed. Agency Identifier Table'!A$2:C$63,3,FALSE)),(VLOOKUP((LEFT(D759,1)),'Fed. Agency Identifier Table'!A$2:C$63,3,FALSE)),(VLOOKUP((LEFT(D759,2)),'Fed. Agency Identifier Table'!A$2:C$63,3,FALSE)))))</f>
        <v/>
      </c>
      <c r="I759" s="150" t="str">
        <f>IF(ISNUMBER(SEARCH("*.unk*",D759)),"Other Federal Awards",IF(ISERROR(VLOOKUP(D759,'CFDA Program Titles Table'!A$2:C$2607,3,FALSE)),"",VLOOKUP(D759,'CFDA Program Titles Table'!A$2:C$2607,3,FALSE)))</f>
        <v/>
      </c>
      <c r="J759" s="70"/>
      <c r="K759" s="70"/>
      <c r="L759" s="2"/>
      <c r="M759" s="10"/>
      <c r="N759" s="10"/>
      <c r="R759" s="17"/>
      <c r="S759" s="106" t="str">
        <f>IFERROR(IF(J759="Y", "Research And Development Programs Cluster:", VLOOKUP(D759,'Cluster Info'!$A$2:$B$113,2,FALSE)), "Non Cluster:")</f>
        <v>Non Cluster:</v>
      </c>
      <c r="T759" s="106">
        <f t="shared" si="55"/>
        <v>0</v>
      </c>
      <c r="U759" s="106">
        <f t="shared" si="57"/>
        <v>0</v>
      </c>
      <c r="V759" s="106">
        <f t="shared" si="58"/>
        <v>0</v>
      </c>
      <c r="W759" s="119">
        <f t="shared" si="56"/>
        <v>0</v>
      </c>
      <c r="X759" s="106">
        <f t="shared" si="59"/>
        <v>0</v>
      </c>
    </row>
    <row r="760" spans="1:24" ht="14">
      <c r="A760" s="198"/>
      <c r="D760" s="1"/>
      <c r="E760" s="1"/>
      <c r="F760" s="187"/>
      <c r="G760" s="187"/>
      <c r="H760" s="80" t="str">
        <f>IF(ISERROR(IF(ISERROR(VLOOKUP((LEFT(D760,2)),'Fed. Agency Identifier Table'!A$2:C$63,3,FALSE)),(VLOOKUP((LEFT(D760,1)),'Fed. Agency Identifier Table'!A$2:C$63,3,FALSE)),(VLOOKUP((LEFT(D760,2)),'Fed. Agency Identifier Table'!A$2:C$63,3,FALSE)))),"",(IF(ISERROR(VLOOKUP((LEFT(D760,2)),'Fed. Agency Identifier Table'!A$2:C$63,3,FALSE)),(VLOOKUP((LEFT(D760,1)),'Fed. Agency Identifier Table'!A$2:C$63,3,FALSE)),(VLOOKUP((LEFT(D760,2)),'Fed. Agency Identifier Table'!A$2:C$63,3,FALSE)))))</f>
        <v/>
      </c>
      <c r="I760" s="150" t="str">
        <f>IF(ISNUMBER(SEARCH("*.unk*",D760)),"Other Federal Awards",IF(ISERROR(VLOOKUP(D760,'CFDA Program Titles Table'!A$2:C$2607,3,FALSE)),"",VLOOKUP(D760,'CFDA Program Titles Table'!A$2:C$2607,3,FALSE)))</f>
        <v/>
      </c>
      <c r="J760" s="70"/>
      <c r="K760" s="70"/>
      <c r="L760" s="2"/>
      <c r="M760" s="10"/>
      <c r="N760" s="10"/>
      <c r="R760" s="17"/>
      <c r="S760" s="106" t="str">
        <f>IFERROR(IF(J760="Y", "Research And Development Programs Cluster:", VLOOKUP(D760,'Cluster Info'!$A$2:$B$113,2,FALSE)), "Non Cluster:")</f>
        <v>Non Cluster:</v>
      </c>
      <c r="T760" s="106">
        <f t="shared" si="55"/>
        <v>0</v>
      </c>
      <c r="U760" s="106">
        <f t="shared" si="57"/>
        <v>0</v>
      </c>
      <c r="V760" s="106">
        <f t="shared" si="58"/>
        <v>0</v>
      </c>
      <c r="W760" s="119">
        <f t="shared" si="56"/>
        <v>0</v>
      </c>
      <c r="X760" s="106">
        <f t="shared" si="59"/>
        <v>0</v>
      </c>
    </row>
    <row r="761" spans="1:24" ht="14">
      <c r="A761" s="198"/>
      <c r="D761" s="1"/>
      <c r="E761" s="1"/>
      <c r="F761" s="187"/>
      <c r="G761" s="187"/>
      <c r="H761" s="80" t="str">
        <f>IF(ISERROR(IF(ISERROR(VLOOKUP((LEFT(D761,2)),'Fed. Agency Identifier Table'!A$2:C$63,3,FALSE)),(VLOOKUP((LEFT(D761,1)),'Fed. Agency Identifier Table'!A$2:C$63,3,FALSE)),(VLOOKUP((LEFT(D761,2)),'Fed. Agency Identifier Table'!A$2:C$63,3,FALSE)))),"",(IF(ISERROR(VLOOKUP((LEFT(D761,2)),'Fed. Agency Identifier Table'!A$2:C$63,3,FALSE)),(VLOOKUP((LEFT(D761,1)),'Fed. Agency Identifier Table'!A$2:C$63,3,FALSE)),(VLOOKUP((LEFT(D761,2)),'Fed. Agency Identifier Table'!A$2:C$63,3,FALSE)))))</f>
        <v/>
      </c>
      <c r="I761" s="150" t="str">
        <f>IF(ISNUMBER(SEARCH("*.unk*",D761)),"Other Federal Awards",IF(ISERROR(VLOOKUP(D761,'CFDA Program Titles Table'!A$2:C$2607,3,FALSE)),"",VLOOKUP(D761,'CFDA Program Titles Table'!A$2:C$2607,3,FALSE)))</f>
        <v/>
      </c>
      <c r="J761" s="70"/>
      <c r="K761" s="70"/>
      <c r="L761" s="2"/>
      <c r="M761" s="10"/>
      <c r="N761" s="10"/>
      <c r="R761" s="17"/>
      <c r="S761" s="106" t="str">
        <f>IFERROR(IF(J761="Y", "Research And Development Programs Cluster:", VLOOKUP(D761,'Cluster Info'!$A$2:$B$113,2,FALSE)), "Non Cluster:")</f>
        <v>Non Cluster:</v>
      </c>
      <c r="T761" s="106">
        <f t="shared" si="55"/>
        <v>0</v>
      </c>
      <c r="U761" s="106">
        <f t="shared" si="57"/>
        <v>0</v>
      </c>
      <c r="V761" s="106">
        <f t="shared" si="58"/>
        <v>0</v>
      </c>
      <c r="W761" s="119">
        <f t="shared" si="56"/>
        <v>0</v>
      </c>
      <c r="X761" s="106">
        <f t="shared" si="59"/>
        <v>0</v>
      </c>
    </row>
    <row r="762" spans="1:24" ht="14">
      <c r="A762" s="198"/>
      <c r="D762" s="1"/>
      <c r="E762" s="1"/>
      <c r="F762" s="187"/>
      <c r="G762" s="187"/>
      <c r="H762" s="80" t="str">
        <f>IF(ISERROR(IF(ISERROR(VLOOKUP((LEFT(D762,2)),'Fed. Agency Identifier Table'!A$2:C$63,3,FALSE)),(VLOOKUP((LEFT(D762,1)),'Fed. Agency Identifier Table'!A$2:C$63,3,FALSE)),(VLOOKUP((LEFT(D762,2)),'Fed. Agency Identifier Table'!A$2:C$63,3,FALSE)))),"",(IF(ISERROR(VLOOKUP((LEFT(D762,2)),'Fed. Agency Identifier Table'!A$2:C$63,3,FALSE)),(VLOOKUP((LEFT(D762,1)),'Fed. Agency Identifier Table'!A$2:C$63,3,FALSE)),(VLOOKUP((LEFT(D762,2)),'Fed. Agency Identifier Table'!A$2:C$63,3,FALSE)))))</f>
        <v/>
      </c>
      <c r="I762" s="150" t="str">
        <f>IF(ISNUMBER(SEARCH("*.unk*",D762)),"Other Federal Awards",IF(ISERROR(VLOOKUP(D762,'CFDA Program Titles Table'!A$2:C$2607,3,FALSE)),"",VLOOKUP(D762,'CFDA Program Titles Table'!A$2:C$2607,3,FALSE)))</f>
        <v/>
      </c>
      <c r="J762" s="70"/>
      <c r="K762" s="70"/>
      <c r="L762" s="2"/>
      <c r="M762" s="10"/>
      <c r="N762" s="10"/>
      <c r="R762" s="17"/>
      <c r="S762" s="106" t="str">
        <f>IFERROR(IF(J762="Y", "Research And Development Programs Cluster:", VLOOKUP(D762,'Cluster Info'!$A$2:$B$113,2,FALSE)), "Non Cluster:")</f>
        <v>Non Cluster:</v>
      </c>
      <c r="T762" s="106">
        <f t="shared" si="55"/>
        <v>0</v>
      </c>
      <c r="U762" s="106">
        <f t="shared" si="57"/>
        <v>0</v>
      </c>
      <c r="V762" s="106">
        <f t="shared" si="58"/>
        <v>0</v>
      </c>
      <c r="W762" s="119">
        <f t="shared" si="56"/>
        <v>0</v>
      </c>
      <c r="X762" s="106">
        <f t="shared" si="59"/>
        <v>0</v>
      </c>
    </row>
    <row r="763" spans="1:24" ht="14">
      <c r="A763" s="198"/>
      <c r="D763" s="1"/>
      <c r="E763" s="1"/>
      <c r="F763" s="187"/>
      <c r="G763" s="187"/>
      <c r="H763" s="80" t="str">
        <f>IF(ISERROR(IF(ISERROR(VLOOKUP((LEFT(D763,2)),'Fed. Agency Identifier Table'!A$2:C$63,3,FALSE)),(VLOOKUP((LEFT(D763,1)),'Fed. Agency Identifier Table'!A$2:C$63,3,FALSE)),(VLOOKUP((LEFT(D763,2)),'Fed. Agency Identifier Table'!A$2:C$63,3,FALSE)))),"",(IF(ISERROR(VLOOKUP((LEFT(D763,2)),'Fed. Agency Identifier Table'!A$2:C$63,3,FALSE)),(VLOOKUP((LEFT(D763,1)),'Fed. Agency Identifier Table'!A$2:C$63,3,FALSE)),(VLOOKUP((LEFT(D763,2)),'Fed. Agency Identifier Table'!A$2:C$63,3,FALSE)))))</f>
        <v/>
      </c>
      <c r="I763" s="150" t="str">
        <f>IF(ISNUMBER(SEARCH("*.unk*",D763)),"Other Federal Awards",IF(ISERROR(VLOOKUP(D763,'CFDA Program Titles Table'!A$2:C$2607,3,FALSE)),"",VLOOKUP(D763,'CFDA Program Titles Table'!A$2:C$2607,3,FALSE)))</f>
        <v/>
      </c>
      <c r="J763" s="70"/>
      <c r="K763" s="70"/>
      <c r="L763" s="2"/>
      <c r="M763" s="10"/>
      <c r="N763" s="10"/>
      <c r="R763" s="17"/>
      <c r="S763" s="106" t="str">
        <f>IFERROR(IF(J763="Y", "Research And Development Programs Cluster:", VLOOKUP(D763,'Cluster Info'!$A$2:$B$113,2,FALSE)), "Non Cluster:")</f>
        <v>Non Cluster:</v>
      </c>
      <c r="T763" s="106">
        <f t="shared" si="55"/>
        <v>0</v>
      </c>
      <c r="U763" s="106">
        <f t="shared" si="57"/>
        <v>0</v>
      </c>
      <c r="V763" s="106">
        <f t="shared" si="58"/>
        <v>0</v>
      </c>
      <c r="W763" s="119">
        <f t="shared" si="56"/>
        <v>0</v>
      </c>
      <c r="X763" s="106">
        <f t="shared" si="59"/>
        <v>0</v>
      </c>
    </row>
    <row r="764" spans="1:24" ht="14">
      <c r="A764" s="198"/>
      <c r="D764" s="1"/>
      <c r="E764" s="1"/>
      <c r="F764" s="187"/>
      <c r="G764" s="187"/>
      <c r="H764" s="80" t="str">
        <f>IF(ISERROR(IF(ISERROR(VLOOKUP((LEFT(D764,2)),'Fed. Agency Identifier Table'!A$2:C$63,3,FALSE)),(VLOOKUP((LEFT(D764,1)),'Fed. Agency Identifier Table'!A$2:C$63,3,FALSE)),(VLOOKUP((LEFT(D764,2)),'Fed. Agency Identifier Table'!A$2:C$63,3,FALSE)))),"",(IF(ISERROR(VLOOKUP((LEFT(D764,2)),'Fed. Agency Identifier Table'!A$2:C$63,3,FALSE)),(VLOOKUP((LEFT(D764,1)),'Fed. Agency Identifier Table'!A$2:C$63,3,FALSE)),(VLOOKUP((LEFT(D764,2)),'Fed. Agency Identifier Table'!A$2:C$63,3,FALSE)))))</f>
        <v/>
      </c>
      <c r="I764" s="150" t="str">
        <f>IF(ISNUMBER(SEARCH("*.unk*",D764)),"Other Federal Awards",IF(ISERROR(VLOOKUP(D764,'CFDA Program Titles Table'!A$2:C$2607,3,FALSE)),"",VLOOKUP(D764,'CFDA Program Titles Table'!A$2:C$2607,3,FALSE)))</f>
        <v/>
      </c>
      <c r="J764" s="70"/>
      <c r="K764" s="70"/>
      <c r="L764" s="2"/>
      <c r="M764" s="10"/>
      <c r="N764" s="10"/>
      <c r="R764" s="17"/>
      <c r="S764" s="106" t="str">
        <f>IFERROR(IF(J764="Y", "Research And Development Programs Cluster:", VLOOKUP(D764,'Cluster Info'!$A$2:$B$113,2,FALSE)), "Non Cluster:")</f>
        <v>Non Cluster:</v>
      </c>
      <c r="T764" s="106">
        <f t="shared" si="55"/>
        <v>0</v>
      </c>
      <c r="U764" s="106">
        <f t="shared" si="57"/>
        <v>0</v>
      </c>
      <c r="V764" s="106">
        <f t="shared" si="58"/>
        <v>0</v>
      </c>
      <c r="W764" s="119">
        <f t="shared" si="56"/>
        <v>0</v>
      </c>
      <c r="X764" s="106">
        <f t="shared" si="59"/>
        <v>0</v>
      </c>
    </row>
    <row r="765" spans="1:24" ht="14">
      <c r="A765" s="198"/>
      <c r="D765" s="1"/>
      <c r="E765" s="1"/>
      <c r="F765" s="187"/>
      <c r="G765" s="187"/>
      <c r="H765" s="80" t="str">
        <f>IF(ISERROR(IF(ISERROR(VLOOKUP((LEFT(D765,2)),'Fed. Agency Identifier Table'!A$2:C$63,3,FALSE)),(VLOOKUP((LEFT(D765,1)),'Fed. Agency Identifier Table'!A$2:C$63,3,FALSE)),(VLOOKUP((LEFT(D765,2)),'Fed. Agency Identifier Table'!A$2:C$63,3,FALSE)))),"",(IF(ISERROR(VLOOKUP((LEFT(D765,2)),'Fed. Agency Identifier Table'!A$2:C$63,3,FALSE)),(VLOOKUP((LEFT(D765,1)),'Fed. Agency Identifier Table'!A$2:C$63,3,FALSE)),(VLOOKUP((LEFT(D765,2)),'Fed. Agency Identifier Table'!A$2:C$63,3,FALSE)))))</f>
        <v/>
      </c>
      <c r="I765" s="150" t="str">
        <f>IF(ISNUMBER(SEARCH("*.unk*",D765)),"Other Federal Awards",IF(ISERROR(VLOOKUP(D765,'CFDA Program Titles Table'!A$2:C$2607,3,FALSE)),"",VLOOKUP(D765,'CFDA Program Titles Table'!A$2:C$2607,3,FALSE)))</f>
        <v/>
      </c>
      <c r="J765" s="70"/>
      <c r="K765" s="70"/>
      <c r="L765" s="2"/>
      <c r="M765" s="10"/>
      <c r="N765" s="10"/>
      <c r="R765" s="17"/>
      <c r="S765" s="106" t="str">
        <f>IFERROR(IF(J765="Y", "Research And Development Programs Cluster:", VLOOKUP(D765,'Cluster Info'!$A$2:$B$113,2,FALSE)), "Non Cluster:")</f>
        <v>Non Cluster:</v>
      </c>
      <c r="T765" s="106">
        <f t="shared" si="55"/>
        <v>0</v>
      </c>
      <c r="U765" s="106">
        <f t="shared" si="57"/>
        <v>0</v>
      </c>
      <c r="V765" s="106">
        <f t="shared" si="58"/>
        <v>0</v>
      </c>
      <c r="W765" s="119">
        <f t="shared" si="56"/>
        <v>0</v>
      </c>
      <c r="X765" s="106">
        <f t="shared" si="59"/>
        <v>0</v>
      </c>
    </row>
    <row r="766" spans="1:24" ht="14">
      <c r="A766" s="198"/>
      <c r="D766" s="1"/>
      <c r="E766" s="1"/>
      <c r="F766" s="187"/>
      <c r="G766" s="187"/>
      <c r="H766" s="80" t="str">
        <f>IF(ISERROR(IF(ISERROR(VLOOKUP((LEFT(D766,2)),'Fed. Agency Identifier Table'!A$2:C$63,3,FALSE)),(VLOOKUP((LEFT(D766,1)),'Fed. Agency Identifier Table'!A$2:C$63,3,FALSE)),(VLOOKUP((LEFT(D766,2)),'Fed. Agency Identifier Table'!A$2:C$63,3,FALSE)))),"",(IF(ISERROR(VLOOKUP((LEFT(D766,2)),'Fed. Agency Identifier Table'!A$2:C$63,3,FALSE)),(VLOOKUP((LEFT(D766,1)),'Fed. Agency Identifier Table'!A$2:C$63,3,FALSE)),(VLOOKUP((LEFT(D766,2)),'Fed. Agency Identifier Table'!A$2:C$63,3,FALSE)))))</f>
        <v/>
      </c>
      <c r="I766" s="150" t="str">
        <f>IF(ISNUMBER(SEARCH("*.unk*",D766)),"Other Federal Awards",IF(ISERROR(VLOOKUP(D766,'CFDA Program Titles Table'!A$2:C$2607,3,FALSE)),"",VLOOKUP(D766,'CFDA Program Titles Table'!A$2:C$2607,3,FALSE)))</f>
        <v/>
      </c>
      <c r="J766" s="70"/>
      <c r="K766" s="70"/>
      <c r="L766" s="2"/>
      <c r="M766" s="10"/>
      <c r="N766" s="10"/>
      <c r="R766" s="17"/>
      <c r="S766" s="106" t="str">
        <f>IFERROR(IF(J766="Y", "Research And Development Programs Cluster:", VLOOKUP(D766,'Cluster Info'!$A$2:$B$113,2,FALSE)), "Non Cluster:")</f>
        <v>Non Cluster:</v>
      </c>
      <c r="T766" s="106">
        <f t="shared" si="55"/>
        <v>0</v>
      </c>
      <c r="U766" s="106">
        <f t="shared" si="57"/>
        <v>0</v>
      </c>
      <c r="V766" s="106">
        <f t="shared" si="58"/>
        <v>0</v>
      </c>
      <c r="W766" s="119">
        <f t="shared" si="56"/>
        <v>0</v>
      </c>
      <c r="X766" s="106">
        <f t="shared" si="59"/>
        <v>0</v>
      </c>
    </row>
    <row r="767" spans="1:24" ht="14">
      <c r="A767" s="198"/>
      <c r="D767" s="1"/>
      <c r="E767" s="1"/>
      <c r="F767" s="187"/>
      <c r="G767" s="187"/>
      <c r="H767" s="80" t="str">
        <f>IF(ISERROR(IF(ISERROR(VLOOKUP((LEFT(D767,2)),'Fed. Agency Identifier Table'!A$2:C$63,3,FALSE)),(VLOOKUP((LEFT(D767,1)),'Fed. Agency Identifier Table'!A$2:C$63,3,FALSE)),(VLOOKUP((LEFT(D767,2)),'Fed. Agency Identifier Table'!A$2:C$63,3,FALSE)))),"",(IF(ISERROR(VLOOKUP((LEFT(D767,2)),'Fed. Agency Identifier Table'!A$2:C$63,3,FALSE)),(VLOOKUP((LEFT(D767,1)),'Fed. Agency Identifier Table'!A$2:C$63,3,FALSE)),(VLOOKUP((LEFT(D767,2)),'Fed. Agency Identifier Table'!A$2:C$63,3,FALSE)))))</f>
        <v/>
      </c>
      <c r="I767" s="150" t="str">
        <f>IF(ISNUMBER(SEARCH("*.unk*",D767)),"Other Federal Awards",IF(ISERROR(VLOOKUP(D767,'CFDA Program Titles Table'!A$2:C$2607,3,FALSE)),"",VLOOKUP(D767,'CFDA Program Titles Table'!A$2:C$2607,3,FALSE)))</f>
        <v/>
      </c>
      <c r="J767" s="70"/>
      <c r="K767" s="70"/>
      <c r="L767" s="2"/>
      <c r="M767" s="10"/>
      <c r="N767" s="10"/>
      <c r="R767" s="17"/>
      <c r="S767" s="106" t="str">
        <f>IFERROR(IF(J767="Y", "Research And Development Programs Cluster:", VLOOKUP(D767,'Cluster Info'!$A$2:$B$113,2,FALSE)), "Non Cluster:")</f>
        <v>Non Cluster:</v>
      </c>
      <c r="T767" s="106">
        <f t="shared" si="55"/>
        <v>0</v>
      </c>
      <c r="U767" s="106">
        <f t="shared" si="57"/>
        <v>0</v>
      </c>
      <c r="V767" s="106">
        <f t="shared" si="58"/>
        <v>0</v>
      </c>
      <c r="W767" s="119">
        <f t="shared" si="56"/>
        <v>0</v>
      </c>
      <c r="X767" s="106">
        <f t="shared" si="59"/>
        <v>0</v>
      </c>
    </row>
    <row r="768" spans="1:24" ht="14">
      <c r="A768" s="198"/>
      <c r="D768" s="1"/>
      <c r="E768" s="1"/>
      <c r="F768" s="187"/>
      <c r="G768" s="187"/>
      <c r="H768" s="80" t="str">
        <f>IF(ISERROR(IF(ISERROR(VLOOKUP((LEFT(D768,2)),'Fed. Agency Identifier Table'!A$2:C$63,3,FALSE)),(VLOOKUP((LEFT(D768,1)),'Fed. Agency Identifier Table'!A$2:C$63,3,FALSE)),(VLOOKUP((LEFT(D768,2)),'Fed. Agency Identifier Table'!A$2:C$63,3,FALSE)))),"",(IF(ISERROR(VLOOKUP((LEFT(D768,2)),'Fed. Agency Identifier Table'!A$2:C$63,3,FALSE)),(VLOOKUP((LEFT(D768,1)),'Fed. Agency Identifier Table'!A$2:C$63,3,FALSE)),(VLOOKUP((LEFT(D768,2)),'Fed. Agency Identifier Table'!A$2:C$63,3,FALSE)))))</f>
        <v/>
      </c>
      <c r="I768" s="150" t="str">
        <f>IF(ISNUMBER(SEARCH("*.unk*",D768)),"Other Federal Awards",IF(ISERROR(VLOOKUP(D768,'CFDA Program Titles Table'!A$2:C$2607,3,FALSE)),"",VLOOKUP(D768,'CFDA Program Titles Table'!A$2:C$2607,3,FALSE)))</f>
        <v/>
      </c>
      <c r="J768" s="70"/>
      <c r="K768" s="70"/>
      <c r="L768" s="2"/>
      <c r="M768" s="10"/>
      <c r="N768" s="10"/>
      <c r="R768" s="17"/>
      <c r="S768" s="106" t="str">
        <f>IFERROR(IF(J768="Y", "Research And Development Programs Cluster:", VLOOKUP(D768,'Cluster Info'!$A$2:$B$113,2,FALSE)), "Non Cluster:")</f>
        <v>Non Cluster:</v>
      </c>
      <c r="T768" s="106">
        <f t="shared" si="55"/>
        <v>0</v>
      </c>
      <c r="U768" s="106">
        <f t="shared" si="57"/>
        <v>0</v>
      </c>
      <c r="V768" s="106">
        <f t="shared" si="58"/>
        <v>0</v>
      </c>
      <c r="W768" s="119">
        <f t="shared" si="56"/>
        <v>0</v>
      </c>
      <c r="X768" s="106">
        <f t="shared" si="59"/>
        <v>0</v>
      </c>
    </row>
    <row r="769" spans="1:24" ht="14">
      <c r="A769" s="198"/>
      <c r="D769" s="1"/>
      <c r="E769" s="1"/>
      <c r="F769" s="187"/>
      <c r="G769" s="187"/>
      <c r="H769" s="80" t="str">
        <f>IF(ISERROR(IF(ISERROR(VLOOKUP((LEFT(D769,2)),'Fed. Agency Identifier Table'!A$2:C$63,3,FALSE)),(VLOOKUP((LEFT(D769,1)),'Fed. Agency Identifier Table'!A$2:C$63,3,FALSE)),(VLOOKUP((LEFT(D769,2)),'Fed. Agency Identifier Table'!A$2:C$63,3,FALSE)))),"",(IF(ISERROR(VLOOKUP((LEFT(D769,2)),'Fed. Agency Identifier Table'!A$2:C$63,3,FALSE)),(VLOOKUP((LEFT(D769,1)),'Fed. Agency Identifier Table'!A$2:C$63,3,FALSE)),(VLOOKUP((LEFT(D769,2)),'Fed. Agency Identifier Table'!A$2:C$63,3,FALSE)))))</f>
        <v/>
      </c>
      <c r="I769" s="150" t="str">
        <f>IF(ISNUMBER(SEARCH("*.unk*",D769)),"Other Federal Awards",IF(ISERROR(VLOOKUP(D769,'CFDA Program Titles Table'!A$2:C$2607,3,FALSE)),"",VLOOKUP(D769,'CFDA Program Titles Table'!A$2:C$2607,3,FALSE)))</f>
        <v/>
      </c>
      <c r="J769" s="70"/>
      <c r="K769" s="70"/>
      <c r="L769" s="2"/>
      <c r="M769" s="10"/>
      <c r="N769" s="10"/>
      <c r="R769" s="17"/>
      <c r="S769" s="106" t="str">
        <f>IFERROR(IF(J769="Y", "Research And Development Programs Cluster:", VLOOKUP(D769,'Cluster Info'!$A$2:$B$113,2,FALSE)), "Non Cluster:")</f>
        <v>Non Cluster:</v>
      </c>
      <c r="T769" s="106">
        <f t="shared" si="55"/>
        <v>0</v>
      </c>
      <c r="U769" s="106">
        <f t="shared" si="57"/>
        <v>0</v>
      </c>
      <c r="V769" s="106">
        <f t="shared" si="58"/>
        <v>0</v>
      </c>
      <c r="W769" s="119">
        <f t="shared" si="56"/>
        <v>0</v>
      </c>
      <c r="X769" s="106">
        <f t="shared" si="59"/>
        <v>0</v>
      </c>
    </row>
    <row r="770" spans="1:24" ht="14">
      <c r="A770" s="198"/>
      <c r="D770" s="1"/>
      <c r="E770" s="1"/>
      <c r="F770" s="187"/>
      <c r="G770" s="187"/>
      <c r="H770" s="80" t="str">
        <f>IF(ISERROR(IF(ISERROR(VLOOKUP((LEFT(D770,2)),'Fed. Agency Identifier Table'!A$2:C$63,3,FALSE)),(VLOOKUP((LEFT(D770,1)),'Fed. Agency Identifier Table'!A$2:C$63,3,FALSE)),(VLOOKUP((LEFT(D770,2)),'Fed. Agency Identifier Table'!A$2:C$63,3,FALSE)))),"",(IF(ISERROR(VLOOKUP((LEFT(D770,2)),'Fed. Agency Identifier Table'!A$2:C$63,3,FALSE)),(VLOOKUP((LEFT(D770,1)),'Fed. Agency Identifier Table'!A$2:C$63,3,FALSE)),(VLOOKUP((LEFT(D770,2)),'Fed. Agency Identifier Table'!A$2:C$63,3,FALSE)))))</f>
        <v/>
      </c>
      <c r="I770" s="150" t="str">
        <f>IF(ISNUMBER(SEARCH("*.unk*",D770)),"Other Federal Awards",IF(ISERROR(VLOOKUP(D770,'CFDA Program Titles Table'!A$2:C$2607,3,FALSE)),"",VLOOKUP(D770,'CFDA Program Titles Table'!A$2:C$2607,3,FALSE)))</f>
        <v/>
      </c>
      <c r="J770" s="70"/>
      <c r="K770" s="70"/>
      <c r="L770" s="2"/>
      <c r="M770" s="10"/>
      <c r="N770" s="10"/>
      <c r="R770" s="17"/>
      <c r="S770" s="106" t="str">
        <f>IFERROR(IF(J770="Y", "Research And Development Programs Cluster:", VLOOKUP(D770,'Cluster Info'!$A$2:$B$113,2,FALSE)), "Non Cluster:")</f>
        <v>Non Cluster:</v>
      </c>
      <c r="T770" s="106">
        <f t="shared" ref="T770:T833" si="60">IF(E770="Y","ARRA - "&amp;N770, N770)</f>
        <v>0</v>
      </c>
      <c r="U770" s="106">
        <f t="shared" si="57"/>
        <v>0</v>
      </c>
      <c r="V770" s="106">
        <f t="shared" si="58"/>
        <v>0</v>
      </c>
      <c r="W770" s="119">
        <f t="shared" ref="W770:W833" si="61">IF(AND(J770="Y",I770="Other Federal Awards"),(LEFT(D770,2)&amp;".RD"),D770)</f>
        <v>0</v>
      </c>
      <c r="X770" s="106">
        <f t="shared" si="59"/>
        <v>0</v>
      </c>
    </row>
    <row r="771" spans="1:24" ht="14">
      <c r="A771" s="198"/>
      <c r="D771" s="1"/>
      <c r="E771" s="1"/>
      <c r="F771" s="187"/>
      <c r="G771" s="187"/>
      <c r="H771" s="80" t="str">
        <f>IF(ISERROR(IF(ISERROR(VLOOKUP((LEFT(D771,2)),'Fed. Agency Identifier Table'!A$2:C$63,3,FALSE)),(VLOOKUP((LEFT(D771,1)),'Fed. Agency Identifier Table'!A$2:C$63,3,FALSE)),(VLOOKUP((LEFT(D771,2)),'Fed. Agency Identifier Table'!A$2:C$63,3,FALSE)))),"",(IF(ISERROR(VLOOKUP((LEFT(D771,2)),'Fed. Agency Identifier Table'!A$2:C$63,3,FALSE)),(VLOOKUP((LEFT(D771,1)),'Fed. Agency Identifier Table'!A$2:C$63,3,FALSE)),(VLOOKUP((LEFT(D771,2)),'Fed. Agency Identifier Table'!A$2:C$63,3,FALSE)))))</f>
        <v/>
      </c>
      <c r="I771" s="150" t="str">
        <f>IF(ISNUMBER(SEARCH("*.unk*",D771)),"Other Federal Awards",IF(ISERROR(VLOOKUP(D771,'CFDA Program Titles Table'!A$2:C$2607,3,FALSE)),"",VLOOKUP(D771,'CFDA Program Titles Table'!A$2:C$2607,3,FALSE)))</f>
        <v/>
      </c>
      <c r="J771" s="70"/>
      <c r="K771" s="70"/>
      <c r="L771" s="2"/>
      <c r="M771" s="10"/>
      <c r="N771" s="10"/>
      <c r="R771" s="17"/>
      <c r="S771" s="106" t="str">
        <f>IFERROR(IF(J771="Y", "Research And Development Programs Cluster:", VLOOKUP(D771,'Cluster Info'!$A$2:$B$113,2,FALSE)), "Non Cluster:")</f>
        <v>Non Cluster:</v>
      </c>
      <c r="T771" s="106">
        <f t="shared" si="60"/>
        <v>0</v>
      </c>
      <c r="U771" s="106">
        <f t="shared" ref="U771:U834" si="62">IF(F771="Y","COVID-19 - "&amp;N771, N771)</f>
        <v>0</v>
      </c>
      <c r="V771" s="106">
        <f t="shared" ref="V771:V834" si="63">IF(G771="Y","ARP - "&amp;N771, N771)</f>
        <v>0</v>
      </c>
      <c r="W771" s="119">
        <f t="shared" si="61"/>
        <v>0</v>
      </c>
      <c r="X771" s="106">
        <f t="shared" ref="X771:X834" si="64">O771-P771</f>
        <v>0</v>
      </c>
    </row>
    <row r="772" spans="1:24" ht="14">
      <c r="A772" s="198"/>
      <c r="D772" s="1"/>
      <c r="E772" s="1"/>
      <c r="F772" s="187"/>
      <c r="G772" s="187"/>
      <c r="H772" s="80" t="str">
        <f>IF(ISERROR(IF(ISERROR(VLOOKUP((LEFT(D772,2)),'Fed. Agency Identifier Table'!A$2:C$63,3,FALSE)),(VLOOKUP((LEFT(D772,1)),'Fed. Agency Identifier Table'!A$2:C$63,3,FALSE)),(VLOOKUP((LEFT(D772,2)),'Fed. Agency Identifier Table'!A$2:C$63,3,FALSE)))),"",(IF(ISERROR(VLOOKUP((LEFT(D772,2)),'Fed. Agency Identifier Table'!A$2:C$63,3,FALSE)),(VLOOKUP((LEFT(D772,1)),'Fed. Agency Identifier Table'!A$2:C$63,3,FALSE)),(VLOOKUP((LEFT(D772,2)),'Fed. Agency Identifier Table'!A$2:C$63,3,FALSE)))))</f>
        <v/>
      </c>
      <c r="I772" s="150" t="str">
        <f>IF(ISNUMBER(SEARCH("*.unk*",D772)),"Other Federal Awards",IF(ISERROR(VLOOKUP(D772,'CFDA Program Titles Table'!A$2:C$2607,3,FALSE)),"",VLOOKUP(D772,'CFDA Program Titles Table'!A$2:C$2607,3,FALSE)))</f>
        <v/>
      </c>
      <c r="J772" s="70"/>
      <c r="K772" s="70"/>
      <c r="L772" s="2"/>
      <c r="M772" s="10"/>
      <c r="N772" s="10"/>
      <c r="R772" s="17"/>
      <c r="S772" s="106" t="str">
        <f>IFERROR(IF(J772="Y", "Research And Development Programs Cluster:", VLOOKUP(D772,'Cluster Info'!$A$2:$B$113,2,FALSE)), "Non Cluster:")</f>
        <v>Non Cluster:</v>
      </c>
      <c r="T772" s="106">
        <f t="shared" si="60"/>
        <v>0</v>
      </c>
      <c r="U772" s="106">
        <f t="shared" si="62"/>
        <v>0</v>
      </c>
      <c r="V772" s="106">
        <f t="shared" si="63"/>
        <v>0</v>
      </c>
      <c r="W772" s="119">
        <f t="shared" si="61"/>
        <v>0</v>
      </c>
      <c r="X772" s="106">
        <f t="shared" si="64"/>
        <v>0</v>
      </c>
    </row>
    <row r="773" spans="1:24" ht="14">
      <c r="A773" s="198"/>
      <c r="D773" s="1"/>
      <c r="E773" s="1"/>
      <c r="F773" s="187"/>
      <c r="G773" s="187"/>
      <c r="H773" s="80" t="str">
        <f>IF(ISERROR(IF(ISERROR(VLOOKUP((LEFT(D773,2)),'Fed. Agency Identifier Table'!A$2:C$63,3,FALSE)),(VLOOKUP((LEFT(D773,1)),'Fed. Agency Identifier Table'!A$2:C$63,3,FALSE)),(VLOOKUP((LEFT(D773,2)),'Fed. Agency Identifier Table'!A$2:C$63,3,FALSE)))),"",(IF(ISERROR(VLOOKUP((LEFT(D773,2)),'Fed. Agency Identifier Table'!A$2:C$63,3,FALSE)),(VLOOKUP((LEFT(D773,1)),'Fed. Agency Identifier Table'!A$2:C$63,3,FALSE)),(VLOOKUP((LEFT(D773,2)),'Fed. Agency Identifier Table'!A$2:C$63,3,FALSE)))))</f>
        <v/>
      </c>
      <c r="I773" s="150" t="str">
        <f>IF(ISNUMBER(SEARCH("*.unk*",D773)),"Other Federal Awards",IF(ISERROR(VLOOKUP(D773,'CFDA Program Titles Table'!A$2:C$2607,3,FALSE)),"",VLOOKUP(D773,'CFDA Program Titles Table'!A$2:C$2607,3,FALSE)))</f>
        <v/>
      </c>
      <c r="J773" s="70"/>
      <c r="K773" s="70"/>
      <c r="L773" s="2"/>
      <c r="M773" s="10"/>
      <c r="N773" s="10"/>
      <c r="R773" s="17"/>
      <c r="S773" s="106" t="str">
        <f>IFERROR(IF(J773="Y", "Research And Development Programs Cluster:", VLOOKUP(D773,'Cluster Info'!$A$2:$B$113,2,FALSE)), "Non Cluster:")</f>
        <v>Non Cluster:</v>
      </c>
      <c r="T773" s="106">
        <f t="shared" si="60"/>
        <v>0</v>
      </c>
      <c r="U773" s="106">
        <f t="shared" si="62"/>
        <v>0</v>
      </c>
      <c r="V773" s="106">
        <f t="shared" si="63"/>
        <v>0</v>
      </c>
      <c r="W773" s="119">
        <f t="shared" si="61"/>
        <v>0</v>
      </c>
      <c r="X773" s="106">
        <f t="shared" si="64"/>
        <v>0</v>
      </c>
    </row>
    <row r="774" spans="1:24" ht="14">
      <c r="A774" s="198"/>
      <c r="D774" s="1"/>
      <c r="E774" s="1"/>
      <c r="F774" s="187"/>
      <c r="G774" s="187"/>
      <c r="H774" s="80" t="str">
        <f>IF(ISERROR(IF(ISERROR(VLOOKUP((LEFT(D774,2)),'Fed. Agency Identifier Table'!A$2:C$63,3,FALSE)),(VLOOKUP((LEFT(D774,1)),'Fed. Agency Identifier Table'!A$2:C$63,3,FALSE)),(VLOOKUP((LEFT(D774,2)),'Fed. Agency Identifier Table'!A$2:C$63,3,FALSE)))),"",(IF(ISERROR(VLOOKUP((LEFT(D774,2)),'Fed. Agency Identifier Table'!A$2:C$63,3,FALSE)),(VLOOKUP((LEFT(D774,1)),'Fed. Agency Identifier Table'!A$2:C$63,3,FALSE)),(VLOOKUP((LEFT(D774,2)),'Fed. Agency Identifier Table'!A$2:C$63,3,FALSE)))))</f>
        <v/>
      </c>
      <c r="I774" s="150" t="str">
        <f>IF(ISNUMBER(SEARCH("*.unk*",D774)),"Other Federal Awards",IF(ISERROR(VLOOKUP(D774,'CFDA Program Titles Table'!A$2:C$2607,3,FALSE)),"",VLOOKUP(D774,'CFDA Program Titles Table'!A$2:C$2607,3,FALSE)))</f>
        <v/>
      </c>
      <c r="J774" s="70"/>
      <c r="K774" s="70"/>
      <c r="L774" s="2"/>
      <c r="M774" s="10"/>
      <c r="N774" s="10"/>
      <c r="R774" s="17"/>
      <c r="S774" s="106" t="str">
        <f>IFERROR(IF(J774="Y", "Research And Development Programs Cluster:", VLOOKUP(D774,'Cluster Info'!$A$2:$B$113,2,FALSE)), "Non Cluster:")</f>
        <v>Non Cluster:</v>
      </c>
      <c r="T774" s="106">
        <f t="shared" si="60"/>
        <v>0</v>
      </c>
      <c r="U774" s="106">
        <f t="shared" si="62"/>
        <v>0</v>
      </c>
      <c r="V774" s="106">
        <f t="shared" si="63"/>
        <v>0</v>
      </c>
      <c r="W774" s="119">
        <f t="shared" si="61"/>
        <v>0</v>
      </c>
      <c r="X774" s="106">
        <f t="shared" si="64"/>
        <v>0</v>
      </c>
    </row>
    <row r="775" spans="1:24" ht="14">
      <c r="A775" s="198"/>
      <c r="D775" s="1"/>
      <c r="E775" s="1"/>
      <c r="F775" s="187"/>
      <c r="G775" s="187"/>
      <c r="H775" s="80" t="str">
        <f>IF(ISERROR(IF(ISERROR(VLOOKUP((LEFT(D775,2)),'Fed. Agency Identifier Table'!A$2:C$63,3,FALSE)),(VLOOKUP((LEFT(D775,1)),'Fed. Agency Identifier Table'!A$2:C$63,3,FALSE)),(VLOOKUP((LEFT(D775,2)),'Fed. Agency Identifier Table'!A$2:C$63,3,FALSE)))),"",(IF(ISERROR(VLOOKUP((LEFT(D775,2)),'Fed. Agency Identifier Table'!A$2:C$63,3,FALSE)),(VLOOKUP((LEFT(D775,1)),'Fed. Agency Identifier Table'!A$2:C$63,3,FALSE)),(VLOOKUP((LEFT(D775,2)),'Fed. Agency Identifier Table'!A$2:C$63,3,FALSE)))))</f>
        <v/>
      </c>
      <c r="I775" s="150" t="str">
        <f>IF(ISNUMBER(SEARCH("*.unk*",D775)),"Other Federal Awards",IF(ISERROR(VLOOKUP(D775,'CFDA Program Titles Table'!A$2:C$2607,3,FALSE)),"",VLOOKUP(D775,'CFDA Program Titles Table'!A$2:C$2607,3,FALSE)))</f>
        <v/>
      </c>
      <c r="J775" s="70"/>
      <c r="K775" s="70"/>
      <c r="L775" s="2"/>
      <c r="M775" s="10"/>
      <c r="N775" s="10"/>
      <c r="R775" s="17"/>
      <c r="S775" s="106" t="str">
        <f>IFERROR(IF(J775="Y", "Research And Development Programs Cluster:", VLOOKUP(D775,'Cluster Info'!$A$2:$B$113,2,FALSE)), "Non Cluster:")</f>
        <v>Non Cluster:</v>
      </c>
      <c r="T775" s="106">
        <f t="shared" si="60"/>
        <v>0</v>
      </c>
      <c r="U775" s="106">
        <f t="shared" si="62"/>
        <v>0</v>
      </c>
      <c r="V775" s="106">
        <f t="shared" si="63"/>
        <v>0</v>
      </c>
      <c r="W775" s="119">
        <f t="shared" si="61"/>
        <v>0</v>
      </c>
      <c r="X775" s="106">
        <f t="shared" si="64"/>
        <v>0</v>
      </c>
    </row>
    <row r="776" spans="1:24" ht="14">
      <c r="A776" s="198"/>
      <c r="D776" s="1"/>
      <c r="E776" s="1"/>
      <c r="F776" s="187"/>
      <c r="G776" s="187"/>
      <c r="H776" s="80" t="str">
        <f>IF(ISERROR(IF(ISERROR(VLOOKUP((LEFT(D776,2)),'Fed. Agency Identifier Table'!A$2:C$63,3,FALSE)),(VLOOKUP((LEFT(D776,1)),'Fed. Agency Identifier Table'!A$2:C$63,3,FALSE)),(VLOOKUP((LEFT(D776,2)),'Fed. Agency Identifier Table'!A$2:C$63,3,FALSE)))),"",(IF(ISERROR(VLOOKUP((LEFT(D776,2)),'Fed. Agency Identifier Table'!A$2:C$63,3,FALSE)),(VLOOKUP((LEFT(D776,1)),'Fed. Agency Identifier Table'!A$2:C$63,3,FALSE)),(VLOOKUP((LEFT(D776,2)),'Fed. Agency Identifier Table'!A$2:C$63,3,FALSE)))))</f>
        <v/>
      </c>
      <c r="I776" s="150" t="str">
        <f>IF(ISNUMBER(SEARCH("*.unk*",D776)),"Other Federal Awards",IF(ISERROR(VLOOKUP(D776,'CFDA Program Titles Table'!A$2:C$2607,3,FALSE)),"",VLOOKUP(D776,'CFDA Program Titles Table'!A$2:C$2607,3,FALSE)))</f>
        <v/>
      </c>
      <c r="J776" s="70"/>
      <c r="K776" s="70"/>
      <c r="L776" s="2"/>
      <c r="M776" s="10"/>
      <c r="N776" s="10"/>
      <c r="R776" s="17"/>
      <c r="S776" s="106" t="str">
        <f>IFERROR(IF(J776="Y", "Research And Development Programs Cluster:", VLOOKUP(D776,'Cluster Info'!$A$2:$B$113,2,FALSE)), "Non Cluster:")</f>
        <v>Non Cluster:</v>
      </c>
      <c r="T776" s="106">
        <f t="shared" si="60"/>
        <v>0</v>
      </c>
      <c r="U776" s="106">
        <f t="shared" si="62"/>
        <v>0</v>
      </c>
      <c r="V776" s="106">
        <f t="shared" si="63"/>
        <v>0</v>
      </c>
      <c r="W776" s="119">
        <f t="shared" si="61"/>
        <v>0</v>
      </c>
      <c r="X776" s="106">
        <f t="shared" si="64"/>
        <v>0</v>
      </c>
    </row>
    <row r="777" spans="1:24" ht="14">
      <c r="A777" s="198"/>
      <c r="D777" s="1"/>
      <c r="E777" s="1"/>
      <c r="F777" s="187"/>
      <c r="G777" s="187"/>
      <c r="H777" s="80" t="str">
        <f>IF(ISERROR(IF(ISERROR(VLOOKUP((LEFT(D777,2)),'Fed. Agency Identifier Table'!A$2:C$63,3,FALSE)),(VLOOKUP((LEFT(D777,1)),'Fed. Agency Identifier Table'!A$2:C$63,3,FALSE)),(VLOOKUP((LEFT(D777,2)),'Fed. Agency Identifier Table'!A$2:C$63,3,FALSE)))),"",(IF(ISERROR(VLOOKUP((LEFT(D777,2)),'Fed. Agency Identifier Table'!A$2:C$63,3,FALSE)),(VLOOKUP((LEFT(D777,1)),'Fed. Agency Identifier Table'!A$2:C$63,3,FALSE)),(VLOOKUP((LEFT(D777,2)),'Fed. Agency Identifier Table'!A$2:C$63,3,FALSE)))))</f>
        <v/>
      </c>
      <c r="I777" s="150" t="str">
        <f>IF(ISNUMBER(SEARCH("*.unk*",D777)),"Other Federal Awards",IF(ISERROR(VLOOKUP(D777,'CFDA Program Titles Table'!A$2:C$2607,3,FALSE)),"",VLOOKUP(D777,'CFDA Program Titles Table'!A$2:C$2607,3,FALSE)))</f>
        <v/>
      </c>
      <c r="J777" s="70"/>
      <c r="K777" s="70"/>
      <c r="L777" s="2"/>
      <c r="M777" s="10"/>
      <c r="N777" s="10"/>
      <c r="R777" s="17"/>
      <c r="S777" s="106" t="str">
        <f>IFERROR(IF(J777="Y", "Research And Development Programs Cluster:", VLOOKUP(D777,'Cluster Info'!$A$2:$B$113,2,FALSE)), "Non Cluster:")</f>
        <v>Non Cluster:</v>
      </c>
      <c r="T777" s="106">
        <f t="shared" si="60"/>
        <v>0</v>
      </c>
      <c r="U777" s="106">
        <f t="shared" si="62"/>
        <v>0</v>
      </c>
      <c r="V777" s="106">
        <f t="shared" si="63"/>
        <v>0</v>
      </c>
      <c r="W777" s="119">
        <f t="shared" si="61"/>
        <v>0</v>
      </c>
      <c r="X777" s="106">
        <f t="shared" si="64"/>
        <v>0</v>
      </c>
    </row>
    <row r="778" spans="1:24" ht="14">
      <c r="A778" s="198"/>
      <c r="D778" s="1"/>
      <c r="E778" s="1"/>
      <c r="F778" s="187"/>
      <c r="G778" s="187"/>
      <c r="H778" s="80" t="str">
        <f>IF(ISERROR(IF(ISERROR(VLOOKUP((LEFT(D778,2)),'Fed. Agency Identifier Table'!A$2:C$63,3,FALSE)),(VLOOKUP((LEFT(D778,1)),'Fed. Agency Identifier Table'!A$2:C$63,3,FALSE)),(VLOOKUP((LEFT(D778,2)),'Fed. Agency Identifier Table'!A$2:C$63,3,FALSE)))),"",(IF(ISERROR(VLOOKUP((LEFT(D778,2)),'Fed. Agency Identifier Table'!A$2:C$63,3,FALSE)),(VLOOKUP((LEFT(D778,1)),'Fed. Agency Identifier Table'!A$2:C$63,3,FALSE)),(VLOOKUP((LEFT(D778,2)),'Fed. Agency Identifier Table'!A$2:C$63,3,FALSE)))))</f>
        <v/>
      </c>
      <c r="I778" s="150" t="str">
        <f>IF(ISNUMBER(SEARCH("*.unk*",D778)),"Other Federal Awards",IF(ISERROR(VLOOKUP(D778,'CFDA Program Titles Table'!A$2:C$2607,3,FALSE)),"",VLOOKUP(D778,'CFDA Program Titles Table'!A$2:C$2607,3,FALSE)))</f>
        <v/>
      </c>
      <c r="J778" s="70"/>
      <c r="K778" s="70"/>
      <c r="L778" s="2"/>
      <c r="M778" s="10"/>
      <c r="N778" s="10"/>
      <c r="R778" s="17"/>
      <c r="S778" s="106" t="str">
        <f>IFERROR(IF(J778="Y", "Research And Development Programs Cluster:", VLOOKUP(D778,'Cluster Info'!$A$2:$B$113,2,FALSE)), "Non Cluster:")</f>
        <v>Non Cluster:</v>
      </c>
      <c r="T778" s="106">
        <f t="shared" si="60"/>
        <v>0</v>
      </c>
      <c r="U778" s="106">
        <f t="shared" si="62"/>
        <v>0</v>
      </c>
      <c r="V778" s="106">
        <f t="shared" si="63"/>
        <v>0</v>
      </c>
      <c r="W778" s="119">
        <f t="shared" si="61"/>
        <v>0</v>
      </c>
      <c r="X778" s="106">
        <f t="shared" si="64"/>
        <v>0</v>
      </c>
    </row>
    <row r="779" spans="1:24" ht="14">
      <c r="A779" s="198"/>
      <c r="D779" s="1"/>
      <c r="E779" s="1"/>
      <c r="F779" s="187"/>
      <c r="G779" s="187"/>
      <c r="H779" s="80" t="str">
        <f>IF(ISERROR(IF(ISERROR(VLOOKUP((LEFT(D779,2)),'Fed. Agency Identifier Table'!A$2:C$63,3,FALSE)),(VLOOKUP((LEFT(D779,1)),'Fed. Agency Identifier Table'!A$2:C$63,3,FALSE)),(VLOOKUP((LEFT(D779,2)),'Fed. Agency Identifier Table'!A$2:C$63,3,FALSE)))),"",(IF(ISERROR(VLOOKUP((LEFT(D779,2)),'Fed. Agency Identifier Table'!A$2:C$63,3,FALSE)),(VLOOKUP((LEFT(D779,1)),'Fed. Agency Identifier Table'!A$2:C$63,3,FALSE)),(VLOOKUP((LEFT(D779,2)),'Fed. Agency Identifier Table'!A$2:C$63,3,FALSE)))))</f>
        <v/>
      </c>
      <c r="I779" s="150" t="str">
        <f>IF(ISNUMBER(SEARCH("*.unk*",D779)),"Other Federal Awards",IF(ISERROR(VLOOKUP(D779,'CFDA Program Titles Table'!A$2:C$2607,3,FALSE)),"",VLOOKUP(D779,'CFDA Program Titles Table'!A$2:C$2607,3,FALSE)))</f>
        <v/>
      </c>
      <c r="J779" s="70"/>
      <c r="K779" s="70"/>
      <c r="L779" s="2"/>
      <c r="M779" s="10"/>
      <c r="N779" s="10"/>
      <c r="R779" s="17"/>
      <c r="S779" s="106" t="str">
        <f>IFERROR(IF(J779="Y", "Research And Development Programs Cluster:", VLOOKUP(D779,'Cluster Info'!$A$2:$B$113,2,FALSE)), "Non Cluster:")</f>
        <v>Non Cluster:</v>
      </c>
      <c r="T779" s="106">
        <f t="shared" si="60"/>
        <v>0</v>
      </c>
      <c r="U779" s="106">
        <f t="shared" si="62"/>
        <v>0</v>
      </c>
      <c r="V779" s="106">
        <f t="shared" si="63"/>
        <v>0</v>
      </c>
      <c r="W779" s="119">
        <f t="shared" si="61"/>
        <v>0</v>
      </c>
      <c r="X779" s="106">
        <f t="shared" si="64"/>
        <v>0</v>
      </c>
    </row>
    <row r="780" spans="1:24" ht="14">
      <c r="A780" s="198"/>
      <c r="D780" s="1"/>
      <c r="E780" s="1"/>
      <c r="F780" s="187"/>
      <c r="G780" s="187"/>
      <c r="H780" s="80" t="str">
        <f>IF(ISERROR(IF(ISERROR(VLOOKUP((LEFT(D780,2)),'Fed. Agency Identifier Table'!A$2:C$63,3,FALSE)),(VLOOKUP((LEFT(D780,1)),'Fed. Agency Identifier Table'!A$2:C$63,3,FALSE)),(VLOOKUP((LEFT(D780,2)),'Fed. Agency Identifier Table'!A$2:C$63,3,FALSE)))),"",(IF(ISERROR(VLOOKUP((LEFT(D780,2)),'Fed. Agency Identifier Table'!A$2:C$63,3,FALSE)),(VLOOKUP((LEFT(D780,1)),'Fed. Agency Identifier Table'!A$2:C$63,3,FALSE)),(VLOOKUP((LEFT(D780,2)),'Fed. Agency Identifier Table'!A$2:C$63,3,FALSE)))))</f>
        <v/>
      </c>
      <c r="I780" s="150" t="str">
        <f>IF(ISNUMBER(SEARCH("*.unk*",D780)),"Other Federal Awards",IF(ISERROR(VLOOKUP(D780,'CFDA Program Titles Table'!A$2:C$2607,3,FALSE)),"",VLOOKUP(D780,'CFDA Program Titles Table'!A$2:C$2607,3,FALSE)))</f>
        <v/>
      </c>
      <c r="J780" s="70"/>
      <c r="K780" s="70"/>
      <c r="L780" s="2"/>
      <c r="M780" s="10"/>
      <c r="N780" s="10"/>
      <c r="R780" s="17"/>
      <c r="S780" s="106" t="str">
        <f>IFERROR(IF(J780="Y", "Research And Development Programs Cluster:", VLOOKUP(D780,'Cluster Info'!$A$2:$B$113,2,FALSE)), "Non Cluster:")</f>
        <v>Non Cluster:</v>
      </c>
      <c r="T780" s="106">
        <f t="shared" si="60"/>
        <v>0</v>
      </c>
      <c r="U780" s="106">
        <f t="shared" si="62"/>
        <v>0</v>
      </c>
      <c r="V780" s="106">
        <f t="shared" si="63"/>
        <v>0</v>
      </c>
      <c r="W780" s="119">
        <f t="shared" si="61"/>
        <v>0</v>
      </c>
      <c r="X780" s="106">
        <f t="shared" si="64"/>
        <v>0</v>
      </c>
    </row>
    <row r="781" spans="1:24" ht="14">
      <c r="A781" s="198"/>
      <c r="D781" s="1"/>
      <c r="E781" s="1"/>
      <c r="F781" s="187"/>
      <c r="G781" s="187"/>
      <c r="H781" s="80" t="str">
        <f>IF(ISERROR(IF(ISERROR(VLOOKUP((LEFT(D781,2)),'Fed. Agency Identifier Table'!A$2:C$63,3,FALSE)),(VLOOKUP((LEFT(D781,1)),'Fed. Agency Identifier Table'!A$2:C$63,3,FALSE)),(VLOOKUP((LEFT(D781,2)),'Fed. Agency Identifier Table'!A$2:C$63,3,FALSE)))),"",(IF(ISERROR(VLOOKUP((LEFT(D781,2)),'Fed. Agency Identifier Table'!A$2:C$63,3,FALSE)),(VLOOKUP((LEFT(D781,1)),'Fed. Agency Identifier Table'!A$2:C$63,3,FALSE)),(VLOOKUP((LEFT(D781,2)),'Fed. Agency Identifier Table'!A$2:C$63,3,FALSE)))))</f>
        <v/>
      </c>
      <c r="I781" s="150" t="str">
        <f>IF(ISNUMBER(SEARCH("*.unk*",D781)),"Other Federal Awards",IF(ISERROR(VLOOKUP(D781,'CFDA Program Titles Table'!A$2:C$2607,3,FALSE)),"",VLOOKUP(D781,'CFDA Program Titles Table'!A$2:C$2607,3,FALSE)))</f>
        <v/>
      </c>
      <c r="J781" s="70"/>
      <c r="K781" s="70"/>
      <c r="L781" s="2"/>
      <c r="M781" s="10"/>
      <c r="N781" s="10"/>
      <c r="R781" s="17"/>
      <c r="S781" s="106" t="str">
        <f>IFERROR(IF(J781="Y", "Research And Development Programs Cluster:", VLOOKUP(D781,'Cluster Info'!$A$2:$B$113,2,FALSE)), "Non Cluster:")</f>
        <v>Non Cluster:</v>
      </c>
      <c r="T781" s="106">
        <f t="shared" si="60"/>
        <v>0</v>
      </c>
      <c r="U781" s="106">
        <f t="shared" si="62"/>
        <v>0</v>
      </c>
      <c r="V781" s="106">
        <f t="shared" si="63"/>
        <v>0</v>
      </c>
      <c r="W781" s="119">
        <f t="shared" si="61"/>
        <v>0</v>
      </c>
      <c r="X781" s="106">
        <f t="shared" si="64"/>
        <v>0</v>
      </c>
    </row>
    <row r="782" spans="1:24" ht="14">
      <c r="A782" s="198"/>
      <c r="D782" s="1"/>
      <c r="E782" s="1"/>
      <c r="F782" s="187"/>
      <c r="G782" s="187"/>
      <c r="H782" s="80" t="str">
        <f>IF(ISERROR(IF(ISERROR(VLOOKUP((LEFT(D782,2)),'Fed. Agency Identifier Table'!A$2:C$63,3,FALSE)),(VLOOKUP((LEFT(D782,1)),'Fed. Agency Identifier Table'!A$2:C$63,3,FALSE)),(VLOOKUP((LEFT(D782,2)),'Fed. Agency Identifier Table'!A$2:C$63,3,FALSE)))),"",(IF(ISERROR(VLOOKUP((LEFT(D782,2)),'Fed. Agency Identifier Table'!A$2:C$63,3,FALSE)),(VLOOKUP((LEFT(D782,1)),'Fed. Agency Identifier Table'!A$2:C$63,3,FALSE)),(VLOOKUP((LEFT(D782,2)),'Fed. Agency Identifier Table'!A$2:C$63,3,FALSE)))))</f>
        <v/>
      </c>
      <c r="I782" s="150" t="str">
        <f>IF(ISNUMBER(SEARCH("*.unk*",D782)),"Other Federal Awards",IF(ISERROR(VLOOKUP(D782,'CFDA Program Titles Table'!A$2:C$2607,3,FALSE)),"",VLOOKUP(D782,'CFDA Program Titles Table'!A$2:C$2607,3,FALSE)))</f>
        <v/>
      </c>
      <c r="J782" s="70"/>
      <c r="K782" s="70"/>
      <c r="L782" s="2"/>
      <c r="M782" s="10"/>
      <c r="N782" s="10"/>
      <c r="R782" s="17"/>
      <c r="S782" s="106" t="str">
        <f>IFERROR(IF(J782="Y", "Research And Development Programs Cluster:", VLOOKUP(D782,'Cluster Info'!$A$2:$B$113,2,FALSE)), "Non Cluster:")</f>
        <v>Non Cluster:</v>
      </c>
      <c r="T782" s="106">
        <f t="shared" si="60"/>
        <v>0</v>
      </c>
      <c r="U782" s="106">
        <f t="shared" si="62"/>
        <v>0</v>
      </c>
      <c r="V782" s="106">
        <f t="shared" si="63"/>
        <v>0</v>
      </c>
      <c r="W782" s="119">
        <f t="shared" si="61"/>
        <v>0</v>
      </c>
      <c r="X782" s="106">
        <f t="shared" si="64"/>
        <v>0</v>
      </c>
    </row>
    <row r="783" spans="1:24" ht="14">
      <c r="A783" s="198"/>
      <c r="D783" s="1"/>
      <c r="E783" s="1"/>
      <c r="F783" s="187"/>
      <c r="G783" s="187"/>
      <c r="H783" s="80" t="str">
        <f>IF(ISERROR(IF(ISERROR(VLOOKUP((LEFT(D783,2)),'Fed. Agency Identifier Table'!A$2:C$63,3,FALSE)),(VLOOKUP((LEFT(D783,1)),'Fed. Agency Identifier Table'!A$2:C$63,3,FALSE)),(VLOOKUP((LEFT(D783,2)),'Fed. Agency Identifier Table'!A$2:C$63,3,FALSE)))),"",(IF(ISERROR(VLOOKUP((LEFT(D783,2)),'Fed. Agency Identifier Table'!A$2:C$63,3,FALSE)),(VLOOKUP((LEFT(D783,1)),'Fed. Agency Identifier Table'!A$2:C$63,3,FALSE)),(VLOOKUP((LEFT(D783,2)),'Fed. Agency Identifier Table'!A$2:C$63,3,FALSE)))))</f>
        <v/>
      </c>
      <c r="I783" s="150" t="str">
        <f>IF(ISNUMBER(SEARCH("*.unk*",D783)),"Other Federal Awards",IF(ISERROR(VLOOKUP(D783,'CFDA Program Titles Table'!A$2:C$2607,3,FALSE)),"",VLOOKUP(D783,'CFDA Program Titles Table'!A$2:C$2607,3,FALSE)))</f>
        <v/>
      </c>
      <c r="J783" s="70"/>
      <c r="K783" s="70"/>
      <c r="L783" s="2"/>
      <c r="M783" s="10"/>
      <c r="N783" s="10"/>
      <c r="R783" s="17"/>
      <c r="S783" s="106" t="str">
        <f>IFERROR(IF(J783="Y", "Research And Development Programs Cluster:", VLOOKUP(D783,'Cluster Info'!$A$2:$B$113,2,FALSE)), "Non Cluster:")</f>
        <v>Non Cluster:</v>
      </c>
      <c r="T783" s="106">
        <f t="shared" si="60"/>
        <v>0</v>
      </c>
      <c r="U783" s="106">
        <f t="shared" si="62"/>
        <v>0</v>
      </c>
      <c r="V783" s="106">
        <f t="shared" si="63"/>
        <v>0</v>
      </c>
      <c r="W783" s="119">
        <f t="shared" si="61"/>
        <v>0</v>
      </c>
      <c r="X783" s="106">
        <f t="shared" si="64"/>
        <v>0</v>
      </c>
    </row>
    <row r="784" spans="1:24" ht="14">
      <c r="A784" s="198"/>
      <c r="D784" s="1"/>
      <c r="E784" s="1"/>
      <c r="F784" s="187"/>
      <c r="G784" s="187"/>
      <c r="H784" s="80" t="str">
        <f>IF(ISERROR(IF(ISERROR(VLOOKUP((LEFT(D784,2)),'Fed. Agency Identifier Table'!A$2:C$63,3,FALSE)),(VLOOKUP((LEFT(D784,1)),'Fed. Agency Identifier Table'!A$2:C$63,3,FALSE)),(VLOOKUP((LEFT(D784,2)),'Fed. Agency Identifier Table'!A$2:C$63,3,FALSE)))),"",(IF(ISERROR(VLOOKUP((LEFT(D784,2)),'Fed. Agency Identifier Table'!A$2:C$63,3,FALSE)),(VLOOKUP((LEFT(D784,1)),'Fed. Agency Identifier Table'!A$2:C$63,3,FALSE)),(VLOOKUP((LEFT(D784,2)),'Fed. Agency Identifier Table'!A$2:C$63,3,FALSE)))))</f>
        <v/>
      </c>
      <c r="I784" s="150" t="str">
        <f>IF(ISNUMBER(SEARCH("*.unk*",D784)),"Other Federal Awards",IF(ISERROR(VLOOKUP(D784,'CFDA Program Titles Table'!A$2:C$2607,3,FALSE)),"",VLOOKUP(D784,'CFDA Program Titles Table'!A$2:C$2607,3,FALSE)))</f>
        <v/>
      </c>
      <c r="J784" s="70"/>
      <c r="K784" s="70"/>
      <c r="L784" s="2"/>
      <c r="M784" s="10"/>
      <c r="N784" s="10"/>
      <c r="R784" s="17"/>
      <c r="S784" s="106" t="str">
        <f>IFERROR(IF(J784="Y", "Research And Development Programs Cluster:", VLOOKUP(D784,'Cluster Info'!$A$2:$B$113,2,FALSE)), "Non Cluster:")</f>
        <v>Non Cluster:</v>
      </c>
      <c r="T784" s="106">
        <f t="shared" si="60"/>
        <v>0</v>
      </c>
      <c r="U784" s="106">
        <f t="shared" si="62"/>
        <v>0</v>
      </c>
      <c r="V784" s="106">
        <f t="shared" si="63"/>
        <v>0</v>
      </c>
      <c r="W784" s="119">
        <f t="shared" si="61"/>
        <v>0</v>
      </c>
      <c r="X784" s="106">
        <f t="shared" si="64"/>
        <v>0</v>
      </c>
    </row>
    <row r="785" spans="1:24" ht="14">
      <c r="A785" s="198"/>
      <c r="D785" s="1"/>
      <c r="E785" s="1"/>
      <c r="F785" s="187"/>
      <c r="G785" s="187"/>
      <c r="H785" s="80" t="str">
        <f>IF(ISERROR(IF(ISERROR(VLOOKUP((LEFT(D785,2)),'Fed. Agency Identifier Table'!A$2:C$63,3,FALSE)),(VLOOKUP((LEFT(D785,1)),'Fed. Agency Identifier Table'!A$2:C$63,3,FALSE)),(VLOOKUP((LEFT(D785,2)),'Fed. Agency Identifier Table'!A$2:C$63,3,FALSE)))),"",(IF(ISERROR(VLOOKUP((LEFT(D785,2)),'Fed. Agency Identifier Table'!A$2:C$63,3,FALSE)),(VLOOKUP((LEFT(D785,1)),'Fed. Agency Identifier Table'!A$2:C$63,3,FALSE)),(VLOOKUP((LEFT(D785,2)),'Fed. Agency Identifier Table'!A$2:C$63,3,FALSE)))))</f>
        <v/>
      </c>
      <c r="I785" s="150" t="str">
        <f>IF(ISNUMBER(SEARCH("*.unk*",D785)),"Other Federal Awards",IF(ISERROR(VLOOKUP(D785,'CFDA Program Titles Table'!A$2:C$2607,3,FALSE)),"",VLOOKUP(D785,'CFDA Program Titles Table'!A$2:C$2607,3,FALSE)))</f>
        <v/>
      </c>
      <c r="J785" s="70"/>
      <c r="K785" s="70"/>
      <c r="L785" s="2"/>
      <c r="M785" s="10"/>
      <c r="N785" s="10"/>
      <c r="R785" s="17"/>
      <c r="S785" s="106" t="str">
        <f>IFERROR(IF(J785="Y", "Research And Development Programs Cluster:", VLOOKUP(D785,'Cluster Info'!$A$2:$B$113,2,FALSE)), "Non Cluster:")</f>
        <v>Non Cluster:</v>
      </c>
      <c r="T785" s="106">
        <f t="shared" si="60"/>
        <v>0</v>
      </c>
      <c r="U785" s="106">
        <f t="shared" si="62"/>
        <v>0</v>
      </c>
      <c r="V785" s="106">
        <f t="shared" si="63"/>
        <v>0</v>
      </c>
      <c r="W785" s="119">
        <f t="shared" si="61"/>
        <v>0</v>
      </c>
      <c r="X785" s="106">
        <f t="shared" si="64"/>
        <v>0</v>
      </c>
    </row>
    <row r="786" spans="1:24" ht="14">
      <c r="A786" s="198"/>
      <c r="D786" s="1"/>
      <c r="E786" s="1"/>
      <c r="F786" s="187"/>
      <c r="G786" s="187"/>
      <c r="H786" s="80" t="str">
        <f>IF(ISERROR(IF(ISERROR(VLOOKUP((LEFT(D786,2)),'Fed. Agency Identifier Table'!A$2:C$63,3,FALSE)),(VLOOKUP((LEFT(D786,1)),'Fed. Agency Identifier Table'!A$2:C$63,3,FALSE)),(VLOOKUP((LEFT(D786,2)),'Fed. Agency Identifier Table'!A$2:C$63,3,FALSE)))),"",(IF(ISERROR(VLOOKUP((LEFT(D786,2)),'Fed. Agency Identifier Table'!A$2:C$63,3,FALSE)),(VLOOKUP((LEFT(D786,1)),'Fed. Agency Identifier Table'!A$2:C$63,3,FALSE)),(VLOOKUP((LEFT(D786,2)),'Fed. Agency Identifier Table'!A$2:C$63,3,FALSE)))))</f>
        <v/>
      </c>
      <c r="I786" s="150" t="str">
        <f>IF(ISNUMBER(SEARCH("*.unk*",D786)),"Other Federal Awards",IF(ISERROR(VLOOKUP(D786,'CFDA Program Titles Table'!A$2:C$2607,3,FALSE)),"",VLOOKUP(D786,'CFDA Program Titles Table'!A$2:C$2607,3,FALSE)))</f>
        <v/>
      </c>
      <c r="J786" s="70"/>
      <c r="K786" s="70"/>
      <c r="L786" s="2"/>
      <c r="M786" s="10"/>
      <c r="N786" s="10"/>
      <c r="R786" s="17"/>
      <c r="S786" s="106" t="str">
        <f>IFERROR(IF(J786="Y", "Research And Development Programs Cluster:", VLOOKUP(D786,'Cluster Info'!$A$2:$B$113,2,FALSE)), "Non Cluster:")</f>
        <v>Non Cluster:</v>
      </c>
      <c r="T786" s="106">
        <f t="shared" si="60"/>
        <v>0</v>
      </c>
      <c r="U786" s="106">
        <f t="shared" si="62"/>
        <v>0</v>
      </c>
      <c r="V786" s="106">
        <f t="shared" si="63"/>
        <v>0</v>
      </c>
      <c r="W786" s="119">
        <f t="shared" si="61"/>
        <v>0</v>
      </c>
      <c r="X786" s="106">
        <f t="shared" si="64"/>
        <v>0</v>
      </c>
    </row>
    <row r="787" spans="1:24" ht="14">
      <c r="A787" s="198"/>
      <c r="D787" s="1"/>
      <c r="E787" s="1"/>
      <c r="F787" s="187"/>
      <c r="G787" s="187"/>
      <c r="H787" s="80" t="str">
        <f>IF(ISERROR(IF(ISERROR(VLOOKUP((LEFT(D787,2)),'Fed. Agency Identifier Table'!A$2:C$63,3,FALSE)),(VLOOKUP((LEFT(D787,1)),'Fed. Agency Identifier Table'!A$2:C$63,3,FALSE)),(VLOOKUP((LEFT(D787,2)),'Fed. Agency Identifier Table'!A$2:C$63,3,FALSE)))),"",(IF(ISERROR(VLOOKUP((LEFT(D787,2)),'Fed. Agency Identifier Table'!A$2:C$63,3,FALSE)),(VLOOKUP((LEFT(D787,1)),'Fed. Agency Identifier Table'!A$2:C$63,3,FALSE)),(VLOOKUP((LEFT(D787,2)),'Fed. Agency Identifier Table'!A$2:C$63,3,FALSE)))))</f>
        <v/>
      </c>
      <c r="I787" s="150" t="str">
        <f>IF(ISNUMBER(SEARCH("*.unk*",D787)),"Other Federal Awards",IF(ISERROR(VLOOKUP(D787,'CFDA Program Titles Table'!A$2:C$2607,3,FALSE)),"",VLOOKUP(D787,'CFDA Program Titles Table'!A$2:C$2607,3,FALSE)))</f>
        <v/>
      </c>
      <c r="J787" s="70"/>
      <c r="K787" s="70"/>
      <c r="L787" s="2"/>
      <c r="M787" s="10"/>
      <c r="N787" s="10"/>
      <c r="R787" s="17"/>
      <c r="S787" s="106" t="str">
        <f>IFERROR(IF(J787="Y", "Research And Development Programs Cluster:", VLOOKUP(D787,'Cluster Info'!$A$2:$B$113,2,FALSE)), "Non Cluster:")</f>
        <v>Non Cluster:</v>
      </c>
      <c r="T787" s="106">
        <f t="shared" si="60"/>
        <v>0</v>
      </c>
      <c r="U787" s="106">
        <f t="shared" si="62"/>
        <v>0</v>
      </c>
      <c r="V787" s="106">
        <f t="shared" si="63"/>
        <v>0</v>
      </c>
      <c r="W787" s="119">
        <f t="shared" si="61"/>
        <v>0</v>
      </c>
      <c r="X787" s="106">
        <f t="shared" si="64"/>
        <v>0</v>
      </c>
    </row>
    <row r="788" spans="1:24" ht="14">
      <c r="A788" s="198"/>
      <c r="D788" s="1"/>
      <c r="E788" s="1"/>
      <c r="F788" s="187"/>
      <c r="G788" s="187"/>
      <c r="H788" s="80" t="str">
        <f>IF(ISERROR(IF(ISERROR(VLOOKUP((LEFT(D788,2)),'Fed. Agency Identifier Table'!A$2:C$63,3,FALSE)),(VLOOKUP((LEFT(D788,1)),'Fed. Agency Identifier Table'!A$2:C$63,3,FALSE)),(VLOOKUP((LEFT(D788,2)),'Fed. Agency Identifier Table'!A$2:C$63,3,FALSE)))),"",(IF(ISERROR(VLOOKUP((LEFT(D788,2)),'Fed. Agency Identifier Table'!A$2:C$63,3,FALSE)),(VLOOKUP((LEFT(D788,1)),'Fed. Agency Identifier Table'!A$2:C$63,3,FALSE)),(VLOOKUP((LEFT(D788,2)),'Fed. Agency Identifier Table'!A$2:C$63,3,FALSE)))))</f>
        <v/>
      </c>
      <c r="I788" s="150" t="str">
        <f>IF(ISNUMBER(SEARCH("*.unk*",D788)),"Other Federal Awards",IF(ISERROR(VLOOKUP(D788,'CFDA Program Titles Table'!A$2:C$2607,3,FALSE)),"",VLOOKUP(D788,'CFDA Program Titles Table'!A$2:C$2607,3,FALSE)))</f>
        <v/>
      </c>
      <c r="J788" s="70"/>
      <c r="K788" s="70"/>
      <c r="L788" s="2"/>
      <c r="M788" s="10"/>
      <c r="N788" s="10"/>
      <c r="R788" s="17"/>
      <c r="S788" s="106" t="str">
        <f>IFERROR(IF(J788="Y", "Research And Development Programs Cluster:", VLOOKUP(D788,'Cluster Info'!$A$2:$B$113,2,FALSE)), "Non Cluster:")</f>
        <v>Non Cluster:</v>
      </c>
      <c r="T788" s="106">
        <f t="shared" si="60"/>
        <v>0</v>
      </c>
      <c r="U788" s="106">
        <f t="shared" si="62"/>
        <v>0</v>
      </c>
      <c r="V788" s="106">
        <f t="shared" si="63"/>
        <v>0</v>
      </c>
      <c r="W788" s="119">
        <f t="shared" si="61"/>
        <v>0</v>
      </c>
      <c r="X788" s="106">
        <f t="shared" si="64"/>
        <v>0</v>
      </c>
    </row>
    <row r="789" spans="1:24" ht="14">
      <c r="A789" s="198"/>
      <c r="D789" s="1"/>
      <c r="E789" s="1"/>
      <c r="F789" s="187"/>
      <c r="G789" s="187"/>
      <c r="H789" s="80" t="str">
        <f>IF(ISERROR(IF(ISERROR(VLOOKUP((LEFT(D789,2)),'Fed. Agency Identifier Table'!A$2:C$63,3,FALSE)),(VLOOKUP((LEFT(D789,1)),'Fed. Agency Identifier Table'!A$2:C$63,3,FALSE)),(VLOOKUP((LEFT(D789,2)),'Fed. Agency Identifier Table'!A$2:C$63,3,FALSE)))),"",(IF(ISERROR(VLOOKUP((LEFT(D789,2)),'Fed. Agency Identifier Table'!A$2:C$63,3,FALSE)),(VLOOKUP((LEFT(D789,1)),'Fed. Agency Identifier Table'!A$2:C$63,3,FALSE)),(VLOOKUP((LEFT(D789,2)),'Fed. Agency Identifier Table'!A$2:C$63,3,FALSE)))))</f>
        <v/>
      </c>
      <c r="I789" s="150" t="str">
        <f>IF(ISNUMBER(SEARCH("*.unk*",D789)),"Other Federal Awards",IF(ISERROR(VLOOKUP(D789,'CFDA Program Titles Table'!A$2:C$2607,3,FALSE)),"",VLOOKUP(D789,'CFDA Program Titles Table'!A$2:C$2607,3,FALSE)))</f>
        <v/>
      </c>
      <c r="J789" s="70"/>
      <c r="K789" s="70"/>
      <c r="L789" s="2"/>
      <c r="M789" s="10"/>
      <c r="N789" s="10"/>
      <c r="R789" s="17"/>
      <c r="S789" s="106" t="str">
        <f>IFERROR(IF(J789="Y", "Research And Development Programs Cluster:", VLOOKUP(D789,'Cluster Info'!$A$2:$B$113,2,FALSE)), "Non Cluster:")</f>
        <v>Non Cluster:</v>
      </c>
      <c r="T789" s="106">
        <f t="shared" si="60"/>
        <v>0</v>
      </c>
      <c r="U789" s="106">
        <f t="shared" si="62"/>
        <v>0</v>
      </c>
      <c r="V789" s="106">
        <f t="shared" si="63"/>
        <v>0</v>
      </c>
      <c r="W789" s="119">
        <f t="shared" si="61"/>
        <v>0</v>
      </c>
      <c r="X789" s="106">
        <f t="shared" si="64"/>
        <v>0</v>
      </c>
    </row>
    <row r="790" spans="1:24" ht="14">
      <c r="A790" s="198"/>
      <c r="D790" s="1"/>
      <c r="E790" s="1"/>
      <c r="F790" s="187"/>
      <c r="G790" s="187"/>
      <c r="H790" s="80" t="str">
        <f>IF(ISERROR(IF(ISERROR(VLOOKUP((LEFT(D790,2)),'Fed. Agency Identifier Table'!A$2:C$63,3,FALSE)),(VLOOKUP((LEFT(D790,1)),'Fed. Agency Identifier Table'!A$2:C$63,3,FALSE)),(VLOOKUP((LEFT(D790,2)),'Fed. Agency Identifier Table'!A$2:C$63,3,FALSE)))),"",(IF(ISERROR(VLOOKUP((LEFT(D790,2)),'Fed. Agency Identifier Table'!A$2:C$63,3,FALSE)),(VLOOKUP((LEFT(D790,1)),'Fed. Agency Identifier Table'!A$2:C$63,3,FALSE)),(VLOOKUP((LEFT(D790,2)),'Fed. Agency Identifier Table'!A$2:C$63,3,FALSE)))))</f>
        <v/>
      </c>
      <c r="I790" s="150" t="str">
        <f>IF(ISNUMBER(SEARCH("*.unk*",D790)),"Other Federal Awards",IF(ISERROR(VLOOKUP(D790,'CFDA Program Titles Table'!A$2:C$2607,3,FALSE)),"",VLOOKUP(D790,'CFDA Program Titles Table'!A$2:C$2607,3,FALSE)))</f>
        <v/>
      </c>
      <c r="J790" s="70"/>
      <c r="K790" s="70"/>
      <c r="L790" s="2"/>
      <c r="M790" s="10"/>
      <c r="N790" s="10"/>
      <c r="R790" s="17"/>
      <c r="S790" s="106" t="str">
        <f>IFERROR(IF(J790="Y", "Research And Development Programs Cluster:", VLOOKUP(D790,'Cluster Info'!$A$2:$B$113,2,FALSE)), "Non Cluster:")</f>
        <v>Non Cluster:</v>
      </c>
      <c r="T790" s="106">
        <f t="shared" si="60"/>
        <v>0</v>
      </c>
      <c r="U790" s="106">
        <f t="shared" si="62"/>
        <v>0</v>
      </c>
      <c r="V790" s="106">
        <f t="shared" si="63"/>
        <v>0</v>
      </c>
      <c r="W790" s="119">
        <f t="shared" si="61"/>
        <v>0</v>
      </c>
      <c r="X790" s="106">
        <f t="shared" si="64"/>
        <v>0</v>
      </c>
    </row>
    <row r="791" spans="1:24" ht="14">
      <c r="A791" s="198"/>
      <c r="D791" s="1"/>
      <c r="E791" s="1"/>
      <c r="F791" s="187"/>
      <c r="G791" s="187"/>
      <c r="H791" s="80" t="str">
        <f>IF(ISERROR(IF(ISERROR(VLOOKUP((LEFT(D791,2)),'Fed. Agency Identifier Table'!A$2:C$63,3,FALSE)),(VLOOKUP((LEFT(D791,1)),'Fed. Agency Identifier Table'!A$2:C$63,3,FALSE)),(VLOOKUP((LEFT(D791,2)),'Fed. Agency Identifier Table'!A$2:C$63,3,FALSE)))),"",(IF(ISERROR(VLOOKUP((LEFT(D791,2)),'Fed. Agency Identifier Table'!A$2:C$63,3,FALSE)),(VLOOKUP((LEFT(D791,1)),'Fed. Agency Identifier Table'!A$2:C$63,3,FALSE)),(VLOOKUP((LEFT(D791,2)),'Fed. Agency Identifier Table'!A$2:C$63,3,FALSE)))))</f>
        <v/>
      </c>
      <c r="I791" s="150" t="str">
        <f>IF(ISNUMBER(SEARCH("*.unk*",D791)),"Other Federal Awards",IF(ISERROR(VLOOKUP(D791,'CFDA Program Titles Table'!A$2:C$2607,3,FALSE)),"",VLOOKUP(D791,'CFDA Program Titles Table'!A$2:C$2607,3,FALSE)))</f>
        <v/>
      </c>
      <c r="J791" s="70"/>
      <c r="K791" s="70"/>
      <c r="L791" s="2"/>
      <c r="M791" s="10"/>
      <c r="N791" s="10"/>
      <c r="R791" s="17"/>
      <c r="S791" s="106" t="str">
        <f>IFERROR(IF(J791="Y", "Research And Development Programs Cluster:", VLOOKUP(D791,'Cluster Info'!$A$2:$B$113,2,FALSE)), "Non Cluster:")</f>
        <v>Non Cluster:</v>
      </c>
      <c r="T791" s="106">
        <f t="shared" si="60"/>
        <v>0</v>
      </c>
      <c r="U791" s="106">
        <f t="shared" si="62"/>
        <v>0</v>
      </c>
      <c r="V791" s="106">
        <f t="shared" si="63"/>
        <v>0</v>
      </c>
      <c r="W791" s="119">
        <f t="shared" si="61"/>
        <v>0</v>
      </c>
      <c r="X791" s="106">
        <f t="shared" si="64"/>
        <v>0</v>
      </c>
    </row>
    <row r="792" spans="1:24" ht="14">
      <c r="A792" s="198"/>
      <c r="D792" s="1"/>
      <c r="E792" s="1"/>
      <c r="F792" s="187"/>
      <c r="G792" s="187"/>
      <c r="H792" s="80" t="str">
        <f>IF(ISERROR(IF(ISERROR(VLOOKUP((LEFT(D792,2)),'Fed. Agency Identifier Table'!A$2:C$63,3,FALSE)),(VLOOKUP((LEFT(D792,1)),'Fed. Agency Identifier Table'!A$2:C$63,3,FALSE)),(VLOOKUP((LEFT(D792,2)),'Fed. Agency Identifier Table'!A$2:C$63,3,FALSE)))),"",(IF(ISERROR(VLOOKUP((LEFT(D792,2)),'Fed. Agency Identifier Table'!A$2:C$63,3,FALSE)),(VLOOKUP((LEFT(D792,1)),'Fed. Agency Identifier Table'!A$2:C$63,3,FALSE)),(VLOOKUP((LEFT(D792,2)),'Fed. Agency Identifier Table'!A$2:C$63,3,FALSE)))))</f>
        <v/>
      </c>
      <c r="I792" s="150" t="str">
        <f>IF(ISNUMBER(SEARCH("*.unk*",D792)),"Other Federal Awards",IF(ISERROR(VLOOKUP(D792,'CFDA Program Titles Table'!A$2:C$2607,3,FALSE)),"",VLOOKUP(D792,'CFDA Program Titles Table'!A$2:C$2607,3,FALSE)))</f>
        <v/>
      </c>
      <c r="J792" s="70"/>
      <c r="K792" s="70"/>
      <c r="L792" s="2"/>
      <c r="M792" s="10"/>
      <c r="N792" s="10"/>
      <c r="R792" s="17"/>
      <c r="S792" s="106" t="str">
        <f>IFERROR(IF(J792="Y", "Research And Development Programs Cluster:", VLOOKUP(D792,'Cluster Info'!$A$2:$B$113,2,FALSE)), "Non Cluster:")</f>
        <v>Non Cluster:</v>
      </c>
      <c r="T792" s="106">
        <f t="shared" si="60"/>
        <v>0</v>
      </c>
      <c r="U792" s="106">
        <f t="shared" si="62"/>
        <v>0</v>
      </c>
      <c r="V792" s="106">
        <f t="shared" si="63"/>
        <v>0</v>
      </c>
      <c r="W792" s="119">
        <f t="shared" si="61"/>
        <v>0</v>
      </c>
      <c r="X792" s="106">
        <f t="shared" si="64"/>
        <v>0</v>
      </c>
    </row>
    <row r="793" spans="1:24" ht="14">
      <c r="A793" s="198"/>
      <c r="D793" s="1"/>
      <c r="E793" s="1"/>
      <c r="F793" s="187"/>
      <c r="G793" s="187"/>
      <c r="H793" s="80" t="str">
        <f>IF(ISERROR(IF(ISERROR(VLOOKUP((LEFT(D793,2)),'Fed. Agency Identifier Table'!A$2:C$63,3,FALSE)),(VLOOKUP((LEFT(D793,1)),'Fed. Agency Identifier Table'!A$2:C$63,3,FALSE)),(VLOOKUP((LEFT(D793,2)),'Fed. Agency Identifier Table'!A$2:C$63,3,FALSE)))),"",(IF(ISERROR(VLOOKUP((LEFT(D793,2)),'Fed. Agency Identifier Table'!A$2:C$63,3,FALSE)),(VLOOKUP((LEFT(D793,1)),'Fed. Agency Identifier Table'!A$2:C$63,3,FALSE)),(VLOOKUP((LEFT(D793,2)),'Fed. Agency Identifier Table'!A$2:C$63,3,FALSE)))))</f>
        <v/>
      </c>
      <c r="I793" s="150" t="str">
        <f>IF(ISNUMBER(SEARCH("*.unk*",D793)),"Other Federal Awards",IF(ISERROR(VLOOKUP(D793,'CFDA Program Titles Table'!A$2:C$2607,3,FALSE)),"",VLOOKUP(D793,'CFDA Program Titles Table'!A$2:C$2607,3,FALSE)))</f>
        <v/>
      </c>
      <c r="J793" s="70"/>
      <c r="K793" s="70"/>
      <c r="L793" s="2"/>
      <c r="M793" s="10"/>
      <c r="N793" s="10"/>
      <c r="R793" s="17"/>
      <c r="S793" s="106" t="str">
        <f>IFERROR(IF(J793="Y", "Research And Development Programs Cluster:", VLOOKUP(D793,'Cluster Info'!$A$2:$B$113,2,FALSE)), "Non Cluster:")</f>
        <v>Non Cluster:</v>
      </c>
      <c r="T793" s="106">
        <f t="shared" si="60"/>
        <v>0</v>
      </c>
      <c r="U793" s="106">
        <f t="shared" si="62"/>
        <v>0</v>
      </c>
      <c r="V793" s="106">
        <f t="shared" si="63"/>
        <v>0</v>
      </c>
      <c r="W793" s="119">
        <f t="shared" si="61"/>
        <v>0</v>
      </c>
      <c r="X793" s="106">
        <f t="shared" si="64"/>
        <v>0</v>
      </c>
    </row>
    <row r="794" spans="1:24" ht="14">
      <c r="A794" s="198"/>
      <c r="D794" s="1"/>
      <c r="E794" s="1"/>
      <c r="F794" s="187"/>
      <c r="G794" s="187"/>
      <c r="H794" s="80" t="str">
        <f>IF(ISERROR(IF(ISERROR(VLOOKUP((LEFT(D794,2)),'Fed. Agency Identifier Table'!A$2:C$63,3,FALSE)),(VLOOKUP((LEFT(D794,1)),'Fed. Agency Identifier Table'!A$2:C$63,3,FALSE)),(VLOOKUP((LEFT(D794,2)),'Fed. Agency Identifier Table'!A$2:C$63,3,FALSE)))),"",(IF(ISERROR(VLOOKUP((LEFT(D794,2)),'Fed. Agency Identifier Table'!A$2:C$63,3,FALSE)),(VLOOKUP((LEFT(D794,1)),'Fed. Agency Identifier Table'!A$2:C$63,3,FALSE)),(VLOOKUP((LEFT(D794,2)),'Fed. Agency Identifier Table'!A$2:C$63,3,FALSE)))))</f>
        <v/>
      </c>
      <c r="I794" s="150" t="str">
        <f>IF(ISNUMBER(SEARCH("*.unk*",D794)),"Other Federal Awards",IF(ISERROR(VLOOKUP(D794,'CFDA Program Titles Table'!A$2:C$2607,3,FALSE)),"",VLOOKUP(D794,'CFDA Program Titles Table'!A$2:C$2607,3,FALSE)))</f>
        <v/>
      </c>
      <c r="J794" s="70"/>
      <c r="K794" s="70"/>
      <c r="L794" s="2"/>
      <c r="M794" s="10"/>
      <c r="N794" s="10"/>
      <c r="R794" s="17"/>
      <c r="S794" s="106" t="str">
        <f>IFERROR(IF(J794="Y", "Research And Development Programs Cluster:", VLOOKUP(D794,'Cluster Info'!$A$2:$B$113,2,FALSE)), "Non Cluster:")</f>
        <v>Non Cluster:</v>
      </c>
      <c r="T794" s="106">
        <f t="shared" si="60"/>
        <v>0</v>
      </c>
      <c r="U794" s="106">
        <f t="shared" si="62"/>
        <v>0</v>
      </c>
      <c r="V794" s="106">
        <f t="shared" si="63"/>
        <v>0</v>
      </c>
      <c r="W794" s="119">
        <f t="shared" si="61"/>
        <v>0</v>
      </c>
      <c r="X794" s="106">
        <f t="shared" si="64"/>
        <v>0</v>
      </c>
    </row>
    <row r="795" spans="1:24" ht="14">
      <c r="A795" s="198"/>
      <c r="D795" s="1"/>
      <c r="E795" s="1"/>
      <c r="F795" s="187"/>
      <c r="G795" s="187"/>
      <c r="H795" s="80" t="str">
        <f>IF(ISERROR(IF(ISERROR(VLOOKUP((LEFT(D795,2)),'Fed. Agency Identifier Table'!A$2:C$63,3,FALSE)),(VLOOKUP((LEFT(D795,1)),'Fed. Agency Identifier Table'!A$2:C$63,3,FALSE)),(VLOOKUP((LEFT(D795,2)),'Fed. Agency Identifier Table'!A$2:C$63,3,FALSE)))),"",(IF(ISERROR(VLOOKUP((LEFT(D795,2)),'Fed. Agency Identifier Table'!A$2:C$63,3,FALSE)),(VLOOKUP((LEFT(D795,1)),'Fed. Agency Identifier Table'!A$2:C$63,3,FALSE)),(VLOOKUP((LEFT(D795,2)),'Fed. Agency Identifier Table'!A$2:C$63,3,FALSE)))))</f>
        <v/>
      </c>
      <c r="I795" s="150" t="str">
        <f>IF(ISNUMBER(SEARCH("*.unk*",D795)),"Other Federal Awards",IF(ISERROR(VLOOKUP(D795,'CFDA Program Titles Table'!A$2:C$2607,3,FALSE)),"",VLOOKUP(D795,'CFDA Program Titles Table'!A$2:C$2607,3,FALSE)))</f>
        <v/>
      </c>
      <c r="J795" s="70"/>
      <c r="K795" s="70"/>
      <c r="L795" s="2"/>
      <c r="M795" s="10"/>
      <c r="N795" s="10"/>
      <c r="R795" s="17"/>
      <c r="S795" s="106" t="str">
        <f>IFERROR(IF(J795="Y", "Research And Development Programs Cluster:", VLOOKUP(D795,'Cluster Info'!$A$2:$B$113,2,FALSE)), "Non Cluster:")</f>
        <v>Non Cluster:</v>
      </c>
      <c r="T795" s="106">
        <f t="shared" si="60"/>
        <v>0</v>
      </c>
      <c r="U795" s="106">
        <f t="shared" si="62"/>
        <v>0</v>
      </c>
      <c r="V795" s="106">
        <f t="shared" si="63"/>
        <v>0</v>
      </c>
      <c r="W795" s="119">
        <f t="shared" si="61"/>
        <v>0</v>
      </c>
      <c r="X795" s="106">
        <f t="shared" si="64"/>
        <v>0</v>
      </c>
    </row>
    <row r="796" spans="1:24" ht="14">
      <c r="A796" s="198"/>
      <c r="D796" s="1"/>
      <c r="E796" s="1"/>
      <c r="F796" s="187"/>
      <c r="G796" s="187"/>
      <c r="H796" s="80" t="str">
        <f>IF(ISERROR(IF(ISERROR(VLOOKUP((LEFT(D796,2)),'Fed. Agency Identifier Table'!A$2:C$63,3,FALSE)),(VLOOKUP((LEFT(D796,1)),'Fed. Agency Identifier Table'!A$2:C$63,3,FALSE)),(VLOOKUP((LEFT(D796,2)),'Fed. Agency Identifier Table'!A$2:C$63,3,FALSE)))),"",(IF(ISERROR(VLOOKUP((LEFT(D796,2)),'Fed. Agency Identifier Table'!A$2:C$63,3,FALSE)),(VLOOKUP((LEFT(D796,1)),'Fed. Agency Identifier Table'!A$2:C$63,3,FALSE)),(VLOOKUP((LEFT(D796,2)),'Fed. Agency Identifier Table'!A$2:C$63,3,FALSE)))))</f>
        <v/>
      </c>
      <c r="I796" s="150" t="str">
        <f>IF(ISNUMBER(SEARCH("*.unk*",D796)),"Other Federal Awards",IF(ISERROR(VLOOKUP(D796,'CFDA Program Titles Table'!A$2:C$2607,3,FALSE)),"",VLOOKUP(D796,'CFDA Program Titles Table'!A$2:C$2607,3,FALSE)))</f>
        <v/>
      </c>
      <c r="J796" s="70"/>
      <c r="K796" s="70"/>
      <c r="L796" s="2"/>
      <c r="M796" s="10"/>
      <c r="N796" s="10"/>
      <c r="R796" s="17"/>
      <c r="S796" s="106" t="str">
        <f>IFERROR(IF(J796="Y", "Research And Development Programs Cluster:", VLOOKUP(D796,'Cluster Info'!$A$2:$B$113,2,FALSE)), "Non Cluster:")</f>
        <v>Non Cluster:</v>
      </c>
      <c r="T796" s="106">
        <f t="shared" si="60"/>
        <v>0</v>
      </c>
      <c r="U796" s="106">
        <f t="shared" si="62"/>
        <v>0</v>
      </c>
      <c r="V796" s="106">
        <f t="shared" si="63"/>
        <v>0</v>
      </c>
      <c r="W796" s="119">
        <f t="shared" si="61"/>
        <v>0</v>
      </c>
      <c r="X796" s="106">
        <f t="shared" si="64"/>
        <v>0</v>
      </c>
    </row>
    <row r="797" spans="1:24" ht="14">
      <c r="A797" s="198"/>
      <c r="D797" s="1"/>
      <c r="E797" s="1"/>
      <c r="F797" s="187"/>
      <c r="G797" s="187"/>
      <c r="H797" s="80" t="str">
        <f>IF(ISERROR(IF(ISERROR(VLOOKUP((LEFT(D797,2)),'Fed. Agency Identifier Table'!A$2:C$63,3,FALSE)),(VLOOKUP((LEFT(D797,1)),'Fed. Agency Identifier Table'!A$2:C$63,3,FALSE)),(VLOOKUP((LEFT(D797,2)),'Fed. Agency Identifier Table'!A$2:C$63,3,FALSE)))),"",(IF(ISERROR(VLOOKUP((LEFT(D797,2)),'Fed. Agency Identifier Table'!A$2:C$63,3,FALSE)),(VLOOKUP((LEFT(D797,1)),'Fed. Agency Identifier Table'!A$2:C$63,3,FALSE)),(VLOOKUP((LEFT(D797,2)),'Fed. Agency Identifier Table'!A$2:C$63,3,FALSE)))))</f>
        <v/>
      </c>
      <c r="I797" s="150" t="str">
        <f>IF(ISNUMBER(SEARCH("*.unk*",D797)),"Other Federal Awards",IF(ISERROR(VLOOKUP(D797,'CFDA Program Titles Table'!A$2:C$2607,3,FALSE)),"",VLOOKUP(D797,'CFDA Program Titles Table'!A$2:C$2607,3,FALSE)))</f>
        <v/>
      </c>
      <c r="J797" s="70"/>
      <c r="K797" s="70"/>
      <c r="L797" s="2"/>
      <c r="M797" s="10"/>
      <c r="N797" s="10"/>
      <c r="R797" s="17"/>
      <c r="S797" s="106" t="str">
        <f>IFERROR(IF(J797="Y", "Research And Development Programs Cluster:", VLOOKUP(D797,'Cluster Info'!$A$2:$B$113,2,FALSE)), "Non Cluster:")</f>
        <v>Non Cluster:</v>
      </c>
      <c r="T797" s="106">
        <f t="shared" si="60"/>
        <v>0</v>
      </c>
      <c r="U797" s="106">
        <f t="shared" si="62"/>
        <v>0</v>
      </c>
      <c r="V797" s="106">
        <f t="shared" si="63"/>
        <v>0</v>
      </c>
      <c r="W797" s="119">
        <f t="shared" si="61"/>
        <v>0</v>
      </c>
      <c r="X797" s="106">
        <f t="shared" si="64"/>
        <v>0</v>
      </c>
    </row>
    <row r="798" spans="1:24" ht="14">
      <c r="A798" s="198"/>
      <c r="D798" s="1"/>
      <c r="E798" s="1"/>
      <c r="F798" s="187"/>
      <c r="G798" s="187"/>
      <c r="H798" s="80" t="str">
        <f>IF(ISERROR(IF(ISERROR(VLOOKUP((LEFT(D798,2)),'Fed. Agency Identifier Table'!A$2:C$63,3,FALSE)),(VLOOKUP((LEFT(D798,1)),'Fed. Agency Identifier Table'!A$2:C$63,3,FALSE)),(VLOOKUP((LEFT(D798,2)),'Fed. Agency Identifier Table'!A$2:C$63,3,FALSE)))),"",(IF(ISERROR(VLOOKUP((LEFT(D798,2)),'Fed. Agency Identifier Table'!A$2:C$63,3,FALSE)),(VLOOKUP((LEFT(D798,1)),'Fed. Agency Identifier Table'!A$2:C$63,3,FALSE)),(VLOOKUP((LEFT(D798,2)),'Fed. Agency Identifier Table'!A$2:C$63,3,FALSE)))))</f>
        <v/>
      </c>
      <c r="I798" s="150" t="str">
        <f>IF(ISNUMBER(SEARCH("*.unk*",D798)),"Other Federal Awards",IF(ISERROR(VLOOKUP(D798,'CFDA Program Titles Table'!A$2:C$2607,3,FALSE)),"",VLOOKUP(D798,'CFDA Program Titles Table'!A$2:C$2607,3,FALSE)))</f>
        <v/>
      </c>
      <c r="J798" s="70"/>
      <c r="K798" s="70"/>
      <c r="L798" s="2"/>
      <c r="M798" s="10"/>
      <c r="N798" s="10"/>
      <c r="R798" s="17"/>
      <c r="S798" s="106" t="str">
        <f>IFERROR(IF(J798="Y", "Research And Development Programs Cluster:", VLOOKUP(D798,'Cluster Info'!$A$2:$B$113,2,FALSE)), "Non Cluster:")</f>
        <v>Non Cluster:</v>
      </c>
      <c r="T798" s="106">
        <f t="shared" si="60"/>
        <v>0</v>
      </c>
      <c r="U798" s="106">
        <f t="shared" si="62"/>
        <v>0</v>
      </c>
      <c r="V798" s="106">
        <f t="shared" si="63"/>
        <v>0</v>
      </c>
      <c r="W798" s="119">
        <f t="shared" si="61"/>
        <v>0</v>
      </c>
      <c r="X798" s="106">
        <f t="shared" si="64"/>
        <v>0</v>
      </c>
    </row>
    <row r="799" spans="1:24" ht="14">
      <c r="A799" s="198"/>
      <c r="D799" s="1"/>
      <c r="E799" s="1"/>
      <c r="F799" s="187"/>
      <c r="G799" s="187"/>
      <c r="H799" s="80" t="str">
        <f>IF(ISERROR(IF(ISERROR(VLOOKUP((LEFT(D799,2)),'Fed. Agency Identifier Table'!A$2:C$63,3,FALSE)),(VLOOKUP((LEFT(D799,1)),'Fed. Agency Identifier Table'!A$2:C$63,3,FALSE)),(VLOOKUP((LEFT(D799,2)),'Fed. Agency Identifier Table'!A$2:C$63,3,FALSE)))),"",(IF(ISERROR(VLOOKUP((LEFT(D799,2)),'Fed. Agency Identifier Table'!A$2:C$63,3,FALSE)),(VLOOKUP((LEFT(D799,1)),'Fed. Agency Identifier Table'!A$2:C$63,3,FALSE)),(VLOOKUP((LEFT(D799,2)),'Fed. Agency Identifier Table'!A$2:C$63,3,FALSE)))))</f>
        <v/>
      </c>
      <c r="I799" s="150" t="str">
        <f>IF(ISNUMBER(SEARCH("*.unk*",D799)),"Other Federal Awards",IF(ISERROR(VLOOKUP(D799,'CFDA Program Titles Table'!A$2:C$2607,3,FALSE)),"",VLOOKUP(D799,'CFDA Program Titles Table'!A$2:C$2607,3,FALSE)))</f>
        <v/>
      </c>
      <c r="J799" s="70"/>
      <c r="K799" s="70"/>
      <c r="L799" s="2"/>
      <c r="M799" s="10"/>
      <c r="N799" s="10"/>
      <c r="R799" s="17"/>
      <c r="S799" s="106" t="str">
        <f>IFERROR(IF(J799="Y", "Research And Development Programs Cluster:", VLOOKUP(D799,'Cluster Info'!$A$2:$B$113,2,FALSE)), "Non Cluster:")</f>
        <v>Non Cluster:</v>
      </c>
      <c r="T799" s="106">
        <f t="shared" si="60"/>
        <v>0</v>
      </c>
      <c r="U799" s="106">
        <f t="shared" si="62"/>
        <v>0</v>
      </c>
      <c r="V799" s="106">
        <f t="shared" si="63"/>
        <v>0</v>
      </c>
      <c r="W799" s="119">
        <f t="shared" si="61"/>
        <v>0</v>
      </c>
      <c r="X799" s="106">
        <f t="shared" si="64"/>
        <v>0</v>
      </c>
    </row>
    <row r="800" spans="1:24" ht="14">
      <c r="A800" s="198"/>
      <c r="D800" s="1"/>
      <c r="E800" s="1"/>
      <c r="F800" s="187"/>
      <c r="G800" s="187"/>
      <c r="H800" s="80" t="str">
        <f>IF(ISERROR(IF(ISERROR(VLOOKUP((LEFT(D800,2)),'Fed. Agency Identifier Table'!A$2:C$63,3,FALSE)),(VLOOKUP((LEFT(D800,1)),'Fed. Agency Identifier Table'!A$2:C$63,3,FALSE)),(VLOOKUP((LEFT(D800,2)),'Fed. Agency Identifier Table'!A$2:C$63,3,FALSE)))),"",(IF(ISERROR(VLOOKUP((LEFT(D800,2)),'Fed. Agency Identifier Table'!A$2:C$63,3,FALSE)),(VLOOKUP((LEFT(D800,1)),'Fed. Agency Identifier Table'!A$2:C$63,3,FALSE)),(VLOOKUP((LEFT(D800,2)),'Fed. Agency Identifier Table'!A$2:C$63,3,FALSE)))))</f>
        <v/>
      </c>
      <c r="I800" s="150" t="str">
        <f>IF(ISNUMBER(SEARCH("*.unk*",D800)),"Other Federal Awards",IF(ISERROR(VLOOKUP(D800,'CFDA Program Titles Table'!A$2:C$2607,3,FALSE)),"",VLOOKUP(D800,'CFDA Program Titles Table'!A$2:C$2607,3,FALSE)))</f>
        <v/>
      </c>
      <c r="J800" s="70"/>
      <c r="K800" s="70"/>
      <c r="L800" s="2"/>
      <c r="M800" s="10"/>
      <c r="N800" s="10"/>
      <c r="R800" s="17"/>
      <c r="S800" s="106" t="str">
        <f>IFERROR(IF(J800="Y", "Research And Development Programs Cluster:", VLOOKUP(D800,'Cluster Info'!$A$2:$B$113,2,FALSE)), "Non Cluster:")</f>
        <v>Non Cluster:</v>
      </c>
      <c r="T800" s="106">
        <f t="shared" si="60"/>
        <v>0</v>
      </c>
      <c r="U800" s="106">
        <f t="shared" si="62"/>
        <v>0</v>
      </c>
      <c r="V800" s="106">
        <f t="shared" si="63"/>
        <v>0</v>
      </c>
      <c r="W800" s="119">
        <f t="shared" si="61"/>
        <v>0</v>
      </c>
      <c r="X800" s="106">
        <f t="shared" si="64"/>
        <v>0</v>
      </c>
    </row>
    <row r="801" spans="1:24" ht="14">
      <c r="A801" s="198"/>
      <c r="D801" s="1"/>
      <c r="E801" s="1"/>
      <c r="F801" s="187"/>
      <c r="G801" s="187"/>
      <c r="H801" s="80" t="str">
        <f>IF(ISERROR(IF(ISERROR(VLOOKUP((LEFT(D801,2)),'Fed. Agency Identifier Table'!A$2:C$63,3,FALSE)),(VLOOKUP((LEFT(D801,1)),'Fed. Agency Identifier Table'!A$2:C$63,3,FALSE)),(VLOOKUP((LEFT(D801,2)),'Fed. Agency Identifier Table'!A$2:C$63,3,FALSE)))),"",(IF(ISERROR(VLOOKUP((LEFT(D801,2)),'Fed. Agency Identifier Table'!A$2:C$63,3,FALSE)),(VLOOKUP((LEFT(D801,1)),'Fed. Agency Identifier Table'!A$2:C$63,3,FALSE)),(VLOOKUP((LEFT(D801,2)),'Fed. Agency Identifier Table'!A$2:C$63,3,FALSE)))))</f>
        <v/>
      </c>
      <c r="I801" s="150" t="str">
        <f>IF(ISNUMBER(SEARCH("*.unk*",D801)),"Other Federal Awards",IF(ISERROR(VLOOKUP(D801,'CFDA Program Titles Table'!A$2:C$2607,3,FALSE)),"",VLOOKUP(D801,'CFDA Program Titles Table'!A$2:C$2607,3,FALSE)))</f>
        <v/>
      </c>
      <c r="J801" s="70"/>
      <c r="K801" s="70"/>
      <c r="L801" s="2"/>
      <c r="M801" s="10"/>
      <c r="N801" s="10"/>
      <c r="R801" s="17"/>
      <c r="S801" s="106" t="str">
        <f>IFERROR(IF(J801="Y", "Research And Development Programs Cluster:", VLOOKUP(D801,'Cluster Info'!$A$2:$B$113,2,FALSE)), "Non Cluster:")</f>
        <v>Non Cluster:</v>
      </c>
      <c r="T801" s="106">
        <f t="shared" si="60"/>
        <v>0</v>
      </c>
      <c r="U801" s="106">
        <f t="shared" si="62"/>
        <v>0</v>
      </c>
      <c r="V801" s="106">
        <f t="shared" si="63"/>
        <v>0</v>
      </c>
      <c r="W801" s="119">
        <f t="shared" si="61"/>
        <v>0</v>
      </c>
      <c r="X801" s="106">
        <f t="shared" si="64"/>
        <v>0</v>
      </c>
    </row>
    <row r="802" spans="1:24" ht="14">
      <c r="A802" s="198"/>
      <c r="D802" s="1"/>
      <c r="E802" s="1"/>
      <c r="F802" s="187"/>
      <c r="G802" s="187"/>
      <c r="H802" s="80" t="str">
        <f>IF(ISERROR(IF(ISERROR(VLOOKUP((LEFT(D802,2)),'Fed. Agency Identifier Table'!A$2:C$63,3,FALSE)),(VLOOKUP((LEFT(D802,1)),'Fed. Agency Identifier Table'!A$2:C$63,3,FALSE)),(VLOOKUP((LEFT(D802,2)),'Fed. Agency Identifier Table'!A$2:C$63,3,FALSE)))),"",(IF(ISERROR(VLOOKUP((LEFT(D802,2)),'Fed. Agency Identifier Table'!A$2:C$63,3,FALSE)),(VLOOKUP((LEFT(D802,1)),'Fed. Agency Identifier Table'!A$2:C$63,3,FALSE)),(VLOOKUP((LEFT(D802,2)),'Fed. Agency Identifier Table'!A$2:C$63,3,FALSE)))))</f>
        <v/>
      </c>
      <c r="I802" s="150" t="str">
        <f>IF(ISNUMBER(SEARCH("*.unk*",D802)),"Other Federal Awards",IF(ISERROR(VLOOKUP(D802,'CFDA Program Titles Table'!A$2:C$2607,3,FALSE)),"",VLOOKUP(D802,'CFDA Program Titles Table'!A$2:C$2607,3,FALSE)))</f>
        <v/>
      </c>
      <c r="J802" s="70"/>
      <c r="K802" s="70"/>
      <c r="L802" s="2"/>
      <c r="M802" s="10"/>
      <c r="N802" s="10"/>
      <c r="R802" s="17"/>
      <c r="S802" s="106" t="str">
        <f>IFERROR(IF(J802="Y", "Research And Development Programs Cluster:", VLOOKUP(D802,'Cluster Info'!$A$2:$B$113,2,FALSE)), "Non Cluster:")</f>
        <v>Non Cluster:</v>
      </c>
      <c r="T802" s="106">
        <f t="shared" si="60"/>
        <v>0</v>
      </c>
      <c r="U802" s="106">
        <f t="shared" si="62"/>
        <v>0</v>
      </c>
      <c r="V802" s="106">
        <f t="shared" si="63"/>
        <v>0</v>
      </c>
      <c r="W802" s="119">
        <f t="shared" si="61"/>
        <v>0</v>
      </c>
      <c r="X802" s="106">
        <f t="shared" si="64"/>
        <v>0</v>
      </c>
    </row>
    <row r="803" spans="1:24" ht="14">
      <c r="A803" s="198"/>
      <c r="D803" s="1"/>
      <c r="E803" s="1"/>
      <c r="F803" s="187"/>
      <c r="G803" s="187"/>
      <c r="H803" s="80" t="str">
        <f>IF(ISERROR(IF(ISERROR(VLOOKUP((LEFT(D803,2)),'Fed. Agency Identifier Table'!A$2:C$63,3,FALSE)),(VLOOKUP((LEFT(D803,1)),'Fed. Agency Identifier Table'!A$2:C$63,3,FALSE)),(VLOOKUP((LEFT(D803,2)),'Fed. Agency Identifier Table'!A$2:C$63,3,FALSE)))),"",(IF(ISERROR(VLOOKUP((LEFT(D803,2)),'Fed. Agency Identifier Table'!A$2:C$63,3,FALSE)),(VLOOKUP((LEFT(D803,1)),'Fed. Agency Identifier Table'!A$2:C$63,3,FALSE)),(VLOOKUP((LEFT(D803,2)),'Fed. Agency Identifier Table'!A$2:C$63,3,FALSE)))))</f>
        <v/>
      </c>
      <c r="I803" s="150" t="str">
        <f>IF(ISNUMBER(SEARCH("*.unk*",D803)),"Other Federal Awards",IF(ISERROR(VLOOKUP(D803,'CFDA Program Titles Table'!A$2:C$2607,3,FALSE)),"",VLOOKUP(D803,'CFDA Program Titles Table'!A$2:C$2607,3,FALSE)))</f>
        <v/>
      </c>
      <c r="J803" s="70"/>
      <c r="K803" s="70"/>
      <c r="L803" s="2"/>
      <c r="M803" s="10"/>
      <c r="N803" s="10"/>
      <c r="R803" s="17"/>
      <c r="S803" s="106" t="str">
        <f>IFERROR(IF(J803="Y", "Research And Development Programs Cluster:", VLOOKUP(D803,'Cluster Info'!$A$2:$B$113,2,FALSE)), "Non Cluster:")</f>
        <v>Non Cluster:</v>
      </c>
      <c r="T803" s="106">
        <f t="shared" si="60"/>
        <v>0</v>
      </c>
      <c r="U803" s="106">
        <f t="shared" si="62"/>
        <v>0</v>
      </c>
      <c r="V803" s="106">
        <f t="shared" si="63"/>
        <v>0</v>
      </c>
      <c r="W803" s="119">
        <f t="shared" si="61"/>
        <v>0</v>
      </c>
      <c r="X803" s="106">
        <f t="shared" si="64"/>
        <v>0</v>
      </c>
    </row>
    <row r="804" spans="1:24" ht="14">
      <c r="A804" s="198"/>
      <c r="D804" s="1"/>
      <c r="E804" s="1"/>
      <c r="F804" s="187"/>
      <c r="G804" s="187"/>
      <c r="H804" s="80" t="str">
        <f>IF(ISERROR(IF(ISERROR(VLOOKUP((LEFT(D804,2)),'Fed. Agency Identifier Table'!A$2:C$63,3,FALSE)),(VLOOKUP((LEFT(D804,1)),'Fed. Agency Identifier Table'!A$2:C$63,3,FALSE)),(VLOOKUP((LEFT(D804,2)),'Fed. Agency Identifier Table'!A$2:C$63,3,FALSE)))),"",(IF(ISERROR(VLOOKUP((LEFT(D804,2)),'Fed. Agency Identifier Table'!A$2:C$63,3,FALSE)),(VLOOKUP((LEFT(D804,1)),'Fed. Agency Identifier Table'!A$2:C$63,3,FALSE)),(VLOOKUP((LEFT(D804,2)),'Fed. Agency Identifier Table'!A$2:C$63,3,FALSE)))))</f>
        <v/>
      </c>
      <c r="I804" s="150" t="str">
        <f>IF(ISNUMBER(SEARCH("*.unk*",D804)),"Other Federal Awards",IF(ISERROR(VLOOKUP(D804,'CFDA Program Titles Table'!A$2:C$2607,3,FALSE)),"",VLOOKUP(D804,'CFDA Program Titles Table'!A$2:C$2607,3,FALSE)))</f>
        <v/>
      </c>
      <c r="J804" s="70"/>
      <c r="K804" s="70"/>
      <c r="L804" s="2"/>
      <c r="M804" s="10"/>
      <c r="N804" s="10"/>
      <c r="R804" s="17"/>
      <c r="S804" s="106" t="str">
        <f>IFERROR(IF(J804="Y", "Research And Development Programs Cluster:", VLOOKUP(D804,'Cluster Info'!$A$2:$B$113,2,FALSE)), "Non Cluster:")</f>
        <v>Non Cluster:</v>
      </c>
      <c r="T804" s="106">
        <f t="shared" si="60"/>
        <v>0</v>
      </c>
      <c r="U804" s="106">
        <f t="shared" si="62"/>
        <v>0</v>
      </c>
      <c r="V804" s="106">
        <f t="shared" si="63"/>
        <v>0</v>
      </c>
      <c r="W804" s="119">
        <f t="shared" si="61"/>
        <v>0</v>
      </c>
      <c r="X804" s="106">
        <f t="shared" si="64"/>
        <v>0</v>
      </c>
    </row>
    <row r="805" spans="1:24" ht="14">
      <c r="A805" s="198"/>
      <c r="D805" s="1"/>
      <c r="E805" s="1"/>
      <c r="F805" s="187"/>
      <c r="G805" s="187"/>
      <c r="H805" s="80" t="str">
        <f>IF(ISERROR(IF(ISERROR(VLOOKUP((LEFT(D805,2)),'Fed. Agency Identifier Table'!A$2:C$63,3,FALSE)),(VLOOKUP((LEFT(D805,1)),'Fed. Agency Identifier Table'!A$2:C$63,3,FALSE)),(VLOOKUP((LEFT(D805,2)),'Fed. Agency Identifier Table'!A$2:C$63,3,FALSE)))),"",(IF(ISERROR(VLOOKUP((LEFT(D805,2)),'Fed. Agency Identifier Table'!A$2:C$63,3,FALSE)),(VLOOKUP((LEFT(D805,1)),'Fed. Agency Identifier Table'!A$2:C$63,3,FALSE)),(VLOOKUP((LEFT(D805,2)),'Fed. Agency Identifier Table'!A$2:C$63,3,FALSE)))))</f>
        <v/>
      </c>
      <c r="I805" s="150" t="str">
        <f>IF(ISNUMBER(SEARCH("*.unk*",D805)),"Other Federal Awards",IF(ISERROR(VLOOKUP(D805,'CFDA Program Titles Table'!A$2:C$2607,3,FALSE)),"",VLOOKUP(D805,'CFDA Program Titles Table'!A$2:C$2607,3,FALSE)))</f>
        <v/>
      </c>
      <c r="J805" s="70"/>
      <c r="K805" s="70"/>
      <c r="L805" s="2"/>
      <c r="M805" s="10"/>
      <c r="N805" s="10"/>
      <c r="R805" s="17"/>
      <c r="S805" s="106" t="str">
        <f>IFERROR(IF(J805="Y", "Research And Development Programs Cluster:", VLOOKUP(D805,'Cluster Info'!$A$2:$B$113,2,FALSE)), "Non Cluster:")</f>
        <v>Non Cluster:</v>
      </c>
      <c r="T805" s="106">
        <f t="shared" si="60"/>
        <v>0</v>
      </c>
      <c r="U805" s="106">
        <f t="shared" si="62"/>
        <v>0</v>
      </c>
      <c r="V805" s="106">
        <f t="shared" si="63"/>
        <v>0</v>
      </c>
      <c r="W805" s="119">
        <f t="shared" si="61"/>
        <v>0</v>
      </c>
      <c r="X805" s="106">
        <f t="shared" si="64"/>
        <v>0</v>
      </c>
    </row>
    <row r="806" spans="1:24" ht="14">
      <c r="A806" s="198"/>
      <c r="D806" s="1"/>
      <c r="E806" s="1"/>
      <c r="F806" s="187"/>
      <c r="G806" s="187"/>
      <c r="H806" s="80" t="str">
        <f>IF(ISERROR(IF(ISERROR(VLOOKUP((LEFT(D806,2)),'Fed. Agency Identifier Table'!A$2:C$63,3,FALSE)),(VLOOKUP((LEFT(D806,1)),'Fed. Agency Identifier Table'!A$2:C$63,3,FALSE)),(VLOOKUP((LEFT(D806,2)),'Fed. Agency Identifier Table'!A$2:C$63,3,FALSE)))),"",(IF(ISERROR(VLOOKUP((LEFT(D806,2)),'Fed. Agency Identifier Table'!A$2:C$63,3,FALSE)),(VLOOKUP((LEFT(D806,1)),'Fed. Agency Identifier Table'!A$2:C$63,3,FALSE)),(VLOOKUP((LEFT(D806,2)),'Fed. Agency Identifier Table'!A$2:C$63,3,FALSE)))))</f>
        <v/>
      </c>
      <c r="I806" s="150" t="str">
        <f>IF(ISNUMBER(SEARCH("*.unk*",D806)),"Other Federal Awards",IF(ISERROR(VLOOKUP(D806,'CFDA Program Titles Table'!A$2:C$2607,3,FALSE)),"",VLOOKUP(D806,'CFDA Program Titles Table'!A$2:C$2607,3,FALSE)))</f>
        <v/>
      </c>
      <c r="J806" s="70"/>
      <c r="K806" s="70"/>
      <c r="L806" s="2"/>
      <c r="M806" s="10"/>
      <c r="N806" s="10"/>
      <c r="R806" s="17"/>
      <c r="S806" s="106" t="str">
        <f>IFERROR(IF(J806="Y", "Research And Development Programs Cluster:", VLOOKUP(D806,'Cluster Info'!$A$2:$B$113,2,FALSE)), "Non Cluster:")</f>
        <v>Non Cluster:</v>
      </c>
      <c r="T806" s="106">
        <f t="shared" si="60"/>
        <v>0</v>
      </c>
      <c r="U806" s="106">
        <f t="shared" si="62"/>
        <v>0</v>
      </c>
      <c r="V806" s="106">
        <f t="shared" si="63"/>
        <v>0</v>
      </c>
      <c r="W806" s="119">
        <f t="shared" si="61"/>
        <v>0</v>
      </c>
      <c r="X806" s="106">
        <f t="shared" si="64"/>
        <v>0</v>
      </c>
    </row>
    <row r="807" spans="1:24" ht="14">
      <c r="A807" s="198"/>
      <c r="D807" s="1"/>
      <c r="E807" s="1"/>
      <c r="F807" s="187"/>
      <c r="G807" s="187"/>
      <c r="H807" s="80" t="str">
        <f>IF(ISERROR(IF(ISERROR(VLOOKUP((LEFT(D807,2)),'Fed. Agency Identifier Table'!A$2:C$63,3,FALSE)),(VLOOKUP((LEFT(D807,1)),'Fed. Agency Identifier Table'!A$2:C$63,3,FALSE)),(VLOOKUP((LEFT(D807,2)),'Fed. Agency Identifier Table'!A$2:C$63,3,FALSE)))),"",(IF(ISERROR(VLOOKUP((LEFT(D807,2)),'Fed. Agency Identifier Table'!A$2:C$63,3,FALSE)),(VLOOKUP((LEFT(D807,1)),'Fed. Agency Identifier Table'!A$2:C$63,3,FALSE)),(VLOOKUP((LEFT(D807,2)),'Fed. Agency Identifier Table'!A$2:C$63,3,FALSE)))))</f>
        <v/>
      </c>
      <c r="I807" s="150" t="str">
        <f>IF(ISNUMBER(SEARCH("*.unk*",D807)),"Other Federal Awards",IF(ISERROR(VLOOKUP(D807,'CFDA Program Titles Table'!A$2:C$2607,3,FALSE)),"",VLOOKUP(D807,'CFDA Program Titles Table'!A$2:C$2607,3,FALSE)))</f>
        <v/>
      </c>
      <c r="J807" s="70"/>
      <c r="K807" s="70"/>
      <c r="L807" s="2"/>
      <c r="M807" s="10"/>
      <c r="N807" s="10"/>
      <c r="R807" s="17"/>
      <c r="S807" s="106" t="str">
        <f>IFERROR(IF(J807="Y", "Research And Development Programs Cluster:", VLOOKUP(D807,'Cluster Info'!$A$2:$B$113,2,FALSE)), "Non Cluster:")</f>
        <v>Non Cluster:</v>
      </c>
      <c r="T807" s="106">
        <f t="shared" si="60"/>
        <v>0</v>
      </c>
      <c r="U807" s="106">
        <f t="shared" si="62"/>
        <v>0</v>
      </c>
      <c r="V807" s="106">
        <f t="shared" si="63"/>
        <v>0</v>
      </c>
      <c r="W807" s="119">
        <f t="shared" si="61"/>
        <v>0</v>
      </c>
      <c r="X807" s="106">
        <f t="shared" si="64"/>
        <v>0</v>
      </c>
    </row>
    <row r="808" spans="1:24" ht="14">
      <c r="A808" s="198"/>
      <c r="D808" s="1"/>
      <c r="E808" s="1"/>
      <c r="F808" s="187"/>
      <c r="G808" s="187"/>
      <c r="H808" s="80" t="str">
        <f>IF(ISERROR(IF(ISERROR(VLOOKUP((LEFT(D808,2)),'Fed. Agency Identifier Table'!A$2:C$63,3,FALSE)),(VLOOKUP((LEFT(D808,1)),'Fed. Agency Identifier Table'!A$2:C$63,3,FALSE)),(VLOOKUP((LEFT(D808,2)),'Fed. Agency Identifier Table'!A$2:C$63,3,FALSE)))),"",(IF(ISERROR(VLOOKUP((LEFT(D808,2)),'Fed. Agency Identifier Table'!A$2:C$63,3,FALSE)),(VLOOKUP((LEFT(D808,1)),'Fed. Agency Identifier Table'!A$2:C$63,3,FALSE)),(VLOOKUP((LEFT(D808,2)),'Fed. Agency Identifier Table'!A$2:C$63,3,FALSE)))))</f>
        <v/>
      </c>
      <c r="I808" s="150" t="str">
        <f>IF(ISNUMBER(SEARCH("*.unk*",D808)),"Other Federal Awards",IF(ISERROR(VLOOKUP(D808,'CFDA Program Titles Table'!A$2:C$2607,3,FALSE)),"",VLOOKUP(D808,'CFDA Program Titles Table'!A$2:C$2607,3,FALSE)))</f>
        <v/>
      </c>
      <c r="J808" s="70"/>
      <c r="K808" s="70"/>
      <c r="L808" s="2"/>
      <c r="M808" s="10"/>
      <c r="N808" s="10"/>
      <c r="R808" s="17"/>
      <c r="S808" s="106" t="str">
        <f>IFERROR(IF(J808="Y", "Research And Development Programs Cluster:", VLOOKUP(D808,'Cluster Info'!$A$2:$B$113,2,FALSE)), "Non Cluster:")</f>
        <v>Non Cluster:</v>
      </c>
      <c r="T808" s="106">
        <f t="shared" si="60"/>
        <v>0</v>
      </c>
      <c r="U808" s="106">
        <f t="shared" si="62"/>
        <v>0</v>
      </c>
      <c r="V808" s="106">
        <f t="shared" si="63"/>
        <v>0</v>
      </c>
      <c r="W808" s="119">
        <f t="shared" si="61"/>
        <v>0</v>
      </c>
      <c r="X808" s="106">
        <f t="shared" si="64"/>
        <v>0</v>
      </c>
    </row>
    <row r="809" spans="1:24" ht="14">
      <c r="A809" s="198"/>
      <c r="D809" s="1"/>
      <c r="E809" s="1"/>
      <c r="F809" s="187"/>
      <c r="G809" s="187"/>
      <c r="H809" s="80" t="str">
        <f>IF(ISERROR(IF(ISERROR(VLOOKUP((LEFT(D809,2)),'Fed. Agency Identifier Table'!A$2:C$63,3,FALSE)),(VLOOKUP((LEFT(D809,1)),'Fed. Agency Identifier Table'!A$2:C$63,3,FALSE)),(VLOOKUP((LEFT(D809,2)),'Fed. Agency Identifier Table'!A$2:C$63,3,FALSE)))),"",(IF(ISERROR(VLOOKUP((LEFT(D809,2)),'Fed. Agency Identifier Table'!A$2:C$63,3,FALSE)),(VLOOKUP((LEFT(D809,1)),'Fed. Agency Identifier Table'!A$2:C$63,3,FALSE)),(VLOOKUP((LEFT(D809,2)),'Fed. Agency Identifier Table'!A$2:C$63,3,FALSE)))))</f>
        <v/>
      </c>
      <c r="I809" s="150" t="str">
        <f>IF(ISNUMBER(SEARCH("*.unk*",D809)),"Other Federal Awards",IF(ISERROR(VLOOKUP(D809,'CFDA Program Titles Table'!A$2:C$2607,3,FALSE)),"",VLOOKUP(D809,'CFDA Program Titles Table'!A$2:C$2607,3,FALSE)))</f>
        <v/>
      </c>
      <c r="J809" s="70"/>
      <c r="K809" s="70"/>
      <c r="L809" s="2"/>
      <c r="M809" s="10"/>
      <c r="N809" s="10"/>
      <c r="R809" s="17"/>
      <c r="S809" s="106" t="str">
        <f>IFERROR(IF(J809="Y", "Research And Development Programs Cluster:", VLOOKUP(D809,'Cluster Info'!$A$2:$B$113,2,FALSE)), "Non Cluster:")</f>
        <v>Non Cluster:</v>
      </c>
      <c r="T809" s="106">
        <f t="shared" si="60"/>
        <v>0</v>
      </c>
      <c r="U809" s="106">
        <f t="shared" si="62"/>
        <v>0</v>
      </c>
      <c r="V809" s="106">
        <f t="shared" si="63"/>
        <v>0</v>
      </c>
      <c r="W809" s="119">
        <f t="shared" si="61"/>
        <v>0</v>
      </c>
      <c r="X809" s="106">
        <f t="shared" si="64"/>
        <v>0</v>
      </c>
    </row>
    <row r="810" spans="1:24" ht="14">
      <c r="A810" s="198"/>
      <c r="D810" s="1"/>
      <c r="E810" s="1"/>
      <c r="F810" s="187"/>
      <c r="G810" s="187"/>
      <c r="H810" s="80" t="str">
        <f>IF(ISERROR(IF(ISERROR(VLOOKUP((LEFT(D810,2)),'Fed. Agency Identifier Table'!A$2:C$63,3,FALSE)),(VLOOKUP((LEFT(D810,1)),'Fed. Agency Identifier Table'!A$2:C$63,3,FALSE)),(VLOOKUP((LEFT(D810,2)),'Fed. Agency Identifier Table'!A$2:C$63,3,FALSE)))),"",(IF(ISERROR(VLOOKUP((LEFT(D810,2)),'Fed. Agency Identifier Table'!A$2:C$63,3,FALSE)),(VLOOKUP((LEFT(D810,1)),'Fed. Agency Identifier Table'!A$2:C$63,3,FALSE)),(VLOOKUP((LEFT(D810,2)),'Fed. Agency Identifier Table'!A$2:C$63,3,FALSE)))))</f>
        <v/>
      </c>
      <c r="I810" s="150" t="str">
        <f>IF(ISNUMBER(SEARCH("*.unk*",D810)),"Other Federal Awards",IF(ISERROR(VLOOKUP(D810,'CFDA Program Titles Table'!A$2:C$2607,3,FALSE)),"",VLOOKUP(D810,'CFDA Program Titles Table'!A$2:C$2607,3,FALSE)))</f>
        <v/>
      </c>
      <c r="J810" s="70"/>
      <c r="K810" s="70"/>
      <c r="L810" s="2"/>
      <c r="M810" s="10"/>
      <c r="N810" s="10"/>
      <c r="R810" s="17"/>
      <c r="S810" s="106" t="str">
        <f>IFERROR(IF(J810="Y", "Research And Development Programs Cluster:", VLOOKUP(D810,'Cluster Info'!$A$2:$B$113,2,FALSE)), "Non Cluster:")</f>
        <v>Non Cluster:</v>
      </c>
      <c r="T810" s="106">
        <f t="shared" si="60"/>
        <v>0</v>
      </c>
      <c r="U810" s="106">
        <f t="shared" si="62"/>
        <v>0</v>
      </c>
      <c r="V810" s="106">
        <f t="shared" si="63"/>
        <v>0</v>
      </c>
      <c r="W810" s="119">
        <f t="shared" si="61"/>
        <v>0</v>
      </c>
      <c r="X810" s="106">
        <f t="shared" si="64"/>
        <v>0</v>
      </c>
    </row>
    <row r="811" spans="1:24" ht="14">
      <c r="A811" s="198"/>
      <c r="D811" s="1"/>
      <c r="E811" s="1"/>
      <c r="F811" s="187"/>
      <c r="G811" s="187"/>
      <c r="H811" s="80" t="str">
        <f>IF(ISERROR(IF(ISERROR(VLOOKUP((LEFT(D811,2)),'Fed. Agency Identifier Table'!A$2:C$63,3,FALSE)),(VLOOKUP((LEFT(D811,1)),'Fed. Agency Identifier Table'!A$2:C$63,3,FALSE)),(VLOOKUP((LEFT(D811,2)),'Fed. Agency Identifier Table'!A$2:C$63,3,FALSE)))),"",(IF(ISERROR(VLOOKUP((LEFT(D811,2)),'Fed. Agency Identifier Table'!A$2:C$63,3,FALSE)),(VLOOKUP((LEFT(D811,1)),'Fed. Agency Identifier Table'!A$2:C$63,3,FALSE)),(VLOOKUP((LEFT(D811,2)),'Fed. Agency Identifier Table'!A$2:C$63,3,FALSE)))))</f>
        <v/>
      </c>
      <c r="I811" s="150" t="str">
        <f>IF(ISNUMBER(SEARCH("*.unk*",D811)),"Other Federal Awards",IF(ISERROR(VLOOKUP(D811,'CFDA Program Titles Table'!A$2:C$2607,3,FALSE)),"",VLOOKUP(D811,'CFDA Program Titles Table'!A$2:C$2607,3,FALSE)))</f>
        <v/>
      </c>
      <c r="J811" s="70"/>
      <c r="K811" s="70"/>
      <c r="L811" s="2"/>
      <c r="M811" s="10"/>
      <c r="N811" s="10"/>
      <c r="R811" s="17"/>
      <c r="S811" s="106" t="str">
        <f>IFERROR(IF(J811="Y", "Research And Development Programs Cluster:", VLOOKUP(D811,'Cluster Info'!$A$2:$B$113,2,FALSE)), "Non Cluster:")</f>
        <v>Non Cluster:</v>
      </c>
      <c r="T811" s="106">
        <f t="shared" si="60"/>
        <v>0</v>
      </c>
      <c r="U811" s="106">
        <f t="shared" si="62"/>
        <v>0</v>
      </c>
      <c r="V811" s="106">
        <f t="shared" si="63"/>
        <v>0</v>
      </c>
      <c r="W811" s="119">
        <f t="shared" si="61"/>
        <v>0</v>
      </c>
      <c r="X811" s="106">
        <f t="shared" si="64"/>
        <v>0</v>
      </c>
    </row>
    <row r="812" spans="1:24" ht="14">
      <c r="A812" s="198"/>
      <c r="D812" s="1"/>
      <c r="E812" s="1"/>
      <c r="F812" s="187"/>
      <c r="G812" s="187"/>
      <c r="H812" s="80" t="str">
        <f>IF(ISERROR(IF(ISERROR(VLOOKUP((LEFT(D812,2)),'Fed. Agency Identifier Table'!A$2:C$63,3,FALSE)),(VLOOKUP((LEFT(D812,1)),'Fed. Agency Identifier Table'!A$2:C$63,3,FALSE)),(VLOOKUP((LEFT(D812,2)),'Fed. Agency Identifier Table'!A$2:C$63,3,FALSE)))),"",(IF(ISERROR(VLOOKUP((LEFT(D812,2)),'Fed. Agency Identifier Table'!A$2:C$63,3,FALSE)),(VLOOKUP((LEFT(D812,1)),'Fed. Agency Identifier Table'!A$2:C$63,3,FALSE)),(VLOOKUP((LEFT(D812,2)),'Fed. Agency Identifier Table'!A$2:C$63,3,FALSE)))))</f>
        <v/>
      </c>
      <c r="I812" s="150" t="str">
        <f>IF(ISNUMBER(SEARCH("*.unk*",D812)),"Other Federal Awards",IF(ISERROR(VLOOKUP(D812,'CFDA Program Titles Table'!A$2:C$2607,3,FALSE)),"",VLOOKUP(D812,'CFDA Program Titles Table'!A$2:C$2607,3,FALSE)))</f>
        <v/>
      </c>
      <c r="J812" s="70"/>
      <c r="K812" s="70"/>
      <c r="L812" s="2"/>
      <c r="M812" s="10"/>
      <c r="N812" s="10"/>
      <c r="R812" s="17"/>
      <c r="S812" s="106" t="str">
        <f>IFERROR(IF(J812="Y", "Research And Development Programs Cluster:", VLOOKUP(D812,'Cluster Info'!$A$2:$B$113,2,FALSE)), "Non Cluster:")</f>
        <v>Non Cluster:</v>
      </c>
      <c r="T812" s="106">
        <f t="shared" si="60"/>
        <v>0</v>
      </c>
      <c r="U812" s="106">
        <f t="shared" si="62"/>
        <v>0</v>
      </c>
      <c r="V812" s="106">
        <f t="shared" si="63"/>
        <v>0</v>
      </c>
      <c r="W812" s="119">
        <f t="shared" si="61"/>
        <v>0</v>
      </c>
      <c r="X812" s="106">
        <f t="shared" si="64"/>
        <v>0</v>
      </c>
    </row>
    <row r="813" spans="1:24" ht="14">
      <c r="A813" s="198"/>
      <c r="D813" s="1"/>
      <c r="E813" s="1"/>
      <c r="F813" s="187"/>
      <c r="G813" s="187"/>
      <c r="H813" s="80" t="str">
        <f>IF(ISERROR(IF(ISERROR(VLOOKUP((LEFT(D813,2)),'Fed. Agency Identifier Table'!A$2:C$63,3,FALSE)),(VLOOKUP((LEFT(D813,1)),'Fed. Agency Identifier Table'!A$2:C$63,3,FALSE)),(VLOOKUP((LEFT(D813,2)),'Fed. Agency Identifier Table'!A$2:C$63,3,FALSE)))),"",(IF(ISERROR(VLOOKUP((LEFT(D813,2)),'Fed. Agency Identifier Table'!A$2:C$63,3,FALSE)),(VLOOKUP((LEFT(D813,1)),'Fed. Agency Identifier Table'!A$2:C$63,3,FALSE)),(VLOOKUP((LEFT(D813,2)),'Fed. Agency Identifier Table'!A$2:C$63,3,FALSE)))))</f>
        <v/>
      </c>
      <c r="I813" s="150" t="str">
        <f>IF(ISNUMBER(SEARCH("*.unk*",D813)),"Other Federal Awards",IF(ISERROR(VLOOKUP(D813,'CFDA Program Titles Table'!A$2:C$2607,3,FALSE)),"",VLOOKUP(D813,'CFDA Program Titles Table'!A$2:C$2607,3,FALSE)))</f>
        <v/>
      </c>
      <c r="J813" s="70"/>
      <c r="K813" s="70"/>
      <c r="L813" s="2"/>
      <c r="M813" s="10"/>
      <c r="N813" s="10"/>
      <c r="R813" s="17"/>
      <c r="S813" s="106" t="str">
        <f>IFERROR(IF(J813="Y", "Research And Development Programs Cluster:", VLOOKUP(D813,'Cluster Info'!$A$2:$B$113,2,FALSE)), "Non Cluster:")</f>
        <v>Non Cluster:</v>
      </c>
      <c r="T813" s="106">
        <f t="shared" si="60"/>
        <v>0</v>
      </c>
      <c r="U813" s="106">
        <f t="shared" si="62"/>
        <v>0</v>
      </c>
      <c r="V813" s="106">
        <f t="shared" si="63"/>
        <v>0</v>
      </c>
      <c r="W813" s="119">
        <f t="shared" si="61"/>
        <v>0</v>
      </c>
      <c r="X813" s="106">
        <f t="shared" si="64"/>
        <v>0</v>
      </c>
    </row>
    <row r="814" spans="1:24" ht="14">
      <c r="A814" s="198"/>
      <c r="D814" s="1"/>
      <c r="E814" s="1"/>
      <c r="F814" s="187"/>
      <c r="G814" s="187"/>
      <c r="H814" s="80" t="str">
        <f>IF(ISERROR(IF(ISERROR(VLOOKUP((LEFT(D814,2)),'Fed. Agency Identifier Table'!A$2:C$63,3,FALSE)),(VLOOKUP((LEFT(D814,1)),'Fed. Agency Identifier Table'!A$2:C$63,3,FALSE)),(VLOOKUP((LEFT(D814,2)),'Fed. Agency Identifier Table'!A$2:C$63,3,FALSE)))),"",(IF(ISERROR(VLOOKUP((LEFT(D814,2)),'Fed. Agency Identifier Table'!A$2:C$63,3,FALSE)),(VLOOKUP((LEFT(D814,1)),'Fed. Agency Identifier Table'!A$2:C$63,3,FALSE)),(VLOOKUP((LEFT(D814,2)),'Fed. Agency Identifier Table'!A$2:C$63,3,FALSE)))))</f>
        <v/>
      </c>
      <c r="I814" s="150" t="str">
        <f>IF(ISNUMBER(SEARCH("*.unk*",D814)),"Other Federal Awards",IF(ISERROR(VLOOKUP(D814,'CFDA Program Titles Table'!A$2:C$2607,3,FALSE)),"",VLOOKUP(D814,'CFDA Program Titles Table'!A$2:C$2607,3,FALSE)))</f>
        <v/>
      </c>
      <c r="J814" s="70"/>
      <c r="K814" s="70"/>
      <c r="L814" s="2"/>
      <c r="M814" s="10"/>
      <c r="N814" s="10"/>
      <c r="R814" s="17"/>
      <c r="S814" s="106" t="str">
        <f>IFERROR(IF(J814="Y", "Research And Development Programs Cluster:", VLOOKUP(D814,'Cluster Info'!$A$2:$B$113,2,FALSE)), "Non Cluster:")</f>
        <v>Non Cluster:</v>
      </c>
      <c r="T814" s="106">
        <f t="shared" si="60"/>
        <v>0</v>
      </c>
      <c r="U814" s="106">
        <f t="shared" si="62"/>
        <v>0</v>
      </c>
      <c r="V814" s="106">
        <f t="shared" si="63"/>
        <v>0</v>
      </c>
      <c r="W814" s="119">
        <f t="shared" si="61"/>
        <v>0</v>
      </c>
      <c r="X814" s="106">
        <f t="shared" si="64"/>
        <v>0</v>
      </c>
    </row>
    <row r="815" spans="1:24" ht="14">
      <c r="A815" s="198"/>
      <c r="D815" s="1"/>
      <c r="E815" s="1"/>
      <c r="F815" s="187"/>
      <c r="G815" s="187"/>
      <c r="H815" s="80" t="str">
        <f>IF(ISERROR(IF(ISERROR(VLOOKUP((LEFT(D815,2)),'Fed. Agency Identifier Table'!A$2:C$63,3,FALSE)),(VLOOKUP((LEFT(D815,1)),'Fed. Agency Identifier Table'!A$2:C$63,3,FALSE)),(VLOOKUP((LEFT(D815,2)),'Fed. Agency Identifier Table'!A$2:C$63,3,FALSE)))),"",(IF(ISERROR(VLOOKUP((LEFT(D815,2)),'Fed. Agency Identifier Table'!A$2:C$63,3,FALSE)),(VLOOKUP((LEFT(D815,1)),'Fed. Agency Identifier Table'!A$2:C$63,3,FALSE)),(VLOOKUP((LEFT(D815,2)),'Fed. Agency Identifier Table'!A$2:C$63,3,FALSE)))))</f>
        <v/>
      </c>
      <c r="I815" s="150" t="str">
        <f>IF(ISNUMBER(SEARCH("*.unk*",D815)),"Other Federal Awards",IF(ISERROR(VLOOKUP(D815,'CFDA Program Titles Table'!A$2:C$2607,3,FALSE)),"",VLOOKUP(D815,'CFDA Program Titles Table'!A$2:C$2607,3,FALSE)))</f>
        <v/>
      </c>
      <c r="J815" s="70"/>
      <c r="K815" s="70"/>
      <c r="L815" s="2"/>
      <c r="M815" s="10"/>
      <c r="N815" s="10"/>
      <c r="R815" s="17"/>
      <c r="S815" s="106" t="str">
        <f>IFERROR(IF(J815="Y", "Research And Development Programs Cluster:", VLOOKUP(D815,'Cluster Info'!$A$2:$B$113,2,FALSE)), "Non Cluster:")</f>
        <v>Non Cluster:</v>
      </c>
      <c r="T815" s="106">
        <f t="shared" si="60"/>
        <v>0</v>
      </c>
      <c r="U815" s="106">
        <f t="shared" si="62"/>
        <v>0</v>
      </c>
      <c r="V815" s="106">
        <f t="shared" si="63"/>
        <v>0</v>
      </c>
      <c r="W815" s="119">
        <f t="shared" si="61"/>
        <v>0</v>
      </c>
      <c r="X815" s="106">
        <f t="shared" si="64"/>
        <v>0</v>
      </c>
    </row>
    <row r="816" spans="1:24" ht="14">
      <c r="A816" s="198"/>
      <c r="D816" s="1"/>
      <c r="E816" s="1"/>
      <c r="F816" s="187"/>
      <c r="G816" s="187"/>
      <c r="H816" s="80" t="str">
        <f>IF(ISERROR(IF(ISERROR(VLOOKUP((LEFT(D816,2)),'Fed. Agency Identifier Table'!A$2:C$63,3,FALSE)),(VLOOKUP((LEFT(D816,1)),'Fed. Agency Identifier Table'!A$2:C$63,3,FALSE)),(VLOOKUP((LEFT(D816,2)),'Fed. Agency Identifier Table'!A$2:C$63,3,FALSE)))),"",(IF(ISERROR(VLOOKUP((LEFT(D816,2)),'Fed. Agency Identifier Table'!A$2:C$63,3,FALSE)),(VLOOKUP((LEFT(D816,1)),'Fed. Agency Identifier Table'!A$2:C$63,3,FALSE)),(VLOOKUP((LEFT(D816,2)),'Fed. Agency Identifier Table'!A$2:C$63,3,FALSE)))))</f>
        <v/>
      </c>
      <c r="I816" s="150" t="str">
        <f>IF(ISNUMBER(SEARCH("*.unk*",D816)),"Other Federal Awards",IF(ISERROR(VLOOKUP(D816,'CFDA Program Titles Table'!A$2:C$2607,3,FALSE)),"",VLOOKUP(D816,'CFDA Program Titles Table'!A$2:C$2607,3,FALSE)))</f>
        <v/>
      </c>
      <c r="J816" s="70"/>
      <c r="K816" s="70"/>
      <c r="L816" s="2"/>
      <c r="M816" s="10"/>
      <c r="N816" s="10"/>
      <c r="R816" s="17"/>
      <c r="S816" s="106" t="str">
        <f>IFERROR(IF(J816="Y", "Research And Development Programs Cluster:", VLOOKUP(D816,'Cluster Info'!$A$2:$B$113,2,FALSE)), "Non Cluster:")</f>
        <v>Non Cluster:</v>
      </c>
      <c r="T816" s="106">
        <f t="shared" si="60"/>
        <v>0</v>
      </c>
      <c r="U816" s="106">
        <f t="shared" si="62"/>
        <v>0</v>
      </c>
      <c r="V816" s="106">
        <f t="shared" si="63"/>
        <v>0</v>
      </c>
      <c r="W816" s="119">
        <f t="shared" si="61"/>
        <v>0</v>
      </c>
      <c r="X816" s="106">
        <f t="shared" si="64"/>
        <v>0</v>
      </c>
    </row>
    <row r="817" spans="1:24" ht="14">
      <c r="A817" s="198"/>
      <c r="D817" s="1"/>
      <c r="E817" s="1"/>
      <c r="F817" s="187"/>
      <c r="G817" s="187"/>
      <c r="H817" s="80" t="str">
        <f>IF(ISERROR(IF(ISERROR(VLOOKUP((LEFT(D817,2)),'Fed. Agency Identifier Table'!A$2:C$63,3,FALSE)),(VLOOKUP((LEFT(D817,1)),'Fed. Agency Identifier Table'!A$2:C$63,3,FALSE)),(VLOOKUP((LEFT(D817,2)),'Fed. Agency Identifier Table'!A$2:C$63,3,FALSE)))),"",(IF(ISERROR(VLOOKUP((LEFT(D817,2)),'Fed. Agency Identifier Table'!A$2:C$63,3,FALSE)),(VLOOKUP((LEFT(D817,1)),'Fed. Agency Identifier Table'!A$2:C$63,3,FALSE)),(VLOOKUP((LEFT(D817,2)),'Fed. Agency Identifier Table'!A$2:C$63,3,FALSE)))))</f>
        <v/>
      </c>
      <c r="I817" s="150" t="str">
        <f>IF(ISNUMBER(SEARCH("*.unk*",D817)),"Other Federal Awards",IF(ISERROR(VLOOKUP(D817,'CFDA Program Titles Table'!A$2:C$2607,3,FALSE)),"",VLOOKUP(D817,'CFDA Program Titles Table'!A$2:C$2607,3,FALSE)))</f>
        <v/>
      </c>
      <c r="J817" s="70"/>
      <c r="K817" s="70"/>
      <c r="L817" s="2"/>
      <c r="M817" s="10"/>
      <c r="N817" s="10"/>
      <c r="R817" s="17"/>
      <c r="S817" s="106" t="str">
        <f>IFERROR(IF(J817="Y", "Research And Development Programs Cluster:", VLOOKUP(D817,'Cluster Info'!$A$2:$B$113,2,FALSE)), "Non Cluster:")</f>
        <v>Non Cluster:</v>
      </c>
      <c r="T817" s="106">
        <f t="shared" si="60"/>
        <v>0</v>
      </c>
      <c r="U817" s="106">
        <f t="shared" si="62"/>
        <v>0</v>
      </c>
      <c r="V817" s="106">
        <f t="shared" si="63"/>
        <v>0</v>
      </c>
      <c r="W817" s="119">
        <f t="shared" si="61"/>
        <v>0</v>
      </c>
      <c r="X817" s="106">
        <f t="shared" si="64"/>
        <v>0</v>
      </c>
    </row>
    <row r="818" spans="1:24" ht="14">
      <c r="A818" s="198"/>
      <c r="D818" s="1"/>
      <c r="E818" s="1"/>
      <c r="F818" s="187"/>
      <c r="G818" s="187"/>
      <c r="H818" s="80" t="str">
        <f>IF(ISERROR(IF(ISERROR(VLOOKUP((LEFT(D818,2)),'Fed. Agency Identifier Table'!A$2:C$63,3,FALSE)),(VLOOKUP((LEFT(D818,1)),'Fed. Agency Identifier Table'!A$2:C$63,3,FALSE)),(VLOOKUP((LEFT(D818,2)),'Fed. Agency Identifier Table'!A$2:C$63,3,FALSE)))),"",(IF(ISERROR(VLOOKUP((LEFT(D818,2)),'Fed. Agency Identifier Table'!A$2:C$63,3,FALSE)),(VLOOKUP((LEFT(D818,1)),'Fed. Agency Identifier Table'!A$2:C$63,3,FALSE)),(VLOOKUP((LEFT(D818,2)),'Fed. Agency Identifier Table'!A$2:C$63,3,FALSE)))))</f>
        <v/>
      </c>
      <c r="I818" s="150" t="str">
        <f>IF(ISNUMBER(SEARCH("*.unk*",D818)),"Other Federal Awards",IF(ISERROR(VLOOKUP(D818,'CFDA Program Titles Table'!A$2:C$2607,3,FALSE)),"",VLOOKUP(D818,'CFDA Program Titles Table'!A$2:C$2607,3,FALSE)))</f>
        <v/>
      </c>
      <c r="J818" s="70"/>
      <c r="K818" s="70"/>
      <c r="L818" s="2"/>
      <c r="M818" s="10"/>
      <c r="N818" s="10"/>
      <c r="R818" s="17"/>
      <c r="S818" s="106" t="str">
        <f>IFERROR(IF(J818="Y", "Research And Development Programs Cluster:", VLOOKUP(D818,'Cluster Info'!$A$2:$B$113,2,FALSE)), "Non Cluster:")</f>
        <v>Non Cluster:</v>
      </c>
      <c r="T818" s="106">
        <f t="shared" si="60"/>
        <v>0</v>
      </c>
      <c r="U818" s="106">
        <f t="shared" si="62"/>
        <v>0</v>
      </c>
      <c r="V818" s="106">
        <f t="shared" si="63"/>
        <v>0</v>
      </c>
      <c r="W818" s="119">
        <f t="shared" si="61"/>
        <v>0</v>
      </c>
      <c r="X818" s="106">
        <f t="shared" si="64"/>
        <v>0</v>
      </c>
    </row>
    <row r="819" spans="1:24" ht="14">
      <c r="A819" s="198"/>
      <c r="D819" s="1"/>
      <c r="E819" s="1"/>
      <c r="F819" s="187"/>
      <c r="G819" s="187"/>
      <c r="H819" s="80" t="str">
        <f>IF(ISERROR(IF(ISERROR(VLOOKUP((LEFT(D819,2)),'Fed. Agency Identifier Table'!A$2:C$63,3,FALSE)),(VLOOKUP((LEFT(D819,1)),'Fed. Agency Identifier Table'!A$2:C$63,3,FALSE)),(VLOOKUP((LEFT(D819,2)),'Fed. Agency Identifier Table'!A$2:C$63,3,FALSE)))),"",(IF(ISERROR(VLOOKUP((LEFT(D819,2)),'Fed. Agency Identifier Table'!A$2:C$63,3,FALSE)),(VLOOKUP((LEFT(D819,1)),'Fed. Agency Identifier Table'!A$2:C$63,3,FALSE)),(VLOOKUP((LEFT(D819,2)),'Fed. Agency Identifier Table'!A$2:C$63,3,FALSE)))))</f>
        <v/>
      </c>
      <c r="I819" s="150" t="str">
        <f>IF(ISNUMBER(SEARCH("*.unk*",D819)),"Other Federal Awards",IF(ISERROR(VLOOKUP(D819,'CFDA Program Titles Table'!A$2:C$2607,3,FALSE)),"",VLOOKUP(D819,'CFDA Program Titles Table'!A$2:C$2607,3,FALSE)))</f>
        <v/>
      </c>
      <c r="J819" s="70"/>
      <c r="K819" s="70"/>
      <c r="L819" s="2"/>
      <c r="M819" s="10"/>
      <c r="N819" s="10"/>
      <c r="R819" s="17"/>
      <c r="S819" s="106" t="str">
        <f>IFERROR(IF(J819="Y", "Research And Development Programs Cluster:", VLOOKUP(D819,'Cluster Info'!$A$2:$B$113,2,FALSE)), "Non Cluster:")</f>
        <v>Non Cluster:</v>
      </c>
      <c r="T819" s="106">
        <f t="shared" si="60"/>
        <v>0</v>
      </c>
      <c r="U819" s="106">
        <f t="shared" si="62"/>
        <v>0</v>
      </c>
      <c r="V819" s="106">
        <f t="shared" si="63"/>
        <v>0</v>
      </c>
      <c r="W819" s="119">
        <f t="shared" si="61"/>
        <v>0</v>
      </c>
      <c r="X819" s="106">
        <f t="shared" si="64"/>
        <v>0</v>
      </c>
    </row>
    <row r="820" spans="1:24" ht="14">
      <c r="A820" s="198"/>
      <c r="D820" s="1"/>
      <c r="E820" s="1"/>
      <c r="F820" s="187"/>
      <c r="G820" s="187"/>
      <c r="H820" s="80" t="str">
        <f>IF(ISERROR(IF(ISERROR(VLOOKUP((LEFT(D820,2)),'Fed. Agency Identifier Table'!A$2:C$63,3,FALSE)),(VLOOKUP((LEFT(D820,1)),'Fed. Agency Identifier Table'!A$2:C$63,3,FALSE)),(VLOOKUP((LEFT(D820,2)),'Fed. Agency Identifier Table'!A$2:C$63,3,FALSE)))),"",(IF(ISERROR(VLOOKUP((LEFT(D820,2)),'Fed. Agency Identifier Table'!A$2:C$63,3,FALSE)),(VLOOKUP((LEFT(D820,1)),'Fed. Agency Identifier Table'!A$2:C$63,3,FALSE)),(VLOOKUP((LEFT(D820,2)),'Fed. Agency Identifier Table'!A$2:C$63,3,FALSE)))))</f>
        <v/>
      </c>
      <c r="I820" s="150" t="str">
        <f>IF(ISNUMBER(SEARCH("*.unk*",D820)),"Other Federal Awards",IF(ISERROR(VLOOKUP(D820,'CFDA Program Titles Table'!A$2:C$2607,3,FALSE)),"",VLOOKUP(D820,'CFDA Program Titles Table'!A$2:C$2607,3,FALSE)))</f>
        <v/>
      </c>
      <c r="J820" s="70"/>
      <c r="K820" s="70"/>
      <c r="L820" s="2"/>
      <c r="M820" s="10"/>
      <c r="N820" s="10"/>
      <c r="R820" s="17"/>
      <c r="S820" s="106" t="str">
        <f>IFERROR(IF(J820="Y", "Research And Development Programs Cluster:", VLOOKUP(D820,'Cluster Info'!$A$2:$B$113,2,FALSE)), "Non Cluster:")</f>
        <v>Non Cluster:</v>
      </c>
      <c r="T820" s="106">
        <f t="shared" si="60"/>
        <v>0</v>
      </c>
      <c r="U820" s="106">
        <f t="shared" si="62"/>
        <v>0</v>
      </c>
      <c r="V820" s="106">
        <f t="shared" si="63"/>
        <v>0</v>
      </c>
      <c r="W820" s="119">
        <f t="shared" si="61"/>
        <v>0</v>
      </c>
      <c r="X820" s="106">
        <f t="shared" si="64"/>
        <v>0</v>
      </c>
    </row>
    <row r="821" spans="1:24" ht="14">
      <c r="A821" s="198"/>
      <c r="D821" s="1"/>
      <c r="E821" s="1"/>
      <c r="F821" s="187"/>
      <c r="G821" s="187"/>
      <c r="H821" s="80" t="str">
        <f>IF(ISERROR(IF(ISERROR(VLOOKUP((LEFT(D821,2)),'Fed. Agency Identifier Table'!A$2:C$63,3,FALSE)),(VLOOKUP((LEFT(D821,1)),'Fed. Agency Identifier Table'!A$2:C$63,3,FALSE)),(VLOOKUP((LEFT(D821,2)),'Fed. Agency Identifier Table'!A$2:C$63,3,FALSE)))),"",(IF(ISERROR(VLOOKUP((LEFT(D821,2)),'Fed. Agency Identifier Table'!A$2:C$63,3,FALSE)),(VLOOKUP((LEFT(D821,1)),'Fed. Agency Identifier Table'!A$2:C$63,3,FALSE)),(VLOOKUP((LEFT(D821,2)),'Fed. Agency Identifier Table'!A$2:C$63,3,FALSE)))))</f>
        <v/>
      </c>
      <c r="I821" s="150" t="str">
        <f>IF(ISNUMBER(SEARCH("*.unk*",D821)),"Other Federal Awards",IF(ISERROR(VLOOKUP(D821,'CFDA Program Titles Table'!A$2:C$2607,3,FALSE)),"",VLOOKUP(D821,'CFDA Program Titles Table'!A$2:C$2607,3,FALSE)))</f>
        <v/>
      </c>
      <c r="J821" s="70"/>
      <c r="K821" s="70"/>
      <c r="L821" s="2"/>
      <c r="M821" s="10"/>
      <c r="N821" s="10"/>
      <c r="R821" s="17"/>
      <c r="S821" s="106" t="str">
        <f>IFERROR(IF(J821="Y", "Research And Development Programs Cluster:", VLOOKUP(D821,'Cluster Info'!$A$2:$B$113,2,FALSE)), "Non Cluster:")</f>
        <v>Non Cluster:</v>
      </c>
      <c r="T821" s="106">
        <f t="shared" si="60"/>
        <v>0</v>
      </c>
      <c r="U821" s="106">
        <f t="shared" si="62"/>
        <v>0</v>
      </c>
      <c r="V821" s="106">
        <f t="shared" si="63"/>
        <v>0</v>
      </c>
      <c r="W821" s="119">
        <f t="shared" si="61"/>
        <v>0</v>
      </c>
      <c r="X821" s="106">
        <f t="shared" si="64"/>
        <v>0</v>
      </c>
    </row>
    <row r="822" spans="1:24" ht="14">
      <c r="A822" s="198"/>
      <c r="D822" s="1"/>
      <c r="E822" s="1"/>
      <c r="F822" s="187"/>
      <c r="G822" s="187"/>
      <c r="H822" s="80" t="str">
        <f>IF(ISERROR(IF(ISERROR(VLOOKUP((LEFT(D822,2)),'Fed. Agency Identifier Table'!A$2:C$63,3,FALSE)),(VLOOKUP((LEFT(D822,1)),'Fed. Agency Identifier Table'!A$2:C$63,3,FALSE)),(VLOOKUP((LEFT(D822,2)),'Fed. Agency Identifier Table'!A$2:C$63,3,FALSE)))),"",(IF(ISERROR(VLOOKUP((LEFT(D822,2)),'Fed. Agency Identifier Table'!A$2:C$63,3,FALSE)),(VLOOKUP((LEFT(D822,1)),'Fed. Agency Identifier Table'!A$2:C$63,3,FALSE)),(VLOOKUP((LEFT(D822,2)),'Fed. Agency Identifier Table'!A$2:C$63,3,FALSE)))))</f>
        <v/>
      </c>
      <c r="I822" s="150" t="str">
        <f>IF(ISNUMBER(SEARCH("*.unk*",D822)),"Other Federal Awards",IF(ISERROR(VLOOKUP(D822,'CFDA Program Titles Table'!A$2:C$2607,3,FALSE)),"",VLOOKUP(D822,'CFDA Program Titles Table'!A$2:C$2607,3,FALSE)))</f>
        <v/>
      </c>
      <c r="J822" s="70"/>
      <c r="K822" s="70"/>
      <c r="L822" s="2"/>
      <c r="M822" s="10"/>
      <c r="N822" s="10"/>
      <c r="R822" s="17"/>
      <c r="S822" s="106" t="str">
        <f>IFERROR(IF(J822="Y", "Research And Development Programs Cluster:", VLOOKUP(D822,'Cluster Info'!$A$2:$B$113,2,FALSE)), "Non Cluster:")</f>
        <v>Non Cluster:</v>
      </c>
      <c r="T822" s="106">
        <f t="shared" si="60"/>
        <v>0</v>
      </c>
      <c r="U822" s="106">
        <f t="shared" si="62"/>
        <v>0</v>
      </c>
      <c r="V822" s="106">
        <f t="shared" si="63"/>
        <v>0</v>
      </c>
      <c r="W822" s="119">
        <f t="shared" si="61"/>
        <v>0</v>
      </c>
      <c r="X822" s="106">
        <f t="shared" si="64"/>
        <v>0</v>
      </c>
    </row>
    <row r="823" spans="1:24" ht="14">
      <c r="A823" s="198"/>
      <c r="D823" s="1"/>
      <c r="E823" s="1"/>
      <c r="F823" s="187"/>
      <c r="G823" s="187"/>
      <c r="H823" s="80" t="str">
        <f>IF(ISERROR(IF(ISERROR(VLOOKUP((LEFT(D823,2)),'Fed. Agency Identifier Table'!A$2:C$63,3,FALSE)),(VLOOKUP((LEFT(D823,1)),'Fed. Agency Identifier Table'!A$2:C$63,3,FALSE)),(VLOOKUP((LEFT(D823,2)),'Fed. Agency Identifier Table'!A$2:C$63,3,FALSE)))),"",(IF(ISERROR(VLOOKUP((LEFT(D823,2)),'Fed. Agency Identifier Table'!A$2:C$63,3,FALSE)),(VLOOKUP((LEFT(D823,1)),'Fed. Agency Identifier Table'!A$2:C$63,3,FALSE)),(VLOOKUP((LEFT(D823,2)),'Fed. Agency Identifier Table'!A$2:C$63,3,FALSE)))))</f>
        <v/>
      </c>
      <c r="I823" s="150" t="str">
        <f>IF(ISNUMBER(SEARCH("*.unk*",D823)),"Other Federal Awards",IF(ISERROR(VLOOKUP(D823,'CFDA Program Titles Table'!A$2:C$2607,3,FALSE)),"",VLOOKUP(D823,'CFDA Program Titles Table'!A$2:C$2607,3,FALSE)))</f>
        <v/>
      </c>
      <c r="J823" s="70"/>
      <c r="K823" s="70"/>
      <c r="L823" s="2"/>
      <c r="M823" s="10"/>
      <c r="N823" s="10"/>
      <c r="R823" s="17"/>
      <c r="S823" s="106" t="str">
        <f>IFERROR(IF(J823="Y", "Research And Development Programs Cluster:", VLOOKUP(D823,'Cluster Info'!$A$2:$B$113,2,FALSE)), "Non Cluster:")</f>
        <v>Non Cluster:</v>
      </c>
      <c r="T823" s="106">
        <f t="shared" si="60"/>
        <v>0</v>
      </c>
      <c r="U823" s="106">
        <f t="shared" si="62"/>
        <v>0</v>
      </c>
      <c r="V823" s="106">
        <f t="shared" si="63"/>
        <v>0</v>
      </c>
      <c r="W823" s="119">
        <f t="shared" si="61"/>
        <v>0</v>
      </c>
      <c r="X823" s="106">
        <f t="shared" si="64"/>
        <v>0</v>
      </c>
    </row>
    <row r="824" spans="1:24" ht="14">
      <c r="A824" s="198"/>
      <c r="D824" s="1"/>
      <c r="E824" s="1"/>
      <c r="F824" s="187"/>
      <c r="G824" s="187"/>
      <c r="H824" s="80" t="str">
        <f>IF(ISERROR(IF(ISERROR(VLOOKUP((LEFT(D824,2)),'Fed. Agency Identifier Table'!A$2:C$63,3,FALSE)),(VLOOKUP((LEFT(D824,1)),'Fed. Agency Identifier Table'!A$2:C$63,3,FALSE)),(VLOOKUP((LEFT(D824,2)),'Fed. Agency Identifier Table'!A$2:C$63,3,FALSE)))),"",(IF(ISERROR(VLOOKUP((LEFT(D824,2)),'Fed. Agency Identifier Table'!A$2:C$63,3,FALSE)),(VLOOKUP((LEFT(D824,1)),'Fed. Agency Identifier Table'!A$2:C$63,3,FALSE)),(VLOOKUP((LEFT(D824,2)),'Fed. Agency Identifier Table'!A$2:C$63,3,FALSE)))))</f>
        <v/>
      </c>
      <c r="I824" s="150" t="str">
        <f>IF(ISNUMBER(SEARCH("*.unk*",D824)),"Other Federal Awards",IF(ISERROR(VLOOKUP(D824,'CFDA Program Titles Table'!A$2:C$2607,3,FALSE)),"",VLOOKUP(D824,'CFDA Program Titles Table'!A$2:C$2607,3,FALSE)))</f>
        <v/>
      </c>
      <c r="J824" s="70"/>
      <c r="K824" s="70"/>
      <c r="L824" s="2"/>
      <c r="M824" s="10"/>
      <c r="N824" s="10"/>
      <c r="R824" s="17"/>
      <c r="S824" s="106" t="str">
        <f>IFERROR(IF(J824="Y", "Research And Development Programs Cluster:", VLOOKUP(D824,'Cluster Info'!$A$2:$B$113,2,FALSE)), "Non Cluster:")</f>
        <v>Non Cluster:</v>
      </c>
      <c r="T824" s="106">
        <f t="shared" si="60"/>
        <v>0</v>
      </c>
      <c r="U824" s="106">
        <f t="shared" si="62"/>
        <v>0</v>
      </c>
      <c r="V824" s="106">
        <f t="shared" si="63"/>
        <v>0</v>
      </c>
      <c r="W824" s="119">
        <f t="shared" si="61"/>
        <v>0</v>
      </c>
      <c r="X824" s="106">
        <f t="shared" si="64"/>
        <v>0</v>
      </c>
    </row>
    <row r="825" spans="1:24" ht="14">
      <c r="A825" s="198"/>
      <c r="D825" s="1"/>
      <c r="E825" s="1"/>
      <c r="F825" s="187"/>
      <c r="G825" s="187"/>
      <c r="H825" s="80" t="str">
        <f>IF(ISERROR(IF(ISERROR(VLOOKUP((LEFT(D825,2)),'Fed. Agency Identifier Table'!A$2:C$63,3,FALSE)),(VLOOKUP((LEFT(D825,1)),'Fed. Agency Identifier Table'!A$2:C$63,3,FALSE)),(VLOOKUP((LEFT(D825,2)),'Fed. Agency Identifier Table'!A$2:C$63,3,FALSE)))),"",(IF(ISERROR(VLOOKUP((LEFT(D825,2)),'Fed. Agency Identifier Table'!A$2:C$63,3,FALSE)),(VLOOKUP((LEFT(D825,1)),'Fed. Agency Identifier Table'!A$2:C$63,3,FALSE)),(VLOOKUP((LEFT(D825,2)),'Fed. Agency Identifier Table'!A$2:C$63,3,FALSE)))))</f>
        <v/>
      </c>
      <c r="I825" s="150" t="str">
        <f>IF(ISNUMBER(SEARCH("*.unk*",D825)),"Other Federal Awards",IF(ISERROR(VLOOKUP(D825,'CFDA Program Titles Table'!A$2:C$2607,3,FALSE)),"",VLOOKUP(D825,'CFDA Program Titles Table'!A$2:C$2607,3,FALSE)))</f>
        <v/>
      </c>
      <c r="J825" s="70"/>
      <c r="K825" s="70"/>
      <c r="L825" s="2"/>
      <c r="M825" s="10"/>
      <c r="N825" s="10"/>
      <c r="R825" s="17"/>
      <c r="S825" s="106" t="str">
        <f>IFERROR(IF(J825="Y", "Research And Development Programs Cluster:", VLOOKUP(D825,'Cluster Info'!$A$2:$B$113,2,FALSE)), "Non Cluster:")</f>
        <v>Non Cluster:</v>
      </c>
      <c r="T825" s="106">
        <f t="shared" si="60"/>
        <v>0</v>
      </c>
      <c r="U825" s="106">
        <f t="shared" si="62"/>
        <v>0</v>
      </c>
      <c r="V825" s="106">
        <f t="shared" si="63"/>
        <v>0</v>
      </c>
      <c r="W825" s="119">
        <f t="shared" si="61"/>
        <v>0</v>
      </c>
      <c r="X825" s="106">
        <f t="shared" si="64"/>
        <v>0</v>
      </c>
    </row>
    <row r="826" spans="1:24" ht="14">
      <c r="A826" s="198"/>
      <c r="D826" s="1"/>
      <c r="E826" s="1"/>
      <c r="F826" s="187"/>
      <c r="G826" s="187"/>
      <c r="H826" s="80" t="str">
        <f>IF(ISERROR(IF(ISERROR(VLOOKUP((LEFT(D826,2)),'Fed. Agency Identifier Table'!A$2:C$63,3,FALSE)),(VLOOKUP((LEFT(D826,1)),'Fed. Agency Identifier Table'!A$2:C$63,3,FALSE)),(VLOOKUP((LEFT(D826,2)),'Fed. Agency Identifier Table'!A$2:C$63,3,FALSE)))),"",(IF(ISERROR(VLOOKUP((LEFT(D826,2)),'Fed. Agency Identifier Table'!A$2:C$63,3,FALSE)),(VLOOKUP((LEFT(D826,1)),'Fed. Agency Identifier Table'!A$2:C$63,3,FALSE)),(VLOOKUP((LEFT(D826,2)),'Fed. Agency Identifier Table'!A$2:C$63,3,FALSE)))))</f>
        <v/>
      </c>
      <c r="I826" s="150" t="str">
        <f>IF(ISNUMBER(SEARCH("*.unk*",D826)),"Other Federal Awards",IF(ISERROR(VLOOKUP(D826,'CFDA Program Titles Table'!A$2:C$2607,3,FALSE)),"",VLOOKUP(D826,'CFDA Program Titles Table'!A$2:C$2607,3,FALSE)))</f>
        <v/>
      </c>
      <c r="J826" s="70"/>
      <c r="K826" s="70"/>
      <c r="L826" s="2"/>
      <c r="M826" s="10"/>
      <c r="N826" s="10"/>
      <c r="R826" s="17"/>
      <c r="S826" s="106" t="str">
        <f>IFERROR(IF(J826="Y", "Research And Development Programs Cluster:", VLOOKUP(D826,'Cluster Info'!$A$2:$B$113,2,FALSE)), "Non Cluster:")</f>
        <v>Non Cluster:</v>
      </c>
      <c r="T826" s="106">
        <f t="shared" si="60"/>
        <v>0</v>
      </c>
      <c r="U826" s="106">
        <f t="shared" si="62"/>
        <v>0</v>
      </c>
      <c r="V826" s="106">
        <f t="shared" si="63"/>
        <v>0</v>
      </c>
      <c r="W826" s="119">
        <f t="shared" si="61"/>
        <v>0</v>
      </c>
      <c r="X826" s="106">
        <f t="shared" si="64"/>
        <v>0</v>
      </c>
    </row>
    <row r="827" spans="1:24" ht="14">
      <c r="A827" s="198"/>
      <c r="D827" s="1"/>
      <c r="E827" s="1"/>
      <c r="F827" s="187"/>
      <c r="G827" s="187"/>
      <c r="H827" s="80" t="str">
        <f>IF(ISERROR(IF(ISERROR(VLOOKUP((LEFT(D827,2)),'Fed. Agency Identifier Table'!A$2:C$63,3,FALSE)),(VLOOKUP((LEFT(D827,1)),'Fed. Agency Identifier Table'!A$2:C$63,3,FALSE)),(VLOOKUP((LEFT(D827,2)),'Fed. Agency Identifier Table'!A$2:C$63,3,FALSE)))),"",(IF(ISERROR(VLOOKUP((LEFT(D827,2)),'Fed. Agency Identifier Table'!A$2:C$63,3,FALSE)),(VLOOKUP((LEFT(D827,1)),'Fed. Agency Identifier Table'!A$2:C$63,3,FALSE)),(VLOOKUP((LEFT(D827,2)),'Fed. Agency Identifier Table'!A$2:C$63,3,FALSE)))))</f>
        <v/>
      </c>
      <c r="I827" s="150" t="str">
        <f>IF(ISNUMBER(SEARCH("*.unk*",D827)),"Other Federal Awards",IF(ISERROR(VLOOKUP(D827,'CFDA Program Titles Table'!A$2:C$2607,3,FALSE)),"",VLOOKUP(D827,'CFDA Program Titles Table'!A$2:C$2607,3,FALSE)))</f>
        <v/>
      </c>
      <c r="J827" s="70"/>
      <c r="K827" s="70"/>
      <c r="L827" s="2"/>
      <c r="M827" s="10"/>
      <c r="N827" s="10"/>
      <c r="R827" s="17"/>
      <c r="S827" s="106" t="str">
        <f>IFERROR(IF(J827="Y", "Research And Development Programs Cluster:", VLOOKUP(D827,'Cluster Info'!$A$2:$B$113,2,FALSE)), "Non Cluster:")</f>
        <v>Non Cluster:</v>
      </c>
      <c r="T827" s="106">
        <f t="shared" si="60"/>
        <v>0</v>
      </c>
      <c r="U827" s="106">
        <f t="shared" si="62"/>
        <v>0</v>
      </c>
      <c r="V827" s="106">
        <f t="shared" si="63"/>
        <v>0</v>
      </c>
      <c r="W827" s="119">
        <f t="shared" si="61"/>
        <v>0</v>
      </c>
      <c r="X827" s="106">
        <f t="shared" si="64"/>
        <v>0</v>
      </c>
    </row>
    <row r="828" spans="1:24" ht="14">
      <c r="A828" s="198"/>
      <c r="D828" s="1"/>
      <c r="E828" s="1"/>
      <c r="F828" s="187"/>
      <c r="G828" s="187"/>
      <c r="H828" s="80" t="str">
        <f>IF(ISERROR(IF(ISERROR(VLOOKUP((LEFT(D828,2)),'Fed. Agency Identifier Table'!A$2:C$63,3,FALSE)),(VLOOKUP((LEFT(D828,1)),'Fed. Agency Identifier Table'!A$2:C$63,3,FALSE)),(VLOOKUP((LEFT(D828,2)),'Fed. Agency Identifier Table'!A$2:C$63,3,FALSE)))),"",(IF(ISERROR(VLOOKUP((LEFT(D828,2)),'Fed. Agency Identifier Table'!A$2:C$63,3,FALSE)),(VLOOKUP((LEFT(D828,1)),'Fed. Agency Identifier Table'!A$2:C$63,3,FALSE)),(VLOOKUP((LEFT(D828,2)),'Fed. Agency Identifier Table'!A$2:C$63,3,FALSE)))))</f>
        <v/>
      </c>
      <c r="I828" s="150" t="str">
        <f>IF(ISNUMBER(SEARCH("*.unk*",D828)),"Other Federal Awards",IF(ISERROR(VLOOKUP(D828,'CFDA Program Titles Table'!A$2:C$2607,3,FALSE)),"",VLOOKUP(D828,'CFDA Program Titles Table'!A$2:C$2607,3,FALSE)))</f>
        <v/>
      </c>
      <c r="J828" s="70"/>
      <c r="K828" s="70"/>
      <c r="L828" s="2"/>
      <c r="M828" s="10"/>
      <c r="N828" s="10"/>
      <c r="R828" s="17"/>
      <c r="S828" s="106" t="str">
        <f>IFERROR(IF(J828="Y", "Research And Development Programs Cluster:", VLOOKUP(D828,'Cluster Info'!$A$2:$B$113,2,FALSE)), "Non Cluster:")</f>
        <v>Non Cluster:</v>
      </c>
      <c r="T828" s="106">
        <f t="shared" si="60"/>
        <v>0</v>
      </c>
      <c r="U828" s="106">
        <f t="shared" si="62"/>
        <v>0</v>
      </c>
      <c r="V828" s="106">
        <f t="shared" si="63"/>
        <v>0</v>
      </c>
      <c r="W828" s="119">
        <f t="shared" si="61"/>
        <v>0</v>
      </c>
      <c r="X828" s="106">
        <f t="shared" si="64"/>
        <v>0</v>
      </c>
    </row>
    <row r="829" spans="1:24" ht="14">
      <c r="A829" s="198"/>
      <c r="D829" s="1"/>
      <c r="E829" s="1"/>
      <c r="F829" s="187"/>
      <c r="G829" s="187"/>
      <c r="H829" s="80" t="str">
        <f>IF(ISERROR(IF(ISERROR(VLOOKUP((LEFT(D829,2)),'Fed. Agency Identifier Table'!A$2:C$63,3,FALSE)),(VLOOKUP((LEFT(D829,1)),'Fed. Agency Identifier Table'!A$2:C$63,3,FALSE)),(VLOOKUP((LEFT(D829,2)),'Fed. Agency Identifier Table'!A$2:C$63,3,FALSE)))),"",(IF(ISERROR(VLOOKUP((LEFT(D829,2)),'Fed. Agency Identifier Table'!A$2:C$63,3,FALSE)),(VLOOKUP((LEFT(D829,1)),'Fed. Agency Identifier Table'!A$2:C$63,3,FALSE)),(VLOOKUP((LEFT(D829,2)),'Fed. Agency Identifier Table'!A$2:C$63,3,FALSE)))))</f>
        <v/>
      </c>
      <c r="I829" s="150" t="str">
        <f>IF(ISNUMBER(SEARCH("*.unk*",D829)),"Other Federal Awards",IF(ISERROR(VLOOKUP(D829,'CFDA Program Titles Table'!A$2:C$2607,3,FALSE)),"",VLOOKUP(D829,'CFDA Program Titles Table'!A$2:C$2607,3,FALSE)))</f>
        <v/>
      </c>
      <c r="J829" s="70"/>
      <c r="K829" s="70"/>
      <c r="L829" s="2"/>
      <c r="M829" s="10"/>
      <c r="N829" s="10"/>
      <c r="R829" s="17"/>
      <c r="S829" s="106" t="str">
        <f>IFERROR(IF(J829="Y", "Research And Development Programs Cluster:", VLOOKUP(D829,'Cluster Info'!$A$2:$B$113,2,FALSE)), "Non Cluster:")</f>
        <v>Non Cluster:</v>
      </c>
      <c r="T829" s="106">
        <f t="shared" si="60"/>
        <v>0</v>
      </c>
      <c r="U829" s="106">
        <f t="shared" si="62"/>
        <v>0</v>
      </c>
      <c r="V829" s="106">
        <f t="shared" si="63"/>
        <v>0</v>
      </c>
      <c r="W829" s="119">
        <f t="shared" si="61"/>
        <v>0</v>
      </c>
      <c r="X829" s="106">
        <f t="shared" si="64"/>
        <v>0</v>
      </c>
    </row>
    <row r="830" spans="1:24" ht="14">
      <c r="A830" s="198"/>
      <c r="D830" s="1"/>
      <c r="E830" s="1"/>
      <c r="F830" s="187"/>
      <c r="G830" s="187"/>
      <c r="H830" s="80" t="str">
        <f>IF(ISERROR(IF(ISERROR(VLOOKUP((LEFT(D830,2)),'Fed. Agency Identifier Table'!A$2:C$63,3,FALSE)),(VLOOKUP((LEFT(D830,1)),'Fed. Agency Identifier Table'!A$2:C$63,3,FALSE)),(VLOOKUP((LEFT(D830,2)),'Fed. Agency Identifier Table'!A$2:C$63,3,FALSE)))),"",(IF(ISERROR(VLOOKUP((LEFT(D830,2)),'Fed. Agency Identifier Table'!A$2:C$63,3,FALSE)),(VLOOKUP((LEFT(D830,1)),'Fed. Agency Identifier Table'!A$2:C$63,3,FALSE)),(VLOOKUP((LEFT(D830,2)),'Fed. Agency Identifier Table'!A$2:C$63,3,FALSE)))))</f>
        <v/>
      </c>
      <c r="I830" s="150" t="str">
        <f>IF(ISNUMBER(SEARCH("*.unk*",D830)),"Other Federal Awards",IF(ISERROR(VLOOKUP(D830,'CFDA Program Titles Table'!A$2:C$2607,3,FALSE)),"",VLOOKUP(D830,'CFDA Program Titles Table'!A$2:C$2607,3,FALSE)))</f>
        <v/>
      </c>
      <c r="J830" s="70"/>
      <c r="K830" s="70"/>
      <c r="L830" s="2"/>
      <c r="M830" s="10"/>
      <c r="N830" s="10"/>
      <c r="R830" s="17"/>
      <c r="S830" s="106" t="str">
        <f>IFERROR(IF(J830="Y", "Research And Development Programs Cluster:", VLOOKUP(D830,'Cluster Info'!$A$2:$B$113,2,FALSE)), "Non Cluster:")</f>
        <v>Non Cluster:</v>
      </c>
      <c r="T830" s="106">
        <f t="shared" si="60"/>
        <v>0</v>
      </c>
      <c r="U830" s="106">
        <f t="shared" si="62"/>
        <v>0</v>
      </c>
      <c r="V830" s="106">
        <f t="shared" si="63"/>
        <v>0</v>
      </c>
      <c r="W830" s="119">
        <f t="shared" si="61"/>
        <v>0</v>
      </c>
      <c r="X830" s="106">
        <f t="shared" si="64"/>
        <v>0</v>
      </c>
    </row>
    <row r="831" spans="1:24" ht="14">
      <c r="A831" s="198"/>
      <c r="D831" s="1"/>
      <c r="E831" s="1"/>
      <c r="F831" s="187"/>
      <c r="G831" s="187"/>
      <c r="H831" s="80" t="str">
        <f>IF(ISERROR(IF(ISERROR(VLOOKUP((LEFT(D831,2)),'Fed. Agency Identifier Table'!A$2:C$63,3,FALSE)),(VLOOKUP((LEFT(D831,1)),'Fed. Agency Identifier Table'!A$2:C$63,3,FALSE)),(VLOOKUP((LEFT(D831,2)),'Fed. Agency Identifier Table'!A$2:C$63,3,FALSE)))),"",(IF(ISERROR(VLOOKUP((LEFT(D831,2)),'Fed. Agency Identifier Table'!A$2:C$63,3,FALSE)),(VLOOKUP((LEFT(D831,1)),'Fed. Agency Identifier Table'!A$2:C$63,3,FALSE)),(VLOOKUP((LEFT(D831,2)),'Fed. Agency Identifier Table'!A$2:C$63,3,FALSE)))))</f>
        <v/>
      </c>
      <c r="I831" s="150" t="str">
        <f>IF(ISNUMBER(SEARCH("*.unk*",D831)),"Other Federal Awards",IF(ISERROR(VLOOKUP(D831,'CFDA Program Titles Table'!A$2:C$2607,3,FALSE)),"",VLOOKUP(D831,'CFDA Program Titles Table'!A$2:C$2607,3,FALSE)))</f>
        <v/>
      </c>
      <c r="J831" s="70"/>
      <c r="K831" s="70"/>
      <c r="L831" s="2"/>
      <c r="M831" s="10"/>
      <c r="N831" s="10"/>
      <c r="R831" s="17"/>
      <c r="S831" s="106" t="str">
        <f>IFERROR(IF(J831="Y", "Research And Development Programs Cluster:", VLOOKUP(D831,'Cluster Info'!$A$2:$B$113,2,FALSE)), "Non Cluster:")</f>
        <v>Non Cluster:</v>
      </c>
      <c r="T831" s="106">
        <f t="shared" si="60"/>
        <v>0</v>
      </c>
      <c r="U831" s="106">
        <f t="shared" si="62"/>
        <v>0</v>
      </c>
      <c r="V831" s="106">
        <f t="shared" si="63"/>
        <v>0</v>
      </c>
      <c r="W831" s="119">
        <f t="shared" si="61"/>
        <v>0</v>
      </c>
      <c r="X831" s="106">
        <f t="shared" si="64"/>
        <v>0</v>
      </c>
    </row>
    <row r="832" spans="1:24" ht="14">
      <c r="A832" s="198"/>
      <c r="D832" s="1"/>
      <c r="E832" s="1"/>
      <c r="F832" s="187"/>
      <c r="G832" s="187"/>
      <c r="H832" s="80" t="str">
        <f>IF(ISERROR(IF(ISERROR(VLOOKUP((LEFT(D832,2)),'Fed. Agency Identifier Table'!A$2:C$63,3,FALSE)),(VLOOKUP((LEFT(D832,1)),'Fed. Agency Identifier Table'!A$2:C$63,3,FALSE)),(VLOOKUP((LEFT(D832,2)),'Fed. Agency Identifier Table'!A$2:C$63,3,FALSE)))),"",(IF(ISERROR(VLOOKUP((LEFT(D832,2)),'Fed. Agency Identifier Table'!A$2:C$63,3,FALSE)),(VLOOKUP((LEFT(D832,1)),'Fed. Agency Identifier Table'!A$2:C$63,3,FALSE)),(VLOOKUP((LEFT(D832,2)),'Fed. Agency Identifier Table'!A$2:C$63,3,FALSE)))))</f>
        <v/>
      </c>
      <c r="I832" s="150" t="str">
        <f>IF(ISNUMBER(SEARCH("*.unk*",D832)),"Other Federal Awards",IF(ISERROR(VLOOKUP(D832,'CFDA Program Titles Table'!A$2:C$2607,3,FALSE)),"",VLOOKUP(D832,'CFDA Program Titles Table'!A$2:C$2607,3,FALSE)))</f>
        <v/>
      </c>
      <c r="J832" s="70"/>
      <c r="K832" s="70"/>
      <c r="L832" s="2"/>
      <c r="M832" s="10"/>
      <c r="N832" s="10"/>
      <c r="R832" s="17"/>
      <c r="S832" s="106" t="str">
        <f>IFERROR(IF(J832="Y", "Research And Development Programs Cluster:", VLOOKUP(D832,'Cluster Info'!$A$2:$B$113,2,FALSE)), "Non Cluster:")</f>
        <v>Non Cluster:</v>
      </c>
      <c r="T832" s="106">
        <f t="shared" si="60"/>
        <v>0</v>
      </c>
      <c r="U832" s="106">
        <f t="shared" si="62"/>
        <v>0</v>
      </c>
      <c r="V832" s="106">
        <f t="shared" si="63"/>
        <v>0</v>
      </c>
      <c r="W832" s="119">
        <f t="shared" si="61"/>
        <v>0</v>
      </c>
      <c r="X832" s="106">
        <f t="shared" si="64"/>
        <v>0</v>
      </c>
    </row>
    <row r="833" spans="1:24" ht="14">
      <c r="A833" s="198"/>
      <c r="D833" s="1"/>
      <c r="E833" s="1"/>
      <c r="F833" s="187"/>
      <c r="G833" s="187"/>
      <c r="H833" s="80" t="str">
        <f>IF(ISERROR(IF(ISERROR(VLOOKUP((LEFT(D833,2)),'Fed. Agency Identifier Table'!A$2:C$63,3,FALSE)),(VLOOKUP((LEFT(D833,1)),'Fed. Agency Identifier Table'!A$2:C$63,3,FALSE)),(VLOOKUP((LEFT(D833,2)),'Fed. Agency Identifier Table'!A$2:C$63,3,FALSE)))),"",(IF(ISERROR(VLOOKUP((LEFT(D833,2)),'Fed. Agency Identifier Table'!A$2:C$63,3,FALSE)),(VLOOKUP((LEFT(D833,1)),'Fed. Agency Identifier Table'!A$2:C$63,3,FALSE)),(VLOOKUP((LEFT(D833,2)),'Fed. Agency Identifier Table'!A$2:C$63,3,FALSE)))))</f>
        <v/>
      </c>
      <c r="I833" s="150" t="str">
        <f>IF(ISNUMBER(SEARCH("*.unk*",D833)),"Other Federal Awards",IF(ISERROR(VLOOKUP(D833,'CFDA Program Titles Table'!A$2:C$2607,3,FALSE)),"",VLOOKUP(D833,'CFDA Program Titles Table'!A$2:C$2607,3,FALSE)))</f>
        <v/>
      </c>
      <c r="J833" s="70"/>
      <c r="K833" s="70"/>
      <c r="L833" s="2"/>
      <c r="M833" s="10"/>
      <c r="N833" s="10"/>
      <c r="R833" s="17"/>
      <c r="S833" s="106" t="str">
        <f>IFERROR(IF(J833="Y", "Research And Development Programs Cluster:", VLOOKUP(D833,'Cluster Info'!$A$2:$B$113,2,FALSE)), "Non Cluster:")</f>
        <v>Non Cluster:</v>
      </c>
      <c r="T833" s="106">
        <f t="shared" si="60"/>
        <v>0</v>
      </c>
      <c r="U833" s="106">
        <f t="shared" si="62"/>
        <v>0</v>
      </c>
      <c r="V833" s="106">
        <f t="shared" si="63"/>
        <v>0</v>
      </c>
      <c r="W833" s="119">
        <f t="shared" si="61"/>
        <v>0</v>
      </c>
      <c r="X833" s="106">
        <f t="shared" si="64"/>
        <v>0</v>
      </c>
    </row>
    <row r="834" spans="1:24" ht="14">
      <c r="A834" s="198"/>
      <c r="D834" s="1"/>
      <c r="E834" s="1"/>
      <c r="F834" s="187"/>
      <c r="G834" s="187"/>
      <c r="H834" s="80" t="str">
        <f>IF(ISERROR(IF(ISERROR(VLOOKUP((LEFT(D834,2)),'Fed. Agency Identifier Table'!A$2:C$63,3,FALSE)),(VLOOKUP((LEFT(D834,1)),'Fed. Agency Identifier Table'!A$2:C$63,3,FALSE)),(VLOOKUP((LEFT(D834,2)),'Fed. Agency Identifier Table'!A$2:C$63,3,FALSE)))),"",(IF(ISERROR(VLOOKUP((LEFT(D834,2)),'Fed. Agency Identifier Table'!A$2:C$63,3,FALSE)),(VLOOKUP((LEFT(D834,1)),'Fed. Agency Identifier Table'!A$2:C$63,3,FALSE)),(VLOOKUP((LEFT(D834,2)),'Fed. Agency Identifier Table'!A$2:C$63,3,FALSE)))))</f>
        <v/>
      </c>
      <c r="I834" s="150" t="str">
        <f>IF(ISNUMBER(SEARCH("*.unk*",D834)),"Other Federal Awards",IF(ISERROR(VLOOKUP(D834,'CFDA Program Titles Table'!A$2:C$2607,3,FALSE)),"",VLOOKUP(D834,'CFDA Program Titles Table'!A$2:C$2607,3,FALSE)))</f>
        <v/>
      </c>
      <c r="J834" s="70"/>
      <c r="K834" s="70"/>
      <c r="L834" s="2"/>
      <c r="M834" s="10"/>
      <c r="N834" s="10"/>
      <c r="R834" s="17"/>
      <c r="S834" s="106" t="str">
        <f>IFERROR(IF(J834="Y", "Research And Development Programs Cluster:", VLOOKUP(D834,'Cluster Info'!$A$2:$B$113,2,FALSE)), "Non Cluster:")</f>
        <v>Non Cluster:</v>
      </c>
      <c r="T834" s="106">
        <f t="shared" ref="T834:T897" si="65">IF(E834="Y","ARRA - "&amp;N834, N834)</f>
        <v>0</v>
      </c>
      <c r="U834" s="106">
        <f t="shared" si="62"/>
        <v>0</v>
      </c>
      <c r="V834" s="106">
        <f t="shared" si="63"/>
        <v>0</v>
      </c>
      <c r="W834" s="119">
        <f t="shared" ref="W834:W897" si="66">IF(AND(J834="Y",I834="Other Federal Awards"),(LEFT(D834,2)&amp;".RD"),D834)</f>
        <v>0</v>
      </c>
      <c r="X834" s="106">
        <f t="shared" si="64"/>
        <v>0</v>
      </c>
    </row>
    <row r="835" spans="1:24" ht="14">
      <c r="A835" s="198"/>
      <c r="D835" s="1"/>
      <c r="E835" s="1"/>
      <c r="F835" s="187"/>
      <c r="G835" s="187"/>
      <c r="H835" s="80" t="str">
        <f>IF(ISERROR(IF(ISERROR(VLOOKUP((LEFT(D835,2)),'Fed. Agency Identifier Table'!A$2:C$63,3,FALSE)),(VLOOKUP((LEFT(D835,1)),'Fed. Agency Identifier Table'!A$2:C$63,3,FALSE)),(VLOOKUP((LEFT(D835,2)),'Fed. Agency Identifier Table'!A$2:C$63,3,FALSE)))),"",(IF(ISERROR(VLOOKUP((LEFT(D835,2)),'Fed. Agency Identifier Table'!A$2:C$63,3,FALSE)),(VLOOKUP((LEFT(D835,1)),'Fed. Agency Identifier Table'!A$2:C$63,3,FALSE)),(VLOOKUP((LEFT(D835,2)),'Fed. Agency Identifier Table'!A$2:C$63,3,FALSE)))))</f>
        <v/>
      </c>
      <c r="I835" s="150" t="str">
        <f>IF(ISNUMBER(SEARCH("*.unk*",D835)),"Other Federal Awards",IF(ISERROR(VLOOKUP(D835,'CFDA Program Titles Table'!A$2:C$2607,3,FALSE)),"",VLOOKUP(D835,'CFDA Program Titles Table'!A$2:C$2607,3,FALSE)))</f>
        <v/>
      </c>
      <c r="J835" s="70"/>
      <c r="K835" s="70"/>
      <c r="L835" s="2"/>
      <c r="M835" s="10"/>
      <c r="N835" s="10"/>
      <c r="R835" s="17"/>
      <c r="S835" s="106" t="str">
        <f>IFERROR(IF(J835="Y", "Research And Development Programs Cluster:", VLOOKUP(D835,'Cluster Info'!$A$2:$B$113,2,FALSE)), "Non Cluster:")</f>
        <v>Non Cluster:</v>
      </c>
      <c r="T835" s="106">
        <f t="shared" si="65"/>
        <v>0</v>
      </c>
      <c r="U835" s="106">
        <f t="shared" ref="U835:U898" si="67">IF(F835="Y","COVID-19 - "&amp;N835, N835)</f>
        <v>0</v>
      </c>
      <c r="V835" s="106">
        <f t="shared" ref="V835:V898" si="68">IF(G835="Y","ARP - "&amp;N835, N835)</f>
        <v>0</v>
      </c>
      <c r="W835" s="119">
        <f t="shared" si="66"/>
        <v>0</v>
      </c>
      <c r="X835" s="106">
        <f t="shared" ref="X835:X898" si="69">O835-P835</f>
        <v>0</v>
      </c>
    </row>
    <row r="836" spans="1:24" ht="14">
      <c r="A836" s="198"/>
      <c r="D836" s="1"/>
      <c r="E836" s="1"/>
      <c r="F836" s="187"/>
      <c r="G836" s="187"/>
      <c r="H836" s="80" t="str">
        <f>IF(ISERROR(IF(ISERROR(VLOOKUP((LEFT(D836,2)),'Fed. Agency Identifier Table'!A$2:C$63,3,FALSE)),(VLOOKUP((LEFT(D836,1)),'Fed. Agency Identifier Table'!A$2:C$63,3,FALSE)),(VLOOKUP((LEFT(D836,2)),'Fed. Agency Identifier Table'!A$2:C$63,3,FALSE)))),"",(IF(ISERROR(VLOOKUP((LEFT(D836,2)),'Fed. Agency Identifier Table'!A$2:C$63,3,FALSE)),(VLOOKUP((LEFT(D836,1)),'Fed. Agency Identifier Table'!A$2:C$63,3,FALSE)),(VLOOKUP((LEFT(D836,2)),'Fed. Agency Identifier Table'!A$2:C$63,3,FALSE)))))</f>
        <v/>
      </c>
      <c r="I836" s="150" t="str">
        <f>IF(ISNUMBER(SEARCH("*.unk*",D836)),"Other Federal Awards",IF(ISERROR(VLOOKUP(D836,'CFDA Program Titles Table'!A$2:C$2607,3,FALSE)),"",VLOOKUP(D836,'CFDA Program Titles Table'!A$2:C$2607,3,FALSE)))</f>
        <v/>
      </c>
      <c r="J836" s="70"/>
      <c r="K836" s="70"/>
      <c r="L836" s="2"/>
      <c r="M836" s="10"/>
      <c r="N836" s="10"/>
      <c r="R836" s="17"/>
      <c r="S836" s="106" t="str">
        <f>IFERROR(IF(J836="Y", "Research And Development Programs Cluster:", VLOOKUP(D836,'Cluster Info'!$A$2:$B$113,2,FALSE)), "Non Cluster:")</f>
        <v>Non Cluster:</v>
      </c>
      <c r="T836" s="106">
        <f t="shared" si="65"/>
        <v>0</v>
      </c>
      <c r="U836" s="106">
        <f t="shared" si="67"/>
        <v>0</v>
      </c>
      <c r="V836" s="106">
        <f t="shared" si="68"/>
        <v>0</v>
      </c>
      <c r="W836" s="119">
        <f t="shared" si="66"/>
        <v>0</v>
      </c>
      <c r="X836" s="106">
        <f t="shared" si="69"/>
        <v>0</v>
      </c>
    </row>
    <row r="837" spans="1:24" ht="14">
      <c r="A837" s="198"/>
      <c r="D837" s="1"/>
      <c r="E837" s="1"/>
      <c r="F837" s="187"/>
      <c r="G837" s="187"/>
      <c r="H837" s="80" t="str">
        <f>IF(ISERROR(IF(ISERROR(VLOOKUP((LEFT(D837,2)),'Fed. Agency Identifier Table'!A$2:C$63,3,FALSE)),(VLOOKUP((LEFT(D837,1)),'Fed. Agency Identifier Table'!A$2:C$63,3,FALSE)),(VLOOKUP((LEFT(D837,2)),'Fed. Agency Identifier Table'!A$2:C$63,3,FALSE)))),"",(IF(ISERROR(VLOOKUP((LEFT(D837,2)),'Fed. Agency Identifier Table'!A$2:C$63,3,FALSE)),(VLOOKUP((LEFT(D837,1)),'Fed. Agency Identifier Table'!A$2:C$63,3,FALSE)),(VLOOKUP((LEFT(D837,2)),'Fed. Agency Identifier Table'!A$2:C$63,3,FALSE)))))</f>
        <v/>
      </c>
      <c r="I837" s="150" t="str">
        <f>IF(ISNUMBER(SEARCH("*.unk*",D837)),"Other Federal Awards",IF(ISERROR(VLOOKUP(D837,'CFDA Program Titles Table'!A$2:C$2607,3,FALSE)),"",VLOOKUP(D837,'CFDA Program Titles Table'!A$2:C$2607,3,FALSE)))</f>
        <v/>
      </c>
      <c r="J837" s="70"/>
      <c r="K837" s="70"/>
      <c r="L837" s="2"/>
      <c r="M837" s="10"/>
      <c r="N837" s="10"/>
      <c r="R837" s="17"/>
      <c r="S837" s="106" t="str">
        <f>IFERROR(IF(J837="Y", "Research And Development Programs Cluster:", VLOOKUP(D837,'Cluster Info'!$A$2:$B$113,2,FALSE)), "Non Cluster:")</f>
        <v>Non Cluster:</v>
      </c>
      <c r="T837" s="106">
        <f t="shared" si="65"/>
        <v>0</v>
      </c>
      <c r="U837" s="106">
        <f t="shared" si="67"/>
        <v>0</v>
      </c>
      <c r="V837" s="106">
        <f t="shared" si="68"/>
        <v>0</v>
      </c>
      <c r="W837" s="119">
        <f t="shared" si="66"/>
        <v>0</v>
      </c>
      <c r="X837" s="106">
        <f t="shared" si="69"/>
        <v>0</v>
      </c>
    </row>
    <row r="838" spans="1:24" ht="14">
      <c r="A838" s="198"/>
      <c r="D838" s="1"/>
      <c r="E838" s="1"/>
      <c r="F838" s="187"/>
      <c r="G838" s="187"/>
      <c r="H838" s="80" t="str">
        <f>IF(ISERROR(IF(ISERROR(VLOOKUP((LEFT(D838,2)),'Fed. Agency Identifier Table'!A$2:C$63,3,FALSE)),(VLOOKUP((LEFT(D838,1)),'Fed. Agency Identifier Table'!A$2:C$63,3,FALSE)),(VLOOKUP((LEFT(D838,2)),'Fed. Agency Identifier Table'!A$2:C$63,3,FALSE)))),"",(IF(ISERROR(VLOOKUP((LEFT(D838,2)),'Fed. Agency Identifier Table'!A$2:C$63,3,FALSE)),(VLOOKUP((LEFT(D838,1)),'Fed. Agency Identifier Table'!A$2:C$63,3,FALSE)),(VLOOKUP((LEFT(D838,2)),'Fed. Agency Identifier Table'!A$2:C$63,3,FALSE)))))</f>
        <v/>
      </c>
      <c r="I838" s="150" t="str">
        <f>IF(ISNUMBER(SEARCH("*.unk*",D838)),"Other Federal Awards",IF(ISERROR(VLOOKUP(D838,'CFDA Program Titles Table'!A$2:C$2607,3,FALSE)),"",VLOOKUP(D838,'CFDA Program Titles Table'!A$2:C$2607,3,FALSE)))</f>
        <v/>
      </c>
      <c r="J838" s="70"/>
      <c r="K838" s="70"/>
      <c r="L838" s="2"/>
      <c r="M838" s="10"/>
      <c r="N838" s="10"/>
      <c r="R838" s="17"/>
      <c r="S838" s="106" t="str">
        <f>IFERROR(IF(J838="Y", "Research And Development Programs Cluster:", VLOOKUP(D838,'Cluster Info'!$A$2:$B$113,2,FALSE)), "Non Cluster:")</f>
        <v>Non Cluster:</v>
      </c>
      <c r="T838" s="106">
        <f t="shared" si="65"/>
        <v>0</v>
      </c>
      <c r="U838" s="106">
        <f t="shared" si="67"/>
        <v>0</v>
      </c>
      <c r="V838" s="106">
        <f t="shared" si="68"/>
        <v>0</v>
      </c>
      <c r="W838" s="119">
        <f t="shared" si="66"/>
        <v>0</v>
      </c>
      <c r="X838" s="106">
        <f t="shared" si="69"/>
        <v>0</v>
      </c>
    </row>
    <row r="839" spans="1:24" ht="14">
      <c r="A839" s="198"/>
      <c r="D839" s="1"/>
      <c r="E839" s="1"/>
      <c r="F839" s="187"/>
      <c r="G839" s="187"/>
      <c r="H839" s="80" t="str">
        <f>IF(ISERROR(IF(ISERROR(VLOOKUP((LEFT(D839,2)),'Fed. Agency Identifier Table'!A$2:C$63,3,FALSE)),(VLOOKUP((LEFT(D839,1)),'Fed. Agency Identifier Table'!A$2:C$63,3,FALSE)),(VLOOKUP((LEFT(D839,2)),'Fed. Agency Identifier Table'!A$2:C$63,3,FALSE)))),"",(IF(ISERROR(VLOOKUP((LEFT(D839,2)),'Fed. Agency Identifier Table'!A$2:C$63,3,FALSE)),(VLOOKUP((LEFT(D839,1)),'Fed. Agency Identifier Table'!A$2:C$63,3,FALSE)),(VLOOKUP((LEFT(D839,2)),'Fed. Agency Identifier Table'!A$2:C$63,3,FALSE)))))</f>
        <v/>
      </c>
      <c r="I839" s="150" t="str">
        <f>IF(ISNUMBER(SEARCH("*.unk*",D839)),"Other Federal Awards",IF(ISERROR(VLOOKUP(D839,'CFDA Program Titles Table'!A$2:C$2607,3,FALSE)),"",VLOOKUP(D839,'CFDA Program Titles Table'!A$2:C$2607,3,FALSE)))</f>
        <v/>
      </c>
      <c r="J839" s="70"/>
      <c r="K839" s="70"/>
      <c r="L839" s="2"/>
      <c r="M839" s="10"/>
      <c r="N839" s="10"/>
      <c r="R839" s="17"/>
      <c r="S839" s="106" t="str">
        <f>IFERROR(IF(J839="Y", "Research And Development Programs Cluster:", VLOOKUP(D839,'Cluster Info'!$A$2:$B$113,2,FALSE)), "Non Cluster:")</f>
        <v>Non Cluster:</v>
      </c>
      <c r="T839" s="106">
        <f t="shared" si="65"/>
        <v>0</v>
      </c>
      <c r="U839" s="106">
        <f t="shared" si="67"/>
        <v>0</v>
      </c>
      <c r="V839" s="106">
        <f t="shared" si="68"/>
        <v>0</v>
      </c>
      <c r="W839" s="119">
        <f t="shared" si="66"/>
        <v>0</v>
      </c>
      <c r="X839" s="106">
        <f t="shared" si="69"/>
        <v>0</v>
      </c>
    </row>
    <row r="840" spans="1:24" ht="14">
      <c r="A840" s="198"/>
      <c r="D840" s="1"/>
      <c r="E840" s="1"/>
      <c r="F840" s="187"/>
      <c r="G840" s="187"/>
      <c r="H840" s="80" t="str">
        <f>IF(ISERROR(IF(ISERROR(VLOOKUP((LEFT(D840,2)),'Fed. Agency Identifier Table'!A$2:C$63,3,FALSE)),(VLOOKUP((LEFT(D840,1)),'Fed. Agency Identifier Table'!A$2:C$63,3,FALSE)),(VLOOKUP((LEFT(D840,2)),'Fed. Agency Identifier Table'!A$2:C$63,3,FALSE)))),"",(IF(ISERROR(VLOOKUP((LEFT(D840,2)),'Fed. Agency Identifier Table'!A$2:C$63,3,FALSE)),(VLOOKUP((LEFT(D840,1)),'Fed. Agency Identifier Table'!A$2:C$63,3,FALSE)),(VLOOKUP((LEFT(D840,2)),'Fed. Agency Identifier Table'!A$2:C$63,3,FALSE)))))</f>
        <v/>
      </c>
      <c r="I840" s="150" t="str">
        <f>IF(ISNUMBER(SEARCH("*.unk*",D840)),"Other Federal Awards",IF(ISERROR(VLOOKUP(D840,'CFDA Program Titles Table'!A$2:C$2607,3,FALSE)),"",VLOOKUP(D840,'CFDA Program Titles Table'!A$2:C$2607,3,FALSE)))</f>
        <v/>
      </c>
      <c r="J840" s="70"/>
      <c r="K840" s="70"/>
      <c r="L840" s="2"/>
      <c r="M840" s="10"/>
      <c r="N840" s="10"/>
      <c r="R840" s="17"/>
      <c r="S840" s="106" t="str">
        <f>IFERROR(IF(J840="Y", "Research And Development Programs Cluster:", VLOOKUP(D840,'Cluster Info'!$A$2:$B$113,2,FALSE)), "Non Cluster:")</f>
        <v>Non Cluster:</v>
      </c>
      <c r="T840" s="106">
        <f t="shared" si="65"/>
        <v>0</v>
      </c>
      <c r="U840" s="106">
        <f t="shared" si="67"/>
        <v>0</v>
      </c>
      <c r="V840" s="106">
        <f t="shared" si="68"/>
        <v>0</v>
      </c>
      <c r="W840" s="119">
        <f t="shared" si="66"/>
        <v>0</v>
      </c>
      <c r="X840" s="106">
        <f t="shared" si="69"/>
        <v>0</v>
      </c>
    </row>
    <row r="841" spans="1:24" ht="14">
      <c r="A841" s="198"/>
      <c r="D841" s="1"/>
      <c r="E841" s="1"/>
      <c r="F841" s="187"/>
      <c r="G841" s="187"/>
      <c r="H841" s="80" t="str">
        <f>IF(ISERROR(IF(ISERROR(VLOOKUP((LEFT(D841,2)),'Fed. Agency Identifier Table'!A$2:C$63,3,FALSE)),(VLOOKUP((LEFT(D841,1)),'Fed. Agency Identifier Table'!A$2:C$63,3,FALSE)),(VLOOKUP((LEFT(D841,2)),'Fed. Agency Identifier Table'!A$2:C$63,3,FALSE)))),"",(IF(ISERROR(VLOOKUP((LEFT(D841,2)),'Fed. Agency Identifier Table'!A$2:C$63,3,FALSE)),(VLOOKUP((LEFT(D841,1)),'Fed. Agency Identifier Table'!A$2:C$63,3,FALSE)),(VLOOKUP((LEFT(D841,2)),'Fed. Agency Identifier Table'!A$2:C$63,3,FALSE)))))</f>
        <v/>
      </c>
      <c r="I841" s="150" t="str">
        <f>IF(ISNUMBER(SEARCH("*.unk*",D841)),"Other Federal Awards",IF(ISERROR(VLOOKUP(D841,'CFDA Program Titles Table'!A$2:C$2607,3,FALSE)),"",VLOOKUP(D841,'CFDA Program Titles Table'!A$2:C$2607,3,FALSE)))</f>
        <v/>
      </c>
      <c r="J841" s="70"/>
      <c r="K841" s="70"/>
      <c r="L841" s="2"/>
      <c r="M841" s="10"/>
      <c r="N841" s="10"/>
      <c r="R841" s="17"/>
      <c r="S841" s="106" t="str">
        <f>IFERROR(IF(J841="Y", "Research And Development Programs Cluster:", VLOOKUP(D841,'Cluster Info'!$A$2:$B$113,2,FALSE)), "Non Cluster:")</f>
        <v>Non Cluster:</v>
      </c>
      <c r="T841" s="106">
        <f t="shared" si="65"/>
        <v>0</v>
      </c>
      <c r="U841" s="106">
        <f t="shared" si="67"/>
        <v>0</v>
      </c>
      <c r="V841" s="106">
        <f t="shared" si="68"/>
        <v>0</v>
      </c>
      <c r="W841" s="119">
        <f t="shared" si="66"/>
        <v>0</v>
      </c>
      <c r="X841" s="106">
        <f t="shared" si="69"/>
        <v>0</v>
      </c>
    </row>
    <row r="842" spans="1:24" ht="14">
      <c r="A842" s="198"/>
      <c r="D842" s="1"/>
      <c r="E842" s="1"/>
      <c r="F842" s="187"/>
      <c r="G842" s="187"/>
      <c r="H842" s="80" t="str">
        <f>IF(ISERROR(IF(ISERROR(VLOOKUP((LEFT(D842,2)),'Fed. Agency Identifier Table'!A$2:C$63,3,FALSE)),(VLOOKUP((LEFT(D842,1)),'Fed. Agency Identifier Table'!A$2:C$63,3,FALSE)),(VLOOKUP((LEFT(D842,2)),'Fed. Agency Identifier Table'!A$2:C$63,3,FALSE)))),"",(IF(ISERROR(VLOOKUP((LEFT(D842,2)),'Fed. Agency Identifier Table'!A$2:C$63,3,FALSE)),(VLOOKUP((LEFT(D842,1)),'Fed. Agency Identifier Table'!A$2:C$63,3,FALSE)),(VLOOKUP((LEFT(D842,2)),'Fed. Agency Identifier Table'!A$2:C$63,3,FALSE)))))</f>
        <v/>
      </c>
      <c r="I842" s="150" t="str">
        <f>IF(ISNUMBER(SEARCH("*.unk*",D842)),"Other Federal Awards",IF(ISERROR(VLOOKUP(D842,'CFDA Program Titles Table'!A$2:C$2607,3,FALSE)),"",VLOOKUP(D842,'CFDA Program Titles Table'!A$2:C$2607,3,FALSE)))</f>
        <v/>
      </c>
      <c r="J842" s="70"/>
      <c r="K842" s="70"/>
      <c r="L842" s="2"/>
      <c r="M842" s="10"/>
      <c r="N842" s="10"/>
      <c r="R842" s="17"/>
      <c r="S842" s="106" t="str">
        <f>IFERROR(IF(J842="Y", "Research And Development Programs Cluster:", VLOOKUP(D842,'Cluster Info'!$A$2:$B$113,2,FALSE)), "Non Cluster:")</f>
        <v>Non Cluster:</v>
      </c>
      <c r="T842" s="106">
        <f t="shared" si="65"/>
        <v>0</v>
      </c>
      <c r="U842" s="106">
        <f t="shared" si="67"/>
        <v>0</v>
      </c>
      <c r="V842" s="106">
        <f t="shared" si="68"/>
        <v>0</v>
      </c>
      <c r="W842" s="119">
        <f t="shared" si="66"/>
        <v>0</v>
      </c>
      <c r="X842" s="106">
        <f t="shared" si="69"/>
        <v>0</v>
      </c>
    </row>
    <row r="843" spans="1:24" ht="14">
      <c r="A843" s="198"/>
      <c r="D843" s="1"/>
      <c r="E843" s="1"/>
      <c r="F843" s="187"/>
      <c r="G843" s="187"/>
      <c r="H843" s="80" t="str">
        <f>IF(ISERROR(IF(ISERROR(VLOOKUP((LEFT(D843,2)),'Fed. Agency Identifier Table'!A$2:C$63,3,FALSE)),(VLOOKUP((LEFT(D843,1)),'Fed. Agency Identifier Table'!A$2:C$63,3,FALSE)),(VLOOKUP((LEFT(D843,2)),'Fed. Agency Identifier Table'!A$2:C$63,3,FALSE)))),"",(IF(ISERROR(VLOOKUP((LEFT(D843,2)),'Fed. Agency Identifier Table'!A$2:C$63,3,FALSE)),(VLOOKUP((LEFT(D843,1)),'Fed. Agency Identifier Table'!A$2:C$63,3,FALSE)),(VLOOKUP((LEFT(D843,2)),'Fed. Agency Identifier Table'!A$2:C$63,3,FALSE)))))</f>
        <v/>
      </c>
      <c r="I843" s="150" t="str">
        <f>IF(ISNUMBER(SEARCH("*.unk*",D843)),"Other Federal Awards",IF(ISERROR(VLOOKUP(D843,'CFDA Program Titles Table'!A$2:C$2607,3,FALSE)),"",VLOOKUP(D843,'CFDA Program Titles Table'!A$2:C$2607,3,FALSE)))</f>
        <v/>
      </c>
      <c r="J843" s="70"/>
      <c r="K843" s="70"/>
      <c r="L843" s="2"/>
      <c r="M843" s="10"/>
      <c r="N843" s="10"/>
      <c r="R843" s="17"/>
      <c r="S843" s="106" t="str">
        <f>IFERROR(IF(J843="Y", "Research And Development Programs Cluster:", VLOOKUP(D843,'Cluster Info'!$A$2:$B$113,2,FALSE)), "Non Cluster:")</f>
        <v>Non Cluster:</v>
      </c>
      <c r="T843" s="106">
        <f t="shared" si="65"/>
        <v>0</v>
      </c>
      <c r="U843" s="106">
        <f t="shared" si="67"/>
        <v>0</v>
      </c>
      <c r="V843" s="106">
        <f t="shared" si="68"/>
        <v>0</v>
      </c>
      <c r="W843" s="119">
        <f t="shared" si="66"/>
        <v>0</v>
      </c>
      <c r="X843" s="106">
        <f t="shared" si="69"/>
        <v>0</v>
      </c>
    </row>
    <row r="844" spans="1:24" ht="14">
      <c r="A844" s="198"/>
      <c r="D844" s="1"/>
      <c r="E844" s="1"/>
      <c r="F844" s="187"/>
      <c r="G844" s="187"/>
      <c r="H844" s="80" t="str">
        <f>IF(ISERROR(IF(ISERROR(VLOOKUP((LEFT(D844,2)),'Fed. Agency Identifier Table'!A$2:C$63,3,FALSE)),(VLOOKUP((LEFT(D844,1)),'Fed. Agency Identifier Table'!A$2:C$63,3,FALSE)),(VLOOKUP((LEFT(D844,2)),'Fed. Agency Identifier Table'!A$2:C$63,3,FALSE)))),"",(IF(ISERROR(VLOOKUP((LEFT(D844,2)),'Fed. Agency Identifier Table'!A$2:C$63,3,FALSE)),(VLOOKUP((LEFT(D844,1)),'Fed. Agency Identifier Table'!A$2:C$63,3,FALSE)),(VLOOKUP((LEFT(D844,2)),'Fed. Agency Identifier Table'!A$2:C$63,3,FALSE)))))</f>
        <v/>
      </c>
      <c r="I844" s="150" t="str">
        <f>IF(ISNUMBER(SEARCH("*.unk*",D844)),"Other Federal Awards",IF(ISERROR(VLOOKUP(D844,'CFDA Program Titles Table'!A$2:C$2607,3,FALSE)),"",VLOOKUP(D844,'CFDA Program Titles Table'!A$2:C$2607,3,FALSE)))</f>
        <v/>
      </c>
      <c r="J844" s="70"/>
      <c r="K844" s="70"/>
      <c r="L844" s="2"/>
      <c r="M844" s="10"/>
      <c r="N844" s="10"/>
      <c r="R844" s="17"/>
      <c r="S844" s="106" t="str">
        <f>IFERROR(IF(J844="Y", "Research And Development Programs Cluster:", VLOOKUP(D844,'Cluster Info'!$A$2:$B$113,2,FALSE)), "Non Cluster:")</f>
        <v>Non Cluster:</v>
      </c>
      <c r="T844" s="106">
        <f t="shared" si="65"/>
        <v>0</v>
      </c>
      <c r="U844" s="106">
        <f t="shared" si="67"/>
        <v>0</v>
      </c>
      <c r="V844" s="106">
        <f t="shared" si="68"/>
        <v>0</v>
      </c>
      <c r="W844" s="119">
        <f t="shared" si="66"/>
        <v>0</v>
      </c>
      <c r="X844" s="106">
        <f t="shared" si="69"/>
        <v>0</v>
      </c>
    </row>
    <row r="845" spans="1:24" ht="14">
      <c r="A845" s="198"/>
      <c r="D845" s="1"/>
      <c r="E845" s="1"/>
      <c r="F845" s="187"/>
      <c r="G845" s="187"/>
      <c r="H845" s="80" t="str">
        <f>IF(ISERROR(IF(ISERROR(VLOOKUP((LEFT(D845,2)),'Fed. Agency Identifier Table'!A$2:C$63,3,FALSE)),(VLOOKUP((LEFT(D845,1)),'Fed. Agency Identifier Table'!A$2:C$63,3,FALSE)),(VLOOKUP((LEFT(D845,2)),'Fed. Agency Identifier Table'!A$2:C$63,3,FALSE)))),"",(IF(ISERROR(VLOOKUP((LEFT(D845,2)),'Fed. Agency Identifier Table'!A$2:C$63,3,FALSE)),(VLOOKUP((LEFT(D845,1)),'Fed. Agency Identifier Table'!A$2:C$63,3,FALSE)),(VLOOKUP((LEFT(D845,2)),'Fed. Agency Identifier Table'!A$2:C$63,3,FALSE)))))</f>
        <v/>
      </c>
      <c r="I845" s="150" t="str">
        <f>IF(ISNUMBER(SEARCH("*.unk*",D845)),"Other Federal Awards",IF(ISERROR(VLOOKUP(D845,'CFDA Program Titles Table'!A$2:C$2607,3,FALSE)),"",VLOOKUP(D845,'CFDA Program Titles Table'!A$2:C$2607,3,FALSE)))</f>
        <v/>
      </c>
      <c r="J845" s="70"/>
      <c r="K845" s="70"/>
      <c r="L845" s="2"/>
      <c r="M845" s="10"/>
      <c r="N845" s="10"/>
      <c r="R845" s="17"/>
      <c r="S845" s="106" t="str">
        <f>IFERROR(IF(J845="Y", "Research And Development Programs Cluster:", VLOOKUP(D845,'Cluster Info'!$A$2:$B$113,2,FALSE)), "Non Cluster:")</f>
        <v>Non Cluster:</v>
      </c>
      <c r="T845" s="106">
        <f t="shared" si="65"/>
        <v>0</v>
      </c>
      <c r="U845" s="106">
        <f t="shared" si="67"/>
        <v>0</v>
      </c>
      <c r="V845" s="106">
        <f t="shared" si="68"/>
        <v>0</v>
      </c>
      <c r="W845" s="119">
        <f t="shared" si="66"/>
        <v>0</v>
      </c>
      <c r="X845" s="106">
        <f t="shared" si="69"/>
        <v>0</v>
      </c>
    </row>
    <row r="846" spans="1:24" ht="14">
      <c r="A846" s="198"/>
      <c r="D846" s="1"/>
      <c r="E846" s="1"/>
      <c r="F846" s="187"/>
      <c r="G846" s="187"/>
      <c r="H846" s="80" t="str">
        <f>IF(ISERROR(IF(ISERROR(VLOOKUP((LEFT(D846,2)),'Fed. Agency Identifier Table'!A$2:C$63,3,FALSE)),(VLOOKUP((LEFT(D846,1)),'Fed. Agency Identifier Table'!A$2:C$63,3,FALSE)),(VLOOKUP((LEFT(D846,2)),'Fed. Agency Identifier Table'!A$2:C$63,3,FALSE)))),"",(IF(ISERROR(VLOOKUP((LEFT(D846,2)),'Fed. Agency Identifier Table'!A$2:C$63,3,FALSE)),(VLOOKUP((LEFT(D846,1)),'Fed. Agency Identifier Table'!A$2:C$63,3,FALSE)),(VLOOKUP((LEFT(D846,2)),'Fed. Agency Identifier Table'!A$2:C$63,3,FALSE)))))</f>
        <v/>
      </c>
      <c r="I846" s="150" t="str">
        <f>IF(ISNUMBER(SEARCH("*.unk*",D846)),"Other Federal Awards",IF(ISERROR(VLOOKUP(D846,'CFDA Program Titles Table'!A$2:C$2607,3,FALSE)),"",VLOOKUP(D846,'CFDA Program Titles Table'!A$2:C$2607,3,FALSE)))</f>
        <v/>
      </c>
      <c r="J846" s="70"/>
      <c r="K846" s="70"/>
      <c r="L846" s="2"/>
      <c r="M846" s="10"/>
      <c r="N846" s="10"/>
      <c r="R846" s="17"/>
      <c r="S846" s="106" t="str">
        <f>IFERROR(IF(J846="Y", "Research And Development Programs Cluster:", VLOOKUP(D846,'Cluster Info'!$A$2:$B$113,2,FALSE)), "Non Cluster:")</f>
        <v>Non Cluster:</v>
      </c>
      <c r="T846" s="106">
        <f t="shared" si="65"/>
        <v>0</v>
      </c>
      <c r="U846" s="106">
        <f t="shared" si="67"/>
        <v>0</v>
      </c>
      <c r="V846" s="106">
        <f t="shared" si="68"/>
        <v>0</v>
      </c>
      <c r="W846" s="119">
        <f t="shared" si="66"/>
        <v>0</v>
      </c>
      <c r="X846" s="106">
        <f t="shared" si="69"/>
        <v>0</v>
      </c>
    </row>
    <row r="847" spans="1:24" ht="14">
      <c r="A847" s="198"/>
      <c r="D847" s="1"/>
      <c r="E847" s="1"/>
      <c r="F847" s="187"/>
      <c r="G847" s="187"/>
      <c r="H847" s="80" t="str">
        <f>IF(ISERROR(IF(ISERROR(VLOOKUP((LEFT(D847,2)),'Fed. Agency Identifier Table'!A$2:C$63,3,FALSE)),(VLOOKUP((LEFT(D847,1)),'Fed. Agency Identifier Table'!A$2:C$63,3,FALSE)),(VLOOKUP((LEFT(D847,2)),'Fed. Agency Identifier Table'!A$2:C$63,3,FALSE)))),"",(IF(ISERROR(VLOOKUP((LEFT(D847,2)),'Fed. Agency Identifier Table'!A$2:C$63,3,FALSE)),(VLOOKUP((LEFT(D847,1)),'Fed. Agency Identifier Table'!A$2:C$63,3,FALSE)),(VLOOKUP((LEFT(D847,2)),'Fed. Agency Identifier Table'!A$2:C$63,3,FALSE)))))</f>
        <v/>
      </c>
      <c r="I847" s="150" t="str">
        <f>IF(ISNUMBER(SEARCH("*.unk*",D847)),"Other Federal Awards",IF(ISERROR(VLOOKUP(D847,'CFDA Program Titles Table'!A$2:C$2607,3,FALSE)),"",VLOOKUP(D847,'CFDA Program Titles Table'!A$2:C$2607,3,FALSE)))</f>
        <v/>
      </c>
      <c r="J847" s="70"/>
      <c r="K847" s="70"/>
      <c r="L847" s="2"/>
      <c r="M847" s="10"/>
      <c r="N847" s="10"/>
      <c r="R847" s="17"/>
      <c r="S847" s="106" t="str">
        <f>IFERROR(IF(J847="Y", "Research And Development Programs Cluster:", VLOOKUP(D847,'Cluster Info'!$A$2:$B$113,2,FALSE)), "Non Cluster:")</f>
        <v>Non Cluster:</v>
      </c>
      <c r="T847" s="106">
        <f t="shared" si="65"/>
        <v>0</v>
      </c>
      <c r="U847" s="106">
        <f t="shared" si="67"/>
        <v>0</v>
      </c>
      <c r="V847" s="106">
        <f t="shared" si="68"/>
        <v>0</v>
      </c>
      <c r="W847" s="119">
        <f t="shared" si="66"/>
        <v>0</v>
      </c>
      <c r="X847" s="106">
        <f t="shared" si="69"/>
        <v>0</v>
      </c>
    </row>
    <row r="848" spans="1:24" ht="14">
      <c r="A848" s="198"/>
      <c r="D848" s="1"/>
      <c r="E848" s="1"/>
      <c r="F848" s="187"/>
      <c r="G848" s="187"/>
      <c r="H848" s="80" t="str">
        <f>IF(ISERROR(IF(ISERROR(VLOOKUP((LEFT(D848,2)),'Fed. Agency Identifier Table'!A$2:C$63,3,FALSE)),(VLOOKUP((LEFT(D848,1)),'Fed. Agency Identifier Table'!A$2:C$63,3,FALSE)),(VLOOKUP((LEFT(D848,2)),'Fed. Agency Identifier Table'!A$2:C$63,3,FALSE)))),"",(IF(ISERROR(VLOOKUP((LEFT(D848,2)),'Fed. Agency Identifier Table'!A$2:C$63,3,FALSE)),(VLOOKUP((LEFT(D848,1)),'Fed. Agency Identifier Table'!A$2:C$63,3,FALSE)),(VLOOKUP((LEFT(D848,2)),'Fed. Agency Identifier Table'!A$2:C$63,3,FALSE)))))</f>
        <v/>
      </c>
      <c r="I848" s="150" t="str">
        <f>IF(ISNUMBER(SEARCH("*.unk*",D848)),"Other Federal Awards",IF(ISERROR(VLOOKUP(D848,'CFDA Program Titles Table'!A$2:C$2607,3,FALSE)),"",VLOOKUP(D848,'CFDA Program Titles Table'!A$2:C$2607,3,FALSE)))</f>
        <v/>
      </c>
      <c r="J848" s="70"/>
      <c r="K848" s="70"/>
      <c r="L848" s="2"/>
      <c r="M848" s="10"/>
      <c r="N848" s="10"/>
      <c r="R848" s="17"/>
      <c r="S848" s="106" t="str">
        <f>IFERROR(IF(J848="Y", "Research And Development Programs Cluster:", VLOOKUP(D848,'Cluster Info'!$A$2:$B$113,2,FALSE)), "Non Cluster:")</f>
        <v>Non Cluster:</v>
      </c>
      <c r="T848" s="106">
        <f t="shared" si="65"/>
        <v>0</v>
      </c>
      <c r="U848" s="106">
        <f t="shared" si="67"/>
        <v>0</v>
      </c>
      <c r="V848" s="106">
        <f t="shared" si="68"/>
        <v>0</v>
      </c>
      <c r="W848" s="119">
        <f t="shared" si="66"/>
        <v>0</v>
      </c>
      <c r="X848" s="106">
        <f t="shared" si="69"/>
        <v>0</v>
      </c>
    </row>
    <row r="849" spans="1:24" ht="14">
      <c r="A849" s="198"/>
      <c r="D849" s="1"/>
      <c r="E849" s="1"/>
      <c r="F849" s="187"/>
      <c r="G849" s="187"/>
      <c r="H849" s="80" t="str">
        <f>IF(ISERROR(IF(ISERROR(VLOOKUP((LEFT(D849,2)),'Fed. Agency Identifier Table'!A$2:C$63,3,FALSE)),(VLOOKUP((LEFT(D849,1)),'Fed. Agency Identifier Table'!A$2:C$63,3,FALSE)),(VLOOKUP((LEFT(D849,2)),'Fed. Agency Identifier Table'!A$2:C$63,3,FALSE)))),"",(IF(ISERROR(VLOOKUP((LEFT(D849,2)),'Fed. Agency Identifier Table'!A$2:C$63,3,FALSE)),(VLOOKUP((LEFT(D849,1)),'Fed. Agency Identifier Table'!A$2:C$63,3,FALSE)),(VLOOKUP((LEFT(D849,2)),'Fed. Agency Identifier Table'!A$2:C$63,3,FALSE)))))</f>
        <v/>
      </c>
      <c r="I849" s="150" t="str">
        <f>IF(ISNUMBER(SEARCH("*.unk*",D849)),"Other Federal Awards",IF(ISERROR(VLOOKUP(D849,'CFDA Program Titles Table'!A$2:C$2607,3,FALSE)),"",VLOOKUP(D849,'CFDA Program Titles Table'!A$2:C$2607,3,FALSE)))</f>
        <v/>
      </c>
      <c r="J849" s="70"/>
      <c r="K849" s="70"/>
      <c r="L849" s="2"/>
      <c r="M849" s="10"/>
      <c r="N849" s="10"/>
      <c r="R849" s="17"/>
      <c r="S849" s="106" t="str">
        <f>IFERROR(IF(J849="Y", "Research And Development Programs Cluster:", VLOOKUP(D849,'Cluster Info'!$A$2:$B$113,2,FALSE)), "Non Cluster:")</f>
        <v>Non Cluster:</v>
      </c>
      <c r="T849" s="106">
        <f t="shared" si="65"/>
        <v>0</v>
      </c>
      <c r="U849" s="106">
        <f t="shared" si="67"/>
        <v>0</v>
      </c>
      <c r="V849" s="106">
        <f t="shared" si="68"/>
        <v>0</v>
      </c>
      <c r="W849" s="119">
        <f t="shared" si="66"/>
        <v>0</v>
      </c>
      <c r="X849" s="106">
        <f t="shared" si="69"/>
        <v>0</v>
      </c>
    </row>
    <row r="850" spans="1:24" ht="14">
      <c r="A850" s="198"/>
      <c r="D850" s="1"/>
      <c r="E850" s="1"/>
      <c r="F850" s="187"/>
      <c r="G850" s="187"/>
      <c r="H850" s="80" t="str">
        <f>IF(ISERROR(IF(ISERROR(VLOOKUP((LEFT(D850,2)),'Fed. Agency Identifier Table'!A$2:C$63,3,FALSE)),(VLOOKUP((LEFT(D850,1)),'Fed. Agency Identifier Table'!A$2:C$63,3,FALSE)),(VLOOKUP((LEFT(D850,2)),'Fed. Agency Identifier Table'!A$2:C$63,3,FALSE)))),"",(IF(ISERROR(VLOOKUP((LEFT(D850,2)),'Fed. Agency Identifier Table'!A$2:C$63,3,FALSE)),(VLOOKUP((LEFT(D850,1)),'Fed. Agency Identifier Table'!A$2:C$63,3,FALSE)),(VLOOKUP((LEFT(D850,2)),'Fed. Agency Identifier Table'!A$2:C$63,3,FALSE)))))</f>
        <v/>
      </c>
      <c r="I850" s="150" t="str">
        <f>IF(ISNUMBER(SEARCH("*.unk*",D850)),"Other Federal Awards",IF(ISERROR(VLOOKUP(D850,'CFDA Program Titles Table'!A$2:C$2607,3,FALSE)),"",VLOOKUP(D850,'CFDA Program Titles Table'!A$2:C$2607,3,FALSE)))</f>
        <v/>
      </c>
      <c r="J850" s="70"/>
      <c r="K850" s="70"/>
      <c r="L850" s="2"/>
      <c r="M850" s="10"/>
      <c r="N850" s="10"/>
      <c r="R850" s="17"/>
      <c r="S850" s="106" t="str">
        <f>IFERROR(IF(J850="Y", "Research And Development Programs Cluster:", VLOOKUP(D850,'Cluster Info'!$A$2:$B$113,2,FALSE)), "Non Cluster:")</f>
        <v>Non Cluster:</v>
      </c>
      <c r="T850" s="106">
        <f t="shared" si="65"/>
        <v>0</v>
      </c>
      <c r="U850" s="106">
        <f t="shared" si="67"/>
        <v>0</v>
      </c>
      <c r="V850" s="106">
        <f t="shared" si="68"/>
        <v>0</v>
      </c>
      <c r="W850" s="119">
        <f t="shared" si="66"/>
        <v>0</v>
      </c>
      <c r="X850" s="106">
        <f t="shared" si="69"/>
        <v>0</v>
      </c>
    </row>
    <row r="851" spans="1:24" ht="14">
      <c r="A851" s="198"/>
      <c r="D851" s="1"/>
      <c r="E851" s="1"/>
      <c r="F851" s="187"/>
      <c r="G851" s="187"/>
      <c r="H851" s="80" t="str">
        <f>IF(ISERROR(IF(ISERROR(VLOOKUP((LEFT(D851,2)),'Fed. Agency Identifier Table'!A$2:C$63,3,FALSE)),(VLOOKUP((LEFT(D851,1)),'Fed. Agency Identifier Table'!A$2:C$63,3,FALSE)),(VLOOKUP((LEFT(D851,2)),'Fed. Agency Identifier Table'!A$2:C$63,3,FALSE)))),"",(IF(ISERROR(VLOOKUP((LEFT(D851,2)),'Fed. Agency Identifier Table'!A$2:C$63,3,FALSE)),(VLOOKUP((LEFT(D851,1)),'Fed. Agency Identifier Table'!A$2:C$63,3,FALSE)),(VLOOKUP((LEFT(D851,2)),'Fed. Agency Identifier Table'!A$2:C$63,3,FALSE)))))</f>
        <v/>
      </c>
      <c r="I851" s="150" t="str">
        <f>IF(ISNUMBER(SEARCH("*.unk*",D851)),"Other Federal Awards",IF(ISERROR(VLOOKUP(D851,'CFDA Program Titles Table'!A$2:C$2607,3,FALSE)),"",VLOOKUP(D851,'CFDA Program Titles Table'!A$2:C$2607,3,FALSE)))</f>
        <v/>
      </c>
      <c r="J851" s="70"/>
      <c r="K851" s="70"/>
      <c r="L851" s="2"/>
      <c r="M851" s="10"/>
      <c r="N851" s="10"/>
      <c r="R851" s="17"/>
      <c r="S851" s="106" t="str">
        <f>IFERROR(IF(J851="Y", "Research And Development Programs Cluster:", VLOOKUP(D851,'Cluster Info'!$A$2:$B$113,2,FALSE)), "Non Cluster:")</f>
        <v>Non Cluster:</v>
      </c>
      <c r="T851" s="106">
        <f t="shared" si="65"/>
        <v>0</v>
      </c>
      <c r="U851" s="106">
        <f t="shared" si="67"/>
        <v>0</v>
      </c>
      <c r="V851" s="106">
        <f t="shared" si="68"/>
        <v>0</v>
      </c>
      <c r="W851" s="119">
        <f t="shared" si="66"/>
        <v>0</v>
      </c>
      <c r="X851" s="106">
        <f t="shared" si="69"/>
        <v>0</v>
      </c>
    </row>
    <row r="852" spans="1:24" ht="14">
      <c r="A852" s="198"/>
      <c r="D852" s="1"/>
      <c r="E852" s="1"/>
      <c r="F852" s="187"/>
      <c r="G852" s="187"/>
      <c r="H852" s="80" t="str">
        <f>IF(ISERROR(IF(ISERROR(VLOOKUP((LEFT(D852,2)),'Fed. Agency Identifier Table'!A$2:C$63,3,FALSE)),(VLOOKUP((LEFT(D852,1)),'Fed. Agency Identifier Table'!A$2:C$63,3,FALSE)),(VLOOKUP((LEFT(D852,2)),'Fed. Agency Identifier Table'!A$2:C$63,3,FALSE)))),"",(IF(ISERROR(VLOOKUP((LEFT(D852,2)),'Fed. Agency Identifier Table'!A$2:C$63,3,FALSE)),(VLOOKUP((LEFT(D852,1)),'Fed. Agency Identifier Table'!A$2:C$63,3,FALSE)),(VLOOKUP((LEFT(D852,2)),'Fed. Agency Identifier Table'!A$2:C$63,3,FALSE)))))</f>
        <v/>
      </c>
      <c r="I852" s="150" t="str">
        <f>IF(ISNUMBER(SEARCH("*.unk*",D852)),"Other Federal Awards",IF(ISERROR(VLOOKUP(D852,'CFDA Program Titles Table'!A$2:C$2607,3,FALSE)),"",VLOOKUP(D852,'CFDA Program Titles Table'!A$2:C$2607,3,FALSE)))</f>
        <v/>
      </c>
      <c r="J852" s="70"/>
      <c r="K852" s="70"/>
      <c r="L852" s="2"/>
      <c r="M852" s="10"/>
      <c r="N852" s="10"/>
      <c r="R852" s="17"/>
      <c r="S852" s="106" t="str">
        <f>IFERROR(IF(J852="Y", "Research And Development Programs Cluster:", VLOOKUP(D852,'Cluster Info'!$A$2:$B$113,2,FALSE)), "Non Cluster:")</f>
        <v>Non Cluster:</v>
      </c>
      <c r="T852" s="106">
        <f t="shared" si="65"/>
        <v>0</v>
      </c>
      <c r="U852" s="106">
        <f t="shared" si="67"/>
        <v>0</v>
      </c>
      <c r="V852" s="106">
        <f t="shared" si="68"/>
        <v>0</v>
      </c>
      <c r="W852" s="119">
        <f t="shared" si="66"/>
        <v>0</v>
      </c>
      <c r="X852" s="106">
        <f t="shared" si="69"/>
        <v>0</v>
      </c>
    </row>
    <row r="853" spans="1:24" ht="14">
      <c r="A853" s="198"/>
      <c r="D853" s="1"/>
      <c r="E853" s="1"/>
      <c r="F853" s="187"/>
      <c r="G853" s="187"/>
      <c r="H853" s="80" t="str">
        <f>IF(ISERROR(IF(ISERROR(VLOOKUP((LEFT(D853,2)),'Fed. Agency Identifier Table'!A$2:C$63,3,FALSE)),(VLOOKUP((LEFT(D853,1)),'Fed. Agency Identifier Table'!A$2:C$63,3,FALSE)),(VLOOKUP((LEFT(D853,2)),'Fed. Agency Identifier Table'!A$2:C$63,3,FALSE)))),"",(IF(ISERROR(VLOOKUP((LEFT(D853,2)),'Fed. Agency Identifier Table'!A$2:C$63,3,FALSE)),(VLOOKUP((LEFT(D853,1)),'Fed. Agency Identifier Table'!A$2:C$63,3,FALSE)),(VLOOKUP((LEFT(D853,2)),'Fed. Agency Identifier Table'!A$2:C$63,3,FALSE)))))</f>
        <v/>
      </c>
      <c r="I853" s="150" t="str">
        <f>IF(ISNUMBER(SEARCH("*.unk*",D853)),"Other Federal Awards",IF(ISERROR(VLOOKUP(D853,'CFDA Program Titles Table'!A$2:C$2607,3,FALSE)),"",VLOOKUP(D853,'CFDA Program Titles Table'!A$2:C$2607,3,FALSE)))</f>
        <v/>
      </c>
      <c r="J853" s="70"/>
      <c r="K853" s="70"/>
      <c r="L853" s="2"/>
      <c r="M853" s="10"/>
      <c r="N853" s="10"/>
      <c r="R853" s="17"/>
      <c r="S853" s="106" t="str">
        <f>IFERROR(IF(J853="Y", "Research And Development Programs Cluster:", VLOOKUP(D853,'Cluster Info'!$A$2:$B$113,2,FALSE)), "Non Cluster:")</f>
        <v>Non Cluster:</v>
      </c>
      <c r="T853" s="106">
        <f t="shared" si="65"/>
        <v>0</v>
      </c>
      <c r="U853" s="106">
        <f t="shared" si="67"/>
        <v>0</v>
      </c>
      <c r="V853" s="106">
        <f t="shared" si="68"/>
        <v>0</v>
      </c>
      <c r="W853" s="119">
        <f t="shared" si="66"/>
        <v>0</v>
      </c>
      <c r="X853" s="106">
        <f t="shared" si="69"/>
        <v>0</v>
      </c>
    </row>
    <row r="854" spans="1:24" ht="14">
      <c r="A854" s="198"/>
      <c r="D854" s="1"/>
      <c r="E854" s="1"/>
      <c r="F854" s="187"/>
      <c r="G854" s="187"/>
      <c r="H854" s="80" t="str">
        <f>IF(ISERROR(IF(ISERROR(VLOOKUP((LEFT(D854,2)),'Fed. Agency Identifier Table'!A$2:C$63,3,FALSE)),(VLOOKUP((LEFT(D854,1)),'Fed. Agency Identifier Table'!A$2:C$63,3,FALSE)),(VLOOKUP((LEFT(D854,2)),'Fed. Agency Identifier Table'!A$2:C$63,3,FALSE)))),"",(IF(ISERROR(VLOOKUP((LEFT(D854,2)),'Fed. Agency Identifier Table'!A$2:C$63,3,FALSE)),(VLOOKUP((LEFT(D854,1)),'Fed. Agency Identifier Table'!A$2:C$63,3,FALSE)),(VLOOKUP((LEFT(D854,2)),'Fed. Agency Identifier Table'!A$2:C$63,3,FALSE)))))</f>
        <v/>
      </c>
      <c r="I854" s="150" t="str">
        <f>IF(ISNUMBER(SEARCH("*.unk*",D854)),"Other Federal Awards",IF(ISERROR(VLOOKUP(D854,'CFDA Program Titles Table'!A$2:C$2607,3,FALSE)),"",VLOOKUP(D854,'CFDA Program Titles Table'!A$2:C$2607,3,FALSE)))</f>
        <v/>
      </c>
      <c r="J854" s="70"/>
      <c r="K854" s="70"/>
      <c r="L854" s="2"/>
      <c r="M854" s="10"/>
      <c r="N854" s="10"/>
      <c r="R854" s="17"/>
      <c r="S854" s="106" t="str">
        <f>IFERROR(IF(J854="Y", "Research And Development Programs Cluster:", VLOOKUP(D854,'Cluster Info'!$A$2:$B$113,2,FALSE)), "Non Cluster:")</f>
        <v>Non Cluster:</v>
      </c>
      <c r="T854" s="106">
        <f t="shared" si="65"/>
        <v>0</v>
      </c>
      <c r="U854" s="106">
        <f t="shared" si="67"/>
        <v>0</v>
      </c>
      <c r="V854" s="106">
        <f t="shared" si="68"/>
        <v>0</v>
      </c>
      <c r="W854" s="119">
        <f t="shared" si="66"/>
        <v>0</v>
      </c>
      <c r="X854" s="106">
        <f t="shared" si="69"/>
        <v>0</v>
      </c>
    </row>
    <row r="855" spans="1:24" ht="14">
      <c r="A855" s="198"/>
      <c r="D855" s="1"/>
      <c r="E855" s="1"/>
      <c r="F855" s="187"/>
      <c r="G855" s="187"/>
      <c r="H855" s="80" t="str">
        <f>IF(ISERROR(IF(ISERROR(VLOOKUP((LEFT(D855,2)),'Fed. Agency Identifier Table'!A$2:C$63,3,FALSE)),(VLOOKUP((LEFT(D855,1)),'Fed. Agency Identifier Table'!A$2:C$63,3,FALSE)),(VLOOKUP((LEFT(D855,2)),'Fed. Agency Identifier Table'!A$2:C$63,3,FALSE)))),"",(IF(ISERROR(VLOOKUP((LEFT(D855,2)),'Fed. Agency Identifier Table'!A$2:C$63,3,FALSE)),(VLOOKUP((LEFT(D855,1)),'Fed. Agency Identifier Table'!A$2:C$63,3,FALSE)),(VLOOKUP((LEFT(D855,2)),'Fed. Agency Identifier Table'!A$2:C$63,3,FALSE)))))</f>
        <v/>
      </c>
      <c r="I855" s="150" t="str">
        <f>IF(ISNUMBER(SEARCH("*.unk*",D855)),"Other Federal Awards",IF(ISERROR(VLOOKUP(D855,'CFDA Program Titles Table'!A$2:C$2607,3,FALSE)),"",VLOOKUP(D855,'CFDA Program Titles Table'!A$2:C$2607,3,FALSE)))</f>
        <v/>
      </c>
      <c r="J855" s="70"/>
      <c r="K855" s="70"/>
      <c r="L855" s="2"/>
      <c r="M855" s="10"/>
      <c r="N855" s="10"/>
      <c r="R855" s="17"/>
      <c r="S855" s="106" t="str">
        <f>IFERROR(IF(J855="Y", "Research And Development Programs Cluster:", VLOOKUP(D855,'Cluster Info'!$A$2:$B$113,2,FALSE)), "Non Cluster:")</f>
        <v>Non Cluster:</v>
      </c>
      <c r="T855" s="106">
        <f t="shared" si="65"/>
        <v>0</v>
      </c>
      <c r="U855" s="106">
        <f t="shared" si="67"/>
        <v>0</v>
      </c>
      <c r="V855" s="106">
        <f t="shared" si="68"/>
        <v>0</v>
      </c>
      <c r="W855" s="119">
        <f t="shared" si="66"/>
        <v>0</v>
      </c>
      <c r="X855" s="106">
        <f t="shared" si="69"/>
        <v>0</v>
      </c>
    </row>
    <row r="856" spans="1:24" ht="14">
      <c r="A856" s="198"/>
      <c r="D856" s="1"/>
      <c r="E856" s="1"/>
      <c r="F856" s="187"/>
      <c r="G856" s="187"/>
      <c r="H856" s="80" t="str">
        <f>IF(ISERROR(IF(ISERROR(VLOOKUP((LEFT(D856,2)),'Fed. Agency Identifier Table'!A$2:C$63,3,FALSE)),(VLOOKUP((LEFT(D856,1)),'Fed. Agency Identifier Table'!A$2:C$63,3,FALSE)),(VLOOKUP((LEFT(D856,2)),'Fed. Agency Identifier Table'!A$2:C$63,3,FALSE)))),"",(IF(ISERROR(VLOOKUP((LEFT(D856,2)),'Fed. Agency Identifier Table'!A$2:C$63,3,FALSE)),(VLOOKUP((LEFT(D856,1)),'Fed. Agency Identifier Table'!A$2:C$63,3,FALSE)),(VLOOKUP((LEFT(D856,2)),'Fed. Agency Identifier Table'!A$2:C$63,3,FALSE)))))</f>
        <v/>
      </c>
      <c r="I856" s="150" t="str">
        <f>IF(ISNUMBER(SEARCH("*.unk*",D856)),"Other Federal Awards",IF(ISERROR(VLOOKUP(D856,'CFDA Program Titles Table'!A$2:C$2607,3,FALSE)),"",VLOOKUP(D856,'CFDA Program Titles Table'!A$2:C$2607,3,FALSE)))</f>
        <v/>
      </c>
      <c r="J856" s="70"/>
      <c r="K856" s="70"/>
      <c r="L856" s="2"/>
      <c r="M856" s="10"/>
      <c r="N856" s="10"/>
      <c r="R856" s="17"/>
      <c r="S856" s="106" t="str">
        <f>IFERROR(IF(J856="Y", "Research And Development Programs Cluster:", VLOOKUP(D856,'Cluster Info'!$A$2:$B$113,2,FALSE)), "Non Cluster:")</f>
        <v>Non Cluster:</v>
      </c>
      <c r="T856" s="106">
        <f t="shared" si="65"/>
        <v>0</v>
      </c>
      <c r="U856" s="106">
        <f t="shared" si="67"/>
        <v>0</v>
      </c>
      <c r="V856" s="106">
        <f t="shared" si="68"/>
        <v>0</v>
      </c>
      <c r="W856" s="119">
        <f t="shared" si="66"/>
        <v>0</v>
      </c>
      <c r="X856" s="106">
        <f t="shared" si="69"/>
        <v>0</v>
      </c>
    </row>
    <row r="857" spans="1:24" ht="14">
      <c r="A857" s="198"/>
      <c r="D857" s="1"/>
      <c r="E857" s="1"/>
      <c r="F857" s="187"/>
      <c r="G857" s="187"/>
      <c r="H857" s="80" t="str">
        <f>IF(ISERROR(IF(ISERROR(VLOOKUP((LEFT(D857,2)),'Fed. Agency Identifier Table'!A$2:C$63,3,FALSE)),(VLOOKUP((LEFT(D857,1)),'Fed. Agency Identifier Table'!A$2:C$63,3,FALSE)),(VLOOKUP((LEFT(D857,2)),'Fed. Agency Identifier Table'!A$2:C$63,3,FALSE)))),"",(IF(ISERROR(VLOOKUP((LEFT(D857,2)),'Fed. Agency Identifier Table'!A$2:C$63,3,FALSE)),(VLOOKUP((LEFT(D857,1)),'Fed. Agency Identifier Table'!A$2:C$63,3,FALSE)),(VLOOKUP((LEFT(D857,2)),'Fed. Agency Identifier Table'!A$2:C$63,3,FALSE)))))</f>
        <v/>
      </c>
      <c r="I857" s="150" t="str">
        <f>IF(ISNUMBER(SEARCH("*.unk*",D857)),"Other Federal Awards",IF(ISERROR(VLOOKUP(D857,'CFDA Program Titles Table'!A$2:C$2607,3,FALSE)),"",VLOOKUP(D857,'CFDA Program Titles Table'!A$2:C$2607,3,FALSE)))</f>
        <v/>
      </c>
      <c r="J857" s="70"/>
      <c r="K857" s="70"/>
      <c r="L857" s="2"/>
      <c r="M857" s="10"/>
      <c r="N857" s="10"/>
      <c r="R857" s="17"/>
      <c r="S857" s="106" t="str">
        <f>IFERROR(IF(J857="Y", "Research And Development Programs Cluster:", VLOOKUP(D857,'Cluster Info'!$A$2:$B$113,2,FALSE)), "Non Cluster:")</f>
        <v>Non Cluster:</v>
      </c>
      <c r="T857" s="106">
        <f t="shared" si="65"/>
        <v>0</v>
      </c>
      <c r="U857" s="106">
        <f t="shared" si="67"/>
        <v>0</v>
      </c>
      <c r="V857" s="106">
        <f t="shared" si="68"/>
        <v>0</v>
      </c>
      <c r="W857" s="119">
        <f t="shared" si="66"/>
        <v>0</v>
      </c>
      <c r="X857" s="106">
        <f t="shared" si="69"/>
        <v>0</v>
      </c>
    </row>
    <row r="858" spans="1:24" ht="14">
      <c r="A858" s="198"/>
      <c r="D858" s="1"/>
      <c r="E858" s="1"/>
      <c r="F858" s="187"/>
      <c r="G858" s="187"/>
      <c r="H858" s="80" t="str">
        <f>IF(ISERROR(IF(ISERROR(VLOOKUP((LEFT(D858,2)),'Fed. Agency Identifier Table'!A$2:C$63,3,FALSE)),(VLOOKUP((LEFT(D858,1)),'Fed. Agency Identifier Table'!A$2:C$63,3,FALSE)),(VLOOKUP((LEFT(D858,2)),'Fed. Agency Identifier Table'!A$2:C$63,3,FALSE)))),"",(IF(ISERROR(VLOOKUP((LEFT(D858,2)),'Fed. Agency Identifier Table'!A$2:C$63,3,FALSE)),(VLOOKUP((LEFT(D858,1)),'Fed. Agency Identifier Table'!A$2:C$63,3,FALSE)),(VLOOKUP((LEFT(D858,2)),'Fed. Agency Identifier Table'!A$2:C$63,3,FALSE)))))</f>
        <v/>
      </c>
      <c r="I858" s="150" t="str">
        <f>IF(ISNUMBER(SEARCH("*.unk*",D858)),"Other Federal Awards",IF(ISERROR(VLOOKUP(D858,'CFDA Program Titles Table'!A$2:C$2607,3,FALSE)),"",VLOOKUP(D858,'CFDA Program Titles Table'!A$2:C$2607,3,FALSE)))</f>
        <v/>
      </c>
      <c r="J858" s="70"/>
      <c r="K858" s="70"/>
      <c r="L858" s="2"/>
      <c r="M858" s="10"/>
      <c r="N858" s="10"/>
      <c r="R858" s="17"/>
      <c r="S858" s="106" t="str">
        <f>IFERROR(IF(J858="Y", "Research And Development Programs Cluster:", VLOOKUP(D858,'Cluster Info'!$A$2:$B$113,2,FALSE)), "Non Cluster:")</f>
        <v>Non Cluster:</v>
      </c>
      <c r="T858" s="106">
        <f t="shared" si="65"/>
        <v>0</v>
      </c>
      <c r="U858" s="106">
        <f t="shared" si="67"/>
        <v>0</v>
      </c>
      <c r="V858" s="106">
        <f t="shared" si="68"/>
        <v>0</v>
      </c>
      <c r="W858" s="119">
        <f t="shared" si="66"/>
        <v>0</v>
      </c>
      <c r="X858" s="106">
        <f t="shared" si="69"/>
        <v>0</v>
      </c>
    </row>
    <row r="859" spans="1:24" ht="14">
      <c r="A859" s="198"/>
      <c r="D859" s="1"/>
      <c r="E859" s="1"/>
      <c r="F859" s="187"/>
      <c r="G859" s="187"/>
      <c r="H859" s="80" t="str">
        <f>IF(ISERROR(IF(ISERROR(VLOOKUP((LEFT(D859,2)),'Fed. Agency Identifier Table'!A$2:C$63,3,FALSE)),(VLOOKUP((LEFT(D859,1)),'Fed. Agency Identifier Table'!A$2:C$63,3,FALSE)),(VLOOKUP((LEFT(D859,2)),'Fed. Agency Identifier Table'!A$2:C$63,3,FALSE)))),"",(IF(ISERROR(VLOOKUP((LEFT(D859,2)),'Fed. Agency Identifier Table'!A$2:C$63,3,FALSE)),(VLOOKUP((LEFT(D859,1)),'Fed. Agency Identifier Table'!A$2:C$63,3,FALSE)),(VLOOKUP((LEFT(D859,2)),'Fed. Agency Identifier Table'!A$2:C$63,3,FALSE)))))</f>
        <v/>
      </c>
      <c r="I859" s="150" t="str">
        <f>IF(ISNUMBER(SEARCH("*.unk*",D859)),"Other Federal Awards",IF(ISERROR(VLOOKUP(D859,'CFDA Program Titles Table'!A$2:C$2607,3,FALSE)),"",VLOOKUP(D859,'CFDA Program Titles Table'!A$2:C$2607,3,FALSE)))</f>
        <v/>
      </c>
      <c r="J859" s="70"/>
      <c r="K859" s="70"/>
      <c r="L859" s="2"/>
      <c r="M859" s="10"/>
      <c r="N859" s="10"/>
      <c r="R859" s="17"/>
      <c r="S859" s="106" t="str">
        <f>IFERROR(IF(J859="Y", "Research And Development Programs Cluster:", VLOOKUP(D859,'Cluster Info'!$A$2:$B$113,2,FALSE)), "Non Cluster:")</f>
        <v>Non Cluster:</v>
      </c>
      <c r="T859" s="106">
        <f t="shared" si="65"/>
        <v>0</v>
      </c>
      <c r="U859" s="106">
        <f t="shared" si="67"/>
        <v>0</v>
      </c>
      <c r="V859" s="106">
        <f t="shared" si="68"/>
        <v>0</v>
      </c>
      <c r="W859" s="119">
        <f t="shared" si="66"/>
        <v>0</v>
      </c>
      <c r="X859" s="106">
        <f t="shared" si="69"/>
        <v>0</v>
      </c>
    </row>
    <row r="860" spans="1:24" ht="14">
      <c r="A860" s="198"/>
      <c r="D860" s="1"/>
      <c r="E860" s="1"/>
      <c r="F860" s="187"/>
      <c r="G860" s="187"/>
      <c r="H860" s="80" t="str">
        <f>IF(ISERROR(IF(ISERROR(VLOOKUP((LEFT(D860,2)),'Fed. Agency Identifier Table'!A$2:C$63,3,FALSE)),(VLOOKUP((LEFT(D860,1)),'Fed. Agency Identifier Table'!A$2:C$63,3,FALSE)),(VLOOKUP((LEFT(D860,2)),'Fed. Agency Identifier Table'!A$2:C$63,3,FALSE)))),"",(IF(ISERROR(VLOOKUP((LEFT(D860,2)),'Fed. Agency Identifier Table'!A$2:C$63,3,FALSE)),(VLOOKUP((LEFT(D860,1)),'Fed. Agency Identifier Table'!A$2:C$63,3,FALSE)),(VLOOKUP((LEFT(D860,2)),'Fed. Agency Identifier Table'!A$2:C$63,3,FALSE)))))</f>
        <v/>
      </c>
      <c r="I860" s="150" t="str">
        <f>IF(ISNUMBER(SEARCH("*.unk*",D860)),"Other Federal Awards",IF(ISERROR(VLOOKUP(D860,'CFDA Program Titles Table'!A$2:C$2607,3,FALSE)),"",VLOOKUP(D860,'CFDA Program Titles Table'!A$2:C$2607,3,FALSE)))</f>
        <v/>
      </c>
      <c r="J860" s="70"/>
      <c r="K860" s="70"/>
      <c r="L860" s="2"/>
      <c r="M860" s="10"/>
      <c r="N860" s="10"/>
      <c r="R860" s="17"/>
      <c r="S860" s="106" t="str">
        <f>IFERROR(IF(J860="Y", "Research And Development Programs Cluster:", VLOOKUP(D860,'Cluster Info'!$A$2:$B$113,2,FALSE)), "Non Cluster:")</f>
        <v>Non Cluster:</v>
      </c>
      <c r="T860" s="106">
        <f t="shared" si="65"/>
        <v>0</v>
      </c>
      <c r="U860" s="106">
        <f t="shared" si="67"/>
        <v>0</v>
      </c>
      <c r="V860" s="106">
        <f t="shared" si="68"/>
        <v>0</v>
      </c>
      <c r="W860" s="119">
        <f t="shared" si="66"/>
        <v>0</v>
      </c>
      <c r="X860" s="106">
        <f t="shared" si="69"/>
        <v>0</v>
      </c>
    </row>
    <row r="861" spans="1:24" ht="14">
      <c r="A861" s="198"/>
      <c r="D861" s="1"/>
      <c r="E861" s="1"/>
      <c r="F861" s="187"/>
      <c r="G861" s="187"/>
      <c r="H861" s="80" t="str">
        <f>IF(ISERROR(IF(ISERROR(VLOOKUP((LEFT(D861,2)),'Fed. Agency Identifier Table'!A$2:C$63,3,FALSE)),(VLOOKUP((LEFT(D861,1)),'Fed. Agency Identifier Table'!A$2:C$63,3,FALSE)),(VLOOKUP((LEFT(D861,2)),'Fed. Agency Identifier Table'!A$2:C$63,3,FALSE)))),"",(IF(ISERROR(VLOOKUP((LEFT(D861,2)),'Fed. Agency Identifier Table'!A$2:C$63,3,FALSE)),(VLOOKUP((LEFT(D861,1)),'Fed. Agency Identifier Table'!A$2:C$63,3,FALSE)),(VLOOKUP((LEFT(D861,2)),'Fed. Agency Identifier Table'!A$2:C$63,3,FALSE)))))</f>
        <v/>
      </c>
      <c r="I861" s="150" t="str">
        <f>IF(ISNUMBER(SEARCH("*.unk*",D861)),"Other Federal Awards",IF(ISERROR(VLOOKUP(D861,'CFDA Program Titles Table'!A$2:C$2607,3,FALSE)),"",VLOOKUP(D861,'CFDA Program Titles Table'!A$2:C$2607,3,FALSE)))</f>
        <v/>
      </c>
      <c r="J861" s="70"/>
      <c r="K861" s="70"/>
      <c r="L861" s="2"/>
      <c r="M861" s="10"/>
      <c r="N861" s="10"/>
      <c r="R861" s="17"/>
      <c r="S861" s="106" t="str">
        <f>IFERROR(IF(J861="Y", "Research And Development Programs Cluster:", VLOOKUP(D861,'Cluster Info'!$A$2:$B$113,2,FALSE)), "Non Cluster:")</f>
        <v>Non Cluster:</v>
      </c>
      <c r="T861" s="106">
        <f t="shared" si="65"/>
        <v>0</v>
      </c>
      <c r="U861" s="106">
        <f t="shared" si="67"/>
        <v>0</v>
      </c>
      <c r="V861" s="106">
        <f t="shared" si="68"/>
        <v>0</v>
      </c>
      <c r="W861" s="119">
        <f t="shared" si="66"/>
        <v>0</v>
      </c>
      <c r="X861" s="106">
        <f t="shared" si="69"/>
        <v>0</v>
      </c>
    </row>
    <row r="862" spans="1:24" ht="14">
      <c r="A862" s="198"/>
      <c r="D862" s="1"/>
      <c r="E862" s="1"/>
      <c r="F862" s="187"/>
      <c r="G862" s="187"/>
      <c r="H862" s="80" t="str">
        <f>IF(ISERROR(IF(ISERROR(VLOOKUP((LEFT(D862,2)),'Fed. Agency Identifier Table'!A$2:C$63,3,FALSE)),(VLOOKUP((LEFT(D862,1)),'Fed. Agency Identifier Table'!A$2:C$63,3,FALSE)),(VLOOKUP((LEFT(D862,2)),'Fed. Agency Identifier Table'!A$2:C$63,3,FALSE)))),"",(IF(ISERROR(VLOOKUP((LEFT(D862,2)),'Fed. Agency Identifier Table'!A$2:C$63,3,FALSE)),(VLOOKUP((LEFT(D862,1)),'Fed. Agency Identifier Table'!A$2:C$63,3,FALSE)),(VLOOKUP((LEFT(D862,2)),'Fed. Agency Identifier Table'!A$2:C$63,3,FALSE)))))</f>
        <v/>
      </c>
      <c r="I862" s="150" t="str">
        <f>IF(ISNUMBER(SEARCH("*.unk*",D862)),"Other Federal Awards",IF(ISERROR(VLOOKUP(D862,'CFDA Program Titles Table'!A$2:C$2607,3,FALSE)),"",VLOOKUP(D862,'CFDA Program Titles Table'!A$2:C$2607,3,FALSE)))</f>
        <v/>
      </c>
      <c r="J862" s="70"/>
      <c r="K862" s="70"/>
      <c r="L862" s="2"/>
      <c r="M862" s="10"/>
      <c r="N862" s="10"/>
      <c r="R862" s="17"/>
      <c r="S862" s="106" t="str">
        <f>IFERROR(IF(J862="Y", "Research And Development Programs Cluster:", VLOOKUP(D862,'Cluster Info'!$A$2:$B$113,2,FALSE)), "Non Cluster:")</f>
        <v>Non Cluster:</v>
      </c>
      <c r="T862" s="106">
        <f t="shared" si="65"/>
        <v>0</v>
      </c>
      <c r="U862" s="106">
        <f t="shared" si="67"/>
        <v>0</v>
      </c>
      <c r="V862" s="106">
        <f t="shared" si="68"/>
        <v>0</v>
      </c>
      <c r="W862" s="119">
        <f t="shared" si="66"/>
        <v>0</v>
      </c>
      <c r="X862" s="106">
        <f t="shared" si="69"/>
        <v>0</v>
      </c>
    </row>
    <row r="863" spans="1:24" ht="14">
      <c r="A863" s="198"/>
      <c r="D863" s="1"/>
      <c r="E863" s="1"/>
      <c r="F863" s="187"/>
      <c r="G863" s="187"/>
      <c r="H863" s="80" t="str">
        <f>IF(ISERROR(IF(ISERROR(VLOOKUP((LEFT(D863,2)),'Fed. Agency Identifier Table'!A$2:C$63,3,FALSE)),(VLOOKUP((LEFT(D863,1)),'Fed. Agency Identifier Table'!A$2:C$63,3,FALSE)),(VLOOKUP((LEFT(D863,2)),'Fed. Agency Identifier Table'!A$2:C$63,3,FALSE)))),"",(IF(ISERROR(VLOOKUP((LEFT(D863,2)),'Fed. Agency Identifier Table'!A$2:C$63,3,FALSE)),(VLOOKUP((LEFT(D863,1)),'Fed. Agency Identifier Table'!A$2:C$63,3,FALSE)),(VLOOKUP((LEFT(D863,2)),'Fed. Agency Identifier Table'!A$2:C$63,3,FALSE)))))</f>
        <v/>
      </c>
      <c r="I863" s="150" t="str">
        <f>IF(ISNUMBER(SEARCH("*.unk*",D863)),"Other Federal Awards",IF(ISERROR(VLOOKUP(D863,'CFDA Program Titles Table'!A$2:C$2607,3,FALSE)),"",VLOOKUP(D863,'CFDA Program Titles Table'!A$2:C$2607,3,FALSE)))</f>
        <v/>
      </c>
      <c r="J863" s="70"/>
      <c r="K863" s="70"/>
      <c r="L863" s="2"/>
      <c r="M863" s="10"/>
      <c r="N863" s="10"/>
      <c r="R863" s="17"/>
      <c r="S863" s="106" t="str">
        <f>IFERROR(IF(J863="Y", "Research And Development Programs Cluster:", VLOOKUP(D863,'Cluster Info'!$A$2:$B$113,2,FALSE)), "Non Cluster:")</f>
        <v>Non Cluster:</v>
      </c>
      <c r="T863" s="106">
        <f t="shared" si="65"/>
        <v>0</v>
      </c>
      <c r="U863" s="106">
        <f t="shared" si="67"/>
        <v>0</v>
      </c>
      <c r="V863" s="106">
        <f t="shared" si="68"/>
        <v>0</v>
      </c>
      <c r="W863" s="119">
        <f t="shared" si="66"/>
        <v>0</v>
      </c>
      <c r="X863" s="106">
        <f t="shared" si="69"/>
        <v>0</v>
      </c>
    </row>
    <row r="864" spans="1:24" ht="14">
      <c r="A864" s="198"/>
      <c r="D864" s="1"/>
      <c r="E864" s="1"/>
      <c r="F864" s="187"/>
      <c r="G864" s="187"/>
      <c r="H864" s="80" t="str">
        <f>IF(ISERROR(IF(ISERROR(VLOOKUP((LEFT(D864,2)),'Fed. Agency Identifier Table'!A$2:C$63,3,FALSE)),(VLOOKUP((LEFT(D864,1)),'Fed. Agency Identifier Table'!A$2:C$63,3,FALSE)),(VLOOKUP((LEFT(D864,2)),'Fed. Agency Identifier Table'!A$2:C$63,3,FALSE)))),"",(IF(ISERROR(VLOOKUP((LEFT(D864,2)),'Fed. Agency Identifier Table'!A$2:C$63,3,FALSE)),(VLOOKUP((LEFT(D864,1)),'Fed. Agency Identifier Table'!A$2:C$63,3,FALSE)),(VLOOKUP((LEFT(D864,2)),'Fed. Agency Identifier Table'!A$2:C$63,3,FALSE)))))</f>
        <v/>
      </c>
      <c r="I864" s="150" t="str">
        <f>IF(ISNUMBER(SEARCH("*.unk*",D864)),"Other Federal Awards",IF(ISERROR(VLOOKUP(D864,'CFDA Program Titles Table'!A$2:C$2607,3,FALSE)),"",VLOOKUP(D864,'CFDA Program Titles Table'!A$2:C$2607,3,FALSE)))</f>
        <v/>
      </c>
      <c r="J864" s="70"/>
      <c r="K864" s="70"/>
      <c r="L864" s="2"/>
      <c r="M864" s="10"/>
      <c r="N864" s="10"/>
      <c r="R864" s="17"/>
      <c r="S864" s="106" t="str">
        <f>IFERROR(IF(J864="Y", "Research And Development Programs Cluster:", VLOOKUP(D864,'Cluster Info'!$A$2:$B$113,2,FALSE)), "Non Cluster:")</f>
        <v>Non Cluster:</v>
      </c>
      <c r="T864" s="106">
        <f t="shared" si="65"/>
        <v>0</v>
      </c>
      <c r="U864" s="106">
        <f t="shared" si="67"/>
        <v>0</v>
      </c>
      <c r="V864" s="106">
        <f t="shared" si="68"/>
        <v>0</v>
      </c>
      <c r="W864" s="119">
        <f t="shared" si="66"/>
        <v>0</v>
      </c>
      <c r="X864" s="106">
        <f t="shared" si="69"/>
        <v>0</v>
      </c>
    </row>
    <row r="865" spans="1:24" ht="14">
      <c r="A865" s="198"/>
      <c r="D865" s="1"/>
      <c r="E865" s="1"/>
      <c r="F865" s="187"/>
      <c r="G865" s="187"/>
      <c r="H865" s="80" t="str">
        <f>IF(ISERROR(IF(ISERROR(VLOOKUP((LEFT(D865,2)),'Fed. Agency Identifier Table'!A$2:C$63,3,FALSE)),(VLOOKUP((LEFT(D865,1)),'Fed. Agency Identifier Table'!A$2:C$63,3,FALSE)),(VLOOKUP((LEFT(D865,2)),'Fed. Agency Identifier Table'!A$2:C$63,3,FALSE)))),"",(IF(ISERROR(VLOOKUP((LEFT(D865,2)),'Fed. Agency Identifier Table'!A$2:C$63,3,FALSE)),(VLOOKUP((LEFT(D865,1)),'Fed. Agency Identifier Table'!A$2:C$63,3,FALSE)),(VLOOKUP((LEFT(D865,2)),'Fed. Agency Identifier Table'!A$2:C$63,3,FALSE)))))</f>
        <v/>
      </c>
      <c r="I865" s="150" t="str">
        <f>IF(ISNUMBER(SEARCH("*.unk*",D865)),"Other Federal Awards",IF(ISERROR(VLOOKUP(D865,'CFDA Program Titles Table'!A$2:C$2607,3,FALSE)),"",VLOOKUP(D865,'CFDA Program Titles Table'!A$2:C$2607,3,FALSE)))</f>
        <v/>
      </c>
      <c r="J865" s="70"/>
      <c r="K865" s="70"/>
      <c r="L865" s="2"/>
      <c r="M865" s="10"/>
      <c r="N865" s="10"/>
      <c r="R865" s="17"/>
      <c r="S865" s="106" t="str">
        <f>IFERROR(IF(J865="Y", "Research And Development Programs Cluster:", VLOOKUP(D865,'Cluster Info'!$A$2:$B$113,2,FALSE)), "Non Cluster:")</f>
        <v>Non Cluster:</v>
      </c>
      <c r="T865" s="106">
        <f t="shared" si="65"/>
        <v>0</v>
      </c>
      <c r="U865" s="106">
        <f t="shared" si="67"/>
        <v>0</v>
      </c>
      <c r="V865" s="106">
        <f t="shared" si="68"/>
        <v>0</v>
      </c>
      <c r="W865" s="119">
        <f t="shared" si="66"/>
        <v>0</v>
      </c>
      <c r="X865" s="106">
        <f t="shared" si="69"/>
        <v>0</v>
      </c>
    </row>
    <row r="866" spans="1:24" ht="14">
      <c r="A866" s="198"/>
      <c r="D866" s="1"/>
      <c r="E866" s="1"/>
      <c r="F866" s="187"/>
      <c r="G866" s="187"/>
      <c r="H866" s="80" t="str">
        <f>IF(ISERROR(IF(ISERROR(VLOOKUP((LEFT(D866,2)),'Fed. Agency Identifier Table'!A$2:C$63,3,FALSE)),(VLOOKUP((LEFT(D866,1)),'Fed. Agency Identifier Table'!A$2:C$63,3,FALSE)),(VLOOKUP((LEFT(D866,2)),'Fed. Agency Identifier Table'!A$2:C$63,3,FALSE)))),"",(IF(ISERROR(VLOOKUP((LEFT(D866,2)),'Fed. Agency Identifier Table'!A$2:C$63,3,FALSE)),(VLOOKUP((LEFT(D866,1)),'Fed. Agency Identifier Table'!A$2:C$63,3,FALSE)),(VLOOKUP((LEFT(D866,2)),'Fed. Agency Identifier Table'!A$2:C$63,3,FALSE)))))</f>
        <v/>
      </c>
      <c r="I866" s="150" t="str">
        <f>IF(ISNUMBER(SEARCH("*.unk*",D866)),"Other Federal Awards",IF(ISERROR(VLOOKUP(D866,'CFDA Program Titles Table'!A$2:C$2607,3,FALSE)),"",VLOOKUP(D866,'CFDA Program Titles Table'!A$2:C$2607,3,FALSE)))</f>
        <v/>
      </c>
      <c r="J866" s="70"/>
      <c r="K866" s="70"/>
      <c r="L866" s="2"/>
      <c r="M866" s="10"/>
      <c r="N866" s="10"/>
      <c r="R866" s="17"/>
      <c r="S866" s="106" t="str">
        <f>IFERROR(IF(J866="Y", "Research And Development Programs Cluster:", VLOOKUP(D866,'Cluster Info'!$A$2:$B$113,2,FALSE)), "Non Cluster:")</f>
        <v>Non Cluster:</v>
      </c>
      <c r="T866" s="106">
        <f t="shared" si="65"/>
        <v>0</v>
      </c>
      <c r="U866" s="106">
        <f t="shared" si="67"/>
        <v>0</v>
      </c>
      <c r="V866" s="106">
        <f t="shared" si="68"/>
        <v>0</v>
      </c>
      <c r="W866" s="119">
        <f t="shared" si="66"/>
        <v>0</v>
      </c>
      <c r="X866" s="106">
        <f t="shared" si="69"/>
        <v>0</v>
      </c>
    </row>
    <row r="867" spans="1:24" ht="14">
      <c r="A867" s="198"/>
      <c r="D867" s="1"/>
      <c r="E867" s="1"/>
      <c r="F867" s="187"/>
      <c r="G867" s="187"/>
      <c r="H867" s="80" t="str">
        <f>IF(ISERROR(IF(ISERROR(VLOOKUP((LEFT(D867,2)),'Fed. Agency Identifier Table'!A$2:C$63,3,FALSE)),(VLOOKUP((LEFT(D867,1)),'Fed. Agency Identifier Table'!A$2:C$63,3,FALSE)),(VLOOKUP((LEFT(D867,2)),'Fed. Agency Identifier Table'!A$2:C$63,3,FALSE)))),"",(IF(ISERROR(VLOOKUP((LEFT(D867,2)),'Fed. Agency Identifier Table'!A$2:C$63,3,FALSE)),(VLOOKUP((LEFT(D867,1)),'Fed. Agency Identifier Table'!A$2:C$63,3,FALSE)),(VLOOKUP((LEFT(D867,2)),'Fed. Agency Identifier Table'!A$2:C$63,3,FALSE)))))</f>
        <v/>
      </c>
      <c r="I867" s="150" t="str">
        <f>IF(ISNUMBER(SEARCH("*.unk*",D867)),"Other Federal Awards",IF(ISERROR(VLOOKUP(D867,'CFDA Program Titles Table'!A$2:C$2607,3,FALSE)),"",VLOOKUP(D867,'CFDA Program Titles Table'!A$2:C$2607,3,FALSE)))</f>
        <v/>
      </c>
      <c r="J867" s="70"/>
      <c r="K867" s="70"/>
      <c r="L867" s="2"/>
      <c r="M867" s="10"/>
      <c r="N867" s="10"/>
      <c r="R867" s="17"/>
      <c r="S867" s="106" t="str">
        <f>IFERROR(IF(J867="Y", "Research And Development Programs Cluster:", VLOOKUP(D867,'Cluster Info'!$A$2:$B$113,2,FALSE)), "Non Cluster:")</f>
        <v>Non Cluster:</v>
      </c>
      <c r="T867" s="106">
        <f t="shared" si="65"/>
        <v>0</v>
      </c>
      <c r="U867" s="106">
        <f t="shared" si="67"/>
        <v>0</v>
      </c>
      <c r="V867" s="106">
        <f t="shared" si="68"/>
        <v>0</v>
      </c>
      <c r="W867" s="119">
        <f t="shared" si="66"/>
        <v>0</v>
      </c>
      <c r="X867" s="106">
        <f t="shared" si="69"/>
        <v>0</v>
      </c>
    </row>
    <row r="868" spans="1:24" ht="14">
      <c r="A868" s="198"/>
      <c r="D868" s="1"/>
      <c r="E868" s="1"/>
      <c r="F868" s="187"/>
      <c r="G868" s="187"/>
      <c r="H868" s="80" t="str">
        <f>IF(ISERROR(IF(ISERROR(VLOOKUP((LEFT(D868,2)),'Fed. Agency Identifier Table'!A$2:C$63,3,FALSE)),(VLOOKUP((LEFT(D868,1)),'Fed. Agency Identifier Table'!A$2:C$63,3,FALSE)),(VLOOKUP((LEFT(D868,2)),'Fed. Agency Identifier Table'!A$2:C$63,3,FALSE)))),"",(IF(ISERROR(VLOOKUP((LEFT(D868,2)),'Fed. Agency Identifier Table'!A$2:C$63,3,FALSE)),(VLOOKUP((LEFT(D868,1)),'Fed. Agency Identifier Table'!A$2:C$63,3,FALSE)),(VLOOKUP((LEFT(D868,2)),'Fed. Agency Identifier Table'!A$2:C$63,3,FALSE)))))</f>
        <v/>
      </c>
      <c r="I868" s="150" t="str">
        <f>IF(ISNUMBER(SEARCH("*.unk*",D868)),"Other Federal Awards",IF(ISERROR(VLOOKUP(D868,'CFDA Program Titles Table'!A$2:C$2607,3,FALSE)),"",VLOOKUP(D868,'CFDA Program Titles Table'!A$2:C$2607,3,FALSE)))</f>
        <v/>
      </c>
      <c r="J868" s="70"/>
      <c r="K868" s="70"/>
      <c r="L868" s="2"/>
      <c r="M868" s="10"/>
      <c r="N868" s="10"/>
      <c r="R868" s="17"/>
      <c r="S868" s="106" t="str">
        <f>IFERROR(IF(J868="Y", "Research And Development Programs Cluster:", VLOOKUP(D868,'Cluster Info'!$A$2:$B$113,2,FALSE)), "Non Cluster:")</f>
        <v>Non Cluster:</v>
      </c>
      <c r="T868" s="106">
        <f t="shared" si="65"/>
        <v>0</v>
      </c>
      <c r="U868" s="106">
        <f t="shared" si="67"/>
        <v>0</v>
      </c>
      <c r="V868" s="106">
        <f t="shared" si="68"/>
        <v>0</v>
      </c>
      <c r="W868" s="119">
        <f t="shared" si="66"/>
        <v>0</v>
      </c>
      <c r="X868" s="106">
        <f t="shared" si="69"/>
        <v>0</v>
      </c>
    </row>
    <row r="869" spans="1:24" ht="14">
      <c r="A869" s="198"/>
      <c r="D869" s="1"/>
      <c r="E869" s="1"/>
      <c r="F869" s="187"/>
      <c r="G869" s="187"/>
      <c r="H869" s="80" t="str">
        <f>IF(ISERROR(IF(ISERROR(VLOOKUP((LEFT(D869,2)),'Fed. Agency Identifier Table'!A$2:C$63,3,FALSE)),(VLOOKUP((LEFT(D869,1)),'Fed. Agency Identifier Table'!A$2:C$63,3,FALSE)),(VLOOKUP((LEFT(D869,2)),'Fed. Agency Identifier Table'!A$2:C$63,3,FALSE)))),"",(IF(ISERROR(VLOOKUP((LEFT(D869,2)),'Fed. Agency Identifier Table'!A$2:C$63,3,FALSE)),(VLOOKUP((LEFT(D869,1)),'Fed. Agency Identifier Table'!A$2:C$63,3,FALSE)),(VLOOKUP((LEFT(D869,2)),'Fed. Agency Identifier Table'!A$2:C$63,3,FALSE)))))</f>
        <v/>
      </c>
      <c r="I869" s="150" t="str">
        <f>IF(ISNUMBER(SEARCH("*.unk*",D869)),"Other Federal Awards",IF(ISERROR(VLOOKUP(D869,'CFDA Program Titles Table'!A$2:C$2607,3,FALSE)),"",VLOOKUP(D869,'CFDA Program Titles Table'!A$2:C$2607,3,FALSE)))</f>
        <v/>
      </c>
      <c r="J869" s="70"/>
      <c r="K869" s="70"/>
      <c r="L869" s="2"/>
      <c r="M869" s="10"/>
      <c r="N869" s="10"/>
      <c r="R869" s="17"/>
      <c r="S869" s="106" t="str">
        <f>IFERROR(IF(J869="Y", "Research And Development Programs Cluster:", VLOOKUP(D869,'Cluster Info'!$A$2:$B$113,2,FALSE)), "Non Cluster:")</f>
        <v>Non Cluster:</v>
      </c>
      <c r="T869" s="106">
        <f t="shared" si="65"/>
        <v>0</v>
      </c>
      <c r="U869" s="106">
        <f t="shared" si="67"/>
        <v>0</v>
      </c>
      <c r="V869" s="106">
        <f t="shared" si="68"/>
        <v>0</v>
      </c>
      <c r="W869" s="119">
        <f t="shared" si="66"/>
        <v>0</v>
      </c>
      <c r="X869" s="106">
        <f t="shared" si="69"/>
        <v>0</v>
      </c>
    </row>
    <row r="870" spans="1:24" ht="14">
      <c r="A870" s="198"/>
      <c r="D870" s="1"/>
      <c r="E870" s="1"/>
      <c r="F870" s="187"/>
      <c r="G870" s="187"/>
      <c r="H870" s="80" t="str">
        <f>IF(ISERROR(IF(ISERROR(VLOOKUP((LEFT(D870,2)),'Fed. Agency Identifier Table'!A$2:C$63,3,FALSE)),(VLOOKUP((LEFT(D870,1)),'Fed. Agency Identifier Table'!A$2:C$63,3,FALSE)),(VLOOKUP((LEFT(D870,2)),'Fed. Agency Identifier Table'!A$2:C$63,3,FALSE)))),"",(IF(ISERROR(VLOOKUP((LEFT(D870,2)),'Fed. Agency Identifier Table'!A$2:C$63,3,FALSE)),(VLOOKUP((LEFT(D870,1)),'Fed. Agency Identifier Table'!A$2:C$63,3,FALSE)),(VLOOKUP((LEFT(D870,2)),'Fed. Agency Identifier Table'!A$2:C$63,3,FALSE)))))</f>
        <v/>
      </c>
      <c r="I870" s="150" t="str">
        <f>IF(ISNUMBER(SEARCH("*.unk*",D870)),"Other Federal Awards",IF(ISERROR(VLOOKUP(D870,'CFDA Program Titles Table'!A$2:C$2607,3,FALSE)),"",VLOOKUP(D870,'CFDA Program Titles Table'!A$2:C$2607,3,FALSE)))</f>
        <v/>
      </c>
      <c r="J870" s="70"/>
      <c r="K870" s="70"/>
      <c r="L870" s="2"/>
      <c r="M870" s="10"/>
      <c r="N870" s="10"/>
      <c r="R870" s="17"/>
      <c r="S870" s="106" t="str">
        <f>IFERROR(IF(J870="Y", "Research And Development Programs Cluster:", VLOOKUP(D870,'Cluster Info'!$A$2:$B$113,2,FALSE)), "Non Cluster:")</f>
        <v>Non Cluster:</v>
      </c>
      <c r="T870" s="106">
        <f t="shared" si="65"/>
        <v>0</v>
      </c>
      <c r="U870" s="106">
        <f t="shared" si="67"/>
        <v>0</v>
      </c>
      <c r="V870" s="106">
        <f t="shared" si="68"/>
        <v>0</v>
      </c>
      <c r="W870" s="119">
        <f t="shared" si="66"/>
        <v>0</v>
      </c>
      <c r="X870" s="106">
        <f t="shared" si="69"/>
        <v>0</v>
      </c>
    </row>
    <row r="871" spans="1:24" ht="14">
      <c r="A871" s="198"/>
      <c r="D871" s="1"/>
      <c r="E871" s="1"/>
      <c r="F871" s="187"/>
      <c r="G871" s="187"/>
      <c r="H871" s="80" t="str">
        <f>IF(ISERROR(IF(ISERROR(VLOOKUP((LEFT(D871,2)),'Fed. Agency Identifier Table'!A$2:C$63,3,FALSE)),(VLOOKUP((LEFT(D871,1)),'Fed. Agency Identifier Table'!A$2:C$63,3,FALSE)),(VLOOKUP((LEFT(D871,2)),'Fed. Agency Identifier Table'!A$2:C$63,3,FALSE)))),"",(IF(ISERROR(VLOOKUP((LEFT(D871,2)),'Fed. Agency Identifier Table'!A$2:C$63,3,FALSE)),(VLOOKUP((LEFT(D871,1)),'Fed. Agency Identifier Table'!A$2:C$63,3,FALSE)),(VLOOKUP((LEFT(D871,2)),'Fed. Agency Identifier Table'!A$2:C$63,3,FALSE)))))</f>
        <v/>
      </c>
      <c r="I871" s="150" t="str">
        <f>IF(ISNUMBER(SEARCH("*.unk*",D871)),"Other Federal Awards",IF(ISERROR(VLOOKUP(D871,'CFDA Program Titles Table'!A$2:C$2607,3,FALSE)),"",VLOOKUP(D871,'CFDA Program Titles Table'!A$2:C$2607,3,FALSE)))</f>
        <v/>
      </c>
      <c r="J871" s="70"/>
      <c r="K871" s="70"/>
      <c r="L871" s="2"/>
      <c r="M871" s="10"/>
      <c r="N871" s="10"/>
      <c r="R871" s="17"/>
      <c r="S871" s="106" t="str">
        <f>IFERROR(IF(J871="Y", "Research And Development Programs Cluster:", VLOOKUP(D871,'Cluster Info'!$A$2:$B$113,2,FALSE)), "Non Cluster:")</f>
        <v>Non Cluster:</v>
      </c>
      <c r="T871" s="106">
        <f t="shared" si="65"/>
        <v>0</v>
      </c>
      <c r="U871" s="106">
        <f t="shared" si="67"/>
        <v>0</v>
      </c>
      <c r="V871" s="106">
        <f t="shared" si="68"/>
        <v>0</v>
      </c>
      <c r="W871" s="119">
        <f t="shared" si="66"/>
        <v>0</v>
      </c>
      <c r="X871" s="106">
        <f t="shared" si="69"/>
        <v>0</v>
      </c>
    </row>
    <row r="872" spans="1:24" ht="14">
      <c r="A872" s="198"/>
      <c r="D872" s="1"/>
      <c r="E872" s="1"/>
      <c r="F872" s="187"/>
      <c r="G872" s="187"/>
      <c r="H872" s="80" t="str">
        <f>IF(ISERROR(IF(ISERROR(VLOOKUP((LEFT(D872,2)),'Fed. Agency Identifier Table'!A$2:C$63,3,FALSE)),(VLOOKUP((LEFT(D872,1)),'Fed. Agency Identifier Table'!A$2:C$63,3,FALSE)),(VLOOKUP((LEFT(D872,2)),'Fed. Agency Identifier Table'!A$2:C$63,3,FALSE)))),"",(IF(ISERROR(VLOOKUP((LEFT(D872,2)),'Fed. Agency Identifier Table'!A$2:C$63,3,FALSE)),(VLOOKUP((LEFT(D872,1)),'Fed. Agency Identifier Table'!A$2:C$63,3,FALSE)),(VLOOKUP((LEFT(D872,2)),'Fed. Agency Identifier Table'!A$2:C$63,3,FALSE)))))</f>
        <v/>
      </c>
      <c r="I872" s="150" t="str">
        <f>IF(ISNUMBER(SEARCH("*.unk*",D872)),"Other Federal Awards",IF(ISERROR(VLOOKUP(D872,'CFDA Program Titles Table'!A$2:C$2607,3,FALSE)),"",VLOOKUP(D872,'CFDA Program Titles Table'!A$2:C$2607,3,FALSE)))</f>
        <v/>
      </c>
      <c r="J872" s="70"/>
      <c r="K872" s="70"/>
      <c r="L872" s="2"/>
      <c r="M872" s="10"/>
      <c r="N872" s="10"/>
      <c r="R872" s="17"/>
      <c r="S872" s="106" t="str">
        <f>IFERROR(IF(J872="Y", "Research And Development Programs Cluster:", VLOOKUP(D872,'Cluster Info'!$A$2:$B$113,2,FALSE)), "Non Cluster:")</f>
        <v>Non Cluster:</v>
      </c>
      <c r="T872" s="106">
        <f t="shared" si="65"/>
        <v>0</v>
      </c>
      <c r="U872" s="106">
        <f t="shared" si="67"/>
        <v>0</v>
      </c>
      <c r="V872" s="106">
        <f t="shared" si="68"/>
        <v>0</v>
      </c>
      <c r="W872" s="119">
        <f t="shared" si="66"/>
        <v>0</v>
      </c>
      <c r="X872" s="106">
        <f t="shared" si="69"/>
        <v>0</v>
      </c>
    </row>
    <row r="873" spans="1:24" ht="14">
      <c r="A873" s="198"/>
      <c r="D873" s="1"/>
      <c r="E873" s="1"/>
      <c r="F873" s="187"/>
      <c r="G873" s="187"/>
      <c r="H873" s="80" t="str">
        <f>IF(ISERROR(IF(ISERROR(VLOOKUP((LEFT(D873,2)),'Fed. Agency Identifier Table'!A$2:C$63,3,FALSE)),(VLOOKUP((LEFT(D873,1)),'Fed. Agency Identifier Table'!A$2:C$63,3,FALSE)),(VLOOKUP((LEFT(D873,2)),'Fed. Agency Identifier Table'!A$2:C$63,3,FALSE)))),"",(IF(ISERROR(VLOOKUP((LEFT(D873,2)),'Fed. Agency Identifier Table'!A$2:C$63,3,FALSE)),(VLOOKUP((LEFT(D873,1)),'Fed. Agency Identifier Table'!A$2:C$63,3,FALSE)),(VLOOKUP((LEFT(D873,2)),'Fed. Agency Identifier Table'!A$2:C$63,3,FALSE)))))</f>
        <v/>
      </c>
      <c r="I873" s="150" t="str">
        <f>IF(ISNUMBER(SEARCH("*.unk*",D873)),"Other Federal Awards",IF(ISERROR(VLOOKUP(D873,'CFDA Program Titles Table'!A$2:C$2607,3,FALSE)),"",VLOOKUP(D873,'CFDA Program Titles Table'!A$2:C$2607,3,FALSE)))</f>
        <v/>
      </c>
      <c r="J873" s="70"/>
      <c r="K873" s="70"/>
      <c r="L873" s="2"/>
      <c r="M873" s="10"/>
      <c r="N873" s="10"/>
      <c r="R873" s="17"/>
      <c r="S873" s="106" t="str">
        <f>IFERROR(IF(J873="Y", "Research And Development Programs Cluster:", VLOOKUP(D873,'Cluster Info'!$A$2:$B$113,2,FALSE)), "Non Cluster:")</f>
        <v>Non Cluster:</v>
      </c>
      <c r="T873" s="106">
        <f t="shared" si="65"/>
        <v>0</v>
      </c>
      <c r="U873" s="106">
        <f t="shared" si="67"/>
        <v>0</v>
      </c>
      <c r="V873" s="106">
        <f t="shared" si="68"/>
        <v>0</v>
      </c>
      <c r="W873" s="119">
        <f t="shared" si="66"/>
        <v>0</v>
      </c>
      <c r="X873" s="106">
        <f t="shared" si="69"/>
        <v>0</v>
      </c>
    </row>
    <row r="874" spans="1:24" ht="14">
      <c r="A874" s="198"/>
      <c r="D874" s="1"/>
      <c r="E874" s="1"/>
      <c r="F874" s="187"/>
      <c r="G874" s="187"/>
      <c r="H874" s="80" t="str">
        <f>IF(ISERROR(IF(ISERROR(VLOOKUP((LEFT(D874,2)),'Fed. Agency Identifier Table'!A$2:C$63,3,FALSE)),(VLOOKUP((LEFT(D874,1)),'Fed. Agency Identifier Table'!A$2:C$63,3,FALSE)),(VLOOKUP((LEFT(D874,2)),'Fed. Agency Identifier Table'!A$2:C$63,3,FALSE)))),"",(IF(ISERROR(VLOOKUP((LEFT(D874,2)),'Fed. Agency Identifier Table'!A$2:C$63,3,FALSE)),(VLOOKUP((LEFT(D874,1)),'Fed. Agency Identifier Table'!A$2:C$63,3,FALSE)),(VLOOKUP((LEFT(D874,2)),'Fed. Agency Identifier Table'!A$2:C$63,3,FALSE)))))</f>
        <v/>
      </c>
      <c r="I874" s="150" t="str">
        <f>IF(ISNUMBER(SEARCH("*.unk*",D874)),"Other Federal Awards",IF(ISERROR(VLOOKUP(D874,'CFDA Program Titles Table'!A$2:C$2607,3,FALSE)),"",VLOOKUP(D874,'CFDA Program Titles Table'!A$2:C$2607,3,FALSE)))</f>
        <v/>
      </c>
      <c r="J874" s="70"/>
      <c r="K874" s="70"/>
      <c r="L874" s="2"/>
      <c r="M874" s="10"/>
      <c r="N874" s="10"/>
      <c r="R874" s="17"/>
      <c r="S874" s="106" t="str">
        <f>IFERROR(IF(J874="Y", "Research And Development Programs Cluster:", VLOOKUP(D874,'Cluster Info'!$A$2:$B$113,2,FALSE)), "Non Cluster:")</f>
        <v>Non Cluster:</v>
      </c>
      <c r="T874" s="106">
        <f t="shared" si="65"/>
        <v>0</v>
      </c>
      <c r="U874" s="106">
        <f t="shared" si="67"/>
        <v>0</v>
      </c>
      <c r="V874" s="106">
        <f t="shared" si="68"/>
        <v>0</v>
      </c>
      <c r="W874" s="119">
        <f t="shared" si="66"/>
        <v>0</v>
      </c>
      <c r="X874" s="106">
        <f t="shared" si="69"/>
        <v>0</v>
      </c>
    </row>
    <row r="875" spans="1:24" ht="14">
      <c r="A875" s="198"/>
      <c r="D875" s="1"/>
      <c r="E875" s="1"/>
      <c r="F875" s="187"/>
      <c r="G875" s="187"/>
      <c r="H875" s="80" t="str">
        <f>IF(ISERROR(IF(ISERROR(VLOOKUP((LEFT(D875,2)),'Fed. Agency Identifier Table'!A$2:C$63,3,FALSE)),(VLOOKUP((LEFT(D875,1)),'Fed. Agency Identifier Table'!A$2:C$63,3,FALSE)),(VLOOKUP((LEFT(D875,2)),'Fed. Agency Identifier Table'!A$2:C$63,3,FALSE)))),"",(IF(ISERROR(VLOOKUP((LEFT(D875,2)),'Fed. Agency Identifier Table'!A$2:C$63,3,FALSE)),(VLOOKUP((LEFT(D875,1)),'Fed. Agency Identifier Table'!A$2:C$63,3,FALSE)),(VLOOKUP((LEFT(D875,2)),'Fed. Agency Identifier Table'!A$2:C$63,3,FALSE)))))</f>
        <v/>
      </c>
      <c r="I875" s="150" t="str">
        <f>IF(ISNUMBER(SEARCH("*.unk*",D875)),"Other Federal Awards",IF(ISERROR(VLOOKUP(D875,'CFDA Program Titles Table'!A$2:C$2607,3,FALSE)),"",VLOOKUP(D875,'CFDA Program Titles Table'!A$2:C$2607,3,FALSE)))</f>
        <v/>
      </c>
      <c r="J875" s="70"/>
      <c r="K875" s="70"/>
      <c r="L875" s="2"/>
      <c r="M875" s="10"/>
      <c r="N875" s="10"/>
      <c r="R875" s="17"/>
      <c r="S875" s="106" t="str">
        <f>IFERROR(IF(J875="Y", "Research And Development Programs Cluster:", VLOOKUP(D875,'Cluster Info'!$A$2:$B$113,2,FALSE)), "Non Cluster:")</f>
        <v>Non Cluster:</v>
      </c>
      <c r="T875" s="106">
        <f t="shared" si="65"/>
        <v>0</v>
      </c>
      <c r="U875" s="106">
        <f t="shared" si="67"/>
        <v>0</v>
      </c>
      <c r="V875" s="106">
        <f t="shared" si="68"/>
        <v>0</v>
      </c>
      <c r="W875" s="119">
        <f t="shared" si="66"/>
        <v>0</v>
      </c>
      <c r="X875" s="106">
        <f t="shared" si="69"/>
        <v>0</v>
      </c>
    </row>
    <row r="876" spans="1:24" ht="14">
      <c r="A876" s="198"/>
      <c r="D876" s="1"/>
      <c r="E876" s="1"/>
      <c r="F876" s="187"/>
      <c r="G876" s="187"/>
      <c r="H876" s="80" t="str">
        <f>IF(ISERROR(IF(ISERROR(VLOOKUP((LEFT(D876,2)),'Fed. Agency Identifier Table'!A$2:C$63,3,FALSE)),(VLOOKUP((LEFT(D876,1)),'Fed. Agency Identifier Table'!A$2:C$63,3,FALSE)),(VLOOKUP((LEFT(D876,2)),'Fed. Agency Identifier Table'!A$2:C$63,3,FALSE)))),"",(IF(ISERROR(VLOOKUP((LEFT(D876,2)),'Fed. Agency Identifier Table'!A$2:C$63,3,FALSE)),(VLOOKUP((LEFT(D876,1)),'Fed. Agency Identifier Table'!A$2:C$63,3,FALSE)),(VLOOKUP((LEFT(D876,2)),'Fed. Agency Identifier Table'!A$2:C$63,3,FALSE)))))</f>
        <v/>
      </c>
      <c r="I876" s="150" t="str">
        <f>IF(ISNUMBER(SEARCH("*.unk*",D876)),"Other Federal Awards",IF(ISERROR(VLOOKUP(D876,'CFDA Program Titles Table'!A$2:C$2607,3,FALSE)),"",VLOOKUP(D876,'CFDA Program Titles Table'!A$2:C$2607,3,FALSE)))</f>
        <v/>
      </c>
      <c r="J876" s="70"/>
      <c r="K876" s="70"/>
      <c r="L876" s="2"/>
      <c r="M876" s="10"/>
      <c r="N876" s="10"/>
      <c r="R876" s="17"/>
      <c r="S876" s="106" t="str">
        <f>IFERROR(IF(J876="Y", "Research And Development Programs Cluster:", VLOOKUP(D876,'Cluster Info'!$A$2:$B$113,2,FALSE)), "Non Cluster:")</f>
        <v>Non Cluster:</v>
      </c>
      <c r="T876" s="106">
        <f t="shared" si="65"/>
        <v>0</v>
      </c>
      <c r="U876" s="106">
        <f t="shared" si="67"/>
        <v>0</v>
      </c>
      <c r="V876" s="106">
        <f t="shared" si="68"/>
        <v>0</v>
      </c>
      <c r="W876" s="119">
        <f t="shared" si="66"/>
        <v>0</v>
      </c>
      <c r="X876" s="106">
        <f t="shared" si="69"/>
        <v>0</v>
      </c>
    </row>
    <row r="877" spans="1:24" ht="14">
      <c r="A877" s="198"/>
      <c r="D877" s="1"/>
      <c r="E877" s="1"/>
      <c r="F877" s="187"/>
      <c r="G877" s="187"/>
      <c r="H877" s="80" t="str">
        <f>IF(ISERROR(IF(ISERROR(VLOOKUP((LEFT(D877,2)),'Fed. Agency Identifier Table'!A$2:C$63,3,FALSE)),(VLOOKUP((LEFT(D877,1)),'Fed. Agency Identifier Table'!A$2:C$63,3,FALSE)),(VLOOKUP((LEFT(D877,2)),'Fed. Agency Identifier Table'!A$2:C$63,3,FALSE)))),"",(IF(ISERROR(VLOOKUP((LEFT(D877,2)),'Fed. Agency Identifier Table'!A$2:C$63,3,FALSE)),(VLOOKUP((LEFT(D877,1)),'Fed. Agency Identifier Table'!A$2:C$63,3,FALSE)),(VLOOKUP((LEFT(D877,2)),'Fed. Agency Identifier Table'!A$2:C$63,3,FALSE)))))</f>
        <v/>
      </c>
      <c r="I877" s="150" t="str">
        <f>IF(ISNUMBER(SEARCH("*.unk*",D877)),"Other Federal Awards",IF(ISERROR(VLOOKUP(D877,'CFDA Program Titles Table'!A$2:C$2607,3,FALSE)),"",VLOOKUP(D877,'CFDA Program Titles Table'!A$2:C$2607,3,FALSE)))</f>
        <v/>
      </c>
      <c r="J877" s="70"/>
      <c r="K877" s="70"/>
      <c r="L877" s="2"/>
      <c r="M877" s="10"/>
      <c r="N877" s="10"/>
      <c r="R877" s="17"/>
      <c r="S877" s="106" t="str">
        <f>IFERROR(IF(J877="Y", "Research And Development Programs Cluster:", VLOOKUP(D877,'Cluster Info'!$A$2:$B$113,2,FALSE)), "Non Cluster:")</f>
        <v>Non Cluster:</v>
      </c>
      <c r="T877" s="106">
        <f t="shared" si="65"/>
        <v>0</v>
      </c>
      <c r="U877" s="106">
        <f t="shared" si="67"/>
        <v>0</v>
      </c>
      <c r="V877" s="106">
        <f t="shared" si="68"/>
        <v>0</v>
      </c>
      <c r="W877" s="119">
        <f t="shared" si="66"/>
        <v>0</v>
      </c>
      <c r="X877" s="106">
        <f t="shared" si="69"/>
        <v>0</v>
      </c>
    </row>
    <row r="878" spans="1:24" ht="14">
      <c r="A878" s="198"/>
      <c r="D878" s="1"/>
      <c r="E878" s="1"/>
      <c r="F878" s="187"/>
      <c r="G878" s="187"/>
      <c r="H878" s="80" t="str">
        <f>IF(ISERROR(IF(ISERROR(VLOOKUP((LEFT(D878,2)),'Fed. Agency Identifier Table'!A$2:C$63,3,FALSE)),(VLOOKUP((LEFT(D878,1)),'Fed. Agency Identifier Table'!A$2:C$63,3,FALSE)),(VLOOKUP((LEFT(D878,2)),'Fed. Agency Identifier Table'!A$2:C$63,3,FALSE)))),"",(IF(ISERROR(VLOOKUP((LEFT(D878,2)),'Fed. Agency Identifier Table'!A$2:C$63,3,FALSE)),(VLOOKUP((LEFT(D878,1)),'Fed. Agency Identifier Table'!A$2:C$63,3,FALSE)),(VLOOKUP((LEFT(D878,2)),'Fed. Agency Identifier Table'!A$2:C$63,3,FALSE)))))</f>
        <v/>
      </c>
      <c r="I878" s="150" t="str">
        <f>IF(ISNUMBER(SEARCH("*.unk*",D878)),"Other Federal Awards",IF(ISERROR(VLOOKUP(D878,'CFDA Program Titles Table'!A$2:C$2607,3,FALSE)),"",VLOOKUP(D878,'CFDA Program Titles Table'!A$2:C$2607,3,FALSE)))</f>
        <v/>
      </c>
      <c r="J878" s="70"/>
      <c r="K878" s="70"/>
      <c r="L878" s="2"/>
      <c r="M878" s="10"/>
      <c r="N878" s="10"/>
      <c r="R878" s="17"/>
      <c r="S878" s="106" t="str">
        <f>IFERROR(IF(J878="Y", "Research And Development Programs Cluster:", VLOOKUP(D878,'Cluster Info'!$A$2:$B$113,2,FALSE)), "Non Cluster:")</f>
        <v>Non Cluster:</v>
      </c>
      <c r="T878" s="106">
        <f t="shared" si="65"/>
        <v>0</v>
      </c>
      <c r="U878" s="106">
        <f t="shared" si="67"/>
        <v>0</v>
      </c>
      <c r="V878" s="106">
        <f t="shared" si="68"/>
        <v>0</v>
      </c>
      <c r="W878" s="119">
        <f t="shared" si="66"/>
        <v>0</v>
      </c>
      <c r="X878" s="106">
        <f t="shared" si="69"/>
        <v>0</v>
      </c>
    </row>
    <row r="879" spans="1:24" ht="14">
      <c r="A879" s="198"/>
      <c r="D879" s="1"/>
      <c r="E879" s="1"/>
      <c r="F879" s="187"/>
      <c r="G879" s="187"/>
      <c r="H879" s="80" t="str">
        <f>IF(ISERROR(IF(ISERROR(VLOOKUP((LEFT(D879,2)),'Fed. Agency Identifier Table'!A$2:C$63,3,FALSE)),(VLOOKUP((LEFT(D879,1)),'Fed. Agency Identifier Table'!A$2:C$63,3,FALSE)),(VLOOKUP((LEFT(D879,2)),'Fed. Agency Identifier Table'!A$2:C$63,3,FALSE)))),"",(IF(ISERROR(VLOOKUP((LEFT(D879,2)),'Fed. Agency Identifier Table'!A$2:C$63,3,FALSE)),(VLOOKUP((LEFT(D879,1)),'Fed. Agency Identifier Table'!A$2:C$63,3,FALSE)),(VLOOKUP((LEFT(D879,2)),'Fed. Agency Identifier Table'!A$2:C$63,3,FALSE)))))</f>
        <v/>
      </c>
      <c r="I879" s="150" t="str">
        <f>IF(ISNUMBER(SEARCH("*.unk*",D879)),"Other Federal Awards",IF(ISERROR(VLOOKUP(D879,'CFDA Program Titles Table'!A$2:C$2607,3,FALSE)),"",VLOOKUP(D879,'CFDA Program Titles Table'!A$2:C$2607,3,FALSE)))</f>
        <v/>
      </c>
      <c r="J879" s="70"/>
      <c r="K879" s="70"/>
      <c r="L879" s="2"/>
      <c r="M879" s="10"/>
      <c r="N879" s="10"/>
      <c r="R879" s="17"/>
      <c r="S879" s="106" t="str">
        <f>IFERROR(IF(J879="Y", "Research And Development Programs Cluster:", VLOOKUP(D879,'Cluster Info'!$A$2:$B$113,2,FALSE)), "Non Cluster:")</f>
        <v>Non Cluster:</v>
      </c>
      <c r="T879" s="106">
        <f t="shared" si="65"/>
        <v>0</v>
      </c>
      <c r="U879" s="106">
        <f t="shared" si="67"/>
        <v>0</v>
      </c>
      <c r="V879" s="106">
        <f t="shared" si="68"/>
        <v>0</v>
      </c>
      <c r="W879" s="119">
        <f t="shared" si="66"/>
        <v>0</v>
      </c>
      <c r="X879" s="106">
        <f t="shared" si="69"/>
        <v>0</v>
      </c>
    </row>
    <row r="880" spans="1:24" ht="14">
      <c r="A880" s="198"/>
      <c r="D880" s="1"/>
      <c r="E880" s="1"/>
      <c r="F880" s="187"/>
      <c r="G880" s="187"/>
      <c r="H880" s="80" t="str">
        <f>IF(ISERROR(IF(ISERROR(VLOOKUP((LEFT(D880,2)),'Fed. Agency Identifier Table'!A$2:C$63,3,FALSE)),(VLOOKUP((LEFT(D880,1)),'Fed. Agency Identifier Table'!A$2:C$63,3,FALSE)),(VLOOKUP((LEFT(D880,2)),'Fed. Agency Identifier Table'!A$2:C$63,3,FALSE)))),"",(IF(ISERROR(VLOOKUP((LEFT(D880,2)),'Fed. Agency Identifier Table'!A$2:C$63,3,FALSE)),(VLOOKUP((LEFT(D880,1)),'Fed. Agency Identifier Table'!A$2:C$63,3,FALSE)),(VLOOKUP((LEFT(D880,2)),'Fed. Agency Identifier Table'!A$2:C$63,3,FALSE)))))</f>
        <v/>
      </c>
      <c r="I880" s="150" t="str">
        <f>IF(ISNUMBER(SEARCH("*.unk*",D880)),"Other Federal Awards",IF(ISERROR(VLOOKUP(D880,'CFDA Program Titles Table'!A$2:C$2607,3,FALSE)),"",VLOOKUP(D880,'CFDA Program Titles Table'!A$2:C$2607,3,FALSE)))</f>
        <v/>
      </c>
      <c r="J880" s="70"/>
      <c r="K880" s="70"/>
      <c r="L880" s="2"/>
      <c r="M880" s="10"/>
      <c r="N880" s="10"/>
      <c r="R880" s="17"/>
      <c r="S880" s="106" t="str">
        <f>IFERROR(IF(J880="Y", "Research And Development Programs Cluster:", VLOOKUP(D880,'Cluster Info'!$A$2:$B$113,2,FALSE)), "Non Cluster:")</f>
        <v>Non Cluster:</v>
      </c>
      <c r="T880" s="106">
        <f t="shared" si="65"/>
        <v>0</v>
      </c>
      <c r="U880" s="106">
        <f t="shared" si="67"/>
        <v>0</v>
      </c>
      <c r="V880" s="106">
        <f t="shared" si="68"/>
        <v>0</v>
      </c>
      <c r="W880" s="119">
        <f t="shared" si="66"/>
        <v>0</v>
      </c>
      <c r="X880" s="106">
        <f t="shared" si="69"/>
        <v>0</v>
      </c>
    </row>
    <row r="881" spans="1:24" ht="14">
      <c r="A881" s="198"/>
      <c r="D881" s="1"/>
      <c r="E881" s="1"/>
      <c r="F881" s="187"/>
      <c r="G881" s="187"/>
      <c r="H881" s="80" t="str">
        <f>IF(ISERROR(IF(ISERROR(VLOOKUP((LEFT(D881,2)),'Fed. Agency Identifier Table'!A$2:C$63,3,FALSE)),(VLOOKUP((LEFT(D881,1)),'Fed. Agency Identifier Table'!A$2:C$63,3,FALSE)),(VLOOKUP((LEFT(D881,2)),'Fed. Agency Identifier Table'!A$2:C$63,3,FALSE)))),"",(IF(ISERROR(VLOOKUP((LEFT(D881,2)),'Fed. Agency Identifier Table'!A$2:C$63,3,FALSE)),(VLOOKUP((LEFT(D881,1)),'Fed. Agency Identifier Table'!A$2:C$63,3,FALSE)),(VLOOKUP((LEFT(D881,2)),'Fed. Agency Identifier Table'!A$2:C$63,3,FALSE)))))</f>
        <v/>
      </c>
      <c r="I881" s="150" t="str">
        <f>IF(ISNUMBER(SEARCH("*.unk*",D881)),"Other Federal Awards",IF(ISERROR(VLOOKUP(D881,'CFDA Program Titles Table'!A$2:C$2607,3,FALSE)),"",VLOOKUP(D881,'CFDA Program Titles Table'!A$2:C$2607,3,FALSE)))</f>
        <v/>
      </c>
      <c r="J881" s="70"/>
      <c r="K881" s="70"/>
      <c r="L881" s="2"/>
      <c r="M881" s="10"/>
      <c r="N881" s="10"/>
      <c r="R881" s="17"/>
      <c r="S881" s="106" t="str">
        <f>IFERROR(IF(J881="Y", "Research And Development Programs Cluster:", VLOOKUP(D881,'Cluster Info'!$A$2:$B$113,2,FALSE)), "Non Cluster:")</f>
        <v>Non Cluster:</v>
      </c>
      <c r="T881" s="106">
        <f t="shared" si="65"/>
        <v>0</v>
      </c>
      <c r="U881" s="106">
        <f t="shared" si="67"/>
        <v>0</v>
      </c>
      <c r="V881" s="106">
        <f t="shared" si="68"/>
        <v>0</v>
      </c>
      <c r="W881" s="119">
        <f t="shared" si="66"/>
        <v>0</v>
      </c>
      <c r="X881" s="106">
        <f t="shared" si="69"/>
        <v>0</v>
      </c>
    </row>
    <row r="882" spans="1:24" ht="14">
      <c r="A882" s="198"/>
      <c r="D882" s="1"/>
      <c r="E882" s="1"/>
      <c r="F882" s="187"/>
      <c r="G882" s="187"/>
      <c r="H882" s="80" t="str">
        <f>IF(ISERROR(IF(ISERROR(VLOOKUP((LEFT(D882,2)),'Fed. Agency Identifier Table'!A$2:C$63,3,FALSE)),(VLOOKUP((LEFT(D882,1)),'Fed. Agency Identifier Table'!A$2:C$63,3,FALSE)),(VLOOKUP((LEFT(D882,2)),'Fed. Agency Identifier Table'!A$2:C$63,3,FALSE)))),"",(IF(ISERROR(VLOOKUP((LEFT(D882,2)),'Fed. Agency Identifier Table'!A$2:C$63,3,FALSE)),(VLOOKUP((LEFT(D882,1)),'Fed. Agency Identifier Table'!A$2:C$63,3,FALSE)),(VLOOKUP((LEFT(D882,2)),'Fed. Agency Identifier Table'!A$2:C$63,3,FALSE)))))</f>
        <v/>
      </c>
      <c r="I882" s="150" t="str">
        <f>IF(ISNUMBER(SEARCH("*.unk*",D882)),"Other Federal Awards",IF(ISERROR(VLOOKUP(D882,'CFDA Program Titles Table'!A$2:C$2607,3,FALSE)),"",VLOOKUP(D882,'CFDA Program Titles Table'!A$2:C$2607,3,FALSE)))</f>
        <v/>
      </c>
      <c r="J882" s="70"/>
      <c r="K882" s="70"/>
      <c r="L882" s="2"/>
      <c r="M882" s="10"/>
      <c r="N882" s="10"/>
      <c r="R882" s="17"/>
      <c r="S882" s="106" t="str">
        <f>IFERROR(IF(J882="Y", "Research And Development Programs Cluster:", VLOOKUP(D882,'Cluster Info'!$A$2:$B$113,2,FALSE)), "Non Cluster:")</f>
        <v>Non Cluster:</v>
      </c>
      <c r="T882" s="106">
        <f t="shared" si="65"/>
        <v>0</v>
      </c>
      <c r="U882" s="106">
        <f t="shared" si="67"/>
        <v>0</v>
      </c>
      <c r="V882" s="106">
        <f t="shared" si="68"/>
        <v>0</v>
      </c>
      <c r="W882" s="119">
        <f t="shared" si="66"/>
        <v>0</v>
      </c>
      <c r="X882" s="106">
        <f t="shared" si="69"/>
        <v>0</v>
      </c>
    </row>
    <row r="883" spans="1:24" ht="14">
      <c r="A883" s="198"/>
      <c r="D883" s="1"/>
      <c r="E883" s="1"/>
      <c r="F883" s="187"/>
      <c r="G883" s="187"/>
      <c r="H883" s="80" t="str">
        <f>IF(ISERROR(IF(ISERROR(VLOOKUP((LEFT(D883,2)),'Fed. Agency Identifier Table'!A$2:C$63,3,FALSE)),(VLOOKUP((LEFT(D883,1)),'Fed. Agency Identifier Table'!A$2:C$63,3,FALSE)),(VLOOKUP((LEFT(D883,2)),'Fed. Agency Identifier Table'!A$2:C$63,3,FALSE)))),"",(IF(ISERROR(VLOOKUP((LEFT(D883,2)),'Fed. Agency Identifier Table'!A$2:C$63,3,FALSE)),(VLOOKUP((LEFT(D883,1)),'Fed. Agency Identifier Table'!A$2:C$63,3,FALSE)),(VLOOKUP((LEFT(D883,2)),'Fed. Agency Identifier Table'!A$2:C$63,3,FALSE)))))</f>
        <v/>
      </c>
      <c r="I883" s="150" t="str">
        <f>IF(ISNUMBER(SEARCH("*.unk*",D883)),"Other Federal Awards",IF(ISERROR(VLOOKUP(D883,'CFDA Program Titles Table'!A$2:C$2607,3,FALSE)),"",VLOOKUP(D883,'CFDA Program Titles Table'!A$2:C$2607,3,FALSE)))</f>
        <v/>
      </c>
      <c r="J883" s="70"/>
      <c r="K883" s="70"/>
      <c r="L883" s="2"/>
      <c r="M883" s="10"/>
      <c r="N883" s="10"/>
      <c r="R883" s="17"/>
      <c r="S883" s="106" t="str">
        <f>IFERROR(IF(J883="Y", "Research And Development Programs Cluster:", VLOOKUP(D883,'Cluster Info'!$A$2:$B$113,2,FALSE)), "Non Cluster:")</f>
        <v>Non Cluster:</v>
      </c>
      <c r="T883" s="106">
        <f t="shared" si="65"/>
        <v>0</v>
      </c>
      <c r="U883" s="106">
        <f t="shared" si="67"/>
        <v>0</v>
      </c>
      <c r="V883" s="106">
        <f t="shared" si="68"/>
        <v>0</v>
      </c>
      <c r="W883" s="119">
        <f t="shared" si="66"/>
        <v>0</v>
      </c>
      <c r="X883" s="106">
        <f t="shared" si="69"/>
        <v>0</v>
      </c>
    </row>
    <row r="884" spans="1:24" ht="14">
      <c r="A884" s="198"/>
      <c r="D884" s="1"/>
      <c r="E884" s="1"/>
      <c r="F884" s="187"/>
      <c r="G884" s="187"/>
      <c r="H884" s="80" t="str">
        <f>IF(ISERROR(IF(ISERROR(VLOOKUP((LEFT(D884,2)),'Fed. Agency Identifier Table'!A$2:C$63,3,FALSE)),(VLOOKUP((LEFT(D884,1)),'Fed. Agency Identifier Table'!A$2:C$63,3,FALSE)),(VLOOKUP((LEFT(D884,2)),'Fed. Agency Identifier Table'!A$2:C$63,3,FALSE)))),"",(IF(ISERROR(VLOOKUP((LEFT(D884,2)),'Fed. Agency Identifier Table'!A$2:C$63,3,FALSE)),(VLOOKUP((LEFT(D884,1)),'Fed. Agency Identifier Table'!A$2:C$63,3,FALSE)),(VLOOKUP((LEFT(D884,2)),'Fed. Agency Identifier Table'!A$2:C$63,3,FALSE)))))</f>
        <v/>
      </c>
      <c r="I884" s="150" t="str">
        <f>IF(ISNUMBER(SEARCH("*.unk*",D884)),"Other Federal Awards",IF(ISERROR(VLOOKUP(D884,'CFDA Program Titles Table'!A$2:C$2607,3,FALSE)),"",VLOOKUP(D884,'CFDA Program Titles Table'!A$2:C$2607,3,FALSE)))</f>
        <v/>
      </c>
      <c r="J884" s="70"/>
      <c r="K884" s="70"/>
      <c r="L884" s="2"/>
      <c r="M884" s="10"/>
      <c r="N884" s="10"/>
      <c r="R884" s="17"/>
      <c r="S884" s="106" t="str">
        <f>IFERROR(IF(J884="Y", "Research And Development Programs Cluster:", VLOOKUP(D884,'Cluster Info'!$A$2:$B$113,2,FALSE)), "Non Cluster:")</f>
        <v>Non Cluster:</v>
      </c>
      <c r="T884" s="106">
        <f t="shared" si="65"/>
        <v>0</v>
      </c>
      <c r="U884" s="106">
        <f t="shared" si="67"/>
        <v>0</v>
      </c>
      <c r="V884" s="106">
        <f t="shared" si="68"/>
        <v>0</v>
      </c>
      <c r="W884" s="119">
        <f t="shared" si="66"/>
        <v>0</v>
      </c>
      <c r="X884" s="106">
        <f t="shared" si="69"/>
        <v>0</v>
      </c>
    </row>
    <row r="885" spans="1:24" ht="14">
      <c r="A885" s="198"/>
      <c r="D885" s="1"/>
      <c r="E885" s="1"/>
      <c r="F885" s="187"/>
      <c r="G885" s="187"/>
      <c r="H885" s="80" t="str">
        <f>IF(ISERROR(IF(ISERROR(VLOOKUP((LEFT(D885,2)),'Fed. Agency Identifier Table'!A$2:C$63,3,FALSE)),(VLOOKUP((LEFT(D885,1)),'Fed. Agency Identifier Table'!A$2:C$63,3,FALSE)),(VLOOKUP((LEFT(D885,2)),'Fed. Agency Identifier Table'!A$2:C$63,3,FALSE)))),"",(IF(ISERROR(VLOOKUP((LEFT(D885,2)),'Fed. Agency Identifier Table'!A$2:C$63,3,FALSE)),(VLOOKUP((LEFT(D885,1)),'Fed. Agency Identifier Table'!A$2:C$63,3,FALSE)),(VLOOKUP((LEFT(D885,2)),'Fed. Agency Identifier Table'!A$2:C$63,3,FALSE)))))</f>
        <v/>
      </c>
      <c r="I885" s="150" t="str">
        <f>IF(ISNUMBER(SEARCH("*.unk*",D885)),"Other Federal Awards",IF(ISERROR(VLOOKUP(D885,'CFDA Program Titles Table'!A$2:C$2607,3,FALSE)),"",VLOOKUP(D885,'CFDA Program Titles Table'!A$2:C$2607,3,FALSE)))</f>
        <v/>
      </c>
      <c r="J885" s="70"/>
      <c r="K885" s="70"/>
      <c r="L885" s="2"/>
      <c r="M885" s="10"/>
      <c r="N885" s="10"/>
      <c r="R885" s="17"/>
      <c r="S885" s="106" t="str">
        <f>IFERROR(IF(J885="Y", "Research And Development Programs Cluster:", VLOOKUP(D885,'Cluster Info'!$A$2:$B$113,2,FALSE)), "Non Cluster:")</f>
        <v>Non Cluster:</v>
      </c>
      <c r="T885" s="106">
        <f t="shared" si="65"/>
        <v>0</v>
      </c>
      <c r="U885" s="106">
        <f t="shared" si="67"/>
        <v>0</v>
      </c>
      <c r="V885" s="106">
        <f t="shared" si="68"/>
        <v>0</v>
      </c>
      <c r="W885" s="119">
        <f t="shared" si="66"/>
        <v>0</v>
      </c>
      <c r="X885" s="106">
        <f t="shared" si="69"/>
        <v>0</v>
      </c>
    </row>
    <row r="886" spans="1:24" ht="14">
      <c r="A886" s="198"/>
      <c r="D886" s="1"/>
      <c r="E886" s="1"/>
      <c r="F886" s="187"/>
      <c r="G886" s="187"/>
      <c r="H886" s="80" t="str">
        <f>IF(ISERROR(IF(ISERROR(VLOOKUP((LEFT(D886,2)),'Fed. Agency Identifier Table'!A$2:C$63,3,FALSE)),(VLOOKUP((LEFT(D886,1)),'Fed. Agency Identifier Table'!A$2:C$63,3,FALSE)),(VLOOKUP((LEFT(D886,2)),'Fed. Agency Identifier Table'!A$2:C$63,3,FALSE)))),"",(IF(ISERROR(VLOOKUP((LEFT(D886,2)),'Fed. Agency Identifier Table'!A$2:C$63,3,FALSE)),(VLOOKUP((LEFT(D886,1)),'Fed. Agency Identifier Table'!A$2:C$63,3,FALSE)),(VLOOKUP((LEFT(D886,2)),'Fed. Agency Identifier Table'!A$2:C$63,3,FALSE)))))</f>
        <v/>
      </c>
      <c r="I886" s="150" t="str">
        <f>IF(ISNUMBER(SEARCH("*.unk*",D886)),"Other Federal Awards",IF(ISERROR(VLOOKUP(D886,'CFDA Program Titles Table'!A$2:C$2607,3,FALSE)),"",VLOOKUP(D886,'CFDA Program Titles Table'!A$2:C$2607,3,FALSE)))</f>
        <v/>
      </c>
      <c r="J886" s="70"/>
      <c r="K886" s="70"/>
      <c r="L886" s="2"/>
      <c r="M886" s="10"/>
      <c r="N886" s="10"/>
      <c r="R886" s="17"/>
      <c r="S886" s="106" t="str">
        <f>IFERROR(IF(J886="Y", "Research And Development Programs Cluster:", VLOOKUP(D886,'Cluster Info'!$A$2:$B$113,2,FALSE)), "Non Cluster:")</f>
        <v>Non Cluster:</v>
      </c>
      <c r="T886" s="106">
        <f t="shared" si="65"/>
        <v>0</v>
      </c>
      <c r="U886" s="106">
        <f t="shared" si="67"/>
        <v>0</v>
      </c>
      <c r="V886" s="106">
        <f t="shared" si="68"/>
        <v>0</v>
      </c>
      <c r="W886" s="119">
        <f t="shared" si="66"/>
        <v>0</v>
      </c>
      <c r="X886" s="106">
        <f t="shared" si="69"/>
        <v>0</v>
      </c>
    </row>
    <row r="887" spans="1:24" ht="14">
      <c r="A887" s="198"/>
      <c r="D887" s="1"/>
      <c r="E887" s="1"/>
      <c r="F887" s="187"/>
      <c r="G887" s="187"/>
      <c r="H887" s="80" t="str">
        <f>IF(ISERROR(IF(ISERROR(VLOOKUP((LEFT(D887,2)),'Fed. Agency Identifier Table'!A$2:C$63,3,FALSE)),(VLOOKUP((LEFT(D887,1)),'Fed. Agency Identifier Table'!A$2:C$63,3,FALSE)),(VLOOKUP((LEFT(D887,2)),'Fed. Agency Identifier Table'!A$2:C$63,3,FALSE)))),"",(IF(ISERROR(VLOOKUP((LEFT(D887,2)),'Fed. Agency Identifier Table'!A$2:C$63,3,FALSE)),(VLOOKUP((LEFT(D887,1)),'Fed. Agency Identifier Table'!A$2:C$63,3,FALSE)),(VLOOKUP((LEFT(D887,2)),'Fed. Agency Identifier Table'!A$2:C$63,3,FALSE)))))</f>
        <v/>
      </c>
      <c r="I887" s="150" t="str">
        <f>IF(ISNUMBER(SEARCH("*.unk*",D887)),"Other Federal Awards",IF(ISERROR(VLOOKUP(D887,'CFDA Program Titles Table'!A$2:C$2607,3,FALSE)),"",VLOOKUP(D887,'CFDA Program Titles Table'!A$2:C$2607,3,FALSE)))</f>
        <v/>
      </c>
      <c r="J887" s="70"/>
      <c r="K887" s="70"/>
      <c r="L887" s="2"/>
      <c r="M887" s="10"/>
      <c r="N887" s="10"/>
      <c r="R887" s="17"/>
      <c r="S887" s="106" t="str">
        <f>IFERROR(IF(J887="Y", "Research And Development Programs Cluster:", VLOOKUP(D887,'Cluster Info'!$A$2:$B$113,2,FALSE)), "Non Cluster:")</f>
        <v>Non Cluster:</v>
      </c>
      <c r="T887" s="106">
        <f t="shared" si="65"/>
        <v>0</v>
      </c>
      <c r="U887" s="106">
        <f t="shared" si="67"/>
        <v>0</v>
      </c>
      <c r="V887" s="106">
        <f t="shared" si="68"/>
        <v>0</v>
      </c>
      <c r="W887" s="119">
        <f t="shared" si="66"/>
        <v>0</v>
      </c>
      <c r="X887" s="106">
        <f t="shared" si="69"/>
        <v>0</v>
      </c>
    </row>
    <row r="888" spans="1:24" ht="14">
      <c r="A888" s="198"/>
      <c r="D888" s="1"/>
      <c r="E888" s="1"/>
      <c r="F888" s="187"/>
      <c r="G888" s="187"/>
      <c r="H888" s="80" t="str">
        <f>IF(ISERROR(IF(ISERROR(VLOOKUP((LEFT(D888,2)),'Fed. Agency Identifier Table'!A$2:C$63,3,FALSE)),(VLOOKUP((LEFT(D888,1)),'Fed. Agency Identifier Table'!A$2:C$63,3,FALSE)),(VLOOKUP((LEFT(D888,2)),'Fed. Agency Identifier Table'!A$2:C$63,3,FALSE)))),"",(IF(ISERROR(VLOOKUP((LEFT(D888,2)),'Fed. Agency Identifier Table'!A$2:C$63,3,FALSE)),(VLOOKUP((LEFT(D888,1)),'Fed. Agency Identifier Table'!A$2:C$63,3,FALSE)),(VLOOKUP((LEFT(D888,2)),'Fed. Agency Identifier Table'!A$2:C$63,3,FALSE)))))</f>
        <v/>
      </c>
      <c r="I888" s="150" t="str">
        <f>IF(ISNUMBER(SEARCH("*.unk*",D888)),"Other Federal Awards",IF(ISERROR(VLOOKUP(D888,'CFDA Program Titles Table'!A$2:C$2607,3,FALSE)),"",VLOOKUP(D888,'CFDA Program Titles Table'!A$2:C$2607,3,FALSE)))</f>
        <v/>
      </c>
      <c r="J888" s="70"/>
      <c r="K888" s="70"/>
      <c r="L888" s="2"/>
      <c r="M888" s="10"/>
      <c r="N888" s="10"/>
      <c r="R888" s="17"/>
      <c r="S888" s="106" t="str">
        <f>IFERROR(IF(J888="Y", "Research And Development Programs Cluster:", VLOOKUP(D888,'Cluster Info'!$A$2:$B$113,2,FALSE)), "Non Cluster:")</f>
        <v>Non Cluster:</v>
      </c>
      <c r="T888" s="106">
        <f t="shared" si="65"/>
        <v>0</v>
      </c>
      <c r="U888" s="106">
        <f t="shared" si="67"/>
        <v>0</v>
      </c>
      <c r="V888" s="106">
        <f t="shared" si="68"/>
        <v>0</v>
      </c>
      <c r="W888" s="119">
        <f t="shared" si="66"/>
        <v>0</v>
      </c>
      <c r="X888" s="106">
        <f t="shared" si="69"/>
        <v>0</v>
      </c>
    </row>
    <row r="889" spans="1:24" ht="14">
      <c r="A889" s="198"/>
      <c r="D889" s="1"/>
      <c r="E889" s="1"/>
      <c r="F889" s="187"/>
      <c r="G889" s="187"/>
      <c r="H889" s="80" t="str">
        <f>IF(ISERROR(IF(ISERROR(VLOOKUP((LEFT(D889,2)),'Fed. Agency Identifier Table'!A$2:C$63,3,FALSE)),(VLOOKUP((LEFT(D889,1)),'Fed. Agency Identifier Table'!A$2:C$63,3,FALSE)),(VLOOKUP((LEFT(D889,2)),'Fed. Agency Identifier Table'!A$2:C$63,3,FALSE)))),"",(IF(ISERROR(VLOOKUP((LEFT(D889,2)),'Fed. Agency Identifier Table'!A$2:C$63,3,FALSE)),(VLOOKUP((LEFT(D889,1)),'Fed. Agency Identifier Table'!A$2:C$63,3,FALSE)),(VLOOKUP((LEFT(D889,2)),'Fed. Agency Identifier Table'!A$2:C$63,3,FALSE)))))</f>
        <v/>
      </c>
      <c r="I889" s="150" t="str">
        <f>IF(ISNUMBER(SEARCH("*.unk*",D889)),"Other Federal Awards",IF(ISERROR(VLOOKUP(D889,'CFDA Program Titles Table'!A$2:C$2607,3,FALSE)),"",VLOOKUP(D889,'CFDA Program Titles Table'!A$2:C$2607,3,FALSE)))</f>
        <v/>
      </c>
      <c r="J889" s="70"/>
      <c r="K889" s="70"/>
      <c r="L889" s="2"/>
      <c r="M889" s="10"/>
      <c r="N889" s="10"/>
      <c r="R889" s="17"/>
      <c r="S889" s="106" t="str">
        <f>IFERROR(IF(J889="Y", "Research And Development Programs Cluster:", VLOOKUP(D889,'Cluster Info'!$A$2:$B$113,2,FALSE)), "Non Cluster:")</f>
        <v>Non Cluster:</v>
      </c>
      <c r="T889" s="106">
        <f t="shared" si="65"/>
        <v>0</v>
      </c>
      <c r="U889" s="106">
        <f t="shared" si="67"/>
        <v>0</v>
      </c>
      <c r="V889" s="106">
        <f t="shared" si="68"/>
        <v>0</v>
      </c>
      <c r="W889" s="119">
        <f t="shared" si="66"/>
        <v>0</v>
      </c>
      <c r="X889" s="106">
        <f t="shared" si="69"/>
        <v>0</v>
      </c>
    </row>
    <row r="890" spans="1:24" ht="14">
      <c r="A890" s="198"/>
      <c r="D890" s="1"/>
      <c r="E890" s="1"/>
      <c r="F890" s="187"/>
      <c r="G890" s="187"/>
      <c r="H890" s="80" t="str">
        <f>IF(ISERROR(IF(ISERROR(VLOOKUP((LEFT(D890,2)),'Fed. Agency Identifier Table'!A$2:C$63,3,FALSE)),(VLOOKUP((LEFT(D890,1)),'Fed. Agency Identifier Table'!A$2:C$63,3,FALSE)),(VLOOKUP((LEFT(D890,2)),'Fed. Agency Identifier Table'!A$2:C$63,3,FALSE)))),"",(IF(ISERROR(VLOOKUP((LEFT(D890,2)),'Fed. Agency Identifier Table'!A$2:C$63,3,FALSE)),(VLOOKUP((LEFT(D890,1)),'Fed. Agency Identifier Table'!A$2:C$63,3,FALSE)),(VLOOKUP((LEFT(D890,2)),'Fed. Agency Identifier Table'!A$2:C$63,3,FALSE)))))</f>
        <v/>
      </c>
      <c r="I890" s="150" t="str">
        <f>IF(ISNUMBER(SEARCH("*.unk*",D890)),"Other Federal Awards",IF(ISERROR(VLOOKUP(D890,'CFDA Program Titles Table'!A$2:C$2607,3,FALSE)),"",VLOOKUP(D890,'CFDA Program Titles Table'!A$2:C$2607,3,FALSE)))</f>
        <v/>
      </c>
      <c r="J890" s="70"/>
      <c r="K890" s="70"/>
      <c r="L890" s="2"/>
      <c r="M890" s="10"/>
      <c r="N890" s="10"/>
      <c r="R890" s="17"/>
      <c r="S890" s="106" t="str">
        <f>IFERROR(IF(J890="Y", "Research And Development Programs Cluster:", VLOOKUP(D890,'Cluster Info'!$A$2:$B$113,2,FALSE)), "Non Cluster:")</f>
        <v>Non Cluster:</v>
      </c>
      <c r="T890" s="106">
        <f t="shared" si="65"/>
        <v>0</v>
      </c>
      <c r="U890" s="106">
        <f t="shared" si="67"/>
        <v>0</v>
      </c>
      <c r="V890" s="106">
        <f t="shared" si="68"/>
        <v>0</v>
      </c>
      <c r="W890" s="119">
        <f t="shared" si="66"/>
        <v>0</v>
      </c>
      <c r="X890" s="106">
        <f t="shared" si="69"/>
        <v>0</v>
      </c>
    </row>
    <row r="891" spans="1:24" ht="14">
      <c r="A891" s="198"/>
      <c r="D891" s="1"/>
      <c r="E891" s="1"/>
      <c r="F891" s="187"/>
      <c r="G891" s="187"/>
      <c r="H891" s="80" t="str">
        <f>IF(ISERROR(IF(ISERROR(VLOOKUP((LEFT(D891,2)),'Fed. Agency Identifier Table'!A$2:C$63,3,FALSE)),(VLOOKUP((LEFT(D891,1)),'Fed. Agency Identifier Table'!A$2:C$63,3,FALSE)),(VLOOKUP((LEFT(D891,2)),'Fed. Agency Identifier Table'!A$2:C$63,3,FALSE)))),"",(IF(ISERROR(VLOOKUP((LEFT(D891,2)),'Fed. Agency Identifier Table'!A$2:C$63,3,FALSE)),(VLOOKUP((LEFT(D891,1)),'Fed. Agency Identifier Table'!A$2:C$63,3,FALSE)),(VLOOKUP((LEFT(D891,2)),'Fed. Agency Identifier Table'!A$2:C$63,3,FALSE)))))</f>
        <v/>
      </c>
      <c r="I891" s="150" t="str">
        <f>IF(ISNUMBER(SEARCH("*.unk*",D891)),"Other Federal Awards",IF(ISERROR(VLOOKUP(D891,'CFDA Program Titles Table'!A$2:C$2607,3,FALSE)),"",VLOOKUP(D891,'CFDA Program Titles Table'!A$2:C$2607,3,FALSE)))</f>
        <v/>
      </c>
      <c r="J891" s="70"/>
      <c r="K891" s="70"/>
      <c r="L891" s="2"/>
      <c r="M891" s="10"/>
      <c r="N891" s="10"/>
      <c r="R891" s="17"/>
      <c r="S891" s="106" t="str">
        <f>IFERROR(IF(J891="Y", "Research And Development Programs Cluster:", VLOOKUP(D891,'Cluster Info'!$A$2:$B$113,2,FALSE)), "Non Cluster:")</f>
        <v>Non Cluster:</v>
      </c>
      <c r="T891" s="106">
        <f t="shared" si="65"/>
        <v>0</v>
      </c>
      <c r="U891" s="106">
        <f t="shared" si="67"/>
        <v>0</v>
      </c>
      <c r="V891" s="106">
        <f t="shared" si="68"/>
        <v>0</v>
      </c>
      <c r="W891" s="119">
        <f t="shared" si="66"/>
        <v>0</v>
      </c>
      <c r="X891" s="106">
        <f t="shared" si="69"/>
        <v>0</v>
      </c>
    </row>
    <row r="892" spans="1:24" ht="14">
      <c r="A892" s="198"/>
      <c r="D892" s="1"/>
      <c r="E892" s="1"/>
      <c r="F892" s="187"/>
      <c r="G892" s="187"/>
      <c r="H892" s="80" t="str">
        <f>IF(ISERROR(IF(ISERROR(VLOOKUP((LEFT(D892,2)),'Fed. Agency Identifier Table'!A$2:C$63,3,FALSE)),(VLOOKUP((LEFT(D892,1)),'Fed. Agency Identifier Table'!A$2:C$63,3,FALSE)),(VLOOKUP((LEFT(D892,2)),'Fed. Agency Identifier Table'!A$2:C$63,3,FALSE)))),"",(IF(ISERROR(VLOOKUP((LEFT(D892,2)),'Fed. Agency Identifier Table'!A$2:C$63,3,FALSE)),(VLOOKUP((LEFT(D892,1)),'Fed. Agency Identifier Table'!A$2:C$63,3,FALSE)),(VLOOKUP((LEFT(D892,2)),'Fed. Agency Identifier Table'!A$2:C$63,3,FALSE)))))</f>
        <v/>
      </c>
      <c r="I892" s="150" t="str">
        <f>IF(ISNUMBER(SEARCH("*.unk*",D892)),"Other Federal Awards",IF(ISERROR(VLOOKUP(D892,'CFDA Program Titles Table'!A$2:C$2607,3,FALSE)),"",VLOOKUP(D892,'CFDA Program Titles Table'!A$2:C$2607,3,FALSE)))</f>
        <v/>
      </c>
      <c r="J892" s="70"/>
      <c r="K892" s="70"/>
      <c r="L892" s="2"/>
      <c r="M892" s="10"/>
      <c r="N892" s="10"/>
      <c r="R892" s="17"/>
      <c r="S892" s="106" t="str">
        <f>IFERROR(IF(J892="Y", "Research And Development Programs Cluster:", VLOOKUP(D892,'Cluster Info'!$A$2:$B$113,2,FALSE)), "Non Cluster:")</f>
        <v>Non Cluster:</v>
      </c>
      <c r="T892" s="106">
        <f t="shared" si="65"/>
        <v>0</v>
      </c>
      <c r="U892" s="106">
        <f t="shared" si="67"/>
        <v>0</v>
      </c>
      <c r="V892" s="106">
        <f t="shared" si="68"/>
        <v>0</v>
      </c>
      <c r="W892" s="119">
        <f t="shared" si="66"/>
        <v>0</v>
      </c>
      <c r="X892" s="106">
        <f t="shared" si="69"/>
        <v>0</v>
      </c>
    </row>
    <row r="893" spans="1:24" ht="14">
      <c r="A893" s="198"/>
      <c r="D893" s="1"/>
      <c r="E893" s="1"/>
      <c r="F893" s="187"/>
      <c r="G893" s="187"/>
      <c r="H893" s="80" t="str">
        <f>IF(ISERROR(IF(ISERROR(VLOOKUP((LEFT(D893,2)),'Fed. Agency Identifier Table'!A$2:C$63,3,FALSE)),(VLOOKUP((LEFT(D893,1)),'Fed. Agency Identifier Table'!A$2:C$63,3,FALSE)),(VLOOKUP((LEFT(D893,2)),'Fed. Agency Identifier Table'!A$2:C$63,3,FALSE)))),"",(IF(ISERROR(VLOOKUP((LEFT(D893,2)),'Fed. Agency Identifier Table'!A$2:C$63,3,FALSE)),(VLOOKUP((LEFT(D893,1)),'Fed. Agency Identifier Table'!A$2:C$63,3,FALSE)),(VLOOKUP((LEFT(D893,2)),'Fed. Agency Identifier Table'!A$2:C$63,3,FALSE)))))</f>
        <v/>
      </c>
      <c r="I893" s="150" t="str">
        <f>IF(ISNUMBER(SEARCH("*.unk*",D893)),"Other Federal Awards",IF(ISERROR(VLOOKUP(D893,'CFDA Program Titles Table'!A$2:C$2607,3,FALSE)),"",VLOOKUP(D893,'CFDA Program Titles Table'!A$2:C$2607,3,FALSE)))</f>
        <v/>
      </c>
      <c r="J893" s="70"/>
      <c r="K893" s="70"/>
      <c r="L893" s="2"/>
      <c r="M893" s="10"/>
      <c r="N893" s="10"/>
      <c r="R893" s="17"/>
      <c r="S893" s="106" t="str">
        <f>IFERROR(IF(J893="Y", "Research And Development Programs Cluster:", VLOOKUP(D893,'Cluster Info'!$A$2:$B$113,2,FALSE)), "Non Cluster:")</f>
        <v>Non Cluster:</v>
      </c>
      <c r="T893" s="106">
        <f t="shared" si="65"/>
        <v>0</v>
      </c>
      <c r="U893" s="106">
        <f t="shared" si="67"/>
        <v>0</v>
      </c>
      <c r="V893" s="106">
        <f t="shared" si="68"/>
        <v>0</v>
      </c>
      <c r="W893" s="119">
        <f t="shared" si="66"/>
        <v>0</v>
      </c>
      <c r="X893" s="106">
        <f t="shared" si="69"/>
        <v>0</v>
      </c>
    </row>
    <row r="894" spans="1:24" ht="14">
      <c r="A894" s="198"/>
      <c r="D894" s="1"/>
      <c r="E894" s="1"/>
      <c r="F894" s="187"/>
      <c r="G894" s="187"/>
      <c r="H894" s="80" t="str">
        <f>IF(ISERROR(IF(ISERROR(VLOOKUP((LEFT(D894,2)),'Fed. Agency Identifier Table'!A$2:C$63,3,FALSE)),(VLOOKUP((LEFT(D894,1)),'Fed. Agency Identifier Table'!A$2:C$63,3,FALSE)),(VLOOKUP((LEFT(D894,2)),'Fed. Agency Identifier Table'!A$2:C$63,3,FALSE)))),"",(IF(ISERROR(VLOOKUP((LEFT(D894,2)),'Fed. Agency Identifier Table'!A$2:C$63,3,FALSE)),(VLOOKUP((LEFT(D894,1)),'Fed. Agency Identifier Table'!A$2:C$63,3,FALSE)),(VLOOKUP((LEFT(D894,2)),'Fed. Agency Identifier Table'!A$2:C$63,3,FALSE)))))</f>
        <v/>
      </c>
      <c r="I894" s="150" t="str">
        <f>IF(ISNUMBER(SEARCH("*.unk*",D894)),"Other Federal Awards",IF(ISERROR(VLOOKUP(D894,'CFDA Program Titles Table'!A$2:C$2607,3,FALSE)),"",VLOOKUP(D894,'CFDA Program Titles Table'!A$2:C$2607,3,FALSE)))</f>
        <v/>
      </c>
      <c r="J894" s="70"/>
      <c r="K894" s="70"/>
      <c r="L894" s="2"/>
      <c r="M894" s="10"/>
      <c r="N894" s="10"/>
      <c r="R894" s="17"/>
      <c r="S894" s="106" t="str">
        <f>IFERROR(IF(J894="Y", "Research And Development Programs Cluster:", VLOOKUP(D894,'Cluster Info'!$A$2:$B$113,2,FALSE)), "Non Cluster:")</f>
        <v>Non Cluster:</v>
      </c>
      <c r="T894" s="106">
        <f t="shared" si="65"/>
        <v>0</v>
      </c>
      <c r="U894" s="106">
        <f t="shared" si="67"/>
        <v>0</v>
      </c>
      <c r="V894" s="106">
        <f t="shared" si="68"/>
        <v>0</v>
      </c>
      <c r="W894" s="119">
        <f t="shared" si="66"/>
        <v>0</v>
      </c>
      <c r="X894" s="106">
        <f t="shared" si="69"/>
        <v>0</v>
      </c>
    </row>
    <row r="895" spans="1:24" ht="14">
      <c r="A895" s="198"/>
      <c r="D895" s="1"/>
      <c r="E895" s="1"/>
      <c r="F895" s="187"/>
      <c r="G895" s="187"/>
      <c r="H895" s="80" t="str">
        <f>IF(ISERROR(IF(ISERROR(VLOOKUP((LEFT(D895,2)),'Fed. Agency Identifier Table'!A$2:C$63,3,FALSE)),(VLOOKUP((LEFT(D895,1)),'Fed. Agency Identifier Table'!A$2:C$63,3,FALSE)),(VLOOKUP((LEFT(D895,2)),'Fed. Agency Identifier Table'!A$2:C$63,3,FALSE)))),"",(IF(ISERROR(VLOOKUP((LEFT(D895,2)),'Fed. Agency Identifier Table'!A$2:C$63,3,FALSE)),(VLOOKUP((LEFT(D895,1)),'Fed. Agency Identifier Table'!A$2:C$63,3,FALSE)),(VLOOKUP((LEFT(D895,2)),'Fed. Agency Identifier Table'!A$2:C$63,3,FALSE)))))</f>
        <v/>
      </c>
      <c r="I895" s="150" t="str">
        <f>IF(ISNUMBER(SEARCH("*.unk*",D895)),"Other Federal Awards",IF(ISERROR(VLOOKUP(D895,'CFDA Program Titles Table'!A$2:C$2607,3,FALSE)),"",VLOOKUP(D895,'CFDA Program Titles Table'!A$2:C$2607,3,FALSE)))</f>
        <v/>
      </c>
      <c r="J895" s="70"/>
      <c r="K895" s="70"/>
      <c r="L895" s="2"/>
      <c r="M895" s="10"/>
      <c r="N895" s="10"/>
      <c r="R895" s="17"/>
      <c r="S895" s="106" t="str">
        <f>IFERROR(IF(J895="Y", "Research And Development Programs Cluster:", VLOOKUP(D895,'Cluster Info'!$A$2:$B$113,2,FALSE)), "Non Cluster:")</f>
        <v>Non Cluster:</v>
      </c>
      <c r="T895" s="106">
        <f t="shared" si="65"/>
        <v>0</v>
      </c>
      <c r="U895" s="106">
        <f t="shared" si="67"/>
        <v>0</v>
      </c>
      <c r="V895" s="106">
        <f t="shared" si="68"/>
        <v>0</v>
      </c>
      <c r="W895" s="119">
        <f t="shared" si="66"/>
        <v>0</v>
      </c>
      <c r="X895" s="106">
        <f t="shared" si="69"/>
        <v>0</v>
      </c>
    </row>
    <row r="896" spans="1:24" ht="14">
      <c r="A896" s="198"/>
      <c r="D896" s="1"/>
      <c r="E896" s="1"/>
      <c r="F896" s="187"/>
      <c r="G896" s="187"/>
      <c r="H896" s="80" t="str">
        <f>IF(ISERROR(IF(ISERROR(VLOOKUP((LEFT(D896,2)),'Fed. Agency Identifier Table'!A$2:C$63,3,FALSE)),(VLOOKUP((LEFT(D896,1)),'Fed. Agency Identifier Table'!A$2:C$63,3,FALSE)),(VLOOKUP((LEFT(D896,2)),'Fed. Agency Identifier Table'!A$2:C$63,3,FALSE)))),"",(IF(ISERROR(VLOOKUP((LEFT(D896,2)),'Fed. Agency Identifier Table'!A$2:C$63,3,FALSE)),(VLOOKUP((LEFT(D896,1)),'Fed. Agency Identifier Table'!A$2:C$63,3,FALSE)),(VLOOKUP((LEFT(D896,2)),'Fed. Agency Identifier Table'!A$2:C$63,3,FALSE)))))</f>
        <v/>
      </c>
      <c r="I896" s="150" t="str">
        <f>IF(ISNUMBER(SEARCH("*.unk*",D896)),"Other Federal Awards",IF(ISERROR(VLOOKUP(D896,'CFDA Program Titles Table'!A$2:C$2607,3,FALSE)),"",VLOOKUP(D896,'CFDA Program Titles Table'!A$2:C$2607,3,FALSE)))</f>
        <v/>
      </c>
      <c r="J896" s="70"/>
      <c r="K896" s="70"/>
      <c r="L896" s="2"/>
      <c r="M896" s="10"/>
      <c r="N896" s="10"/>
      <c r="R896" s="17"/>
      <c r="S896" s="106" t="str">
        <f>IFERROR(IF(J896="Y", "Research And Development Programs Cluster:", VLOOKUP(D896,'Cluster Info'!$A$2:$B$113,2,FALSE)), "Non Cluster:")</f>
        <v>Non Cluster:</v>
      </c>
      <c r="T896" s="106">
        <f t="shared" si="65"/>
        <v>0</v>
      </c>
      <c r="U896" s="106">
        <f t="shared" si="67"/>
        <v>0</v>
      </c>
      <c r="V896" s="106">
        <f t="shared" si="68"/>
        <v>0</v>
      </c>
      <c r="W896" s="119">
        <f t="shared" si="66"/>
        <v>0</v>
      </c>
      <c r="X896" s="106">
        <f t="shared" si="69"/>
        <v>0</v>
      </c>
    </row>
    <row r="897" spans="1:24" ht="14">
      <c r="A897" s="198"/>
      <c r="D897" s="1"/>
      <c r="E897" s="1"/>
      <c r="F897" s="187"/>
      <c r="G897" s="187"/>
      <c r="H897" s="80" t="str">
        <f>IF(ISERROR(IF(ISERROR(VLOOKUP((LEFT(D897,2)),'Fed. Agency Identifier Table'!A$2:C$63,3,FALSE)),(VLOOKUP((LEFT(D897,1)),'Fed. Agency Identifier Table'!A$2:C$63,3,FALSE)),(VLOOKUP((LEFT(D897,2)),'Fed. Agency Identifier Table'!A$2:C$63,3,FALSE)))),"",(IF(ISERROR(VLOOKUP((LEFT(D897,2)),'Fed. Agency Identifier Table'!A$2:C$63,3,FALSE)),(VLOOKUP((LEFT(D897,1)),'Fed. Agency Identifier Table'!A$2:C$63,3,FALSE)),(VLOOKUP((LEFT(D897,2)),'Fed. Agency Identifier Table'!A$2:C$63,3,FALSE)))))</f>
        <v/>
      </c>
      <c r="I897" s="150" t="str">
        <f>IF(ISNUMBER(SEARCH("*.unk*",D897)),"Other Federal Awards",IF(ISERROR(VLOOKUP(D897,'CFDA Program Titles Table'!A$2:C$2607,3,FALSE)),"",VLOOKUP(D897,'CFDA Program Titles Table'!A$2:C$2607,3,FALSE)))</f>
        <v/>
      </c>
      <c r="J897" s="70"/>
      <c r="K897" s="70"/>
      <c r="L897" s="2"/>
      <c r="M897" s="10"/>
      <c r="N897" s="10"/>
      <c r="R897" s="17"/>
      <c r="S897" s="106" t="str">
        <f>IFERROR(IF(J897="Y", "Research And Development Programs Cluster:", VLOOKUP(D897,'Cluster Info'!$A$2:$B$113,2,FALSE)), "Non Cluster:")</f>
        <v>Non Cluster:</v>
      </c>
      <c r="T897" s="106">
        <f t="shared" si="65"/>
        <v>0</v>
      </c>
      <c r="U897" s="106">
        <f t="shared" si="67"/>
        <v>0</v>
      </c>
      <c r="V897" s="106">
        <f t="shared" si="68"/>
        <v>0</v>
      </c>
      <c r="W897" s="119">
        <f t="shared" si="66"/>
        <v>0</v>
      </c>
      <c r="X897" s="106">
        <f t="shared" si="69"/>
        <v>0</v>
      </c>
    </row>
    <row r="898" spans="1:24" ht="14">
      <c r="A898" s="198"/>
      <c r="D898" s="1"/>
      <c r="E898" s="1"/>
      <c r="F898" s="187"/>
      <c r="G898" s="187"/>
      <c r="H898" s="80" t="str">
        <f>IF(ISERROR(IF(ISERROR(VLOOKUP((LEFT(D898,2)),'Fed. Agency Identifier Table'!A$2:C$63,3,FALSE)),(VLOOKUP((LEFT(D898,1)),'Fed. Agency Identifier Table'!A$2:C$63,3,FALSE)),(VLOOKUP((LEFT(D898,2)),'Fed. Agency Identifier Table'!A$2:C$63,3,FALSE)))),"",(IF(ISERROR(VLOOKUP((LEFT(D898,2)),'Fed. Agency Identifier Table'!A$2:C$63,3,FALSE)),(VLOOKUP((LEFT(D898,1)),'Fed. Agency Identifier Table'!A$2:C$63,3,FALSE)),(VLOOKUP((LEFT(D898,2)),'Fed. Agency Identifier Table'!A$2:C$63,3,FALSE)))))</f>
        <v/>
      </c>
      <c r="I898" s="150" t="str">
        <f>IF(ISNUMBER(SEARCH("*.unk*",D898)),"Other Federal Awards",IF(ISERROR(VLOOKUP(D898,'CFDA Program Titles Table'!A$2:C$2607,3,FALSE)),"",VLOOKUP(D898,'CFDA Program Titles Table'!A$2:C$2607,3,FALSE)))</f>
        <v/>
      </c>
      <c r="J898" s="70"/>
      <c r="K898" s="70"/>
      <c r="L898" s="2"/>
      <c r="M898" s="10"/>
      <c r="N898" s="10"/>
      <c r="R898" s="17"/>
      <c r="S898" s="106" t="str">
        <f>IFERROR(IF(J898="Y", "Research And Development Programs Cluster:", VLOOKUP(D898,'Cluster Info'!$A$2:$B$113,2,FALSE)), "Non Cluster:")</f>
        <v>Non Cluster:</v>
      </c>
      <c r="T898" s="106">
        <f t="shared" ref="T898:T961" si="70">IF(E898="Y","ARRA - "&amp;N898, N898)</f>
        <v>0</v>
      </c>
      <c r="U898" s="106">
        <f t="shared" si="67"/>
        <v>0</v>
      </c>
      <c r="V898" s="106">
        <f t="shared" si="68"/>
        <v>0</v>
      </c>
      <c r="W898" s="119">
        <f t="shared" ref="W898:W961" si="71">IF(AND(J898="Y",I898="Other Federal Awards"),(LEFT(D898,2)&amp;".RD"),D898)</f>
        <v>0</v>
      </c>
      <c r="X898" s="106">
        <f t="shared" si="69"/>
        <v>0</v>
      </c>
    </row>
    <row r="899" spans="1:24" ht="14">
      <c r="A899" s="198"/>
      <c r="D899" s="1"/>
      <c r="E899" s="1"/>
      <c r="F899" s="187"/>
      <c r="G899" s="187"/>
      <c r="H899" s="80" t="str">
        <f>IF(ISERROR(IF(ISERROR(VLOOKUP((LEFT(D899,2)),'Fed. Agency Identifier Table'!A$2:C$63,3,FALSE)),(VLOOKUP((LEFT(D899,1)),'Fed. Agency Identifier Table'!A$2:C$63,3,FALSE)),(VLOOKUP((LEFT(D899,2)),'Fed. Agency Identifier Table'!A$2:C$63,3,FALSE)))),"",(IF(ISERROR(VLOOKUP((LEFT(D899,2)),'Fed. Agency Identifier Table'!A$2:C$63,3,FALSE)),(VLOOKUP((LEFT(D899,1)),'Fed. Agency Identifier Table'!A$2:C$63,3,FALSE)),(VLOOKUP((LEFT(D899,2)),'Fed. Agency Identifier Table'!A$2:C$63,3,FALSE)))))</f>
        <v/>
      </c>
      <c r="I899" s="150" t="str">
        <f>IF(ISNUMBER(SEARCH("*.unk*",D899)),"Other Federal Awards",IF(ISERROR(VLOOKUP(D899,'CFDA Program Titles Table'!A$2:C$2607,3,FALSE)),"",VLOOKUP(D899,'CFDA Program Titles Table'!A$2:C$2607,3,FALSE)))</f>
        <v/>
      </c>
      <c r="J899" s="70"/>
      <c r="K899" s="70"/>
      <c r="L899" s="2"/>
      <c r="M899" s="10"/>
      <c r="N899" s="10"/>
      <c r="R899" s="17"/>
      <c r="S899" s="106" t="str">
        <f>IFERROR(IF(J899="Y", "Research And Development Programs Cluster:", VLOOKUP(D899,'Cluster Info'!$A$2:$B$113,2,FALSE)), "Non Cluster:")</f>
        <v>Non Cluster:</v>
      </c>
      <c r="T899" s="106">
        <f t="shared" si="70"/>
        <v>0</v>
      </c>
      <c r="U899" s="106">
        <f t="shared" ref="U899:U962" si="72">IF(F899="Y","COVID-19 - "&amp;N899, N899)</f>
        <v>0</v>
      </c>
      <c r="V899" s="106">
        <f t="shared" ref="V899:V962" si="73">IF(G899="Y","ARP - "&amp;N899, N899)</f>
        <v>0</v>
      </c>
      <c r="W899" s="119">
        <f t="shared" si="71"/>
        <v>0</v>
      </c>
      <c r="X899" s="106">
        <f t="shared" ref="X899:X962" si="74">O899-P899</f>
        <v>0</v>
      </c>
    </row>
    <row r="900" spans="1:24" ht="14">
      <c r="A900" s="198"/>
      <c r="D900" s="1"/>
      <c r="E900" s="1"/>
      <c r="F900" s="187"/>
      <c r="G900" s="187"/>
      <c r="H900" s="80" t="str">
        <f>IF(ISERROR(IF(ISERROR(VLOOKUP((LEFT(D900,2)),'Fed. Agency Identifier Table'!A$2:C$63,3,FALSE)),(VLOOKUP((LEFT(D900,1)),'Fed. Agency Identifier Table'!A$2:C$63,3,FALSE)),(VLOOKUP((LEFT(D900,2)),'Fed. Agency Identifier Table'!A$2:C$63,3,FALSE)))),"",(IF(ISERROR(VLOOKUP((LEFT(D900,2)),'Fed. Agency Identifier Table'!A$2:C$63,3,FALSE)),(VLOOKUP((LEFT(D900,1)),'Fed. Agency Identifier Table'!A$2:C$63,3,FALSE)),(VLOOKUP((LEFT(D900,2)),'Fed. Agency Identifier Table'!A$2:C$63,3,FALSE)))))</f>
        <v/>
      </c>
      <c r="I900" s="150" t="str">
        <f>IF(ISNUMBER(SEARCH("*.unk*",D900)),"Other Federal Awards",IF(ISERROR(VLOOKUP(D900,'CFDA Program Titles Table'!A$2:C$2607,3,FALSE)),"",VLOOKUP(D900,'CFDA Program Titles Table'!A$2:C$2607,3,FALSE)))</f>
        <v/>
      </c>
      <c r="J900" s="70"/>
      <c r="K900" s="70"/>
      <c r="L900" s="2"/>
      <c r="M900" s="10"/>
      <c r="N900" s="10"/>
      <c r="R900" s="17"/>
      <c r="S900" s="106" t="str">
        <f>IFERROR(IF(J900="Y", "Research And Development Programs Cluster:", VLOOKUP(D900,'Cluster Info'!$A$2:$B$113,2,FALSE)), "Non Cluster:")</f>
        <v>Non Cluster:</v>
      </c>
      <c r="T900" s="106">
        <f t="shared" si="70"/>
        <v>0</v>
      </c>
      <c r="U900" s="106">
        <f t="shared" si="72"/>
        <v>0</v>
      </c>
      <c r="V900" s="106">
        <f t="shared" si="73"/>
        <v>0</v>
      </c>
      <c r="W900" s="119">
        <f t="shared" si="71"/>
        <v>0</v>
      </c>
      <c r="X900" s="106">
        <f t="shared" si="74"/>
        <v>0</v>
      </c>
    </row>
    <row r="901" spans="1:24" ht="14">
      <c r="A901" s="198"/>
      <c r="D901" s="1"/>
      <c r="E901" s="1"/>
      <c r="F901" s="187"/>
      <c r="G901" s="187"/>
      <c r="H901" s="80" t="str">
        <f>IF(ISERROR(IF(ISERROR(VLOOKUP((LEFT(D901,2)),'Fed. Agency Identifier Table'!A$2:C$63,3,FALSE)),(VLOOKUP((LEFT(D901,1)),'Fed. Agency Identifier Table'!A$2:C$63,3,FALSE)),(VLOOKUP((LEFT(D901,2)),'Fed. Agency Identifier Table'!A$2:C$63,3,FALSE)))),"",(IF(ISERROR(VLOOKUP((LEFT(D901,2)),'Fed. Agency Identifier Table'!A$2:C$63,3,FALSE)),(VLOOKUP((LEFT(D901,1)),'Fed. Agency Identifier Table'!A$2:C$63,3,FALSE)),(VLOOKUP((LEFT(D901,2)),'Fed. Agency Identifier Table'!A$2:C$63,3,FALSE)))))</f>
        <v/>
      </c>
      <c r="I901" s="150" t="str">
        <f>IF(ISNUMBER(SEARCH("*.unk*",D901)),"Other Federal Awards",IF(ISERROR(VLOOKUP(D901,'CFDA Program Titles Table'!A$2:C$2607,3,FALSE)),"",VLOOKUP(D901,'CFDA Program Titles Table'!A$2:C$2607,3,FALSE)))</f>
        <v/>
      </c>
      <c r="J901" s="70"/>
      <c r="K901" s="70"/>
      <c r="L901" s="2"/>
      <c r="M901" s="10"/>
      <c r="N901" s="10"/>
      <c r="R901" s="17"/>
      <c r="S901" s="106" t="str">
        <f>IFERROR(IF(J901="Y", "Research And Development Programs Cluster:", VLOOKUP(D901,'Cluster Info'!$A$2:$B$113,2,FALSE)), "Non Cluster:")</f>
        <v>Non Cluster:</v>
      </c>
      <c r="T901" s="106">
        <f t="shared" si="70"/>
        <v>0</v>
      </c>
      <c r="U901" s="106">
        <f t="shared" si="72"/>
        <v>0</v>
      </c>
      <c r="V901" s="106">
        <f t="shared" si="73"/>
        <v>0</v>
      </c>
      <c r="W901" s="119">
        <f t="shared" si="71"/>
        <v>0</v>
      </c>
      <c r="X901" s="106">
        <f t="shared" si="74"/>
        <v>0</v>
      </c>
    </row>
    <row r="902" spans="1:24" ht="14">
      <c r="A902" s="198"/>
      <c r="D902" s="1"/>
      <c r="E902" s="1"/>
      <c r="F902" s="187"/>
      <c r="G902" s="187"/>
      <c r="H902" s="80" t="str">
        <f>IF(ISERROR(IF(ISERROR(VLOOKUP((LEFT(D902,2)),'Fed. Agency Identifier Table'!A$2:C$63,3,FALSE)),(VLOOKUP((LEFT(D902,1)),'Fed. Agency Identifier Table'!A$2:C$63,3,FALSE)),(VLOOKUP((LEFT(D902,2)),'Fed. Agency Identifier Table'!A$2:C$63,3,FALSE)))),"",(IF(ISERROR(VLOOKUP((LEFT(D902,2)),'Fed. Agency Identifier Table'!A$2:C$63,3,FALSE)),(VLOOKUP((LEFT(D902,1)),'Fed. Agency Identifier Table'!A$2:C$63,3,FALSE)),(VLOOKUP((LEFT(D902,2)),'Fed. Agency Identifier Table'!A$2:C$63,3,FALSE)))))</f>
        <v/>
      </c>
      <c r="I902" s="150" t="str">
        <f>IF(ISNUMBER(SEARCH("*.unk*",D902)),"Other Federal Awards",IF(ISERROR(VLOOKUP(D902,'CFDA Program Titles Table'!A$2:C$2607,3,FALSE)),"",VLOOKUP(D902,'CFDA Program Titles Table'!A$2:C$2607,3,FALSE)))</f>
        <v/>
      </c>
      <c r="J902" s="70"/>
      <c r="K902" s="70"/>
      <c r="L902" s="2"/>
      <c r="M902" s="10"/>
      <c r="N902" s="10"/>
      <c r="R902" s="17"/>
      <c r="S902" s="106" t="str">
        <f>IFERROR(IF(J902="Y", "Research And Development Programs Cluster:", VLOOKUP(D902,'Cluster Info'!$A$2:$B$113,2,FALSE)), "Non Cluster:")</f>
        <v>Non Cluster:</v>
      </c>
      <c r="T902" s="106">
        <f t="shared" si="70"/>
        <v>0</v>
      </c>
      <c r="U902" s="106">
        <f t="shared" si="72"/>
        <v>0</v>
      </c>
      <c r="V902" s="106">
        <f t="shared" si="73"/>
        <v>0</v>
      </c>
      <c r="W902" s="119">
        <f t="shared" si="71"/>
        <v>0</v>
      </c>
      <c r="X902" s="106">
        <f t="shared" si="74"/>
        <v>0</v>
      </c>
    </row>
    <row r="903" spans="1:24" ht="14">
      <c r="A903" s="198"/>
      <c r="D903" s="1"/>
      <c r="E903" s="1"/>
      <c r="F903" s="187"/>
      <c r="G903" s="187"/>
      <c r="H903" s="80" t="str">
        <f>IF(ISERROR(IF(ISERROR(VLOOKUP((LEFT(D903,2)),'Fed. Agency Identifier Table'!A$2:C$63,3,FALSE)),(VLOOKUP((LEFT(D903,1)),'Fed. Agency Identifier Table'!A$2:C$63,3,FALSE)),(VLOOKUP((LEFT(D903,2)),'Fed. Agency Identifier Table'!A$2:C$63,3,FALSE)))),"",(IF(ISERROR(VLOOKUP((LEFT(D903,2)),'Fed. Agency Identifier Table'!A$2:C$63,3,FALSE)),(VLOOKUP((LEFT(D903,1)),'Fed. Agency Identifier Table'!A$2:C$63,3,FALSE)),(VLOOKUP((LEFT(D903,2)),'Fed. Agency Identifier Table'!A$2:C$63,3,FALSE)))))</f>
        <v/>
      </c>
      <c r="I903" s="150" t="str">
        <f>IF(ISNUMBER(SEARCH("*.unk*",D903)),"Other Federal Awards",IF(ISERROR(VLOOKUP(D903,'CFDA Program Titles Table'!A$2:C$2607,3,FALSE)),"",VLOOKUP(D903,'CFDA Program Titles Table'!A$2:C$2607,3,FALSE)))</f>
        <v/>
      </c>
      <c r="J903" s="70"/>
      <c r="K903" s="70"/>
      <c r="L903" s="2"/>
      <c r="M903" s="10"/>
      <c r="N903" s="10"/>
      <c r="R903" s="17"/>
      <c r="S903" s="106" t="str">
        <f>IFERROR(IF(J903="Y", "Research And Development Programs Cluster:", VLOOKUP(D903,'Cluster Info'!$A$2:$B$113,2,FALSE)), "Non Cluster:")</f>
        <v>Non Cluster:</v>
      </c>
      <c r="T903" s="106">
        <f t="shared" si="70"/>
        <v>0</v>
      </c>
      <c r="U903" s="106">
        <f t="shared" si="72"/>
        <v>0</v>
      </c>
      <c r="V903" s="106">
        <f t="shared" si="73"/>
        <v>0</v>
      </c>
      <c r="W903" s="119">
        <f t="shared" si="71"/>
        <v>0</v>
      </c>
      <c r="X903" s="106">
        <f t="shared" si="74"/>
        <v>0</v>
      </c>
    </row>
    <row r="904" spans="1:24" ht="14">
      <c r="A904" s="198"/>
      <c r="D904" s="1"/>
      <c r="E904" s="1"/>
      <c r="F904" s="187"/>
      <c r="G904" s="187"/>
      <c r="H904" s="80" t="str">
        <f>IF(ISERROR(IF(ISERROR(VLOOKUP((LEFT(D904,2)),'Fed. Agency Identifier Table'!A$2:C$63,3,FALSE)),(VLOOKUP((LEFT(D904,1)),'Fed. Agency Identifier Table'!A$2:C$63,3,FALSE)),(VLOOKUP((LEFT(D904,2)),'Fed. Agency Identifier Table'!A$2:C$63,3,FALSE)))),"",(IF(ISERROR(VLOOKUP((LEFT(D904,2)),'Fed. Agency Identifier Table'!A$2:C$63,3,FALSE)),(VLOOKUP((LEFT(D904,1)),'Fed. Agency Identifier Table'!A$2:C$63,3,FALSE)),(VLOOKUP((LEFT(D904,2)),'Fed. Agency Identifier Table'!A$2:C$63,3,FALSE)))))</f>
        <v/>
      </c>
      <c r="I904" s="150" t="str">
        <f>IF(ISNUMBER(SEARCH("*.unk*",D904)),"Other Federal Awards",IF(ISERROR(VLOOKUP(D904,'CFDA Program Titles Table'!A$2:C$2607,3,FALSE)),"",VLOOKUP(D904,'CFDA Program Titles Table'!A$2:C$2607,3,FALSE)))</f>
        <v/>
      </c>
      <c r="J904" s="70"/>
      <c r="K904" s="70"/>
      <c r="L904" s="2"/>
      <c r="M904" s="10"/>
      <c r="N904" s="10"/>
      <c r="R904" s="17"/>
      <c r="S904" s="106" t="str">
        <f>IFERROR(IF(J904="Y", "Research And Development Programs Cluster:", VLOOKUP(D904,'Cluster Info'!$A$2:$B$113,2,FALSE)), "Non Cluster:")</f>
        <v>Non Cluster:</v>
      </c>
      <c r="T904" s="106">
        <f t="shared" si="70"/>
        <v>0</v>
      </c>
      <c r="U904" s="106">
        <f t="shared" si="72"/>
        <v>0</v>
      </c>
      <c r="V904" s="106">
        <f t="shared" si="73"/>
        <v>0</v>
      </c>
      <c r="W904" s="119">
        <f t="shared" si="71"/>
        <v>0</v>
      </c>
      <c r="X904" s="106">
        <f t="shared" si="74"/>
        <v>0</v>
      </c>
    </row>
    <row r="905" spans="1:24" ht="14">
      <c r="A905" s="198"/>
      <c r="D905" s="1"/>
      <c r="E905" s="1"/>
      <c r="F905" s="187"/>
      <c r="G905" s="187"/>
      <c r="H905" s="80" t="str">
        <f>IF(ISERROR(IF(ISERROR(VLOOKUP((LEFT(D905,2)),'Fed. Agency Identifier Table'!A$2:C$63,3,FALSE)),(VLOOKUP((LEFT(D905,1)),'Fed. Agency Identifier Table'!A$2:C$63,3,FALSE)),(VLOOKUP((LEFT(D905,2)),'Fed. Agency Identifier Table'!A$2:C$63,3,FALSE)))),"",(IF(ISERROR(VLOOKUP((LEFT(D905,2)),'Fed. Agency Identifier Table'!A$2:C$63,3,FALSE)),(VLOOKUP((LEFT(D905,1)),'Fed. Agency Identifier Table'!A$2:C$63,3,FALSE)),(VLOOKUP((LEFT(D905,2)),'Fed. Agency Identifier Table'!A$2:C$63,3,FALSE)))))</f>
        <v/>
      </c>
      <c r="I905" s="150" t="str">
        <f>IF(ISNUMBER(SEARCH("*.unk*",D905)),"Other Federal Awards",IF(ISERROR(VLOOKUP(D905,'CFDA Program Titles Table'!A$2:C$2607,3,FALSE)),"",VLOOKUP(D905,'CFDA Program Titles Table'!A$2:C$2607,3,FALSE)))</f>
        <v/>
      </c>
      <c r="J905" s="70"/>
      <c r="K905" s="70"/>
      <c r="L905" s="2"/>
      <c r="M905" s="10"/>
      <c r="N905" s="10"/>
      <c r="R905" s="17"/>
      <c r="S905" s="106" t="str">
        <f>IFERROR(IF(J905="Y", "Research And Development Programs Cluster:", VLOOKUP(D905,'Cluster Info'!$A$2:$B$113,2,FALSE)), "Non Cluster:")</f>
        <v>Non Cluster:</v>
      </c>
      <c r="T905" s="106">
        <f t="shared" si="70"/>
        <v>0</v>
      </c>
      <c r="U905" s="106">
        <f t="shared" si="72"/>
        <v>0</v>
      </c>
      <c r="V905" s="106">
        <f t="shared" si="73"/>
        <v>0</v>
      </c>
      <c r="W905" s="119">
        <f t="shared" si="71"/>
        <v>0</v>
      </c>
      <c r="X905" s="106">
        <f t="shared" si="74"/>
        <v>0</v>
      </c>
    </row>
    <row r="906" spans="1:24" ht="14">
      <c r="A906" s="198"/>
      <c r="D906" s="1"/>
      <c r="E906" s="1"/>
      <c r="F906" s="187"/>
      <c r="G906" s="187"/>
      <c r="H906" s="80" t="str">
        <f>IF(ISERROR(IF(ISERROR(VLOOKUP((LEFT(D906,2)),'Fed. Agency Identifier Table'!A$2:C$63,3,FALSE)),(VLOOKUP((LEFT(D906,1)),'Fed. Agency Identifier Table'!A$2:C$63,3,FALSE)),(VLOOKUP((LEFT(D906,2)),'Fed. Agency Identifier Table'!A$2:C$63,3,FALSE)))),"",(IF(ISERROR(VLOOKUP((LEFT(D906,2)),'Fed. Agency Identifier Table'!A$2:C$63,3,FALSE)),(VLOOKUP((LEFT(D906,1)),'Fed. Agency Identifier Table'!A$2:C$63,3,FALSE)),(VLOOKUP((LEFT(D906,2)),'Fed. Agency Identifier Table'!A$2:C$63,3,FALSE)))))</f>
        <v/>
      </c>
      <c r="I906" s="150" t="str">
        <f>IF(ISNUMBER(SEARCH("*.unk*",D906)),"Other Federal Awards",IF(ISERROR(VLOOKUP(D906,'CFDA Program Titles Table'!A$2:C$2607,3,FALSE)),"",VLOOKUP(D906,'CFDA Program Titles Table'!A$2:C$2607,3,FALSE)))</f>
        <v/>
      </c>
      <c r="J906" s="70"/>
      <c r="K906" s="70"/>
      <c r="L906" s="2"/>
      <c r="M906" s="10"/>
      <c r="N906" s="10"/>
      <c r="R906" s="17"/>
      <c r="S906" s="106" t="str">
        <f>IFERROR(IF(J906="Y", "Research And Development Programs Cluster:", VLOOKUP(D906,'Cluster Info'!$A$2:$B$113,2,FALSE)), "Non Cluster:")</f>
        <v>Non Cluster:</v>
      </c>
      <c r="T906" s="106">
        <f t="shared" si="70"/>
        <v>0</v>
      </c>
      <c r="U906" s="106">
        <f t="shared" si="72"/>
        <v>0</v>
      </c>
      <c r="V906" s="106">
        <f t="shared" si="73"/>
        <v>0</v>
      </c>
      <c r="W906" s="119">
        <f t="shared" si="71"/>
        <v>0</v>
      </c>
      <c r="X906" s="106">
        <f t="shared" si="74"/>
        <v>0</v>
      </c>
    </row>
    <row r="907" spans="1:24" ht="14">
      <c r="A907" s="198"/>
      <c r="D907" s="1"/>
      <c r="E907" s="1"/>
      <c r="F907" s="187"/>
      <c r="G907" s="187"/>
      <c r="H907" s="80" t="str">
        <f>IF(ISERROR(IF(ISERROR(VLOOKUP((LEFT(D907,2)),'Fed. Agency Identifier Table'!A$2:C$63,3,FALSE)),(VLOOKUP((LEFT(D907,1)),'Fed. Agency Identifier Table'!A$2:C$63,3,FALSE)),(VLOOKUP((LEFT(D907,2)),'Fed. Agency Identifier Table'!A$2:C$63,3,FALSE)))),"",(IF(ISERROR(VLOOKUP((LEFT(D907,2)),'Fed. Agency Identifier Table'!A$2:C$63,3,FALSE)),(VLOOKUP((LEFT(D907,1)),'Fed. Agency Identifier Table'!A$2:C$63,3,FALSE)),(VLOOKUP((LEFT(D907,2)),'Fed. Agency Identifier Table'!A$2:C$63,3,FALSE)))))</f>
        <v/>
      </c>
      <c r="I907" s="150" t="str">
        <f>IF(ISNUMBER(SEARCH("*.unk*",D907)),"Other Federal Awards",IF(ISERROR(VLOOKUP(D907,'CFDA Program Titles Table'!A$2:C$2607,3,FALSE)),"",VLOOKUP(D907,'CFDA Program Titles Table'!A$2:C$2607,3,FALSE)))</f>
        <v/>
      </c>
      <c r="J907" s="70"/>
      <c r="K907" s="70"/>
      <c r="L907" s="2"/>
      <c r="M907" s="10"/>
      <c r="N907" s="10"/>
      <c r="R907" s="17"/>
      <c r="S907" s="106" t="str">
        <f>IFERROR(IF(J907="Y", "Research And Development Programs Cluster:", VLOOKUP(D907,'Cluster Info'!$A$2:$B$113,2,FALSE)), "Non Cluster:")</f>
        <v>Non Cluster:</v>
      </c>
      <c r="T907" s="106">
        <f t="shared" si="70"/>
        <v>0</v>
      </c>
      <c r="U907" s="106">
        <f t="shared" si="72"/>
        <v>0</v>
      </c>
      <c r="V907" s="106">
        <f t="shared" si="73"/>
        <v>0</v>
      </c>
      <c r="W907" s="119">
        <f t="shared" si="71"/>
        <v>0</v>
      </c>
      <c r="X907" s="106">
        <f t="shared" si="74"/>
        <v>0</v>
      </c>
    </row>
    <row r="908" spans="1:24" ht="14">
      <c r="A908" s="198"/>
      <c r="D908" s="1"/>
      <c r="E908" s="1"/>
      <c r="F908" s="187"/>
      <c r="G908" s="187"/>
      <c r="H908" s="80" t="str">
        <f>IF(ISERROR(IF(ISERROR(VLOOKUP((LEFT(D908,2)),'Fed. Agency Identifier Table'!A$2:C$63,3,FALSE)),(VLOOKUP((LEFT(D908,1)),'Fed. Agency Identifier Table'!A$2:C$63,3,FALSE)),(VLOOKUP((LEFT(D908,2)),'Fed. Agency Identifier Table'!A$2:C$63,3,FALSE)))),"",(IF(ISERROR(VLOOKUP((LEFT(D908,2)),'Fed. Agency Identifier Table'!A$2:C$63,3,FALSE)),(VLOOKUP((LEFT(D908,1)),'Fed. Agency Identifier Table'!A$2:C$63,3,FALSE)),(VLOOKUP((LEFT(D908,2)),'Fed. Agency Identifier Table'!A$2:C$63,3,FALSE)))))</f>
        <v/>
      </c>
      <c r="I908" s="150" t="str">
        <f>IF(ISNUMBER(SEARCH("*.unk*",D908)),"Other Federal Awards",IF(ISERROR(VLOOKUP(D908,'CFDA Program Titles Table'!A$2:C$2607,3,FALSE)),"",VLOOKUP(D908,'CFDA Program Titles Table'!A$2:C$2607,3,FALSE)))</f>
        <v/>
      </c>
      <c r="J908" s="70"/>
      <c r="K908" s="70"/>
      <c r="L908" s="2"/>
      <c r="M908" s="10"/>
      <c r="N908" s="10"/>
      <c r="R908" s="17"/>
      <c r="S908" s="106" t="str">
        <f>IFERROR(IF(J908="Y", "Research And Development Programs Cluster:", VLOOKUP(D908,'Cluster Info'!$A$2:$B$113,2,FALSE)), "Non Cluster:")</f>
        <v>Non Cluster:</v>
      </c>
      <c r="T908" s="106">
        <f t="shared" si="70"/>
        <v>0</v>
      </c>
      <c r="U908" s="106">
        <f t="shared" si="72"/>
        <v>0</v>
      </c>
      <c r="V908" s="106">
        <f t="shared" si="73"/>
        <v>0</v>
      </c>
      <c r="W908" s="119">
        <f t="shared" si="71"/>
        <v>0</v>
      </c>
      <c r="X908" s="106">
        <f t="shared" si="74"/>
        <v>0</v>
      </c>
    </row>
    <row r="909" spans="1:24" ht="14">
      <c r="A909" s="198"/>
      <c r="D909" s="1"/>
      <c r="E909" s="1"/>
      <c r="F909" s="187"/>
      <c r="G909" s="187"/>
      <c r="H909" s="80" t="str">
        <f>IF(ISERROR(IF(ISERROR(VLOOKUP((LEFT(D909,2)),'Fed. Agency Identifier Table'!A$2:C$63,3,FALSE)),(VLOOKUP((LEFT(D909,1)),'Fed. Agency Identifier Table'!A$2:C$63,3,FALSE)),(VLOOKUP((LEFT(D909,2)),'Fed. Agency Identifier Table'!A$2:C$63,3,FALSE)))),"",(IF(ISERROR(VLOOKUP((LEFT(D909,2)),'Fed. Agency Identifier Table'!A$2:C$63,3,FALSE)),(VLOOKUP((LEFT(D909,1)),'Fed. Agency Identifier Table'!A$2:C$63,3,FALSE)),(VLOOKUP((LEFT(D909,2)),'Fed. Agency Identifier Table'!A$2:C$63,3,FALSE)))))</f>
        <v/>
      </c>
      <c r="I909" s="150" t="str">
        <f>IF(ISNUMBER(SEARCH("*.unk*",D909)),"Other Federal Awards",IF(ISERROR(VLOOKUP(D909,'CFDA Program Titles Table'!A$2:C$2607,3,FALSE)),"",VLOOKUP(D909,'CFDA Program Titles Table'!A$2:C$2607,3,FALSE)))</f>
        <v/>
      </c>
      <c r="J909" s="70"/>
      <c r="K909" s="70"/>
      <c r="L909" s="2"/>
      <c r="M909" s="10"/>
      <c r="N909" s="10"/>
      <c r="R909" s="17"/>
      <c r="S909" s="106" t="str">
        <f>IFERROR(IF(J909="Y", "Research And Development Programs Cluster:", VLOOKUP(D909,'Cluster Info'!$A$2:$B$113,2,FALSE)), "Non Cluster:")</f>
        <v>Non Cluster:</v>
      </c>
      <c r="T909" s="106">
        <f t="shared" si="70"/>
        <v>0</v>
      </c>
      <c r="U909" s="106">
        <f t="shared" si="72"/>
        <v>0</v>
      </c>
      <c r="V909" s="106">
        <f t="shared" si="73"/>
        <v>0</v>
      </c>
      <c r="W909" s="119">
        <f t="shared" si="71"/>
        <v>0</v>
      </c>
      <c r="X909" s="106">
        <f t="shared" si="74"/>
        <v>0</v>
      </c>
    </row>
    <row r="910" spans="1:24" ht="14">
      <c r="A910" s="198"/>
      <c r="D910" s="1"/>
      <c r="E910" s="1"/>
      <c r="F910" s="187"/>
      <c r="G910" s="187"/>
      <c r="H910" s="80" t="str">
        <f>IF(ISERROR(IF(ISERROR(VLOOKUP((LEFT(D910,2)),'Fed. Agency Identifier Table'!A$2:C$63,3,FALSE)),(VLOOKUP((LEFT(D910,1)),'Fed. Agency Identifier Table'!A$2:C$63,3,FALSE)),(VLOOKUP((LEFT(D910,2)),'Fed. Agency Identifier Table'!A$2:C$63,3,FALSE)))),"",(IF(ISERROR(VLOOKUP((LEFT(D910,2)),'Fed. Agency Identifier Table'!A$2:C$63,3,FALSE)),(VLOOKUP((LEFT(D910,1)),'Fed. Agency Identifier Table'!A$2:C$63,3,FALSE)),(VLOOKUP((LEFT(D910,2)),'Fed. Agency Identifier Table'!A$2:C$63,3,FALSE)))))</f>
        <v/>
      </c>
      <c r="I910" s="150" t="str">
        <f>IF(ISNUMBER(SEARCH("*.unk*",D910)),"Other Federal Awards",IF(ISERROR(VLOOKUP(D910,'CFDA Program Titles Table'!A$2:C$2607,3,FALSE)),"",VLOOKUP(D910,'CFDA Program Titles Table'!A$2:C$2607,3,FALSE)))</f>
        <v/>
      </c>
      <c r="J910" s="70"/>
      <c r="K910" s="70"/>
      <c r="L910" s="2"/>
      <c r="M910" s="10"/>
      <c r="N910" s="10"/>
      <c r="R910" s="17"/>
      <c r="S910" s="106" t="str">
        <f>IFERROR(IF(J910="Y", "Research And Development Programs Cluster:", VLOOKUP(D910,'Cluster Info'!$A$2:$B$113,2,FALSE)), "Non Cluster:")</f>
        <v>Non Cluster:</v>
      </c>
      <c r="T910" s="106">
        <f t="shared" si="70"/>
        <v>0</v>
      </c>
      <c r="U910" s="106">
        <f t="shared" si="72"/>
        <v>0</v>
      </c>
      <c r="V910" s="106">
        <f t="shared" si="73"/>
        <v>0</v>
      </c>
      <c r="W910" s="119">
        <f t="shared" si="71"/>
        <v>0</v>
      </c>
      <c r="X910" s="106">
        <f t="shared" si="74"/>
        <v>0</v>
      </c>
    </row>
    <row r="911" spans="1:24" ht="14">
      <c r="A911" s="198"/>
      <c r="D911" s="1"/>
      <c r="E911" s="1"/>
      <c r="F911" s="187"/>
      <c r="G911" s="187"/>
      <c r="H911" s="80" t="str">
        <f>IF(ISERROR(IF(ISERROR(VLOOKUP((LEFT(D911,2)),'Fed. Agency Identifier Table'!A$2:C$63,3,FALSE)),(VLOOKUP((LEFT(D911,1)),'Fed. Agency Identifier Table'!A$2:C$63,3,FALSE)),(VLOOKUP((LEFT(D911,2)),'Fed. Agency Identifier Table'!A$2:C$63,3,FALSE)))),"",(IF(ISERROR(VLOOKUP((LEFT(D911,2)),'Fed. Agency Identifier Table'!A$2:C$63,3,FALSE)),(VLOOKUP((LEFT(D911,1)),'Fed. Agency Identifier Table'!A$2:C$63,3,FALSE)),(VLOOKUP((LEFT(D911,2)),'Fed. Agency Identifier Table'!A$2:C$63,3,FALSE)))))</f>
        <v/>
      </c>
      <c r="I911" s="150" t="str">
        <f>IF(ISNUMBER(SEARCH("*.unk*",D911)),"Other Federal Awards",IF(ISERROR(VLOOKUP(D911,'CFDA Program Titles Table'!A$2:C$2607,3,FALSE)),"",VLOOKUP(D911,'CFDA Program Titles Table'!A$2:C$2607,3,FALSE)))</f>
        <v/>
      </c>
      <c r="J911" s="70"/>
      <c r="K911" s="70"/>
      <c r="L911" s="2"/>
      <c r="M911" s="10"/>
      <c r="N911" s="10"/>
      <c r="R911" s="17"/>
      <c r="S911" s="106" t="str">
        <f>IFERROR(IF(J911="Y", "Research And Development Programs Cluster:", VLOOKUP(D911,'Cluster Info'!$A$2:$B$113,2,FALSE)), "Non Cluster:")</f>
        <v>Non Cluster:</v>
      </c>
      <c r="T911" s="106">
        <f t="shared" si="70"/>
        <v>0</v>
      </c>
      <c r="U911" s="106">
        <f t="shared" si="72"/>
        <v>0</v>
      </c>
      <c r="V911" s="106">
        <f t="shared" si="73"/>
        <v>0</v>
      </c>
      <c r="W911" s="119">
        <f t="shared" si="71"/>
        <v>0</v>
      </c>
      <c r="X911" s="106">
        <f t="shared" si="74"/>
        <v>0</v>
      </c>
    </row>
    <row r="912" spans="1:24" ht="14">
      <c r="A912" s="198"/>
      <c r="D912" s="1"/>
      <c r="E912" s="1"/>
      <c r="F912" s="187"/>
      <c r="G912" s="187"/>
      <c r="H912" s="80" t="str">
        <f>IF(ISERROR(IF(ISERROR(VLOOKUP((LEFT(D912,2)),'Fed. Agency Identifier Table'!A$2:C$63,3,FALSE)),(VLOOKUP((LEFT(D912,1)),'Fed. Agency Identifier Table'!A$2:C$63,3,FALSE)),(VLOOKUP((LEFT(D912,2)),'Fed. Agency Identifier Table'!A$2:C$63,3,FALSE)))),"",(IF(ISERROR(VLOOKUP((LEFT(D912,2)),'Fed. Agency Identifier Table'!A$2:C$63,3,FALSE)),(VLOOKUP((LEFT(D912,1)),'Fed. Agency Identifier Table'!A$2:C$63,3,FALSE)),(VLOOKUP((LEFT(D912,2)),'Fed. Agency Identifier Table'!A$2:C$63,3,FALSE)))))</f>
        <v/>
      </c>
      <c r="I912" s="150" t="str">
        <f>IF(ISNUMBER(SEARCH("*.unk*",D912)),"Other Federal Awards",IF(ISERROR(VLOOKUP(D912,'CFDA Program Titles Table'!A$2:C$2607,3,FALSE)),"",VLOOKUP(D912,'CFDA Program Titles Table'!A$2:C$2607,3,FALSE)))</f>
        <v/>
      </c>
      <c r="J912" s="70"/>
      <c r="K912" s="70"/>
      <c r="L912" s="2"/>
      <c r="M912" s="10"/>
      <c r="N912" s="10"/>
      <c r="R912" s="17"/>
      <c r="S912" s="106" t="str">
        <f>IFERROR(IF(J912="Y", "Research And Development Programs Cluster:", VLOOKUP(D912,'Cluster Info'!$A$2:$B$113,2,FALSE)), "Non Cluster:")</f>
        <v>Non Cluster:</v>
      </c>
      <c r="T912" s="106">
        <f t="shared" si="70"/>
        <v>0</v>
      </c>
      <c r="U912" s="106">
        <f t="shared" si="72"/>
        <v>0</v>
      </c>
      <c r="V912" s="106">
        <f t="shared" si="73"/>
        <v>0</v>
      </c>
      <c r="W912" s="119">
        <f t="shared" si="71"/>
        <v>0</v>
      </c>
      <c r="X912" s="106">
        <f t="shared" si="74"/>
        <v>0</v>
      </c>
    </row>
    <row r="913" spans="1:24" ht="14">
      <c r="A913" s="198"/>
      <c r="D913" s="1"/>
      <c r="E913" s="1"/>
      <c r="F913" s="187"/>
      <c r="G913" s="187"/>
      <c r="H913" s="80" t="str">
        <f>IF(ISERROR(IF(ISERROR(VLOOKUP((LEFT(D913,2)),'Fed. Agency Identifier Table'!A$2:C$63,3,FALSE)),(VLOOKUP((LEFT(D913,1)),'Fed. Agency Identifier Table'!A$2:C$63,3,FALSE)),(VLOOKUP((LEFT(D913,2)),'Fed. Agency Identifier Table'!A$2:C$63,3,FALSE)))),"",(IF(ISERROR(VLOOKUP((LEFT(D913,2)),'Fed. Agency Identifier Table'!A$2:C$63,3,FALSE)),(VLOOKUP((LEFT(D913,1)),'Fed. Agency Identifier Table'!A$2:C$63,3,FALSE)),(VLOOKUP((LEFT(D913,2)),'Fed. Agency Identifier Table'!A$2:C$63,3,FALSE)))))</f>
        <v/>
      </c>
      <c r="I913" s="150" t="str">
        <f>IF(ISNUMBER(SEARCH("*.unk*",D913)),"Other Federal Awards",IF(ISERROR(VLOOKUP(D913,'CFDA Program Titles Table'!A$2:C$2607,3,FALSE)),"",VLOOKUP(D913,'CFDA Program Titles Table'!A$2:C$2607,3,FALSE)))</f>
        <v/>
      </c>
      <c r="J913" s="70"/>
      <c r="K913" s="70"/>
      <c r="L913" s="2"/>
      <c r="M913" s="10"/>
      <c r="N913" s="10"/>
      <c r="R913" s="17"/>
      <c r="S913" s="106" t="str">
        <f>IFERROR(IF(J913="Y", "Research And Development Programs Cluster:", VLOOKUP(D913,'Cluster Info'!$A$2:$B$113,2,FALSE)), "Non Cluster:")</f>
        <v>Non Cluster:</v>
      </c>
      <c r="T913" s="106">
        <f t="shared" si="70"/>
        <v>0</v>
      </c>
      <c r="U913" s="106">
        <f t="shared" si="72"/>
        <v>0</v>
      </c>
      <c r="V913" s="106">
        <f t="shared" si="73"/>
        <v>0</v>
      </c>
      <c r="W913" s="119">
        <f t="shared" si="71"/>
        <v>0</v>
      </c>
      <c r="X913" s="106">
        <f t="shared" si="74"/>
        <v>0</v>
      </c>
    </row>
    <row r="914" spans="1:24" ht="14">
      <c r="A914" s="198"/>
      <c r="D914" s="1"/>
      <c r="E914" s="1"/>
      <c r="F914" s="187"/>
      <c r="G914" s="187"/>
      <c r="H914" s="80" t="str">
        <f>IF(ISERROR(IF(ISERROR(VLOOKUP((LEFT(D914,2)),'Fed. Agency Identifier Table'!A$2:C$63,3,FALSE)),(VLOOKUP((LEFT(D914,1)),'Fed. Agency Identifier Table'!A$2:C$63,3,FALSE)),(VLOOKUP((LEFT(D914,2)),'Fed. Agency Identifier Table'!A$2:C$63,3,FALSE)))),"",(IF(ISERROR(VLOOKUP((LEFT(D914,2)),'Fed. Agency Identifier Table'!A$2:C$63,3,FALSE)),(VLOOKUP((LEFT(D914,1)),'Fed. Agency Identifier Table'!A$2:C$63,3,FALSE)),(VLOOKUP((LEFT(D914,2)),'Fed. Agency Identifier Table'!A$2:C$63,3,FALSE)))))</f>
        <v/>
      </c>
      <c r="I914" s="150" t="str">
        <f>IF(ISNUMBER(SEARCH("*.unk*",D914)),"Other Federal Awards",IF(ISERROR(VLOOKUP(D914,'CFDA Program Titles Table'!A$2:C$2607,3,FALSE)),"",VLOOKUP(D914,'CFDA Program Titles Table'!A$2:C$2607,3,FALSE)))</f>
        <v/>
      </c>
      <c r="J914" s="70"/>
      <c r="K914" s="70"/>
      <c r="L914" s="2"/>
      <c r="M914" s="10"/>
      <c r="N914" s="10"/>
      <c r="R914" s="17"/>
      <c r="S914" s="106" t="str">
        <f>IFERROR(IF(J914="Y", "Research And Development Programs Cluster:", VLOOKUP(D914,'Cluster Info'!$A$2:$B$113,2,FALSE)), "Non Cluster:")</f>
        <v>Non Cluster:</v>
      </c>
      <c r="T914" s="106">
        <f t="shared" si="70"/>
        <v>0</v>
      </c>
      <c r="U914" s="106">
        <f t="shared" si="72"/>
        <v>0</v>
      </c>
      <c r="V914" s="106">
        <f t="shared" si="73"/>
        <v>0</v>
      </c>
      <c r="W914" s="119">
        <f t="shared" si="71"/>
        <v>0</v>
      </c>
      <c r="X914" s="106">
        <f t="shared" si="74"/>
        <v>0</v>
      </c>
    </row>
    <row r="915" spans="1:24" ht="14">
      <c r="A915" s="198"/>
      <c r="D915" s="1"/>
      <c r="E915" s="1"/>
      <c r="F915" s="187"/>
      <c r="G915" s="187"/>
      <c r="H915" s="80" t="str">
        <f>IF(ISERROR(IF(ISERROR(VLOOKUP((LEFT(D915,2)),'Fed. Agency Identifier Table'!A$2:C$63,3,FALSE)),(VLOOKUP((LEFT(D915,1)),'Fed. Agency Identifier Table'!A$2:C$63,3,FALSE)),(VLOOKUP((LEFT(D915,2)),'Fed. Agency Identifier Table'!A$2:C$63,3,FALSE)))),"",(IF(ISERROR(VLOOKUP((LEFT(D915,2)),'Fed. Agency Identifier Table'!A$2:C$63,3,FALSE)),(VLOOKUP((LEFT(D915,1)),'Fed. Agency Identifier Table'!A$2:C$63,3,FALSE)),(VLOOKUP((LEFT(D915,2)),'Fed. Agency Identifier Table'!A$2:C$63,3,FALSE)))))</f>
        <v/>
      </c>
      <c r="I915" s="150" t="str">
        <f>IF(ISNUMBER(SEARCH("*.unk*",D915)),"Other Federal Awards",IF(ISERROR(VLOOKUP(D915,'CFDA Program Titles Table'!A$2:C$2607,3,FALSE)),"",VLOOKUP(D915,'CFDA Program Titles Table'!A$2:C$2607,3,FALSE)))</f>
        <v/>
      </c>
      <c r="J915" s="70"/>
      <c r="K915" s="70"/>
      <c r="L915" s="2"/>
      <c r="M915" s="10"/>
      <c r="N915" s="10"/>
      <c r="R915" s="17"/>
      <c r="S915" s="106" t="str">
        <f>IFERROR(IF(J915="Y", "Research And Development Programs Cluster:", VLOOKUP(D915,'Cluster Info'!$A$2:$B$113,2,FALSE)), "Non Cluster:")</f>
        <v>Non Cluster:</v>
      </c>
      <c r="T915" s="106">
        <f t="shared" si="70"/>
        <v>0</v>
      </c>
      <c r="U915" s="106">
        <f t="shared" si="72"/>
        <v>0</v>
      </c>
      <c r="V915" s="106">
        <f t="shared" si="73"/>
        <v>0</v>
      </c>
      <c r="W915" s="119">
        <f t="shared" si="71"/>
        <v>0</v>
      </c>
      <c r="X915" s="106">
        <f t="shared" si="74"/>
        <v>0</v>
      </c>
    </row>
    <row r="916" spans="1:24" ht="14">
      <c r="A916" s="198"/>
      <c r="D916" s="1"/>
      <c r="E916" s="1"/>
      <c r="F916" s="187"/>
      <c r="G916" s="187"/>
      <c r="H916" s="80" t="str">
        <f>IF(ISERROR(IF(ISERROR(VLOOKUP((LEFT(D916,2)),'Fed. Agency Identifier Table'!A$2:C$63,3,FALSE)),(VLOOKUP((LEFT(D916,1)),'Fed. Agency Identifier Table'!A$2:C$63,3,FALSE)),(VLOOKUP((LEFT(D916,2)),'Fed. Agency Identifier Table'!A$2:C$63,3,FALSE)))),"",(IF(ISERROR(VLOOKUP((LEFT(D916,2)),'Fed. Agency Identifier Table'!A$2:C$63,3,FALSE)),(VLOOKUP((LEFT(D916,1)),'Fed. Agency Identifier Table'!A$2:C$63,3,FALSE)),(VLOOKUP((LEFT(D916,2)),'Fed. Agency Identifier Table'!A$2:C$63,3,FALSE)))))</f>
        <v/>
      </c>
      <c r="I916" s="150" t="str">
        <f>IF(ISNUMBER(SEARCH("*.unk*",D916)),"Other Federal Awards",IF(ISERROR(VLOOKUP(D916,'CFDA Program Titles Table'!A$2:C$2607,3,FALSE)),"",VLOOKUP(D916,'CFDA Program Titles Table'!A$2:C$2607,3,FALSE)))</f>
        <v/>
      </c>
      <c r="J916" s="70"/>
      <c r="K916" s="70"/>
      <c r="L916" s="2"/>
      <c r="M916" s="10"/>
      <c r="N916" s="10"/>
      <c r="R916" s="17"/>
      <c r="S916" s="106" t="str">
        <f>IFERROR(IF(J916="Y", "Research And Development Programs Cluster:", VLOOKUP(D916,'Cluster Info'!$A$2:$B$113,2,FALSE)), "Non Cluster:")</f>
        <v>Non Cluster:</v>
      </c>
      <c r="T916" s="106">
        <f t="shared" si="70"/>
        <v>0</v>
      </c>
      <c r="U916" s="106">
        <f t="shared" si="72"/>
        <v>0</v>
      </c>
      <c r="V916" s="106">
        <f t="shared" si="73"/>
        <v>0</v>
      </c>
      <c r="W916" s="119">
        <f t="shared" si="71"/>
        <v>0</v>
      </c>
      <c r="X916" s="106">
        <f t="shared" si="74"/>
        <v>0</v>
      </c>
    </row>
    <row r="917" spans="1:24" ht="14">
      <c r="A917" s="198"/>
      <c r="D917" s="1"/>
      <c r="E917" s="1"/>
      <c r="F917" s="187"/>
      <c r="G917" s="187"/>
      <c r="H917" s="80" t="str">
        <f>IF(ISERROR(IF(ISERROR(VLOOKUP((LEFT(D917,2)),'Fed. Agency Identifier Table'!A$2:C$63,3,FALSE)),(VLOOKUP((LEFT(D917,1)),'Fed. Agency Identifier Table'!A$2:C$63,3,FALSE)),(VLOOKUP((LEFT(D917,2)),'Fed. Agency Identifier Table'!A$2:C$63,3,FALSE)))),"",(IF(ISERROR(VLOOKUP((LEFT(D917,2)),'Fed. Agency Identifier Table'!A$2:C$63,3,FALSE)),(VLOOKUP((LEFT(D917,1)),'Fed. Agency Identifier Table'!A$2:C$63,3,FALSE)),(VLOOKUP((LEFT(D917,2)),'Fed. Agency Identifier Table'!A$2:C$63,3,FALSE)))))</f>
        <v/>
      </c>
      <c r="I917" s="150" t="str">
        <f>IF(ISNUMBER(SEARCH("*.unk*",D917)),"Other Federal Awards",IF(ISERROR(VLOOKUP(D917,'CFDA Program Titles Table'!A$2:C$2607,3,FALSE)),"",VLOOKUP(D917,'CFDA Program Titles Table'!A$2:C$2607,3,FALSE)))</f>
        <v/>
      </c>
      <c r="J917" s="70"/>
      <c r="K917" s="70"/>
      <c r="L917" s="2"/>
      <c r="M917" s="10"/>
      <c r="N917" s="10"/>
      <c r="R917" s="17"/>
      <c r="S917" s="106" t="str">
        <f>IFERROR(IF(J917="Y", "Research And Development Programs Cluster:", VLOOKUP(D917,'Cluster Info'!$A$2:$B$113,2,FALSE)), "Non Cluster:")</f>
        <v>Non Cluster:</v>
      </c>
      <c r="T917" s="106">
        <f t="shared" si="70"/>
        <v>0</v>
      </c>
      <c r="U917" s="106">
        <f t="shared" si="72"/>
        <v>0</v>
      </c>
      <c r="V917" s="106">
        <f t="shared" si="73"/>
        <v>0</v>
      </c>
      <c r="W917" s="119">
        <f t="shared" si="71"/>
        <v>0</v>
      </c>
      <c r="X917" s="106">
        <f t="shared" si="74"/>
        <v>0</v>
      </c>
    </row>
    <row r="918" spans="1:24" ht="14">
      <c r="A918" s="198"/>
      <c r="D918" s="1"/>
      <c r="E918" s="1"/>
      <c r="F918" s="187"/>
      <c r="G918" s="187"/>
      <c r="H918" s="80" t="str">
        <f>IF(ISERROR(IF(ISERROR(VLOOKUP((LEFT(D918,2)),'Fed. Agency Identifier Table'!A$2:C$63,3,FALSE)),(VLOOKUP((LEFT(D918,1)),'Fed. Agency Identifier Table'!A$2:C$63,3,FALSE)),(VLOOKUP((LEFT(D918,2)),'Fed. Agency Identifier Table'!A$2:C$63,3,FALSE)))),"",(IF(ISERROR(VLOOKUP((LEFT(D918,2)),'Fed. Agency Identifier Table'!A$2:C$63,3,FALSE)),(VLOOKUP((LEFT(D918,1)),'Fed. Agency Identifier Table'!A$2:C$63,3,FALSE)),(VLOOKUP((LEFT(D918,2)),'Fed. Agency Identifier Table'!A$2:C$63,3,FALSE)))))</f>
        <v/>
      </c>
      <c r="I918" s="150" t="str">
        <f>IF(ISNUMBER(SEARCH("*.unk*",D918)),"Other Federal Awards",IF(ISERROR(VLOOKUP(D918,'CFDA Program Titles Table'!A$2:C$2607,3,FALSE)),"",VLOOKUP(D918,'CFDA Program Titles Table'!A$2:C$2607,3,FALSE)))</f>
        <v/>
      </c>
      <c r="J918" s="70"/>
      <c r="K918" s="70"/>
      <c r="L918" s="2"/>
      <c r="M918" s="10"/>
      <c r="N918" s="10"/>
      <c r="R918" s="17"/>
      <c r="S918" s="106" t="str">
        <f>IFERROR(IF(J918="Y", "Research And Development Programs Cluster:", VLOOKUP(D918,'Cluster Info'!$A$2:$B$113,2,FALSE)), "Non Cluster:")</f>
        <v>Non Cluster:</v>
      </c>
      <c r="T918" s="106">
        <f t="shared" si="70"/>
        <v>0</v>
      </c>
      <c r="U918" s="106">
        <f t="shared" si="72"/>
        <v>0</v>
      </c>
      <c r="V918" s="106">
        <f t="shared" si="73"/>
        <v>0</v>
      </c>
      <c r="W918" s="119">
        <f t="shared" si="71"/>
        <v>0</v>
      </c>
      <c r="X918" s="106">
        <f t="shared" si="74"/>
        <v>0</v>
      </c>
    </row>
    <row r="919" spans="1:24" ht="14">
      <c r="A919" s="198"/>
      <c r="D919" s="1"/>
      <c r="E919" s="1"/>
      <c r="F919" s="187"/>
      <c r="G919" s="187"/>
      <c r="H919" s="80" t="str">
        <f>IF(ISERROR(IF(ISERROR(VLOOKUP((LEFT(D919,2)),'Fed. Agency Identifier Table'!A$2:C$63,3,FALSE)),(VLOOKUP((LEFT(D919,1)),'Fed. Agency Identifier Table'!A$2:C$63,3,FALSE)),(VLOOKUP((LEFT(D919,2)),'Fed. Agency Identifier Table'!A$2:C$63,3,FALSE)))),"",(IF(ISERROR(VLOOKUP((LEFT(D919,2)),'Fed. Agency Identifier Table'!A$2:C$63,3,FALSE)),(VLOOKUP((LEFT(D919,1)),'Fed. Agency Identifier Table'!A$2:C$63,3,FALSE)),(VLOOKUP((LEFT(D919,2)),'Fed. Agency Identifier Table'!A$2:C$63,3,FALSE)))))</f>
        <v/>
      </c>
      <c r="I919" s="150" t="str">
        <f>IF(ISNUMBER(SEARCH("*.unk*",D919)),"Other Federal Awards",IF(ISERROR(VLOOKUP(D919,'CFDA Program Titles Table'!A$2:C$2607,3,FALSE)),"",VLOOKUP(D919,'CFDA Program Titles Table'!A$2:C$2607,3,FALSE)))</f>
        <v/>
      </c>
      <c r="J919" s="70"/>
      <c r="K919" s="70"/>
      <c r="L919" s="2"/>
      <c r="M919" s="10"/>
      <c r="N919" s="10"/>
      <c r="R919" s="17"/>
      <c r="S919" s="106" t="str">
        <f>IFERROR(IF(J919="Y", "Research And Development Programs Cluster:", VLOOKUP(D919,'Cluster Info'!$A$2:$B$113,2,FALSE)), "Non Cluster:")</f>
        <v>Non Cluster:</v>
      </c>
      <c r="T919" s="106">
        <f t="shared" si="70"/>
        <v>0</v>
      </c>
      <c r="U919" s="106">
        <f t="shared" si="72"/>
        <v>0</v>
      </c>
      <c r="V919" s="106">
        <f t="shared" si="73"/>
        <v>0</v>
      </c>
      <c r="W919" s="119">
        <f t="shared" si="71"/>
        <v>0</v>
      </c>
      <c r="X919" s="106">
        <f t="shared" si="74"/>
        <v>0</v>
      </c>
    </row>
    <row r="920" spans="1:24" ht="14">
      <c r="A920" s="198"/>
      <c r="D920" s="1"/>
      <c r="E920" s="1"/>
      <c r="F920" s="187"/>
      <c r="G920" s="187"/>
      <c r="H920" s="80" t="str">
        <f>IF(ISERROR(IF(ISERROR(VLOOKUP((LEFT(D920,2)),'Fed. Agency Identifier Table'!A$2:C$63,3,FALSE)),(VLOOKUP((LEFT(D920,1)),'Fed. Agency Identifier Table'!A$2:C$63,3,FALSE)),(VLOOKUP((LEFT(D920,2)),'Fed. Agency Identifier Table'!A$2:C$63,3,FALSE)))),"",(IF(ISERROR(VLOOKUP((LEFT(D920,2)),'Fed. Agency Identifier Table'!A$2:C$63,3,FALSE)),(VLOOKUP((LEFT(D920,1)),'Fed. Agency Identifier Table'!A$2:C$63,3,FALSE)),(VLOOKUP((LEFT(D920,2)),'Fed. Agency Identifier Table'!A$2:C$63,3,FALSE)))))</f>
        <v/>
      </c>
      <c r="I920" s="150" t="str">
        <f>IF(ISNUMBER(SEARCH("*.unk*",D920)),"Other Federal Awards",IF(ISERROR(VLOOKUP(D920,'CFDA Program Titles Table'!A$2:C$2607,3,FALSE)),"",VLOOKUP(D920,'CFDA Program Titles Table'!A$2:C$2607,3,FALSE)))</f>
        <v/>
      </c>
      <c r="J920" s="70"/>
      <c r="K920" s="70"/>
      <c r="L920" s="2"/>
      <c r="M920" s="10"/>
      <c r="N920" s="10"/>
      <c r="R920" s="17"/>
      <c r="S920" s="106" t="str">
        <f>IFERROR(IF(J920="Y", "Research And Development Programs Cluster:", VLOOKUP(D920,'Cluster Info'!$A$2:$B$113,2,FALSE)), "Non Cluster:")</f>
        <v>Non Cluster:</v>
      </c>
      <c r="T920" s="106">
        <f t="shared" si="70"/>
        <v>0</v>
      </c>
      <c r="U920" s="106">
        <f t="shared" si="72"/>
        <v>0</v>
      </c>
      <c r="V920" s="106">
        <f t="shared" si="73"/>
        <v>0</v>
      </c>
      <c r="W920" s="119">
        <f t="shared" si="71"/>
        <v>0</v>
      </c>
      <c r="X920" s="106">
        <f t="shared" si="74"/>
        <v>0</v>
      </c>
    </row>
    <row r="921" spans="1:24" ht="14">
      <c r="A921" s="198"/>
      <c r="D921" s="1"/>
      <c r="E921" s="1"/>
      <c r="F921" s="187"/>
      <c r="G921" s="187"/>
      <c r="H921" s="80" t="str">
        <f>IF(ISERROR(IF(ISERROR(VLOOKUP((LEFT(D921,2)),'Fed. Agency Identifier Table'!A$2:C$63,3,FALSE)),(VLOOKUP((LEFT(D921,1)),'Fed. Agency Identifier Table'!A$2:C$63,3,FALSE)),(VLOOKUP((LEFT(D921,2)),'Fed. Agency Identifier Table'!A$2:C$63,3,FALSE)))),"",(IF(ISERROR(VLOOKUP((LEFT(D921,2)),'Fed. Agency Identifier Table'!A$2:C$63,3,FALSE)),(VLOOKUP((LEFT(D921,1)),'Fed. Agency Identifier Table'!A$2:C$63,3,FALSE)),(VLOOKUP((LEFT(D921,2)),'Fed. Agency Identifier Table'!A$2:C$63,3,FALSE)))))</f>
        <v/>
      </c>
      <c r="I921" s="150" t="str">
        <f>IF(ISNUMBER(SEARCH("*.unk*",D921)),"Other Federal Awards",IF(ISERROR(VLOOKUP(D921,'CFDA Program Titles Table'!A$2:C$2607,3,FALSE)),"",VLOOKUP(D921,'CFDA Program Titles Table'!A$2:C$2607,3,FALSE)))</f>
        <v/>
      </c>
      <c r="J921" s="70"/>
      <c r="K921" s="70"/>
      <c r="L921" s="2"/>
      <c r="M921" s="10"/>
      <c r="N921" s="10"/>
      <c r="R921" s="17"/>
      <c r="S921" s="106" t="str">
        <f>IFERROR(IF(J921="Y", "Research And Development Programs Cluster:", VLOOKUP(D921,'Cluster Info'!$A$2:$B$113,2,FALSE)), "Non Cluster:")</f>
        <v>Non Cluster:</v>
      </c>
      <c r="T921" s="106">
        <f t="shared" si="70"/>
        <v>0</v>
      </c>
      <c r="U921" s="106">
        <f t="shared" si="72"/>
        <v>0</v>
      </c>
      <c r="V921" s="106">
        <f t="shared" si="73"/>
        <v>0</v>
      </c>
      <c r="W921" s="119">
        <f t="shared" si="71"/>
        <v>0</v>
      </c>
      <c r="X921" s="106">
        <f t="shared" si="74"/>
        <v>0</v>
      </c>
    </row>
    <row r="922" spans="1:24" ht="14">
      <c r="A922" s="198"/>
      <c r="D922" s="1"/>
      <c r="E922" s="1"/>
      <c r="F922" s="187"/>
      <c r="G922" s="187"/>
      <c r="H922" s="80" t="str">
        <f>IF(ISERROR(IF(ISERROR(VLOOKUP((LEFT(D922,2)),'Fed. Agency Identifier Table'!A$2:C$63,3,FALSE)),(VLOOKUP((LEFT(D922,1)),'Fed. Agency Identifier Table'!A$2:C$63,3,FALSE)),(VLOOKUP((LEFT(D922,2)),'Fed. Agency Identifier Table'!A$2:C$63,3,FALSE)))),"",(IF(ISERROR(VLOOKUP((LEFT(D922,2)),'Fed. Agency Identifier Table'!A$2:C$63,3,FALSE)),(VLOOKUP((LEFT(D922,1)),'Fed. Agency Identifier Table'!A$2:C$63,3,FALSE)),(VLOOKUP((LEFT(D922,2)),'Fed. Agency Identifier Table'!A$2:C$63,3,FALSE)))))</f>
        <v/>
      </c>
      <c r="I922" s="150" t="str">
        <f>IF(ISNUMBER(SEARCH("*.unk*",D922)),"Other Federal Awards",IF(ISERROR(VLOOKUP(D922,'CFDA Program Titles Table'!A$2:C$2607,3,FALSE)),"",VLOOKUP(D922,'CFDA Program Titles Table'!A$2:C$2607,3,FALSE)))</f>
        <v/>
      </c>
      <c r="J922" s="70"/>
      <c r="K922" s="70"/>
      <c r="L922" s="2"/>
      <c r="M922" s="10"/>
      <c r="N922" s="10"/>
      <c r="R922" s="17"/>
      <c r="S922" s="106" t="str">
        <f>IFERROR(IF(J922="Y", "Research And Development Programs Cluster:", VLOOKUP(D922,'Cluster Info'!$A$2:$B$113,2,FALSE)), "Non Cluster:")</f>
        <v>Non Cluster:</v>
      </c>
      <c r="T922" s="106">
        <f t="shared" si="70"/>
        <v>0</v>
      </c>
      <c r="U922" s="106">
        <f t="shared" si="72"/>
        <v>0</v>
      </c>
      <c r="V922" s="106">
        <f t="shared" si="73"/>
        <v>0</v>
      </c>
      <c r="W922" s="119">
        <f t="shared" si="71"/>
        <v>0</v>
      </c>
      <c r="X922" s="106">
        <f t="shared" si="74"/>
        <v>0</v>
      </c>
    </row>
    <row r="923" spans="1:24" ht="14">
      <c r="A923" s="198"/>
      <c r="D923" s="1"/>
      <c r="E923" s="1"/>
      <c r="F923" s="187"/>
      <c r="G923" s="187"/>
      <c r="H923" s="80" t="str">
        <f>IF(ISERROR(IF(ISERROR(VLOOKUP((LEFT(D923,2)),'Fed. Agency Identifier Table'!A$2:C$63,3,FALSE)),(VLOOKUP((LEFT(D923,1)),'Fed. Agency Identifier Table'!A$2:C$63,3,FALSE)),(VLOOKUP((LEFT(D923,2)),'Fed. Agency Identifier Table'!A$2:C$63,3,FALSE)))),"",(IF(ISERROR(VLOOKUP((LEFT(D923,2)),'Fed. Agency Identifier Table'!A$2:C$63,3,FALSE)),(VLOOKUP((LEFT(D923,1)),'Fed. Agency Identifier Table'!A$2:C$63,3,FALSE)),(VLOOKUP((LEFT(D923,2)),'Fed. Agency Identifier Table'!A$2:C$63,3,FALSE)))))</f>
        <v/>
      </c>
      <c r="I923" s="150" t="str">
        <f>IF(ISNUMBER(SEARCH("*.unk*",D923)),"Other Federal Awards",IF(ISERROR(VLOOKUP(D923,'CFDA Program Titles Table'!A$2:C$2607,3,FALSE)),"",VLOOKUP(D923,'CFDA Program Titles Table'!A$2:C$2607,3,FALSE)))</f>
        <v/>
      </c>
      <c r="J923" s="70"/>
      <c r="K923" s="70"/>
      <c r="L923" s="2"/>
      <c r="M923" s="10"/>
      <c r="N923" s="10"/>
      <c r="R923" s="17"/>
      <c r="S923" s="106" t="str">
        <f>IFERROR(IF(J923="Y", "Research And Development Programs Cluster:", VLOOKUP(D923,'Cluster Info'!$A$2:$B$113,2,FALSE)), "Non Cluster:")</f>
        <v>Non Cluster:</v>
      </c>
      <c r="T923" s="106">
        <f t="shared" si="70"/>
        <v>0</v>
      </c>
      <c r="U923" s="106">
        <f t="shared" si="72"/>
        <v>0</v>
      </c>
      <c r="V923" s="106">
        <f t="shared" si="73"/>
        <v>0</v>
      </c>
      <c r="W923" s="119">
        <f t="shared" si="71"/>
        <v>0</v>
      </c>
      <c r="X923" s="106">
        <f t="shared" si="74"/>
        <v>0</v>
      </c>
    </row>
    <row r="924" spans="1:24" ht="14">
      <c r="A924" s="198"/>
      <c r="D924" s="1"/>
      <c r="E924" s="1"/>
      <c r="F924" s="187"/>
      <c r="G924" s="187"/>
      <c r="H924" s="80" t="str">
        <f>IF(ISERROR(IF(ISERROR(VLOOKUP((LEFT(D924,2)),'Fed. Agency Identifier Table'!A$2:C$63,3,FALSE)),(VLOOKUP((LEFT(D924,1)),'Fed. Agency Identifier Table'!A$2:C$63,3,FALSE)),(VLOOKUP((LEFT(D924,2)),'Fed. Agency Identifier Table'!A$2:C$63,3,FALSE)))),"",(IF(ISERROR(VLOOKUP((LEFT(D924,2)),'Fed. Agency Identifier Table'!A$2:C$63,3,FALSE)),(VLOOKUP((LEFT(D924,1)),'Fed. Agency Identifier Table'!A$2:C$63,3,FALSE)),(VLOOKUP((LEFT(D924,2)),'Fed. Agency Identifier Table'!A$2:C$63,3,FALSE)))))</f>
        <v/>
      </c>
      <c r="I924" s="150" t="str">
        <f>IF(ISNUMBER(SEARCH("*.unk*",D924)),"Other Federal Awards",IF(ISERROR(VLOOKUP(D924,'CFDA Program Titles Table'!A$2:C$2607,3,FALSE)),"",VLOOKUP(D924,'CFDA Program Titles Table'!A$2:C$2607,3,FALSE)))</f>
        <v/>
      </c>
      <c r="J924" s="70"/>
      <c r="K924" s="70"/>
      <c r="L924" s="2"/>
      <c r="M924" s="10"/>
      <c r="N924" s="10"/>
      <c r="R924" s="17"/>
      <c r="S924" s="106" t="str">
        <f>IFERROR(IF(J924="Y", "Research And Development Programs Cluster:", VLOOKUP(D924,'Cluster Info'!$A$2:$B$113,2,FALSE)), "Non Cluster:")</f>
        <v>Non Cluster:</v>
      </c>
      <c r="T924" s="106">
        <f t="shared" si="70"/>
        <v>0</v>
      </c>
      <c r="U924" s="106">
        <f t="shared" si="72"/>
        <v>0</v>
      </c>
      <c r="V924" s="106">
        <f t="shared" si="73"/>
        <v>0</v>
      </c>
      <c r="W924" s="119">
        <f t="shared" si="71"/>
        <v>0</v>
      </c>
      <c r="X924" s="106">
        <f t="shared" si="74"/>
        <v>0</v>
      </c>
    </row>
    <row r="925" spans="1:24" ht="14">
      <c r="A925" s="198"/>
      <c r="D925" s="1"/>
      <c r="E925" s="1"/>
      <c r="F925" s="187"/>
      <c r="G925" s="187"/>
      <c r="H925" s="80" t="str">
        <f>IF(ISERROR(IF(ISERROR(VLOOKUP((LEFT(D925,2)),'Fed. Agency Identifier Table'!A$2:C$63,3,FALSE)),(VLOOKUP((LEFT(D925,1)),'Fed. Agency Identifier Table'!A$2:C$63,3,FALSE)),(VLOOKUP((LEFT(D925,2)),'Fed. Agency Identifier Table'!A$2:C$63,3,FALSE)))),"",(IF(ISERROR(VLOOKUP((LEFT(D925,2)),'Fed. Agency Identifier Table'!A$2:C$63,3,FALSE)),(VLOOKUP((LEFT(D925,1)),'Fed. Agency Identifier Table'!A$2:C$63,3,FALSE)),(VLOOKUP((LEFT(D925,2)),'Fed. Agency Identifier Table'!A$2:C$63,3,FALSE)))))</f>
        <v/>
      </c>
      <c r="I925" s="150" t="str">
        <f>IF(ISNUMBER(SEARCH("*.unk*",D925)),"Other Federal Awards",IF(ISERROR(VLOOKUP(D925,'CFDA Program Titles Table'!A$2:C$2607,3,FALSE)),"",VLOOKUP(D925,'CFDA Program Titles Table'!A$2:C$2607,3,FALSE)))</f>
        <v/>
      </c>
      <c r="J925" s="70"/>
      <c r="K925" s="70"/>
      <c r="L925" s="2"/>
      <c r="M925" s="10"/>
      <c r="N925" s="10"/>
      <c r="R925" s="17"/>
      <c r="S925" s="106" t="str">
        <f>IFERROR(IF(J925="Y", "Research And Development Programs Cluster:", VLOOKUP(D925,'Cluster Info'!$A$2:$B$113,2,FALSE)), "Non Cluster:")</f>
        <v>Non Cluster:</v>
      </c>
      <c r="T925" s="106">
        <f t="shared" si="70"/>
        <v>0</v>
      </c>
      <c r="U925" s="106">
        <f t="shared" si="72"/>
        <v>0</v>
      </c>
      <c r="V925" s="106">
        <f t="shared" si="73"/>
        <v>0</v>
      </c>
      <c r="W925" s="119">
        <f t="shared" si="71"/>
        <v>0</v>
      </c>
      <c r="X925" s="106">
        <f t="shared" si="74"/>
        <v>0</v>
      </c>
    </row>
    <row r="926" spans="1:24" ht="14">
      <c r="A926" s="198"/>
      <c r="D926" s="1"/>
      <c r="E926" s="1"/>
      <c r="F926" s="187"/>
      <c r="G926" s="187"/>
      <c r="H926" s="80" t="str">
        <f>IF(ISERROR(IF(ISERROR(VLOOKUP((LEFT(D926,2)),'Fed. Agency Identifier Table'!A$2:C$63,3,FALSE)),(VLOOKUP((LEFT(D926,1)),'Fed. Agency Identifier Table'!A$2:C$63,3,FALSE)),(VLOOKUP((LEFT(D926,2)),'Fed. Agency Identifier Table'!A$2:C$63,3,FALSE)))),"",(IF(ISERROR(VLOOKUP((LEFT(D926,2)),'Fed. Agency Identifier Table'!A$2:C$63,3,FALSE)),(VLOOKUP((LEFT(D926,1)),'Fed. Agency Identifier Table'!A$2:C$63,3,FALSE)),(VLOOKUP((LEFT(D926,2)),'Fed. Agency Identifier Table'!A$2:C$63,3,FALSE)))))</f>
        <v/>
      </c>
      <c r="I926" s="150" t="str">
        <f>IF(ISNUMBER(SEARCH("*.unk*",D926)),"Other Federal Awards",IF(ISERROR(VLOOKUP(D926,'CFDA Program Titles Table'!A$2:C$2607,3,FALSE)),"",VLOOKUP(D926,'CFDA Program Titles Table'!A$2:C$2607,3,FALSE)))</f>
        <v/>
      </c>
      <c r="J926" s="70"/>
      <c r="K926" s="70"/>
      <c r="L926" s="2"/>
      <c r="M926" s="10"/>
      <c r="N926" s="10"/>
      <c r="R926" s="17"/>
      <c r="S926" s="106" t="str">
        <f>IFERROR(IF(J926="Y", "Research And Development Programs Cluster:", VLOOKUP(D926,'Cluster Info'!$A$2:$B$113,2,FALSE)), "Non Cluster:")</f>
        <v>Non Cluster:</v>
      </c>
      <c r="T926" s="106">
        <f t="shared" si="70"/>
        <v>0</v>
      </c>
      <c r="U926" s="106">
        <f t="shared" si="72"/>
        <v>0</v>
      </c>
      <c r="V926" s="106">
        <f t="shared" si="73"/>
        <v>0</v>
      </c>
      <c r="W926" s="119">
        <f t="shared" si="71"/>
        <v>0</v>
      </c>
      <c r="X926" s="106">
        <f t="shared" si="74"/>
        <v>0</v>
      </c>
    </row>
    <row r="927" spans="1:24" ht="14">
      <c r="A927" s="198"/>
      <c r="D927" s="1"/>
      <c r="E927" s="1"/>
      <c r="F927" s="187"/>
      <c r="G927" s="187"/>
      <c r="H927" s="80" t="str">
        <f>IF(ISERROR(IF(ISERROR(VLOOKUP((LEFT(D927,2)),'Fed. Agency Identifier Table'!A$2:C$63,3,FALSE)),(VLOOKUP((LEFT(D927,1)),'Fed. Agency Identifier Table'!A$2:C$63,3,FALSE)),(VLOOKUP((LEFT(D927,2)),'Fed. Agency Identifier Table'!A$2:C$63,3,FALSE)))),"",(IF(ISERROR(VLOOKUP((LEFT(D927,2)),'Fed. Agency Identifier Table'!A$2:C$63,3,FALSE)),(VLOOKUP((LEFT(D927,1)),'Fed. Agency Identifier Table'!A$2:C$63,3,FALSE)),(VLOOKUP((LEFT(D927,2)),'Fed. Agency Identifier Table'!A$2:C$63,3,FALSE)))))</f>
        <v/>
      </c>
      <c r="I927" s="150" t="str">
        <f>IF(ISNUMBER(SEARCH("*.unk*",D927)),"Other Federal Awards",IF(ISERROR(VLOOKUP(D927,'CFDA Program Titles Table'!A$2:C$2607,3,FALSE)),"",VLOOKUP(D927,'CFDA Program Titles Table'!A$2:C$2607,3,FALSE)))</f>
        <v/>
      </c>
      <c r="J927" s="70"/>
      <c r="K927" s="70"/>
      <c r="L927" s="2"/>
      <c r="M927" s="10"/>
      <c r="N927" s="10"/>
      <c r="R927" s="17"/>
      <c r="S927" s="106" t="str">
        <f>IFERROR(IF(J927="Y", "Research And Development Programs Cluster:", VLOOKUP(D927,'Cluster Info'!$A$2:$B$113,2,FALSE)), "Non Cluster:")</f>
        <v>Non Cluster:</v>
      </c>
      <c r="T927" s="106">
        <f t="shared" si="70"/>
        <v>0</v>
      </c>
      <c r="U927" s="106">
        <f t="shared" si="72"/>
        <v>0</v>
      </c>
      <c r="V927" s="106">
        <f t="shared" si="73"/>
        <v>0</v>
      </c>
      <c r="W927" s="119">
        <f t="shared" si="71"/>
        <v>0</v>
      </c>
      <c r="X927" s="106">
        <f t="shared" si="74"/>
        <v>0</v>
      </c>
    </row>
    <row r="928" spans="1:24" ht="14">
      <c r="A928" s="198"/>
      <c r="D928" s="1"/>
      <c r="E928" s="1"/>
      <c r="F928" s="187"/>
      <c r="G928" s="187"/>
      <c r="H928" s="80" t="str">
        <f>IF(ISERROR(IF(ISERROR(VLOOKUP((LEFT(D928,2)),'Fed. Agency Identifier Table'!A$2:C$63,3,FALSE)),(VLOOKUP((LEFT(D928,1)),'Fed. Agency Identifier Table'!A$2:C$63,3,FALSE)),(VLOOKUP((LEFT(D928,2)),'Fed. Agency Identifier Table'!A$2:C$63,3,FALSE)))),"",(IF(ISERROR(VLOOKUP((LEFT(D928,2)),'Fed. Agency Identifier Table'!A$2:C$63,3,FALSE)),(VLOOKUP((LEFT(D928,1)),'Fed. Agency Identifier Table'!A$2:C$63,3,FALSE)),(VLOOKUP((LEFT(D928,2)),'Fed. Agency Identifier Table'!A$2:C$63,3,FALSE)))))</f>
        <v/>
      </c>
      <c r="I928" s="150" t="str">
        <f>IF(ISNUMBER(SEARCH("*.unk*",D928)),"Other Federal Awards",IF(ISERROR(VLOOKUP(D928,'CFDA Program Titles Table'!A$2:C$2607,3,FALSE)),"",VLOOKUP(D928,'CFDA Program Titles Table'!A$2:C$2607,3,FALSE)))</f>
        <v/>
      </c>
      <c r="J928" s="70"/>
      <c r="K928" s="70"/>
      <c r="L928" s="2"/>
      <c r="M928" s="10"/>
      <c r="N928" s="10"/>
      <c r="R928" s="17"/>
      <c r="S928" s="106" t="str">
        <f>IFERROR(IF(J928="Y", "Research And Development Programs Cluster:", VLOOKUP(D928,'Cluster Info'!$A$2:$B$113,2,FALSE)), "Non Cluster:")</f>
        <v>Non Cluster:</v>
      </c>
      <c r="T928" s="106">
        <f t="shared" si="70"/>
        <v>0</v>
      </c>
      <c r="U928" s="106">
        <f t="shared" si="72"/>
        <v>0</v>
      </c>
      <c r="V928" s="106">
        <f t="shared" si="73"/>
        <v>0</v>
      </c>
      <c r="W928" s="119">
        <f t="shared" si="71"/>
        <v>0</v>
      </c>
      <c r="X928" s="106">
        <f t="shared" si="74"/>
        <v>0</v>
      </c>
    </row>
    <row r="929" spans="1:24" ht="14">
      <c r="A929" s="198"/>
      <c r="D929" s="1"/>
      <c r="E929" s="1"/>
      <c r="F929" s="187"/>
      <c r="G929" s="187"/>
      <c r="H929" s="80" t="str">
        <f>IF(ISERROR(IF(ISERROR(VLOOKUP((LEFT(D929,2)),'Fed. Agency Identifier Table'!A$2:C$63,3,FALSE)),(VLOOKUP((LEFT(D929,1)),'Fed. Agency Identifier Table'!A$2:C$63,3,FALSE)),(VLOOKUP((LEFT(D929,2)),'Fed. Agency Identifier Table'!A$2:C$63,3,FALSE)))),"",(IF(ISERROR(VLOOKUP((LEFT(D929,2)),'Fed. Agency Identifier Table'!A$2:C$63,3,FALSE)),(VLOOKUP((LEFT(D929,1)),'Fed. Agency Identifier Table'!A$2:C$63,3,FALSE)),(VLOOKUP((LEFT(D929,2)),'Fed. Agency Identifier Table'!A$2:C$63,3,FALSE)))))</f>
        <v/>
      </c>
      <c r="I929" s="150" t="str">
        <f>IF(ISNUMBER(SEARCH("*.unk*",D929)),"Other Federal Awards",IF(ISERROR(VLOOKUP(D929,'CFDA Program Titles Table'!A$2:C$2607,3,FALSE)),"",VLOOKUP(D929,'CFDA Program Titles Table'!A$2:C$2607,3,FALSE)))</f>
        <v/>
      </c>
      <c r="J929" s="70"/>
      <c r="K929" s="70"/>
      <c r="L929" s="2"/>
      <c r="M929" s="10"/>
      <c r="N929" s="10"/>
      <c r="R929" s="17"/>
      <c r="S929" s="106" t="str">
        <f>IFERROR(IF(J929="Y", "Research And Development Programs Cluster:", VLOOKUP(D929,'Cluster Info'!$A$2:$B$113,2,FALSE)), "Non Cluster:")</f>
        <v>Non Cluster:</v>
      </c>
      <c r="T929" s="106">
        <f t="shared" si="70"/>
        <v>0</v>
      </c>
      <c r="U929" s="106">
        <f t="shared" si="72"/>
        <v>0</v>
      </c>
      <c r="V929" s="106">
        <f t="shared" si="73"/>
        <v>0</v>
      </c>
      <c r="W929" s="119">
        <f t="shared" si="71"/>
        <v>0</v>
      </c>
      <c r="X929" s="106">
        <f t="shared" si="74"/>
        <v>0</v>
      </c>
    </row>
    <row r="930" spans="1:24" ht="14">
      <c r="A930" s="198"/>
      <c r="D930" s="1"/>
      <c r="E930" s="1"/>
      <c r="F930" s="187"/>
      <c r="G930" s="187"/>
      <c r="H930" s="80" t="str">
        <f>IF(ISERROR(IF(ISERROR(VLOOKUP((LEFT(D930,2)),'Fed. Agency Identifier Table'!A$2:C$63,3,FALSE)),(VLOOKUP((LEFT(D930,1)),'Fed. Agency Identifier Table'!A$2:C$63,3,FALSE)),(VLOOKUP((LEFT(D930,2)),'Fed. Agency Identifier Table'!A$2:C$63,3,FALSE)))),"",(IF(ISERROR(VLOOKUP((LEFT(D930,2)),'Fed. Agency Identifier Table'!A$2:C$63,3,FALSE)),(VLOOKUP((LEFT(D930,1)),'Fed. Agency Identifier Table'!A$2:C$63,3,FALSE)),(VLOOKUP((LEFT(D930,2)),'Fed. Agency Identifier Table'!A$2:C$63,3,FALSE)))))</f>
        <v/>
      </c>
      <c r="I930" s="150" t="str">
        <f>IF(ISNUMBER(SEARCH("*.unk*",D930)),"Other Federal Awards",IF(ISERROR(VLOOKUP(D930,'CFDA Program Titles Table'!A$2:C$2607,3,FALSE)),"",VLOOKUP(D930,'CFDA Program Titles Table'!A$2:C$2607,3,FALSE)))</f>
        <v/>
      </c>
      <c r="J930" s="70"/>
      <c r="K930" s="70"/>
      <c r="L930" s="2"/>
      <c r="M930" s="10"/>
      <c r="N930" s="10"/>
      <c r="R930" s="17"/>
      <c r="S930" s="106" t="str">
        <f>IFERROR(IF(J930="Y", "Research And Development Programs Cluster:", VLOOKUP(D930,'Cluster Info'!$A$2:$B$113,2,FALSE)), "Non Cluster:")</f>
        <v>Non Cluster:</v>
      </c>
      <c r="T930" s="106">
        <f t="shared" si="70"/>
        <v>0</v>
      </c>
      <c r="U930" s="106">
        <f t="shared" si="72"/>
        <v>0</v>
      </c>
      <c r="V930" s="106">
        <f t="shared" si="73"/>
        <v>0</v>
      </c>
      <c r="W930" s="119">
        <f t="shared" si="71"/>
        <v>0</v>
      </c>
      <c r="X930" s="106">
        <f t="shared" si="74"/>
        <v>0</v>
      </c>
    </row>
    <row r="931" spans="1:24" ht="14">
      <c r="A931" s="198"/>
      <c r="D931" s="1"/>
      <c r="E931" s="1"/>
      <c r="F931" s="187"/>
      <c r="G931" s="187"/>
      <c r="H931" s="80" t="str">
        <f>IF(ISERROR(IF(ISERROR(VLOOKUP((LEFT(D931,2)),'Fed. Agency Identifier Table'!A$2:C$63,3,FALSE)),(VLOOKUP((LEFT(D931,1)),'Fed. Agency Identifier Table'!A$2:C$63,3,FALSE)),(VLOOKUP((LEFT(D931,2)),'Fed. Agency Identifier Table'!A$2:C$63,3,FALSE)))),"",(IF(ISERROR(VLOOKUP((LEFT(D931,2)),'Fed. Agency Identifier Table'!A$2:C$63,3,FALSE)),(VLOOKUP((LEFT(D931,1)),'Fed. Agency Identifier Table'!A$2:C$63,3,FALSE)),(VLOOKUP((LEFT(D931,2)),'Fed. Agency Identifier Table'!A$2:C$63,3,FALSE)))))</f>
        <v/>
      </c>
      <c r="I931" s="150" t="str">
        <f>IF(ISNUMBER(SEARCH("*.unk*",D931)),"Other Federal Awards",IF(ISERROR(VLOOKUP(D931,'CFDA Program Titles Table'!A$2:C$2607,3,FALSE)),"",VLOOKUP(D931,'CFDA Program Titles Table'!A$2:C$2607,3,FALSE)))</f>
        <v/>
      </c>
      <c r="J931" s="70"/>
      <c r="K931" s="70"/>
      <c r="L931" s="2"/>
      <c r="M931" s="10"/>
      <c r="N931" s="10"/>
      <c r="R931" s="17"/>
      <c r="S931" s="106" t="str">
        <f>IFERROR(IF(J931="Y", "Research And Development Programs Cluster:", VLOOKUP(D931,'Cluster Info'!$A$2:$B$113,2,FALSE)), "Non Cluster:")</f>
        <v>Non Cluster:</v>
      </c>
      <c r="T931" s="106">
        <f t="shared" si="70"/>
        <v>0</v>
      </c>
      <c r="U931" s="106">
        <f t="shared" si="72"/>
        <v>0</v>
      </c>
      <c r="V931" s="106">
        <f t="shared" si="73"/>
        <v>0</v>
      </c>
      <c r="W931" s="119">
        <f t="shared" si="71"/>
        <v>0</v>
      </c>
      <c r="X931" s="106">
        <f t="shared" si="74"/>
        <v>0</v>
      </c>
    </row>
    <row r="932" spans="1:24" ht="14">
      <c r="A932" s="198"/>
      <c r="D932" s="1"/>
      <c r="E932" s="1"/>
      <c r="F932" s="187"/>
      <c r="G932" s="187"/>
      <c r="H932" s="80" t="str">
        <f>IF(ISERROR(IF(ISERROR(VLOOKUP((LEFT(D932,2)),'Fed. Agency Identifier Table'!A$2:C$63,3,FALSE)),(VLOOKUP((LEFT(D932,1)),'Fed. Agency Identifier Table'!A$2:C$63,3,FALSE)),(VLOOKUP((LEFT(D932,2)),'Fed. Agency Identifier Table'!A$2:C$63,3,FALSE)))),"",(IF(ISERROR(VLOOKUP((LEFT(D932,2)),'Fed. Agency Identifier Table'!A$2:C$63,3,FALSE)),(VLOOKUP((LEFT(D932,1)),'Fed. Agency Identifier Table'!A$2:C$63,3,FALSE)),(VLOOKUP((LEFT(D932,2)),'Fed. Agency Identifier Table'!A$2:C$63,3,FALSE)))))</f>
        <v/>
      </c>
      <c r="I932" s="150" t="str">
        <f>IF(ISNUMBER(SEARCH("*.unk*",D932)),"Other Federal Awards",IF(ISERROR(VLOOKUP(D932,'CFDA Program Titles Table'!A$2:C$2607,3,FALSE)),"",VLOOKUP(D932,'CFDA Program Titles Table'!A$2:C$2607,3,FALSE)))</f>
        <v/>
      </c>
      <c r="J932" s="70"/>
      <c r="K932" s="70"/>
      <c r="L932" s="2"/>
      <c r="M932" s="10"/>
      <c r="N932" s="10"/>
      <c r="R932" s="17"/>
      <c r="S932" s="106" t="str">
        <f>IFERROR(IF(J932="Y", "Research And Development Programs Cluster:", VLOOKUP(D932,'Cluster Info'!$A$2:$B$113,2,FALSE)), "Non Cluster:")</f>
        <v>Non Cluster:</v>
      </c>
      <c r="T932" s="106">
        <f t="shared" si="70"/>
        <v>0</v>
      </c>
      <c r="U932" s="106">
        <f t="shared" si="72"/>
        <v>0</v>
      </c>
      <c r="V932" s="106">
        <f t="shared" si="73"/>
        <v>0</v>
      </c>
      <c r="W932" s="119">
        <f t="shared" si="71"/>
        <v>0</v>
      </c>
      <c r="X932" s="106">
        <f t="shared" si="74"/>
        <v>0</v>
      </c>
    </row>
    <row r="933" spans="1:24" ht="14">
      <c r="A933" s="198"/>
      <c r="D933" s="1"/>
      <c r="E933" s="1"/>
      <c r="F933" s="187"/>
      <c r="G933" s="187"/>
      <c r="H933" s="80" t="str">
        <f>IF(ISERROR(IF(ISERROR(VLOOKUP((LEFT(D933,2)),'Fed. Agency Identifier Table'!A$2:C$63,3,FALSE)),(VLOOKUP((LEFT(D933,1)),'Fed. Agency Identifier Table'!A$2:C$63,3,FALSE)),(VLOOKUP((LEFT(D933,2)),'Fed. Agency Identifier Table'!A$2:C$63,3,FALSE)))),"",(IF(ISERROR(VLOOKUP((LEFT(D933,2)),'Fed. Agency Identifier Table'!A$2:C$63,3,FALSE)),(VLOOKUP((LEFT(D933,1)),'Fed. Agency Identifier Table'!A$2:C$63,3,FALSE)),(VLOOKUP((LEFT(D933,2)),'Fed. Agency Identifier Table'!A$2:C$63,3,FALSE)))))</f>
        <v/>
      </c>
      <c r="I933" s="150" t="str">
        <f>IF(ISNUMBER(SEARCH("*.unk*",D933)),"Other Federal Awards",IF(ISERROR(VLOOKUP(D933,'CFDA Program Titles Table'!A$2:C$2607,3,FALSE)),"",VLOOKUP(D933,'CFDA Program Titles Table'!A$2:C$2607,3,FALSE)))</f>
        <v/>
      </c>
      <c r="J933" s="70"/>
      <c r="K933" s="70"/>
      <c r="L933" s="2"/>
      <c r="M933" s="10"/>
      <c r="N933" s="10"/>
      <c r="R933" s="17"/>
      <c r="S933" s="106" t="str">
        <f>IFERROR(IF(J933="Y", "Research And Development Programs Cluster:", VLOOKUP(D933,'Cluster Info'!$A$2:$B$113,2,FALSE)), "Non Cluster:")</f>
        <v>Non Cluster:</v>
      </c>
      <c r="T933" s="106">
        <f t="shared" si="70"/>
        <v>0</v>
      </c>
      <c r="U933" s="106">
        <f t="shared" si="72"/>
        <v>0</v>
      </c>
      <c r="V933" s="106">
        <f t="shared" si="73"/>
        <v>0</v>
      </c>
      <c r="W933" s="119">
        <f t="shared" si="71"/>
        <v>0</v>
      </c>
      <c r="X933" s="106">
        <f t="shared" si="74"/>
        <v>0</v>
      </c>
    </row>
    <row r="934" spans="1:24" ht="14">
      <c r="A934" s="198"/>
      <c r="D934" s="1"/>
      <c r="E934" s="1"/>
      <c r="F934" s="187"/>
      <c r="G934" s="187"/>
      <c r="H934" s="80" t="str">
        <f>IF(ISERROR(IF(ISERROR(VLOOKUP((LEFT(D934,2)),'Fed. Agency Identifier Table'!A$2:C$63,3,FALSE)),(VLOOKUP((LEFT(D934,1)),'Fed. Agency Identifier Table'!A$2:C$63,3,FALSE)),(VLOOKUP((LEFT(D934,2)),'Fed. Agency Identifier Table'!A$2:C$63,3,FALSE)))),"",(IF(ISERROR(VLOOKUP((LEFT(D934,2)),'Fed. Agency Identifier Table'!A$2:C$63,3,FALSE)),(VLOOKUP((LEFT(D934,1)),'Fed. Agency Identifier Table'!A$2:C$63,3,FALSE)),(VLOOKUP((LEFT(D934,2)),'Fed. Agency Identifier Table'!A$2:C$63,3,FALSE)))))</f>
        <v/>
      </c>
      <c r="I934" s="150" t="str">
        <f>IF(ISNUMBER(SEARCH("*.unk*",D934)),"Other Federal Awards",IF(ISERROR(VLOOKUP(D934,'CFDA Program Titles Table'!A$2:C$2607,3,FALSE)),"",VLOOKUP(D934,'CFDA Program Titles Table'!A$2:C$2607,3,FALSE)))</f>
        <v/>
      </c>
      <c r="J934" s="70"/>
      <c r="K934" s="70"/>
      <c r="L934" s="2"/>
      <c r="M934" s="10"/>
      <c r="N934" s="10"/>
      <c r="R934" s="17"/>
      <c r="S934" s="106" t="str">
        <f>IFERROR(IF(J934="Y", "Research And Development Programs Cluster:", VLOOKUP(D934,'Cluster Info'!$A$2:$B$113,2,FALSE)), "Non Cluster:")</f>
        <v>Non Cluster:</v>
      </c>
      <c r="T934" s="106">
        <f t="shared" si="70"/>
        <v>0</v>
      </c>
      <c r="U934" s="106">
        <f t="shared" si="72"/>
        <v>0</v>
      </c>
      <c r="V934" s="106">
        <f t="shared" si="73"/>
        <v>0</v>
      </c>
      <c r="W934" s="119">
        <f t="shared" si="71"/>
        <v>0</v>
      </c>
      <c r="X934" s="106">
        <f t="shared" si="74"/>
        <v>0</v>
      </c>
    </row>
    <row r="935" spans="1:24" ht="14">
      <c r="A935" s="198"/>
      <c r="D935" s="1"/>
      <c r="E935" s="1"/>
      <c r="F935" s="187"/>
      <c r="G935" s="187"/>
      <c r="H935" s="80" t="str">
        <f>IF(ISERROR(IF(ISERROR(VLOOKUP((LEFT(D935,2)),'Fed. Agency Identifier Table'!A$2:C$63,3,FALSE)),(VLOOKUP((LEFT(D935,1)),'Fed. Agency Identifier Table'!A$2:C$63,3,FALSE)),(VLOOKUP((LEFT(D935,2)),'Fed. Agency Identifier Table'!A$2:C$63,3,FALSE)))),"",(IF(ISERROR(VLOOKUP((LEFT(D935,2)),'Fed. Agency Identifier Table'!A$2:C$63,3,FALSE)),(VLOOKUP((LEFT(D935,1)),'Fed. Agency Identifier Table'!A$2:C$63,3,FALSE)),(VLOOKUP((LEFT(D935,2)),'Fed. Agency Identifier Table'!A$2:C$63,3,FALSE)))))</f>
        <v/>
      </c>
      <c r="I935" s="150" t="str">
        <f>IF(ISNUMBER(SEARCH("*.unk*",D935)),"Other Federal Awards",IF(ISERROR(VLOOKUP(D935,'CFDA Program Titles Table'!A$2:C$2607,3,FALSE)),"",VLOOKUP(D935,'CFDA Program Titles Table'!A$2:C$2607,3,FALSE)))</f>
        <v/>
      </c>
      <c r="J935" s="70"/>
      <c r="K935" s="70"/>
      <c r="L935" s="2"/>
      <c r="M935" s="10"/>
      <c r="N935" s="10"/>
      <c r="R935" s="17"/>
      <c r="S935" s="106" t="str">
        <f>IFERROR(IF(J935="Y", "Research And Development Programs Cluster:", VLOOKUP(D935,'Cluster Info'!$A$2:$B$113,2,FALSE)), "Non Cluster:")</f>
        <v>Non Cluster:</v>
      </c>
      <c r="T935" s="106">
        <f t="shared" si="70"/>
        <v>0</v>
      </c>
      <c r="U935" s="106">
        <f t="shared" si="72"/>
        <v>0</v>
      </c>
      <c r="V935" s="106">
        <f t="shared" si="73"/>
        <v>0</v>
      </c>
      <c r="W935" s="119">
        <f t="shared" si="71"/>
        <v>0</v>
      </c>
      <c r="X935" s="106">
        <f t="shared" si="74"/>
        <v>0</v>
      </c>
    </row>
    <row r="936" spans="1:24" ht="14">
      <c r="A936" s="198"/>
      <c r="D936" s="1"/>
      <c r="E936" s="1"/>
      <c r="F936" s="187"/>
      <c r="G936" s="187"/>
      <c r="H936" s="80" t="str">
        <f>IF(ISERROR(IF(ISERROR(VLOOKUP((LEFT(D936,2)),'Fed. Agency Identifier Table'!A$2:C$63,3,FALSE)),(VLOOKUP((LEFT(D936,1)),'Fed. Agency Identifier Table'!A$2:C$63,3,FALSE)),(VLOOKUP((LEFT(D936,2)),'Fed. Agency Identifier Table'!A$2:C$63,3,FALSE)))),"",(IF(ISERROR(VLOOKUP((LEFT(D936,2)),'Fed. Agency Identifier Table'!A$2:C$63,3,FALSE)),(VLOOKUP((LEFT(D936,1)),'Fed. Agency Identifier Table'!A$2:C$63,3,FALSE)),(VLOOKUP((LEFT(D936,2)),'Fed. Agency Identifier Table'!A$2:C$63,3,FALSE)))))</f>
        <v/>
      </c>
      <c r="I936" s="150" t="str">
        <f>IF(ISNUMBER(SEARCH("*.unk*",D936)),"Other Federal Awards",IF(ISERROR(VLOOKUP(D936,'CFDA Program Titles Table'!A$2:C$2607,3,FALSE)),"",VLOOKUP(D936,'CFDA Program Titles Table'!A$2:C$2607,3,FALSE)))</f>
        <v/>
      </c>
      <c r="J936" s="70"/>
      <c r="K936" s="70"/>
      <c r="L936" s="2"/>
      <c r="M936" s="10"/>
      <c r="N936" s="10"/>
      <c r="R936" s="17"/>
      <c r="S936" s="106" t="str">
        <f>IFERROR(IF(J936="Y", "Research And Development Programs Cluster:", VLOOKUP(D936,'Cluster Info'!$A$2:$B$113,2,FALSE)), "Non Cluster:")</f>
        <v>Non Cluster:</v>
      </c>
      <c r="T936" s="106">
        <f t="shared" si="70"/>
        <v>0</v>
      </c>
      <c r="U936" s="106">
        <f t="shared" si="72"/>
        <v>0</v>
      </c>
      <c r="V936" s="106">
        <f t="shared" si="73"/>
        <v>0</v>
      </c>
      <c r="W936" s="119">
        <f t="shared" si="71"/>
        <v>0</v>
      </c>
      <c r="X936" s="106">
        <f t="shared" si="74"/>
        <v>0</v>
      </c>
    </row>
    <row r="937" spans="1:24" ht="14">
      <c r="A937" s="198"/>
      <c r="D937" s="1"/>
      <c r="E937" s="1"/>
      <c r="F937" s="187"/>
      <c r="G937" s="187"/>
      <c r="H937" s="80" t="str">
        <f>IF(ISERROR(IF(ISERROR(VLOOKUP((LEFT(D937,2)),'Fed. Agency Identifier Table'!A$2:C$63,3,FALSE)),(VLOOKUP((LEFT(D937,1)),'Fed. Agency Identifier Table'!A$2:C$63,3,FALSE)),(VLOOKUP((LEFT(D937,2)),'Fed. Agency Identifier Table'!A$2:C$63,3,FALSE)))),"",(IF(ISERROR(VLOOKUP((LEFT(D937,2)),'Fed. Agency Identifier Table'!A$2:C$63,3,FALSE)),(VLOOKUP((LEFT(D937,1)),'Fed. Agency Identifier Table'!A$2:C$63,3,FALSE)),(VLOOKUP((LEFT(D937,2)),'Fed. Agency Identifier Table'!A$2:C$63,3,FALSE)))))</f>
        <v/>
      </c>
      <c r="I937" s="150" t="str">
        <f>IF(ISNUMBER(SEARCH("*.unk*",D937)),"Other Federal Awards",IF(ISERROR(VLOOKUP(D937,'CFDA Program Titles Table'!A$2:C$2607,3,FALSE)),"",VLOOKUP(D937,'CFDA Program Titles Table'!A$2:C$2607,3,FALSE)))</f>
        <v/>
      </c>
      <c r="J937" s="70"/>
      <c r="K937" s="70"/>
      <c r="L937" s="2"/>
      <c r="M937" s="10"/>
      <c r="N937" s="10"/>
      <c r="R937" s="17"/>
      <c r="S937" s="106" t="str">
        <f>IFERROR(IF(J937="Y", "Research And Development Programs Cluster:", VLOOKUP(D937,'Cluster Info'!$A$2:$B$113,2,FALSE)), "Non Cluster:")</f>
        <v>Non Cluster:</v>
      </c>
      <c r="T937" s="106">
        <f t="shared" si="70"/>
        <v>0</v>
      </c>
      <c r="U937" s="106">
        <f t="shared" si="72"/>
        <v>0</v>
      </c>
      <c r="V937" s="106">
        <f t="shared" si="73"/>
        <v>0</v>
      </c>
      <c r="W937" s="119">
        <f t="shared" si="71"/>
        <v>0</v>
      </c>
      <c r="X937" s="106">
        <f t="shared" si="74"/>
        <v>0</v>
      </c>
    </row>
    <row r="938" spans="1:24" ht="14">
      <c r="A938" s="198"/>
      <c r="D938" s="1"/>
      <c r="E938" s="1"/>
      <c r="F938" s="187"/>
      <c r="G938" s="187"/>
      <c r="H938" s="80" t="str">
        <f>IF(ISERROR(IF(ISERROR(VLOOKUP((LEFT(D938,2)),'Fed. Agency Identifier Table'!A$2:C$63,3,FALSE)),(VLOOKUP((LEFT(D938,1)),'Fed. Agency Identifier Table'!A$2:C$63,3,FALSE)),(VLOOKUP((LEFT(D938,2)),'Fed. Agency Identifier Table'!A$2:C$63,3,FALSE)))),"",(IF(ISERROR(VLOOKUP((LEFT(D938,2)),'Fed. Agency Identifier Table'!A$2:C$63,3,FALSE)),(VLOOKUP((LEFT(D938,1)),'Fed. Agency Identifier Table'!A$2:C$63,3,FALSE)),(VLOOKUP((LEFT(D938,2)),'Fed. Agency Identifier Table'!A$2:C$63,3,FALSE)))))</f>
        <v/>
      </c>
      <c r="I938" s="150" t="str">
        <f>IF(ISNUMBER(SEARCH("*.unk*",D938)),"Other Federal Awards",IF(ISERROR(VLOOKUP(D938,'CFDA Program Titles Table'!A$2:C$2607,3,FALSE)),"",VLOOKUP(D938,'CFDA Program Titles Table'!A$2:C$2607,3,FALSE)))</f>
        <v/>
      </c>
      <c r="J938" s="70"/>
      <c r="K938" s="70"/>
      <c r="L938" s="2"/>
      <c r="M938" s="10"/>
      <c r="N938" s="10"/>
      <c r="R938" s="17"/>
      <c r="S938" s="106" t="str">
        <f>IFERROR(IF(J938="Y", "Research And Development Programs Cluster:", VLOOKUP(D938,'Cluster Info'!$A$2:$B$113,2,FALSE)), "Non Cluster:")</f>
        <v>Non Cluster:</v>
      </c>
      <c r="T938" s="106">
        <f t="shared" si="70"/>
        <v>0</v>
      </c>
      <c r="U938" s="106">
        <f t="shared" si="72"/>
        <v>0</v>
      </c>
      <c r="V938" s="106">
        <f t="shared" si="73"/>
        <v>0</v>
      </c>
      <c r="W938" s="119">
        <f t="shared" si="71"/>
        <v>0</v>
      </c>
      <c r="X938" s="106">
        <f t="shared" si="74"/>
        <v>0</v>
      </c>
    </row>
    <row r="939" spans="1:24" ht="14">
      <c r="A939" s="198"/>
      <c r="D939" s="1"/>
      <c r="E939" s="1"/>
      <c r="F939" s="187"/>
      <c r="G939" s="187"/>
      <c r="H939" s="80" t="str">
        <f>IF(ISERROR(IF(ISERROR(VLOOKUP((LEFT(D939,2)),'Fed. Agency Identifier Table'!A$2:C$63,3,FALSE)),(VLOOKUP((LEFT(D939,1)),'Fed. Agency Identifier Table'!A$2:C$63,3,FALSE)),(VLOOKUP((LEFT(D939,2)),'Fed. Agency Identifier Table'!A$2:C$63,3,FALSE)))),"",(IF(ISERROR(VLOOKUP((LEFT(D939,2)),'Fed. Agency Identifier Table'!A$2:C$63,3,FALSE)),(VLOOKUP((LEFT(D939,1)),'Fed. Agency Identifier Table'!A$2:C$63,3,FALSE)),(VLOOKUP((LEFT(D939,2)),'Fed. Agency Identifier Table'!A$2:C$63,3,FALSE)))))</f>
        <v/>
      </c>
      <c r="I939" s="150" t="str">
        <f>IF(ISNUMBER(SEARCH("*.unk*",D939)),"Other Federal Awards",IF(ISERROR(VLOOKUP(D939,'CFDA Program Titles Table'!A$2:C$2607,3,FALSE)),"",VLOOKUP(D939,'CFDA Program Titles Table'!A$2:C$2607,3,FALSE)))</f>
        <v/>
      </c>
      <c r="J939" s="70"/>
      <c r="K939" s="70"/>
      <c r="L939" s="2"/>
      <c r="M939" s="10"/>
      <c r="N939" s="10"/>
      <c r="R939" s="17"/>
      <c r="S939" s="106" t="str">
        <f>IFERROR(IF(J939="Y", "Research And Development Programs Cluster:", VLOOKUP(D939,'Cluster Info'!$A$2:$B$113,2,FALSE)), "Non Cluster:")</f>
        <v>Non Cluster:</v>
      </c>
      <c r="T939" s="106">
        <f t="shared" si="70"/>
        <v>0</v>
      </c>
      <c r="U939" s="106">
        <f t="shared" si="72"/>
        <v>0</v>
      </c>
      <c r="V939" s="106">
        <f t="shared" si="73"/>
        <v>0</v>
      </c>
      <c r="W939" s="119">
        <f t="shared" si="71"/>
        <v>0</v>
      </c>
      <c r="X939" s="106">
        <f t="shared" si="74"/>
        <v>0</v>
      </c>
    </row>
    <row r="940" spans="1:24" ht="14">
      <c r="A940" s="198"/>
      <c r="D940" s="1"/>
      <c r="E940" s="1"/>
      <c r="F940" s="187"/>
      <c r="G940" s="187"/>
      <c r="H940" s="80" t="str">
        <f>IF(ISERROR(IF(ISERROR(VLOOKUP((LEFT(D940,2)),'Fed. Agency Identifier Table'!A$2:C$63,3,FALSE)),(VLOOKUP((LEFT(D940,1)),'Fed. Agency Identifier Table'!A$2:C$63,3,FALSE)),(VLOOKUP((LEFT(D940,2)),'Fed. Agency Identifier Table'!A$2:C$63,3,FALSE)))),"",(IF(ISERROR(VLOOKUP((LEFT(D940,2)),'Fed. Agency Identifier Table'!A$2:C$63,3,FALSE)),(VLOOKUP((LEFT(D940,1)),'Fed. Agency Identifier Table'!A$2:C$63,3,FALSE)),(VLOOKUP((LEFT(D940,2)),'Fed. Agency Identifier Table'!A$2:C$63,3,FALSE)))))</f>
        <v/>
      </c>
      <c r="I940" s="150" t="str">
        <f>IF(ISNUMBER(SEARCH("*.unk*",D940)),"Other Federal Awards",IF(ISERROR(VLOOKUP(D940,'CFDA Program Titles Table'!A$2:C$2607,3,FALSE)),"",VLOOKUP(D940,'CFDA Program Titles Table'!A$2:C$2607,3,FALSE)))</f>
        <v/>
      </c>
      <c r="J940" s="70"/>
      <c r="K940" s="70"/>
      <c r="L940" s="2"/>
      <c r="M940" s="10"/>
      <c r="N940" s="10"/>
      <c r="R940" s="17"/>
      <c r="S940" s="106" t="str">
        <f>IFERROR(IF(J940="Y", "Research And Development Programs Cluster:", VLOOKUP(D940,'Cluster Info'!$A$2:$B$113,2,FALSE)), "Non Cluster:")</f>
        <v>Non Cluster:</v>
      </c>
      <c r="T940" s="106">
        <f t="shared" si="70"/>
        <v>0</v>
      </c>
      <c r="U940" s="106">
        <f t="shared" si="72"/>
        <v>0</v>
      </c>
      <c r="V940" s="106">
        <f t="shared" si="73"/>
        <v>0</v>
      </c>
      <c r="W940" s="119">
        <f t="shared" si="71"/>
        <v>0</v>
      </c>
      <c r="X940" s="106">
        <f t="shared" si="74"/>
        <v>0</v>
      </c>
    </row>
    <row r="941" spans="1:24" ht="14">
      <c r="A941" s="198"/>
      <c r="D941" s="1"/>
      <c r="E941" s="1"/>
      <c r="F941" s="187"/>
      <c r="G941" s="187"/>
      <c r="H941" s="80" t="str">
        <f>IF(ISERROR(IF(ISERROR(VLOOKUP((LEFT(D941,2)),'Fed. Agency Identifier Table'!A$2:C$63,3,FALSE)),(VLOOKUP((LEFT(D941,1)),'Fed. Agency Identifier Table'!A$2:C$63,3,FALSE)),(VLOOKUP((LEFT(D941,2)),'Fed. Agency Identifier Table'!A$2:C$63,3,FALSE)))),"",(IF(ISERROR(VLOOKUP((LEFT(D941,2)),'Fed. Agency Identifier Table'!A$2:C$63,3,FALSE)),(VLOOKUP((LEFT(D941,1)),'Fed. Agency Identifier Table'!A$2:C$63,3,FALSE)),(VLOOKUP((LEFT(D941,2)),'Fed. Agency Identifier Table'!A$2:C$63,3,FALSE)))))</f>
        <v/>
      </c>
      <c r="I941" s="150" t="str">
        <f>IF(ISNUMBER(SEARCH("*.unk*",D941)),"Other Federal Awards",IF(ISERROR(VLOOKUP(D941,'CFDA Program Titles Table'!A$2:C$2607,3,FALSE)),"",VLOOKUP(D941,'CFDA Program Titles Table'!A$2:C$2607,3,FALSE)))</f>
        <v/>
      </c>
      <c r="J941" s="70"/>
      <c r="K941" s="70"/>
      <c r="L941" s="2"/>
      <c r="M941" s="10"/>
      <c r="N941" s="10"/>
      <c r="R941" s="17"/>
      <c r="S941" s="106" t="str">
        <f>IFERROR(IF(J941="Y", "Research And Development Programs Cluster:", VLOOKUP(D941,'Cluster Info'!$A$2:$B$113,2,FALSE)), "Non Cluster:")</f>
        <v>Non Cluster:</v>
      </c>
      <c r="T941" s="106">
        <f t="shared" si="70"/>
        <v>0</v>
      </c>
      <c r="U941" s="106">
        <f t="shared" si="72"/>
        <v>0</v>
      </c>
      <c r="V941" s="106">
        <f t="shared" si="73"/>
        <v>0</v>
      </c>
      <c r="W941" s="119">
        <f t="shared" si="71"/>
        <v>0</v>
      </c>
      <c r="X941" s="106">
        <f t="shared" si="74"/>
        <v>0</v>
      </c>
    </row>
    <row r="942" spans="1:24" ht="14">
      <c r="A942" s="198"/>
      <c r="D942" s="1"/>
      <c r="E942" s="1"/>
      <c r="F942" s="187"/>
      <c r="G942" s="187"/>
      <c r="H942" s="80" t="str">
        <f>IF(ISERROR(IF(ISERROR(VLOOKUP((LEFT(D942,2)),'Fed. Agency Identifier Table'!A$2:C$63,3,FALSE)),(VLOOKUP((LEFT(D942,1)),'Fed. Agency Identifier Table'!A$2:C$63,3,FALSE)),(VLOOKUP((LEFT(D942,2)),'Fed. Agency Identifier Table'!A$2:C$63,3,FALSE)))),"",(IF(ISERROR(VLOOKUP((LEFT(D942,2)),'Fed. Agency Identifier Table'!A$2:C$63,3,FALSE)),(VLOOKUP((LEFT(D942,1)),'Fed. Agency Identifier Table'!A$2:C$63,3,FALSE)),(VLOOKUP((LEFT(D942,2)),'Fed. Agency Identifier Table'!A$2:C$63,3,FALSE)))))</f>
        <v/>
      </c>
      <c r="I942" s="150" t="str">
        <f>IF(ISNUMBER(SEARCH("*.unk*",D942)),"Other Federal Awards",IF(ISERROR(VLOOKUP(D942,'CFDA Program Titles Table'!A$2:C$2607,3,FALSE)),"",VLOOKUP(D942,'CFDA Program Titles Table'!A$2:C$2607,3,FALSE)))</f>
        <v/>
      </c>
      <c r="J942" s="70"/>
      <c r="K942" s="70"/>
      <c r="L942" s="2"/>
      <c r="M942" s="10"/>
      <c r="N942" s="10"/>
      <c r="R942" s="17"/>
      <c r="S942" s="106" t="str">
        <f>IFERROR(IF(J942="Y", "Research And Development Programs Cluster:", VLOOKUP(D942,'Cluster Info'!$A$2:$B$113,2,FALSE)), "Non Cluster:")</f>
        <v>Non Cluster:</v>
      </c>
      <c r="T942" s="106">
        <f t="shared" si="70"/>
        <v>0</v>
      </c>
      <c r="U942" s="106">
        <f t="shared" si="72"/>
        <v>0</v>
      </c>
      <c r="V942" s="106">
        <f t="shared" si="73"/>
        <v>0</v>
      </c>
      <c r="W942" s="119">
        <f t="shared" si="71"/>
        <v>0</v>
      </c>
      <c r="X942" s="106">
        <f t="shared" si="74"/>
        <v>0</v>
      </c>
    </row>
    <row r="943" spans="1:24" ht="14">
      <c r="A943" s="198"/>
      <c r="D943" s="1"/>
      <c r="E943" s="1"/>
      <c r="F943" s="187"/>
      <c r="G943" s="187"/>
      <c r="H943" s="80" t="str">
        <f>IF(ISERROR(IF(ISERROR(VLOOKUP((LEFT(D943,2)),'Fed. Agency Identifier Table'!A$2:C$63,3,FALSE)),(VLOOKUP((LEFT(D943,1)),'Fed. Agency Identifier Table'!A$2:C$63,3,FALSE)),(VLOOKUP((LEFT(D943,2)),'Fed. Agency Identifier Table'!A$2:C$63,3,FALSE)))),"",(IF(ISERROR(VLOOKUP((LEFT(D943,2)),'Fed. Agency Identifier Table'!A$2:C$63,3,FALSE)),(VLOOKUP((LEFT(D943,1)),'Fed. Agency Identifier Table'!A$2:C$63,3,FALSE)),(VLOOKUP((LEFT(D943,2)),'Fed. Agency Identifier Table'!A$2:C$63,3,FALSE)))))</f>
        <v/>
      </c>
      <c r="I943" s="150" t="str">
        <f>IF(ISNUMBER(SEARCH("*.unk*",D943)),"Other Federal Awards",IF(ISERROR(VLOOKUP(D943,'CFDA Program Titles Table'!A$2:C$2607,3,FALSE)),"",VLOOKUP(D943,'CFDA Program Titles Table'!A$2:C$2607,3,FALSE)))</f>
        <v/>
      </c>
      <c r="J943" s="70"/>
      <c r="K943" s="70"/>
      <c r="L943" s="2"/>
      <c r="M943" s="10"/>
      <c r="N943" s="10"/>
      <c r="R943" s="17"/>
      <c r="S943" s="106" t="str">
        <f>IFERROR(IF(J943="Y", "Research And Development Programs Cluster:", VLOOKUP(D943,'Cluster Info'!$A$2:$B$113,2,FALSE)), "Non Cluster:")</f>
        <v>Non Cluster:</v>
      </c>
      <c r="T943" s="106">
        <f t="shared" si="70"/>
        <v>0</v>
      </c>
      <c r="U943" s="106">
        <f t="shared" si="72"/>
        <v>0</v>
      </c>
      <c r="V943" s="106">
        <f t="shared" si="73"/>
        <v>0</v>
      </c>
      <c r="W943" s="119">
        <f t="shared" si="71"/>
        <v>0</v>
      </c>
      <c r="X943" s="106">
        <f t="shared" si="74"/>
        <v>0</v>
      </c>
    </row>
    <row r="944" spans="1:24" ht="14">
      <c r="A944" s="198"/>
      <c r="D944" s="1"/>
      <c r="E944" s="1"/>
      <c r="F944" s="187"/>
      <c r="G944" s="187"/>
      <c r="H944" s="80" t="str">
        <f>IF(ISERROR(IF(ISERROR(VLOOKUP((LEFT(D944,2)),'Fed. Agency Identifier Table'!A$2:C$63,3,FALSE)),(VLOOKUP((LEFT(D944,1)),'Fed. Agency Identifier Table'!A$2:C$63,3,FALSE)),(VLOOKUP((LEFT(D944,2)),'Fed. Agency Identifier Table'!A$2:C$63,3,FALSE)))),"",(IF(ISERROR(VLOOKUP((LEFT(D944,2)),'Fed. Agency Identifier Table'!A$2:C$63,3,FALSE)),(VLOOKUP((LEFT(D944,1)),'Fed. Agency Identifier Table'!A$2:C$63,3,FALSE)),(VLOOKUP((LEFT(D944,2)),'Fed. Agency Identifier Table'!A$2:C$63,3,FALSE)))))</f>
        <v/>
      </c>
      <c r="I944" s="150" t="str">
        <f>IF(ISNUMBER(SEARCH("*.unk*",D944)),"Other Federal Awards",IF(ISERROR(VLOOKUP(D944,'CFDA Program Titles Table'!A$2:C$2607,3,FALSE)),"",VLOOKUP(D944,'CFDA Program Titles Table'!A$2:C$2607,3,FALSE)))</f>
        <v/>
      </c>
      <c r="J944" s="70"/>
      <c r="K944" s="70"/>
      <c r="L944" s="2"/>
      <c r="M944" s="10"/>
      <c r="N944" s="10"/>
      <c r="R944" s="17"/>
      <c r="S944" s="106" t="str">
        <f>IFERROR(IF(J944="Y", "Research And Development Programs Cluster:", VLOOKUP(D944,'Cluster Info'!$A$2:$B$113,2,FALSE)), "Non Cluster:")</f>
        <v>Non Cluster:</v>
      </c>
      <c r="T944" s="106">
        <f t="shared" si="70"/>
        <v>0</v>
      </c>
      <c r="U944" s="106">
        <f t="shared" si="72"/>
        <v>0</v>
      </c>
      <c r="V944" s="106">
        <f t="shared" si="73"/>
        <v>0</v>
      </c>
      <c r="W944" s="119">
        <f t="shared" si="71"/>
        <v>0</v>
      </c>
      <c r="X944" s="106">
        <f t="shared" si="74"/>
        <v>0</v>
      </c>
    </row>
    <row r="945" spans="1:24" ht="14">
      <c r="A945" s="198"/>
      <c r="D945" s="1"/>
      <c r="E945" s="1"/>
      <c r="F945" s="187"/>
      <c r="G945" s="187"/>
      <c r="H945" s="80" t="str">
        <f>IF(ISERROR(IF(ISERROR(VLOOKUP((LEFT(D945,2)),'Fed. Agency Identifier Table'!A$2:C$63,3,FALSE)),(VLOOKUP((LEFT(D945,1)),'Fed. Agency Identifier Table'!A$2:C$63,3,FALSE)),(VLOOKUP((LEFT(D945,2)),'Fed. Agency Identifier Table'!A$2:C$63,3,FALSE)))),"",(IF(ISERROR(VLOOKUP((LEFT(D945,2)),'Fed. Agency Identifier Table'!A$2:C$63,3,FALSE)),(VLOOKUP((LEFT(D945,1)),'Fed. Agency Identifier Table'!A$2:C$63,3,FALSE)),(VLOOKUP((LEFT(D945,2)),'Fed. Agency Identifier Table'!A$2:C$63,3,FALSE)))))</f>
        <v/>
      </c>
      <c r="I945" s="150" t="str">
        <f>IF(ISNUMBER(SEARCH("*.unk*",D945)),"Other Federal Awards",IF(ISERROR(VLOOKUP(D945,'CFDA Program Titles Table'!A$2:C$2607,3,FALSE)),"",VLOOKUP(D945,'CFDA Program Titles Table'!A$2:C$2607,3,FALSE)))</f>
        <v/>
      </c>
      <c r="J945" s="70"/>
      <c r="K945" s="70"/>
      <c r="L945" s="2"/>
      <c r="M945" s="10"/>
      <c r="N945" s="10"/>
      <c r="R945" s="17"/>
      <c r="S945" s="106" t="str">
        <f>IFERROR(IF(J945="Y", "Research And Development Programs Cluster:", VLOOKUP(D945,'Cluster Info'!$A$2:$B$113,2,FALSE)), "Non Cluster:")</f>
        <v>Non Cluster:</v>
      </c>
      <c r="T945" s="106">
        <f t="shared" si="70"/>
        <v>0</v>
      </c>
      <c r="U945" s="106">
        <f t="shared" si="72"/>
        <v>0</v>
      </c>
      <c r="V945" s="106">
        <f t="shared" si="73"/>
        <v>0</v>
      </c>
      <c r="W945" s="119">
        <f t="shared" si="71"/>
        <v>0</v>
      </c>
      <c r="X945" s="106">
        <f t="shared" si="74"/>
        <v>0</v>
      </c>
    </row>
    <row r="946" spans="1:24" ht="14">
      <c r="A946" s="198"/>
      <c r="D946" s="1"/>
      <c r="E946" s="1"/>
      <c r="F946" s="187"/>
      <c r="G946" s="187"/>
      <c r="H946" s="80" t="str">
        <f>IF(ISERROR(IF(ISERROR(VLOOKUP((LEFT(D946,2)),'Fed. Agency Identifier Table'!A$2:C$63,3,FALSE)),(VLOOKUP((LEFT(D946,1)),'Fed. Agency Identifier Table'!A$2:C$63,3,FALSE)),(VLOOKUP((LEFT(D946,2)),'Fed. Agency Identifier Table'!A$2:C$63,3,FALSE)))),"",(IF(ISERROR(VLOOKUP((LEFT(D946,2)),'Fed. Agency Identifier Table'!A$2:C$63,3,FALSE)),(VLOOKUP((LEFT(D946,1)),'Fed. Agency Identifier Table'!A$2:C$63,3,FALSE)),(VLOOKUP((LEFT(D946,2)),'Fed. Agency Identifier Table'!A$2:C$63,3,FALSE)))))</f>
        <v/>
      </c>
      <c r="I946" s="150" t="str">
        <f>IF(ISNUMBER(SEARCH("*.unk*",D946)),"Other Federal Awards",IF(ISERROR(VLOOKUP(D946,'CFDA Program Titles Table'!A$2:C$2607,3,FALSE)),"",VLOOKUP(D946,'CFDA Program Titles Table'!A$2:C$2607,3,FALSE)))</f>
        <v/>
      </c>
      <c r="J946" s="70"/>
      <c r="K946" s="70"/>
      <c r="L946" s="2"/>
      <c r="M946" s="10"/>
      <c r="N946" s="10"/>
      <c r="R946" s="17"/>
      <c r="S946" s="106" t="str">
        <f>IFERROR(IF(J946="Y", "Research And Development Programs Cluster:", VLOOKUP(D946,'Cluster Info'!$A$2:$B$113,2,FALSE)), "Non Cluster:")</f>
        <v>Non Cluster:</v>
      </c>
      <c r="T946" s="106">
        <f t="shared" si="70"/>
        <v>0</v>
      </c>
      <c r="U946" s="106">
        <f t="shared" si="72"/>
        <v>0</v>
      </c>
      <c r="V946" s="106">
        <f t="shared" si="73"/>
        <v>0</v>
      </c>
      <c r="W946" s="119">
        <f t="shared" si="71"/>
        <v>0</v>
      </c>
      <c r="X946" s="106">
        <f t="shared" si="74"/>
        <v>0</v>
      </c>
    </row>
    <row r="947" spans="1:24" ht="14">
      <c r="A947" s="198"/>
      <c r="D947" s="1"/>
      <c r="E947" s="1"/>
      <c r="F947" s="187"/>
      <c r="G947" s="187"/>
      <c r="H947" s="80" t="str">
        <f>IF(ISERROR(IF(ISERROR(VLOOKUP((LEFT(D947,2)),'Fed. Agency Identifier Table'!A$2:C$63,3,FALSE)),(VLOOKUP((LEFT(D947,1)),'Fed. Agency Identifier Table'!A$2:C$63,3,FALSE)),(VLOOKUP((LEFT(D947,2)),'Fed. Agency Identifier Table'!A$2:C$63,3,FALSE)))),"",(IF(ISERROR(VLOOKUP((LEFT(D947,2)),'Fed. Agency Identifier Table'!A$2:C$63,3,FALSE)),(VLOOKUP((LEFT(D947,1)),'Fed. Agency Identifier Table'!A$2:C$63,3,FALSE)),(VLOOKUP((LEFT(D947,2)),'Fed. Agency Identifier Table'!A$2:C$63,3,FALSE)))))</f>
        <v/>
      </c>
      <c r="I947" s="150" t="str">
        <f>IF(ISNUMBER(SEARCH("*.unk*",D947)),"Other Federal Awards",IF(ISERROR(VLOOKUP(D947,'CFDA Program Titles Table'!A$2:C$2607,3,FALSE)),"",VLOOKUP(D947,'CFDA Program Titles Table'!A$2:C$2607,3,FALSE)))</f>
        <v/>
      </c>
      <c r="J947" s="70"/>
      <c r="K947" s="70"/>
      <c r="L947" s="2"/>
      <c r="M947" s="10"/>
      <c r="N947" s="10"/>
      <c r="R947" s="17"/>
      <c r="S947" s="106" t="str">
        <f>IFERROR(IF(J947="Y", "Research And Development Programs Cluster:", VLOOKUP(D947,'Cluster Info'!$A$2:$B$113,2,FALSE)), "Non Cluster:")</f>
        <v>Non Cluster:</v>
      </c>
      <c r="T947" s="106">
        <f t="shared" si="70"/>
        <v>0</v>
      </c>
      <c r="U947" s="106">
        <f t="shared" si="72"/>
        <v>0</v>
      </c>
      <c r="V947" s="106">
        <f t="shared" si="73"/>
        <v>0</v>
      </c>
      <c r="W947" s="119">
        <f t="shared" si="71"/>
        <v>0</v>
      </c>
      <c r="X947" s="106">
        <f t="shared" si="74"/>
        <v>0</v>
      </c>
    </row>
    <row r="948" spans="1:24" ht="14">
      <c r="A948" s="198"/>
      <c r="D948" s="1"/>
      <c r="E948" s="1"/>
      <c r="F948" s="187"/>
      <c r="G948" s="187"/>
      <c r="H948" s="80" t="str">
        <f>IF(ISERROR(IF(ISERROR(VLOOKUP((LEFT(D948,2)),'Fed. Agency Identifier Table'!A$2:C$63,3,FALSE)),(VLOOKUP((LEFT(D948,1)),'Fed. Agency Identifier Table'!A$2:C$63,3,FALSE)),(VLOOKUP((LEFT(D948,2)),'Fed. Agency Identifier Table'!A$2:C$63,3,FALSE)))),"",(IF(ISERROR(VLOOKUP((LEFT(D948,2)),'Fed. Agency Identifier Table'!A$2:C$63,3,FALSE)),(VLOOKUP((LEFT(D948,1)),'Fed. Agency Identifier Table'!A$2:C$63,3,FALSE)),(VLOOKUP((LEFT(D948,2)),'Fed. Agency Identifier Table'!A$2:C$63,3,FALSE)))))</f>
        <v/>
      </c>
      <c r="I948" s="150" t="str">
        <f>IF(ISNUMBER(SEARCH("*.unk*",D948)),"Other Federal Awards",IF(ISERROR(VLOOKUP(D948,'CFDA Program Titles Table'!A$2:C$2607,3,FALSE)),"",VLOOKUP(D948,'CFDA Program Titles Table'!A$2:C$2607,3,FALSE)))</f>
        <v/>
      </c>
      <c r="J948" s="70"/>
      <c r="K948" s="70"/>
      <c r="L948" s="2"/>
      <c r="M948" s="10"/>
      <c r="N948" s="10"/>
      <c r="R948" s="17"/>
      <c r="S948" s="106" t="str">
        <f>IFERROR(IF(J948="Y", "Research And Development Programs Cluster:", VLOOKUP(D948,'Cluster Info'!$A$2:$B$113,2,FALSE)), "Non Cluster:")</f>
        <v>Non Cluster:</v>
      </c>
      <c r="T948" s="106">
        <f t="shared" si="70"/>
        <v>0</v>
      </c>
      <c r="U948" s="106">
        <f t="shared" si="72"/>
        <v>0</v>
      </c>
      <c r="V948" s="106">
        <f t="shared" si="73"/>
        <v>0</v>
      </c>
      <c r="W948" s="119">
        <f t="shared" si="71"/>
        <v>0</v>
      </c>
      <c r="X948" s="106">
        <f t="shared" si="74"/>
        <v>0</v>
      </c>
    </row>
    <row r="949" spans="1:24" ht="14">
      <c r="A949" s="198"/>
      <c r="D949" s="1"/>
      <c r="E949" s="1"/>
      <c r="F949" s="187"/>
      <c r="G949" s="187"/>
      <c r="H949" s="80" t="str">
        <f>IF(ISERROR(IF(ISERROR(VLOOKUP((LEFT(D949,2)),'Fed. Agency Identifier Table'!A$2:C$63,3,FALSE)),(VLOOKUP((LEFT(D949,1)),'Fed. Agency Identifier Table'!A$2:C$63,3,FALSE)),(VLOOKUP((LEFT(D949,2)),'Fed. Agency Identifier Table'!A$2:C$63,3,FALSE)))),"",(IF(ISERROR(VLOOKUP((LEFT(D949,2)),'Fed. Agency Identifier Table'!A$2:C$63,3,FALSE)),(VLOOKUP((LEFT(D949,1)),'Fed. Agency Identifier Table'!A$2:C$63,3,FALSE)),(VLOOKUP((LEFT(D949,2)),'Fed. Agency Identifier Table'!A$2:C$63,3,FALSE)))))</f>
        <v/>
      </c>
      <c r="I949" s="150" t="str">
        <f>IF(ISNUMBER(SEARCH("*.unk*",D949)),"Other Federal Awards",IF(ISERROR(VLOOKUP(D949,'CFDA Program Titles Table'!A$2:C$2607,3,FALSE)),"",VLOOKUP(D949,'CFDA Program Titles Table'!A$2:C$2607,3,FALSE)))</f>
        <v/>
      </c>
      <c r="J949" s="70"/>
      <c r="K949" s="70"/>
      <c r="L949" s="2"/>
      <c r="M949" s="10"/>
      <c r="N949" s="10"/>
      <c r="R949" s="17"/>
      <c r="S949" s="106" t="str">
        <f>IFERROR(IF(J949="Y", "Research And Development Programs Cluster:", VLOOKUP(D949,'Cluster Info'!$A$2:$B$113,2,FALSE)), "Non Cluster:")</f>
        <v>Non Cluster:</v>
      </c>
      <c r="T949" s="106">
        <f t="shared" si="70"/>
        <v>0</v>
      </c>
      <c r="U949" s="106">
        <f t="shared" si="72"/>
        <v>0</v>
      </c>
      <c r="V949" s="106">
        <f t="shared" si="73"/>
        <v>0</v>
      </c>
      <c r="W949" s="119">
        <f t="shared" si="71"/>
        <v>0</v>
      </c>
      <c r="X949" s="106">
        <f t="shared" si="74"/>
        <v>0</v>
      </c>
    </row>
    <row r="950" spans="1:24" ht="14">
      <c r="A950" s="198"/>
      <c r="D950" s="1"/>
      <c r="E950" s="1"/>
      <c r="F950" s="187"/>
      <c r="G950" s="187"/>
      <c r="H950" s="80" t="str">
        <f>IF(ISERROR(IF(ISERROR(VLOOKUP((LEFT(D950,2)),'Fed. Agency Identifier Table'!A$2:C$63,3,FALSE)),(VLOOKUP((LEFT(D950,1)),'Fed. Agency Identifier Table'!A$2:C$63,3,FALSE)),(VLOOKUP((LEFT(D950,2)),'Fed. Agency Identifier Table'!A$2:C$63,3,FALSE)))),"",(IF(ISERROR(VLOOKUP((LEFT(D950,2)),'Fed. Agency Identifier Table'!A$2:C$63,3,FALSE)),(VLOOKUP((LEFT(D950,1)),'Fed. Agency Identifier Table'!A$2:C$63,3,FALSE)),(VLOOKUP((LEFT(D950,2)),'Fed. Agency Identifier Table'!A$2:C$63,3,FALSE)))))</f>
        <v/>
      </c>
      <c r="I950" s="150" t="str">
        <f>IF(ISNUMBER(SEARCH("*.unk*",D950)),"Other Federal Awards",IF(ISERROR(VLOOKUP(D950,'CFDA Program Titles Table'!A$2:C$2607,3,FALSE)),"",VLOOKUP(D950,'CFDA Program Titles Table'!A$2:C$2607,3,FALSE)))</f>
        <v/>
      </c>
      <c r="J950" s="70"/>
      <c r="K950" s="70"/>
      <c r="L950" s="2"/>
      <c r="M950" s="10"/>
      <c r="N950" s="10"/>
      <c r="R950" s="17"/>
      <c r="S950" s="106" t="str">
        <f>IFERROR(IF(J950="Y", "Research And Development Programs Cluster:", VLOOKUP(D950,'Cluster Info'!$A$2:$B$113,2,FALSE)), "Non Cluster:")</f>
        <v>Non Cluster:</v>
      </c>
      <c r="T950" s="106">
        <f t="shared" si="70"/>
        <v>0</v>
      </c>
      <c r="U950" s="106">
        <f t="shared" si="72"/>
        <v>0</v>
      </c>
      <c r="V950" s="106">
        <f t="shared" si="73"/>
        <v>0</v>
      </c>
      <c r="W950" s="119">
        <f t="shared" si="71"/>
        <v>0</v>
      </c>
      <c r="X950" s="106">
        <f t="shared" si="74"/>
        <v>0</v>
      </c>
    </row>
    <row r="951" spans="1:24" ht="14">
      <c r="A951" s="198"/>
      <c r="D951" s="1"/>
      <c r="E951" s="1"/>
      <c r="F951" s="187"/>
      <c r="G951" s="187"/>
      <c r="H951" s="80" t="str">
        <f>IF(ISERROR(IF(ISERROR(VLOOKUP((LEFT(D951,2)),'Fed. Agency Identifier Table'!A$2:C$63,3,FALSE)),(VLOOKUP((LEFT(D951,1)),'Fed. Agency Identifier Table'!A$2:C$63,3,FALSE)),(VLOOKUP((LEFT(D951,2)),'Fed. Agency Identifier Table'!A$2:C$63,3,FALSE)))),"",(IF(ISERROR(VLOOKUP((LEFT(D951,2)),'Fed. Agency Identifier Table'!A$2:C$63,3,FALSE)),(VLOOKUP((LEFT(D951,1)),'Fed. Agency Identifier Table'!A$2:C$63,3,FALSE)),(VLOOKUP((LEFT(D951,2)),'Fed. Agency Identifier Table'!A$2:C$63,3,FALSE)))))</f>
        <v/>
      </c>
      <c r="I951" s="150" t="str">
        <f>IF(ISNUMBER(SEARCH("*.unk*",D951)),"Other Federal Awards",IF(ISERROR(VLOOKUP(D951,'CFDA Program Titles Table'!A$2:C$2607,3,FALSE)),"",VLOOKUP(D951,'CFDA Program Titles Table'!A$2:C$2607,3,FALSE)))</f>
        <v/>
      </c>
      <c r="J951" s="70"/>
      <c r="K951" s="70"/>
      <c r="L951" s="2"/>
      <c r="M951" s="10"/>
      <c r="N951" s="10"/>
      <c r="R951" s="17"/>
      <c r="S951" s="106" t="str">
        <f>IFERROR(IF(J951="Y", "Research And Development Programs Cluster:", VLOOKUP(D951,'Cluster Info'!$A$2:$B$113,2,FALSE)), "Non Cluster:")</f>
        <v>Non Cluster:</v>
      </c>
      <c r="T951" s="106">
        <f t="shared" si="70"/>
        <v>0</v>
      </c>
      <c r="U951" s="106">
        <f t="shared" si="72"/>
        <v>0</v>
      </c>
      <c r="V951" s="106">
        <f t="shared" si="73"/>
        <v>0</v>
      </c>
      <c r="W951" s="119">
        <f t="shared" si="71"/>
        <v>0</v>
      </c>
      <c r="X951" s="106">
        <f t="shared" si="74"/>
        <v>0</v>
      </c>
    </row>
    <row r="952" spans="1:24" ht="14">
      <c r="A952" s="198"/>
      <c r="D952" s="1"/>
      <c r="E952" s="1"/>
      <c r="F952" s="187"/>
      <c r="G952" s="187"/>
      <c r="H952" s="80" t="str">
        <f>IF(ISERROR(IF(ISERROR(VLOOKUP((LEFT(D952,2)),'Fed. Agency Identifier Table'!A$2:C$63,3,FALSE)),(VLOOKUP((LEFT(D952,1)),'Fed. Agency Identifier Table'!A$2:C$63,3,FALSE)),(VLOOKUP((LEFT(D952,2)),'Fed. Agency Identifier Table'!A$2:C$63,3,FALSE)))),"",(IF(ISERROR(VLOOKUP((LEFT(D952,2)),'Fed. Agency Identifier Table'!A$2:C$63,3,FALSE)),(VLOOKUP((LEFT(D952,1)),'Fed. Agency Identifier Table'!A$2:C$63,3,FALSE)),(VLOOKUP((LEFT(D952,2)),'Fed. Agency Identifier Table'!A$2:C$63,3,FALSE)))))</f>
        <v/>
      </c>
      <c r="I952" s="150" t="str">
        <f>IF(ISNUMBER(SEARCH("*.unk*",D952)),"Other Federal Awards",IF(ISERROR(VLOOKUP(D952,'CFDA Program Titles Table'!A$2:C$2607,3,FALSE)),"",VLOOKUP(D952,'CFDA Program Titles Table'!A$2:C$2607,3,FALSE)))</f>
        <v/>
      </c>
      <c r="J952" s="70"/>
      <c r="K952" s="70"/>
      <c r="L952" s="2"/>
      <c r="M952" s="10"/>
      <c r="N952" s="10"/>
      <c r="R952" s="17"/>
      <c r="S952" s="106" t="str">
        <f>IFERROR(IF(J952="Y", "Research And Development Programs Cluster:", VLOOKUP(D952,'Cluster Info'!$A$2:$B$113,2,FALSE)), "Non Cluster:")</f>
        <v>Non Cluster:</v>
      </c>
      <c r="T952" s="106">
        <f t="shared" si="70"/>
        <v>0</v>
      </c>
      <c r="U952" s="106">
        <f t="shared" si="72"/>
        <v>0</v>
      </c>
      <c r="V952" s="106">
        <f t="shared" si="73"/>
        <v>0</v>
      </c>
      <c r="W952" s="119">
        <f t="shared" si="71"/>
        <v>0</v>
      </c>
      <c r="X952" s="106">
        <f t="shared" si="74"/>
        <v>0</v>
      </c>
    </row>
    <row r="953" spans="1:24" ht="14">
      <c r="A953" s="198"/>
      <c r="D953" s="1"/>
      <c r="E953" s="1"/>
      <c r="F953" s="187"/>
      <c r="G953" s="187"/>
      <c r="H953" s="80" t="str">
        <f>IF(ISERROR(IF(ISERROR(VLOOKUP((LEFT(D953,2)),'Fed. Agency Identifier Table'!A$2:C$63,3,FALSE)),(VLOOKUP((LEFT(D953,1)),'Fed. Agency Identifier Table'!A$2:C$63,3,FALSE)),(VLOOKUP((LEFT(D953,2)),'Fed. Agency Identifier Table'!A$2:C$63,3,FALSE)))),"",(IF(ISERROR(VLOOKUP((LEFT(D953,2)),'Fed. Agency Identifier Table'!A$2:C$63,3,FALSE)),(VLOOKUP((LEFT(D953,1)),'Fed. Agency Identifier Table'!A$2:C$63,3,FALSE)),(VLOOKUP((LEFT(D953,2)),'Fed. Agency Identifier Table'!A$2:C$63,3,FALSE)))))</f>
        <v/>
      </c>
      <c r="I953" s="150" t="str">
        <f>IF(ISNUMBER(SEARCH("*.unk*",D953)),"Other Federal Awards",IF(ISERROR(VLOOKUP(D953,'CFDA Program Titles Table'!A$2:C$2607,3,FALSE)),"",VLOOKUP(D953,'CFDA Program Titles Table'!A$2:C$2607,3,FALSE)))</f>
        <v/>
      </c>
      <c r="J953" s="70"/>
      <c r="K953" s="70"/>
      <c r="L953" s="2"/>
      <c r="M953" s="10"/>
      <c r="N953" s="10"/>
      <c r="R953" s="17"/>
      <c r="S953" s="106" t="str">
        <f>IFERROR(IF(J953="Y", "Research And Development Programs Cluster:", VLOOKUP(D953,'Cluster Info'!$A$2:$B$113,2,FALSE)), "Non Cluster:")</f>
        <v>Non Cluster:</v>
      </c>
      <c r="T953" s="106">
        <f t="shared" si="70"/>
        <v>0</v>
      </c>
      <c r="U953" s="106">
        <f t="shared" si="72"/>
        <v>0</v>
      </c>
      <c r="V953" s="106">
        <f t="shared" si="73"/>
        <v>0</v>
      </c>
      <c r="W953" s="119">
        <f t="shared" si="71"/>
        <v>0</v>
      </c>
      <c r="X953" s="106">
        <f t="shared" si="74"/>
        <v>0</v>
      </c>
    </row>
    <row r="954" spans="1:24" ht="14">
      <c r="A954" s="198"/>
      <c r="D954" s="1"/>
      <c r="E954" s="1"/>
      <c r="F954" s="187"/>
      <c r="G954" s="187"/>
      <c r="H954" s="80" t="str">
        <f>IF(ISERROR(IF(ISERROR(VLOOKUP((LEFT(D954,2)),'Fed. Agency Identifier Table'!A$2:C$63,3,FALSE)),(VLOOKUP((LEFT(D954,1)),'Fed. Agency Identifier Table'!A$2:C$63,3,FALSE)),(VLOOKUP((LEFT(D954,2)),'Fed. Agency Identifier Table'!A$2:C$63,3,FALSE)))),"",(IF(ISERROR(VLOOKUP((LEFT(D954,2)),'Fed. Agency Identifier Table'!A$2:C$63,3,FALSE)),(VLOOKUP((LEFT(D954,1)),'Fed. Agency Identifier Table'!A$2:C$63,3,FALSE)),(VLOOKUP((LEFT(D954,2)),'Fed. Agency Identifier Table'!A$2:C$63,3,FALSE)))))</f>
        <v/>
      </c>
      <c r="I954" s="150" t="str">
        <f>IF(ISNUMBER(SEARCH("*.unk*",D954)),"Other Federal Awards",IF(ISERROR(VLOOKUP(D954,'CFDA Program Titles Table'!A$2:C$2607,3,FALSE)),"",VLOOKUP(D954,'CFDA Program Titles Table'!A$2:C$2607,3,FALSE)))</f>
        <v/>
      </c>
      <c r="J954" s="70"/>
      <c r="K954" s="70"/>
      <c r="L954" s="2"/>
      <c r="M954" s="10"/>
      <c r="N954" s="10"/>
      <c r="R954" s="17"/>
      <c r="S954" s="106" t="str">
        <f>IFERROR(IF(J954="Y", "Research And Development Programs Cluster:", VLOOKUP(D954,'Cluster Info'!$A$2:$B$113,2,FALSE)), "Non Cluster:")</f>
        <v>Non Cluster:</v>
      </c>
      <c r="T954" s="106">
        <f t="shared" si="70"/>
        <v>0</v>
      </c>
      <c r="U954" s="106">
        <f t="shared" si="72"/>
        <v>0</v>
      </c>
      <c r="V954" s="106">
        <f t="shared" si="73"/>
        <v>0</v>
      </c>
      <c r="W954" s="119">
        <f t="shared" si="71"/>
        <v>0</v>
      </c>
      <c r="X954" s="106">
        <f t="shared" si="74"/>
        <v>0</v>
      </c>
    </row>
    <row r="955" spans="1:24" ht="14">
      <c r="A955" s="198"/>
      <c r="D955" s="1"/>
      <c r="E955" s="1"/>
      <c r="F955" s="187"/>
      <c r="G955" s="187"/>
      <c r="H955" s="80" t="str">
        <f>IF(ISERROR(IF(ISERROR(VLOOKUP((LEFT(D955,2)),'Fed. Agency Identifier Table'!A$2:C$63,3,FALSE)),(VLOOKUP((LEFT(D955,1)),'Fed. Agency Identifier Table'!A$2:C$63,3,FALSE)),(VLOOKUP((LEFT(D955,2)),'Fed. Agency Identifier Table'!A$2:C$63,3,FALSE)))),"",(IF(ISERROR(VLOOKUP((LEFT(D955,2)),'Fed. Agency Identifier Table'!A$2:C$63,3,FALSE)),(VLOOKUP((LEFT(D955,1)),'Fed. Agency Identifier Table'!A$2:C$63,3,FALSE)),(VLOOKUP((LEFT(D955,2)),'Fed. Agency Identifier Table'!A$2:C$63,3,FALSE)))))</f>
        <v/>
      </c>
      <c r="I955" s="150" t="str">
        <f>IF(ISNUMBER(SEARCH("*.unk*",D955)),"Other Federal Awards",IF(ISERROR(VLOOKUP(D955,'CFDA Program Titles Table'!A$2:C$2607,3,FALSE)),"",VLOOKUP(D955,'CFDA Program Titles Table'!A$2:C$2607,3,FALSE)))</f>
        <v/>
      </c>
      <c r="J955" s="70"/>
      <c r="K955" s="70"/>
      <c r="L955" s="2"/>
      <c r="M955" s="10"/>
      <c r="N955" s="10"/>
      <c r="R955" s="17"/>
      <c r="S955" s="106" t="str">
        <f>IFERROR(IF(J955="Y", "Research And Development Programs Cluster:", VLOOKUP(D955,'Cluster Info'!$A$2:$B$113,2,FALSE)), "Non Cluster:")</f>
        <v>Non Cluster:</v>
      </c>
      <c r="T955" s="106">
        <f t="shared" si="70"/>
        <v>0</v>
      </c>
      <c r="U955" s="106">
        <f t="shared" si="72"/>
        <v>0</v>
      </c>
      <c r="V955" s="106">
        <f t="shared" si="73"/>
        <v>0</v>
      </c>
      <c r="W955" s="119">
        <f t="shared" si="71"/>
        <v>0</v>
      </c>
      <c r="X955" s="106">
        <f t="shared" si="74"/>
        <v>0</v>
      </c>
    </row>
    <row r="956" spans="1:24" ht="14">
      <c r="A956" s="198"/>
      <c r="D956" s="1"/>
      <c r="E956" s="1"/>
      <c r="F956" s="187"/>
      <c r="G956" s="187"/>
      <c r="H956" s="80" t="str">
        <f>IF(ISERROR(IF(ISERROR(VLOOKUP((LEFT(D956,2)),'Fed. Agency Identifier Table'!A$2:C$63,3,FALSE)),(VLOOKUP((LEFT(D956,1)),'Fed. Agency Identifier Table'!A$2:C$63,3,FALSE)),(VLOOKUP((LEFT(D956,2)),'Fed. Agency Identifier Table'!A$2:C$63,3,FALSE)))),"",(IF(ISERROR(VLOOKUP((LEFT(D956,2)),'Fed. Agency Identifier Table'!A$2:C$63,3,FALSE)),(VLOOKUP((LEFT(D956,1)),'Fed. Agency Identifier Table'!A$2:C$63,3,FALSE)),(VLOOKUP((LEFT(D956,2)),'Fed. Agency Identifier Table'!A$2:C$63,3,FALSE)))))</f>
        <v/>
      </c>
      <c r="I956" s="150" t="str">
        <f>IF(ISNUMBER(SEARCH("*.unk*",D956)),"Other Federal Awards",IF(ISERROR(VLOOKUP(D956,'CFDA Program Titles Table'!A$2:C$2607,3,FALSE)),"",VLOOKUP(D956,'CFDA Program Titles Table'!A$2:C$2607,3,FALSE)))</f>
        <v/>
      </c>
      <c r="J956" s="70"/>
      <c r="K956" s="70"/>
      <c r="L956" s="2"/>
      <c r="M956" s="10"/>
      <c r="N956" s="10"/>
      <c r="R956" s="17"/>
      <c r="S956" s="106" t="str">
        <f>IFERROR(IF(J956="Y", "Research And Development Programs Cluster:", VLOOKUP(D956,'Cluster Info'!$A$2:$B$113,2,FALSE)), "Non Cluster:")</f>
        <v>Non Cluster:</v>
      </c>
      <c r="T956" s="106">
        <f t="shared" si="70"/>
        <v>0</v>
      </c>
      <c r="U956" s="106">
        <f t="shared" si="72"/>
        <v>0</v>
      </c>
      <c r="V956" s="106">
        <f t="shared" si="73"/>
        <v>0</v>
      </c>
      <c r="W956" s="119">
        <f t="shared" si="71"/>
        <v>0</v>
      </c>
      <c r="X956" s="106">
        <f t="shared" si="74"/>
        <v>0</v>
      </c>
    </row>
    <row r="957" spans="1:24" ht="14">
      <c r="A957" s="198"/>
      <c r="D957" s="1"/>
      <c r="E957" s="1"/>
      <c r="F957" s="187"/>
      <c r="G957" s="187"/>
      <c r="H957" s="80" t="str">
        <f>IF(ISERROR(IF(ISERROR(VLOOKUP((LEFT(D957,2)),'Fed. Agency Identifier Table'!A$2:C$63,3,FALSE)),(VLOOKUP((LEFT(D957,1)),'Fed. Agency Identifier Table'!A$2:C$63,3,FALSE)),(VLOOKUP((LEFT(D957,2)),'Fed. Agency Identifier Table'!A$2:C$63,3,FALSE)))),"",(IF(ISERROR(VLOOKUP((LEFT(D957,2)),'Fed. Agency Identifier Table'!A$2:C$63,3,FALSE)),(VLOOKUP((LEFT(D957,1)),'Fed. Agency Identifier Table'!A$2:C$63,3,FALSE)),(VLOOKUP((LEFT(D957,2)),'Fed. Agency Identifier Table'!A$2:C$63,3,FALSE)))))</f>
        <v/>
      </c>
      <c r="I957" s="150" t="str">
        <f>IF(ISNUMBER(SEARCH("*.unk*",D957)),"Other Federal Awards",IF(ISERROR(VLOOKUP(D957,'CFDA Program Titles Table'!A$2:C$2607,3,FALSE)),"",VLOOKUP(D957,'CFDA Program Titles Table'!A$2:C$2607,3,FALSE)))</f>
        <v/>
      </c>
      <c r="J957" s="70"/>
      <c r="K957" s="70"/>
      <c r="L957" s="2"/>
      <c r="M957" s="10"/>
      <c r="N957" s="10"/>
      <c r="R957" s="17"/>
      <c r="S957" s="106" t="str">
        <f>IFERROR(IF(J957="Y", "Research And Development Programs Cluster:", VLOOKUP(D957,'Cluster Info'!$A$2:$B$113,2,FALSE)), "Non Cluster:")</f>
        <v>Non Cluster:</v>
      </c>
      <c r="T957" s="106">
        <f t="shared" si="70"/>
        <v>0</v>
      </c>
      <c r="U957" s="106">
        <f t="shared" si="72"/>
        <v>0</v>
      </c>
      <c r="V957" s="106">
        <f t="shared" si="73"/>
        <v>0</v>
      </c>
      <c r="W957" s="119">
        <f t="shared" si="71"/>
        <v>0</v>
      </c>
      <c r="X957" s="106">
        <f t="shared" si="74"/>
        <v>0</v>
      </c>
    </row>
    <row r="958" spans="1:24" ht="14">
      <c r="A958" s="198"/>
      <c r="D958" s="1"/>
      <c r="E958" s="1"/>
      <c r="F958" s="187"/>
      <c r="G958" s="187"/>
      <c r="H958" s="80" t="str">
        <f>IF(ISERROR(IF(ISERROR(VLOOKUP((LEFT(D958,2)),'Fed. Agency Identifier Table'!A$2:C$63,3,FALSE)),(VLOOKUP((LEFT(D958,1)),'Fed. Agency Identifier Table'!A$2:C$63,3,FALSE)),(VLOOKUP((LEFT(D958,2)),'Fed. Agency Identifier Table'!A$2:C$63,3,FALSE)))),"",(IF(ISERROR(VLOOKUP((LEFT(D958,2)),'Fed. Agency Identifier Table'!A$2:C$63,3,FALSE)),(VLOOKUP((LEFT(D958,1)),'Fed. Agency Identifier Table'!A$2:C$63,3,FALSE)),(VLOOKUP((LEFT(D958,2)),'Fed. Agency Identifier Table'!A$2:C$63,3,FALSE)))))</f>
        <v/>
      </c>
      <c r="I958" s="150" t="str">
        <f>IF(ISNUMBER(SEARCH("*.unk*",D958)),"Other Federal Awards",IF(ISERROR(VLOOKUP(D958,'CFDA Program Titles Table'!A$2:C$2607,3,FALSE)),"",VLOOKUP(D958,'CFDA Program Titles Table'!A$2:C$2607,3,FALSE)))</f>
        <v/>
      </c>
      <c r="J958" s="70"/>
      <c r="K958" s="70"/>
      <c r="L958" s="2"/>
      <c r="M958" s="10"/>
      <c r="N958" s="10"/>
      <c r="R958" s="17"/>
      <c r="S958" s="106" t="str">
        <f>IFERROR(IF(J958="Y", "Research And Development Programs Cluster:", VLOOKUP(D958,'Cluster Info'!$A$2:$B$113,2,FALSE)), "Non Cluster:")</f>
        <v>Non Cluster:</v>
      </c>
      <c r="T958" s="106">
        <f t="shared" si="70"/>
        <v>0</v>
      </c>
      <c r="U958" s="106">
        <f t="shared" si="72"/>
        <v>0</v>
      </c>
      <c r="V958" s="106">
        <f t="shared" si="73"/>
        <v>0</v>
      </c>
      <c r="W958" s="119">
        <f t="shared" si="71"/>
        <v>0</v>
      </c>
      <c r="X958" s="106">
        <f t="shared" si="74"/>
        <v>0</v>
      </c>
    </row>
    <row r="959" spans="1:24" ht="14">
      <c r="A959" s="198"/>
      <c r="D959" s="1"/>
      <c r="E959" s="1"/>
      <c r="F959" s="187"/>
      <c r="G959" s="187"/>
      <c r="H959" s="80" t="str">
        <f>IF(ISERROR(IF(ISERROR(VLOOKUP((LEFT(D959,2)),'Fed. Agency Identifier Table'!A$2:C$63,3,FALSE)),(VLOOKUP((LEFT(D959,1)),'Fed. Agency Identifier Table'!A$2:C$63,3,FALSE)),(VLOOKUP((LEFT(D959,2)),'Fed. Agency Identifier Table'!A$2:C$63,3,FALSE)))),"",(IF(ISERROR(VLOOKUP((LEFT(D959,2)),'Fed. Agency Identifier Table'!A$2:C$63,3,FALSE)),(VLOOKUP((LEFT(D959,1)),'Fed. Agency Identifier Table'!A$2:C$63,3,FALSE)),(VLOOKUP((LEFT(D959,2)),'Fed. Agency Identifier Table'!A$2:C$63,3,FALSE)))))</f>
        <v/>
      </c>
      <c r="I959" s="150" t="str">
        <f>IF(ISNUMBER(SEARCH("*.unk*",D959)),"Other Federal Awards",IF(ISERROR(VLOOKUP(D959,'CFDA Program Titles Table'!A$2:C$2607,3,FALSE)),"",VLOOKUP(D959,'CFDA Program Titles Table'!A$2:C$2607,3,FALSE)))</f>
        <v/>
      </c>
      <c r="J959" s="70"/>
      <c r="K959" s="70"/>
      <c r="L959" s="2"/>
      <c r="M959" s="10"/>
      <c r="N959" s="10"/>
      <c r="R959" s="17"/>
      <c r="S959" s="106" t="str">
        <f>IFERROR(IF(J959="Y", "Research And Development Programs Cluster:", VLOOKUP(D959,'Cluster Info'!$A$2:$B$113,2,FALSE)), "Non Cluster:")</f>
        <v>Non Cluster:</v>
      </c>
      <c r="T959" s="106">
        <f t="shared" si="70"/>
        <v>0</v>
      </c>
      <c r="U959" s="106">
        <f t="shared" si="72"/>
        <v>0</v>
      </c>
      <c r="V959" s="106">
        <f t="shared" si="73"/>
        <v>0</v>
      </c>
      <c r="W959" s="119">
        <f t="shared" si="71"/>
        <v>0</v>
      </c>
      <c r="X959" s="106">
        <f t="shared" si="74"/>
        <v>0</v>
      </c>
    </row>
    <row r="960" spans="1:24" ht="14">
      <c r="A960" s="198"/>
      <c r="D960" s="1"/>
      <c r="E960" s="1"/>
      <c r="F960" s="187"/>
      <c r="G960" s="187"/>
      <c r="H960" s="80" t="str">
        <f>IF(ISERROR(IF(ISERROR(VLOOKUP((LEFT(D960,2)),'Fed. Agency Identifier Table'!A$2:C$63,3,FALSE)),(VLOOKUP((LEFT(D960,1)),'Fed. Agency Identifier Table'!A$2:C$63,3,FALSE)),(VLOOKUP((LEFT(D960,2)),'Fed. Agency Identifier Table'!A$2:C$63,3,FALSE)))),"",(IF(ISERROR(VLOOKUP((LEFT(D960,2)),'Fed. Agency Identifier Table'!A$2:C$63,3,FALSE)),(VLOOKUP((LEFT(D960,1)),'Fed. Agency Identifier Table'!A$2:C$63,3,FALSE)),(VLOOKUP((LEFT(D960,2)),'Fed. Agency Identifier Table'!A$2:C$63,3,FALSE)))))</f>
        <v/>
      </c>
      <c r="I960" s="150" t="str">
        <f>IF(ISNUMBER(SEARCH("*.unk*",D960)),"Other Federal Awards",IF(ISERROR(VLOOKUP(D960,'CFDA Program Titles Table'!A$2:C$2607,3,FALSE)),"",VLOOKUP(D960,'CFDA Program Titles Table'!A$2:C$2607,3,FALSE)))</f>
        <v/>
      </c>
      <c r="J960" s="70"/>
      <c r="K960" s="70"/>
      <c r="L960" s="2"/>
      <c r="M960" s="10"/>
      <c r="N960" s="10"/>
      <c r="R960" s="17"/>
      <c r="S960" s="106" t="str">
        <f>IFERROR(IF(J960="Y", "Research And Development Programs Cluster:", VLOOKUP(D960,'Cluster Info'!$A$2:$B$113,2,FALSE)), "Non Cluster:")</f>
        <v>Non Cluster:</v>
      </c>
      <c r="T960" s="106">
        <f t="shared" si="70"/>
        <v>0</v>
      </c>
      <c r="U960" s="106">
        <f t="shared" si="72"/>
        <v>0</v>
      </c>
      <c r="V960" s="106">
        <f t="shared" si="73"/>
        <v>0</v>
      </c>
      <c r="W960" s="119">
        <f t="shared" si="71"/>
        <v>0</v>
      </c>
      <c r="X960" s="106">
        <f t="shared" si="74"/>
        <v>0</v>
      </c>
    </row>
    <row r="961" spans="1:24" ht="14">
      <c r="A961" s="198"/>
      <c r="D961" s="1"/>
      <c r="E961" s="1"/>
      <c r="F961" s="187"/>
      <c r="G961" s="187"/>
      <c r="H961" s="80" t="str">
        <f>IF(ISERROR(IF(ISERROR(VLOOKUP((LEFT(D961,2)),'Fed. Agency Identifier Table'!A$2:C$63,3,FALSE)),(VLOOKUP((LEFT(D961,1)),'Fed. Agency Identifier Table'!A$2:C$63,3,FALSE)),(VLOOKUP((LEFT(D961,2)),'Fed. Agency Identifier Table'!A$2:C$63,3,FALSE)))),"",(IF(ISERROR(VLOOKUP((LEFT(D961,2)),'Fed. Agency Identifier Table'!A$2:C$63,3,FALSE)),(VLOOKUP((LEFT(D961,1)),'Fed. Agency Identifier Table'!A$2:C$63,3,FALSE)),(VLOOKUP((LEFT(D961,2)),'Fed. Agency Identifier Table'!A$2:C$63,3,FALSE)))))</f>
        <v/>
      </c>
      <c r="I961" s="150" t="str">
        <f>IF(ISNUMBER(SEARCH("*.unk*",D961)),"Other Federal Awards",IF(ISERROR(VLOOKUP(D961,'CFDA Program Titles Table'!A$2:C$2607,3,FALSE)),"",VLOOKUP(D961,'CFDA Program Titles Table'!A$2:C$2607,3,FALSE)))</f>
        <v/>
      </c>
      <c r="J961" s="70"/>
      <c r="K961" s="70"/>
      <c r="L961" s="2"/>
      <c r="M961" s="10"/>
      <c r="N961" s="10"/>
      <c r="R961" s="17"/>
      <c r="S961" s="106" t="str">
        <f>IFERROR(IF(J961="Y", "Research And Development Programs Cluster:", VLOOKUP(D961,'Cluster Info'!$A$2:$B$113,2,FALSE)), "Non Cluster:")</f>
        <v>Non Cluster:</v>
      </c>
      <c r="T961" s="106">
        <f t="shared" si="70"/>
        <v>0</v>
      </c>
      <c r="U961" s="106">
        <f t="shared" si="72"/>
        <v>0</v>
      </c>
      <c r="V961" s="106">
        <f t="shared" si="73"/>
        <v>0</v>
      </c>
      <c r="W961" s="119">
        <f t="shared" si="71"/>
        <v>0</v>
      </c>
      <c r="X961" s="106">
        <f t="shared" si="74"/>
        <v>0</v>
      </c>
    </row>
    <row r="962" spans="1:24" ht="14">
      <c r="A962" s="198"/>
      <c r="D962" s="1"/>
      <c r="E962" s="1"/>
      <c r="F962" s="187"/>
      <c r="G962" s="187"/>
      <c r="H962" s="80" t="str">
        <f>IF(ISERROR(IF(ISERROR(VLOOKUP((LEFT(D962,2)),'Fed. Agency Identifier Table'!A$2:C$63,3,FALSE)),(VLOOKUP((LEFT(D962,1)),'Fed. Agency Identifier Table'!A$2:C$63,3,FALSE)),(VLOOKUP((LEFT(D962,2)),'Fed. Agency Identifier Table'!A$2:C$63,3,FALSE)))),"",(IF(ISERROR(VLOOKUP((LEFT(D962,2)),'Fed. Agency Identifier Table'!A$2:C$63,3,FALSE)),(VLOOKUP((LEFT(D962,1)),'Fed. Agency Identifier Table'!A$2:C$63,3,FALSE)),(VLOOKUP((LEFT(D962,2)),'Fed. Agency Identifier Table'!A$2:C$63,3,FALSE)))))</f>
        <v/>
      </c>
      <c r="I962" s="150" t="str">
        <f>IF(ISNUMBER(SEARCH("*.unk*",D962)),"Other Federal Awards",IF(ISERROR(VLOOKUP(D962,'CFDA Program Titles Table'!A$2:C$2607,3,FALSE)),"",VLOOKUP(D962,'CFDA Program Titles Table'!A$2:C$2607,3,FALSE)))</f>
        <v/>
      </c>
      <c r="J962" s="70"/>
      <c r="K962" s="70"/>
      <c r="L962" s="2"/>
      <c r="M962" s="10"/>
      <c r="N962" s="10"/>
      <c r="R962" s="17"/>
      <c r="S962" s="106" t="str">
        <f>IFERROR(IF(J962="Y", "Research And Development Programs Cluster:", VLOOKUP(D962,'Cluster Info'!$A$2:$B$113,2,FALSE)), "Non Cluster:")</f>
        <v>Non Cluster:</v>
      </c>
      <c r="T962" s="106">
        <f t="shared" ref="T962:T1025" si="75">IF(E962="Y","ARRA - "&amp;N962, N962)</f>
        <v>0</v>
      </c>
      <c r="U962" s="106">
        <f t="shared" si="72"/>
        <v>0</v>
      </c>
      <c r="V962" s="106">
        <f t="shared" si="73"/>
        <v>0</v>
      </c>
      <c r="W962" s="119">
        <f t="shared" ref="W962:W1025" si="76">IF(AND(J962="Y",I962="Other Federal Awards"),(LEFT(D962,2)&amp;".RD"),D962)</f>
        <v>0</v>
      </c>
      <c r="X962" s="106">
        <f t="shared" si="74"/>
        <v>0</v>
      </c>
    </row>
    <row r="963" spans="1:24" ht="14">
      <c r="A963" s="198"/>
      <c r="D963" s="1"/>
      <c r="E963" s="1"/>
      <c r="F963" s="187"/>
      <c r="G963" s="187"/>
      <c r="H963" s="80" t="str">
        <f>IF(ISERROR(IF(ISERROR(VLOOKUP((LEFT(D963,2)),'Fed. Agency Identifier Table'!A$2:C$63,3,FALSE)),(VLOOKUP((LEFT(D963,1)),'Fed. Agency Identifier Table'!A$2:C$63,3,FALSE)),(VLOOKUP((LEFT(D963,2)),'Fed. Agency Identifier Table'!A$2:C$63,3,FALSE)))),"",(IF(ISERROR(VLOOKUP((LEFT(D963,2)),'Fed. Agency Identifier Table'!A$2:C$63,3,FALSE)),(VLOOKUP((LEFT(D963,1)),'Fed. Agency Identifier Table'!A$2:C$63,3,FALSE)),(VLOOKUP((LEFT(D963,2)),'Fed. Agency Identifier Table'!A$2:C$63,3,FALSE)))))</f>
        <v/>
      </c>
      <c r="I963" s="150" t="str">
        <f>IF(ISNUMBER(SEARCH("*.unk*",D963)),"Other Federal Awards",IF(ISERROR(VLOOKUP(D963,'CFDA Program Titles Table'!A$2:C$2607,3,FALSE)),"",VLOOKUP(D963,'CFDA Program Titles Table'!A$2:C$2607,3,FALSE)))</f>
        <v/>
      </c>
      <c r="J963" s="70"/>
      <c r="K963" s="70"/>
      <c r="L963" s="2"/>
      <c r="M963" s="10"/>
      <c r="N963" s="10"/>
      <c r="R963" s="17"/>
      <c r="S963" s="106" t="str">
        <f>IFERROR(IF(J963="Y", "Research And Development Programs Cluster:", VLOOKUP(D963,'Cluster Info'!$A$2:$B$113,2,FALSE)), "Non Cluster:")</f>
        <v>Non Cluster:</v>
      </c>
      <c r="T963" s="106">
        <f t="shared" si="75"/>
        <v>0</v>
      </c>
      <c r="U963" s="106">
        <f t="shared" ref="U963:U1026" si="77">IF(F963="Y","COVID-19 - "&amp;N963, N963)</f>
        <v>0</v>
      </c>
      <c r="V963" s="106">
        <f t="shared" ref="V963:V1026" si="78">IF(G963="Y","ARP - "&amp;N963, N963)</f>
        <v>0</v>
      </c>
      <c r="W963" s="119">
        <f t="shared" si="76"/>
        <v>0</v>
      </c>
      <c r="X963" s="106">
        <f t="shared" ref="X963:X1026" si="79">O963-P963</f>
        <v>0</v>
      </c>
    </row>
    <row r="964" spans="1:24" ht="14">
      <c r="A964" s="198"/>
      <c r="D964" s="1"/>
      <c r="E964" s="1"/>
      <c r="F964" s="187"/>
      <c r="G964" s="187"/>
      <c r="H964" s="80" t="str">
        <f>IF(ISERROR(IF(ISERROR(VLOOKUP((LEFT(D964,2)),'Fed. Agency Identifier Table'!A$2:C$63,3,FALSE)),(VLOOKUP((LEFT(D964,1)),'Fed. Agency Identifier Table'!A$2:C$63,3,FALSE)),(VLOOKUP((LEFT(D964,2)),'Fed. Agency Identifier Table'!A$2:C$63,3,FALSE)))),"",(IF(ISERROR(VLOOKUP((LEFT(D964,2)),'Fed. Agency Identifier Table'!A$2:C$63,3,FALSE)),(VLOOKUP((LEFT(D964,1)),'Fed. Agency Identifier Table'!A$2:C$63,3,FALSE)),(VLOOKUP((LEFT(D964,2)),'Fed. Agency Identifier Table'!A$2:C$63,3,FALSE)))))</f>
        <v/>
      </c>
      <c r="I964" s="150" t="str">
        <f>IF(ISNUMBER(SEARCH("*.unk*",D964)),"Other Federal Awards",IF(ISERROR(VLOOKUP(D964,'CFDA Program Titles Table'!A$2:C$2607,3,FALSE)),"",VLOOKUP(D964,'CFDA Program Titles Table'!A$2:C$2607,3,FALSE)))</f>
        <v/>
      </c>
      <c r="J964" s="70"/>
      <c r="K964" s="70"/>
      <c r="L964" s="2"/>
      <c r="M964" s="10"/>
      <c r="N964" s="10"/>
      <c r="R964" s="17"/>
      <c r="S964" s="106" t="str">
        <f>IFERROR(IF(J964="Y", "Research And Development Programs Cluster:", VLOOKUP(D964,'Cluster Info'!$A$2:$B$113,2,FALSE)), "Non Cluster:")</f>
        <v>Non Cluster:</v>
      </c>
      <c r="T964" s="106">
        <f t="shared" si="75"/>
        <v>0</v>
      </c>
      <c r="U964" s="106">
        <f t="shared" si="77"/>
        <v>0</v>
      </c>
      <c r="V964" s="106">
        <f t="shared" si="78"/>
        <v>0</v>
      </c>
      <c r="W964" s="119">
        <f t="shared" si="76"/>
        <v>0</v>
      </c>
      <c r="X964" s="106">
        <f t="shared" si="79"/>
        <v>0</v>
      </c>
    </row>
    <row r="965" spans="1:24" ht="14">
      <c r="A965" s="198"/>
      <c r="D965" s="1"/>
      <c r="E965" s="1"/>
      <c r="F965" s="187"/>
      <c r="G965" s="187"/>
      <c r="H965" s="80" t="str">
        <f>IF(ISERROR(IF(ISERROR(VLOOKUP((LEFT(D965,2)),'Fed. Agency Identifier Table'!A$2:C$63,3,FALSE)),(VLOOKUP((LEFT(D965,1)),'Fed. Agency Identifier Table'!A$2:C$63,3,FALSE)),(VLOOKUP((LEFT(D965,2)),'Fed. Agency Identifier Table'!A$2:C$63,3,FALSE)))),"",(IF(ISERROR(VLOOKUP((LEFT(D965,2)),'Fed. Agency Identifier Table'!A$2:C$63,3,FALSE)),(VLOOKUP((LEFT(D965,1)),'Fed. Agency Identifier Table'!A$2:C$63,3,FALSE)),(VLOOKUP((LEFT(D965,2)),'Fed. Agency Identifier Table'!A$2:C$63,3,FALSE)))))</f>
        <v/>
      </c>
      <c r="I965" s="150" t="str">
        <f>IF(ISNUMBER(SEARCH("*.unk*",D965)),"Other Federal Awards",IF(ISERROR(VLOOKUP(D965,'CFDA Program Titles Table'!A$2:C$2607,3,FALSE)),"",VLOOKUP(D965,'CFDA Program Titles Table'!A$2:C$2607,3,FALSE)))</f>
        <v/>
      </c>
      <c r="J965" s="70"/>
      <c r="K965" s="70"/>
      <c r="L965" s="2"/>
      <c r="M965" s="10"/>
      <c r="N965" s="10"/>
      <c r="R965" s="17"/>
      <c r="S965" s="106" t="str">
        <f>IFERROR(IF(J965="Y", "Research And Development Programs Cluster:", VLOOKUP(D965,'Cluster Info'!$A$2:$B$113,2,FALSE)), "Non Cluster:")</f>
        <v>Non Cluster:</v>
      </c>
      <c r="T965" s="106">
        <f t="shared" si="75"/>
        <v>0</v>
      </c>
      <c r="U965" s="106">
        <f t="shared" si="77"/>
        <v>0</v>
      </c>
      <c r="V965" s="106">
        <f t="shared" si="78"/>
        <v>0</v>
      </c>
      <c r="W965" s="119">
        <f t="shared" si="76"/>
        <v>0</v>
      </c>
      <c r="X965" s="106">
        <f t="shared" si="79"/>
        <v>0</v>
      </c>
    </row>
    <row r="966" spans="1:24" ht="14">
      <c r="A966" s="198"/>
      <c r="D966" s="1"/>
      <c r="E966" s="1"/>
      <c r="F966" s="187"/>
      <c r="G966" s="187"/>
      <c r="H966" s="80" t="str">
        <f>IF(ISERROR(IF(ISERROR(VLOOKUP((LEFT(D966,2)),'Fed. Agency Identifier Table'!A$2:C$63,3,FALSE)),(VLOOKUP((LEFT(D966,1)),'Fed. Agency Identifier Table'!A$2:C$63,3,FALSE)),(VLOOKUP((LEFT(D966,2)),'Fed. Agency Identifier Table'!A$2:C$63,3,FALSE)))),"",(IF(ISERROR(VLOOKUP((LEFT(D966,2)),'Fed. Agency Identifier Table'!A$2:C$63,3,FALSE)),(VLOOKUP((LEFT(D966,1)),'Fed. Agency Identifier Table'!A$2:C$63,3,FALSE)),(VLOOKUP((LEFT(D966,2)),'Fed. Agency Identifier Table'!A$2:C$63,3,FALSE)))))</f>
        <v/>
      </c>
      <c r="I966" s="150" t="str">
        <f>IF(ISNUMBER(SEARCH("*.unk*",D966)),"Other Federal Awards",IF(ISERROR(VLOOKUP(D966,'CFDA Program Titles Table'!A$2:C$2607,3,FALSE)),"",VLOOKUP(D966,'CFDA Program Titles Table'!A$2:C$2607,3,FALSE)))</f>
        <v/>
      </c>
      <c r="J966" s="70"/>
      <c r="K966" s="70"/>
      <c r="L966" s="2"/>
      <c r="M966" s="10"/>
      <c r="N966" s="10"/>
      <c r="R966" s="17"/>
      <c r="S966" s="106" t="str">
        <f>IFERROR(IF(J966="Y", "Research And Development Programs Cluster:", VLOOKUP(D966,'Cluster Info'!$A$2:$B$113,2,FALSE)), "Non Cluster:")</f>
        <v>Non Cluster:</v>
      </c>
      <c r="T966" s="106">
        <f t="shared" si="75"/>
        <v>0</v>
      </c>
      <c r="U966" s="106">
        <f t="shared" si="77"/>
        <v>0</v>
      </c>
      <c r="V966" s="106">
        <f t="shared" si="78"/>
        <v>0</v>
      </c>
      <c r="W966" s="119">
        <f t="shared" si="76"/>
        <v>0</v>
      </c>
      <c r="X966" s="106">
        <f t="shared" si="79"/>
        <v>0</v>
      </c>
    </row>
    <row r="967" spans="1:24" ht="14">
      <c r="A967" s="198"/>
      <c r="D967" s="1"/>
      <c r="E967" s="1"/>
      <c r="F967" s="187"/>
      <c r="G967" s="187"/>
      <c r="H967" s="80" t="str">
        <f>IF(ISERROR(IF(ISERROR(VLOOKUP((LEFT(D967,2)),'Fed. Agency Identifier Table'!A$2:C$63,3,FALSE)),(VLOOKUP((LEFT(D967,1)),'Fed. Agency Identifier Table'!A$2:C$63,3,FALSE)),(VLOOKUP((LEFT(D967,2)),'Fed. Agency Identifier Table'!A$2:C$63,3,FALSE)))),"",(IF(ISERROR(VLOOKUP((LEFT(D967,2)),'Fed. Agency Identifier Table'!A$2:C$63,3,FALSE)),(VLOOKUP((LEFT(D967,1)),'Fed. Agency Identifier Table'!A$2:C$63,3,FALSE)),(VLOOKUP((LEFT(D967,2)),'Fed. Agency Identifier Table'!A$2:C$63,3,FALSE)))))</f>
        <v/>
      </c>
      <c r="I967" s="150" t="str">
        <f>IF(ISNUMBER(SEARCH("*.unk*",D967)),"Other Federal Awards",IF(ISERROR(VLOOKUP(D967,'CFDA Program Titles Table'!A$2:C$2607,3,FALSE)),"",VLOOKUP(D967,'CFDA Program Titles Table'!A$2:C$2607,3,FALSE)))</f>
        <v/>
      </c>
      <c r="J967" s="70"/>
      <c r="K967" s="70"/>
      <c r="L967" s="2"/>
      <c r="M967" s="10"/>
      <c r="N967" s="10"/>
      <c r="R967" s="17"/>
      <c r="S967" s="106" t="str">
        <f>IFERROR(IF(J967="Y", "Research And Development Programs Cluster:", VLOOKUP(D967,'Cluster Info'!$A$2:$B$113,2,FALSE)), "Non Cluster:")</f>
        <v>Non Cluster:</v>
      </c>
      <c r="T967" s="106">
        <f t="shared" si="75"/>
        <v>0</v>
      </c>
      <c r="U967" s="106">
        <f t="shared" si="77"/>
        <v>0</v>
      </c>
      <c r="V967" s="106">
        <f t="shared" si="78"/>
        <v>0</v>
      </c>
      <c r="W967" s="119">
        <f t="shared" si="76"/>
        <v>0</v>
      </c>
      <c r="X967" s="106">
        <f t="shared" si="79"/>
        <v>0</v>
      </c>
    </row>
    <row r="968" spans="1:24" ht="14">
      <c r="A968" s="198"/>
      <c r="D968" s="1"/>
      <c r="E968" s="1"/>
      <c r="F968" s="187"/>
      <c r="G968" s="187"/>
      <c r="H968" s="80" t="str">
        <f>IF(ISERROR(IF(ISERROR(VLOOKUP((LEFT(D968,2)),'Fed. Agency Identifier Table'!A$2:C$63,3,FALSE)),(VLOOKUP((LEFT(D968,1)),'Fed. Agency Identifier Table'!A$2:C$63,3,FALSE)),(VLOOKUP((LEFT(D968,2)),'Fed. Agency Identifier Table'!A$2:C$63,3,FALSE)))),"",(IF(ISERROR(VLOOKUP((LEFT(D968,2)),'Fed. Agency Identifier Table'!A$2:C$63,3,FALSE)),(VLOOKUP((LEFT(D968,1)),'Fed. Agency Identifier Table'!A$2:C$63,3,FALSE)),(VLOOKUP((LEFT(D968,2)),'Fed. Agency Identifier Table'!A$2:C$63,3,FALSE)))))</f>
        <v/>
      </c>
      <c r="I968" s="150" t="str">
        <f>IF(ISNUMBER(SEARCH("*.unk*",D968)),"Other Federal Awards",IF(ISERROR(VLOOKUP(D968,'CFDA Program Titles Table'!A$2:C$2607,3,FALSE)),"",VLOOKUP(D968,'CFDA Program Titles Table'!A$2:C$2607,3,FALSE)))</f>
        <v/>
      </c>
      <c r="J968" s="70"/>
      <c r="K968" s="70"/>
      <c r="L968" s="2"/>
      <c r="M968" s="10"/>
      <c r="N968" s="10"/>
      <c r="R968" s="17"/>
      <c r="S968" s="106" t="str">
        <f>IFERROR(IF(J968="Y", "Research And Development Programs Cluster:", VLOOKUP(D968,'Cluster Info'!$A$2:$B$113,2,FALSE)), "Non Cluster:")</f>
        <v>Non Cluster:</v>
      </c>
      <c r="T968" s="106">
        <f t="shared" si="75"/>
        <v>0</v>
      </c>
      <c r="U968" s="106">
        <f t="shared" si="77"/>
        <v>0</v>
      </c>
      <c r="V968" s="106">
        <f t="shared" si="78"/>
        <v>0</v>
      </c>
      <c r="W968" s="119">
        <f t="shared" si="76"/>
        <v>0</v>
      </c>
      <c r="X968" s="106">
        <f t="shared" si="79"/>
        <v>0</v>
      </c>
    </row>
    <row r="969" spans="1:24" ht="14">
      <c r="A969" s="198"/>
      <c r="D969" s="1"/>
      <c r="E969" s="1"/>
      <c r="F969" s="187"/>
      <c r="G969" s="187"/>
      <c r="H969" s="80" t="str">
        <f>IF(ISERROR(IF(ISERROR(VLOOKUP((LEFT(D969,2)),'Fed. Agency Identifier Table'!A$2:C$63,3,FALSE)),(VLOOKUP((LEFT(D969,1)),'Fed. Agency Identifier Table'!A$2:C$63,3,FALSE)),(VLOOKUP((LEFT(D969,2)),'Fed. Agency Identifier Table'!A$2:C$63,3,FALSE)))),"",(IF(ISERROR(VLOOKUP((LEFT(D969,2)),'Fed. Agency Identifier Table'!A$2:C$63,3,FALSE)),(VLOOKUP((LEFT(D969,1)),'Fed. Agency Identifier Table'!A$2:C$63,3,FALSE)),(VLOOKUP((LEFT(D969,2)),'Fed. Agency Identifier Table'!A$2:C$63,3,FALSE)))))</f>
        <v/>
      </c>
      <c r="I969" s="150" t="str">
        <f>IF(ISNUMBER(SEARCH("*.unk*",D969)),"Other Federal Awards",IF(ISERROR(VLOOKUP(D969,'CFDA Program Titles Table'!A$2:C$2607,3,FALSE)),"",VLOOKUP(D969,'CFDA Program Titles Table'!A$2:C$2607,3,FALSE)))</f>
        <v/>
      </c>
      <c r="J969" s="70"/>
      <c r="K969" s="70"/>
      <c r="L969" s="2"/>
      <c r="M969" s="10"/>
      <c r="N969" s="10"/>
      <c r="R969" s="17"/>
      <c r="S969" s="106" t="str">
        <f>IFERROR(IF(J969="Y", "Research And Development Programs Cluster:", VLOOKUP(D969,'Cluster Info'!$A$2:$B$113,2,FALSE)), "Non Cluster:")</f>
        <v>Non Cluster:</v>
      </c>
      <c r="T969" s="106">
        <f t="shared" si="75"/>
        <v>0</v>
      </c>
      <c r="U969" s="106">
        <f t="shared" si="77"/>
        <v>0</v>
      </c>
      <c r="V969" s="106">
        <f t="shared" si="78"/>
        <v>0</v>
      </c>
      <c r="W969" s="119">
        <f t="shared" si="76"/>
        <v>0</v>
      </c>
      <c r="X969" s="106">
        <f t="shared" si="79"/>
        <v>0</v>
      </c>
    </row>
    <row r="970" spans="1:24" ht="14">
      <c r="A970" s="198"/>
      <c r="D970" s="1"/>
      <c r="E970" s="1"/>
      <c r="F970" s="187"/>
      <c r="G970" s="187"/>
      <c r="H970" s="80" t="str">
        <f>IF(ISERROR(IF(ISERROR(VLOOKUP((LEFT(D970,2)),'Fed. Agency Identifier Table'!A$2:C$63,3,FALSE)),(VLOOKUP((LEFT(D970,1)),'Fed. Agency Identifier Table'!A$2:C$63,3,FALSE)),(VLOOKUP((LEFT(D970,2)),'Fed. Agency Identifier Table'!A$2:C$63,3,FALSE)))),"",(IF(ISERROR(VLOOKUP((LEFT(D970,2)),'Fed. Agency Identifier Table'!A$2:C$63,3,FALSE)),(VLOOKUP((LEFT(D970,1)),'Fed. Agency Identifier Table'!A$2:C$63,3,FALSE)),(VLOOKUP((LEFT(D970,2)),'Fed. Agency Identifier Table'!A$2:C$63,3,FALSE)))))</f>
        <v/>
      </c>
      <c r="I970" s="150" t="str">
        <f>IF(ISNUMBER(SEARCH("*.unk*",D970)),"Other Federal Awards",IF(ISERROR(VLOOKUP(D970,'CFDA Program Titles Table'!A$2:C$2607,3,FALSE)),"",VLOOKUP(D970,'CFDA Program Titles Table'!A$2:C$2607,3,FALSE)))</f>
        <v/>
      </c>
      <c r="J970" s="70"/>
      <c r="K970" s="70"/>
      <c r="L970" s="2"/>
      <c r="M970" s="10"/>
      <c r="N970" s="10"/>
      <c r="R970" s="17"/>
      <c r="S970" s="106" t="str">
        <f>IFERROR(IF(J970="Y", "Research And Development Programs Cluster:", VLOOKUP(D970,'Cluster Info'!$A$2:$B$113,2,FALSE)), "Non Cluster:")</f>
        <v>Non Cluster:</v>
      </c>
      <c r="T970" s="106">
        <f t="shared" si="75"/>
        <v>0</v>
      </c>
      <c r="U970" s="106">
        <f t="shared" si="77"/>
        <v>0</v>
      </c>
      <c r="V970" s="106">
        <f t="shared" si="78"/>
        <v>0</v>
      </c>
      <c r="W970" s="119">
        <f t="shared" si="76"/>
        <v>0</v>
      </c>
      <c r="X970" s="106">
        <f t="shared" si="79"/>
        <v>0</v>
      </c>
    </row>
    <row r="971" spans="1:24" ht="14">
      <c r="A971" s="198"/>
      <c r="D971" s="1"/>
      <c r="E971" s="1"/>
      <c r="F971" s="187"/>
      <c r="G971" s="187"/>
      <c r="H971" s="80" t="str">
        <f>IF(ISERROR(IF(ISERROR(VLOOKUP((LEFT(D971,2)),'Fed. Agency Identifier Table'!A$2:C$63,3,FALSE)),(VLOOKUP((LEFT(D971,1)),'Fed. Agency Identifier Table'!A$2:C$63,3,FALSE)),(VLOOKUP((LEFT(D971,2)),'Fed. Agency Identifier Table'!A$2:C$63,3,FALSE)))),"",(IF(ISERROR(VLOOKUP((LEFT(D971,2)),'Fed. Agency Identifier Table'!A$2:C$63,3,FALSE)),(VLOOKUP((LEFT(D971,1)),'Fed. Agency Identifier Table'!A$2:C$63,3,FALSE)),(VLOOKUP((LEFT(D971,2)),'Fed. Agency Identifier Table'!A$2:C$63,3,FALSE)))))</f>
        <v/>
      </c>
      <c r="I971" s="150" t="str">
        <f>IF(ISNUMBER(SEARCH("*.unk*",D971)),"Other Federal Awards",IF(ISERROR(VLOOKUP(D971,'CFDA Program Titles Table'!A$2:C$2607,3,FALSE)),"",VLOOKUP(D971,'CFDA Program Titles Table'!A$2:C$2607,3,FALSE)))</f>
        <v/>
      </c>
      <c r="J971" s="70"/>
      <c r="K971" s="70"/>
      <c r="L971" s="2"/>
      <c r="M971" s="10"/>
      <c r="N971" s="10"/>
      <c r="R971" s="17"/>
      <c r="S971" s="106" t="str">
        <f>IFERROR(IF(J971="Y", "Research And Development Programs Cluster:", VLOOKUP(D971,'Cluster Info'!$A$2:$B$113,2,FALSE)), "Non Cluster:")</f>
        <v>Non Cluster:</v>
      </c>
      <c r="T971" s="106">
        <f t="shared" si="75"/>
        <v>0</v>
      </c>
      <c r="U971" s="106">
        <f t="shared" si="77"/>
        <v>0</v>
      </c>
      <c r="V971" s="106">
        <f t="shared" si="78"/>
        <v>0</v>
      </c>
      <c r="W971" s="119">
        <f t="shared" si="76"/>
        <v>0</v>
      </c>
      <c r="X971" s="106">
        <f t="shared" si="79"/>
        <v>0</v>
      </c>
    </row>
    <row r="972" spans="1:24" ht="14">
      <c r="A972" s="198"/>
      <c r="D972" s="1"/>
      <c r="E972" s="1"/>
      <c r="F972" s="187"/>
      <c r="G972" s="187"/>
      <c r="H972" s="80" t="str">
        <f>IF(ISERROR(IF(ISERROR(VLOOKUP((LEFT(D972,2)),'Fed. Agency Identifier Table'!A$2:C$63,3,FALSE)),(VLOOKUP((LEFT(D972,1)),'Fed. Agency Identifier Table'!A$2:C$63,3,FALSE)),(VLOOKUP((LEFT(D972,2)),'Fed. Agency Identifier Table'!A$2:C$63,3,FALSE)))),"",(IF(ISERROR(VLOOKUP((LEFT(D972,2)),'Fed. Agency Identifier Table'!A$2:C$63,3,FALSE)),(VLOOKUP((LEFT(D972,1)),'Fed. Agency Identifier Table'!A$2:C$63,3,FALSE)),(VLOOKUP((LEFT(D972,2)),'Fed. Agency Identifier Table'!A$2:C$63,3,FALSE)))))</f>
        <v/>
      </c>
      <c r="I972" s="150" t="str">
        <f>IF(ISNUMBER(SEARCH("*.unk*",D972)),"Other Federal Awards",IF(ISERROR(VLOOKUP(D972,'CFDA Program Titles Table'!A$2:C$2607,3,FALSE)),"",VLOOKUP(D972,'CFDA Program Titles Table'!A$2:C$2607,3,FALSE)))</f>
        <v/>
      </c>
      <c r="J972" s="70"/>
      <c r="K972" s="70"/>
      <c r="L972" s="2"/>
      <c r="M972" s="10"/>
      <c r="N972" s="10"/>
      <c r="R972" s="17"/>
      <c r="S972" s="106" t="str">
        <f>IFERROR(IF(J972="Y", "Research And Development Programs Cluster:", VLOOKUP(D972,'Cluster Info'!$A$2:$B$113,2,FALSE)), "Non Cluster:")</f>
        <v>Non Cluster:</v>
      </c>
      <c r="T972" s="106">
        <f t="shared" si="75"/>
        <v>0</v>
      </c>
      <c r="U972" s="106">
        <f t="shared" si="77"/>
        <v>0</v>
      </c>
      <c r="V972" s="106">
        <f t="shared" si="78"/>
        <v>0</v>
      </c>
      <c r="W972" s="119">
        <f t="shared" si="76"/>
        <v>0</v>
      </c>
      <c r="X972" s="106">
        <f t="shared" si="79"/>
        <v>0</v>
      </c>
    </row>
    <row r="973" spans="1:24" ht="14">
      <c r="A973" s="198"/>
      <c r="D973" s="1"/>
      <c r="E973" s="1"/>
      <c r="F973" s="187"/>
      <c r="G973" s="187"/>
      <c r="H973" s="80" t="str">
        <f>IF(ISERROR(IF(ISERROR(VLOOKUP((LEFT(D973,2)),'Fed. Agency Identifier Table'!A$2:C$63,3,FALSE)),(VLOOKUP((LEFT(D973,1)),'Fed. Agency Identifier Table'!A$2:C$63,3,FALSE)),(VLOOKUP((LEFT(D973,2)),'Fed. Agency Identifier Table'!A$2:C$63,3,FALSE)))),"",(IF(ISERROR(VLOOKUP((LEFT(D973,2)),'Fed. Agency Identifier Table'!A$2:C$63,3,FALSE)),(VLOOKUP((LEFT(D973,1)),'Fed. Agency Identifier Table'!A$2:C$63,3,FALSE)),(VLOOKUP((LEFT(D973,2)),'Fed. Agency Identifier Table'!A$2:C$63,3,FALSE)))))</f>
        <v/>
      </c>
      <c r="I973" s="150" t="str">
        <f>IF(ISNUMBER(SEARCH("*.unk*",D973)),"Other Federal Awards",IF(ISERROR(VLOOKUP(D973,'CFDA Program Titles Table'!A$2:C$2607,3,FALSE)),"",VLOOKUP(D973,'CFDA Program Titles Table'!A$2:C$2607,3,FALSE)))</f>
        <v/>
      </c>
      <c r="J973" s="70"/>
      <c r="K973" s="70"/>
      <c r="L973" s="2"/>
      <c r="M973" s="10"/>
      <c r="N973" s="10"/>
      <c r="R973" s="17"/>
      <c r="S973" s="106" t="str">
        <f>IFERROR(IF(J973="Y", "Research And Development Programs Cluster:", VLOOKUP(D973,'Cluster Info'!$A$2:$B$113,2,FALSE)), "Non Cluster:")</f>
        <v>Non Cluster:</v>
      </c>
      <c r="T973" s="106">
        <f t="shared" si="75"/>
        <v>0</v>
      </c>
      <c r="U973" s="106">
        <f t="shared" si="77"/>
        <v>0</v>
      </c>
      <c r="V973" s="106">
        <f t="shared" si="78"/>
        <v>0</v>
      </c>
      <c r="W973" s="119">
        <f t="shared" si="76"/>
        <v>0</v>
      </c>
      <c r="X973" s="106">
        <f t="shared" si="79"/>
        <v>0</v>
      </c>
    </row>
    <row r="974" spans="1:24" ht="14">
      <c r="A974" s="198"/>
      <c r="D974" s="1"/>
      <c r="E974" s="1"/>
      <c r="F974" s="187"/>
      <c r="G974" s="187"/>
      <c r="H974" s="80" t="str">
        <f>IF(ISERROR(IF(ISERROR(VLOOKUP((LEFT(D974,2)),'Fed. Agency Identifier Table'!A$2:C$63,3,FALSE)),(VLOOKUP((LEFT(D974,1)),'Fed. Agency Identifier Table'!A$2:C$63,3,FALSE)),(VLOOKUP((LEFT(D974,2)),'Fed. Agency Identifier Table'!A$2:C$63,3,FALSE)))),"",(IF(ISERROR(VLOOKUP((LEFT(D974,2)),'Fed. Agency Identifier Table'!A$2:C$63,3,FALSE)),(VLOOKUP((LEFT(D974,1)),'Fed. Agency Identifier Table'!A$2:C$63,3,FALSE)),(VLOOKUP((LEFT(D974,2)),'Fed. Agency Identifier Table'!A$2:C$63,3,FALSE)))))</f>
        <v/>
      </c>
      <c r="I974" s="150" t="str">
        <f>IF(ISNUMBER(SEARCH("*.unk*",D974)),"Other Federal Awards",IF(ISERROR(VLOOKUP(D974,'CFDA Program Titles Table'!A$2:C$2607,3,FALSE)),"",VLOOKUP(D974,'CFDA Program Titles Table'!A$2:C$2607,3,FALSE)))</f>
        <v/>
      </c>
      <c r="J974" s="70"/>
      <c r="K974" s="70"/>
      <c r="L974" s="2"/>
      <c r="M974" s="10"/>
      <c r="N974" s="10"/>
      <c r="R974" s="17"/>
      <c r="S974" s="106" t="str">
        <f>IFERROR(IF(J974="Y", "Research And Development Programs Cluster:", VLOOKUP(D974,'Cluster Info'!$A$2:$B$113,2,FALSE)), "Non Cluster:")</f>
        <v>Non Cluster:</v>
      </c>
      <c r="T974" s="106">
        <f t="shared" si="75"/>
        <v>0</v>
      </c>
      <c r="U974" s="106">
        <f t="shared" si="77"/>
        <v>0</v>
      </c>
      <c r="V974" s="106">
        <f t="shared" si="78"/>
        <v>0</v>
      </c>
      <c r="W974" s="119">
        <f t="shared" si="76"/>
        <v>0</v>
      </c>
      <c r="X974" s="106">
        <f t="shared" si="79"/>
        <v>0</v>
      </c>
    </row>
    <row r="975" spans="1:24" ht="14">
      <c r="A975" s="198"/>
      <c r="D975" s="1"/>
      <c r="E975" s="1"/>
      <c r="F975" s="187"/>
      <c r="G975" s="187"/>
      <c r="H975" s="80" t="str">
        <f>IF(ISERROR(IF(ISERROR(VLOOKUP((LEFT(D975,2)),'Fed. Agency Identifier Table'!A$2:C$63,3,FALSE)),(VLOOKUP((LEFT(D975,1)),'Fed. Agency Identifier Table'!A$2:C$63,3,FALSE)),(VLOOKUP((LEFT(D975,2)),'Fed. Agency Identifier Table'!A$2:C$63,3,FALSE)))),"",(IF(ISERROR(VLOOKUP((LEFT(D975,2)),'Fed. Agency Identifier Table'!A$2:C$63,3,FALSE)),(VLOOKUP((LEFT(D975,1)),'Fed. Agency Identifier Table'!A$2:C$63,3,FALSE)),(VLOOKUP((LEFT(D975,2)),'Fed. Agency Identifier Table'!A$2:C$63,3,FALSE)))))</f>
        <v/>
      </c>
      <c r="I975" s="150" t="str">
        <f>IF(ISNUMBER(SEARCH("*.unk*",D975)),"Other Federal Awards",IF(ISERROR(VLOOKUP(D975,'CFDA Program Titles Table'!A$2:C$2607,3,FALSE)),"",VLOOKUP(D975,'CFDA Program Titles Table'!A$2:C$2607,3,FALSE)))</f>
        <v/>
      </c>
      <c r="J975" s="70"/>
      <c r="K975" s="70"/>
      <c r="L975" s="2"/>
      <c r="M975" s="10"/>
      <c r="N975" s="10"/>
      <c r="R975" s="17"/>
      <c r="S975" s="106" t="str">
        <f>IFERROR(IF(J975="Y", "Research And Development Programs Cluster:", VLOOKUP(D975,'Cluster Info'!$A$2:$B$113,2,FALSE)), "Non Cluster:")</f>
        <v>Non Cluster:</v>
      </c>
      <c r="T975" s="106">
        <f t="shared" si="75"/>
        <v>0</v>
      </c>
      <c r="U975" s="106">
        <f t="shared" si="77"/>
        <v>0</v>
      </c>
      <c r="V975" s="106">
        <f t="shared" si="78"/>
        <v>0</v>
      </c>
      <c r="W975" s="119">
        <f t="shared" si="76"/>
        <v>0</v>
      </c>
      <c r="X975" s="106">
        <f t="shared" si="79"/>
        <v>0</v>
      </c>
    </row>
    <row r="976" spans="1:24" ht="14">
      <c r="A976" s="198"/>
      <c r="D976" s="1"/>
      <c r="E976" s="1"/>
      <c r="F976" s="187"/>
      <c r="G976" s="187"/>
      <c r="H976" s="80" t="str">
        <f>IF(ISERROR(IF(ISERROR(VLOOKUP((LEFT(D976,2)),'Fed. Agency Identifier Table'!A$2:C$63,3,FALSE)),(VLOOKUP((LEFT(D976,1)),'Fed. Agency Identifier Table'!A$2:C$63,3,FALSE)),(VLOOKUP((LEFT(D976,2)),'Fed. Agency Identifier Table'!A$2:C$63,3,FALSE)))),"",(IF(ISERROR(VLOOKUP((LEFT(D976,2)),'Fed. Agency Identifier Table'!A$2:C$63,3,FALSE)),(VLOOKUP((LEFT(D976,1)),'Fed. Agency Identifier Table'!A$2:C$63,3,FALSE)),(VLOOKUP((LEFT(D976,2)),'Fed. Agency Identifier Table'!A$2:C$63,3,FALSE)))))</f>
        <v/>
      </c>
      <c r="I976" s="150" t="str">
        <f>IF(ISNUMBER(SEARCH("*.unk*",D976)),"Other Federal Awards",IF(ISERROR(VLOOKUP(D976,'CFDA Program Titles Table'!A$2:C$2607,3,FALSE)),"",VLOOKUP(D976,'CFDA Program Titles Table'!A$2:C$2607,3,FALSE)))</f>
        <v/>
      </c>
      <c r="J976" s="70"/>
      <c r="K976" s="70"/>
      <c r="L976" s="2"/>
      <c r="M976" s="10"/>
      <c r="N976" s="10"/>
      <c r="R976" s="17"/>
      <c r="S976" s="106" t="str">
        <f>IFERROR(IF(J976="Y", "Research And Development Programs Cluster:", VLOOKUP(D976,'Cluster Info'!$A$2:$B$113,2,FALSE)), "Non Cluster:")</f>
        <v>Non Cluster:</v>
      </c>
      <c r="T976" s="106">
        <f t="shared" si="75"/>
        <v>0</v>
      </c>
      <c r="U976" s="106">
        <f t="shared" si="77"/>
        <v>0</v>
      </c>
      <c r="V976" s="106">
        <f t="shared" si="78"/>
        <v>0</v>
      </c>
      <c r="W976" s="119">
        <f t="shared" si="76"/>
        <v>0</v>
      </c>
      <c r="X976" s="106">
        <f t="shared" si="79"/>
        <v>0</v>
      </c>
    </row>
    <row r="977" spans="1:24" ht="14">
      <c r="A977" s="198"/>
      <c r="D977" s="1"/>
      <c r="E977" s="1"/>
      <c r="F977" s="187"/>
      <c r="G977" s="187"/>
      <c r="H977" s="80" t="str">
        <f>IF(ISERROR(IF(ISERROR(VLOOKUP((LEFT(D977,2)),'Fed. Agency Identifier Table'!A$2:C$63,3,FALSE)),(VLOOKUP((LEFT(D977,1)),'Fed. Agency Identifier Table'!A$2:C$63,3,FALSE)),(VLOOKUP((LEFT(D977,2)),'Fed. Agency Identifier Table'!A$2:C$63,3,FALSE)))),"",(IF(ISERROR(VLOOKUP((LEFT(D977,2)),'Fed. Agency Identifier Table'!A$2:C$63,3,FALSE)),(VLOOKUP((LEFT(D977,1)),'Fed. Agency Identifier Table'!A$2:C$63,3,FALSE)),(VLOOKUP((LEFT(D977,2)),'Fed. Agency Identifier Table'!A$2:C$63,3,FALSE)))))</f>
        <v/>
      </c>
      <c r="I977" s="150" t="str">
        <f>IF(ISNUMBER(SEARCH("*.unk*",D977)),"Other Federal Awards",IF(ISERROR(VLOOKUP(D977,'CFDA Program Titles Table'!A$2:C$2607,3,FALSE)),"",VLOOKUP(D977,'CFDA Program Titles Table'!A$2:C$2607,3,FALSE)))</f>
        <v/>
      </c>
      <c r="J977" s="70"/>
      <c r="K977" s="70"/>
      <c r="L977" s="2"/>
      <c r="M977" s="10"/>
      <c r="N977" s="10"/>
      <c r="R977" s="17"/>
      <c r="S977" s="106" t="str">
        <f>IFERROR(IF(J977="Y", "Research And Development Programs Cluster:", VLOOKUP(D977,'Cluster Info'!$A$2:$B$113,2,FALSE)), "Non Cluster:")</f>
        <v>Non Cluster:</v>
      </c>
      <c r="T977" s="106">
        <f t="shared" si="75"/>
        <v>0</v>
      </c>
      <c r="U977" s="106">
        <f t="shared" si="77"/>
        <v>0</v>
      </c>
      <c r="V977" s="106">
        <f t="shared" si="78"/>
        <v>0</v>
      </c>
      <c r="W977" s="119">
        <f t="shared" si="76"/>
        <v>0</v>
      </c>
      <c r="X977" s="106">
        <f t="shared" si="79"/>
        <v>0</v>
      </c>
    </row>
    <row r="978" spans="1:24" ht="14">
      <c r="A978" s="198"/>
      <c r="D978" s="1"/>
      <c r="E978" s="1"/>
      <c r="F978" s="187"/>
      <c r="G978" s="187"/>
      <c r="H978" s="80" t="str">
        <f>IF(ISERROR(IF(ISERROR(VLOOKUP((LEFT(D978,2)),'Fed. Agency Identifier Table'!A$2:C$63,3,FALSE)),(VLOOKUP((LEFT(D978,1)),'Fed. Agency Identifier Table'!A$2:C$63,3,FALSE)),(VLOOKUP((LEFT(D978,2)),'Fed. Agency Identifier Table'!A$2:C$63,3,FALSE)))),"",(IF(ISERROR(VLOOKUP((LEFT(D978,2)),'Fed. Agency Identifier Table'!A$2:C$63,3,FALSE)),(VLOOKUP((LEFT(D978,1)),'Fed. Agency Identifier Table'!A$2:C$63,3,FALSE)),(VLOOKUP((LEFT(D978,2)),'Fed. Agency Identifier Table'!A$2:C$63,3,FALSE)))))</f>
        <v/>
      </c>
      <c r="I978" s="150" t="str">
        <f>IF(ISNUMBER(SEARCH("*.unk*",D978)),"Other Federal Awards",IF(ISERROR(VLOOKUP(D978,'CFDA Program Titles Table'!A$2:C$2607,3,FALSE)),"",VLOOKUP(D978,'CFDA Program Titles Table'!A$2:C$2607,3,FALSE)))</f>
        <v/>
      </c>
      <c r="J978" s="70"/>
      <c r="K978" s="70"/>
      <c r="L978" s="2"/>
      <c r="M978" s="10"/>
      <c r="N978" s="10"/>
      <c r="R978" s="17"/>
      <c r="S978" s="106" t="str">
        <f>IFERROR(IF(J978="Y", "Research And Development Programs Cluster:", VLOOKUP(D978,'Cluster Info'!$A$2:$B$113,2,FALSE)), "Non Cluster:")</f>
        <v>Non Cluster:</v>
      </c>
      <c r="T978" s="106">
        <f t="shared" si="75"/>
        <v>0</v>
      </c>
      <c r="U978" s="106">
        <f t="shared" si="77"/>
        <v>0</v>
      </c>
      <c r="V978" s="106">
        <f t="shared" si="78"/>
        <v>0</v>
      </c>
      <c r="W978" s="119">
        <f t="shared" si="76"/>
        <v>0</v>
      </c>
      <c r="X978" s="106">
        <f t="shared" si="79"/>
        <v>0</v>
      </c>
    </row>
    <row r="979" spans="1:24" ht="14">
      <c r="A979" s="198"/>
      <c r="D979" s="1"/>
      <c r="E979" s="1"/>
      <c r="F979" s="187"/>
      <c r="G979" s="187"/>
      <c r="H979" s="80" t="str">
        <f>IF(ISERROR(IF(ISERROR(VLOOKUP((LEFT(D979,2)),'Fed. Agency Identifier Table'!A$2:C$63,3,FALSE)),(VLOOKUP((LEFT(D979,1)),'Fed. Agency Identifier Table'!A$2:C$63,3,FALSE)),(VLOOKUP((LEFT(D979,2)),'Fed. Agency Identifier Table'!A$2:C$63,3,FALSE)))),"",(IF(ISERROR(VLOOKUP((LEFT(D979,2)),'Fed. Agency Identifier Table'!A$2:C$63,3,FALSE)),(VLOOKUP((LEFT(D979,1)),'Fed. Agency Identifier Table'!A$2:C$63,3,FALSE)),(VLOOKUP((LEFT(D979,2)),'Fed. Agency Identifier Table'!A$2:C$63,3,FALSE)))))</f>
        <v/>
      </c>
      <c r="I979" s="150" t="str">
        <f>IF(ISNUMBER(SEARCH("*.unk*",D979)),"Other Federal Awards",IF(ISERROR(VLOOKUP(D979,'CFDA Program Titles Table'!A$2:C$2607,3,FALSE)),"",VLOOKUP(D979,'CFDA Program Titles Table'!A$2:C$2607,3,FALSE)))</f>
        <v/>
      </c>
      <c r="J979" s="70"/>
      <c r="K979" s="70"/>
      <c r="L979" s="2"/>
      <c r="M979" s="10"/>
      <c r="N979" s="10"/>
      <c r="R979" s="17"/>
      <c r="S979" s="106" t="str">
        <f>IFERROR(IF(J979="Y", "Research And Development Programs Cluster:", VLOOKUP(D979,'Cluster Info'!$A$2:$B$113,2,FALSE)), "Non Cluster:")</f>
        <v>Non Cluster:</v>
      </c>
      <c r="T979" s="106">
        <f t="shared" si="75"/>
        <v>0</v>
      </c>
      <c r="U979" s="106">
        <f t="shared" si="77"/>
        <v>0</v>
      </c>
      <c r="V979" s="106">
        <f t="shared" si="78"/>
        <v>0</v>
      </c>
      <c r="W979" s="119">
        <f t="shared" si="76"/>
        <v>0</v>
      </c>
      <c r="X979" s="106">
        <f t="shared" si="79"/>
        <v>0</v>
      </c>
    </row>
    <row r="980" spans="1:24" ht="14">
      <c r="A980" s="198"/>
      <c r="D980" s="1"/>
      <c r="E980" s="1"/>
      <c r="F980" s="187"/>
      <c r="G980" s="187"/>
      <c r="H980" s="80" t="str">
        <f>IF(ISERROR(IF(ISERROR(VLOOKUP((LEFT(D980,2)),'Fed. Agency Identifier Table'!A$2:C$63,3,FALSE)),(VLOOKUP((LEFT(D980,1)),'Fed. Agency Identifier Table'!A$2:C$63,3,FALSE)),(VLOOKUP((LEFT(D980,2)),'Fed. Agency Identifier Table'!A$2:C$63,3,FALSE)))),"",(IF(ISERROR(VLOOKUP((LEFT(D980,2)),'Fed. Agency Identifier Table'!A$2:C$63,3,FALSE)),(VLOOKUP((LEFT(D980,1)),'Fed. Agency Identifier Table'!A$2:C$63,3,FALSE)),(VLOOKUP((LEFT(D980,2)),'Fed. Agency Identifier Table'!A$2:C$63,3,FALSE)))))</f>
        <v/>
      </c>
      <c r="I980" s="150" t="str">
        <f>IF(ISNUMBER(SEARCH("*.unk*",D980)),"Other Federal Awards",IF(ISERROR(VLOOKUP(D980,'CFDA Program Titles Table'!A$2:C$2607,3,FALSE)),"",VLOOKUP(D980,'CFDA Program Titles Table'!A$2:C$2607,3,FALSE)))</f>
        <v/>
      </c>
      <c r="J980" s="70"/>
      <c r="K980" s="70"/>
      <c r="L980" s="2"/>
      <c r="M980" s="10"/>
      <c r="N980" s="10"/>
      <c r="R980" s="17"/>
      <c r="S980" s="106" t="str">
        <f>IFERROR(IF(J980="Y", "Research And Development Programs Cluster:", VLOOKUP(D980,'Cluster Info'!$A$2:$B$113,2,FALSE)), "Non Cluster:")</f>
        <v>Non Cluster:</v>
      </c>
      <c r="T980" s="106">
        <f t="shared" si="75"/>
        <v>0</v>
      </c>
      <c r="U980" s="106">
        <f t="shared" si="77"/>
        <v>0</v>
      </c>
      <c r="V980" s="106">
        <f t="shared" si="78"/>
        <v>0</v>
      </c>
      <c r="W980" s="119">
        <f t="shared" si="76"/>
        <v>0</v>
      </c>
      <c r="X980" s="106">
        <f t="shared" si="79"/>
        <v>0</v>
      </c>
    </row>
    <row r="981" spans="1:24" ht="14">
      <c r="A981" s="198"/>
      <c r="D981" s="1"/>
      <c r="E981" s="1"/>
      <c r="F981" s="187"/>
      <c r="G981" s="187"/>
      <c r="H981" s="80" t="str">
        <f>IF(ISERROR(IF(ISERROR(VLOOKUP((LEFT(D981,2)),'Fed. Agency Identifier Table'!A$2:C$63,3,FALSE)),(VLOOKUP((LEFT(D981,1)),'Fed. Agency Identifier Table'!A$2:C$63,3,FALSE)),(VLOOKUP((LEFT(D981,2)),'Fed. Agency Identifier Table'!A$2:C$63,3,FALSE)))),"",(IF(ISERROR(VLOOKUP((LEFT(D981,2)),'Fed. Agency Identifier Table'!A$2:C$63,3,FALSE)),(VLOOKUP((LEFT(D981,1)),'Fed. Agency Identifier Table'!A$2:C$63,3,FALSE)),(VLOOKUP((LEFT(D981,2)),'Fed. Agency Identifier Table'!A$2:C$63,3,FALSE)))))</f>
        <v/>
      </c>
      <c r="I981" s="150" t="str">
        <f>IF(ISNUMBER(SEARCH("*.unk*",D981)),"Other Federal Awards",IF(ISERROR(VLOOKUP(D981,'CFDA Program Titles Table'!A$2:C$2607,3,FALSE)),"",VLOOKUP(D981,'CFDA Program Titles Table'!A$2:C$2607,3,FALSE)))</f>
        <v/>
      </c>
      <c r="J981" s="70"/>
      <c r="K981" s="70"/>
      <c r="L981" s="2"/>
      <c r="M981" s="10"/>
      <c r="N981" s="10"/>
      <c r="R981" s="17"/>
      <c r="S981" s="106" t="str">
        <f>IFERROR(IF(J981="Y", "Research And Development Programs Cluster:", VLOOKUP(D981,'Cluster Info'!$A$2:$B$113,2,FALSE)), "Non Cluster:")</f>
        <v>Non Cluster:</v>
      </c>
      <c r="T981" s="106">
        <f t="shared" si="75"/>
        <v>0</v>
      </c>
      <c r="U981" s="106">
        <f t="shared" si="77"/>
        <v>0</v>
      </c>
      <c r="V981" s="106">
        <f t="shared" si="78"/>
        <v>0</v>
      </c>
      <c r="W981" s="119">
        <f t="shared" si="76"/>
        <v>0</v>
      </c>
      <c r="X981" s="106">
        <f t="shared" si="79"/>
        <v>0</v>
      </c>
    </row>
    <row r="982" spans="1:24" ht="14">
      <c r="A982" s="198"/>
      <c r="D982" s="1"/>
      <c r="E982" s="1"/>
      <c r="F982" s="187"/>
      <c r="G982" s="187"/>
      <c r="H982" s="80" t="str">
        <f>IF(ISERROR(IF(ISERROR(VLOOKUP((LEFT(D982,2)),'Fed. Agency Identifier Table'!A$2:C$63,3,FALSE)),(VLOOKUP((LEFT(D982,1)),'Fed. Agency Identifier Table'!A$2:C$63,3,FALSE)),(VLOOKUP((LEFT(D982,2)),'Fed. Agency Identifier Table'!A$2:C$63,3,FALSE)))),"",(IF(ISERROR(VLOOKUP((LEFT(D982,2)),'Fed. Agency Identifier Table'!A$2:C$63,3,FALSE)),(VLOOKUP((LEFT(D982,1)),'Fed. Agency Identifier Table'!A$2:C$63,3,FALSE)),(VLOOKUP((LEFT(D982,2)),'Fed. Agency Identifier Table'!A$2:C$63,3,FALSE)))))</f>
        <v/>
      </c>
      <c r="I982" s="150" t="str">
        <f>IF(ISNUMBER(SEARCH("*.unk*",D982)),"Other Federal Awards",IF(ISERROR(VLOOKUP(D982,'CFDA Program Titles Table'!A$2:C$2607,3,FALSE)),"",VLOOKUP(D982,'CFDA Program Titles Table'!A$2:C$2607,3,FALSE)))</f>
        <v/>
      </c>
      <c r="J982" s="70"/>
      <c r="K982" s="70"/>
      <c r="L982" s="2"/>
      <c r="M982" s="10"/>
      <c r="N982" s="10"/>
      <c r="R982" s="17"/>
      <c r="S982" s="106" t="str">
        <f>IFERROR(IF(J982="Y", "Research And Development Programs Cluster:", VLOOKUP(D982,'Cluster Info'!$A$2:$B$113,2,FALSE)), "Non Cluster:")</f>
        <v>Non Cluster:</v>
      </c>
      <c r="T982" s="106">
        <f t="shared" si="75"/>
        <v>0</v>
      </c>
      <c r="U982" s="106">
        <f t="shared" si="77"/>
        <v>0</v>
      </c>
      <c r="V982" s="106">
        <f t="shared" si="78"/>
        <v>0</v>
      </c>
      <c r="W982" s="119">
        <f t="shared" si="76"/>
        <v>0</v>
      </c>
      <c r="X982" s="106">
        <f t="shared" si="79"/>
        <v>0</v>
      </c>
    </row>
    <row r="983" spans="1:24" ht="14">
      <c r="A983" s="198"/>
      <c r="D983" s="1"/>
      <c r="E983" s="1"/>
      <c r="F983" s="187"/>
      <c r="G983" s="187"/>
      <c r="H983" s="80" t="str">
        <f>IF(ISERROR(IF(ISERROR(VLOOKUP((LEFT(D983,2)),'Fed. Agency Identifier Table'!A$2:C$63,3,FALSE)),(VLOOKUP((LEFT(D983,1)),'Fed. Agency Identifier Table'!A$2:C$63,3,FALSE)),(VLOOKUP((LEFT(D983,2)),'Fed. Agency Identifier Table'!A$2:C$63,3,FALSE)))),"",(IF(ISERROR(VLOOKUP((LEFT(D983,2)),'Fed. Agency Identifier Table'!A$2:C$63,3,FALSE)),(VLOOKUP((LEFT(D983,1)),'Fed. Agency Identifier Table'!A$2:C$63,3,FALSE)),(VLOOKUP((LEFT(D983,2)),'Fed. Agency Identifier Table'!A$2:C$63,3,FALSE)))))</f>
        <v/>
      </c>
      <c r="I983" s="150" t="str">
        <f>IF(ISNUMBER(SEARCH("*.unk*",D983)),"Other Federal Awards",IF(ISERROR(VLOOKUP(D983,'CFDA Program Titles Table'!A$2:C$2607,3,FALSE)),"",VLOOKUP(D983,'CFDA Program Titles Table'!A$2:C$2607,3,FALSE)))</f>
        <v/>
      </c>
      <c r="J983" s="70"/>
      <c r="K983" s="70"/>
      <c r="L983" s="2"/>
      <c r="M983" s="10"/>
      <c r="N983" s="10"/>
      <c r="R983" s="17"/>
      <c r="S983" s="106" t="str">
        <f>IFERROR(IF(J983="Y", "Research And Development Programs Cluster:", VLOOKUP(D983,'Cluster Info'!$A$2:$B$113,2,FALSE)), "Non Cluster:")</f>
        <v>Non Cluster:</v>
      </c>
      <c r="T983" s="106">
        <f t="shared" si="75"/>
        <v>0</v>
      </c>
      <c r="U983" s="106">
        <f t="shared" si="77"/>
        <v>0</v>
      </c>
      <c r="V983" s="106">
        <f t="shared" si="78"/>
        <v>0</v>
      </c>
      <c r="W983" s="119">
        <f t="shared" si="76"/>
        <v>0</v>
      </c>
      <c r="X983" s="106">
        <f t="shared" si="79"/>
        <v>0</v>
      </c>
    </row>
    <row r="984" spans="1:24" ht="14">
      <c r="A984" s="198"/>
      <c r="D984" s="1"/>
      <c r="E984" s="1"/>
      <c r="F984" s="187"/>
      <c r="G984" s="187"/>
      <c r="H984" s="80" t="str">
        <f>IF(ISERROR(IF(ISERROR(VLOOKUP((LEFT(D984,2)),'Fed. Agency Identifier Table'!A$2:C$63,3,FALSE)),(VLOOKUP((LEFT(D984,1)),'Fed. Agency Identifier Table'!A$2:C$63,3,FALSE)),(VLOOKUP((LEFT(D984,2)),'Fed. Agency Identifier Table'!A$2:C$63,3,FALSE)))),"",(IF(ISERROR(VLOOKUP((LEFT(D984,2)),'Fed. Agency Identifier Table'!A$2:C$63,3,FALSE)),(VLOOKUP((LEFT(D984,1)),'Fed. Agency Identifier Table'!A$2:C$63,3,FALSE)),(VLOOKUP((LEFT(D984,2)),'Fed. Agency Identifier Table'!A$2:C$63,3,FALSE)))))</f>
        <v/>
      </c>
      <c r="I984" s="150" t="str">
        <f>IF(ISNUMBER(SEARCH("*.unk*",D984)),"Other Federal Awards",IF(ISERROR(VLOOKUP(D984,'CFDA Program Titles Table'!A$2:C$2607,3,FALSE)),"",VLOOKUP(D984,'CFDA Program Titles Table'!A$2:C$2607,3,FALSE)))</f>
        <v/>
      </c>
      <c r="J984" s="70"/>
      <c r="K984" s="70"/>
      <c r="L984" s="2"/>
      <c r="M984" s="10"/>
      <c r="N984" s="10"/>
      <c r="R984" s="17"/>
      <c r="S984" s="106" t="str">
        <f>IFERROR(IF(J984="Y", "Research And Development Programs Cluster:", VLOOKUP(D984,'Cluster Info'!$A$2:$B$113,2,FALSE)), "Non Cluster:")</f>
        <v>Non Cluster:</v>
      </c>
      <c r="T984" s="106">
        <f t="shared" si="75"/>
        <v>0</v>
      </c>
      <c r="U984" s="106">
        <f t="shared" si="77"/>
        <v>0</v>
      </c>
      <c r="V984" s="106">
        <f t="shared" si="78"/>
        <v>0</v>
      </c>
      <c r="W984" s="119">
        <f t="shared" si="76"/>
        <v>0</v>
      </c>
      <c r="X984" s="106">
        <f t="shared" si="79"/>
        <v>0</v>
      </c>
    </row>
    <row r="985" spans="1:24" ht="14">
      <c r="A985" s="198"/>
      <c r="D985" s="1"/>
      <c r="E985" s="1"/>
      <c r="F985" s="187"/>
      <c r="G985" s="187"/>
      <c r="H985" s="80" t="str">
        <f>IF(ISERROR(IF(ISERROR(VLOOKUP((LEFT(D985,2)),'Fed. Agency Identifier Table'!A$2:C$63,3,FALSE)),(VLOOKUP((LEFT(D985,1)),'Fed. Agency Identifier Table'!A$2:C$63,3,FALSE)),(VLOOKUP((LEFT(D985,2)),'Fed. Agency Identifier Table'!A$2:C$63,3,FALSE)))),"",(IF(ISERROR(VLOOKUP((LEFT(D985,2)),'Fed. Agency Identifier Table'!A$2:C$63,3,FALSE)),(VLOOKUP((LEFT(D985,1)),'Fed. Agency Identifier Table'!A$2:C$63,3,FALSE)),(VLOOKUP((LEFT(D985,2)),'Fed. Agency Identifier Table'!A$2:C$63,3,FALSE)))))</f>
        <v/>
      </c>
      <c r="I985" s="150" t="str">
        <f>IF(ISNUMBER(SEARCH("*.unk*",D985)),"Other Federal Awards",IF(ISERROR(VLOOKUP(D985,'CFDA Program Titles Table'!A$2:C$2607,3,FALSE)),"",VLOOKUP(D985,'CFDA Program Titles Table'!A$2:C$2607,3,FALSE)))</f>
        <v/>
      </c>
      <c r="J985" s="70"/>
      <c r="K985" s="70"/>
      <c r="L985" s="2"/>
      <c r="M985" s="10"/>
      <c r="N985" s="10"/>
      <c r="R985" s="17"/>
      <c r="S985" s="106" t="str">
        <f>IFERROR(IF(J985="Y", "Research And Development Programs Cluster:", VLOOKUP(D985,'Cluster Info'!$A$2:$B$113,2,FALSE)), "Non Cluster:")</f>
        <v>Non Cluster:</v>
      </c>
      <c r="T985" s="106">
        <f t="shared" si="75"/>
        <v>0</v>
      </c>
      <c r="U985" s="106">
        <f t="shared" si="77"/>
        <v>0</v>
      </c>
      <c r="V985" s="106">
        <f t="shared" si="78"/>
        <v>0</v>
      </c>
      <c r="W985" s="119">
        <f t="shared" si="76"/>
        <v>0</v>
      </c>
      <c r="X985" s="106">
        <f t="shared" si="79"/>
        <v>0</v>
      </c>
    </row>
    <row r="986" spans="1:24" ht="14">
      <c r="A986" s="198"/>
      <c r="D986" s="1"/>
      <c r="E986" s="1"/>
      <c r="F986" s="187"/>
      <c r="G986" s="187"/>
      <c r="H986" s="80" t="str">
        <f>IF(ISERROR(IF(ISERROR(VLOOKUP((LEFT(D986,2)),'Fed. Agency Identifier Table'!A$2:C$63,3,FALSE)),(VLOOKUP((LEFT(D986,1)),'Fed. Agency Identifier Table'!A$2:C$63,3,FALSE)),(VLOOKUP((LEFT(D986,2)),'Fed. Agency Identifier Table'!A$2:C$63,3,FALSE)))),"",(IF(ISERROR(VLOOKUP((LEFT(D986,2)),'Fed. Agency Identifier Table'!A$2:C$63,3,FALSE)),(VLOOKUP((LEFT(D986,1)),'Fed. Agency Identifier Table'!A$2:C$63,3,FALSE)),(VLOOKUP((LEFT(D986,2)),'Fed. Agency Identifier Table'!A$2:C$63,3,FALSE)))))</f>
        <v/>
      </c>
      <c r="I986" s="150" t="str">
        <f>IF(ISNUMBER(SEARCH("*.unk*",D986)),"Other Federal Awards",IF(ISERROR(VLOOKUP(D986,'CFDA Program Titles Table'!A$2:C$2607,3,FALSE)),"",VLOOKUP(D986,'CFDA Program Titles Table'!A$2:C$2607,3,FALSE)))</f>
        <v/>
      </c>
      <c r="J986" s="70"/>
      <c r="K986" s="70"/>
      <c r="L986" s="2"/>
      <c r="M986" s="10"/>
      <c r="N986" s="10"/>
      <c r="R986" s="17"/>
      <c r="S986" s="106" t="str">
        <f>IFERROR(IF(J986="Y", "Research And Development Programs Cluster:", VLOOKUP(D986,'Cluster Info'!$A$2:$B$113,2,FALSE)), "Non Cluster:")</f>
        <v>Non Cluster:</v>
      </c>
      <c r="T986" s="106">
        <f t="shared" si="75"/>
        <v>0</v>
      </c>
      <c r="U986" s="106">
        <f t="shared" si="77"/>
        <v>0</v>
      </c>
      <c r="V986" s="106">
        <f t="shared" si="78"/>
        <v>0</v>
      </c>
      <c r="W986" s="119">
        <f t="shared" si="76"/>
        <v>0</v>
      </c>
      <c r="X986" s="106">
        <f t="shared" si="79"/>
        <v>0</v>
      </c>
    </row>
    <row r="987" spans="1:24" ht="14">
      <c r="A987" s="198"/>
      <c r="D987" s="1"/>
      <c r="E987" s="1"/>
      <c r="F987" s="187"/>
      <c r="G987" s="187"/>
      <c r="H987" s="80" t="str">
        <f>IF(ISERROR(IF(ISERROR(VLOOKUP((LEFT(D987,2)),'Fed. Agency Identifier Table'!A$2:C$63,3,FALSE)),(VLOOKUP((LEFT(D987,1)),'Fed. Agency Identifier Table'!A$2:C$63,3,FALSE)),(VLOOKUP((LEFT(D987,2)),'Fed. Agency Identifier Table'!A$2:C$63,3,FALSE)))),"",(IF(ISERROR(VLOOKUP((LEFT(D987,2)),'Fed. Agency Identifier Table'!A$2:C$63,3,FALSE)),(VLOOKUP((LEFT(D987,1)),'Fed. Agency Identifier Table'!A$2:C$63,3,FALSE)),(VLOOKUP((LEFT(D987,2)),'Fed. Agency Identifier Table'!A$2:C$63,3,FALSE)))))</f>
        <v/>
      </c>
      <c r="I987" s="150" t="str">
        <f>IF(ISNUMBER(SEARCH("*.unk*",D987)),"Other Federal Awards",IF(ISERROR(VLOOKUP(D987,'CFDA Program Titles Table'!A$2:C$2607,3,FALSE)),"",VLOOKUP(D987,'CFDA Program Titles Table'!A$2:C$2607,3,FALSE)))</f>
        <v/>
      </c>
      <c r="J987" s="70"/>
      <c r="K987" s="70"/>
      <c r="L987" s="2"/>
      <c r="M987" s="10"/>
      <c r="N987" s="10"/>
      <c r="R987" s="17"/>
      <c r="S987" s="106" t="str">
        <f>IFERROR(IF(J987="Y", "Research And Development Programs Cluster:", VLOOKUP(D987,'Cluster Info'!$A$2:$B$113,2,FALSE)), "Non Cluster:")</f>
        <v>Non Cluster:</v>
      </c>
      <c r="T987" s="106">
        <f t="shared" si="75"/>
        <v>0</v>
      </c>
      <c r="U987" s="106">
        <f t="shared" si="77"/>
        <v>0</v>
      </c>
      <c r="V987" s="106">
        <f t="shared" si="78"/>
        <v>0</v>
      </c>
      <c r="W987" s="119">
        <f t="shared" si="76"/>
        <v>0</v>
      </c>
      <c r="X987" s="106">
        <f t="shared" si="79"/>
        <v>0</v>
      </c>
    </row>
    <row r="988" spans="1:24" ht="14">
      <c r="A988" s="198"/>
      <c r="D988" s="1"/>
      <c r="E988" s="1"/>
      <c r="F988" s="187"/>
      <c r="G988" s="187"/>
      <c r="H988" s="80" t="str">
        <f>IF(ISERROR(IF(ISERROR(VLOOKUP((LEFT(D988,2)),'Fed. Agency Identifier Table'!A$2:C$63,3,FALSE)),(VLOOKUP((LEFT(D988,1)),'Fed. Agency Identifier Table'!A$2:C$63,3,FALSE)),(VLOOKUP((LEFT(D988,2)),'Fed. Agency Identifier Table'!A$2:C$63,3,FALSE)))),"",(IF(ISERROR(VLOOKUP((LEFT(D988,2)),'Fed. Agency Identifier Table'!A$2:C$63,3,FALSE)),(VLOOKUP((LEFT(D988,1)),'Fed. Agency Identifier Table'!A$2:C$63,3,FALSE)),(VLOOKUP((LEFT(D988,2)),'Fed. Agency Identifier Table'!A$2:C$63,3,FALSE)))))</f>
        <v/>
      </c>
      <c r="I988" s="150" t="str">
        <f>IF(ISNUMBER(SEARCH("*.unk*",D988)),"Other Federal Awards",IF(ISERROR(VLOOKUP(D988,'CFDA Program Titles Table'!A$2:C$2607,3,FALSE)),"",VLOOKUP(D988,'CFDA Program Titles Table'!A$2:C$2607,3,FALSE)))</f>
        <v/>
      </c>
      <c r="J988" s="70"/>
      <c r="K988" s="70"/>
      <c r="L988" s="2"/>
      <c r="M988" s="10"/>
      <c r="N988" s="10"/>
      <c r="R988" s="17"/>
      <c r="S988" s="106" t="str">
        <f>IFERROR(IF(J988="Y", "Research And Development Programs Cluster:", VLOOKUP(D988,'Cluster Info'!$A$2:$B$113,2,FALSE)), "Non Cluster:")</f>
        <v>Non Cluster:</v>
      </c>
      <c r="T988" s="106">
        <f t="shared" si="75"/>
        <v>0</v>
      </c>
      <c r="U988" s="106">
        <f t="shared" si="77"/>
        <v>0</v>
      </c>
      <c r="V988" s="106">
        <f t="shared" si="78"/>
        <v>0</v>
      </c>
      <c r="W988" s="119">
        <f t="shared" si="76"/>
        <v>0</v>
      </c>
      <c r="X988" s="106">
        <f t="shared" si="79"/>
        <v>0</v>
      </c>
    </row>
    <row r="989" spans="1:24" ht="14">
      <c r="A989" s="198"/>
      <c r="D989" s="1"/>
      <c r="E989" s="1"/>
      <c r="F989" s="187"/>
      <c r="G989" s="187"/>
      <c r="H989" s="80" t="str">
        <f>IF(ISERROR(IF(ISERROR(VLOOKUP((LEFT(D989,2)),'Fed. Agency Identifier Table'!A$2:C$63,3,FALSE)),(VLOOKUP((LEFT(D989,1)),'Fed. Agency Identifier Table'!A$2:C$63,3,FALSE)),(VLOOKUP((LEFT(D989,2)),'Fed. Agency Identifier Table'!A$2:C$63,3,FALSE)))),"",(IF(ISERROR(VLOOKUP((LEFT(D989,2)),'Fed. Agency Identifier Table'!A$2:C$63,3,FALSE)),(VLOOKUP((LEFT(D989,1)),'Fed. Agency Identifier Table'!A$2:C$63,3,FALSE)),(VLOOKUP((LEFT(D989,2)),'Fed. Agency Identifier Table'!A$2:C$63,3,FALSE)))))</f>
        <v/>
      </c>
      <c r="I989" s="150" t="str">
        <f>IF(ISNUMBER(SEARCH("*.unk*",D989)),"Other Federal Awards",IF(ISERROR(VLOOKUP(D989,'CFDA Program Titles Table'!A$2:C$2607,3,FALSE)),"",VLOOKUP(D989,'CFDA Program Titles Table'!A$2:C$2607,3,FALSE)))</f>
        <v/>
      </c>
      <c r="J989" s="70"/>
      <c r="K989" s="70"/>
      <c r="L989" s="2"/>
      <c r="M989" s="10"/>
      <c r="N989" s="10"/>
      <c r="R989" s="17"/>
      <c r="S989" s="106" t="str">
        <f>IFERROR(IF(J989="Y", "Research And Development Programs Cluster:", VLOOKUP(D989,'Cluster Info'!$A$2:$B$113,2,FALSE)), "Non Cluster:")</f>
        <v>Non Cluster:</v>
      </c>
      <c r="T989" s="106">
        <f t="shared" si="75"/>
        <v>0</v>
      </c>
      <c r="U989" s="106">
        <f t="shared" si="77"/>
        <v>0</v>
      </c>
      <c r="V989" s="106">
        <f t="shared" si="78"/>
        <v>0</v>
      </c>
      <c r="W989" s="119">
        <f t="shared" si="76"/>
        <v>0</v>
      </c>
      <c r="X989" s="106">
        <f t="shared" si="79"/>
        <v>0</v>
      </c>
    </row>
    <row r="990" spans="1:24" ht="14">
      <c r="A990" s="198"/>
      <c r="D990" s="1"/>
      <c r="E990" s="1"/>
      <c r="F990" s="187"/>
      <c r="G990" s="187"/>
      <c r="H990" s="80" t="str">
        <f>IF(ISERROR(IF(ISERROR(VLOOKUP((LEFT(D990,2)),'Fed. Agency Identifier Table'!A$2:C$63,3,FALSE)),(VLOOKUP((LEFT(D990,1)),'Fed. Agency Identifier Table'!A$2:C$63,3,FALSE)),(VLOOKUP((LEFT(D990,2)),'Fed. Agency Identifier Table'!A$2:C$63,3,FALSE)))),"",(IF(ISERROR(VLOOKUP((LEFT(D990,2)),'Fed. Agency Identifier Table'!A$2:C$63,3,FALSE)),(VLOOKUP((LEFT(D990,1)),'Fed. Agency Identifier Table'!A$2:C$63,3,FALSE)),(VLOOKUP((LEFT(D990,2)),'Fed. Agency Identifier Table'!A$2:C$63,3,FALSE)))))</f>
        <v/>
      </c>
      <c r="I990" s="150" t="str">
        <f>IF(ISNUMBER(SEARCH("*.unk*",D990)),"Other Federal Awards",IF(ISERROR(VLOOKUP(D990,'CFDA Program Titles Table'!A$2:C$2607,3,FALSE)),"",VLOOKUP(D990,'CFDA Program Titles Table'!A$2:C$2607,3,FALSE)))</f>
        <v/>
      </c>
      <c r="J990" s="70"/>
      <c r="K990" s="70"/>
      <c r="L990" s="2"/>
      <c r="M990" s="10"/>
      <c r="N990" s="10"/>
      <c r="R990" s="17"/>
      <c r="S990" s="106" t="str">
        <f>IFERROR(IF(J990="Y", "Research And Development Programs Cluster:", VLOOKUP(D990,'Cluster Info'!$A$2:$B$113,2,FALSE)), "Non Cluster:")</f>
        <v>Non Cluster:</v>
      </c>
      <c r="T990" s="106">
        <f t="shared" si="75"/>
        <v>0</v>
      </c>
      <c r="U990" s="106">
        <f t="shared" si="77"/>
        <v>0</v>
      </c>
      <c r="V990" s="106">
        <f t="shared" si="78"/>
        <v>0</v>
      </c>
      <c r="W990" s="119">
        <f t="shared" si="76"/>
        <v>0</v>
      </c>
      <c r="X990" s="106">
        <f t="shared" si="79"/>
        <v>0</v>
      </c>
    </row>
    <row r="991" spans="1:24" ht="14">
      <c r="A991" s="198"/>
      <c r="D991" s="1"/>
      <c r="E991" s="1"/>
      <c r="F991" s="187"/>
      <c r="G991" s="187"/>
      <c r="H991" s="80" t="str">
        <f>IF(ISERROR(IF(ISERROR(VLOOKUP((LEFT(D991,2)),'Fed. Agency Identifier Table'!A$2:C$63,3,FALSE)),(VLOOKUP((LEFT(D991,1)),'Fed. Agency Identifier Table'!A$2:C$63,3,FALSE)),(VLOOKUP((LEFT(D991,2)),'Fed. Agency Identifier Table'!A$2:C$63,3,FALSE)))),"",(IF(ISERROR(VLOOKUP((LEFT(D991,2)),'Fed. Agency Identifier Table'!A$2:C$63,3,FALSE)),(VLOOKUP((LEFT(D991,1)),'Fed. Agency Identifier Table'!A$2:C$63,3,FALSE)),(VLOOKUP((LEFT(D991,2)),'Fed. Agency Identifier Table'!A$2:C$63,3,FALSE)))))</f>
        <v/>
      </c>
      <c r="I991" s="150" t="str">
        <f>IF(ISNUMBER(SEARCH("*.unk*",D991)),"Other Federal Awards",IF(ISERROR(VLOOKUP(D991,'CFDA Program Titles Table'!A$2:C$2607,3,FALSE)),"",VLOOKUP(D991,'CFDA Program Titles Table'!A$2:C$2607,3,FALSE)))</f>
        <v/>
      </c>
      <c r="J991" s="70"/>
      <c r="K991" s="70"/>
      <c r="L991" s="2"/>
      <c r="M991" s="10"/>
      <c r="N991" s="10"/>
      <c r="R991" s="17"/>
      <c r="S991" s="106" t="str">
        <f>IFERROR(IF(J991="Y", "Research And Development Programs Cluster:", VLOOKUP(D991,'Cluster Info'!$A$2:$B$113,2,FALSE)), "Non Cluster:")</f>
        <v>Non Cluster:</v>
      </c>
      <c r="T991" s="106">
        <f t="shared" si="75"/>
        <v>0</v>
      </c>
      <c r="U991" s="106">
        <f t="shared" si="77"/>
        <v>0</v>
      </c>
      <c r="V991" s="106">
        <f t="shared" si="78"/>
        <v>0</v>
      </c>
      <c r="W991" s="119">
        <f t="shared" si="76"/>
        <v>0</v>
      </c>
      <c r="X991" s="106">
        <f t="shared" si="79"/>
        <v>0</v>
      </c>
    </row>
    <row r="992" spans="1:24" ht="14">
      <c r="A992" s="198"/>
      <c r="D992" s="1"/>
      <c r="E992" s="1"/>
      <c r="F992" s="187"/>
      <c r="G992" s="187"/>
      <c r="H992" s="80" t="str">
        <f>IF(ISERROR(IF(ISERROR(VLOOKUP((LEFT(D992,2)),'Fed. Agency Identifier Table'!A$2:C$63,3,FALSE)),(VLOOKUP((LEFT(D992,1)),'Fed. Agency Identifier Table'!A$2:C$63,3,FALSE)),(VLOOKUP((LEFT(D992,2)),'Fed. Agency Identifier Table'!A$2:C$63,3,FALSE)))),"",(IF(ISERROR(VLOOKUP((LEFT(D992,2)),'Fed. Agency Identifier Table'!A$2:C$63,3,FALSE)),(VLOOKUP((LEFT(D992,1)),'Fed. Agency Identifier Table'!A$2:C$63,3,FALSE)),(VLOOKUP((LEFT(D992,2)),'Fed. Agency Identifier Table'!A$2:C$63,3,FALSE)))))</f>
        <v/>
      </c>
      <c r="I992" s="150" t="str">
        <f>IF(ISNUMBER(SEARCH("*.unk*",D992)),"Other Federal Awards",IF(ISERROR(VLOOKUP(D992,'CFDA Program Titles Table'!A$2:C$2607,3,FALSE)),"",VLOOKUP(D992,'CFDA Program Titles Table'!A$2:C$2607,3,FALSE)))</f>
        <v/>
      </c>
      <c r="J992" s="70"/>
      <c r="K992" s="70"/>
      <c r="L992" s="2"/>
      <c r="M992" s="10"/>
      <c r="N992" s="10"/>
      <c r="R992" s="17"/>
      <c r="S992" s="106" t="str">
        <f>IFERROR(IF(J992="Y", "Research And Development Programs Cluster:", VLOOKUP(D992,'Cluster Info'!$A$2:$B$113,2,FALSE)), "Non Cluster:")</f>
        <v>Non Cluster:</v>
      </c>
      <c r="T992" s="106">
        <f t="shared" si="75"/>
        <v>0</v>
      </c>
      <c r="U992" s="106">
        <f t="shared" si="77"/>
        <v>0</v>
      </c>
      <c r="V992" s="106">
        <f t="shared" si="78"/>
        <v>0</v>
      </c>
      <c r="W992" s="119">
        <f t="shared" si="76"/>
        <v>0</v>
      </c>
      <c r="X992" s="106">
        <f t="shared" si="79"/>
        <v>0</v>
      </c>
    </row>
    <row r="993" spans="1:24" ht="14">
      <c r="A993" s="198"/>
      <c r="D993" s="1"/>
      <c r="E993" s="1"/>
      <c r="F993" s="187"/>
      <c r="G993" s="187"/>
      <c r="H993" s="80" t="str">
        <f>IF(ISERROR(IF(ISERROR(VLOOKUP((LEFT(D993,2)),'Fed. Agency Identifier Table'!A$2:C$63,3,FALSE)),(VLOOKUP((LEFT(D993,1)),'Fed. Agency Identifier Table'!A$2:C$63,3,FALSE)),(VLOOKUP((LEFT(D993,2)),'Fed. Agency Identifier Table'!A$2:C$63,3,FALSE)))),"",(IF(ISERROR(VLOOKUP((LEFT(D993,2)),'Fed. Agency Identifier Table'!A$2:C$63,3,FALSE)),(VLOOKUP((LEFT(D993,1)),'Fed. Agency Identifier Table'!A$2:C$63,3,FALSE)),(VLOOKUP((LEFT(D993,2)),'Fed. Agency Identifier Table'!A$2:C$63,3,FALSE)))))</f>
        <v/>
      </c>
      <c r="I993" s="150" t="str">
        <f>IF(ISNUMBER(SEARCH("*.unk*",D993)),"Other Federal Awards",IF(ISERROR(VLOOKUP(D993,'CFDA Program Titles Table'!A$2:C$2607,3,FALSE)),"",VLOOKUP(D993,'CFDA Program Titles Table'!A$2:C$2607,3,FALSE)))</f>
        <v/>
      </c>
      <c r="J993" s="70"/>
      <c r="K993" s="70"/>
      <c r="L993" s="2"/>
      <c r="M993" s="10"/>
      <c r="N993" s="10"/>
      <c r="R993" s="17"/>
      <c r="S993" s="106" t="str">
        <f>IFERROR(IF(J993="Y", "Research And Development Programs Cluster:", VLOOKUP(D993,'Cluster Info'!$A$2:$B$113,2,FALSE)), "Non Cluster:")</f>
        <v>Non Cluster:</v>
      </c>
      <c r="T993" s="106">
        <f t="shared" si="75"/>
        <v>0</v>
      </c>
      <c r="U993" s="106">
        <f t="shared" si="77"/>
        <v>0</v>
      </c>
      <c r="V993" s="106">
        <f t="shared" si="78"/>
        <v>0</v>
      </c>
      <c r="W993" s="119">
        <f t="shared" si="76"/>
        <v>0</v>
      </c>
      <c r="X993" s="106">
        <f t="shared" si="79"/>
        <v>0</v>
      </c>
    </row>
    <row r="994" spans="1:24" ht="14">
      <c r="A994" s="198"/>
      <c r="D994" s="1"/>
      <c r="E994" s="1"/>
      <c r="F994" s="187"/>
      <c r="G994" s="187"/>
      <c r="H994" s="80" t="str">
        <f>IF(ISERROR(IF(ISERROR(VLOOKUP((LEFT(D994,2)),'Fed. Agency Identifier Table'!A$2:C$63,3,FALSE)),(VLOOKUP((LEFT(D994,1)),'Fed. Agency Identifier Table'!A$2:C$63,3,FALSE)),(VLOOKUP((LEFT(D994,2)),'Fed. Agency Identifier Table'!A$2:C$63,3,FALSE)))),"",(IF(ISERROR(VLOOKUP((LEFT(D994,2)),'Fed. Agency Identifier Table'!A$2:C$63,3,FALSE)),(VLOOKUP((LEFT(D994,1)),'Fed. Agency Identifier Table'!A$2:C$63,3,FALSE)),(VLOOKUP((LEFT(D994,2)),'Fed. Agency Identifier Table'!A$2:C$63,3,FALSE)))))</f>
        <v/>
      </c>
      <c r="I994" s="150" t="str">
        <f>IF(ISNUMBER(SEARCH("*.unk*",D994)),"Other Federal Awards",IF(ISERROR(VLOOKUP(D994,'CFDA Program Titles Table'!A$2:C$2607,3,FALSE)),"",VLOOKUP(D994,'CFDA Program Titles Table'!A$2:C$2607,3,FALSE)))</f>
        <v/>
      </c>
      <c r="J994" s="70"/>
      <c r="K994" s="70"/>
      <c r="L994" s="2"/>
      <c r="M994" s="10"/>
      <c r="N994" s="10"/>
      <c r="R994" s="17"/>
      <c r="S994" s="106" t="str">
        <f>IFERROR(IF(J994="Y", "Research And Development Programs Cluster:", VLOOKUP(D994,'Cluster Info'!$A$2:$B$113,2,FALSE)), "Non Cluster:")</f>
        <v>Non Cluster:</v>
      </c>
      <c r="T994" s="106">
        <f t="shared" si="75"/>
        <v>0</v>
      </c>
      <c r="U994" s="106">
        <f t="shared" si="77"/>
        <v>0</v>
      </c>
      <c r="V994" s="106">
        <f t="shared" si="78"/>
        <v>0</v>
      </c>
      <c r="W994" s="119">
        <f t="shared" si="76"/>
        <v>0</v>
      </c>
      <c r="X994" s="106">
        <f t="shared" si="79"/>
        <v>0</v>
      </c>
    </row>
    <row r="995" spans="1:24" ht="14">
      <c r="A995" s="198"/>
      <c r="D995" s="1"/>
      <c r="E995" s="1"/>
      <c r="F995" s="187"/>
      <c r="G995" s="187"/>
      <c r="H995" s="80" t="str">
        <f>IF(ISERROR(IF(ISERROR(VLOOKUP((LEFT(D995,2)),'Fed. Agency Identifier Table'!A$2:C$63,3,FALSE)),(VLOOKUP((LEFT(D995,1)),'Fed. Agency Identifier Table'!A$2:C$63,3,FALSE)),(VLOOKUP((LEFT(D995,2)),'Fed. Agency Identifier Table'!A$2:C$63,3,FALSE)))),"",(IF(ISERROR(VLOOKUP((LEFT(D995,2)),'Fed. Agency Identifier Table'!A$2:C$63,3,FALSE)),(VLOOKUP((LEFT(D995,1)),'Fed. Agency Identifier Table'!A$2:C$63,3,FALSE)),(VLOOKUP((LEFT(D995,2)),'Fed. Agency Identifier Table'!A$2:C$63,3,FALSE)))))</f>
        <v/>
      </c>
      <c r="I995" s="150" t="str">
        <f>IF(ISNUMBER(SEARCH("*.unk*",D995)),"Other Federal Awards",IF(ISERROR(VLOOKUP(D995,'CFDA Program Titles Table'!A$2:C$2607,3,FALSE)),"",VLOOKUP(D995,'CFDA Program Titles Table'!A$2:C$2607,3,FALSE)))</f>
        <v/>
      </c>
      <c r="J995" s="70"/>
      <c r="K995" s="70"/>
      <c r="L995" s="2"/>
      <c r="M995" s="10"/>
      <c r="N995" s="10"/>
      <c r="R995" s="17"/>
      <c r="S995" s="106" t="str">
        <f>IFERROR(IF(J995="Y", "Research And Development Programs Cluster:", VLOOKUP(D995,'Cluster Info'!$A$2:$B$113,2,FALSE)), "Non Cluster:")</f>
        <v>Non Cluster:</v>
      </c>
      <c r="T995" s="106">
        <f t="shared" si="75"/>
        <v>0</v>
      </c>
      <c r="U995" s="106">
        <f t="shared" si="77"/>
        <v>0</v>
      </c>
      <c r="V995" s="106">
        <f t="shared" si="78"/>
        <v>0</v>
      </c>
      <c r="W995" s="119">
        <f t="shared" si="76"/>
        <v>0</v>
      </c>
      <c r="X995" s="106">
        <f t="shared" si="79"/>
        <v>0</v>
      </c>
    </row>
    <row r="996" spans="1:24" ht="14">
      <c r="A996" s="198"/>
      <c r="D996" s="1"/>
      <c r="E996" s="1"/>
      <c r="F996" s="187"/>
      <c r="G996" s="187"/>
      <c r="H996" s="80" t="str">
        <f>IF(ISERROR(IF(ISERROR(VLOOKUP((LEFT(D996,2)),'Fed. Agency Identifier Table'!A$2:C$63,3,FALSE)),(VLOOKUP((LEFT(D996,1)),'Fed. Agency Identifier Table'!A$2:C$63,3,FALSE)),(VLOOKUP((LEFT(D996,2)),'Fed. Agency Identifier Table'!A$2:C$63,3,FALSE)))),"",(IF(ISERROR(VLOOKUP((LEFT(D996,2)),'Fed. Agency Identifier Table'!A$2:C$63,3,FALSE)),(VLOOKUP((LEFT(D996,1)),'Fed. Agency Identifier Table'!A$2:C$63,3,FALSE)),(VLOOKUP((LEFT(D996,2)),'Fed. Agency Identifier Table'!A$2:C$63,3,FALSE)))))</f>
        <v/>
      </c>
      <c r="I996" s="150" t="str">
        <f>IF(ISNUMBER(SEARCH("*.unk*",D996)),"Other Federal Awards",IF(ISERROR(VLOOKUP(D996,'CFDA Program Titles Table'!A$2:C$2607,3,FALSE)),"",VLOOKUP(D996,'CFDA Program Titles Table'!A$2:C$2607,3,FALSE)))</f>
        <v/>
      </c>
      <c r="J996" s="70"/>
      <c r="K996" s="70"/>
      <c r="L996" s="2"/>
      <c r="M996" s="10"/>
      <c r="N996" s="10"/>
      <c r="R996" s="17"/>
      <c r="S996" s="106" t="str">
        <f>IFERROR(IF(J996="Y", "Research And Development Programs Cluster:", VLOOKUP(D996,'Cluster Info'!$A$2:$B$113,2,FALSE)), "Non Cluster:")</f>
        <v>Non Cluster:</v>
      </c>
      <c r="T996" s="106">
        <f t="shared" si="75"/>
        <v>0</v>
      </c>
      <c r="U996" s="106">
        <f t="shared" si="77"/>
        <v>0</v>
      </c>
      <c r="V996" s="106">
        <f t="shared" si="78"/>
        <v>0</v>
      </c>
      <c r="W996" s="119">
        <f t="shared" si="76"/>
        <v>0</v>
      </c>
      <c r="X996" s="106">
        <f t="shared" si="79"/>
        <v>0</v>
      </c>
    </row>
    <row r="997" spans="1:24" ht="14">
      <c r="A997" s="198"/>
      <c r="D997" s="1"/>
      <c r="E997" s="1"/>
      <c r="F997" s="187"/>
      <c r="G997" s="187"/>
      <c r="H997" s="80" t="str">
        <f>IF(ISERROR(IF(ISERROR(VLOOKUP((LEFT(D997,2)),'Fed. Agency Identifier Table'!A$2:C$63,3,FALSE)),(VLOOKUP((LEFT(D997,1)),'Fed. Agency Identifier Table'!A$2:C$63,3,FALSE)),(VLOOKUP((LEFT(D997,2)),'Fed. Agency Identifier Table'!A$2:C$63,3,FALSE)))),"",(IF(ISERROR(VLOOKUP((LEFT(D997,2)),'Fed. Agency Identifier Table'!A$2:C$63,3,FALSE)),(VLOOKUP((LEFT(D997,1)),'Fed. Agency Identifier Table'!A$2:C$63,3,FALSE)),(VLOOKUP((LEFT(D997,2)),'Fed. Agency Identifier Table'!A$2:C$63,3,FALSE)))))</f>
        <v/>
      </c>
      <c r="I997" s="150" t="str">
        <f>IF(ISNUMBER(SEARCH("*.unk*",D997)),"Other Federal Awards",IF(ISERROR(VLOOKUP(D997,'CFDA Program Titles Table'!A$2:C$2607,3,FALSE)),"",VLOOKUP(D997,'CFDA Program Titles Table'!A$2:C$2607,3,FALSE)))</f>
        <v/>
      </c>
      <c r="J997" s="70"/>
      <c r="K997" s="70"/>
      <c r="L997" s="2"/>
      <c r="M997" s="10"/>
      <c r="N997" s="10"/>
      <c r="R997" s="17"/>
      <c r="S997" s="106" t="str">
        <f>IFERROR(IF(J997="Y", "Research And Development Programs Cluster:", VLOOKUP(D997,'Cluster Info'!$A$2:$B$113,2,FALSE)), "Non Cluster:")</f>
        <v>Non Cluster:</v>
      </c>
      <c r="T997" s="106">
        <f t="shared" si="75"/>
        <v>0</v>
      </c>
      <c r="U997" s="106">
        <f t="shared" si="77"/>
        <v>0</v>
      </c>
      <c r="V997" s="106">
        <f t="shared" si="78"/>
        <v>0</v>
      </c>
      <c r="W997" s="119">
        <f t="shared" si="76"/>
        <v>0</v>
      </c>
      <c r="X997" s="106">
        <f t="shared" si="79"/>
        <v>0</v>
      </c>
    </row>
    <row r="998" spans="1:24" ht="14">
      <c r="A998" s="198"/>
      <c r="D998" s="1"/>
      <c r="E998" s="1"/>
      <c r="F998" s="187"/>
      <c r="G998" s="187"/>
      <c r="H998" s="80" t="str">
        <f>IF(ISERROR(IF(ISERROR(VLOOKUP((LEFT(D998,2)),'Fed. Agency Identifier Table'!A$2:C$63,3,FALSE)),(VLOOKUP((LEFT(D998,1)),'Fed. Agency Identifier Table'!A$2:C$63,3,FALSE)),(VLOOKUP((LEFT(D998,2)),'Fed. Agency Identifier Table'!A$2:C$63,3,FALSE)))),"",(IF(ISERROR(VLOOKUP((LEFT(D998,2)),'Fed. Agency Identifier Table'!A$2:C$63,3,FALSE)),(VLOOKUP((LEFT(D998,1)),'Fed. Agency Identifier Table'!A$2:C$63,3,FALSE)),(VLOOKUP((LEFT(D998,2)),'Fed. Agency Identifier Table'!A$2:C$63,3,FALSE)))))</f>
        <v/>
      </c>
      <c r="I998" s="150" t="str">
        <f>IF(ISNUMBER(SEARCH("*.unk*",D998)),"Other Federal Awards",IF(ISERROR(VLOOKUP(D998,'CFDA Program Titles Table'!A$2:C$2607,3,FALSE)),"",VLOOKUP(D998,'CFDA Program Titles Table'!A$2:C$2607,3,FALSE)))</f>
        <v/>
      </c>
      <c r="J998" s="70"/>
      <c r="K998" s="70"/>
      <c r="L998" s="2"/>
      <c r="M998" s="10"/>
      <c r="N998" s="10"/>
      <c r="R998" s="17"/>
      <c r="S998" s="106" t="str">
        <f>IFERROR(IF(J998="Y", "Research And Development Programs Cluster:", VLOOKUP(D998,'Cluster Info'!$A$2:$B$113,2,FALSE)), "Non Cluster:")</f>
        <v>Non Cluster:</v>
      </c>
      <c r="T998" s="106">
        <f t="shared" si="75"/>
        <v>0</v>
      </c>
      <c r="U998" s="106">
        <f t="shared" si="77"/>
        <v>0</v>
      </c>
      <c r="V998" s="106">
        <f t="shared" si="78"/>
        <v>0</v>
      </c>
      <c r="W998" s="119">
        <f t="shared" si="76"/>
        <v>0</v>
      </c>
      <c r="X998" s="106">
        <f t="shared" si="79"/>
        <v>0</v>
      </c>
    </row>
    <row r="999" spans="1:24" ht="14">
      <c r="A999" s="198"/>
      <c r="D999" s="1"/>
      <c r="E999" s="1"/>
      <c r="F999" s="187"/>
      <c r="G999" s="187"/>
      <c r="H999" s="80" t="str">
        <f>IF(ISERROR(IF(ISERROR(VLOOKUP((LEFT(D999,2)),'Fed. Agency Identifier Table'!A$2:C$63,3,FALSE)),(VLOOKUP((LEFT(D999,1)),'Fed. Agency Identifier Table'!A$2:C$63,3,FALSE)),(VLOOKUP((LEFT(D999,2)),'Fed. Agency Identifier Table'!A$2:C$63,3,FALSE)))),"",(IF(ISERROR(VLOOKUP((LEFT(D999,2)),'Fed. Agency Identifier Table'!A$2:C$63,3,FALSE)),(VLOOKUP((LEFT(D999,1)),'Fed. Agency Identifier Table'!A$2:C$63,3,FALSE)),(VLOOKUP((LEFT(D999,2)),'Fed. Agency Identifier Table'!A$2:C$63,3,FALSE)))))</f>
        <v/>
      </c>
      <c r="I999" s="150" t="str">
        <f>IF(ISNUMBER(SEARCH("*.unk*",D999)),"Other Federal Awards",IF(ISERROR(VLOOKUP(D999,'CFDA Program Titles Table'!A$2:C$2607,3,FALSE)),"",VLOOKUP(D999,'CFDA Program Titles Table'!A$2:C$2607,3,FALSE)))</f>
        <v/>
      </c>
      <c r="J999" s="70"/>
      <c r="K999" s="70"/>
      <c r="L999" s="2"/>
      <c r="M999" s="10"/>
      <c r="N999" s="10"/>
      <c r="R999" s="17"/>
      <c r="S999" s="106" t="str">
        <f>IFERROR(IF(J999="Y", "Research And Development Programs Cluster:", VLOOKUP(D999,'Cluster Info'!$A$2:$B$113,2,FALSE)), "Non Cluster:")</f>
        <v>Non Cluster:</v>
      </c>
      <c r="T999" s="106">
        <f t="shared" si="75"/>
        <v>0</v>
      </c>
      <c r="U999" s="106">
        <f t="shared" si="77"/>
        <v>0</v>
      </c>
      <c r="V999" s="106">
        <f t="shared" si="78"/>
        <v>0</v>
      </c>
      <c r="W999" s="119">
        <f t="shared" si="76"/>
        <v>0</v>
      </c>
      <c r="X999" s="106">
        <f t="shared" si="79"/>
        <v>0</v>
      </c>
    </row>
    <row r="1000" spans="1:24" ht="14">
      <c r="A1000" s="198"/>
      <c r="D1000" s="1"/>
      <c r="E1000" s="1"/>
      <c r="F1000" s="187"/>
      <c r="G1000" s="187"/>
      <c r="H1000" s="80" t="str">
        <f>IF(ISERROR(IF(ISERROR(VLOOKUP((LEFT(D1000,2)),'Fed. Agency Identifier Table'!A$2:C$63,3,FALSE)),(VLOOKUP((LEFT(D1000,1)),'Fed. Agency Identifier Table'!A$2:C$63,3,FALSE)),(VLOOKUP((LEFT(D1000,2)),'Fed. Agency Identifier Table'!A$2:C$63,3,FALSE)))),"",(IF(ISERROR(VLOOKUP((LEFT(D1000,2)),'Fed. Agency Identifier Table'!A$2:C$63,3,FALSE)),(VLOOKUP((LEFT(D1000,1)),'Fed. Agency Identifier Table'!A$2:C$63,3,FALSE)),(VLOOKUP((LEFT(D1000,2)),'Fed. Agency Identifier Table'!A$2:C$63,3,FALSE)))))</f>
        <v/>
      </c>
      <c r="I1000" s="150" t="str">
        <f>IF(ISNUMBER(SEARCH("*.unk*",D1000)),"Other Federal Awards",IF(ISERROR(VLOOKUP(D1000,'CFDA Program Titles Table'!A$2:C$2607,3,FALSE)),"",VLOOKUP(D1000,'CFDA Program Titles Table'!A$2:C$2607,3,FALSE)))</f>
        <v/>
      </c>
      <c r="J1000" s="70"/>
      <c r="K1000" s="70"/>
      <c r="L1000" s="2"/>
      <c r="M1000" s="10"/>
      <c r="N1000" s="10"/>
      <c r="R1000" s="17"/>
      <c r="S1000" s="106" t="str">
        <f>IFERROR(IF(J1000="Y", "Research And Development Programs Cluster:", VLOOKUP(D1000,'Cluster Info'!$A$2:$B$113,2,FALSE)), "Non Cluster:")</f>
        <v>Non Cluster:</v>
      </c>
      <c r="T1000" s="106">
        <f t="shared" si="75"/>
        <v>0</v>
      </c>
      <c r="U1000" s="106">
        <f t="shared" si="77"/>
        <v>0</v>
      </c>
      <c r="V1000" s="106">
        <f t="shared" si="78"/>
        <v>0</v>
      </c>
      <c r="W1000" s="119">
        <f t="shared" si="76"/>
        <v>0</v>
      </c>
      <c r="X1000" s="106">
        <f t="shared" si="79"/>
        <v>0</v>
      </c>
    </row>
    <row r="1001" spans="1:24" ht="14">
      <c r="A1001" s="198"/>
      <c r="D1001" s="1"/>
      <c r="E1001" s="1"/>
      <c r="F1001" s="187"/>
      <c r="G1001" s="187"/>
      <c r="H1001" s="80" t="str">
        <f>IF(ISERROR(IF(ISERROR(VLOOKUP((LEFT(D1001,2)),'Fed. Agency Identifier Table'!A$2:C$63,3,FALSE)),(VLOOKUP((LEFT(D1001,1)),'Fed. Agency Identifier Table'!A$2:C$63,3,FALSE)),(VLOOKUP((LEFT(D1001,2)),'Fed. Agency Identifier Table'!A$2:C$63,3,FALSE)))),"",(IF(ISERROR(VLOOKUP((LEFT(D1001,2)),'Fed. Agency Identifier Table'!A$2:C$63,3,FALSE)),(VLOOKUP((LEFT(D1001,1)),'Fed. Agency Identifier Table'!A$2:C$63,3,FALSE)),(VLOOKUP((LEFT(D1001,2)),'Fed. Agency Identifier Table'!A$2:C$63,3,FALSE)))))</f>
        <v/>
      </c>
      <c r="I1001" s="150" t="str">
        <f>IF(ISNUMBER(SEARCH("*.unk*",D1001)),"Other Federal Awards",IF(ISERROR(VLOOKUP(D1001,'CFDA Program Titles Table'!A$2:C$2607,3,FALSE)),"",VLOOKUP(D1001,'CFDA Program Titles Table'!A$2:C$2607,3,FALSE)))</f>
        <v/>
      </c>
      <c r="J1001" s="70"/>
      <c r="K1001" s="70"/>
      <c r="L1001" s="2"/>
      <c r="M1001" s="10"/>
      <c r="N1001" s="10"/>
      <c r="R1001" s="17"/>
      <c r="S1001" s="106" t="str">
        <f>IFERROR(IF(J1001="Y", "Research And Development Programs Cluster:", VLOOKUP(D1001,'Cluster Info'!$A$2:$B$113,2,FALSE)), "Non Cluster:")</f>
        <v>Non Cluster:</v>
      </c>
      <c r="T1001" s="106">
        <f t="shared" si="75"/>
        <v>0</v>
      </c>
      <c r="U1001" s="106">
        <f t="shared" si="77"/>
        <v>0</v>
      </c>
      <c r="V1001" s="106">
        <f t="shared" si="78"/>
        <v>0</v>
      </c>
      <c r="W1001" s="119">
        <f t="shared" si="76"/>
        <v>0</v>
      </c>
      <c r="X1001" s="106">
        <f t="shared" si="79"/>
        <v>0</v>
      </c>
    </row>
    <row r="1002" spans="1:24" ht="14">
      <c r="A1002" s="198"/>
      <c r="D1002" s="1"/>
      <c r="E1002" s="1"/>
      <c r="F1002" s="187"/>
      <c r="G1002" s="187"/>
      <c r="H1002" s="80" t="str">
        <f>IF(ISERROR(IF(ISERROR(VLOOKUP((LEFT(D1002,2)),'Fed. Agency Identifier Table'!A$2:C$63,3,FALSE)),(VLOOKUP((LEFT(D1002,1)),'Fed. Agency Identifier Table'!A$2:C$63,3,FALSE)),(VLOOKUP((LEFT(D1002,2)),'Fed. Agency Identifier Table'!A$2:C$63,3,FALSE)))),"",(IF(ISERROR(VLOOKUP((LEFT(D1002,2)),'Fed. Agency Identifier Table'!A$2:C$63,3,FALSE)),(VLOOKUP((LEFT(D1002,1)),'Fed. Agency Identifier Table'!A$2:C$63,3,FALSE)),(VLOOKUP((LEFT(D1002,2)),'Fed. Agency Identifier Table'!A$2:C$63,3,FALSE)))))</f>
        <v/>
      </c>
      <c r="I1002" s="150" t="str">
        <f>IF(ISNUMBER(SEARCH("*.unk*",D1002)),"Other Federal Awards",IF(ISERROR(VLOOKUP(D1002,'CFDA Program Titles Table'!A$2:C$2607,3,FALSE)),"",VLOOKUP(D1002,'CFDA Program Titles Table'!A$2:C$2607,3,FALSE)))</f>
        <v/>
      </c>
      <c r="J1002" s="70"/>
      <c r="K1002" s="70"/>
      <c r="L1002" s="2"/>
      <c r="M1002" s="10"/>
      <c r="N1002" s="10"/>
      <c r="R1002" s="17"/>
      <c r="S1002" s="106" t="str">
        <f>IFERROR(IF(J1002="Y", "Research And Development Programs Cluster:", VLOOKUP(D1002,'Cluster Info'!$A$2:$B$113,2,FALSE)), "Non Cluster:")</f>
        <v>Non Cluster:</v>
      </c>
      <c r="T1002" s="106">
        <f t="shared" si="75"/>
        <v>0</v>
      </c>
      <c r="U1002" s="106">
        <f t="shared" si="77"/>
        <v>0</v>
      </c>
      <c r="V1002" s="106">
        <f t="shared" si="78"/>
        <v>0</v>
      </c>
      <c r="W1002" s="119">
        <f t="shared" si="76"/>
        <v>0</v>
      </c>
      <c r="X1002" s="106">
        <f t="shared" si="79"/>
        <v>0</v>
      </c>
    </row>
    <row r="1003" spans="1:24" ht="14">
      <c r="A1003" s="198"/>
      <c r="D1003" s="1"/>
      <c r="E1003" s="1"/>
      <c r="F1003" s="187"/>
      <c r="G1003" s="187"/>
      <c r="H1003" s="80" t="str">
        <f>IF(ISERROR(IF(ISERROR(VLOOKUP((LEFT(D1003,2)),'Fed. Agency Identifier Table'!A$2:C$63,3,FALSE)),(VLOOKUP((LEFT(D1003,1)),'Fed. Agency Identifier Table'!A$2:C$63,3,FALSE)),(VLOOKUP((LEFT(D1003,2)),'Fed. Agency Identifier Table'!A$2:C$63,3,FALSE)))),"",(IF(ISERROR(VLOOKUP((LEFT(D1003,2)),'Fed. Agency Identifier Table'!A$2:C$63,3,FALSE)),(VLOOKUP((LEFT(D1003,1)),'Fed. Agency Identifier Table'!A$2:C$63,3,FALSE)),(VLOOKUP((LEFT(D1003,2)),'Fed. Agency Identifier Table'!A$2:C$63,3,FALSE)))))</f>
        <v/>
      </c>
      <c r="I1003" s="150" t="str">
        <f>IF(ISNUMBER(SEARCH("*.unk*",D1003)),"Other Federal Awards",IF(ISERROR(VLOOKUP(D1003,'CFDA Program Titles Table'!A$2:C$2607,3,FALSE)),"",VLOOKUP(D1003,'CFDA Program Titles Table'!A$2:C$2607,3,FALSE)))</f>
        <v/>
      </c>
      <c r="J1003" s="70"/>
      <c r="K1003" s="70"/>
      <c r="L1003" s="2"/>
      <c r="M1003" s="10"/>
      <c r="N1003" s="10"/>
      <c r="R1003" s="17"/>
      <c r="S1003" s="106" t="str">
        <f>IFERROR(IF(J1003="Y", "Research And Development Programs Cluster:", VLOOKUP(D1003,'Cluster Info'!$A$2:$B$113,2,FALSE)), "Non Cluster:")</f>
        <v>Non Cluster:</v>
      </c>
      <c r="T1003" s="106">
        <f t="shared" si="75"/>
        <v>0</v>
      </c>
      <c r="U1003" s="106">
        <f t="shared" si="77"/>
        <v>0</v>
      </c>
      <c r="V1003" s="106">
        <f t="shared" si="78"/>
        <v>0</v>
      </c>
      <c r="W1003" s="119">
        <f t="shared" si="76"/>
        <v>0</v>
      </c>
      <c r="X1003" s="106">
        <f t="shared" si="79"/>
        <v>0</v>
      </c>
    </row>
    <row r="1004" spans="1:24" ht="14">
      <c r="A1004" s="198"/>
      <c r="D1004" s="1"/>
      <c r="E1004" s="1"/>
      <c r="F1004" s="187"/>
      <c r="G1004" s="187"/>
      <c r="H1004" s="80" t="str">
        <f>IF(ISERROR(IF(ISERROR(VLOOKUP((LEFT(D1004,2)),'Fed. Agency Identifier Table'!A$2:C$63,3,FALSE)),(VLOOKUP((LEFT(D1004,1)),'Fed. Agency Identifier Table'!A$2:C$63,3,FALSE)),(VLOOKUP((LEFT(D1004,2)),'Fed. Agency Identifier Table'!A$2:C$63,3,FALSE)))),"",(IF(ISERROR(VLOOKUP((LEFT(D1004,2)),'Fed. Agency Identifier Table'!A$2:C$63,3,FALSE)),(VLOOKUP((LEFT(D1004,1)),'Fed. Agency Identifier Table'!A$2:C$63,3,FALSE)),(VLOOKUP((LEFT(D1004,2)),'Fed. Agency Identifier Table'!A$2:C$63,3,FALSE)))))</f>
        <v/>
      </c>
      <c r="I1004" s="150" t="str">
        <f>IF(ISNUMBER(SEARCH("*.unk*",D1004)),"Other Federal Awards",IF(ISERROR(VLOOKUP(D1004,'CFDA Program Titles Table'!A$2:C$2607,3,FALSE)),"",VLOOKUP(D1004,'CFDA Program Titles Table'!A$2:C$2607,3,FALSE)))</f>
        <v/>
      </c>
      <c r="J1004" s="70"/>
      <c r="K1004" s="70"/>
      <c r="L1004" s="2"/>
      <c r="M1004" s="10"/>
      <c r="N1004" s="10"/>
      <c r="R1004" s="17"/>
      <c r="S1004" s="106" t="str">
        <f>IFERROR(IF(J1004="Y", "Research And Development Programs Cluster:", VLOOKUP(D1004,'Cluster Info'!$A$2:$B$113,2,FALSE)), "Non Cluster:")</f>
        <v>Non Cluster:</v>
      </c>
      <c r="T1004" s="106">
        <f t="shared" si="75"/>
        <v>0</v>
      </c>
      <c r="U1004" s="106">
        <f t="shared" si="77"/>
        <v>0</v>
      </c>
      <c r="V1004" s="106">
        <f t="shared" si="78"/>
        <v>0</v>
      </c>
      <c r="W1004" s="119">
        <f t="shared" si="76"/>
        <v>0</v>
      </c>
      <c r="X1004" s="106">
        <f t="shared" si="79"/>
        <v>0</v>
      </c>
    </row>
    <row r="1005" spans="1:24" ht="14">
      <c r="A1005" s="198"/>
      <c r="D1005" s="1"/>
      <c r="E1005" s="1"/>
      <c r="F1005" s="187"/>
      <c r="G1005" s="187"/>
      <c r="H1005" s="80" t="str">
        <f>IF(ISERROR(IF(ISERROR(VLOOKUP((LEFT(D1005,2)),'Fed. Agency Identifier Table'!A$2:C$63,3,FALSE)),(VLOOKUP((LEFT(D1005,1)),'Fed. Agency Identifier Table'!A$2:C$63,3,FALSE)),(VLOOKUP((LEFT(D1005,2)),'Fed. Agency Identifier Table'!A$2:C$63,3,FALSE)))),"",(IF(ISERROR(VLOOKUP((LEFT(D1005,2)),'Fed. Agency Identifier Table'!A$2:C$63,3,FALSE)),(VLOOKUP((LEFT(D1005,1)),'Fed. Agency Identifier Table'!A$2:C$63,3,FALSE)),(VLOOKUP((LEFT(D1005,2)),'Fed. Agency Identifier Table'!A$2:C$63,3,FALSE)))))</f>
        <v/>
      </c>
      <c r="I1005" s="150" t="str">
        <f>IF(ISNUMBER(SEARCH("*.unk*",D1005)),"Other Federal Awards",IF(ISERROR(VLOOKUP(D1005,'CFDA Program Titles Table'!A$2:C$2607,3,FALSE)),"",VLOOKUP(D1005,'CFDA Program Titles Table'!A$2:C$2607,3,FALSE)))</f>
        <v/>
      </c>
      <c r="J1005" s="70"/>
      <c r="K1005" s="70"/>
      <c r="L1005" s="2"/>
      <c r="M1005" s="10"/>
      <c r="N1005" s="10"/>
      <c r="R1005" s="17"/>
      <c r="S1005" s="106" t="str">
        <f>IFERROR(IF(J1005="Y", "Research And Development Programs Cluster:", VLOOKUP(D1005,'Cluster Info'!$A$2:$B$113,2,FALSE)), "Non Cluster:")</f>
        <v>Non Cluster:</v>
      </c>
      <c r="T1005" s="106">
        <f t="shared" si="75"/>
        <v>0</v>
      </c>
      <c r="U1005" s="106">
        <f t="shared" si="77"/>
        <v>0</v>
      </c>
      <c r="V1005" s="106">
        <f t="shared" si="78"/>
        <v>0</v>
      </c>
      <c r="W1005" s="119">
        <f t="shared" si="76"/>
        <v>0</v>
      </c>
      <c r="X1005" s="106">
        <f t="shared" si="79"/>
        <v>0</v>
      </c>
    </row>
    <row r="1006" spans="1:24" ht="14">
      <c r="A1006" s="198"/>
      <c r="D1006" s="1"/>
      <c r="E1006" s="1"/>
      <c r="F1006" s="187"/>
      <c r="G1006" s="187"/>
      <c r="H1006" s="80" t="str">
        <f>IF(ISERROR(IF(ISERROR(VLOOKUP((LEFT(D1006,2)),'Fed. Agency Identifier Table'!A$2:C$63,3,FALSE)),(VLOOKUP((LEFT(D1006,1)),'Fed. Agency Identifier Table'!A$2:C$63,3,FALSE)),(VLOOKUP((LEFT(D1006,2)),'Fed. Agency Identifier Table'!A$2:C$63,3,FALSE)))),"",(IF(ISERROR(VLOOKUP((LEFT(D1006,2)),'Fed. Agency Identifier Table'!A$2:C$63,3,FALSE)),(VLOOKUP((LEFT(D1006,1)),'Fed. Agency Identifier Table'!A$2:C$63,3,FALSE)),(VLOOKUP((LEFT(D1006,2)),'Fed. Agency Identifier Table'!A$2:C$63,3,FALSE)))))</f>
        <v/>
      </c>
      <c r="I1006" s="150" t="str">
        <f>IF(ISNUMBER(SEARCH("*.unk*",D1006)),"Other Federal Awards",IF(ISERROR(VLOOKUP(D1006,'CFDA Program Titles Table'!A$2:C$2607,3,FALSE)),"",VLOOKUP(D1006,'CFDA Program Titles Table'!A$2:C$2607,3,FALSE)))</f>
        <v/>
      </c>
      <c r="J1006" s="70"/>
      <c r="K1006" s="70"/>
      <c r="L1006" s="2"/>
      <c r="M1006" s="10"/>
      <c r="N1006" s="10"/>
      <c r="R1006" s="17"/>
      <c r="S1006" s="106" t="str">
        <f>IFERROR(IF(J1006="Y", "Research And Development Programs Cluster:", VLOOKUP(D1006,'Cluster Info'!$A$2:$B$113,2,FALSE)), "Non Cluster:")</f>
        <v>Non Cluster:</v>
      </c>
      <c r="T1006" s="106">
        <f t="shared" si="75"/>
        <v>0</v>
      </c>
      <c r="U1006" s="106">
        <f t="shared" si="77"/>
        <v>0</v>
      </c>
      <c r="V1006" s="106">
        <f t="shared" si="78"/>
        <v>0</v>
      </c>
      <c r="W1006" s="119">
        <f t="shared" si="76"/>
        <v>0</v>
      </c>
      <c r="X1006" s="106">
        <f t="shared" si="79"/>
        <v>0</v>
      </c>
    </row>
    <row r="1007" spans="1:24" ht="14">
      <c r="A1007" s="198"/>
      <c r="D1007" s="1"/>
      <c r="E1007" s="1"/>
      <c r="F1007" s="187"/>
      <c r="G1007" s="187"/>
      <c r="H1007" s="80" t="str">
        <f>IF(ISERROR(IF(ISERROR(VLOOKUP((LEFT(D1007,2)),'Fed. Agency Identifier Table'!A$2:C$63,3,FALSE)),(VLOOKUP((LEFT(D1007,1)),'Fed. Agency Identifier Table'!A$2:C$63,3,FALSE)),(VLOOKUP((LEFT(D1007,2)),'Fed. Agency Identifier Table'!A$2:C$63,3,FALSE)))),"",(IF(ISERROR(VLOOKUP((LEFT(D1007,2)),'Fed. Agency Identifier Table'!A$2:C$63,3,FALSE)),(VLOOKUP((LEFT(D1007,1)),'Fed. Agency Identifier Table'!A$2:C$63,3,FALSE)),(VLOOKUP((LEFT(D1007,2)),'Fed. Agency Identifier Table'!A$2:C$63,3,FALSE)))))</f>
        <v/>
      </c>
      <c r="I1007" s="150" t="str">
        <f>IF(ISNUMBER(SEARCH("*.unk*",D1007)),"Other Federal Awards",IF(ISERROR(VLOOKUP(D1007,'CFDA Program Titles Table'!A$2:C$2607,3,FALSE)),"",VLOOKUP(D1007,'CFDA Program Titles Table'!A$2:C$2607,3,FALSE)))</f>
        <v/>
      </c>
      <c r="J1007" s="70"/>
      <c r="K1007" s="70"/>
      <c r="L1007" s="2"/>
      <c r="M1007" s="10"/>
      <c r="N1007" s="10"/>
      <c r="R1007" s="17"/>
      <c r="S1007" s="106" t="str">
        <f>IFERROR(IF(J1007="Y", "Research And Development Programs Cluster:", VLOOKUP(D1007,'Cluster Info'!$A$2:$B$113,2,FALSE)), "Non Cluster:")</f>
        <v>Non Cluster:</v>
      </c>
      <c r="T1007" s="106">
        <f t="shared" si="75"/>
        <v>0</v>
      </c>
      <c r="U1007" s="106">
        <f t="shared" si="77"/>
        <v>0</v>
      </c>
      <c r="V1007" s="106">
        <f t="shared" si="78"/>
        <v>0</v>
      </c>
      <c r="W1007" s="119">
        <f t="shared" si="76"/>
        <v>0</v>
      </c>
      <c r="X1007" s="106">
        <f t="shared" si="79"/>
        <v>0</v>
      </c>
    </row>
    <row r="1008" spans="1:24" ht="14">
      <c r="A1008" s="198"/>
      <c r="D1008" s="1"/>
      <c r="E1008" s="1"/>
      <c r="F1008" s="187"/>
      <c r="G1008" s="187"/>
      <c r="H1008" s="80" t="str">
        <f>IF(ISERROR(IF(ISERROR(VLOOKUP((LEFT(D1008,2)),'Fed. Agency Identifier Table'!A$2:C$63,3,FALSE)),(VLOOKUP((LEFT(D1008,1)),'Fed. Agency Identifier Table'!A$2:C$63,3,FALSE)),(VLOOKUP((LEFT(D1008,2)),'Fed. Agency Identifier Table'!A$2:C$63,3,FALSE)))),"",(IF(ISERROR(VLOOKUP((LEFT(D1008,2)),'Fed. Agency Identifier Table'!A$2:C$63,3,FALSE)),(VLOOKUP((LEFT(D1008,1)),'Fed. Agency Identifier Table'!A$2:C$63,3,FALSE)),(VLOOKUP((LEFT(D1008,2)),'Fed. Agency Identifier Table'!A$2:C$63,3,FALSE)))))</f>
        <v/>
      </c>
      <c r="I1008" s="150" t="str">
        <f>IF(ISNUMBER(SEARCH("*.unk*",D1008)),"Other Federal Awards",IF(ISERROR(VLOOKUP(D1008,'CFDA Program Titles Table'!A$2:C$2607,3,FALSE)),"",VLOOKUP(D1008,'CFDA Program Titles Table'!A$2:C$2607,3,FALSE)))</f>
        <v/>
      </c>
      <c r="J1008" s="70"/>
      <c r="K1008" s="70"/>
      <c r="L1008" s="2"/>
      <c r="M1008" s="10"/>
      <c r="N1008" s="10"/>
      <c r="R1008" s="17"/>
      <c r="S1008" s="106" t="str">
        <f>IFERROR(IF(J1008="Y", "Research And Development Programs Cluster:", VLOOKUP(D1008,'Cluster Info'!$A$2:$B$113,2,FALSE)), "Non Cluster:")</f>
        <v>Non Cluster:</v>
      </c>
      <c r="T1008" s="106">
        <f t="shared" si="75"/>
        <v>0</v>
      </c>
      <c r="U1008" s="106">
        <f t="shared" si="77"/>
        <v>0</v>
      </c>
      <c r="V1008" s="106">
        <f t="shared" si="78"/>
        <v>0</v>
      </c>
      <c r="W1008" s="119">
        <f t="shared" si="76"/>
        <v>0</v>
      </c>
      <c r="X1008" s="106">
        <f t="shared" si="79"/>
        <v>0</v>
      </c>
    </row>
    <row r="1009" spans="1:24" ht="14">
      <c r="A1009" s="198"/>
      <c r="D1009" s="1"/>
      <c r="E1009" s="1"/>
      <c r="F1009" s="187"/>
      <c r="G1009" s="187"/>
      <c r="H1009" s="80" t="str">
        <f>IF(ISERROR(IF(ISERROR(VLOOKUP((LEFT(D1009,2)),'Fed. Agency Identifier Table'!A$2:C$63,3,FALSE)),(VLOOKUP((LEFT(D1009,1)),'Fed. Agency Identifier Table'!A$2:C$63,3,FALSE)),(VLOOKUP((LEFT(D1009,2)),'Fed. Agency Identifier Table'!A$2:C$63,3,FALSE)))),"",(IF(ISERROR(VLOOKUP((LEFT(D1009,2)),'Fed. Agency Identifier Table'!A$2:C$63,3,FALSE)),(VLOOKUP((LEFT(D1009,1)),'Fed. Agency Identifier Table'!A$2:C$63,3,FALSE)),(VLOOKUP((LEFT(D1009,2)),'Fed. Agency Identifier Table'!A$2:C$63,3,FALSE)))))</f>
        <v/>
      </c>
      <c r="I1009" s="150" t="str">
        <f>IF(ISNUMBER(SEARCH("*.unk*",D1009)),"Other Federal Awards",IF(ISERROR(VLOOKUP(D1009,'CFDA Program Titles Table'!A$2:C$2607,3,FALSE)),"",VLOOKUP(D1009,'CFDA Program Titles Table'!A$2:C$2607,3,FALSE)))</f>
        <v/>
      </c>
      <c r="J1009" s="70"/>
      <c r="K1009" s="70"/>
      <c r="L1009" s="2"/>
      <c r="M1009" s="10"/>
      <c r="N1009" s="10"/>
      <c r="R1009" s="17"/>
      <c r="S1009" s="106" t="str">
        <f>IFERROR(IF(J1009="Y", "Research And Development Programs Cluster:", VLOOKUP(D1009,'Cluster Info'!$A$2:$B$113,2,FALSE)), "Non Cluster:")</f>
        <v>Non Cluster:</v>
      </c>
      <c r="T1009" s="106">
        <f t="shared" si="75"/>
        <v>0</v>
      </c>
      <c r="U1009" s="106">
        <f t="shared" si="77"/>
        <v>0</v>
      </c>
      <c r="V1009" s="106">
        <f t="shared" si="78"/>
        <v>0</v>
      </c>
      <c r="W1009" s="119">
        <f t="shared" si="76"/>
        <v>0</v>
      </c>
      <c r="X1009" s="106">
        <f t="shared" si="79"/>
        <v>0</v>
      </c>
    </row>
    <row r="1010" spans="1:24" ht="14">
      <c r="A1010" s="198"/>
      <c r="D1010" s="1"/>
      <c r="E1010" s="1"/>
      <c r="F1010" s="187"/>
      <c r="G1010" s="187"/>
      <c r="H1010" s="80" t="str">
        <f>IF(ISERROR(IF(ISERROR(VLOOKUP((LEFT(D1010,2)),'Fed. Agency Identifier Table'!A$2:C$63,3,FALSE)),(VLOOKUP((LEFT(D1010,1)),'Fed. Agency Identifier Table'!A$2:C$63,3,FALSE)),(VLOOKUP((LEFT(D1010,2)),'Fed. Agency Identifier Table'!A$2:C$63,3,FALSE)))),"",(IF(ISERROR(VLOOKUP((LEFT(D1010,2)),'Fed. Agency Identifier Table'!A$2:C$63,3,FALSE)),(VLOOKUP((LEFT(D1010,1)),'Fed. Agency Identifier Table'!A$2:C$63,3,FALSE)),(VLOOKUP((LEFT(D1010,2)),'Fed. Agency Identifier Table'!A$2:C$63,3,FALSE)))))</f>
        <v/>
      </c>
      <c r="I1010" s="150" t="str">
        <f>IF(ISNUMBER(SEARCH("*.unk*",D1010)),"Other Federal Awards",IF(ISERROR(VLOOKUP(D1010,'CFDA Program Titles Table'!A$2:C$2607,3,FALSE)),"",VLOOKUP(D1010,'CFDA Program Titles Table'!A$2:C$2607,3,FALSE)))</f>
        <v/>
      </c>
      <c r="J1010" s="70"/>
      <c r="K1010" s="70"/>
      <c r="L1010" s="2"/>
      <c r="M1010" s="10"/>
      <c r="N1010" s="10"/>
      <c r="R1010" s="17"/>
      <c r="S1010" s="106" t="str">
        <f>IFERROR(IF(J1010="Y", "Research And Development Programs Cluster:", VLOOKUP(D1010,'Cluster Info'!$A$2:$B$113,2,FALSE)), "Non Cluster:")</f>
        <v>Non Cluster:</v>
      </c>
      <c r="T1010" s="106">
        <f t="shared" si="75"/>
        <v>0</v>
      </c>
      <c r="U1010" s="106">
        <f t="shared" si="77"/>
        <v>0</v>
      </c>
      <c r="V1010" s="106">
        <f t="shared" si="78"/>
        <v>0</v>
      </c>
      <c r="W1010" s="119">
        <f t="shared" si="76"/>
        <v>0</v>
      </c>
      <c r="X1010" s="106">
        <f t="shared" si="79"/>
        <v>0</v>
      </c>
    </row>
    <row r="1011" spans="1:24" ht="14">
      <c r="A1011" s="198"/>
      <c r="D1011" s="1"/>
      <c r="E1011" s="1"/>
      <c r="F1011" s="187"/>
      <c r="G1011" s="187"/>
      <c r="H1011" s="80" t="str">
        <f>IF(ISERROR(IF(ISERROR(VLOOKUP((LEFT(D1011,2)),'Fed. Agency Identifier Table'!A$2:C$63,3,FALSE)),(VLOOKUP((LEFT(D1011,1)),'Fed. Agency Identifier Table'!A$2:C$63,3,FALSE)),(VLOOKUP((LEFT(D1011,2)),'Fed. Agency Identifier Table'!A$2:C$63,3,FALSE)))),"",(IF(ISERROR(VLOOKUP((LEFT(D1011,2)),'Fed. Agency Identifier Table'!A$2:C$63,3,FALSE)),(VLOOKUP((LEFT(D1011,1)),'Fed. Agency Identifier Table'!A$2:C$63,3,FALSE)),(VLOOKUP((LEFT(D1011,2)),'Fed. Agency Identifier Table'!A$2:C$63,3,FALSE)))))</f>
        <v/>
      </c>
      <c r="I1011" s="150" t="str">
        <f>IF(ISNUMBER(SEARCH("*.unk*",D1011)),"Other Federal Awards",IF(ISERROR(VLOOKUP(D1011,'CFDA Program Titles Table'!A$2:C$2607,3,FALSE)),"",VLOOKUP(D1011,'CFDA Program Titles Table'!A$2:C$2607,3,FALSE)))</f>
        <v/>
      </c>
      <c r="J1011" s="70"/>
      <c r="K1011" s="70"/>
      <c r="L1011" s="2"/>
      <c r="M1011" s="10"/>
      <c r="N1011" s="10"/>
      <c r="R1011" s="17"/>
      <c r="S1011" s="106" t="str">
        <f>IFERROR(IF(J1011="Y", "Research And Development Programs Cluster:", VLOOKUP(D1011,'Cluster Info'!$A$2:$B$113,2,FALSE)), "Non Cluster:")</f>
        <v>Non Cluster:</v>
      </c>
      <c r="T1011" s="106">
        <f t="shared" si="75"/>
        <v>0</v>
      </c>
      <c r="U1011" s="106">
        <f t="shared" si="77"/>
        <v>0</v>
      </c>
      <c r="V1011" s="106">
        <f t="shared" si="78"/>
        <v>0</v>
      </c>
      <c r="W1011" s="119">
        <f t="shared" si="76"/>
        <v>0</v>
      </c>
      <c r="X1011" s="106">
        <f t="shared" si="79"/>
        <v>0</v>
      </c>
    </row>
    <row r="1012" spans="1:24" ht="14">
      <c r="A1012" s="198"/>
      <c r="D1012" s="1"/>
      <c r="E1012" s="1"/>
      <c r="F1012" s="187"/>
      <c r="G1012" s="187"/>
      <c r="H1012" s="80" t="str">
        <f>IF(ISERROR(IF(ISERROR(VLOOKUP((LEFT(D1012,2)),'Fed. Agency Identifier Table'!A$2:C$63,3,FALSE)),(VLOOKUP((LEFT(D1012,1)),'Fed. Agency Identifier Table'!A$2:C$63,3,FALSE)),(VLOOKUP((LEFT(D1012,2)),'Fed. Agency Identifier Table'!A$2:C$63,3,FALSE)))),"",(IF(ISERROR(VLOOKUP((LEFT(D1012,2)),'Fed. Agency Identifier Table'!A$2:C$63,3,FALSE)),(VLOOKUP((LEFT(D1012,1)),'Fed. Agency Identifier Table'!A$2:C$63,3,FALSE)),(VLOOKUP((LEFT(D1012,2)),'Fed. Agency Identifier Table'!A$2:C$63,3,FALSE)))))</f>
        <v/>
      </c>
      <c r="I1012" s="150" t="str">
        <f>IF(ISNUMBER(SEARCH("*.unk*",D1012)),"Other Federal Awards",IF(ISERROR(VLOOKUP(D1012,'CFDA Program Titles Table'!A$2:C$2607,3,FALSE)),"",VLOOKUP(D1012,'CFDA Program Titles Table'!A$2:C$2607,3,FALSE)))</f>
        <v/>
      </c>
      <c r="J1012" s="70"/>
      <c r="K1012" s="70"/>
      <c r="L1012" s="2"/>
      <c r="M1012" s="10"/>
      <c r="N1012" s="10"/>
      <c r="R1012" s="17"/>
      <c r="S1012" s="106" t="str">
        <f>IFERROR(IF(J1012="Y", "Research And Development Programs Cluster:", VLOOKUP(D1012,'Cluster Info'!$A$2:$B$113,2,FALSE)), "Non Cluster:")</f>
        <v>Non Cluster:</v>
      </c>
      <c r="T1012" s="106">
        <f t="shared" si="75"/>
        <v>0</v>
      </c>
      <c r="U1012" s="106">
        <f t="shared" si="77"/>
        <v>0</v>
      </c>
      <c r="V1012" s="106">
        <f t="shared" si="78"/>
        <v>0</v>
      </c>
      <c r="W1012" s="119">
        <f t="shared" si="76"/>
        <v>0</v>
      </c>
      <c r="X1012" s="106">
        <f t="shared" si="79"/>
        <v>0</v>
      </c>
    </row>
    <row r="1013" spans="1:24" ht="14">
      <c r="A1013" s="198"/>
      <c r="D1013" s="1"/>
      <c r="E1013" s="1"/>
      <c r="F1013" s="187"/>
      <c r="G1013" s="187"/>
      <c r="H1013" s="80" t="str">
        <f>IF(ISERROR(IF(ISERROR(VLOOKUP((LEFT(D1013,2)),'Fed. Agency Identifier Table'!A$2:C$63,3,FALSE)),(VLOOKUP((LEFT(D1013,1)),'Fed. Agency Identifier Table'!A$2:C$63,3,FALSE)),(VLOOKUP((LEFT(D1013,2)),'Fed. Agency Identifier Table'!A$2:C$63,3,FALSE)))),"",(IF(ISERROR(VLOOKUP((LEFT(D1013,2)),'Fed. Agency Identifier Table'!A$2:C$63,3,FALSE)),(VLOOKUP((LEFT(D1013,1)),'Fed. Agency Identifier Table'!A$2:C$63,3,FALSE)),(VLOOKUP((LEFT(D1013,2)),'Fed. Agency Identifier Table'!A$2:C$63,3,FALSE)))))</f>
        <v/>
      </c>
      <c r="I1013" s="150" t="str">
        <f>IF(ISNUMBER(SEARCH("*.unk*",D1013)),"Other Federal Awards",IF(ISERROR(VLOOKUP(D1013,'CFDA Program Titles Table'!A$2:C$2607,3,FALSE)),"",VLOOKUP(D1013,'CFDA Program Titles Table'!A$2:C$2607,3,FALSE)))</f>
        <v/>
      </c>
      <c r="J1013" s="70"/>
      <c r="K1013" s="70"/>
      <c r="L1013" s="2"/>
      <c r="M1013" s="10"/>
      <c r="N1013" s="10"/>
      <c r="R1013" s="17"/>
      <c r="S1013" s="106" t="str">
        <f>IFERROR(IF(J1013="Y", "Research And Development Programs Cluster:", VLOOKUP(D1013,'Cluster Info'!$A$2:$B$113,2,FALSE)), "Non Cluster:")</f>
        <v>Non Cluster:</v>
      </c>
      <c r="T1013" s="106">
        <f t="shared" si="75"/>
        <v>0</v>
      </c>
      <c r="U1013" s="106">
        <f t="shared" si="77"/>
        <v>0</v>
      </c>
      <c r="V1013" s="106">
        <f t="shared" si="78"/>
        <v>0</v>
      </c>
      <c r="W1013" s="119">
        <f t="shared" si="76"/>
        <v>0</v>
      </c>
      <c r="X1013" s="106">
        <f t="shared" si="79"/>
        <v>0</v>
      </c>
    </row>
    <row r="1014" spans="1:24" ht="14">
      <c r="A1014" s="198"/>
      <c r="D1014" s="1"/>
      <c r="E1014" s="1"/>
      <c r="F1014" s="187"/>
      <c r="G1014" s="187"/>
      <c r="H1014" s="80" t="str">
        <f>IF(ISERROR(IF(ISERROR(VLOOKUP((LEFT(D1014,2)),'Fed. Agency Identifier Table'!A$2:C$63,3,FALSE)),(VLOOKUP((LEFT(D1014,1)),'Fed. Agency Identifier Table'!A$2:C$63,3,FALSE)),(VLOOKUP((LEFT(D1014,2)),'Fed. Agency Identifier Table'!A$2:C$63,3,FALSE)))),"",(IF(ISERROR(VLOOKUP((LEFT(D1014,2)),'Fed. Agency Identifier Table'!A$2:C$63,3,FALSE)),(VLOOKUP((LEFT(D1014,1)),'Fed. Agency Identifier Table'!A$2:C$63,3,FALSE)),(VLOOKUP((LEFT(D1014,2)),'Fed. Agency Identifier Table'!A$2:C$63,3,FALSE)))))</f>
        <v/>
      </c>
      <c r="I1014" s="150" t="str">
        <f>IF(ISNUMBER(SEARCH("*.unk*",D1014)),"Other Federal Awards",IF(ISERROR(VLOOKUP(D1014,'CFDA Program Titles Table'!A$2:C$2607,3,FALSE)),"",VLOOKUP(D1014,'CFDA Program Titles Table'!A$2:C$2607,3,FALSE)))</f>
        <v/>
      </c>
      <c r="J1014" s="70"/>
      <c r="K1014" s="70"/>
      <c r="L1014" s="2"/>
      <c r="M1014" s="10"/>
      <c r="N1014" s="10"/>
      <c r="R1014" s="17"/>
      <c r="S1014" s="106" t="str">
        <f>IFERROR(IF(J1014="Y", "Research And Development Programs Cluster:", VLOOKUP(D1014,'Cluster Info'!$A$2:$B$113,2,FALSE)), "Non Cluster:")</f>
        <v>Non Cluster:</v>
      </c>
      <c r="T1014" s="106">
        <f t="shared" si="75"/>
        <v>0</v>
      </c>
      <c r="U1014" s="106">
        <f t="shared" si="77"/>
        <v>0</v>
      </c>
      <c r="V1014" s="106">
        <f t="shared" si="78"/>
        <v>0</v>
      </c>
      <c r="W1014" s="119">
        <f t="shared" si="76"/>
        <v>0</v>
      </c>
      <c r="X1014" s="106">
        <f t="shared" si="79"/>
        <v>0</v>
      </c>
    </row>
    <row r="1015" spans="1:24" ht="14">
      <c r="A1015" s="198"/>
      <c r="D1015" s="1"/>
      <c r="E1015" s="1"/>
      <c r="F1015" s="187"/>
      <c r="G1015" s="187"/>
      <c r="H1015" s="80" t="str">
        <f>IF(ISERROR(IF(ISERROR(VLOOKUP((LEFT(D1015,2)),'Fed. Agency Identifier Table'!A$2:C$63,3,FALSE)),(VLOOKUP((LEFT(D1015,1)),'Fed. Agency Identifier Table'!A$2:C$63,3,FALSE)),(VLOOKUP((LEFT(D1015,2)),'Fed. Agency Identifier Table'!A$2:C$63,3,FALSE)))),"",(IF(ISERROR(VLOOKUP((LEFT(D1015,2)),'Fed. Agency Identifier Table'!A$2:C$63,3,FALSE)),(VLOOKUP((LEFT(D1015,1)),'Fed. Agency Identifier Table'!A$2:C$63,3,FALSE)),(VLOOKUP((LEFT(D1015,2)),'Fed. Agency Identifier Table'!A$2:C$63,3,FALSE)))))</f>
        <v/>
      </c>
      <c r="I1015" s="150" t="str">
        <f>IF(ISNUMBER(SEARCH("*.unk*",D1015)),"Other Federal Awards",IF(ISERROR(VLOOKUP(D1015,'CFDA Program Titles Table'!A$2:C$2607,3,FALSE)),"",VLOOKUP(D1015,'CFDA Program Titles Table'!A$2:C$2607,3,FALSE)))</f>
        <v/>
      </c>
      <c r="J1015" s="70"/>
      <c r="K1015" s="70"/>
      <c r="L1015" s="2"/>
      <c r="M1015" s="10"/>
      <c r="N1015" s="10"/>
      <c r="R1015" s="17"/>
      <c r="S1015" s="106" t="str">
        <f>IFERROR(IF(J1015="Y", "Research And Development Programs Cluster:", VLOOKUP(D1015,'Cluster Info'!$A$2:$B$113,2,FALSE)), "Non Cluster:")</f>
        <v>Non Cluster:</v>
      </c>
      <c r="T1015" s="106">
        <f t="shared" si="75"/>
        <v>0</v>
      </c>
      <c r="U1015" s="106">
        <f t="shared" si="77"/>
        <v>0</v>
      </c>
      <c r="V1015" s="106">
        <f t="shared" si="78"/>
        <v>0</v>
      </c>
      <c r="W1015" s="119">
        <f t="shared" si="76"/>
        <v>0</v>
      </c>
      <c r="X1015" s="106">
        <f t="shared" si="79"/>
        <v>0</v>
      </c>
    </row>
    <row r="1016" spans="1:24" ht="14">
      <c r="A1016" s="198"/>
      <c r="D1016" s="1"/>
      <c r="E1016" s="1"/>
      <c r="F1016" s="187"/>
      <c r="G1016" s="187"/>
      <c r="H1016" s="80" t="str">
        <f>IF(ISERROR(IF(ISERROR(VLOOKUP((LEFT(D1016,2)),'Fed. Agency Identifier Table'!A$2:C$63,3,FALSE)),(VLOOKUP((LEFT(D1016,1)),'Fed. Agency Identifier Table'!A$2:C$63,3,FALSE)),(VLOOKUP((LEFT(D1016,2)),'Fed. Agency Identifier Table'!A$2:C$63,3,FALSE)))),"",(IF(ISERROR(VLOOKUP((LEFT(D1016,2)),'Fed. Agency Identifier Table'!A$2:C$63,3,FALSE)),(VLOOKUP((LEFT(D1016,1)),'Fed. Agency Identifier Table'!A$2:C$63,3,FALSE)),(VLOOKUP((LEFT(D1016,2)),'Fed. Agency Identifier Table'!A$2:C$63,3,FALSE)))))</f>
        <v/>
      </c>
      <c r="I1016" s="150" t="str">
        <f>IF(ISNUMBER(SEARCH("*.unk*",D1016)),"Other Federal Awards",IF(ISERROR(VLOOKUP(D1016,'CFDA Program Titles Table'!A$2:C$2607,3,FALSE)),"",VLOOKUP(D1016,'CFDA Program Titles Table'!A$2:C$2607,3,FALSE)))</f>
        <v/>
      </c>
      <c r="J1016" s="70"/>
      <c r="K1016" s="70"/>
      <c r="L1016" s="2"/>
      <c r="M1016" s="10"/>
      <c r="N1016" s="10"/>
      <c r="R1016" s="17"/>
      <c r="S1016" s="106" t="str">
        <f>IFERROR(IF(J1016="Y", "Research And Development Programs Cluster:", VLOOKUP(D1016,'Cluster Info'!$A$2:$B$113,2,FALSE)), "Non Cluster:")</f>
        <v>Non Cluster:</v>
      </c>
      <c r="T1016" s="106">
        <f t="shared" si="75"/>
        <v>0</v>
      </c>
      <c r="U1016" s="106">
        <f t="shared" si="77"/>
        <v>0</v>
      </c>
      <c r="V1016" s="106">
        <f t="shared" si="78"/>
        <v>0</v>
      </c>
      <c r="W1016" s="119">
        <f t="shared" si="76"/>
        <v>0</v>
      </c>
      <c r="X1016" s="106">
        <f t="shared" si="79"/>
        <v>0</v>
      </c>
    </row>
    <row r="1017" spans="1:24" ht="14">
      <c r="A1017" s="198"/>
      <c r="D1017" s="1"/>
      <c r="E1017" s="1"/>
      <c r="F1017" s="187"/>
      <c r="G1017" s="187"/>
      <c r="H1017" s="80" t="str">
        <f>IF(ISERROR(IF(ISERROR(VLOOKUP((LEFT(D1017,2)),'Fed. Agency Identifier Table'!A$2:C$63,3,FALSE)),(VLOOKUP((LEFT(D1017,1)),'Fed. Agency Identifier Table'!A$2:C$63,3,FALSE)),(VLOOKUP((LEFT(D1017,2)),'Fed. Agency Identifier Table'!A$2:C$63,3,FALSE)))),"",(IF(ISERROR(VLOOKUP((LEFT(D1017,2)),'Fed. Agency Identifier Table'!A$2:C$63,3,FALSE)),(VLOOKUP((LEFT(D1017,1)),'Fed. Agency Identifier Table'!A$2:C$63,3,FALSE)),(VLOOKUP((LEFT(D1017,2)),'Fed. Agency Identifier Table'!A$2:C$63,3,FALSE)))))</f>
        <v/>
      </c>
      <c r="I1017" s="150" t="str">
        <f>IF(ISNUMBER(SEARCH("*.unk*",D1017)),"Other Federal Awards",IF(ISERROR(VLOOKUP(D1017,'CFDA Program Titles Table'!A$2:C$2607,3,FALSE)),"",VLOOKUP(D1017,'CFDA Program Titles Table'!A$2:C$2607,3,FALSE)))</f>
        <v/>
      </c>
      <c r="J1017" s="70"/>
      <c r="K1017" s="70"/>
      <c r="L1017" s="2"/>
      <c r="M1017" s="10"/>
      <c r="N1017" s="10"/>
      <c r="R1017" s="17"/>
      <c r="S1017" s="106" t="str">
        <f>IFERROR(IF(J1017="Y", "Research And Development Programs Cluster:", VLOOKUP(D1017,'Cluster Info'!$A$2:$B$113,2,FALSE)), "Non Cluster:")</f>
        <v>Non Cluster:</v>
      </c>
      <c r="T1017" s="106">
        <f t="shared" si="75"/>
        <v>0</v>
      </c>
      <c r="U1017" s="106">
        <f t="shared" si="77"/>
        <v>0</v>
      </c>
      <c r="V1017" s="106">
        <f t="shared" si="78"/>
        <v>0</v>
      </c>
      <c r="W1017" s="119">
        <f t="shared" si="76"/>
        <v>0</v>
      </c>
      <c r="X1017" s="106">
        <f t="shared" si="79"/>
        <v>0</v>
      </c>
    </row>
    <row r="1018" spans="1:24" ht="14">
      <c r="A1018" s="198"/>
      <c r="D1018" s="1"/>
      <c r="E1018" s="1"/>
      <c r="F1018" s="187"/>
      <c r="G1018" s="187"/>
      <c r="H1018" s="80" t="str">
        <f>IF(ISERROR(IF(ISERROR(VLOOKUP((LEFT(D1018,2)),'Fed. Agency Identifier Table'!A$2:C$63,3,FALSE)),(VLOOKUP((LEFT(D1018,1)),'Fed. Agency Identifier Table'!A$2:C$63,3,FALSE)),(VLOOKUP((LEFT(D1018,2)),'Fed. Agency Identifier Table'!A$2:C$63,3,FALSE)))),"",(IF(ISERROR(VLOOKUP((LEFT(D1018,2)),'Fed. Agency Identifier Table'!A$2:C$63,3,FALSE)),(VLOOKUP((LEFT(D1018,1)),'Fed. Agency Identifier Table'!A$2:C$63,3,FALSE)),(VLOOKUP((LEFT(D1018,2)),'Fed. Agency Identifier Table'!A$2:C$63,3,FALSE)))))</f>
        <v/>
      </c>
      <c r="I1018" s="150" t="str">
        <f>IF(ISNUMBER(SEARCH("*.unk*",D1018)),"Other Federal Awards",IF(ISERROR(VLOOKUP(D1018,'CFDA Program Titles Table'!A$2:C$2607,3,FALSE)),"",VLOOKUP(D1018,'CFDA Program Titles Table'!A$2:C$2607,3,FALSE)))</f>
        <v/>
      </c>
      <c r="J1018" s="70"/>
      <c r="K1018" s="70"/>
      <c r="L1018" s="2"/>
      <c r="M1018" s="10"/>
      <c r="N1018" s="10"/>
      <c r="R1018" s="17"/>
      <c r="S1018" s="106" t="str">
        <f>IFERROR(IF(J1018="Y", "Research And Development Programs Cluster:", VLOOKUP(D1018,'Cluster Info'!$A$2:$B$113,2,FALSE)), "Non Cluster:")</f>
        <v>Non Cluster:</v>
      </c>
      <c r="T1018" s="106">
        <f t="shared" si="75"/>
        <v>0</v>
      </c>
      <c r="U1018" s="106">
        <f t="shared" si="77"/>
        <v>0</v>
      </c>
      <c r="V1018" s="106">
        <f t="shared" si="78"/>
        <v>0</v>
      </c>
      <c r="W1018" s="119">
        <f t="shared" si="76"/>
        <v>0</v>
      </c>
      <c r="X1018" s="106">
        <f t="shared" si="79"/>
        <v>0</v>
      </c>
    </row>
    <row r="1019" spans="1:24" ht="14">
      <c r="A1019" s="198"/>
      <c r="D1019" s="1"/>
      <c r="E1019" s="1"/>
      <c r="F1019" s="187"/>
      <c r="G1019" s="187"/>
      <c r="H1019" s="80" t="str">
        <f>IF(ISERROR(IF(ISERROR(VLOOKUP((LEFT(D1019,2)),'Fed. Agency Identifier Table'!A$2:C$63,3,FALSE)),(VLOOKUP((LEFT(D1019,1)),'Fed. Agency Identifier Table'!A$2:C$63,3,FALSE)),(VLOOKUP((LEFT(D1019,2)),'Fed. Agency Identifier Table'!A$2:C$63,3,FALSE)))),"",(IF(ISERROR(VLOOKUP((LEFT(D1019,2)),'Fed. Agency Identifier Table'!A$2:C$63,3,FALSE)),(VLOOKUP((LEFT(D1019,1)),'Fed. Agency Identifier Table'!A$2:C$63,3,FALSE)),(VLOOKUP((LEFT(D1019,2)),'Fed. Agency Identifier Table'!A$2:C$63,3,FALSE)))))</f>
        <v/>
      </c>
      <c r="I1019" s="150" t="str">
        <f>IF(ISNUMBER(SEARCH("*.unk*",D1019)),"Other Federal Awards",IF(ISERROR(VLOOKUP(D1019,'CFDA Program Titles Table'!A$2:C$2607,3,FALSE)),"",VLOOKUP(D1019,'CFDA Program Titles Table'!A$2:C$2607,3,FALSE)))</f>
        <v/>
      </c>
      <c r="J1019" s="70"/>
      <c r="K1019" s="70"/>
      <c r="L1019" s="2"/>
      <c r="M1019" s="10"/>
      <c r="N1019" s="10"/>
      <c r="R1019" s="17"/>
      <c r="S1019" s="106" t="str">
        <f>IFERROR(IF(J1019="Y", "Research And Development Programs Cluster:", VLOOKUP(D1019,'Cluster Info'!$A$2:$B$113,2,FALSE)), "Non Cluster:")</f>
        <v>Non Cluster:</v>
      </c>
      <c r="T1019" s="106">
        <f t="shared" si="75"/>
        <v>0</v>
      </c>
      <c r="U1019" s="106">
        <f t="shared" si="77"/>
        <v>0</v>
      </c>
      <c r="V1019" s="106">
        <f t="shared" si="78"/>
        <v>0</v>
      </c>
      <c r="W1019" s="119">
        <f t="shared" si="76"/>
        <v>0</v>
      </c>
      <c r="X1019" s="106">
        <f t="shared" si="79"/>
        <v>0</v>
      </c>
    </row>
    <row r="1020" spans="1:24" ht="14">
      <c r="A1020" s="198"/>
      <c r="D1020" s="1"/>
      <c r="E1020" s="1"/>
      <c r="F1020" s="187"/>
      <c r="G1020" s="187"/>
      <c r="H1020" s="80" t="str">
        <f>IF(ISERROR(IF(ISERROR(VLOOKUP((LEFT(D1020,2)),'Fed. Agency Identifier Table'!A$2:C$63,3,FALSE)),(VLOOKUP((LEFT(D1020,1)),'Fed. Agency Identifier Table'!A$2:C$63,3,FALSE)),(VLOOKUP((LEFT(D1020,2)),'Fed. Agency Identifier Table'!A$2:C$63,3,FALSE)))),"",(IF(ISERROR(VLOOKUP((LEFT(D1020,2)),'Fed. Agency Identifier Table'!A$2:C$63,3,FALSE)),(VLOOKUP((LEFT(D1020,1)),'Fed. Agency Identifier Table'!A$2:C$63,3,FALSE)),(VLOOKUP((LEFT(D1020,2)),'Fed. Agency Identifier Table'!A$2:C$63,3,FALSE)))))</f>
        <v/>
      </c>
      <c r="I1020" s="150" t="str">
        <f>IF(ISNUMBER(SEARCH("*.unk*",D1020)),"Other Federal Awards",IF(ISERROR(VLOOKUP(D1020,'CFDA Program Titles Table'!A$2:C$2607,3,FALSE)),"",VLOOKUP(D1020,'CFDA Program Titles Table'!A$2:C$2607,3,FALSE)))</f>
        <v/>
      </c>
      <c r="J1020" s="70"/>
      <c r="K1020" s="70"/>
      <c r="L1020" s="2"/>
      <c r="M1020" s="10"/>
      <c r="N1020" s="10"/>
      <c r="R1020" s="17"/>
      <c r="S1020" s="106" t="str">
        <f>IFERROR(IF(J1020="Y", "Research And Development Programs Cluster:", VLOOKUP(D1020,'Cluster Info'!$A$2:$B$113,2,FALSE)), "Non Cluster:")</f>
        <v>Non Cluster:</v>
      </c>
      <c r="T1020" s="106">
        <f t="shared" si="75"/>
        <v>0</v>
      </c>
      <c r="U1020" s="106">
        <f t="shared" si="77"/>
        <v>0</v>
      </c>
      <c r="V1020" s="106">
        <f t="shared" si="78"/>
        <v>0</v>
      </c>
      <c r="W1020" s="119">
        <f t="shared" si="76"/>
        <v>0</v>
      </c>
      <c r="X1020" s="106">
        <f t="shared" si="79"/>
        <v>0</v>
      </c>
    </row>
    <row r="1021" spans="1:24" ht="14">
      <c r="A1021" s="198"/>
      <c r="D1021" s="1"/>
      <c r="E1021" s="1"/>
      <c r="F1021" s="187"/>
      <c r="G1021" s="187"/>
      <c r="H1021" s="80" t="str">
        <f>IF(ISERROR(IF(ISERROR(VLOOKUP((LEFT(D1021,2)),'Fed. Agency Identifier Table'!A$2:C$63,3,FALSE)),(VLOOKUP((LEFT(D1021,1)),'Fed. Agency Identifier Table'!A$2:C$63,3,FALSE)),(VLOOKUP((LEFT(D1021,2)),'Fed. Agency Identifier Table'!A$2:C$63,3,FALSE)))),"",(IF(ISERROR(VLOOKUP((LEFT(D1021,2)),'Fed. Agency Identifier Table'!A$2:C$63,3,FALSE)),(VLOOKUP((LEFT(D1021,1)),'Fed. Agency Identifier Table'!A$2:C$63,3,FALSE)),(VLOOKUP((LEFT(D1021,2)),'Fed. Agency Identifier Table'!A$2:C$63,3,FALSE)))))</f>
        <v/>
      </c>
      <c r="I1021" s="150" t="str">
        <f>IF(ISNUMBER(SEARCH("*.unk*",D1021)),"Other Federal Awards",IF(ISERROR(VLOOKUP(D1021,'CFDA Program Titles Table'!A$2:C$2607,3,FALSE)),"",VLOOKUP(D1021,'CFDA Program Titles Table'!A$2:C$2607,3,FALSE)))</f>
        <v/>
      </c>
      <c r="J1021" s="70"/>
      <c r="K1021" s="70"/>
      <c r="L1021" s="2"/>
      <c r="M1021" s="10"/>
      <c r="N1021" s="10"/>
      <c r="R1021" s="17"/>
      <c r="S1021" s="106" t="str">
        <f>IFERROR(IF(J1021="Y", "Research And Development Programs Cluster:", VLOOKUP(D1021,'Cluster Info'!$A$2:$B$113,2,FALSE)), "Non Cluster:")</f>
        <v>Non Cluster:</v>
      </c>
      <c r="T1021" s="106">
        <f t="shared" si="75"/>
        <v>0</v>
      </c>
      <c r="U1021" s="106">
        <f t="shared" si="77"/>
        <v>0</v>
      </c>
      <c r="V1021" s="106">
        <f t="shared" si="78"/>
        <v>0</v>
      </c>
      <c r="W1021" s="119">
        <f t="shared" si="76"/>
        <v>0</v>
      </c>
      <c r="X1021" s="106">
        <f t="shared" si="79"/>
        <v>0</v>
      </c>
    </row>
    <row r="1022" spans="1:24" ht="14">
      <c r="A1022" s="198"/>
      <c r="D1022" s="1"/>
      <c r="E1022" s="1"/>
      <c r="F1022" s="187"/>
      <c r="G1022" s="187"/>
      <c r="H1022" s="80" t="str">
        <f>IF(ISERROR(IF(ISERROR(VLOOKUP((LEFT(D1022,2)),'Fed. Agency Identifier Table'!A$2:C$63,3,FALSE)),(VLOOKUP((LEFT(D1022,1)),'Fed. Agency Identifier Table'!A$2:C$63,3,FALSE)),(VLOOKUP((LEFT(D1022,2)),'Fed. Agency Identifier Table'!A$2:C$63,3,FALSE)))),"",(IF(ISERROR(VLOOKUP((LEFT(D1022,2)),'Fed. Agency Identifier Table'!A$2:C$63,3,FALSE)),(VLOOKUP((LEFT(D1022,1)),'Fed. Agency Identifier Table'!A$2:C$63,3,FALSE)),(VLOOKUP((LEFT(D1022,2)),'Fed. Agency Identifier Table'!A$2:C$63,3,FALSE)))))</f>
        <v/>
      </c>
      <c r="I1022" s="150" t="str">
        <f>IF(ISNUMBER(SEARCH("*.unk*",D1022)),"Other Federal Awards",IF(ISERROR(VLOOKUP(D1022,'CFDA Program Titles Table'!A$2:C$2607,3,FALSE)),"",VLOOKUP(D1022,'CFDA Program Titles Table'!A$2:C$2607,3,FALSE)))</f>
        <v/>
      </c>
      <c r="J1022" s="70"/>
      <c r="K1022" s="70"/>
      <c r="L1022" s="2"/>
      <c r="M1022" s="10"/>
      <c r="N1022" s="10"/>
      <c r="R1022" s="17"/>
      <c r="S1022" s="106" t="str">
        <f>IFERROR(IF(J1022="Y", "Research And Development Programs Cluster:", VLOOKUP(D1022,'Cluster Info'!$A$2:$B$113,2,FALSE)), "Non Cluster:")</f>
        <v>Non Cluster:</v>
      </c>
      <c r="T1022" s="106">
        <f t="shared" si="75"/>
        <v>0</v>
      </c>
      <c r="U1022" s="106">
        <f t="shared" si="77"/>
        <v>0</v>
      </c>
      <c r="V1022" s="106">
        <f t="shared" si="78"/>
        <v>0</v>
      </c>
      <c r="W1022" s="119">
        <f t="shared" si="76"/>
        <v>0</v>
      </c>
      <c r="X1022" s="106">
        <f t="shared" si="79"/>
        <v>0</v>
      </c>
    </row>
    <row r="1023" spans="1:24" ht="14">
      <c r="A1023" s="198"/>
      <c r="D1023" s="1"/>
      <c r="E1023" s="1"/>
      <c r="F1023" s="187"/>
      <c r="G1023" s="187"/>
      <c r="H1023" s="80" t="str">
        <f>IF(ISERROR(IF(ISERROR(VLOOKUP((LEFT(D1023,2)),'Fed. Agency Identifier Table'!A$2:C$63,3,FALSE)),(VLOOKUP((LEFT(D1023,1)),'Fed. Agency Identifier Table'!A$2:C$63,3,FALSE)),(VLOOKUP((LEFT(D1023,2)),'Fed. Agency Identifier Table'!A$2:C$63,3,FALSE)))),"",(IF(ISERROR(VLOOKUP((LEFT(D1023,2)),'Fed. Agency Identifier Table'!A$2:C$63,3,FALSE)),(VLOOKUP((LEFT(D1023,1)),'Fed. Agency Identifier Table'!A$2:C$63,3,FALSE)),(VLOOKUP((LEFT(D1023,2)),'Fed. Agency Identifier Table'!A$2:C$63,3,FALSE)))))</f>
        <v/>
      </c>
      <c r="I1023" s="150" t="str">
        <f>IF(ISNUMBER(SEARCH("*.unk*",D1023)),"Other Federal Awards",IF(ISERROR(VLOOKUP(D1023,'CFDA Program Titles Table'!A$2:C$2607,3,FALSE)),"",VLOOKUP(D1023,'CFDA Program Titles Table'!A$2:C$2607,3,FALSE)))</f>
        <v/>
      </c>
      <c r="J1023" s="70"/>
      <c r="K1023" s="70"/>
      <c r="L1023" s="2"/>
      <c r="M1023" s="10"/>
      <c r="N1023" s="10"/>
      <c r="R1023" s="17"/>
      <c r="S1023" s="106" t="str">
        <f>IFERROR(IF(J1023="Y", "Research And Development Programs Cluster:", VLOOKUP(D1023,'Cluster Info'!$A$2:$B$113,2,FALSE)), "Non Cluster:")</f>
        <v>Non Cluster:</v>
      </c>
      <c r="T1023" s="106">
        <f t="shared" si="75"/>
        <v>0</v>
      </c>
      <c r="U1023" s="106">
        <f t="shared" si="77"/>
        <v>0</v>
      </c>
      <c r="V1023" s="106">
        <f t="shared" si="78"/>
        <v>0</v>
      </c>
      <c r="W1023" s="119">
        <f t="shared" si="76"/>
        <v>0</v>
      </c>
      <c r="X1023" s="106">
        <f t="shared" si="79"/>
        <v>0</v>
      </c>
    </row>
    <row r="1024" spans="1:24" ht="14">
      <c r="A1024" s="198"/>
      <c r="D1024" s="1"/>
      <c r="E1024" s="1"/>
      <c r="F1024" s="187"/>
      <c r="G1024" s="187"/>
      <c r="H1024" s="80" t="str">
        <f>IF(ISERROR(IF(ISERROR(VLOOKUP((LEFT(D1024,2)),'Fed. Agency Identifier Table'!A$2:C$63,3,FALSE)),(VLOOKUP((LEFT(D1024,1)),'Fed. Agency Identifier Table'!A$2:C$63,3,FALSE)),(VLOOKUP((LEFT(D1024,2)),'Fed. Agency Identifier Table'!A$2:C$63,3,FALSE)))),"",(IF(ISERROR(VLOOKUP((LEFT(D1024,2)),'Fed. Agency Identifier Table'!A$2:C$63,3,FALSE)),(VLOOKUP((LEFT(D1024,1)),'Fed. Agency Identifier Table'!A$2:C$63,3,FALSE)),(VLOOKUP((LEFT(D1024,2)),'Fed. Agency Identifier Table'!A$2:C$63,3,FALSE)))))</f>
        <v/>
      </c>
      <c r="I1024" s="150" t="str">
        <f>IF(ISNUMBER(SEARCH("*.unk*",D1024)),"Other Federal Awards",IF(ISERROR(VLOOKUP(D1024,'CFDA Program Titles Table'!A$2:C$2607,3,FALSE)),"",VLOOKUP(D1024,'CFDA Program Titles Table'!A$2:C$2607,3,FALSE)))</f>
        <v/>
      </c>
      <c r="J1024" s="70"/>
      <c r="K1024" s="70"/>
      <c r="L1024" s="2"/>
      <c r="M1024" s="10"/>
      <c r="N1024" s="10"/>
      <c r="R1024" s="17"/>
      <c r="S1024" s="106" t="str">
        <f>IFERROR(IF(J1024="Y", "Research And Development Programs Cluster:", VLOOKUP(D1024,'Cluster Info'!$A$2:$B$113,2,FALSE)), "Non Cluster:")</f>
        <v>Non Cluster:</v>
      </c>
      <c r="T1024" s="106">
        <f t="shared" si="75"/>
        <v>0</v>
      </c>
      <c r="U1024" s="106">
        <f t="shared" si="77"/>
        <v>0</v>
      </c>
      <c r="V1024" s="106">
        <f t="shared" si="78"/>
        <v>0</v>
      </c>
      <c r="W1024" s="119">
        <f t="shared" si="76"/>
        <v>0</v>
      </c>
      <c r="X1024" s="106">
        <f t="shared" si="79"/>
        <v>0</v>
      </c>
    </row>
    <row r="1025" spans="1:24" ht="14">
      <c r="A1025" s="198"/>
      <c r="D1025" s="1"/>
      <c r="E1025" s="1"/>
      <c r="F1025" s="187"/>
      <c r="G1025" s="187"/>
      <c r="H1025" s="80" t="str">
        <f>IF(ISERROR(IF(ISERROR(VLOOKUP((LEFT(D1025,2)),'Fed. Agency Identifier Table'!A$2:C$63,3,FALSE)),(VLOOKUP((LEFT(D1025,1)),'Fed. Agency Identifier Table'!A$2:C$63,3,FALSE)),(VLOOKUP((LEFT(D1025,2)),'Fed. Agency Identifier Table'!A$2:C$63,3,FALSE)))),"",(IF(ISERROR(VLOOKUP((LEFT(D1025,2)),'Fed. Agency Identifier Table'!A$2:C$63,3,FALSE)),(VLOOKUP((LEFT(D1025,1)),'Fed. Agency Identifier Table'!A$2:C$63,3,FALSE)),(VLOOKUP((LEFT(D1025,2)),'Fed. Agency Identifier Table'!A$2:C$63,3,FALSE)))))</f>
        <v/>
      </c>
      <c r="I1025" s="150" t="str">
        <f>IF(ISNUMBER(SEARCH("*.unk*",D1025)),"Other Federal Awards",IF(ISERROR(VLOOKUP(D1025,'CFDA Program Titles Table'!A$2:C$2607,3,FALSE)),"",VLOOKUP(D1025,'CFDA Program Titles Table'!A$2:C$2607,3,FALSE)))</f>
        <v/>
      </c>
      <c r="J1025" s="70"/>
      <c r="K1025" s="70"/>
      <c r="L1025" s="2"/>
      <c r="M1025" s="10"/>
      <c r="N1025" s="10"/>
      <c r="R1025" s="17"/>
      <c r="S1025" s="106" t="str">
        <f>IFERROR(IF(J1025="Y", "Research And Development Programs Cluster:", VLOOKUP(D1025,'Cluster Info'!$A$2:$B$113,2,FALSE)), "Non Cluster:")</f>
        <v>Non Cluster:</v>
      </c>
      <c r="T1025" s="106">
        <f t="shared" si="75"/>
        <v>0</v>
      </c>
      <c r="U1025" s="106">
        <f t="shared" si="77"/>
        <v>0</v>
      </c>
      <c r="V1025" s="106">
        <f t="shared" si="78"/>
        <v>0</v>
      </c>
      <c r="W1025" s="119">
        <f t="shared" si="76"/>
        <v>0</v>
      </c>
      <c r="X1025" s="106">
        <f t="shared" si="79"/>
        <v>0</v>
      </c>
    </row>
    <row r="1026" spans="1:24" ht="14">
      <c r="A1026" s="198"/>
      <c r="D1026" s="1"/>
      <c r="E1026" s="1"/>
      <c r="F1026" s="187"/>
      <c r="G1026" s="187"/>
      <c r="H1026" s="80" t="str">
        <f>IF(ISERROR(IF(ISERROR(VLOOKUP((LEFT(D1026,2)),'Fed. Agency Identifier Table'!A$2:C$63,3,FALSE)),(VLOOKUP((LEFT(D1026,1)),'Fed. Agency Identifier Table'!A$2:C$63,3,FALSE)),(VLOOKUP((LEFT(D1026,2)),'Fed. Agency Identifier Table'!A$2:C$63,3,FALSE)))),"",(IF(ISERROR(VLOOKUP((LEFT(D1026,2)),'Fed. Agency Identifier Table'!A$2:C$63,3,FALSE)),(VLOOKUP((LEFT(D1026,1)),'Fed. Agency Identifier Table'!A$2:C$63,3,FALSE)),(VLOOKUP((LEFT(D1026,2)),'Fed. Agency Identifier Table'!A$2:C$63,3,FALSE)))))</f>
        <v/>
      </c>
      <c r="I1026" s="150" t="str">
        <f>IF(ISNUMBER(SEARCH("*.unk*",D1026)),"Other Federal Awards",IF(ISERROR(VLOOKUP(D1026,'CFDA Program Titles Table'!A$2:C$2607,3,FALSE)),"",VLOOKUP(D1026,'CFDA Program Titles Table'!A$2:C$2607,3,FALSE)))</f>
        <v/>
      </c>
      <c r="J1026" s="70"/>
      <c r="K1026" s="70"/>
      <c r="L1026" s="2"/>
      <c r="M1026" s="10"/>
      <c r="N1026" s="10"/>
      <c r="R1026" s="17"/>
      <c r="S1026" s="106" t="str">
        <f>IFERROR(IF(J1026="Y", "Research And Development Programs Cluster:", VLOOKUP(D1026,'Cluster Info'!$A$2:$B$113,2,FALSE)), "Non Cluster:")</f>
        <v>Non Cluster:</v>
      </c>
      <c r="T1026" s="106">
        <f t="shared" ref="T1026:T1089" si="80">IF(E1026="Y","ARRA - "&amp;N1026, N1026)</f>
        <v>0</v>
      </c>
      <c r="U1026" s="106">
        <f t="shared" si="77"/>
        <v>0</v>
      </c>
      <c r="V1026" s="106">
        <f t="shared" si="78"/>
        <v>0</v>
      </c>
      <c r="W1026" s="119">
        <f t="shared" ref="W1026:W1089" si="81">IF(AND(J1026="Y",I1026="Other Federal Awards"),(LEFT(D1026,2)&amp;".RD"),D1026)</f>
        <v>0</v>
      </c>
      <c r="X1026" s="106">
        <f t="shared" si="79"/>
        <v>0</v>
      </c>
    </row>
    <row r="1027" spans="1:24" ht="14">
      <c r="A1027" s="198"/>
      <c r="D1027" s="1"/>
      <c r="E1027" s="1"/>
      <c r="F1027" s="187"/>
      <c r="G1027" s="187"/>
      <c r="H1027" s="80" t="str">
        <f>IF(ISERROR(IF(ISERROR(VLOOKUP((LEFT(D1027,2)),'Fed. Agency Identifier Table'!A$2:C$63,3,FALSE)),(VLOOKUP((LEFT(D1027,1)),'Fed. Agency Identifier Table'!A$2:C$63,3,FALSE)),(VLOOKUP((LEFT(D1027,2)),'Fed. Agency Identifier Table'!A$2:C$63,3,FALSE)))),"",(IF(ISERROR(VLOOKUP((LEFT(D1027,2)),'Fed. Agency Identifier Table'!A$2:C$63,3,FALSE)),(VLOOKUP((LEFT(D1027,1)),'Fed. Agency Identifier Table'!A$2:C$63,3,FALSE)),(VLOOKUP((LEFT(D1027,2)),'Fed. Agency Identifier Table'!A$2:C$63,3,FALSE)))))</f>
        <v/>
      </c>
      <c r="I1027" s="150" t="str">
        <f>IF(ISNUMBER(SEARCH("*.unk*",D1027)),"Other Federal Awards",IF(ISERROR(VLOOKUP(D1027,'CFDA Program Titles Table'!A$2:C$2607,3,FALSE)),"",VLOOKUP(D1027,'CFDA Program Titles Table'!A$2:C$2607,3,FALSE)))</f>
        <v/>
      </c>
      <c r="J1027" s="70"/>
      <c r="K1027" s="70"/>
      <c r="L1027" s="2"/>
      <c r="M1027" s="10"/>
      <c r="N1027" s="10"/>
      <c r="R1027" s="17"/>
      <c r="S1027" s="106" t="str">
        <f>IFERROR(IF(J1027="Y", "Research And Development Programs Cluster:", VLOOKUP(D1027,'Cluster Info'!$A$2:$B$113,2,FALSE)), "Non Cluster:")</f>
        <v>Non Cluster:</v>
      </c>
      <c r="T1027" s="106">
        <f t="shared" si="80"/>
        <v>0</v>
      </c>
      <c r="U1027" s="106">
        <f t="shared" ref="U1027:U1090" si="82">IF(F1027="Y","COVID-19 - "&amp;N1027, N1027)</f>
        <v>0</v>
      </c>
      <c r="V1027" s="106">
        <f t="shared" ref="V1027:V1090" si="83">IF(G1027="Y","ARP - "&amp;N1027, N1027)</f>
        <v>0</v>
      </c>
      <c r="W1027" s="119">
        <f t="shared" si="81"/>
        <v>0</v>
      </c>
      <c r="X1027" s="106">
        <f t="shared" ref="X1027:X1090" si="84">O1027-P1027</f>
        <v>0</v>
      </c>
    </row>
    <row r="1028" spans="1:24" ht="14">
      <c r="A1028" s="198"/>
      <c r="D1028" s="1"/>
      <c r="E1028" s="1"/>
      <c r="F1028" s="187"/>
      <c r="G1028" s="187"/>
      <c r="H1028" s="80" t="str">
        <f>IF(ISERROR(IF(ISERROR(VLOOKUP((LEFT(D1028,2)),'Fed. Agency Identifier Table'!A$2:C$63,3,FALSE)),(VLOOKUP((LEFT(D1028,1)),'Fed. Agency Identifier Table'!A$2:C$63,3,FALSE)),(VLOOKUP((LEFT(D1028,2)),'Fed. Agency Identifier Table'!A$2:C$63,3,FALSE)))),"",(IF(ISERROR(VLOOKUP((LEFT(D1028,2)),'Fed. Agency Identifier Table'!A$2:C$63,3,FALSE)),(VLOOKUP((LEFT(D1028,1)),'Fed. Agency Identifier Table'!A$2:C$63,3,FALSE)),(VLOOKUP((LEFT(D1028,2)),'Fed. Agency Identifier Table'!A$2:C$63,3,FALSE)))))</f>
        <v/>
      </c>
      <c r="I1028" s="150" t="str">
        <f>IF(ISNUMBER(SEARCH("*.unk*",D1028)),"Other Federal Awards",IF(ISERROR(VLOOKUP(D1028,'CFDA Program Titles Table'!A$2:C$2607,3,FALSE)),"",VLOOKUP(D1028,'CFDA Program Titles Table'!A$2:C$2607,3,FALSE)))</f>
        <v/>
      </c>
      <c r="J1028" s="70"/>
      <c r="K1028" s="70"/>
      <c r="L1028" s="2"/>
      <c r="M1028" s="10"/>
      <c r="N1028" s="10"/>
      <c r="R1028" s="17"/>
      <c r="S1028" s="106" t="str">
        <f>IFERROR(IF(J1028="Y", "Research And Development Programs Cluster:", VLOOKUP(D1028,'Cluster Info'!$A$2:$B$113,2,FALSE)), "Non Cluster:")</f>
        <v>Non Cluster:</v>
      </c>
      <c r="T1028" s="106">
        <f t="shared" si="80"/>
        <v>0</v>
      </c>
      <c r="U1028" s="106">
        <f t="shared" si="82"/>
        <v>0</v>
      </c>
      <c r="V1028" s="106">
        <f t="shared" si="83"/>
        <v>0</v>
      </c>
      <c r="W1028" s="119">
        <f t="shared" si="81"/>
        <v>0</v>
      </c>
      <c r="X1028" s="106">
        <f t="shared" si="84"/>
        <v>0</v>
      </c>
    </row>
    <row r="1029" spans="1:24" ht="14">
      <c r="A1029" s="198"/>
      <c r="D1029" s="1"/>
      <c r="E1029" s="1"/>
      <c r="F1029" s="187"/>
      <c r="G1029" s="187"/>
      <c r="H1029" s="80" t="str">
        <f>IF(ISERROR(IF(ISERROR(VLOOKUP((LEFT(D1029,2)),'Fed. Agency Identifier Table'!A$2:C$63,3,FALSE)),(VLOOKUP((LEFT(D1029,1)),'Fed. Agency Identifier Table'!A$2:C$63,3,FALSE)),(VLOOKUP((LEFT(D1029,2)),'Fed. Agency Identifier Table'!A$2:C$63,3,FALSE)))),"",(IF(ISERROR(VLOOKUP((LEFT(D1029,2)),'Fed. Agency Identifier Table'!A$2:C$63,3,FALSE)),(VLOOKUP((LEFT(D1029,1)),'Fed. Agency Identifier Table'!A$2:C$63,3,FALSE)),(VLOOKUP((LEFT(D1029,2)),'Fed. Agency Identifier Table'!A$2:C$63,3,FALSE)))))</f>
        <v/>
      </c>
      <c r="I1029" s="150" t="str">
        <f>IF(ISNUMBER(SEARCH("*.unk*",D1029)),"Other Federal Awards",IF(ISERROR(VLOOKUP(D1029,'CFDA Program Titles Table'!A$2:C$2607,3,FALSE)),"",VLOOKUP(D1029,'CFDA Program Titles Table'!A$2:C$2607,3,FALSE)))</f>
        <v/>
      </c>
      <c r="J1029" s="70"/>
      <c r="K1029" s="70"/>
      <c r="L1029" s="2"/>
      <c r="M1029" s="10"/>
      <c r="N1029" s="10"/>
      <c r="R1029" s="17"/>
      <c r="S1029" s="106" t="str">
        <f>IFERROR(IF(J1029="Y", "Research And Development Programs Cluster:", VLOOKUP(D1029,'Cluster Info'!$A$2:$B$113,2,FALSE)), "Non Cluster:")</f>
        <v>Non Cluster:</v>
      </c>
      <c r="T1029" s="106">
        <f t="shared" si="80"/>
        <v>0</v>
      </c>
      <c r="U1029" s="106">
        <f t="shared" si="82"/>
        <v>0</v>
      </c>
      <c r="V1029" s="106">
        <f t="shared" si="83"/>
        <v>0</v>
      </c>
      <c r="W1029" s="119">
        <f t="shared" si="81"/>
        <v>0</v>
      </c>
      <c r="X1029" s="106">
        <f t="shared" si="84"/>
        <v>0</v>
      </c>
    </row>
    <row r="1030" spans="1:24" ht="14">
      <c r="A1030" s="198"/>
      <c r="D1030" s="1"/>
      <c r="E1030" s="1"/>
      <c r="F1030" s="187"/>
      <c r="G1030" s="187"/>
      <c r="H1030" s="80" t="str">
        <f>IF(ISERROR(IF(ISERROR(VLOOKUP((LEFT(D1030,2)),'Fed. Agency Identifier Table'!A$2:C$63,3,FALSE)),(VLOOKUP((LEFT(D1030,1)),'Fed. Agency Identifier Table'!A$2:C$63,3,FALSE)),(VLOOKUP((LEFT(D1030,2)),'Fed. Agency Identifier Table'!A$2:C$63,3,FALSE)))),"",(IF(ISERROR(VLOOKUP((LEFT(D1030,2)),'Fed. Agency Identifier Table'!A$2:C$63,3,FALSE)),(VLOOKUP((LEFT(D1030,1)),'Fed. Agency Identifier Table'!A$2:C$63,3,FALSE)),(VLOOKUP((LEFT(D1030,2)),'Fed. Agency Identifier Table'!A$2:C$63,3,FALSE)))))</f>
        <v/>
      </c>
      <c r="I1030" s="150" t="str">
        <f>IF(ISNUMBER(SEARCH("*.unk*",D1030)),"Other Federal Awards",IF(ISERROR(VLOOKUP(D1030,'CFDA Program Titles Table'!A$2:C$2607,3,FALSE)),"",VLOOKUP(D1030,'CFDA Program Titles Table'!A$2:C$2607,3,FALSE)))</f>
        <v/>
      </c>
      <c r="J1030" s="70"/>
      <c r="K1030" s="70"/>
      <c r="L1030" s="2"/>
      <c r="M1030" s="10"/>
      <c r="N1030" s="10"/>
      <c r="R1030" s="17"/>
      <c r="S1030" s="106" t="str">
        <f>IFERROR(IF(J1030="Y", "Research And Development Programs Cluster:", VLOOKUP(D1030,'Cluster Info'!$A$2:$B$113,2,FALSE)), "Non Cluster:")</f>
        <v>Non Cluster:</v>
      </c>
      <c r="T1030" s="106">
        <f t="shared" si="80"/>
        <v>0</v>
      </c>
      <c r="U1030" s="106">
        <f t="shared" si="82"/>
        <v>0</v>
      </c>
      <c r="V1030" s="106">
        <f t="shared" si="83"/>
        <v>0</v>
      </c>
      <c r="W1030" s="119">
        <f t="shared" si="81"/>
        <v>0</v>
      </c>
      <c r="X1030" s="106">
        <f t="shared" si="84"/>
        <v>0</v>
      </c>
    </row>
    <row r="1031" spans="1:24" ht="14">
      <c r="A1031" s="198"/>
      <c r="D1031" s="1"/>
      <c r="E1031" s="1"/>
      <c r="F1031" s="187"/>
      <c r="G1031" s="187"/>
      <c r="H1031" s="80" t="str">
        <f>IF(ISERROR(IF(ISERROR(VLOOKUP((LEFT(D1031,2)),'Fed. Agency Identifier Table'!A$2:C$63,3,FALSE)),(VLOOKUP((LEFT(D1031,1)),'Fed. Agency Identifier Table'!A$2:C$63,3,FALSE)),(VLOOKUP((LEFT(D1031,2)),'Fed. Agency Identifier Table'!A$2:C$63,3,FALSE)))),"",(IF(ISERROR(VLOOKUP((LEFT(D1031,2)),'Fed. Agency Identifier Table'!A$2:C$63,3,FALSE)),(VLOOKUP((LEFT(D1031,1)),'Fed. Agency Identifier Table'!A$2:C$63,3,FALSE)),(VLOOKUP((LEFT(D1031,2)),'Fed. Agency Identifier Table'!A$2:C$63,3,FALSE)))))</f>
        <v/>
      </c>
      <c r="I1031" s="150" t="str">
        <f>IF(ISNUMBER(SEARCH("*.unk*",D1031)),"Other Federal Awards",IF(ISERROR(VLOOKUP(D1031,'CFDA Program Titles Table'!A$2:C$2607,3,FALSE)),"",VLOOKUP(D1031,'CFDA Program Titles Table'!A$2:C$2607,3,FALSE)))</f>
        <v/>
      </c>
      <c r="J1031" s="70"/>
      <c r="K1031" s="70"/>
      <c r="L1031" s="2"/>
      <c r="M1031" s="10"/>
      <c r="N1031" s="10"/>
      <c r="R1031" s="17"/>
      <c r="S1031" s="106" t="str">
        <f>IFERROR(IF(J1031="Y", "Research And Development Programs Cluster:", VLOOKUP(D1031,'Cluster Info'!$A$2:$B$113,2,FALSE)), "Non Cluster:")</f>
        <v>Non Cluster:</v>
      </c>
      <c r="T1031" s="106">
        <f t="shared" si="80"/>
        <v>0</v>
      </c>
      <c r="U1031" s="106">
        <f t="shared" si="82"/>
        <v>0</v>
      </c>
      <c r="V1031" s="106">
        <f t="shared" si="83"/>
        <v>0</v>
      </c>
      <c r="W1031" s="119">
        <f t="shared" si="81"/>
        <v>0</v>
      </c>
      <c r="X1031" s="106">
        <f t="shared" si="84"/>
        <v>0</v>
      </c>
    </row>
    <row r="1032" spans="1:24" ht="14">
      <c r="A1032" s="198"/>
      <c r="D1032" s="1"/>
      <c r="E1032" s="1"/>
      <c r="F1032" s="187"/>
      <c r="G1032" s="187"/>
      <c r="H1032" s="80" t="str">
        <f>IF(ISERROR(IF(ISERROR(VLOOKUP((LEFT(D1032,2)),'Fed. Agency Identifier Table'!A$2:C$63,3,FALSE)),(VLOOKUP((LEFT(D1032,1)),'Fed. Agency Identifier Table'!A$2:C$63,3,FALSE)),(VLOOKUP((LEFT(D1032,2)),'Fed. Agency Identifier Table'!A$2:C$63,3,FALSE)))),"",(IF(ISERROR(VLOOKUP((LEFT(D1032,2)),'Fed. Agency Identifier Table'!A$2:C$63,3,FALSE)),(VLOOKUP((LEFT(D1032,1)),'Fed. Agency Identifier Table'!A$2:C$63,3,FALSE)),(VLOOKUP((LEFT(D1032,2)),'Fed. Agency Identifier Table'!A$2:C$63,3,FALSE)))))</f>
        <v/>
      </c>
      <c r="I1032" s="150" t="str">
        <f>IF(ISNUMBER(SEARCH("*.unk*",D1032)),"Other Federal Awards",IF(ISERROR(VLOOKUP(D1032,'CFDA Program Titles Table'!A$2:C$2607,3,FALSE)),"",VLOOKUP(D1032,'CFDA Program Titles Table'!A$2:C$2607,3,FALSE)))</f>
        <v/>
      </c>
      <c r="J1032" s="70"/>
      <c r="K1032" s="70"/>
      <c r="L1032" s="2"/>
      <c r="M1032" s="10"/>
      <c r="N1032" s="10"/>
      <c r="R1032" s="17"/>
      <c r="S1032" s="106" t="str">
        <f>IFERROR(IF(J1032="Y", "Research And Development Programs Cluster:", VLOOKUP(D1032,'Cluster Info'!$A$2:$B$113,2,FALSE)), "Non Cluster:")</f>
        <v>Non Cluster:</v>
      </c>
      <c r="T1032" s="106">
        <f t="shared" si="80"/>
        <v>0</v>
      </c>
      <c r="U1032" s="106">
        <f t="shared" si="82"/>
        <v>0</v>
      </c>
      <c r="V1032" s="106">
        <f t="shared" si="83"/>
        <v>0</v>
      </c>
      <c r="W1032" s="119">
        <f t="shared" si="81"/>
        <v>0</v>
      </c>
      <c r="X1032" s="106">
        <f t="shared" si="84"/>
        <v>0</v>
      </c>
    </row>
    <row r="1033" spans="1:24" ht="14">
      <c r="A1033" s="198"/>
      <c r="D1033" s="1"/>
      <c r="E1033" s="1"/>
      <c r="F1033" s="187"/>
      <c r="G1033" s="187"/>
      <c r="H1033" s="80" t="str">
        <f>IF(ISERROR(IF(ISERROR(VLOOKUP((LEFT(D1033,2)),'Fed. Agency Identifier Table'!A$2:C$63,3,FALSE)),(VLOOKUP((LEFT(D1033,1)),'Fed. Agency Identifier Table'!A$2:C$63,3,FALSE)),(VLOOKUP((LEFT(D1033,2)),'Fed. Agency Identifier Table'!A$2:C$63,3,FALSE)))),"",(IF(ISERROR(VLOOKUP((LEFT(D1033,2)),'Fed. Agency Identifier Table'!A$2:C$63,3,FALSE)),(VLOOKUP((LEFT(D1033,1)),'Fed. Agency Identifier Table'!A$2:C$63,3,FALSE)),(VLOOKUP((LEFT(D1033,2)),'Fed. Agency Identifier Table'!A$2:C$63,3,FALSE)))))</f>
        <v/>
      </c>
      <c r="I1033" s="150" t="str">
        <f>IF(ISNUMBER(SEARCH("*.unk*",D1033)),"Other Federal Awards",IF(ISERROR(VLOOKUP(D1033,'CFDA Program Titles Table'!A$2:C$2607,3,FALSE)),"",VLOOKUP(D1033,'CFDA Program Titles Table'!A$2:C$2607,3,FALSE)))</f>
        <v/>
      </c>
      <c r="J1033" s="70"/>
      <c r="K1033" s="70"/>
      <c r="L1033" s="2"/>
      <c r="M1033" s="10"/>
      <c r="N1033" s="10"/>
      <c r="R1033" s="17"/>
      <c r="S1033" s="106" t="str">
        <f>IFERROR(IF(J1033="Y", "Research And Development Programs Cluster:", VLOOKUP(D1033,'Cluster Info'!$A$2:$B$113,2,FALSE)), "Non Cluster:")</f>
        <v>Non Cluster:</v>
      </c>
      <c r="T1033" s="106">
        <f t="shared" si="80"/>
        <v>0</v>
      </c>
      <c r="U1033" s="106">
        <f t="shared" si="82"/>
        <v>0</v>
      </c>
      <c r="V1033" s="106">
        <f t="shared" si="83"/>
        <v>0</v>
      </c>
      <c r="W1033" s="119">
        <f t="shared" si="81"/>
        <v>0</v>
      </c>
      <c r="X1033" s="106">
        <f t="shared" si="84"/>
        <v>0</v>
      </c>
    </row>
    <row r="1034" spans="1:24" ht="14">
      <c r="A1034" s="198"/>
      <c r="D1034" s="1"/>
      <c r="E1034" s="1"/>
      <c r="F1034" s="187"/>
      <c r="G1034" s="187"/>
      <c r="H1034" s="80" t="str">
        <f>IF(ISERROR(IF(ISERROR(VLOOKUP((LEFT(D1034,2)),'Fed. Agency Identifier Table'!A$2:C$63,3,FALSE)),(VLOOKUP((LEFT(D1034,1)),'Fed. Agency Identifier Table'!A$2:C$63,3,FALSE)),(VLOOKUP((LEFT(D1034,2)),'Fed. Agency Identifier Table'!A$2:C$63,3,FALSE)))),"",(IF(ISERROR(VLOOKUP((LEFT(D1034,2)),'Fed. Agency Identifier Table'!A$2:C$63,3,FALSE)),(VLOOKUP((LEFT(D1034,1)),'Fed. Agency Identifier Table'!A$2:C$63,3,FALSE)),(VLOOKUP((LEFT(D1034,2)),'Fed. Agency Identifier Table'!A$2:C$63,3,FALSE)))))</f>
        <v/>
      </c>
      <c r="I1034" s="150" t="str">
        <f>IF(ISNUMBER(SEARCH("*.unk*",D1034)),"Other Federal Awards",IF(ISERROR(VLOOKUP(D1034,'CFDA Program Titles Table'!A$2:C$2607,3,FALSE)),"",VLOOKUP(D1034,'CFDA Program Titles Table'!A$2:C$2607,3,FALSE)))</f>
        <v/>
      </c>
      <c r="J1034" s="70"/>
      <c r="K1034" s="70"/>
      <c r="L1034" s="2"/>
      <c r="M1034" s="10"/>
      <c r="N1034" s="10"/>
      <c r="R1034" s="17"/>
      <c r="S1034" s="106" t="str">
        <f>IFERROR(IF(J1034="Y", "Research And Development Programs Cluster:", VLOOKUP(D1034,'Cluster Info'!$A$2:$B$113,2,FALSE)), "Non Cluster:")</f>
        <v>Non Cluster:</v>
      </c>
      <c r="T1034" s="106">
        <f t="shared" si="80"/>
        <v>0</v>
      </c>
      <c r="U1034" s="106">
        <f t="shared" si="82"/>
        <v>0</v>
      </c>
      <c r="V1034" s="106">
        <f t="shared" si="83"/>
        <v>0</v>
      </c>
      <c r="W1034" s="119">
        <f t="shared" si="81"/>
        <v>0</v>
      </c>
      <c r="X1034" s="106">
        <f t="shared" si="84"/>
        <v>0</v>
      </c>
    </row>
    <row r="1035" spans="1:24" ht="14">
      <c r="A1035" s="198"/>
      <c r="D1035" s="1"/>
      <c r="E1035" s="1"/>
      <c r="F1035" s="187"/>
      <c r="G1035" s="187"/>
      <c r="H1035" s="80" t="str">
        <f>IF(ISERROR(IF(ISERROR(VLOOKUP((LEFT(D1035,2)),'Fed. Agency Identifier Table'!A$2:C$63,3,FALSE)),(VLOOKUP((LEFT(D1035,1)),'Fed. Agency Identifier Table'!A$2:C$63,3,FALSE)),(VLOOKUP((LEFT(D1035,2)),'Fed. Agency Identifier Table'!A$2:C$63,3,FALSE)))),"",(IF(ISERROR(VLOOKUP((LEFT(D1035,2)),'Fed. Agency Identifier Table'!A$2:C$63,3,FALSE)),(VLOOKUP((LEFT(D1035,1)),'Fed. Agency Identifier Table'!A$2:C$63,3,FALSE)),(VLOOKUP((LEFT(D1035,2)),'Fed. Agency Identifier Table'!A$2:C$63,3,FALSE)))))</f>
        <v/>
      </c>
      <c r="I1035" s="150" t="str">
        <f>IF(ISNUMBER(SEARCH("*.unk*",D1035)),"Other Federal Awards",IF(ISERROR(VLOOKUP(D1035,'CFDA Program Titles Table'!A$2:C$2607,3,FALSE)),"",VLOOKUP(D1035,'CFDA Program Titles Table'!A$2:C$2607,3,FALSE)))</f>
        <v/>
      </c>
      <c r="J1035" s="70"/>
      <c r="K1035" s="70"/>
      <c r="L1035" s="2"/>
      <c r="M1035" s="10"/>
      <c r="N1035" s="10"/>
      <c r="R1035" s="17"/>
      <c r="S1035" s="106" t="str">
        <f>IFERROR(IF(J1035="Y", "Research And Development Programs Cluster:", VLOOKUP(D1035,'Cluster Info'!$A$2:$B$113,2,FALSE)), "Non Cluster:")</f>
        <v>Non Cluster:</v>
      </c>
      <c r="T1035" s="106">
        <f t="shared" si="80"/>
        <v>0</v>
      </c>
      <c r="U1035" s="106">
        <f t="shared" si="82"/>
        <v>0</v>
      </c>
      <c r="V1035" s="106">
        <f t="shared" si="83"/>
        <v>0</v>
      </c>
      <c r="W1035" s="119">
        <f t="shared" si="81"/>
        <v>0</v>
      </c>
      <c r="X1035" s="106">
        <f t="shared" si="84"/>
        <v>0</v>
      </c>
    </row>
    <row r="1036" spans="1:24" ht="14">
      <c r="A1036" s="198"/>
      <c r="D1036" s="1"/>
      <c r="E1036" s="1"/>
      <c r="F1036" s="187"/>
      <c r="G1036" s="187"/>
      <c r="H1036" s="80" t="str">
        <f>IF(ISERROR(IF(ISERROR(VLOOKUP((LEFT(D1036,2)),'Fed. Agency Identifier Table'!A$2:C$63,3,FALSE)),(VLOOKUP((LEFT(D1036,1)),'Fed. Agency Identifier Table'!A$2:C$63,3,FALSE)),(VLOOKUP((LEFT(D1036,2)),'Fed. Agency Identifier Table'!A$2:C$63,3,FALSE)))),"",(IF(ISERROR(VLOOKUP((LEFT(D1036,2)),'Fed. Agency Identifier Table'!A$2:C$63,3,FALSE)),(VLOOKUP((LEFT(D1036,1)),'Fed. Agency Identifier Table'!A$2:C$63,3,FALSE)),(VLOOKUP((LEFT(D1036,2)),'Fed. Agency Identifier Table'!A$2:C$63,3,FALSE)))))</f>
        <v/>
      </c>
      <c r="I1036" s="150" t="str">
        <f>IF(ISNUMBER(SEARCH("*.unk*",D1036)),"Other Federal Awards",IF(ISERROR(VLOOKUP(D1036,'CFDA Program Titles Table'!A$2:C$2607,3,FALSE)),"",VLOOKUP(D1036,'CFDA Program Titles Table'!A$2:C$2607,3,FALSE)))</f>
        <v/>
      </c>
      <c r="J1036" s="70"/>
      <c r="K1036" s="70"/>
      <c r="L1036" s="2"/>
      <c r="M1036" s="10"/>
      <c r="N1036" s="10"/>
      <c r="R1036" s="17"/>
      <c r="S1036" s="106" t="str">
        <f>IFERROR(IF(J1036="Y", "Research And Development Programs Cluster:", VLOOKUP(D1036,'Cluster Info'!$A$2:$B$113,2,FALSE)), "Non Cluster:")</f>
        <v>Non Cluster:</v>
      </c>
      <c r="T1036" s="106">
        <f t="shared" si="80"/>
        <v>0</v>
      </c>
      <c r="U1036" s="106">
        <f t="shared" si="82"/>
        <v>0</v>
      </c>
      <c r="V1036" s="106">
        <f t="shared" si="83"/>
        <v>0</v>
      </c>
      <c r="W1036" s="119">
        <f t="shared" si="81"/>
        <v>0</v>
      </c>
      <c r="X1036" s="106">
        <f t="shared" si="84"/>
        <v>0</v>
      </c>
    </row>
    <row r="1037" spans="1:24" ht="14">
      <c r="A1037" s="198"/>
      <c r="D1037" s="1"/>
      <c r="E1037" s="1"/>
      <c r="F1037" s="187"/>
      <c r="G1037" s="187"/>
      <c r="H1037" s="80" t="str">
        <f>IF(ISERROR(IF(ISERROR(VLOOKUP((LEFT(D1037,2)),'Fed. Agency Identifier Table'!A$2:C$63,3,FALSE)),(VLOOKUP((LEFT(D1037,1)),'Fed. Agency Identifier Table'!A$2:C$63,3,FALSE)),(VLOOKUP((LEFT(D1037,2)),'Fed. Agency Identifier Table'!A$2:C$63,3,FALSE)))),"",(IF(ISERROR(VLOOKUP((LEFT(D1037,2)),'Fed. Agency Identifier Table'!A$2:C$63,3,FALSE)),(VLOOKUP((LEFT(D1037,1)),'Fed. Agency Identifier Table'!A$2:C$63,3,FALSE)),(VLOOKUP((LEFT(D1037,2)),'Fed. Agency Identifier Table'!A$2:C$63,3,FALSE)))))</f>
        <v/>
      </c>
      <c r="I1037" s="150" t="str">
        <f>IF(ISNUMBER(SEARCH("*.unk*",D1037)),"Other Federal Awards",IF(ISERROR(VLOOKUP(D1037,'CFDA Program Titles Table'!A$2:C$2607,3,FALSE)),"",VLOOKUP(D1037,'CFDA Program Titles Table'!A$2:C$2607,3,FALSE)))</f>
        <v/>
      </c>
      <c r="J1037" s="70"/>
      <c r="K1037" s="70"/>
      <c r="L1037" s="2"/>
      <c r="M1037" s="10"/>
      <c r="N1037" s="10"/>
      <c r="R1037" s="17"/>
      <c r="S1037" s="106" t="str">
        <f>IFERROR(IF(J1037="Y", "Research And Development Programs Cluster:", VLOOKUP(D1037,'Cluster Info'!$A$2:$B$113,2,FALSE)), "Non Cluster:")</f>
        <v>Non Cluster:</v>
      </c>
      <c r="T1037" s="106">
        <f t="shared" si="80"/>
        <v>0</v>
      </c>
      <c r="U1037" s="106">
        <f t="shared" si="82"/>
        <v>0</v>
      </c>
      <c r="V1037" s="106">
        <f t="shared" si="83"/>
        <v>0</v>
      </c>
      <c r="W1037" s="119">
        <f t="shared" si="81"/>
        <v>0</v>
      </c>
      <c r="X1037" s="106">
        <f t="shared" si="84"/>
        <v>0</v>
      </c>
    </row>
    <row r="1038" spans="1:24" ht="14">
      <c r="A1038" s="198"/>
      <c r="D1038" s="1"/>
      <c r="E1038" s="1"/>
      <c r="F1038" s="187"/>
      <c r="G1038" s="187"/>
      <c r="H1038" s="80" t="str">
        <f>IF(ISERROR(IF(ISERROR(VLOOKUP((LEFT(D1038,2)),'Fed. Agency Identifier Table'!A$2:C$63,3,FALSE)),(VLOOKUP((LEFT(D1038,1)),'Fed. Agency Identifier Table'!A$2:C$63,3,FALSE)),(VLOOKUP((LEFT(D1038,2)),'Fed. Agency Identifier Table'!A$2:C$63,3,FALSE)))),"",(IF(ISERROR(VLOOKUP((LEFT(D1038,2)),'Fed. Agency Identifier Table'!A$2:C$63,3,FALSE)),(VLOOKUP((LEFT(D1038,1)),'Fed. Agency Identifier Table'!A$2:C$63,3,FALSE)),(VLOOKUP((LEFT(D1038,2)),'Fed. Agency Identifier Table'!A$2:C$63,3,FALSE)))))</f>
        <v/>
      </c>
      <c r="I1038" s="150" t="str">
        <f>IF(ISNUMBER(SEARCH("*.unk*",D1038)),"Other Federal Awards",IF(ISERROR(VLOOKUP(D1038,'CFDA Program Titles Table'!A$2:C$2607,3,FALSE)),"",VLOOKUP(D1038,'CFDA Program Titles Table'!A$2:C$2607,3,FALSE)))</f>
        <v/>
      </c>
      <c r="J1038" s="70"/>
      <c r="K1038" s="70"/>
      <c r="L1038" s="2"/>
      <c r="M1038" s="10"/>
      <c r="N1038" s="10"/>
      <c r="R1038" s="17"/>
      <c r="S1038" s="106" t="str">
        <f>IFERROR(IF(J1038="Y", "Research And Development Programs Cluster:", VLOOKUP(D1038,'Cluster Info'!$A$2:$B$113,2,FALSE)), "Non Cluster:")</f>
        <v>Non Cluster:</v>
      </c>
      <c r="T1038" s="106">
        <f t="shared" si="80"/>
        <v>0</v>
      </c>
      <c r="U1038" s="106">
        <f t="shared" si="82"/>
        <v>0</v>
      </c>
      <c r="V1038" s="106">
        <f t="shared" si="83"/>
        <v>0</v>
      </c>
      <c r="W1038" s="119">
        <f t="shared" si="81"/>
        <v>0</v>
      </c>
      <c r="X1038" s="106">
        <f t="shared" si="84"/>
        <v>0</v>
      </c>
    </row>
    <row r="1039" spans="1:24" ht="14">
      <c r="A1039" s="198"/>
      <c r="D1039" s="1"/>
      <c r="E1039" s="1"/>
      <c r="F1039" s="187"/>
      <c r="G1039" s="187"/>
      <c r="H1039" s="80" t="str">
        <f>IF(ISERROR(IF(ISERROR(VLOOKUP((LEFT(D1039,2)),'Fed. Agency Identifier Table'!A$2:C$63,3,FALSE)),(VLOOKUP((LEFT(D1039,1)),'Fed. Agency Identifier Table'!A$2:C$63,3,FALSE)),(VLOOKUP((LEFT(D1039,2)),'Fed. Agency Identifier Table'!A$2:C$63,3,FALSE)))),"",(IF(ISERROR(VLOOKUP((LEFT(D1039,2)),'Fed. Agency Identifier Table'!A$2:C$63,3,FALSE)),(VLOOKUP((LEFT(D1039,1)),'Fed. Agency Identifier Table'!A$2:C$63,3,FALSE)),(VLOOKUP((LEFT(D1039,2)),'Fed. Agency Identifier Table'!A$2:C$63,3,FALSE)))))</f>
        <v/>
      </c>
      <c r="I1039" s="150" t="str">
        <f>IF(ISNUMBER(SEARCH("*.unk*",D1039)),"Other Federal Awards",IF(ISERROR(VLOOKUP(D1039,'CFDA Program Titles Table'!A$2:C$2607,3,FALSE)),"",VLOOKUP(D1039,'CFDA Program Titles Table'!A$2:C$2607,3,FALSE)))</f>
        <v/>
      </c>
      <c r="J1039" s="70"/>
      <c r="K1039" s="70"/>
      <c r="L1039" s="2"/>
      <c r="M1039" s="10"/>
      <c r="N1039" s="10"/>
      <c r="R1039" s="17"/>
      <c r="S1039" s="106" t="str">
        <f>IFERROR(IF(J1039="Y", "Research And Development Programs Cluster:", VLOOKUP(D1039,'Cluster Info'!$A$2:$B$113,2,FALSE)), "Non Cluster:")</f>
        <v>Non Cluster:</v>
      </c>
      <c r="T1039" s="106">
        <f t="shared" si="80"/>
        <v>0</v>
      </c>
      <c r="U1039" s="106">
        <f t="shared" si="82"/>
        <v>0</v>
      </c>
      <c r="V1039" s="106">
        <f t="shared" si="83"/>
        <v>0</v>
      </c>
      <c r="W1039" s="119">
        <f t="shared" si="81"/>
        <v>0</v>
      </c>
      <c r="X1039" s="106">
        <f t="shared" si="84"/>
        <v>0</v>
      </c>
    </row>
    <row r="1040" spans="1:24" ht="14">
      <c r="A1040" s="198"/>
      <c r="D1040" s="1"/>
      <c r="E1040" s="1"/>
      <c r="F1040" s="187"/>
      <c r="G1040" s="187"/>
      <c r="H1040" s="80" t="str">
        <f>IF(ISERROR(IF(ISERROR(VLOOKUP((LEFT(D1040,2)),'Fed. Agency Identifier Table'!A$2:C$63,3,FALSE)),(VLOOKUP((LEFT(D1040,1)),'Fed. Agency Identifier Table'!A$2:C$63,3,FALSE)),(VLOOKUP((LEFT(D1040,2)),'Fed. Agency Identifier Table'!A$2:C$63,3,FALSE)))),"",(IF(ISERROR(VLOOKUP((LEFT(D1040,2)),'Fed. Agency Identifier Table'!A$2:C$63,3,FALSE)),(VLOOKUP((LEFT(D1040,1)),'Fed. Agency Identifier Table'!A$2:C$63,3,FALSE)),(VLOOKUP((LEFT(D1040,2)),'Fed. Agency Identifier Table'!A$2:C$63,3,FALSE)))))</f>
        <v/>
      </c>
      <c r="I1040" s="150" t="str">
        <f>IF(ISNUMBER(SEARCH("*.unk*",D1040)),"Other Federal Awards",IF(ISERROR(VLOOKUP(D1040,'CFDA Program Titles Table'!A$2:C$2607,3,FALSE)),"",VLOOKUP(D1040,'CFDA Program Titles Table'!A$2:C$2607,3,FALSE)))</f>
        <v/>
      </c>
      <c r="J1040" s="70"/>
      <c r="K1040" s="70"/>
      <c r="L1040" s="2"/>
      <c r="M1040" s="10"/>
      <c r="N1040" s="10"/>
      <c r="R1040" s="17"/>
      <c r="S1040" s="106" t="str">
        <f>IFERROR(IF(J1040="Y", "Research And Development Programs Cluster:", VLOOKUP(D1040,'Cluster Info'!$A$2:$B$113,2,FALSE)), "Non Cluster:")</f>
        <v>Non Cluster:</v>
      </c>
      <c r="T1040" s="106">
        <f t="shared" si="80"/>
        <v>0</v>
      </c>
      <c r="U1040" s="106">
        <f t="shared" si="82"/>
        <v>0</v>
      </c>
      <c r="V1040" s="106">
        <f t="shared" si="83"/>
        <v>0</v>
      </c>
      <c r="W1040" s="119">
        <f t="shared" si="81"/>
        <v>0</v>
      </c>
      <c r="X1040" s="106">
        <f t="shared" si="84"/>
        <v>0</v>
      </c>
    </row>
    <row r="1041" spans="1:24" ht="14">
      <c r="A1041" s="198"/>
      <c r="D1041" s="1"/>
      <c r="E1041" s="1"/>
      <c r="F1041" s="187"/>
      <c r="G1041" s="187"/>
      <c r="H1041" s="80" t="str">
        <f>IF(ISERROR(IF(ISERROR(VLOOKUP((LEFT(D1041,2)),'Fed. Agency Identifier Table'!A$2:C$63,3,FALSE)),(VLOOKUP((LEFT(D1041,1)),'Fed. Agency Identifier Table'!A$2:C$63,3,FALSE)),(VLOOKUP((LEFT(D1041,2)),'Fed. Agency Identifier Table'!A$2:C$63,3,FALSE)))),"",(IF(ISERROR(VLOOKUP((LEFT(D1041,2)),'Fed. Agency Identifier Table'!A$2:C$63,3,FALSE)),(VLOOKUP((LEFT(D1041,1)),'Fed. Agency Identifier Table'!A$2:C$63,3,FALSE)),(VLOOKUP((LEFT(D1041,2)),'Fed. Agency Identifier Table'!A$2:C$63,3,FALSE)))))</f>
        <v/>
      </c>
      <c r="I1041" s="150" t="str">
        <f>IF(ISNUMBER(SEARCH("*.unk*",D1041)),"Other Federal Awards",IF(ISERROR(VLOOKUP(D1041,'CFDA Program Titles Table'!A$2:C$2607,3,FALSE)),"",VLOOKUP(D1041,'CFDA Program Titles Table'!A$2:C$2607,3,FALSE)))</f>
        <v/>
      </c>
      <c r="J1041" s="70"/>
      <c r="K1041" s="70"/>
      <c r="L1041" s="2"/>
      <c r="M1041" s="10"/>
      <c r="N1041" s="10"/>
      <c r="R1041" s="17"/>
      <c r="S1041" s="106" t="str">
        <f>IFERROR(IF(J1041="Y", "Research And Development Programs Cluster:", VLOOKUP(D1041,'Cluster Info'!$A$2:$B$113,2,FALSE)), "Non Cluster:")</f>
        <v>Non Cluster:</v>
      </c>
      <c r="T1041" s="106">
        <f t="shared" si="80"/>
        <v>0</v>
      </c>
      <c r="U1041" s="106">
        <f t="shared" si="82"/>
        <v>0</v>
      </c>
      <c r="V1041" s="106">
        <f t="shared" si="83"/>
        <v>0</v>
      </c>
      <c r="W1041" s="119">
        <f t="shared" si="81"/>
        <v>0</v>
      </c>
      <c r="X1041" s="106">
        <f t="shared" si="84"/>
        <v>0</v>
      </c>
    </row>
    <row r="1042" spans="1:24" ht="14">
      <c r="A1042" s="198"/>
      <c r="D1042" s="1"/>
      <c r="E1042" s="1"/>
      <c r="F1042" s="187"/>
      <c r="G1042" s="187"/>
      <c r="H1042" s="80" t="str">
        <f>IF(ISERROR(IF(ISERROR(VLOOKUP((LEFT(D1042,2)),'Fed. Agency Identifier Table'!A$2:C$63,3,FALSE)),(VLOOKUP((LEFT(D1042,1)),'Fed. Agency Identifier Table'!A$2:C$63,3,FALSE)),(VLOOKUP((LEFT(D1042,2)),'Fed. Agency Identifier Table'!A$2:C$63,3,FALSE)))),"",(IF(ISERROR(VLOOKUP((LEFT(D1042,2)),'Fed. Agency Identifier Table'!A$2:C$63,3,FALSE)),(VLOOKUP((LEFT(D1042,1)),'Fed. Agency Identifier Table'!A$2:C$63,3,FALSE)),(VLOOKUP((LEFT(D1042,2)),'Fed. Agency Identifier Table'!A$2:C$63,3,FALSE)))))</f>
        <v/>
      </c>
      <c r="I1042" s="150" t="str">
        <f>IF(ISNUMBER(SEARCH("*.unk*",D1042)),"Other Federal Awards",IF(ISERROR(VLOOKUP(D1042,'CFDA Program Titles Table'!A$2:C$2607,3,FALSE)),"",VLOOKUP(D1042,'CFDA Program Titles Table'!A$2:C$2607,3,FALSE)))</f>
        <v/>
      </c>
      <c r="J1042" s="70"/>
      <c r="K1042" s="70"/>
      <c r="L1042" s="2"/>
      <c r="M1042" s="10"/>
      <c r="N1042" s="10"/>
      <c r="R1042" s="17"/>
      <c r="S1042" s="106" t="str">
        <f>IFERROR(IF(J1042="Y", "Research And Development Programs Cluster:", VLOOKUP(D1042,'Cluster Info'!$A$2:$B$113,2,FALSE)), "Non Cluster:")</f>
        <v>Non Cluster:</v>
      </c>
      <c r="T1042" s="106">
        <f t="shared" si="80"/>
        <v>0</v>
      </c>
      <c r="U1042" s="106">
        <f t="shared" si="82"/>
        <v>0</v>
      </c>
      <c r="V1042" s="106">
        <f t="shared" si="83"/>
        <v>0</v>
      </c>
      <c r="W1042" s="119">
        <f t="shared" si="81"/>
        <v>0</v>
      </c>
      <c r="X1042" s="106">
        <f t="shared" si="84"/>
        <v>0</v>
      </c>
    </row>
    <row r="1043" spans="1:24" ht="14">
      <c r="A1043" s="198"/>
      <c r="D1043" s="1"/>
      <c r="E1043" s="1"/>
      <c r="F1043" s="187"/>
      <c r="G1043" s="187"/>
      <c r="H1043" s="80" t="str">
        <f>IF(ISERROR(IF(ISERROR(VLOOKUP((LEFT(D1043,2)),'Fed. Agency Identifier Table'!A$2:C$63,3,FALSE)),(VLOOKUP((LEFT(D1043,1)),'Fed. Agency Identifier Table'!A$2:C$63,3,FALSE)),(VLOOKUP((LEFT(D1043,2)),'Fed. Agency Identifier Table'!A$2:C$63,3,FALSE)))),"",(IF(ISERROR(VLOOKUP((LEFT(D1043,2)),'Fed. Agency Identifier Table'!A$2:C$63,3,FALSE)),(VLOOKUP((LEFT(D1043,1)),'Fed. Agency Identifier Table'!A$2:C$63,3,FALSE)),(VLOOKUP((LEFT(D1043,2)),'Fed. Agency Identifier Table'!A$2:C$63,3,FALSE)))))</f>
        <v/>
      </c>
      <c r="I1043" s="150" t="str">
        <f>IF(ISNUMBER(SEARCH("*.unk*",D1043)),"Other Federal Awards",IF(ISERROR(VLOOKUP(D1043,'CFDA Program Titles Table'!A$2:C$2607,3,FALSE)),"",VLOOKUP(D1043,'CFDA Program Titles Table'!A$2:C$2607,3,FALSE)))</f>
        <v/>
      </c>
      <c r="J1043" s="70"/>
      <c r="K1043" s="70"/>
      <c r="L1043" s="2"/>
      <c r="M1043" s="10"/>
      <c r="N1043" s="10"/>
      <c r="R1043" s="17"/>
      <c r="S1043" s="106" t="str">
        <f>IFERROR(IF(J1043="Y", "Research And Development Programs Cluster:", VLOOKUP(D1043,'Cluster Info'!$A$2:$B$113,2,FALSE)), "Non Cluster:")</f>
        <v>Non Cluster:</v>
      </c>
      <c r="T1043" s="106">
        <f t="shared" si="80"/>
        <v>0</v>
      </c>
      <c r="U1043" s="106">
        <f t="shared" si="82"/>
        <v>0</v>
      </c>
      <c r="V1043" s="106">
        <f t="shared" si="83"/>
        <v>0</v>
      </c>
      <c r="W1043" s="119">
        <f t="shared" si="81"/>
        <v>0</v>
      </c>
      <c r="X1043" s="106">
        <f t="shared" si="84"/>
        <v>0</v>
      </c>
    </row>
    <row r="1044" spans="1:24" ht="14">
      <c r="A1044" s="198"/>
      <c r="D1044" s="1"/>
      <c r="E1044" s="1"/>
      <c r="F1044" s="187"/>
      <c r="G1044" s="187"/>
      <c r="H1044" s="80" t="str">
        <f>IF(ISERROR(IF(ISERROR(VLOOKUP((LEFT(D1044,2)),'Fed. Agency Identifier Table'!A$2:C$63,3,FALSE)),(VLOOKUP((LEFT(D1044,1)),'Fed. Agency Identifier Table'!A$2:C$63,3,FALSE)),(VLOOKUP((LEFT(D1044,2)),'Fed. Agency Identifier Table'!A$2:C$63,3,FALSE)))),"",(IF(ISERROR(VLOOKUP((LEFT(D1044,2)),'Fed. Agency Identifier Table'!A$2:C$63,3,FALSE)),(VLOOKUP((LEFT(D1044,1)),'Fed. Agency Identifier Table'!A$2:C$63,3,FALSE)),(VLOOKUP((LEFT(D1044,2)),'Fed. Agency Identifier Table'!A$2:C$63,3,FALSE)))))</f>
        <v/>
      </c>
      <c r="I1044" s="150" t="str">
        <f>IF(ISNUMBER(SEARCH("*.unk*",D1044)),"Other Federal Awards",IF(ISERROR(VLOOKUP(D1044,'CFDA Program Titles Table'!A$2:C$2607,3,FALSE)),"",VLOOKUP(D1044,'CFDA Program Titles Table'!A$2:C$2607,3,FALSE)))</f>
        <v/>
      </c>
      <c r="J1044" s="70"/>
      <c r="K1044" s="70"/>
      <c r="L1044" s="2"/>
      <c r="M1044" s="10"/>
      <c r="N1044" s="10"/>
      <c r="R1044" s="17"/>
      <c r="S1044" s="106" t="str">
        <f>IFERROR(IF(J1044="Y", "Research And Development Programs Cluster:", VLOOKUP(D1044,'Cluster Info'!$A$2:$B$113,2,FALSE)), "Non Cluster:")</f>
        <v>Non Cluster:</v>
      </c>
      <c r="T1044" s="106">
        <f t="shared" si="80"/>
        <v>0</v>
      </c>
      <c r="U1044" s="106">
        <f t="shared" si="82"/>
        <v>0</v>
      </c>
      <c r="V1044" s="106">
        <f t="shared" si="83"/>
        <v>0</v>
      </c>
      <c r="W1044" s="119">
        <f t="shared" si="81"/>
        <v>0</v>
      </c>
      <c r="X1044" s="106">
        <f t="shared" si="84"/>
        <v>0</v>
      </c>
    </row>
    <row r="1045" spans="1:24" ht="14">
      <c r="A1045" s="198"/>
      <c r="D1045" s="1"/>
      <c r="E1045" s="1"/>
      <c r="F1045" s="187"/>
      <c r="G1045" s="187"/>
      <c r="H1045" s="80" t="str">
        <f>IF(ISERROR(IF(ISERROR(VLOOKUP((LEFT(D1045,2)),'Fed. Agency Identifier Table'!A$2:C$63,3,FALSE)),(VLOOKUP((LEFT(D1045,1)),'Fed. Agency Identifier Table'!A$2:C$63,3,FALSE)),(VLOOKUP((LEFT(D1045,2)),'Fed. Agency Identifier Table'!A$2:C$63,3,FALSE)))),"",(IF(ISERROR(VLOOKUP((LEFT(D1045,2)),'Fed. Agency Identifier Table'!A$2:C$63,3,FALSE)),(VLOOKUP((LEFT(D1045,1)),'Fed. Agency Identifier Table'!A$2:C$63,3,FALSE)),(VLOOKUP((LEFT(D1045,2)),'Fed. Agency Identifier Table'!A$2:C$63,3,FALSE)))))</f>
        <v/>
      </c>
      <c r="I1045" s="150" t="str">
        <f>IF(ISNUMBER(SEARCH("*.unk*",D1045)),"Other Federal Awards",IF(ISERROR(VLOOKUP(D1045,'CFDA Program Titles Table'!A$2:C$2607,3,FALSE)),"",VLOOKUP(D1045,'CFDA Program Titles Table'!A$2:C$2607,3,FALSE)))</f>
        <v/>
      </c>
      <c r="J1045" s="70"/>
      <c r="K1045" s="70"/>
      <c r="L1045" s="2"/>
      <c r="M1045" s="10"/>
      <c r="N1045" s="10"/>
      <c r="R1045" s="17"/>
      <c r="S1045" s="106" t="str">
        <f>IFERROR(IF(J1045="Y", "Research And Development Programs Cluster:", VLOOKUP(D1045,'Cluster Info'!$A$2:$B$113,2,FALSE)), "Non Cluster:")</f>
        <v>Non Cluster:</v>
      </c>
      <c r="T1045" s="106">
        <f t="shared" si="80"/>
        <v>0</v>
      </c>
      <c r="U1045" s="106">
        <f t="shared" si="82"/>
        <v>0</v>
      </c>
      <c r="V1045" s="106">
        <f t="shared" si="83"/>
        <v>0</v>
      </c>
      <c r="W1045" s="119">
        <f t="shared" si="81"/>
        <v>0</v>
      </c>
      <c r="X1045" s="106">
        <f t="shared" si="84"/>
        <v>0</v>
      </c>
    </row>
    <row r="1046" spans="1:24" ht="14">
      <c r="A1046" s="198"/>
      <c r="D1046" s="1"/>
      <c r="E1046" s="1"/>
      <c r="F1046" s="187"/>
      <c r="G1046" s="187"/>
      <c r="H1046" s="80" t="str">
        <f>IF(ISERROR(IF(ISERROR(VLOOKUP((LEFT(D1046,2)),'Fed. Agency Identifier Table'!A$2:C$63,3,FALSE)),(VLOOKUP((LEFT(D1046,1)),'Fed. Agency Identifier Table'!A$2:C$63,3,FALSE)),(VLOOKUP((LEFT(D1046,2)),'Fed. Agency Identifier Table'!A$2:C$63,3,FALSE)))),"",(IF(ISERROR(VLOOKUP((LEFT(D1046,2)),'Fed. Agency Identifier Table'!A$2:C$63,3,FALSE)),(VLOOKUP((LEFT(D1046,1)),'Fed. Agency Identifier Table'!A$2:C$63,3,FALSE)),(VLOOKUP((LEFT(D1046,2)),'Fed. Agency Identifier Table'!A$2:C$63,3,FALSE)))))</f>
        <v/>
      </c>
      <c r="I1046" s="150" t="str">
        <f>IF(ISNUMBER(SEARCH("*.unk*",D1046)),"Other Federal Awards",IF(ISERROR(VLOOKUP(D1046,'CFDA Program Titles Table'!A$2:C$2607,3,FALSE)),"",VLOOKUP(D1046,'CFDA Program Titles Table'!A$2:C$2607,3,FALSE)))</f>
        <v/>
      </c>
      <c r="J1046" s="70"/>
      <c r="K1046" s="70"/>
      <c r="L1046" s="2"/>
      <c r="M1046" s="10"/>
      <c r="N1046" s="10"/>
      <c r="R1046" s="17"/>
      <c r="S1046" s="106" t="str">
        <f>IFERROR(IF(J1046="Y", "Research And Development Programs Cluster:", VLOOKUP(D1046,'Cluster Info'!$A$2:$B$113,2,FALSE)), "Non Cluster:")</f>
        <v>Non Cluster:</v>
      </c>
      <c r="T1046" s="106">
        <f t="shared" si="80"/>
        <v>0</v>
      </c>
      <c r="U1046" s="106">
        <f t="shared" si="82"/>
        <v>0</v>
      </c>
      <c r="V1046" s="106">
        <f t="shared" si="83"/>
        <v>0</v>
      </c>
      <c r="W1046" s="119">
        <f t="shared" si="81"/>
        <v>0</v>
      </c>
      <c r="X1046" s="106">
        <f t="shared" si="84"/>
        <v>0</v>
      </c>
    </row>
    <row r="1047" spans="1:24" ht="14">
      <c r="A1047" s="198"/>
      <c r="D1047" s="1"/>
      <c r="E1047" s="1"/>
      <c r="F1047" s="187"/>
      <c r="G1047" s="187"/>
      <c r="H1047" s="80" t="str">
        <f>IF(ISERROR(IF(ISERROR(VLOOKUP((LEFT(D1047,2)),'Fed. Agency Identifier Table'!A$2:C$63,3,FALSE)),(VLOOKUP((LEFT(D1047,1)),'Fed. Agency Identifier Table'!A$2:C$63,3,FALSE)),(VLOOKUP((LEFT(D1047,2)),'Fed. Agency Identifier Table'!A$2:C$63,3,FALSE)))),"",(IF(ISERROR(VLOOKUP((LEFT(D1047,2)),'Fed. Agency Identifier Table'!A$2:C$63,3,FALSE)),(VLOOKUP((LEFT(D1047,1)),'Fed. Agency Identifier Table'!A$2:C$63,3,FALSE)),(VLOOKUP((LEFT(D1047,2)),'Fed. Agency Identifier Table'!A$2:C$63,3,FALSE)))))</f>
        <v/>
      </c>
      <c r="I1047" s="150" t="str">
        <f>IF(ISNUMBER(SEARCH("*.unk*",D1047)),"Other Federal Awards",IF(ISERROR(VLOOKUP(D1047,'CFDA Program Titles Table'!A$2:C$2607,3,FALSE)),"",VLOOKUP(D1047,'CFDA Program Titles Table'!A$2:C$2607,3,FALSE)))</f>
        <v/>
      </c>
      <c r="J1047" s="70"/>
      <c r="K1047" s="70"/>
      <c r="L1047" s="2"/>
      <c r="M1047" s="10"/>
      <c r="N1047" s="10"/>
      <c r="R1047" s="17"/>
      <c r="S1047" s="106" t="str">
        <f>IFERROR(IF(J1047="Y", "Research And Development Programs Cluster:", VLOOKUP(D1047,'Cluster Info'!$A$2:$B$113,2,FALSE)), "Non Cluster:")</f>
        <v>Non Cluster:</v>
      </c>
      <c r="T1047" s="106">
        <f t="shared" si="80"/>
        <v>0</v>
      </c>
      <c r="U1047" s="106">
        <f t="shared" si="82"/>
        <v>0</v>
      </c>
      <c r="V1047" s="106">
        <f t="shared" si="83"/>
        <v>0</v>
      </c>
      <c r="W1047" s="119">
        <f t="shared" si="81"/>
        <v>0</v>
      </c>
      <c r="X1047" s="106">
        <f t="shared" si="84"/>
        <v>0</v>
      </c>
    </row>
    <row r="1048" spans="1:24" ht="14">
      <c r="A1048" s="198"/>
      <c r="D1048" s="1"/>
      <c r="E1048" s="1"/>
      <c r="F1048" s="187"/>
      <c r="G1048" s="187"/>
      <c r="H1048" s="80" t="str">
        <f>IF(ISERROR(IF(ISERROR(VLOOKUP((LEFT(D1048,2)),'Fed. Agency Identifier Table'!A$2:C$63,3,FALSE)),(VLOOKUP((LEFT(D1048,1)),'Fed. Agency Identifier Table'!A$2:C$63,3,FALSE)),(VLOOKUP((LEFT(D1048,2)),'Fed. Agency Identifier Table'!A$2:C$63,3,FALSE)))),"",(IF(ISERROR(VLOOKUP((LEFT(D1048,2)),'Fed. Agency Identifier Table'!A$2:C$63,3,FALSE)),(VLOOKUP((LEFT(D1048,1)),'Fed. Agency Identifier Table'!A$2:C$63,3,FALSE)),(VLOOKUP((LEFT(D1048,2)),'Fed. Agency Identifier Table'!A$2:C$63,3,FALSE)))))</f>
        <v/>
      </c>
      <c r="I1048" s="150" t="str">
        <f>IF(ISNUMBER(SEARCH("*.unk*",D1048)),"Other Federal Awards",IF(ISERROR(VLOOKUP(D1048,'CFDA Program Titles Table'!A$2:C$2607,3,FALSE)),"",VLOOKUP(D1048,'CFDA Program Titles Table'!A$2:C$2607,3,FALSE)))</f>
        <v/>
      </c>
      <c r="J1048" s="70"/>
      <c r="K1048" s="70"/>
      <c r="L1048" s="2"/>
      <c r="M1048" s="10"/>
      <c r="N1048" s="10"/>
      <c r="R1048" s="17"/>
      <c r="S1048" s="106" t="str">
        <f>IFERROR(IF(J1048="Y", "Research And Development Programs Cluster:", VLOOKUP(D1048,'Cluster Info'!$A$2:$B$113,2,FALSE)), "Non Cluster:")</f>
        <v>Non Cluster:</v>
      </c>
      <c r="T1048" s="106">
        <f t="shared" si="80"/>
        <v>0</v>
      </c>
      <c r="U1048" s="106">
        <f t="shared" si="82"/>
        <v>0</v>
      </c>
      <c r="V1048" s="106">
        <f t="shared" si="83"/>
        <v>0</v>
      </c>
      <c r="W1048" s="119">
        <f t="shared" si="81"/>
        <v>0</v>
      </c>
      <c r="X1048" s="106">
        <f t="shared" si="84"/>
        <v>0</v>
      </c>
    </row>
    <row r="1049" spans="1:24" ht="14">
      <c r="A1049" s="198"/>
      <c r="D1049" s="1"/>
      <c r="E1049" s="1"/>
      <c r="F1049" s="187"/>
      <c r="G1049" s="187"/>
      <c r="H1049" s="80" t="str">
        <f>IF(ISERROR(IF(ISERROR(VLOOKUP((LEFT(D1049,2)),'Fed. Agency Identifier Table'!A$2:C$63,3,FALSE)),(VLOOKUP((LEFT(D1049,1)),'Fed. Agency Identifier Table'!A$2:C$63,3,FALSE)),(VLOOKUP((LEFT(D1049,2)),'Fed. Agency Identifier Table'!A$2:C$63,3,FALSE)))),"",(IF(ISERROR(VLOOKUP((LEFT(D1049,2)),'Fed. Agency Identifier Table'!A$2:C$63,3,FALSE)),(VLOOKUP((LEFT(D1049,1)),'Fed. Agency Identifier Table'!A$2:C$63,3,FALSE)),(VLOOKUP((LEFT(D1049,2)),'Fed. Agency Identifier Table'!A$2:C$63,3,FALSE)))))</f>
        <v/>
      </c>
      <c r="I1049" s="150" t="str">
        <f>IF(ISNUMBER(SEARCH("*.unk*",D1049)),"Other Federal Awards",IF(ISERROR(VLOOKUP(D1049,'CFDA Program Titles Table'!A$2:C$2607,3,FALSE)),"",VLOOKUP(D1049,'CFDA Program Titles Table'!A$2:C$2607,3,FALSE)))</f>
        <v/>
      </c>
      <c r="J1049" s="70"/>
      <c r="K1049" s="70"/>
      <c r="L1049" s="2"/>
      <c r="M1049" s="10"/>
      <c r="N1049" s="10"/>
      <c r="R1049" s="17"/>
      <c r="S1049" s="106" t="str">
        <f>IFERROR(IF(J1049="Y", "Research And Development Programs Cluster:", VLOOKUP(D1049,'Cluster Info'!$A$2:$B$113,2,FALSE)), "Non Cluster:")</f>
        <v>Non Cluster:</v>
      </c>
      <c r="T1049" s="106">
        <f t="shared" si="80"/>
        <v>0</v>
      </c>
      <c r="U1049" s="106">
        <f t="shared" si="82"/>
        <v>0</v>
      </c>
      <c r="V1049" s="106">
        <f t="shared" si="83"/>
        <v>0</v>
      </c>
      <c r="W1049" s="119">
        <f t="shared" si="81"/>
        <v>0</v>
      </c>
      <c r="X1049" s="106">
        <f t="shared" si="84"/>
        <v>0</v>
      </c>
    </row>
    <row r="1050" spans="1:24" ht="14">
      <c r="A1050" s="198"/>
      <c r="D1050" s="1"/>
      <c r="E1050" s="1"/>
      <c r="F1050" s="187"/>
      <c r="G1050" s="187"/>
      <c r="H1050" s="80" t="str">
        <f>IF(ISERROR(IF(ISERROR(VLOOKUP((LEFT(D1050,2)),'Fed. Agency Identifier Table'!A$2:C$63,3,FALSE)),(VLOOKUP((LEFT(D1050,1)),'Fed. Agency Identifier Table'!A$2:C$63,3,FALSE)),(VLOOKUP((LEFT(D1050,2)),'Fed. Agency Identifier Table'!A$2:C$63,3,FALSE)))),"",(IF(ISERROR(VLOOKUP((LEFT(D1050,2)),'Fed. Agency Identifier Table'!A$2:C$63,3,FALSE)),(VLOOKUP((LEFT(D1050,1)),'Fed. Agency Identifier Table'!A$2:C$63,3,FALSE)),(VLOOKUP((LEFT(D1050,2)),'Fed. Agency Identifier Table'!A$2:C$63,3,FALSE)))))</f>
        <v/>
      </c>
      <c r="I1050" s="150" t="str">
        <f>IF(ISNUMBER(SEARCH("*.unk*",D1050)),"Other Federal Awards",IF(ISERROR(VLOOKUP(D1050,'CFDA Program Titles Table'!A$2:C$2607,3,FALSE)),"",VLOOKUP(D1050,'CFDA Program Titles Table'!A$2:C$2607,3,FALSE)))</f>
        <v/>
      </c>
      <c r="J1050" s="70"/>
      <c r="K1050" s="70"/>
      <c r="L1050" s="2"/>
      <c r="M1050" s="10"/>
      <c r="N1050" s="10"/>
      <c r="R1050" s="17"/>
      <c r="S1050" s="106" t="str">
        <f>IFERROR(IF(J1050="Y", "Research And Development Programs Cluster:", VLOOKUP(D1050,'Cluster Info'!$A$2:$B$113,2,FALSE)), "Non Cluster:")</f>
        <v>Non Cluster:</v>
      </c>
      <c r="T1050" s="106">
        <f t="shared" si="80"/>
        <v>0</v>
      </c>
      <c r="U1050" s="106">
        <f t="shared" si="82"/>
        <v>0</v>
      </c>
      <c r="V1050" s="106">
        <f t="shared" si="83"/>
        <v>0</v>
      </c>
      <c r="W1050" s="119">
        <f t="shared" si="81"/>
        <v>0</v>
      </c>
      <c r="X1050" s="106">
        <f t="shared" si="84"/>
        <v>0</v>
      </c>
    </row>
    <row r="1051" spans="1:24" ht="14">
      <c r="A1051" s="198"/>
      <c r="D1051" s="1"/>
      <c r="E1051" s="1"/>
      <c r="F1051" s="187"/>
      <c r="G1051" s="187"/>
      <c r="H1051" s="80" t="str">
        <f>IF(ISERROR(IF(ISERROR(VLOOKUP((LEFT(D1051,2)),'Fed. Agency Identifier Table'!A$2:C$63,3,FALSE)),(VLOOKUP((LEFT(D1051,1)),'Fed. Agency Identifier Table'!A$2:C$63,3,FALSE)),(VLOOKUP((LEFT(D1051,2)),'Fed. Agency Identifier Table'!A$2:C$63,3,FALSE)))),"",(IF(ISERROR(VLOOKUP((LEFT(D1051,2)),'Fed. Agency Identifier Table'!A$2:C$63,3,FALSE)),(VLOOKUP((LEFT(D1051,1)),'Fed. Agency Identifier Table'!A$2:C$63,3,FALSE)),(VLOOKUP((LEFT(D1051,2)),'Fed. Agency Identifier Table'!A$2:C$63,3,FALSE)))))</f>
        <v/>
      </c>
      <c r="I1051" s="150" t="str">
        <f>IF(ISNUMBER(SEARCH("*.unk*",D1051)),"Other Federal Awards",IF(ISERROR(VLOOKUP(D1051,'CFDA Program Titles Table'!A$2:C$2607,3,FALSE)),"",VLOOKUP(D1051,'CFDA Program Titles Table'!A$2:C$2607,3,FALSE)))</f>
        <v/>
      </c>
      <c r="J1051" s="70"/>
      <c r="K1051" s="70"/>
      <c r="L1051" s="2"/>
      <c r="M1051" s="10"/>
      <c r="N1051" s="10"/>
      <c r="R1051" s="17"/>
      <c r="S1051" s="106" t="str">
        <f>IFERROR(IF(J1051="Y", "Research And Development Programs Cluster:", VLOOKUP(D1051,'Cluster Info'!$A$2:$B$113,2,FALSE)), "Non Cluster:")</f>
        <v>Non Cluster:</v>
      </c>
      <c r="T1051" s="106">
        <f t="shared" si="80"/>
        <v>0</v>
      </c>
      <c r="U1051" s="106">
        <f t="shared" si="82"/>
        <v>0</v>
      </c>
      <c r="V1051" s="106">
        <f t="shared" si="83"/>
        <v>0</v>
      </c>
      <c r="W1051" s="119">
        <f t="shared" si="81"/>
        <v>0</v>
      </c>
      <c r="X1051" s="106">
        <f t="shared" si="84"/>
        <v>0</v>
      </c>
    </row>
    <row r="1052" spans="1:24" ht="14">
      <c r="A1052" s="198"/>
      <c r="D1052" s="1"/>
      <c r="E1052" s="1"/>
      <c r="F1052" s="187"/>
      <c r="G1052" s="187"/>
      <c r="H1052" s="80" t="str">
        <f>IF(ISERROR(IF(ISERROR(VLOOKUP((LEFT(D1052,2)),'Fed. Agency Identifier Table'!A$2:C$63,3,FALSE)),(VLOOKUP((LEFT(D1052,1)),'Fed. Agency Identifier Table'!A$2:C$63,3,FALSE)),(VLOOKUP((LEFT(D1052,2)),'Fed. Agency Identifier Table'!A$2:C$63,3,FALSE)))),"",(IF(ISERROR(VLOOKUP((LEFT(D1052,2)),'Fed. Agency Identifier Table'!A$2:C$63,3,FALSE)),(VLOOKUP((LEFT(D1052,1)),'Fed. Agency Identifier Table'!A$2:C$63,3,FALSE)),(VLOOKUP((LEFT(D1052,2)),'Fed. Agency Identifier Table'!A$2:C$63,3,FALSE)))))</f>
        <v/>
      </c>
      <c r="I1052" s="150" t="str">
        <f>IF(ISNUMBER(SEARCH("*.unk*",D1052)),"Other Federal Awards",IF(ISERROR(VLOOKUP(D1052,'CFDA Program Titles Table'!A$2:C$2607,3,FALSE)),"",VLOOKUP(D1052,'CFDA Program Titles Table'!A$2:C$2607,3,FALSE)))</f>
        <v/>
      </c>
      <c r="J1052" s="70"/>
      <c r="K1052" s="70"/>
      <c r="L1052" s="2"/>
      <c r="M1052" s="10"/>
      <c r="N1052" s="10"/>
      <c r="R1052" s="17"/>
      <c r="S1052" s="106" t="str">
        <f>IFERROR(IF(J1052="Y", "Research And Development Programs Cluster:", VLOOKUP(D1052,'Cluster Info'!$A$2:$B$113,2,FALSE)), "Non Cluster:")</f>
        <v>Non Cluster:</v>
      </c>
      <c r="T1052" s="106">
        <f t="shared" si="80"/>
        <v>0</v>
      </c>
      <c r="U1052" s="106">
        <f t="shared" si="82"/>
        <v>0</v>
      </c>
      <c r="V1052" s="106">
        <f t="shared" si="83"/>
        <v>0</v>
      </c>
      <c r="W1052" s="119">
        <f t="shared" si="81"/>
        <v>0</v>
      </c>
      <c r="X1052" s="106">
        <f t="shared" si="84"/>
        <v>0</v>
      </c>
    </row>
    <row r="1053" spans="1:24" ht="14">
      <c r="A1053" s="198"/>
      <c r="D1053" s="1"/>
      <c r="E1053" s="1"/>
      <c r="F1053" s="187"/>
      <c r="G1053" s="187"/>
      <c r="H1053" s="80" t="str">
        <f>IF(ISERROR(IF(ISERROR(VLOOKUP((LEFT(D1053,2)),'Fed. Agency Identifier Table'!A$2:C$63,3,FALSE)),(VLOOKUP((LEFT(D1053,1)),'Fed. Agency Identifier Table'!A$2:C$63,3,FALSE)),(VLOOKUP((LEFT(D1053,2)),'Fed. Agency Identifier Table'!A$2:C$63,3,FALSE)))),"",(IF(ISERROR(VLOOKUP((LEFT(D1053,2)),'Fed. Agency Identifier Table'!A$2:C$63,3,FALSE)),(VLOOKUP((LEFT(D1053,1)),'Fed. Agency Identifier Table'!A$2:C$63,3,FALSE)),(VLOOKUP((LEFT(D1053,2)),'Fed. Agency Identifier Table'!A$2:C$63,3,FALSE)))))</f>
        <v/>
      </c>
      <c r="I1053" s="150" t="str">
        <f>IF(ISNUMBER(SEARCH("*.unk*",D1053)),"Other Federal Awards",IF(ISERROR(VLOOKUP(D1053,'CFDA Program Titles Table'!A$2:C$2607,3,FALSE)),"",VLOOKUP(D1053,'CFDA Program Titles Table'!A$2:C$2607,3,FALSE)))</f>
        <v/>
      </c>
      <c r="J1053" s="70"/>
      <c r="K1053" s="70"/>
      <c r="L1053" s="2"/>
      <c r="M1053" s="10"/>
      <c r="N1053" s="10"/>
      <c r="R1053" s="17"/>
      <c r="S1053" s="106" t="str">
        <f>IFERROR(IF(J1053="Y", "Research And Development Programs Cluster:", VLOOKUP(D1053,'Cluster Info'!$A$2:$B$113,2,FALSE)), "Non Cluster:")</f>
        <v>Non Cluster:</v>
      </c>
      <c r="T1053" s="106">
        <f t="shared" si="80"/>
        <v>0</v>
      </c>
      <c r="U1053" s="106">
        <f t="shared" si="82"/>
        <v>0</v>
      </c>
      <c r="V1053" s="106">
        <f t="shared" si="83"/>
        <v>0</v>
      </c>
      <c r="W1053" s="119">
        <f t="shared" si="81"/>
        <v>0</v>
      </c>
      <c r="X1053" s="106">
        <f t="shared" si="84"/>
        <v>0</v>
      </c>
    </row>
    <row r="1054" spans="1:24" ht="14">
      <c r="A1054" s="198"/>
      <c r="D1054" s="1"/>
      <c r="E1054" s="1"/>
      <c r="F1054" s="187"/>
      <c r="G1054" s="187"/>
      <c r="H1054" s="80" t="str">
        <f>IF(ISERROR(IF(ISERROR(VLOOKUP((LEFT(D1054,2)),'Fed. Agency Identifier Table'!A$2:C$63,3,FALSE)),(VLOOKUP((LEFT(D1054,1)),'Fed. Agency Identifier Table'!A$2:C$63,3,FALSE)),(VLOOKUP((LEFT(D1054,2)),'Fed. Agency Identifier Table'!A$2:C$63,3,FALSE)))),"",(IF(ISERROR(VLOOKUP((LEFT(D1054,2)),'Fed. Agency Identifier Table'!A$2:C$63,3,FALSE)),(VLOOKUP((LEFT(D1054,1)),'Fed. Agency Identifier Table'!A$2:C$63,3,FALSE)),(VLOOKUP((LEFT(D1054,2)),'Fed. Agency Identifier Table'!A$2:C$63,3,FALSE)))))</f>
        <v/>
      </c>
      <c r="I1054" s="150" t="str">
        <f>IF(ISNUMBER(SEARCH("*.unk*",D1054)),"Other Federal Awards",IF(ISERROR(VLOOKUP(D1054,'CFDA Program Titles Table'!A$2:C$2607,3,FALSE)),"",VLOOKUP(D1054,'CFDA Program Titles Table'!A$2:C$2607,3,FALSE)))</f>
        <v/>
      </c>
      <c r="J1054" s="70"/>
      <c r="K1054" s="70"/>
      <c r="L1054" s="2"/>
      <c r="M1054" s="10"/>
      <c r="N1054" s="10"/>
      <c r="R1054" s="17"/>
      <c r="S1054" s="106" t="str">
        <f>IFERROR(IF(J1054="Y", "Research And Development Programs Cluster:", VLOOKUP(D1054,'Cluster Info'!$A$2:$B$113,2,FALSE)), "Non Cluster:")</f>
        <v>Non Cluster:</v>
      </c>
      <c r="T1054" s="106">
        <f t="shared" si="80"/>
        <v>0</v>
      </c>
      <c r="U1054" s="106">
        <f t="shared" si="82"/>
        <v>0</v>
      </c>
      <c r="V1054" s="106">
        <f t="shared" si="83"/>
        <v>0</v>
      </c>
      <c r="W1054" s="119">
        <f t="shared" si="81"/>
        <v>0</v>
      </c>
      <c r="X1054" s="106">
        <f t="shared" si="84"/>
        <v>0</v>
      </c>
    </row>
    <row r="1055" spans="1:24" ht="14">
      <c r="A1055" s="198"/>
      <c r="D1055" s="1"/>
      <c r="E1055" s="1"/>
      <c r="F1055" s="187"/>
      <c r="G1055" s="187"/>
      <c r="H1055" s="80" t="str">
        <f>IF(ISERROR(IF(ISERROR(VLOOKUP((LEFT(D1055,2)),'Fed. Agency Identifier Table'!A$2:C$63,3,FALSE)),(VLOOKUP((LEFT(D1055,1)),'Fed. Agency Identifier Table'!A$2:C$63,3,FALSE)),(VLOOKUP((LEFT(D1055,2)),'Fed. Agency Identifier Table'!A$2:C$63,3,FALSE)))),"",(IF(ISERROR(VLOOKUP((LEFT(D1055,2)),'Fed. Agency Identifier Table'!A$2:C$63,3,FALSE)),(VLOOKUP((LEFT(D1055,1)),'Fed. Agency Identifier Table'!A$2:C$63,3,FALSE)),(VLOOKUP((LEFT(D1055,2)),'Fed. Agency Identifier Table'!A$2:C$63,3,FALSE)))))</f>
        <v/>
      </c>
      <c r="I1055" s="150" t="str">
        <f>IF(ISNUMBER(SEARCH("*.unk*",D1055)),"Other Federal Awards",IF(ISERROR(VLOOKUP(D1055,'CFDA Program Titles Table'!A$2:C$2607,3,FALSE)),"",VLOOKUP(D1055,'CFDA Program Titles Table'!A$2:C$2607,3,FALSE)))</f>
        <v/>
      </c>
      <c r="J1055" s="70"/>
      <c r="K1055" s="70"/>
      <c r="L1055" s="2"/>
      <c r="M1055" s="10"/>
      <c r="N1055" s="10"/>
      <c r="R1055" s="17"/>
      <c r="S1055" s="106" t="str">
        <f>IFERROR(IF(J1055="Y", "Research And Development Programs Cluster:", VLOOKUP(D1055,'Cluster Info'!$A$2:$B$113,2,FALSE)), "Non Cluster:")</f>
        <v>Non Cluster:</v>
      </c>
      <c r="T1055" s="106">
        <f t="shared" si="80"/>
        <v>0</v>
      </c>
      <c r="U1055" s="106">
        <f t="shared" si="82"/>
        <v>0</v>
      </c>
      <c r="V1055" s="106">
        <f t="shared" si="83"/>
        <v>0</v>
      </c>
      <c r="W1055" s="119">
        <f t="shared" si="81"/>
        <v>0</v>
      </c>
      <c r="X1055" s="106">
        <f t="shared" si="84"/>
        <v>0</v>
      </c>
    </row>
    <row r="1056" spans="1:24" ht="14">
      <c r="A1056" s="198"/>
      <c r="D1056" s="1"/>
      <c r="E1056" s="1"/>
      <c r="F1056" s="187"/>
      <c r="G1056" s="187"/>
      <c r="H1056" s="80" t="str">
        <f>IF(ISERROR(IF(ISERROR(VLOOKUP((LEFT(D1056,2)),'Fed. Agency Identifier Table'!A$2:C$63,3,FALSE)),(VLOOKUP((LEFT(D1056,1)),'Fed. Agency Identifier Table'!A$2:C$63,3,FALSE)),(VLOOKUP((LEFT(D1056,2)),'Fed. Agency Identifier Table'!A$2:C$63,3,FALSE)))),"",(IF(ISERROR(VLOOKUP((LEFT(D1056,2)),'Fed. Agency Identifier Table'!A$2:C$63,3,FALSE)),(VLOOKUP((LEFT(D1056,1)),'Fed. Agency Identifier Table'!A$2:C$63,3,FALSE)),(VLOOKUP((LEFT(D1056,2)),'Fed. Agency Identifier Table'!A$2:C$63,3,FALSE)))))</f>
        <v/>
      </c>
      <c r="I1056" s="150" t="str">
        <f>IF(ISNUMBER(SEARCH("*.unk*",D1056)),"Other Federal Awards",IF(ISERROR(VLOOKUP(D1056,'CFDA Program Titles Table'!A$2:C$2607,3,FALSE)),"",VLOOKUP(D1056,'CFDA Program Titles Table'!A$2:C$2607,3,FALSE)))</f>
        <v/>
      </c>
      <c r="J1056" s="70"/>
      <c r="K1056" s="70"/>
      <c r="L1056" s="2"/>
      <c r="M1056" s="10"/>
      <c r="N1056" s="10"/>
      <c r="R1056" s="17"/>
      <c r="S1056" s="106" t="str">
        <f>IFERROR(IF(J1056="Y", "Research And Development Programs Cluster:", VLOOKUP(D1056,'Cluster Info'!$A$2:$B$113,2,FALSE)), "Non Cluster:")</f>
        <v>Non Cluster:</v>
      </c>
      <c r="T1056" s="106">
        <f t="shared" si="80"/>
        <v>0</v>
      </c>
      <c r="U1056" s="106">
        <f t="shared" si="82"/>
        <v>0</v>
      </c>
      <c r="V1056" s="106">
        <f t="shared" si="83"/>
        <v>0</v>
      </c>
      <c r="W1056" s="119">
        <f t="shared" si="81"/>
        <v>0</v>
      </c>
      <c r="X1056" s="106">
        <f t="shared" si="84"/>
        <v>0</v>
      </c>
    </row>
    <row r="1057" spans="1:24" ht="14">
      <c r="A1057" s="198"/>
      <c r="D1057" s="1"/>
      <c r="E1057" s="1"/>
      <c r="F1057" s="187"/>
      <c r="G1057" s="187"/>
      <c r="H1057" s="80" t="str">
        <f>IF(ISERROR(IF(ISERROR(VLOOKUP((LEFT(D1057,2)),'Fed. Agency Identifier Table'!A$2:C$63,3,FALSE)),(VLOOKUP((LEFT(D1057,1)),'Fed. Agency Identifier Table'!A$2:C$63,3,FALSE)),(VLOOKUP((LEFT(D1057,2)),'Fed. Agency Identifier Table'!A$2:C$63,3,FALSE)))),"",(IF(ISERROR(VLOOKUP((LEFT(D1057,2)),'Fed. Agency Identifier Table'!A$2:C$63,3,FALSE)),(VLOOKUP((LEFT(D1057,1)),'Fed. Agency Identifier Table'!A$2:C$63,3,FALSE)),(VLOOKUP((LEFT(D1057,2)),'Fed. Agency Identifier Table'!A$2:C$63,3,FALSE)))))</f>
        <v/>
      </c>
      <c r="I1057" s="150" t="str">
        <f>IF(ISNUMBER(SEARCH("*.unk*",D1057)),"Other Federal Awards",IF(ISERROR(VLOOKUP(D1057,'CFDA Program Titles Table'!A$2:C$2607,3,FALSE)),"",VLOOKUP(D1057,'CFDA Program Titles Table'!A$2:C$2607,3,FALSE)))</f>
        <v/>
      </c>
      <c r="J1057" s="70"/>
      <c r="K1057" s="70"/>
      <c r="L1057" s="2"/>
      <c r="M1057" s="10"/>
      <c r="N1057" s="10"/>
      <c r="R1057" s="17"/>
      <c r="S1057" s="106" t="str">
        <f>IFERROR(IF(J1057="Y", "Research And Development Programs Cluster:", VLOOKUP(D1057,'Cluster Info'!$A$2:$B$113,2,FALSE)), "Non Cluster:")</f>
        <v>Non Cluster:</v>
      </c>
      <c r="T1057" s="106">
        <f t="shared" si="80"/>
        <v>0</v>
      </c>
      <c r="U1057" s="106">
        <f t="shared" si="82"/>
        <v>0</v>
      </c>
      <c r="V1057" s="106">
        <f t="shared" si="83"/>
        <v>0</v>
      </c>
      <c r="W1057" s="119">
        <f t="shared" si="81"/>
        <v>0</v>
      </c>
      <c r="X1057" s="106">
        <f t="shared" si="84"/>
        <v>0</v>
      </c>
    </row>
    <row r="1058" spans="1:24" ht="14">
      <c r="A1058" s="198"/>
      <c r="D1058" s="1"/>
      <c r="E1058" s="1"/>
      <c r="F1058" s="187"/>
      <c r="G1058" s="187"/>
      <c r="H1058" s="80" t="str">
        <f>IF(ISERROR(IF(ISERROR(VLOOKUP((LEFT(D1058,2)),'Fed. Agency Identifier Table'!A$2:C$63,3,FALSE)),(VLOOKUP((LEFT(D1058,1)),'Fed. Agency Identifier Table'!A$2:C$63,3,FALSE)),(VLOOKUP((LEFT(D1058,2)),'Fed. Agency Identifier Table'!A$2:C$63,3,FALSE)))),"",(IF(ISERROR(VLOOKUP((LEFT(D1058,2)),'Fed. Agency Identifier Table'!A$2:C$63,3,FALSE)),(VLOOKUP((LEFT(D1058,1)),'Fed. Agency Identifier Table'!A$2:C$63,3,FALSE)),(VLOOKUP((LEFT(D1058,2)),'Fed. Agency Identifier Table'!A$2:C$63,3,FALSE)))))</f>
        <v/>
      </c>
      <c r="I1058" s="150" t="str">
        <f>IF(ISNUMBER(SEARCH("*.unk*",D1058)),"Other Federal Awards",IF(ISERROR(VLOOKUP(D1058,'CFDA Program Titles Table'!A$2:C$2607,3,FALSE)),"",VLOOKUP(D1058,'CFDA Program Titles Table'!A$2:C$2607,3,FALSE)))</f>
        <v/>
      </c>
      <c r="J1058" s="70"/>
      <c r="K1058" s="70"/>
      <c r="L1058" s="2"/>
      <c r="M1058" s="10"/>
      <c r="N1058" s="10"/>
      <c r="R1058" s="17"/>
      <c r="S1058" s="106" t="str">
        <f>IFERROR(IF(J1058="Y", "Research And Development Programs Cluster:", VLOOKUP(D1058,'Cluster Info'!$A$2:$B$113,2,FALSE)), "Non Cluster:")</f>
        <v>Non Cluster:</v>
      </c>
      <c r="T1058" s="106">
        <f t="shared" si="80"/>
        <v>0</v>
      </c>
      <c r="U1058" s="106">
        <f t="shared" si="82"/>
        <v>0</v>
      </c>
      <c r="V1058" s="106">
        <f t="shared" si="83"/>
        <v>0</v>
      </c>
      <c r="W1058" s="119">
        <f t="shared" si="81"/>
        <v>0</v>
      </c>
      <c r="X1058" s="106">
        <f t="shared" si="84"/>
        <v>0</v>
      </c>
    </row>
    <row r="1059" spans="1:24" ht="14">
      <c r="A1059" s="198"/>
      <c r="D1059" s="1"/>
      <c r="E1059" s="1"/>
      <c r="F1059" s="187"/>
      <c r="G1059" s="187"/>
      <c r="H1059" s="80" t="str">
        <f>IF(ISERROR(IF(ISERROR(VLOOKUP((LEFT(D1059,2)),'Fed. Agency Identifier Table'!A$2:C$63,3,FALSE)),(VLOOKUP((LEFT(D1059,1)),'Fed. Agency Identifier Table'!A$2:C$63,3,FALSE)),(VLOOKUP((LEFT(D1059,2)),'Fed. Agency Identifier Table'!A$2:C$63,3,FALSE)))),"",(IF(ISERROR(VLOOKUP((LEFT(D1059,2)),'Fed. Agency Identifier Table'!A$2:C$63,3,FALSE)),(VLOOKUP((LEFT(D1059,1)),'Fed. Agency Identifier Table'!A$2:C$63,3,FALSE)),(VLOOKUP((LEFT(D1059,2)),'Fed. Agency Identifier Table'!A$2:C$63,3,FALSE)))))</f>
        <v/>
      </c>
      <c r="I1059" s="150" t="str">
        <f>IF(ISNUMBER(SEARCH("*.unk*",D1059)),"Other Federal Awards",IF(ISERROR(VLOOKUP(D1059,'CFDA Program Titles Table'!A$2:C$2607,3,FALSE)),"",VLOOKUP(D1059,'CFDA Program Titles Table'!A$2:C$2607,3,FALSE)))</f>
        <v/>
      </c>
      <c r="J1059" s="70"/>
      <c r="K1059" s="70"/>
      <c r="L1059" s="2"/>
      <c r="M1059" s="10"/>
      <c r="N1059" s="10"/>
      <c r="R1059" s="17"/>
      <c r="S1059" s="106" t="str">
        <f>IFERROR(IF(J1059="Y", "Research And Development Programs Cluster:", VLOOKUP(D1059,'Cluster Info'!$A$2:$B$113,2,FALSE)), "Non Cluster:")</f>
        <v>Non Cluster:</v>
      </c>
      <c r="T1059" s="106">
        <f t="shared" si="80"/>
        <v>0</v>
      </c>
      <c r="U1059" s="106">
        <f t="shared" si="82"/>
        <v>0</v>
      </c>
      <c r="V1059" s="106">
        <f t="shared" si="83"/>
        <v>0</v>
      </c>
      <c r="W1059" s="119">
        <f t="shared" si="81"/>
        <v>0</v>
      </c>
      <c r="X1059" s="106">
        <f t="shared" si="84"/>
        <v>0</v>
      </c>
    </row>
    <row r="1060" spans="1:24" ht="14">
      <c r="A1060" s="198"/>
      <c r="D1060" s="1"/>
      <c r="E1060" s="1"/>
      <c r="F1060" s="187"/>
      <c r="G1060" s="187"/>
      <c r="H1060" s="80" t="str">
        <f>IF(ISERROR(IF(ISERROR(VLOOKUP((LEFT(D1060,2)),'Fed. Agency Identifier Table'!A$2:C$63,3,FALSE)),(VLOOKUP((LEFT(D1060,1)),'Fed. Agency Identifier Table'!A$2:C$63,3,FALSE)),(VLOOKUP((LEFT(D1060,2)),'Fed. Agency Identifier Table'!A$2:C$63,3,FALSE)))),"",(IF(ISERROR(VLOOKUP((LEFT(D1060,2)),'Fed. Agency Identifier Table'!A$2:C$63,3,FALSE)),(VLOOKUP((LEFT(D1060,1)),'Fed. Agency Identifier Table'!A$2:C$63,3,FALSE)),(VLOOKUP((LEFT(D1060,2)),'Fed. Agency Identifier Table'!A$2:C$63,3,FALSE)))))</f>
        <v/>
      </c>
      <c r="I1060" s="150" t="str">
        <f>IF(ISNUMBER(SEARCH("*.unk*",D1060)),"Other Federal Awards",IF(ISERROR(VLOOKUP(D1060,'CFDA Program Titles Table'!A$2:C$2607,3,FALSE)),"",VLOOKUP(D1060,'CFDA Program Titles Table'!A$2:C$2607,3,FALSE)))</f>
        <v/>
      </c>
      <c r="J1060" s="70"/>
      <c r="K1060" s="70"/>
      <c r="L1060" s="2"/>
      <c r="M1060" s="10"/>
      <c r="N1060" s="10"/>
      <c r="R1060" s="17"/>
      <c r="S1060" s="106" t="str">
        <f>IFERROR(IF(J1060="Y", "Research And Development Programs Cluster:", VLOOKUP(D1060,'Cluster Info'!$A$2:$B$113,2,FALSE)), "Non Cluster:")</f>
        <v>Non Cluster:</v>
      </c>
      <c r="T1060" s="106">
        <f t="shared" si="80"/>
        <v>0</v>
      </c>
      <c r="U1060" s="106">
        <f t="shared" si="82"/>
        <v>0</v>
      </c>
      <c r="V1060" s="106">
        <f t="shared" si="83"/>
        <v>0</v>
      </c>
      <c r="W1060" s="119">
        <f t="shared" si="81"/>
        <v>0</v>
      </c>
      <c r="X1060" s="106">
        <f t="shared" si="84"/>
        <v>0</v>
      </c>
    </row>
    <row r="1061" spans="1:24" ht="14">
      <c r="A1061" s="198"/>
      <c r="D1061" s="1"/>
      <c r="E1061" s="1"/>
      <c r="F1061" s="187"/>
      <c r="G1061" s="187"/>
      <c r="H1061" s="80" t="str">
        <f>IF(ISERROR(IF(ISERROR(VLOOKUP((LEFT(D1061,2)),'Fed. Agency Identifier Table'!A$2:C$63,3,FALSE)),(VLOOKUP((LEFT(D1061,1)),'Fed. Agency Identifier Table'!A$2:C$63,3,FALSE)),(VLOOKUP((LEFT(D1061,2)),'Fed. Agency Identifier Table'!A$2:C$63,3,FALSE)))),"",(IF(ISERROR(VLOOKUP((LEFT(D1061,2)),'Fed. Agency Identifier Table'!A$2:C$63,3,FALSE)),(VLOOKUP((LEFT(D1061,1)),'Fed. Agency Identifier Table'!A$2:C$63,3,FALSE)),(VLOOKUP((LEFT(D1061,2)),'Fed. Agency Identifier Table'!A$2:C$63,3,FALSE)))))</f>
        <v/>
      </c>
      <c r="I1061" s="150" t="str">
        <f>IF(ISNUMBER(SEARCH("*.unk*",D1061)),"Other Federal Awards",IF(ISERROR(VLOOKUP(D1061,'CFDA Program Titles Table'!A$2:C$2607,3,FALSE)),"",VLOOKUP(D1061,'CFDA Program Titles Table'!A$2:C$2607,3,FALSE)))</f>
        <v/>
      </c>
      <c r="J1061" s="70"/>
      <c r="K1061" s="70"/>
      <c r="L1061" s="2"/>
      <c r="M1061" s="10"/>
      <c r="N1061" s="10"/>
      <c r="R1061" s="17"/>
      <c r="S1061" s="106" t="str">
        <f>IFERROR(IF(J1061="Y", "Research And Development Programs Cluster:", VLOOKUP(D1061,'Cluster Info'!$A$2:$B$113,2,FALSE)), "Non Cluster:")</f>
        <v>Non Cluster:</v>
      </c>
      <c r="T1061" s="106">
        <f t="shared" si="80"/>
        <v>0</v>
      </c>
      <c r="U1061" s="106">
        <f t="shared" si="82"/>
        <v>0</v>
      </c>
      <c r="V1061" s="106">
        <f t="shared" si="83"/>
        <v>0</v>
      </c>
      <c r="W1061" s="119">
        <f t="shared" si="81"/>
        <v>0</v>
      </c>
      <c r="X1061" s="106">
        <f t="shared" si="84"/>
        <v>0</v>
      </c>
    </row>
    <row r="1062" spans="1:24" ht="14">
      <c r="A1062" s="198"/>
      <c r="D1062" s="1"/>
      <c r="E1062" s="1"/>
      <c r="F1062" s="187"/>
      <c r="G1062" s="187"/>
      <c r="H1062" s="80" t="str">
        <f>IF(ISERROR(IF(ISERROR(VLOOKUP((LEFT(D1062,2)),'Fed. Agency Identifier Table'!A$2:C$63,3,FALSE)),(VLOOKUP((LEFT(D1062,1)),'Fed. Agency Identifier Table'!A$2:C$63,3,FALSE)),(VLOOKUP((LEFT(D1062,2)),'Fed. Agency Identifier Table'!A$2:C$63,3,FALSE)))),"",(IF(ISERROR(VLOOKUP((LEFT(D1062,2)),'Fed. Agency Identifier Table'!A$2:C$63,3,FALSE)),(VLOOKUP((LEFT(D1062,1)),'Fed. Agency Identifier Table'!A$2:C$63,3,FALSE)),(VLOOKUP((LEFT(D1062,2)),'Fed. Agency Identifier Table'!A$2:C$63,3,FALSE)))))</f>
        <v/>
      </c>
      <c r="I1062" s="150" t="str">
        <f>IF(ISNUMBER(SEARCH("*.unk*",D1062)),"Other Federal Awards",IF(ISERROR(VLOOKUP(D1062,'CFDA Program Titles Table'!A$2:C$2607,3,FALSE)),"",VLOOKUP(D1062,'CFDA Program Titles Table'!A$2:C$2607,3,FALSE)))</f>
        <v/>
      </c>
      <c r="J1062" s="70"/>
      <c r="K1062" s="70"/>
      <c r="L1062" s="2"/>
      <c r="M1062" s="10"/>
      <c r="N1062" s="10"/>
      <c r="R1062" s="17"/>
      <c r="S1062" s="106" t="str">
        <f>IFERROR(IF(J1062="Y", "Research And Development Programs Cluster:", VLOOKUP(D1062,'Cluster Info'!$A$2:$B$113,2,FALSE)), "Non Cluster:")</f>
        <v>Non Cluster:</v>
      </c>
      <c r="T1062" s="106">
        <f t="shared" si="80"/>
        <v>0</v>
      </c>
      <c r="U1062" s="106">
        <f t="shared" si="82"/>
        <v>0</v>
      </c>
      <c r="V1062" s="106">
        <f t="shared" si="83"/>
        <v>0</v>
      </c>
      <c r="W1062" s="119">
        <f t="shared" si="81"/>
        <v>0</v>
      </c>
      <c r="X1062" s="106">
        <f t="shared" si="84"/>
        <v>0</v>
      </c>
    </row>
    <row r="1063" spans="1:24" ht="14">
      <c r="A1063" s="198"/>
      <c r="D1063" s="1"/>
      <c r="E1063" s="1"/>
      <c r="F1063" s="187"/>
      <c r="G1063" s="187"/>
      <c r="H1063" s="80" t="str">
        <f>IF(ISERROR(IF(ISERROR(VLOOKUP((LEFT(D1063,2)),'Fed. Agency Identifier Table'!A$2:C$63,3,FALSE)),(VLOOKUP((LEFT(D1063,1)),'Fed. Agency Identifier Table'!A$2:C$63,3,FALSE)),(VLOOKUP((LEFT(D1063,2)),'Fed. Agency Identifier Table'!A$2:C$63,3,FALSE)))),"",(IF(ISERROR(VLOOKUP((LEFT(D1063,2)),'Fed. Agency Identifier Table'!A$2:C$63,3,FALSE)),(VLOOKUP((LEFT(D1063,1)),'Fed. Agency Identifier Table'!A$2:C$63,3,FALSE)),(VLOOKUP((LEFT(D1063,2)),'Fed. Agency Identifier Table'!A$2:C$63,3,FALSE)))))</f>
        <v/>
      </c>
      <c r="I1063" s="150" t="str">
        <f>IF(ISNUMBER(SEARCH("*.unk*",D1063)),"Other Federal Awards",IF(ISERROR(VLOOKUP(D1063,'CFDA Program Titles Table'!A$2:C$2607,3,FALSE)),"",VLOOKUP(D1063,'CFDA Program Titles Table'!A$2:C$2607,3,FALSE)))</f>
        <v/>
      </c>
      <c r="J1063" s="70"/>
      <c r="K1063" s="70"/>
      <c r="L1063" s="2"/>
      <c r="M1063" s="10"/>
      <c r="N1063" s="10"/>
      <c r="R1063" s="17"/>
      <c r="S1063" s="106" t="str">
        <f>IFERROR(IF(J1063="Y", "Research And Development Programs Cluster:", VLOOKUP(D1063,'Cluster Info'!$A$2:$B$113,2,FALSE)), "Non Cluster:")</f>
        <v>Non Cluster:</v>
      </c>
      <c r="T1063" s="106">
        <f t="shared" si="80"/>
        <v>0</v>
      </c>
      <c r="U1063" s="106">
        <f t="shared" si="82"/>
        <v>0</v>
      </c>
      <c r="V1063" s="106">
        <f t="shared" si="83"/>
        <v>0</v>
      </c>
      <c r="W1063" s="119">
        <f t="shared" si="81"/>
        <v>0</v>
      </c>
      <c r="X1063" s="106">
        <f t="shared" si="84"/>
        <v>0</v>
      </c>
    </row>
    <row r="1064" spans="1:24" ht="14">
      <c r="A1064" s="198"/>
      <c r="D1064" s="1"/>
      <c r="E1064" s="1"/>
      <c r="F1064" s="187"/>
      <c r="G1064" s="187"/>
      <c r="H1064" s="80" t="str">
        <f>IF(ISERROR(IF(ISERROR(VLOOKUP((LEFT(D1064,2)),'Fed. Agency Identifier Table'!A$2:C$63,3,FALSE)),(VLOOKUP((LEFT(D1064,1)),'Fed. Agency Identifier Table'!A$2:C$63,3,FALSE)),(VLOOKUP((LEFT(D1064,2)),'Fed. Agency Identifier Table'!A$2:C$63,3,FALSE)))),"",(IF(ISERROR(VLOOKUP((LEFT(D1064,2)),'Fed. Agency Identifier Table'!A$2:C$63,3,FALSE)),(VLOOKUP((LEFT(D1064,1)),'Fed. Agency Identifier Table'!A$2:C$63,3,FALSE)),(VLOOKUP((LEFT(D1064,2)),'Fed. Agency Identifier Table'!A$2:C$63,3,FALSE)))))</f>
        <v/>
      </c>
      <c r="I1064" s="150" t="str">
        <f>IF(ISNUMBER(SEARCH("*.unk*",D1064)),"Other Federal Awards",IF(ISERROR(VLOOKUP(D1064,'CFDA Program Titles Table'!A$2:C$2607,3,FALSE)),"",VLOOKUP(D1064,'CFDA Program Titles Table'!A$2:C$2607,3,FALSE)))</f>
        <v/>
      </c>
      <c r="J1064" s="70"/>
      <c r="K1064" s="70"/>
      <c r="L1064" s="2"/>
      <c r="M1064" s="10"/>
      <c r="N1064" s="10"/>
      <c r="R1064" s="17"/>
      <c r="S1064" s="106" t="str">
        <f>IFERROR(IF(J1064="Y", "Research And Development Programs Cluster:", VLOOKUP(D1064,'Cluster Info'!$A$2:$B$113,2,FALSE)), "Non Cluster:")</f>
        <v>Non Cluster:</v>
      </c>
      <c r="T1064" s="106">
        <f t="shared" si="80"/>
        <v>0</v>
      </c>
      <c r="U1064" s="106">
        <f t="shared" si="82"/>
        <v>0</v>
      </c>
      <c r="V1064" s="106">
        <f t="shared" si="83"/>
        <v>0</v>
      </c>
      <c r="W1064" s="119">
        <f t="shared" si="81"/>
        <v>0</v>
      </c>
      <c r="X1064" s="106">
        <f t="shared" si="84"/>
        <v>0</v>
      </c>
    </row>
    <row r="1065" spans="1:24" ht="14">
      <c r="A1065" s="198"/>
      <c r="D1065" s="1"/>
      <c r="E1065" s="1"/>
      <c r="F1065" s="187"/>
      <c r="G1065" s="187"/>
      <c r="H1065" s="80" t="str">
        <f>IF(ISERROR(IF(ISERROR(VLOOKUP((LEFT(D1065,2)),'Fed. Agency Identifier Table'!A$2:C$63,3,FALSE)),(VLOOKUP((LEFT(D1065,1)),'Fed. Agency Identifier Table'!A$2:C$63,3,FALSE)),(VLOOKUP((LEFT(D1065,2)),'Fed. Agency Identifier Table'!A$2:C$63,3,FALSE)))),"",(IF(ISERROR(VLOOKUP((LEFT(D1065,2)),'Fed. Agency Identifier Table'!A$2:C$63,3,FALSE)),(VLOOKUP((LEFT(D1065,1)),'Fed. Agency Identifier Table'!A$2:C$63,3,FALSE)),(VLOOKUP((LEFT(D1065,2)),'Fed. Agency Identifier Table'!A$2:C$63,3,FALSE)))))</f>
        <v/>
      </c>
      <c r="I1065" s="150" t="str">
        <f>IF(ISNUMBER(SEARCH("*.unk*",D1065)),"Other Federal Awards",IF(ISERROR(VLOOKUP(D1065,'CFDA Program Titles Table'!A$2:C$2607,3,FALSE)),"",VLOOKUP(D1065,'CFDA Program Titles Table'!A$2:C$2607,3,FALSE)))</f>
        <v/>
      </c>
      <c r="J1065" s="70"/>
      <c r="K1065" s="70"/>
      <c r="L1065" s="2"/>
      <c r="M1065" s="10"/>
      <c r="N1065" s="10"/>
      <c r="R1065" s="17"/>
      <c r="S1065" s="106" t="str">
        <f>IFERROR(IF(J1065="Y", "Research And Development Programs Cluster:", VLOOKUP(D1065,'Cluster Info'!$A$2:$B$113,2,FALSE)), "Non Cluster:")</f>
        <v>Non Cluster:</v>
      </c>
      <c r="T1065" s="106">
        <f t="shared" si="80"/>
        <v>0</v>
      </c>
      <c r="U1065" s="106">
        <f t="shared" si="82"/>
        <v>0</v>
      </c>
      <c r="V1065" s="106">
        <f t="shared" si="83"/>
        <v>0</v>
      </c>
      <c r="W1065" s="119">
        <f t="shared" si="81"/>
        <v>0</v>
      </c>
      <c r="X1065" s="106">
        <f t="shared" si="84"/>
        <v>0</v>
      </c>
    </row>
    <row r="1066" spans="1:24" ht="14">
      <c r="A1066" s="198"/>
      <c r="D1066" s="1"/>
      <c r="E1066" s="1"/>
      <c r="F1066" s="187"/>
      <c r="G1066" s="187"/>
      <c r="H1066" s="80" t="str">
        <f>IF(ISERROR(IF(ISERROR(VLOOKUP((LEFT(D1066,2)),'Fed. Agency Identifier Table'!A$2:C$63,3,FALSE)),(VLOOKUP((LEFT(D1066,1)),'Fed. Agency Identifier Table'!A$2:C$63,3,FALSE)),(VLOOKUP((LEFT(D1066,2)),'Fed. Agency Identifier Table'!A$2:C$63,3,FALSE)))),"",(IF(ISERROR(VLOOKUP((LEFT(D1066,2)),'Fed. Agency Identifier Table'!A$2:C$63,3,FALSE)),(VLOOKUP((LEFT(D1066,1)),'Fed. Agency Identifier Table'!A$2:C$63,3,FALSE)),(VLOOKUP((LEFT(D1066,2)),'Fed. Agency Identifier Table'!A$2:C$63,3,FALSE)))))</f>
        <v/>
      </c>
      <c r="I1066" s="150" t="str">
        <f>IF(ISNUMBER(SEARCH("*.unk*",D1066)),"Other Federal Awards",IF(ISERROR(VLOOKUP(D1066,'CFDA Program Titles Table'!A$2:C$2607,3,FALSE)),"",VLOOKUP(D1066,'CFDA Program Titles Table'!A$2:C$2607,3,FALSE)))</f>
        <v/>
      </c>
      <c r="J1066" s="70"/>
      <c r="K1066" s="70"/>
      <c r="L1066" s="2"/>
      <c r="M1066" s="10"/>
      <c r="N1066" s="10"/>
      <c r="R1066" s="17"/>
      <c r="S1066" s="106" t="str">
        <f>IFERROR(IF(J1066="Y", "Research And Development Programs Cluster:", VLOOKUP(D1066,'Cluster Info'!$A$2:$B$113,2,FALSE)), "Non Cluster:")</f>
        <v>Non Cluster:</v>
      </c>
      <c r="T1066" s="106">
        <f t="shared" si="80"/>
        <v>0</v>
      </c>
      <c r="U1066" s="106">
        <f t="shared" si="82"/>
        <v>0</v>
      </c>
      <c r="V1066" s="106">
        <f t="shared" si="83"/>
        <v>0</v>
      </c>
      <c r="W1066" s="119">
        <f t="shared" si="81"/>
        <v>0</v>
      </c>
      <c r="X1066" s="106">
        <f t="shared" si="84"/>
        <v>0</v>
      </c>
    </row>
    <row r="1067" spans="1:24" ht="14">
      <c r="A1067" s="198"/>
      <c r="D1067" s="1"/>
      <c r="E1067" s="1"/>
      <c r="F1067" s="187"/>
      <c r="G1067" s="187"/>
      <c r="H1067" s="80" t="str">
        <f>IF(ISERROR(IF(ISERROR(VLOOKUP((LEFT(D1067,2)),'Fed. Agency Identifier Table'!A$2:C$63,3,FALSE)),(VLOOKUP((LEFT(D1067,1)),'Fed. Agency Identifier Table'!A$2:C$63,3,FALSE)),(VLOOKUP((LEFT(D1067,2)),'Fed. Agency Identifier Table'!A$2:C$63,3,FALSE)))),"",(IF(ISERROR(VLOOKUP((LEFT(D1067,2)),'Fed. Agency Identifier Table'!A$2:C$63,3,FALSE)),(VLOOKUP((LEFT(D1067,1)),'Fed. Agency Identifier Table'!A$2:C$63,3,FALSE)),(VLOOKUP((LEFT(D1067,2)),'Fed. Agency Identifier Table'!A$2:C$63,3,FALSE)))))</f>
        <v/>
      </c>
      <c r="I1067" s="150" t="str">
        <f>IF(ISNUMBER(SEARCH("*.unk*",D1067)),"Other Federal Awards",IF(ISERROR(VLOOKUP(D1067,'CFDA Program Titles Table'!A$2:C$2607,3,FALSE)),"",VLOOKUP(D1067,'CFDA Program Titles Table'!A$2:C$2607,3,FALSE)))</f>
        <v/>
      </c>
      <c r="J1067" s="70"/>
      <c r="K1067" s="70"/>
      <c r="L1067" s="2"/>
      <c r="M1067" s="10"/>
      <c r="N1067" s="10"/>
      <c r="R1067" s="17"/>
      <c r="S1067" s="106" t="str">
        <f>IFERROR(IF(J1067="Y", "Research And Development Programs Cluster:", VLOOKUP(D1067,'Cluster Info'!$A$2:$B$113,2,FALSE)), "Non Cluster:")</f>
        <v>Non Cluster:</v>
      </c>
      <c r="T1067" s="106">
        <f t="shared" si="80"/>
        <v>0</v>
      </c>
      <c r="U1067" s="106">
        <f t="shared" si="82"/>
        <v>0</v>
      </c>
      <c r="V1067" s="106">
        <f t="shared" si="83"/>
        <v>0</v>
      </c>
      <c r="W1067" s="119">
        <f t="shared" si="81"/>
        <v>0</v>
      </c>
      <c r="X1067" s="106">
        <f t="shared" si="84"/>
        <v>0</v>
      </c>
    </row>
    <row r="1068" spans="1:24" ht="14">
      <c r="A1068" s="198"/>
      <c r="D1068" s="1"/>
      <c r="E1068" s="1"/>
      <c r="F1068" s="187"/>
      <c r="G1068" s="187"/>
      <c r="H1068" s="80" t="str">
        <f>IF(ISERROR(IF(ISERROR(VLOOKUP((LEFT(D1068,2)),'Fed. Agency Identifier Table'!A$2:C$63,3,FALSE)),(VLOOKUP((LEFT(D1068,1)),'Fed. Agency Identifier Table'!A$2:C$63,3,FALSE)),(VLOOKUP((LEFT(D1068,2)),'Fed. Agency Identifier Table'!A$2:C$63,3,FALSE)))),"",(IF(ISERROR(VLOOKUP((LEFT(D1068,2)),'Fed. Agency Identifier Table'!A$2:C$63,3,FALSE)),(VLOOKUP((LEFT(D1068,1)),'Fed. Agency Identifier Table'!A$2:C$63,3,FALSE)),(VLOOKUP((LEFT(D1068,2)),'Fed. Agency Identifier Table'!A$2:C$63,3,FALSE)))))</f>
        <v/>
      </c>
      <c r="I1068" s="150" t="str">
        <f>IF(ISNUMBER(SEARCH("*.unk*",D1068)),"Other Federal Awards",IF(ISERROR(VLOOKUP(D1068,'CFDA Program Titles Table'!A$2:C$2607,3,FALSE)),"",VLOOKUP(D1068,'CFDA Program Titles Table'!A$2:C$2607,3,FALSE)))</f>
        <v/>
      </c>
      <c r="J1068" s="70"/>
      <c r="K1068" s="70"/>
      <c r="L1068" s="2"/>
      <c r="M1068" s="10"/>
      <c r="N1068" s="10"/>
      <c r="R1068" s="17"/>
      <c r="S1068" s="106" t="str">
        <f>IFERROR(IF(J1068="Y", "Research And Development Programs Cluster:", VLOOKUP(D1068,'Cluster Info'!$A$2:$B$113,2,FALSE)), "Non Cluster:")</f>
        <v>Non Cluster:</v>
      </c>
      <c r="T1068" s="106">
        <f t="shared" si="80"/>
        <v>0</v>
      </c>
      <c r="U1068" s="106">
        <f t="shared" si="82"/>
        <v>0</v>
      </c>
      <c r="V1068" s="106">
        <f t="shared" si="83"/>
        <v>0</v>
      </c>
      <c r="W1068" s="119">
        <f t="shared" si="81"/>
        <v>0</v>
      </c>
      <c r="X1068" s="106">
        <f t="shared" si="84"/>
        <v>0</v>
      </c>
    </row>
    <row r="1069" spans="1:24" ht="14">
      <c r="A1069" s="198"/>
      <c r="D1069" s="1"/>
      <c r="E1069" s="1"/>
      <c r="F1069" s="187"/>
      <c r="G1069" s="187"/>
      <c r="H1069" s="80" t="str">
        <f>IF(ISERROR(IF(ISERROR(VLOOKUP((LEFT(D1069,2)),'Fed. Agency Identifier Table'!A$2:C$63,3,FALSE)),(VLOOKUP((LEFT(D1069,1)),'Fed. Agency Identifier Table'!A$2:C$63,3,FALSE)),(VLOOKUP((LEFT(D1069,2)),'Fed. Agency Identifier Table'!A$2:C$63,3,FALSE)))),"",(IF(ISERROR(VLOOKUP((LEFT(D1069,2)),'Fed. Agency Identifier Table'!A$2:C$63,3,FALSE)),(VLOOKUP((LEFT(D1069,1)),'Fed. Agency Identifier Table'!A$2:C$63,3,FALSE)),(VLOOKUP((LEFT(D1069,2)),'Fed. Agency Identifier Table'!A$2:C$63,3,FALSE)))))</f>
        <v/>
      </c>
      <c r="I1069" s="150" t="str">
        <f>IF(ISNUMBER(SEARCH("*.unk*",D1069)),"Other Federal Awards",IF(ISERROR(VLOOKUP(D1069,'CFDA Program Titles Table'!A$2:C$2607,3,FALSE)),"",VLOOKUP(D1069,'CFDA Program Titles Table'!A$2:C$2607,3,FALSE)))</f>
        <v/>
      </c>
      <c r="J1069" s="70"/>
      <c r="K1069" s="70"/>
      <c r="L1069" s="2"/>
      <c r="M1069" s="10"/>
      <c r="N1069" s="10"/>
      <c r="R1069" s="17"/>
      <c r="S1069" s="106" t="str">
        <f>IFERROR(IF(J1069="Y", "Research And Development Programs Cluster:", VLOOKUP(D1069,'Cluster Info'!$A$2:$B$113,2,FALSE)), "Non Cluster:")</f>
        <v>Non Cluster:</v>
      </c>
      <c r="T1069" s="106">
        <f t="shared" si="80"/>
        <v>0</v>
      </c>
      <c r="U1069" s="106">
        <f t="shared" si="82"/>
        <v>0</v>
      </c>
      <c r="V1069" s="106">
        <f t="shared" si="83"/>
        <v>0</v>
      </c>
      <c r="W1069" s="119">
        <f t="shared" si="81"/>
        <v>0</v>
      </c>
      <c r="X1069" s="106">
        <f t="shared" si="84"/>
        <v>0</v>
      </c>
    </row>
    <row r="1070" spans="1:24" ht="14">
      <c r="A1070" s="198"/>
      <c r="D1070" s="1"/>
      <c r="E1070" s="1"/>
      <c r="F1070" s="187"/>
      <c r="G1070" s="187"/>
      <c r="H1070" s="80" t="str">
        <f>IF(ISERROR(IF(ISERROR(VLOOKUP((LEFT(D1070,2)),'Fed. Agency Identifier Table'!A$2:C$63,3,FALSE)),(VLOOKUP((LEFT(D1070,1)),'Fed. Agency Identifier Table'!A$2:C$63,3,FALSE)),(VLOOKUP((LEFT(D1070,2)),'Fed. Agency Identifier Table'!A$2:C$63,3,FALSE)))),"",(IF(ISERROR(VLOOKUP((LEFT(D1070,2)),'Fed. Agency Identifier Table'!A$2:C$63,3,FALSE)),(VLOOKUP((LEFT(D1070,1)),'Fed. Agency Identifier Table'!A$2:C$63,3,FALSE)),(VLOOKUP((LEFT(D1070,2)),'Fed. Agency Identifier Table'!A$2:C$63,3,FALSE)))))</f>
        <v/>
      </c>
      <c r="I1070" s="150" t="str">
        <f>IF(ISNUMBER(SEARCH("*.unk*",D1070)),"Other Federal Awards",IF(ISERROR(VLOOKUP(D1070,'CFDA Program Titles Table'!A$2:C$2607,3,FALSE)),"",VLOOKUP(D1070,'CFDA Program Titles Table'!A$2:C$2607,3,FALSE)))</f>
        <v/>
      </c>
      <c r="J1070" s="70"/>
      <c r="K1070" s="70"/>
      <c r="L1070" s="2"/>
      <c r="M1070" s="10"/>
      <c r="N1070" s="10"/>
      <c r="R1070" s="17"/>
      <c r="S1070" s="106" t="str">
        <f>IFERROR(IF(J1070="Y", "Research And Development Programs Cluster:", VLOOKUP(D1070,'Cluster Info'!$A$2:$B$113,2,FALSE)), "Non Cluster:")</f>
        <v>Non Cluster:</v>
      </c>
      <c r="T1070" s="106">
        <f t="shared" si="80"/>
        <v>0</v>
      </c>
      <c r="U1070" s="106">
        <f t="shared" si="82"/>
        <v>0</v>
      </c>
      <c r="V1070" s="106">
        <f t="shared" si="83"/>
        <v>0</v>
      </c>
      <c r="W1070" s="119">
        <f t="shared" si="81"/>
        <v>0</v>
      </c>
      <c r="X1070" s="106">
        <f t="shared" si="84"/>
        <v>0</v>
      </c>
    </row>
    <row r="1071" spans="1:24" ht="14">
      <c r="A1071" s="198"/>
      <c r="D1071" s="1"/>
      <c r="E1071" s="1"/>
      <c r="F1071" s="187"/>
      <c r="G1071" s="187"/>
      <c r="H1071" s="80" t="str">
        <f>IF(ISERROR(IF(ISERROR(VLOOKUP((LEFT(D1071,2)),'Fed. Agency Identifier Table'!A$2:C$63,3,FALSE)),(VLOOKUP((LEFT(D1071,1)),'Fed. Agency Identifier Table'!A$2:C$63,3,FALSE)),(VLOOKUP((LEFT(D1071,2)),'Fed. Agency Identifier Table'!A$2:C$63,3,FALSE)))),"",(IF(ISERROR(VLOOKUP((LEFT(D1071,2)),'Fed. Agency Identifier Table'!A$2:C$63,3,FALSE)),(VLOOKUP((LEFT(D1071,1)),'Fed. Agency Identifier Table'!A$2:C$63,3,FALSE)),(VLOOKUP((LEFT(D1071,2)),'Fed. Agency Identifier Table'!A$2:C$63,3,FALSE)))))</f>
        <v/>
      </c>
      <c r="I1071" s="150" t="str">
        <f>IF(ISNUMBER(SEARCH("*.unk*",D1071)),"Other Federal Awards",IF(ISERROR(VLOOKUP(D1071,'CFDA Program Titles Table'!A$2:C$2607,3,FALSE)),"",VLOOKUP(D1071,'CFDA Program Titles Table'!A$2:C$2607,3,FALSE)))</f>
        <v/>
      </c>
      <c r="J1071" s="70"/>
      <c r="K1071" s="70"/>
      <c r="L1071" s="2"/>
      <c r="M1071" s="10"/>
      <c r="N1071" s="10"/>
      <c r="R1071" s="17"/>
      <c r="S1071" s="106" t="str">
        <f>IFERROR(IF(J1071="Y", "Research And Development Programs Cluster:", VLOOKUP(D1071,'Cluster Info'!$A$2:$B$113,2,FALSE)), "Non Cluster:")</f>
        <v>Non Cluster:</v>
      </c>
      <c r="T1071" s="106">
        <f t="shared" si="80"/>
        <v>0</v>
      </c>
      <c r="U1071" s="106">
        <f t="shared" si="82"/>
        <v>0</v>
      </c>
      <c r="V1071" s="106">
        <f t="shared" si="83"/>
        <v>0</v>
      </c>
      <c r="W1071" s="119">
        <f t="shared" si="81"/>
        <v>0</v>
      </c>
      <c r="X1071" s="106">
        <f t="shared" si="84"/>
        <v>0</v>
      </c>
    </row>
    <row r="1072" spans="1:24" ht="14">
      <c r="A1072" s="198"/>
      <c r="D1072" s="1"/>
      <c r="E1072" s="1"/>
      <c r="F1072" s="187"/>
      <c r="G1072" s="187"/>
      <c r="H1072" s="80" t="str">
        <f>IF(ISERROR(IF(ISERROR(VLOOKUP((LEFT(D1072,2)),'Fed. Agency Identifier Table'!A$2:C$63,3,FALSE)),(VLOOKUP((LEFT(D1072,1)),'Fed. Agency Identifier Table'!A$2:C$63,3,FALSE)),(VLOOKUP((LEFT(D1072,2)),'Fed. Agency Identifier Table'!A$2:C$63,3,FALSE)))),"",(IF(ISERROR(VLOOKUP((LEFT(D1072,2)),'Fed. Agency Identifier Table'!A$2:C$63,3,FALSE)),(VLOOKUP((LEFT(D1072,1)),'Fed. Agency Identifier Table'!A$2:C$63,3,FALSE)),(VLOOKUP((LEFT(D1072,2)),'Fed. Agency Identifier Table'!A$2:C$63,3,FALSE)))))</f>
        <v/>
      </c>
      <c r="I1072" s="150" t="str">
        <f>IF(ISNUMBER(SEARCH("*.unk*",D1072)),"Other Federal Awards",IF(ISERROR(VLOOKUP(D1072,'CFDA Program Titles Table'!A$2:C$2607,3,FALSE)),"",VLOOKUP(D1072,'CFDA Program Titles Table'!A$2:C$2607,3,FALSE)))</f>
        <v/>
      </c>
      <c r="J1072" s="70"/>
      <c r="K1072" s="70"/>
      <c r="L1072" s="2"/>
      <c r="M1072" s="10"/>
      <c r="N1072" s="10"/>
      <c r="R1072" s="17"/>
      <c r="S1072" s="106" t="str">
        <f>IFERROR(IF(J1072="Y", "Research And Development Programs Cluster:", VLOOKUP(D1072,'Cluster Info'!$A$2:$B$113,2,FALSE)), "Non Cluster:")</f>
        <v>Non Cluster:</v>
      </c>
      <c r="T1072" s="106">
        <f t="shared" si="80"/>
        <v>0</v>
      </c>
      <c r="U1072" s="106">
        <f t="shared" si="82"/>
        <v>0</v>
      </c>
      <c r="V1072" s="106">
        <f t="shared" si="83"/>
        <v>0</v>
      </c>
      <c r="W1072" s="119">
        <f t="shared" si="81"/>
        <v>0</v>
      </c>
      <c r="X1072" s="106">
        <f t="shared" si="84"/>
        <v>0</v>
      </c>
    </row>
    <row r="1073" spans="1:24" ht="14">
      <c r="A1073" s="198"/>
      <c r="D1073" s="1"/>
      <c r="E1073" s="1"/>
      <c r="F1073" s="187"/>
      <c r="G1073" s="187"/>
      <c r="H1073" s="80" t="str">
        <f>IF(ISERROR(IF(ISERROR(VLOOKUP((LEFT(D1073,2)),'Fed. Agency Identifier Table'!A$2:C$63,3,FALSE)),(VLOOKUP((LEFT(D1073,1)),'Fed. Agency Identifier Table'!A$2:C$63,3,FALSE)),(VLOOKUP((LEFT(D1073,2)),'Fed. Agency Identifier Table'!A$2:C$63,3,FALSE)))),"",(IF(ISERROR(VLOOKUP((LEFT(D1073,2)),'Fed. Agency Identifier Table'!A$2:C$63,3,FALSE)),(VLOOKUP((LEFT(D1073,1)),'Fed. Agency Identifier Table'!A$2:C$63,3,FALSE)),(VLOOKUP((LEFT(D1073,2)),'Fed. Agency Identifier Table'!A$2:C$63,3,FALSE)))))</f>
        <v/>
      </c>
      <c r="I1073" s="150" t="str">
        <f>IF(ISNUMBER(SEARCH("*.unk*",D1073)),"Other Federal Awards",IF(ISERROR(VLOOKUP(D1073,'CFDA Program Titles Table'!A$2:C$2607,3,FALSE)),"",VLOOKUP(D1073,'CFDA Program Titles Table'!A$2:C$2607,3,FALSE)))</f>
        <v/>
      </c>
      <c r="J1073" s="70"/>
      <c r="K1073" s="70"/>
      <c r="L1073" s="2"/>
      <c r="M1073" s="10"/>
      <c r="N1073" s="10"/>
      <c r="R1073" s="17"/>
      <c r="S1073" s="106" t="str">
        <f>IFERROR(IF(J1073="Y", "Research And Development Programs Cluster:", VLOOKUP(D1073,'Cluster Info'!$A$2:$B$113,2,FALSE)), "Non Cluster:")</f>
        <v>Non Cluster:</v>
      </c>
      <c r="T1073" s="106">
        <f t="shared" si="80"/>
        <v>0</v>
      </c>
      <c r="U1073" s="106">
        <f t="shared" si="82"/>
        <v>0</v>
      </c>
      <c r="V1073" s="106">
        <f t="shared" si="83"/>
        <v>0</v>
      </c>
      <c r="W1073" s="119">
        <f t="shared" si="81"/>
        <v>0</v>
      </c>
      <c r="X1073" s="106">
        <f t="shared" si="84"/>
        <v>0</v>
      </c>
    </row>
    <row r="1074" spans="1:24" ht="14">
      <c r="A1074" s="198"/>
      <c r="D1074" s="1"/>
      <c r="E1074" s="1"/>
      <c r="F1074" s="187"/>
      <c r="G1074" s="187"/>
      <c r="H1074" s="80" t="str">
        <f>IF(ISERROR(IF(ISERROR(VLOOKUP((LEFT(D1074,2)),'Fed. Agency Identifier Table'!A$2:C$63,3,FALSE)),(VLOOKUP((LEFT(D1074,1)),'Fed. Agency Identifier Table'!A$2:C$63,3,FALSE)),(VLOOKUP((LEFT(D1074,2)),'Fed. Agency Identifier Table'!A$2:C$63,3,FALSE)))),"",(IF(ISERROR(VLOOKUP((LEFT(D1074,2)),'Fed. Agency Identifier Table'!A$2:C$63,3,FALSE)),(VLOOKUP((LEFT(D1074,1)),'Fed. Agency Identifier Table'!A$2:C$63,3,FALSE)),(VLOOKUP((LEFT(D1074,2)),'Fed. Agency Identifier Table'!A$2:C$63,3,FALSE)))))</f>
        <v/>
      </c>
      <c r="I1074" s="150" t="str">
        <f>IF(ISNUMBER(SEARCH("*.unk*",D1074)),"Other Federal Awards",IF(ISERROR(VLOOKUP(D1074,'CFDA Program Titles Table'!A$2:C$2607,3,FALSE)),"",VLOOKUP(D1074,'CFDA Program Titles Table'!A$2:C$2607,3,FALSE)))</f>
        <v/>
      </c>
      <c r="J1074" s="70"/>
      <c r="K1074" s="70"/>
      <c r="L1074" s="2"/>
      <c r="M1074" s="10"/>
      <c r="N1074" s="10"/>
      <c r="R1074" s="17"/>
      <c r="S1074" s="106" t="str">
        <f>IFERROR(IF(J1074="Y", "Research And Development Programs Cluster:", VLOOKUP(D1074,'Cluster Info'!$A$2:$B$113,2,FALSE)), "Non Cluster:")</f>
        <v>Non Cluster:</v>
      </c>
      <c r="T1074" s="106">
        <f t="shared" si="80"/>
        <v>0</v>
      </c>
      <c r="U1074" s="106">
        <f t="shared" si="82"/>
        <v>0</v>
      </c>
      <c r="V1074" s="106">
        <f t="shared" si="83"/>
        <v>0</v>
      </c>
      <c r="W1074" s="119">
        <f t="shared" si="81"/>
        <v>0</v>
      </c>
      <c r="X1074" s="106">
        <f t="shared" si="84"/>
        <v>0</v>
      </c>
    </row>
    <row r="1075" spans="1:24" ht="14">
      <c r="A1075" s="198"/>
      <c r="D1075" s="1"/>
      <c r="E1075" s="1"/>
      <c r="F1075" s="187"/>
      <c r="G1075" s="187"/>
      <c r="H1075" s="80" t="str">
        <f>IF(ISERROR(IF(ISERROR(VLOOKUP((LEFT(D1075,2)),'Fed. Agency Identifier Table'!A$2:C$63,3,FALSE)),(VLOOKUP((LEFT(D1075,1)),'Fed. Agency Identifier Table'!A$2:C$63,3,FALSE)),(VLOOKUP((LEFT(D1075,2)),'Fed. Agency Identifier Table'!A$2:C$63,3,FALSE)))),"",(IF(ISERROR(VLOOKUP((LEFT(D1075,2)),'Fed. Agency Identifier Table'!A$2:C$63,3,FALSE)),(VLOOKUP((LEFT(D1075,1)),'Fed. Agency Identifier Table'!A$2:C$63,3,FALSE)),(VLOOKUP((LEFT(D1075,2)),'Fed. Agency Identifier Table'!A$2:C$63,3,FALSE)))))</f>
        <v/>
      </c>
      <c r="I1075" s="150" t="str">
        <f>IF(ISNUMBER(SEARCH("*.unk*",D1075)),"Other Federal Awards",IF(ISERROR(VLOOKUP(D1075,'CFDA Program Titles Table'!A$2:C$2607,3,FALSE)),"",VLOOKUP(D1075,'CFDA Program Titles Table'!A$2:C$2607,3,FALSE)))</f>
        <v/>
      </c>
      <c r="J1075" s="70"/>
      <c r="K1075" s="70"/>
      <c r="L1075" s="2"/>
      <c r="M1075" s="10"/>
      <c r="N1075" s="10"/>
      <c r="R1075" s="17"/>
      <c r="S1075" s="106" t="str">
        <f>IFERROR(IF(J1075="Y", "Research And Development Programs Cluster:", VLOOKUP(D1075,'Cluster Info'!$A$2:$B$113,2,FALSE)), "Non Cluster:")</f>
        <v>Non Cluster:</v>
      </c>
      <c r="T1075" s="106">
        <f t="shared" si="80"/>
        <v>0</v>
      </c>
      <c r="U1075" s="106">
        <f t="shared" si="82"/>
        <v>0</v>
      </c>
      <c r="V1075" s="106">
        <f t="shared" si="83"/>
        <v>0</v>
      </c>
      <c r="W1075" s="119">
        <f t="shared" si="81"/>
        <v>0</v>
      </c>
      <c r="X1075" s="106">
        <f t="shared" si="84"/>
        <v>0</v>
      </c>
    </row>
    <row r="1076" spans="1:24" ht="14">
      <c r="A1076" s="198"/>
      <c r="D1076" s="1"/>
      <c r="E1076" s="1"/>
      <c r="F1076" s="187"/>
      <c r="G1076" s="187"/>
      <c r="H1076" s="80" t="str">
        <f>IF(ISERROR(IF(ISERROR(VLOOKUP((LEFT(D1076,2)),'Fed. Agency Identifier Table'!A$2:C$63,3,FALSE)),(VLOOKUP((LEFT(D1076,1)),'Fed. Agency Identifier Table'!A$2:C$63,3,FALSE)),(VLOOKUP((LEFT(D1076,2)),'Fed. Agency Identifier Table'!A$2:C$63,3,FALSE)))),"",(IF(ISERROR(VLOOKUP((LEFT(D1076,2)),'Fed. Agency Identifier Table'!A$2:C$63,3,FALSE)),(VLOOKUP((LEFT(D1076,1)),'Fed. Agency Identifier Table'!A$2:C$63,3,FALSE)),(VLOOKUP((LEFT(D1076,2)),'Fed. Agency Identifier Table'!A$2:C$63,3,FALSE)))))</f>
        <v/>
      </c>
      <c r="I1076" s="150" t="str">
        <f>IF(ISNUMBER(SEARCH("*.unk*",D1076)),"Other Federal Awards",IF(ISERROR(VLOOKUP(D1076,'CFDA Program Titles Table'!A$2:C$2607,3,FALSE)),"",VLOOKUP(D1076,'CFDA Program Titles Table'!A$2:C$2607,3,FALSE)))</f>
        <v/>
      </c>
      <c r="J1076" s="70"/>
      <c r="K1076" s="70"/>
      <c r="L1076" s="2"/>
      <c r="M1076" s="10"/>
      <c r="N1076" s="10"/>
      <c r="R1076" s="17"/>
      <c r="S1076" s="106" t="str">
        <f>IFERROR(IF(J1076="Y", "Research And Development Programs Cluster:", VLOOKUP(D1076,'Cluster Info'!$A$2:$B$113,2,FALSE)), "Non Cluster:")</f>
        <v>Non Cluster:</v>
      </c>
      <c r="T1076" s="106">
        <f t="shared" si="80"/>
        <v>0</v>
      </c>
      <c r="U1076" s="106">
        <f t="shared" si="82"/>
        <v>0</v>
      </c>
      <c r="V1076" s="106">
        <f t="shared" si="83"/>
        <v>0</v>
      </c>
      <c r="W1076" s="119">
        <f t="shared" si="81"/>
        <v>0</v>
      </c>
      <c r="X1076" s="106">
        <f t="shared" si="84"/>
        <v>0</v>
      </c>
    </row>
    <row r="1077" spans="1:24" ht="14">
      <c r="A1077" s="198"/>
      <c r="D1077" s="1"/>
      <c r="E1077" s="1"/>
      <c r="F1077" s="187"/>
      <c r="G1077" s="187"/>
      <c r="H1077" s="80" t="str">
        <f>IF(ISERROR(IF(ISERROR(VLOOKUP((LEFT(D1077,2)),'Fed. Agency Identifier Table'!A$2:C$63,3,FALSE)),(VLOOKUP((LEFT(D1077,1)),'Fed. Agency Identifier Table'!A$2:C$63,3,FALSE)),(VLOOKUP((LEFT(D1077,2)),'Fed. Agency Identifier Table'!A$2:C$63,3,FALSE)))),"",(IF(ISERROR(VLOOKUP((LEFT(D1077,2)),'Fed. Agency Identifier Table'!A$2:C$63,3,FALSE)),(VLOOKUP((LEFT(D1077,1)),'Fed. Agency Identifier Table'!A$2:C$63,3,FALSE)),(VLOOKUP((LEFT(D1077,2)),'Fed. Agency Identifier Table'!A$2:C$63,3,FALSE)))))</f>
        <v/>
      </c>
      <c r="I1077" s="150" t="str">
        <f>IF(ISNUMBER(SEARCH("*.unk*",D1077)),"Other Federal Awards",IF(ISERROR(VLOOKUP(D1077,'CFDA Program Titles Table'!A$2:C$2607,3,FALSE)),"",VLOOKUP(D1077,'CFDA Program Titles Table'!A$2:C$2607,3,FALSE)))</f>
        <v/>
      </c>
      <c r="J1077" s="70"/>
      <c r="K1077" s="70"/>
      <c r="L1077" s="2"/>
      <c r="M1077" s="10"/>
      <c r="N1077" s="10"/>
      <c r="R1077" s="17"/>
      <c r="S1077" s="106" t="str">
        <f>IFERROR(IF(J1077="Y", "Research And Development Programs Cluster:", VLOOKUP(D1077,'Cluster Info'!$A$2:$B$113,2,FALSE)), "Non Cluster:")</f>
        <v>Non Cluster:</v>
      </c>
      <c r="T1077" s="106">
        <f t="shared" si="80"/>
        <v>0</v>
      </c>
      <c r="U1077" s="106">
        <f t="shared" si="82"/>
        <v>0</v>
      </c>
      <c r="V1077" s="106">
        <f t="shared" si="83"/>
        <v>0</v>
      </c>
      <c r="W1077" s="119">
        <f t="shared" si="81"/>
        <v>0</v>
      </c>
      <c r="X1077" s="106">
        <f t="shared" si="84"/>
        <v>0</v>
      </c>
    </row>
    <row r="1078" spans="1:24" ht="14">
      <c r="A1078" s="198"/>
      <c r="D1078" s="1"/>
      <c r="E1078" s="1"/>
      <c r="F1078" s="187"/>
      <c r="G1078" s="187"/>
      <c r="H1078" s="80" t="str">
        <f>IF(ISERROR(IF(ISERROR(VLOOKUP((LEFT(D1078,2)),'Fed. Agency Identifier Table'!A$2:C$63,3,FALSE)),(VLOOKUP((LEFT(D1078,1)),'Fed. Agency Identifier Table'!A$2:C$63,3,FALSE)),(VLOOKUP((LEFT(D1078,2)),'Fed. Agency Identifier Table'!A$2:C$63,3,FALSE)))),"",(IF(ISERROR(VLOOKUP((LEFT(D1078,2)),'Fed. Agency Identifier Table'!A$2:C$63,3,FALSE)),(VLOOKUP((LEFT(D1078,1)),'Fed. Agency Identifier Table'!A$2:C$63,3,FALSE)),(VLOOKUP((LEFT(D1078,2)),'Fed. Agency Identifier Table'!A$2:C$63,3,FALSE)))))</f>
        <v/>
      </c>
      <c r="I1078" s="150" t="str">
        <f>IF(ISNUMBER(SEARCH("*.unk*",D1078)),"Other Federal Awards",IF(ISERROR(VLOOKUP(D1078,'CFDA Program Titles Table'!A$2:C$2607,3,FALSE)),"",VLOOKUP(D1078,'CFDA Program Titles Table'!A$2:C$2607,3,FALSE)))</f>
        <v/>
      </c>
      <c r="J1078" s="70"/>
      <c r="K1078" s="70"/>
      <c r="L1078" s="2"/>
      <c r="M1078" s="10"/>
      <c r="N1078" s="10"/>
      <c r="R1078" s="17"/>
      <c r="S1078" s="106" t="str">
        <f>IFERROR(IF(J1078="Y", "Research And Development Programs Cluster:", VLOOKUP(D1078,'Cluster Info'!$A$2:$B$113,2,FALSE)), "Non Cluster:")</f>
        <v>Non Cluster:</v>
      </c>
      <c r="T1078" s="106">
        <f t="shared" si="80"/>
        <v>0</v>
      </c>
      <c r="U1078" s="106">
        <f t="shared" si="82"/>
        <v>0</v>
      </c>
      <c r="V1078" s="106">
        <f t="shared" si="83"/>
        <v>0</v>
      </c>
      <c r="W1078" s="119">
        <f t="shared" si="81"/>
        <v>0</v>
      </c>
      <c r="X1078" s="106">
        <f t="shared" si="84"/>
        <v>0</v>
      </c>
    </row>
    <row r="1079" spans="1:24" ht="14">
      <c r="A1079" s="198"/>
      <c r="D1079" s="1"/>
      <c r="E1079" s="1"/>
      <c r="F1079" s="187"/>
      <c r="G1079" s="187"/>
      <c r="H1079" s="80" t="str">
        <f>IF(ISERROR(IF(ISERROR(VLOOKUP((LEFT(D1079,2)),'Fed. Agency Identifier Table'!A$2:C$63,3,FALSE)),(VLOOKUP((LEFT(D1079,1)),'Fed. Agency Identifier Table'!A$2:C$63,3,FALSE)),(VLOOKUP((LEFT(D1079,2)),'Fed. Agency Identifier Table'!A$2:C$63,3,FALSE)))),"",(IF(ISERROR(VLOOKUP((LEFT(D1079,2)),'Fed. Agency Identifier Table'!A$2:C$63,3,FALSE)),(VLOOKUP((LEFT(D1079,1)),'Fed. Agency Identifier Table'!A$2:C$63,3,FALSE)),(VLOOKUP((LEFT(D1079,2)),'Fed. Agency Identifier Table'!A$2:C$63,3,FALSE)))))</f>
        <v/>
      </c>
      <c r="I1079" s="150" t="str">
        <f>IF(ISNUMBER(SEARCH("*.unk*",D1079)),"Other Federal Awards",IF(ISERROR(VLOOKUP(D1079,'CFDA Program Titles Table'!A$2:C$2607,3,FALSE)),"",VLOOKUP(D1079,'CFDA Program Titles Table'!A$2:C$2607,3,FALSE)))</f>
        <v/>
      </c>
      <c r="J1079" s="70"/>
      <c r="K1079" s="70"/>
      <c r="L1079" s="2"/>
      <c r="M1079" s="10"/>
      <c r="N1079" s="10"/>
      <c r="R1079" s="17"/>
      <c r="S1079" s="106" t="str">
        <f>IFERROR(IF(J1079="Y", "Research And Development Programs Cluster:", VLOOKUP(D1079,'Cluster Info'!$A$2:$B$113,2,FALSE)), "Non Cluster:")</f>
        <v>Non Cluster:</v>
      </c>
      <c r="T1079" s="106">
        <f t="shared" si="80"/>
        <v>0</v>
      </c>
      <c r="U1079" s="106">
        <f t="shared" si="82"/>
        <v>0</v>
      </c>
      <c r="V1079" s="106">
        <f t="shared" si="83"/>
        <v>0</v>
      </c>
      <c r="W1079" s="119">
        <f t="shared" si="81"/>
        <v>0</v>
      </c>
      <c r="X1079" s="106">
        <f t="shared" si="84"/>
        <v>0</v>
      </c>
    </row>
    <row r="1080" spans="1:24" ht="14">
      <c r="A1080" s="198"/>
      <c r="D1080" s="1"/>
      <c r="E1080" s="1"/>
      <c r="F1080" s="187"/>
      <c r="G1080" s="187"/>
      <c r="H1080" s="80" t="str">
        <f>IF(ISERROR(IF(ISERROR(VLOOKUP((LEFT(D1080,2)),'Fed. Agency Identifier Table'!A$2:C$63,3,FALSE)),(VLOOKUP((LEFT(D1080,1)),'Fed. Agency Identifier Table'!A$2:C$63,3,FALSE)),(VLOOKUP((LEFT(D1080,2)),'Fed. Agency Identifier Table'!A$2:C$63,3,FALSE)))),"",(IF(ISERROR(VLOOKUP((LEFT(D1080,2)),'Fed. Agency Identifier Table'!A$2:C$63,3,FALSE)),(VLOOKUP((LEFT(D1080,1)),'Fed. Agency Identifier Table'!A$2:C$63,3,FALSE)),(VLOOKUP((LEFT(D1080,2)),'Fed. Agency Identifier Table'!A$2:C$63,3,FALSE)))))</f>
        <v/>
      </c>
      <c r="I1080" s="150" t="str">
        <f>IF(ISNUMBER(SEARCH("*.unk*",D1080)),"Other Federal Awards",IF(ISERROR(VLOOKUP(D1080,'CFDA Program Titles Table'!A$2:C$2607,3,FALSE)),"",VLOOKUP(D1080,'CFDA Program Titles Table'!A$2:C$2607,3,FALSE)))</f>
        <v/>
      </c>
      <c r="J1080" s="70"/>
      <c r="K1080" s="70"/>
      <c r="L1080" s="2"/>
      <c r="M1080" s="10"/>
      <c r="N1080" s="10"/>
      <c r="R1080" s="17"/>
      <c r="S1080" s="106" t="str">
        <f>IFERROR(IF(J1080="Y", "Research And Development Programs Cluster:", VLOOKUP(D1080,'Cluster Info'!$A$2:$B$113,2,FALSE)), "Non Cluster:")</f>
        <v>Non Cluster:</v>
      </c>
      <c r="T1080" s="106">
        <f t="shared" si="80"/>
        <v>0</v>
      </c>
      <c r="U1080" s="106">
        <f t="shared" si="82"/>
        <v>0</v>
      </c>
      <c r="V1080" s="106">
        <f t="shared" si="83"/>
        <v>0</v>
      </c>
      <c r="W1080" s="119">
        <f t="shared" si="81"/>
        <v>0</v>
      </c>
      <c r="X1080" s="106">
        <f t="shared" si="84"/>
        <v>0</v>
      </c>
    </row>
    <row r="1081" spans="1:24" ht="14">
      <c r="A1081" s="198"/>
      <c r="D1081" s="1"/>
      <c r="E1081" s="1"/>
      <c r="F1081" s="187"/>
      <c r="G1081" s="187"/>
      <c r="H1081" s="80" t="str">
        <f>IF(ISERROR(IF(ISERROR(VLOOKUP((LEFT(D1081,2)),'Fed. Agency Identifier Table'!A$2:C$63,3,FALSE)),(VLOOKUP((LEFT(D1081,1)),'Fed. Agency Identifier Table'!A$2:C$63,3,FALSE)),(VLOOKUP((LEFT(D1081,2)),'Fed. Agency Identifier Table'!A$2:C$63,3,FALSE)))),"",(IF(ISERROR(VLOOKUP((LEFT(D1081,2)),'Fed. Agency Identifier Table'!A$2:C$63,3,FALSE)),(VLOOKUP((LEFT(D1081,1)),'Fed. Agency Identifier Table'!A$2:C$63,3,FALSE)),(VLOOKUP((LEFT(D1081,2)),'Fed. Agency Identifier Table'!A$2:C$63,3,FALSE)))))</f>
        <v/>
      </c>
      <c r="I1081" s="150" t="str">
        <f>IF(ISNUMBER(SEARCH("*.unk*",D1081)),"Other Federal Awards",IF(ISERROR(VLOOKUP(D1081,'CFDA Program Titles Table'!A$2:C$2607,3,FALSE)),"",VLOOKUP(D1081,'CFDA Program Titles Table'!A$2:C$2607,3,FALSE)))</f>
        <v/>
      </c>
      <c r="J1081" s="70"/>
      <c r="K1081" s="70"/>
      <c r="L1081" s="2"/>
      <c r="M1081" s="10"/>
      <c r="N1081" s="10"/>
      <c r="R1081" s="17"/>
      <c r="S1081" s="106" t="str">
        <f>IFERROR(IF(J1081="Y", "Research And Development Programs Cluster:", VLOOKUP(D1081,'Cluster Info'!$A$2:$B$113,2,FALSE)), "Non Cluster:")</f>
        <v>Non Cluster:</v>
      </c>
      <c r="T1081" s="106">
        <f t="shared" si="80"/>
        <v>0</v>
      </c>
      <c r="U1081" s="106">
        <f t="shared" si="82"/>
        <v>0</v>
      </c>
      <c r="V1081" s="106">
        <f t="shared" si="83"/>
        <v>0</v>
      </c>
      <c r="W1081" s="119">
        <f t="shared" si="81"/>
        <v>0</v>
      </c>
      <c r="X1081" s="106">
        <f t="shared" si="84"/>
        <v>0</v>
      </c>
    </row>
    <row r="1082" spans="1:24" ht="14">
      <c r="A1082" s="198"/>
      <c r="D1082" s="1"/>
      <c r="E1082" s="1"/>
      <c r="F1082" s="187"/>
      <c r="G1082" s="187"/>
      <c r="H1082" s="80" t="str">
        <f>IF(ISERROR(IF(ISERROR(VLOOKUP((LEFT(D1082,2)),'Fed. Agency Identifier Table'!A$2:C$63,3,FALSE)),(VLOOKUP((LEFT(D1082,1)),'Fed. Agency Identifier Table'!A$2:C$63,3,FALSE)),(VLOOKUP((LEFT(D1082,2)),'Fed. Agency Identifier Table'!A$2:C$63,3,FALSE)))),"",(IF(ISERROR(VLOOKUP((LEFT(D1082,2)),'Fed. Agency Identifier Table'!A$2:C$63,3,FALSE)),(VLOOKUP((LEFT(D1082,1)),'Fed. Agency Identifier Table'!A$2:C$63,3,FALSE)),(VLOOKUP((LEFT(D1082,2)),'Fed. Agency Identifier Table'!A$2:C$63,3,FALSE)))))</f>
        <v/>
      </c>
      <c r="I1082" s="150" t="str">
        <f>IF(ISNUMBER(SEARCH("*.unk*",D1082)),"Other Federal Awards",IF(ISERROR(VLOOKUP(D1082,'CFDA Program Titles Table'!A$2:C$2607,3,FALSE)),"",VLOOKUP(D1082,'CFDA Program Titles Table'!A$2:C$2607,3,FALSE)))</f>
        <v/>
      </c>
      <c r="J1082" s="70"/>
      <c r="K1082" s="70"/>
      <c r="L1082" s="2"/>
      <c r="M1082" s="10"/>
      <c r="N1082" s="10"/>
      <c r="R1082" s="17"/>
      <c r="S1082" s="106" t="str">
        <f>IFERROR(IF(J1082="Y", "Research And Development Programs Cluster:", VLOOKUP(D1082,'Cluster Info'!$A$2:$B$113,2,FALSE)), "Non Cluster:")</f>
        <v>Non Cluster:</v>
      </c>
      <c r="T1082" s="106">
        <f t="shared" si="80"/>
        <v>0</v>
      </c>
      <c r="U1082" s="106">
        <f t="shared" si="82"/>
        <v>0</v>
      </c>
      <c r="V1082" s="106">
        <f t="shared" si="83"/>
        <v>0</v>
      </c>
      <c r="W1082" s="119">
        <f t="shared" si="81"/>
        <v>0</v>
      </c>
      <c r="X1082" s="106">
        <f t="shared" si="84"/>
        <v>0</v>
      </c>
    </row>
    <row r="1083" spans="1:24" ht="14">
      <c r="A1083" s="198"/>
      <c r="D1083" s="1"/>
      <c r="E1083" s="1"/>
      <c r="F1083" s="187"/>
      <c r="G1083" s="187"/>
      <c r="H1083" s="80" t="str">
        <f>IF(ISERROR(IF(ISERROR(VLOOKUP((LEFT(D1083,2)),'Fed. Agency Identifier Table'!A$2:C$63,3,FALSE)),(VLOOKUP((LEFT(D1083,1)),'Fed. Agency Identifier Table'!A$2:C$63,3,FALSE)),(VLOOKUP((LEFT(D1083,2)),'Fed. Agency Identifier Table'!A$2:C$63,3,FALSE)))),"",(IF(ISERROR(VLOOKUP((LEFT(D1083,2)),'Fed. Agency Identifier Table'!A$2:C$63,3,FALSE)),(VLOOKUP((LEFT(D1083,1)),'Fed. Agency Identifier Table'!A$2:C$63,3,FALSE)),(VLOOKUP((LEFT(D1083,2)),'Fed. Agency Identifier Table'!A$2:C$63,3,FALSE)))))</f>
        <v/>
      </c>
      <c r="I1083" s="150" t="str">
        <f>IF(ISNUMBER(SEARCH("*.unk*",D1083)),"Other Federal Awards",IF(ISERROR(VLOOKUP(D1083,'CFDA Program Titles Table'!A$2:C$2607,3,FALSE)),"",VLOOKUP(D1083,'CFDA Program Titles Table'!A$2:C$2607,3,FALSE)))</f>
        <v/>
      </c>
      <c r="J1083" s="70"/>
      <c r="K1083" s="70"/>
      <c r="L1083" s="2"/>
      <c r="M1083" s="10"/>
      <c r="N1083" s="10"/>
      <c r="R1083" s="17"/>
      <c r="S1083" s="106" t="str">
        <f>IFERROR(IF(J1083="Y", "Research And Development Programs Cluster:", VLOOKUP(D1083,'Cluster Info'!$A$2:$B$113,2,FALSE)), "Non Cluster:")</f>
        <v>Non Cluster:</v>
      </c>
      <c r="T1083" s="106">
        <f t="shared" si="80"/>
        <v>0</v>
      </c>
      <c r="U1083" s="106">
        <f t="shared" si="82"/>
        <v>0</v>
      </c>
      <c r="V1083" s="106">
        <f t="shared" si="83"/>
        <v>0</v>
      </c>
      <c r="W1083" s="119">
        <f t="shared" si="81"/>
        <v>0</v>
      </c>
      <c r="X1083" s="106">
        <f t="shared" si="84"/>
        <v>0</v>
      </c>
    </row>
    <row r="1084" spans="1:24" ht="14">
      <c r="A1084" s="198"/>
      <c r="D1084" s="1"/>
      <c r="E1084" s="1"/>
      <c r="F1084" s="187"/>
      <c r="G1084" s="187"/>
      <c r="H1084" s="80" t="str">
        <f>IF(ISERROR(IF(ISERROR(VLOOKUP((LEFT(D1084,2)),'Fed. Agency Identifier Table'!A$2:C$63,3,FALSE)),(VLOOKUP((LEFT(D1084,1)),'Fed. Agency Identifier Table'!A$2:C$63,3,FALSE)),(VLOOKUP((LEFT(D1084,2)),'Fed. Agency Identifier Table'!A$2:C$63,3,FALSE)))),"",(IF(ISERROR(VLOOKUP((LEFT(D1084,2)),'Fed. Agency Identifier Table'!A$2:C$63,3,FALSE)),(VLOOKUP((LEFT(D1084,1)),'Fed. Agency Identifier Table'!A$2:C$63,3,FALSE)),(VLOOKUP((LEFT(D1084,2)),'Fed. Agency Identifier Table'!A$2:C$63,3,FALSE)))))</f>
        <v/>
      </c>
      <c r="I1084" s="150" t="str">
        <f>IF(ISNUMBER(SEARCH("*.unk*",D1084)),"Other Federal Awards",IF(ISERROR(VLOOKUP(D1084,'CFDA Program Titles Table'!A$2:C$2607,3,FALSE)),"",VLOOKUP(D1084,'CFDA Program Titles Table'!A$2:C$2607,3,FALSE)))</f>
        <v/>
      </c>
      <c r="J1084" s="70"/>
      <c r="K1084" s="70"/>
      <c r="L1084" s="2"/>
      <c r="M1084" s="10"/>
      <c r="N1084" s="10"/>
      <c r="R1084" s="17"/>
      <c r="S1084" s="106" t="str">
        <f>IFERROR(IF(J1084="Y", "Research And Development Programs Cluster:", VLOOKUP(D1084,'Cluster Info'!$A$2:$B$113,2,FALSE)), "Non Cluster:")</f>
        <v>Non Cluster:</v>
      </c>
      <c r="T1084" s="106">
        <f t="shared" si="80"/>
        <v>0</v>
      </c>
      <c r="U1084" s="106">
        <f t="shared" si="82"/>
        <v>0</v>
      </c>
      <c r="V1084" s="106">
        <f t="shared" si="83"/>
        <v>0</v>
      </c>
      <c r="W1084" s="119">
        <f t="shared" si="81"/>
        <v>0</v>
      </c>
      <c r="X1084" s="106">
        <f t="shared" si="84"/>
        <v>0</v>
      </c>
    </row>
    <row r="1085" spans="1:24" ht="14">
      <c r="A1085" s="198"/>
      <c r="D1085" s="1"/>
      <c r="E1085" s="1"/>
      <c r="F1085" s="187"/>
      <c r="G1085" s="187"/>
      <c r="H1085" s="80" t="str">
        <f>IF(ISERROR(IF(ISERROR(VLOOKUP((LEFT(D1085,2)),'Fed. Agency Identifier Table'!A$2:C$63,3,FALSE)),(VLOOKUP((LEFT(D1085,1)),'Fed. Agency Identifier Table'!A$2:C$63,3,FALSE)),(VLOOKUP((LEFT(D1085,2)),'Fed. Agency Identifier Table'!A$2:C$63,3,FALSE)))),"",(IF(ISERROR(VLOOKUP((LEFT(D1085,2)),'Fed. Agency Identifier Table'!A$2:C$63,3,FALSE)),(VLOOKUP((LEFT(D1085,1)),'Fed. Agency Identifier Table'!A$2:C$63,3,FALSE)),(VLOOKUP((LEFT(D1085,2)),'Fed. Agency Identifier Table'!A$2:C$63,3,FALSE)))))</f>
        <v/>
      </c>
      <c r="I1085" s="150" t="str">
        <f>IF(ISNUMBER(SEARCH("*.unk*",D1085)),"Other Federal Awards",IF(ISERROR(VLOOKUP(D1085,'CFDA Program Titles Table'!A$2:C$2607,3,FALSE)),"",VLOOKUP(D1085,'CFDA Program Titles Table'!A$2:C$2607,3,FALSE)))</f>
        <v/>
      </c>
      <c r="J1085" s="70"/>
      <c r="K1085" s="70"/>
      <c r="L1085" s="2"/>
      <c r="M1085" s="10"/>
      <c r="N1085" s="10"/>
      <c r="R1085" s="17"/>
      <c r="S1085" s="106" t="str">
        <f>IFERROR(IF(J1085="Y", "Research And Development Programs Cluster:", VLOOKUP(D1085,'Cluster Info'!$A$2:$B$113,2,FALSE)), "Non Cluster:")</f>
        <v>Non Cluster:</v>
      </c>
      <c r="T1085" s="106">
        <f t="shared" si="80"/>
        <v>0</v>
      </c>
      <c r="U1085" s="106">
        <f t="shared" si="82"/>
        <v>0</v>
      </c>
      <c r="V1085" s="106">
        <f t="shared" si="83"/>
        <v>0</v>
      </c>
      <c r="W1085" s="119">
        <f t="shared" si="81"/>
        <v>0</v>
      </c>
      <c r="X1085" s="106">
        <f t="shared" si="84"/>
        <v>0</v>
      </c>
    </row>
    <row r="1086" spans="1:24" ht="14">
      <c r="A1086" s="198"/>
      <c r="D1086" s="1"/>
      <c r="E1086" s="1"/>
      <c r="F1086" s="187"/>
      <c r="G1086" s="187"/>
      <c r="H1086" s="80" t="str">
        <f>IF(ISERROR(IF(ISERROR(VLOOKUP((LEFT(D1086,2)),'Fed. Agency Identifier Table'!A$2:C$63,3,FALSE)),(VLOOKUP((LEFT(D1086,1)),'Fed. Agency Identifier Table'!A$2:C$63,3,FALSE)),(VLOOKUP((LEFT(D1086,2)),'Fed. Agency Identifier Table'!A$2:C$63,3,FALSE)))),"",(IF(ISERROR(VLOOKUP((LEFT(D1086,2)),'Fed. Agency Identifier Table'!A$2:C$63,3,FALSE)),(VLOOKUP((LEFT(D1086,1)),'Fed. Agency Identifier Table'!A$2:C$63,3,FALSE)),(VLOOKUP((LEFT(D1086,2)),'Fed. Agency Identifier Table'!A$2:C$63,3,FALSE)))))</f>
        <v/>
      </c>
      <c r="I1086" s="150" t="str">
        <f>IF(ISNUMBER(SEARCH("*.unk*",D1086)),"Other Federal Awards",IF(ISERROR(VLOOKUP(D1086,'CFDA Program Titles Table'!A$2:C$2607,3,FALSE)),"",VLOOKUP(D1086,'CFDA Program Titles Table'!A$2:C$2607,3,FALSE)))</f>
        <v/>
      </c>
      <c r="J1086" s="70"/>
      <c r="K1086" s="70"/>
      <c r="L1086" s="2"/>
      <c r="M1086" s="10"/>
      <c r="N1086" s="10"/>
      <c r="R1086" s="17"/>
      <c r="S1086" s="106" t="str">
        <f>IFERROR(IF(J1086="Y", "Research And Development Programs Cluster:", VLOOKUP(D1086,'Cluster Info'!$A$2:$B$113,2,FALSE)), "Non Cluster:")</f>
        <v>Non Cluster:</v>
      </c>
      <c r="T1086" s="106">
        <f t="shared" si="80"/>
        <v>0</v>
      </c>
      <c r="U1086" s="106">
        <f t="shared" si="82"/>
        <v>0</v>
      </c>
      <c r="V1086" s="106">
        <f t="shared" si="83"/>
        <v>0</v>
      </c>
      <c r="W1086" s="119">
        <f t="shared" si="81"/>
        <v>0</v>
      </c>
      <c r="X1086" s="106">
        <f t="shared" si="84"/>
        <v>0</v>
      </c>
    </row>
    <row r="1087" spans="1:24" ht="14">
      <c r="A1087" s="198"/>
      <c r="D1087" s="1"/>
      <c r="E1087" s="1"/>
      <c r="F1087" s="187"/>
      <c r="G1087" s="187"/>
      <c r="H1087" s="80" t="str">
        <f>IF(ISERROR(IF(ISERROR(VLOOKUP((LEFT(D1087,2)),'Fed. Agency Identifier Table'!A$2:C$63,3,FALSE)),(VLOOKUP((LEFT(D1087,1)),'Fed. Agency Identifier Table'!A$2:C$63,3,FALSE)),(VLOOKUP((LEFT(D1087,2)),'Fed. Agency Identifier Table'!A$2:C$63,3,FALSE)))),"",(IF(ISERROR(VLOOKUP((LEFT(D1087,2)),'Fed. Agency Identifier Table'!A$2:C$63,3,FALSE)),(VLOOKUP((LEFT(D1087,1)),'Fed. Agency Identifier Table'!A$2:C$63,3,FALSE)),(VLOOKUP((LEFT(D1087,2)),'Fed. Agency Identifier Table'!A$2:C$63,3,FALSE)))))</f>
        <v/>
      </c>
      <c r="I1087" s="150" t="str">
        <f>IF(ISNUMBER(SEARCH("*.unk*",D1087)),"Other Federal Awards",IF(ISERROR(VLOOKUP(D1087,'CFDA Program Titles Table'!A$2:C$2607,3,FALSE)),"",VLOOKUP(D1087,'CFDA Program Titles Table'!A$2:C$2607,3,FALSE)))</f>
        <v/>
      </c>
      <c r="J1087" s="70"/>
      <c r="K1087" s="70"/>
      <c r="L1087" s="2"/>
      <c r="M1087" s="10"/>
      <c r="N1087" s="10"/>
      <c r="R1087" s="17"/>
      <c r="S1087" s="106" t="str">
        <f>IFERROR(IF(J1087="Y", "Research And Development Programs Cluster:", VLOOKUP(D1087,'Cluster Info'!$A$2:$B$113,2,FALSE)), "Non Cluster:")</f>
        <v>Non Cluster:</v>
      </c>
      <c r="T1087" s="106">
        <f t="shared" si="80"/>
        <v>0</v>
      </c>
      <c r="U1087" s="106">
        <f t="shared" si="82"/>
        <v>0</v>
      </c>
      <c r="V1087" s="106">
        <f t="shared" si="83"/>
        <v>0</v>
      </c>
      <c r="W1087" s="119">
        <f t="shared" si="81"/>
        <v>0</v>
      </c>
      <c r="X1087" s="106">
        <f t="shared" si="84"/>
        <v>0</v>
      </c>
    </row>
    <row r="1088" spans="1:24" ht="14">
      <c r="A1088" s="198"/>
      <c r="D1088" s="1"/>
      <c r="E1088" s="1"/>
      <c r="F1088" s="187"/>
      <c r="G1088" s="187"/>
      <c r="H1088" s="80" t="str">
        <f>IF(ISERROR(IF(ISERROR(VLOOKUP((LEFT(D1088,2)),'Fed. Agency Identifier Table'!A$2:C$63,3,FALSE)),(VLOOKUP((LEFT(D1088,1)),'Fed. Agency Identifier Table'!A$2:C$63,3,FALSE)),(VLOOKUP((LEFT(D1088,2)),'Fed. Agency Identifier Table'!A$2:C$63,3,FALSE)))),"",(IF(ISERROR(VLOOKUP((LEFT(D1088,2)),'Fed. Agency Identifier Table'!A$2:C$63,3,FALSE)),(VLOOKUP((LEFT(D1088,1)),'Fed. Agency Identifier Table'!A$2:C$63,3,FALSE)),(VLOOKUP((LEFT(D1088,2)),'Fed. Agency Identifier Table'!A$2:C$63,3,FALSE)))))</f>
        <v/>
      </c>
      <c r="I1088" s="150" t="str">
        <f>IF(ISNUMBER(SEARCH("*.unk*",D1088)),"Other Federal Awards",IF(ISERROR(VLOOKUP(D1088,'CFDA Program Titles Table'!A$2:C$2607,3,FALSE)),"",VLOOKUP(D1088,'CFDA Program Titles Table'!A$2:C$2607,3,FALSE)))</f>
        <v/>
      </c>
      <c r="J1088" s="70"/>
      <c r="K1088" s="70"/>
      <c r="L1088" s="2"/>
      <c r="M1088" s="10"/>
      <c r="N1088" s="10"/>
      <c r="R1088" s="17"/>
      <c r="S1088" s="106" t="str">
        <f>IFERROR(IF(J1088="Y", "Research And Development Programs Cluster:", VLOOKUP(D1088,'Cluster Info'!$A$2:$B$113,2,FALSE)), "Non Cluster:")</f>
        <v>Non Cluster:</v>
      </c>
      <c r="T1088" s="106">
        <f t="shared" si="80"/>
        <v>0</v>
      </c>
      <c r="U1088" s="106">
        <f t="shared" si="82"/>
        <v>0</v>
      </c>
      <c r="V1088" s="106">
        <f t="shared" si="83"/>
        <v>0</v>
      </c>
      <c r="W1088" s="119">
        <f t="shared" si="81"/>
        <v>0</v>
      </c>
      <c r="X1088" s="106">
        <f t="shared" si="84"/>
        <v>0</v>
      </c>
    </row>
    <row r="1089" spans="1:24" ht="14">
      <c r="A1089" s="198"/>
      <c r="D1089" s="1"/>
      <c r="E1089" s="1"/>
      <c r="F1089" s="187"/>
      <c r="G1089" s="187"/>
      <c r="H1089" s="80" t="str">
        <f>IF(ISERROR(IF(ISERROR(VLOOKUP((LEFT(D1089,2)),'Fed. Agency Identifier Table'!A$2:C$63,3,FALSE)),(VLOOKUP((LEFT(D1089,1)),'Fed. Agency Identifier Table'!A$2:C$63,3,FALSE)),(VLOOKUP((LEFT(D1089,2)),'Fed. Agency Identifier Table'!A$2:C$63,3,FALSE)))),"",(IF(ISERROR(VLOOKUP((LEFT(D1089,2)),'Fed. Agency Identifier Table'!A$2:C$63,3,FALSE)),(VLOOKUP((LEFT(D1089,1)),'Fed. Agency Identifier Table'!A$2:C$63,3,FALSE)),(VLOOKUP((LEFT(D1089,2)),'Fed. Agency Identifier Table'!A$2:C$63,3,FALSE)))))</f>
        <v/>
      </c>
      <c r="I1089" s="150" t="str">
        <f>IF(ISNUMBER(SEARCH("*.unk*",D1089)),"Other Federal Awards",IF(ISERROR(VLOOKUP(D1089,'CFDA Program Titles Table'!A$2:C$2607,3,FALSE)),"",VLOOKUP(D1089,'CFDA Program Titles Table'!A$2:C$2607,3,FALSE)))</f>
        <v/>
      </c>
      <c r="J1089" s="70"/>
      <c r="K1089" s="70"/>
      <c r="L1089" s="2"/>
      <c r="M1089" s="10"/>
      <c r="N1089" s="10"/>
      <c r="R1089" s="17"/>
      <c r="S1089" s="106" t="str">
        <f>IFERROR(IF(J1089="Y", "Research And Development Programs Cluster:", VLOOKUP(D1089,'Cluster Info'!$A$2:$B$113,2,FALSE)), "Non Cluster:")</f>
        <v>Non Cluster:</v>
      </c>
      <c r="T1089" s="106">
        <f t="shared" si="80"/>
        <v>0</v>
      </c>
      <c r="U1089" s="106">
        <f t="shared" si="82"/>
        <v>0</v>
      </c>
      <c r="V1089" s="106">
        <f t="shared" si="83"/>
        <v>0</v>
      </c>
      <c r="W1089" s="119">
        <f t="shared" si="81"/>
        <v>0</v>
      </c>
      <c r="X1089" s="106">
        <f t="shared" si="84"/>
        <v>0</v>
      </c>
    </row>
    <row r="1090" spans="1:24" ht="14">
      <c r="A1090" s="198"/>
      <c r="D1090" s="1"/>
      <c r="E1090" s="1"/>
      <c r="F1090" s="187"/>
      <c r="G1090" s="187"/>
      <c r="H1090" s="80" t="str">
        <f>IF(ISERROR(IF(ISERROR(VLOOKUP((LEFT(D1090,2)),'Fed. Agency Identifier Table'!A$2:C$63,3,FALSE)),(VLOOKUP((LEFT(D1090,1)),'Fed. Agency Identifier Table'!A$2:C$63,3,FALSE)),(VLOOKUP((LEFT(D1090,2)),'Fed. Agency Identifier Table'!A$2:C$63,3,FALSE)))),"",(IF(ISERROR(VLOOKUP((LEFT(D1090,2)),'Fed. Agency Identifier Table'!A$2:C$63,3,FALSE)),(VLOOKUP((LEFT(D1090,1)),'Fed. Agency Identifier Table'!A$2:C$63,3,FALSE)),(VLOOKUP((LEFT(D1090,2)),'Fed. Agency Identifier Table'!A$2:C$63,3,FALSE)))))</f>
        <v/>
      </c>
      <c r="I1090" s="150" t="str">
        <f>IF(ISNUMBER(SEARCH("*.unk*",D1090)),"Other Federal Awards",IF(ISERROR(VLOOKUP(D1090,'CFDA Program Titles Table'!A$2:C$2607,3,FALSE)),"",VLOOKUP(D1090,'CFDA Program Titles Table'!A$2:C$2607,3,FALSE)))</f>
        <v/>
      </c>
      <c r="J1090" s="70"/>
      <c r="K1090" s="70"/>
      <c r="L1090" s="2"/>
      <c r="M1090" s="10"/>
      <c r="N1090" s="10"/>
      <c r="R1090" s="17"/>
      <c r="S1090" s="106" t="str">
        <f>IFERROR(IF(J1090="Y", "Research And Development Programs Cluster:", VLOOKUP(D1090,'Cluster Info'!$A$2:$B$113,2,FALSE)), "Non Cluster:")</f>
        <v>Non Cluster:</v>
      </c>
      <c r="T1090" s="106">
        <f t="shared" ref="T1090:T1153" si="85">IF(E1090="Y","ARRA - "&amp;N1090, N1090)</f>
        <v>0</v>
      </c>
      <c r="U1090" s="106">
        <f t="shared" si="82"/>
        <v>0</v>
      </c>
      <c r="V1090" s="106">
        <f t="shared" si="83"/>
        <v>0</v>
      </c>
      <c r="W1090" s="119">
        <f t="shared" ref="W1090:W1153" si="86">IF(AND(J1090="Y",I1090="Other Federal Awards"),(LEFT(D1090,2)&amp;".RD"),D1090)</f>
        <v>0</v>
      </c>
      <c r="X1090" s="106">
        <f t="shared" si="84"/>
        <v>0</v>
      </c>
    </row>
    <row r="1091" spans="1:24" ht="14">
      <c r="A1091" s="198"/>
      <c r="D1091" s="1"/>
      <c r="E1091" s="1"/>
      <c r="F1091" s="187"/>
      <c r="G1091" s="187"/>
      <c r="H1091" s="80" t="str">
        <f>IF(ISERROR(IF(ISERROR(VLOOKUP((LEFT(D1091,2)),'Fed. Agency Identifier Table'!A$2:C$63,3,FALSE)),(VLOOKUP((LEFT(D1091,1)),'Fed. Agency Identifier Table'!A$2:C$63,3,FALSE)),(VLOOKUP((LEFT(D1091,2)),'Fed. Agency Identifier Table'!A$2:C$63,3,FALSE)))),"",(IF(ISERROR(VLOOKUP((LEFT(D1091,2)),'Fed. Agency Identifier Table'!A$2:C$63,3,FALSE)),(VLOOKUP((LEFT(D1091,1)),'Fed. Agency Identifier Table'!A$2:C$63,3,FALSE)),(VLOOKUP((LEFT(D1091,2)),'Fed. Agency Identifier Table'!A$2:C$63,3,FALSE)))))</f>
        <v/>
      </c>
      <c r="I1091" s="150" t="str">
        <f>IF(ISNUMBER(SEARCH("*.unk*",D1091)),"Other Federal Awards",IF(ISERROR(VLOOKUP(D1091,'CFDA Program Titles Table'!A$2:C$2607,3,FALSE)),"",VLOOKUP(D1091,'CFDA Program Titles Table'!A$2:C$2607,3,FALSE)))</f>
        <v/>
      </c>
      <c r="J1091" s="70"/>
      <c r="K1091" s="70"/>
      <c r="L1091" s="2"/>
      <c r="M1091" s="10"/>
      <c r="N1091" s="10"/>
      <c r="R1091" s="17"/>
      <c r="S1091" s="106" t="str">
        <f>IFERROR(IF(J1091="Y", "Research And Development Programs Cluster:", VLOOKUP(D1091,'Cluster Info'!$A$2:$B$113,2,FALSE)), "Non Cluster:")</f>
        <v>Non Cluster:</v>
      </c>
      <c r="T1091" s="106">
        <f t="shared" si="85"/>
        <v>0</v>
      </c>
      <c r="U1091" s="106">
        <f t="shared" ref="U1091:U1154" si="87">IF(F1091="Y","COVID-19 - "&amp;N1091, N1091)</f>
        <v>0</v>
      </c>
      <c r="V1091" s="106">
        <f t="shared" ref="V1091:V1154" si="88">IF(G1091="Y","ARP - "&amp;N1091, N1091)</f>
        <v>0</v>
      </c>
      <c r="W1091" s="119">
        <f t="shared" si="86"/>
        <v>0</v>
      </c>
      <c r="X1091" s="106">
        <f t="shared" ref="X1091:X1154" si="89">O1091-P1091</f>
        <v>0</v>
      </c>
    </row>
    <row r="1092" spans="1:24" ht="14">
      <c r="A1092" s="198"/>
      <c r="D1092" s="1"/>
      <c r="E1092" s="1"/>
      <c r="F1092" s="187"/>
      <c r="G1092" s="187"/>
      <c r="H1092" s="80" t="str">
        <f>IF(ISERROR(IF(ISERROR(VLOOKUP((LEFT(D1092,2)),'Fed. Agency Identifier Table'!A$2:C$63,3,FALSE)),(VLOOKUP((LEFT(D1092,1)),'Fed. Agency Identifier Table'!A$2:C$63,3,FALSE)),(VLOOKUP((LEFT(D1092,2)),'Fed. Agency Identifier Table'!A$2:C$63,3,FALSE)))),"",(IF(ISERROR(VLOOKUP((LEFT(D1092,2)),'Fed. Agency Identifier Table'!A$2:C$63,3,FALSE)),(VLOOKUP((LEFT(D1092,1)),'Fed. Agency Identifier Table'!A$2:C$63,3,FALSE)),(VLOOKUP((LEFT(D1092,2)),'Fed. Agency Identifier Table'!A$2:C$63,3,FALSE)))))</f>
        <v/>
      </c>
      <c r="I1092" s="150" t="str">
        <f>IF(ISNUMBER(SEARCH("*.unk*",D1092)),"Other Federal Awards",IF(ISERROR(VLOOKUP(D1092,'CFDA Program Titles Table'!A$2:C$2607,3,FALSE)),"",VLOOKUP(D1092,'CFDA Program Titles Table'!A$2:C$2607,3,FALSE)))</f>
        <v/>
      </c>
      <c r="J1092" s="70"/>
      <c r="K1092" s="70"/>
      <c r="L1092" s="2"/>
      <c r="M1092" s="10"/>
      <c r="N1092" s="10"/>
      <c r="R1092" s="17"/>
      <c r="S1092" s="106" t="str">
        <f>IFERROR(IF(J1092="Y", "Research And Development Programs Cluster:", VLOOKUP(D1092,'Cluster Info'!$A$2:$B$113,2,FALSE)), "Non Cluster:")</f>
        <v>Non Cluster:</v>
      </c>
      <c r="T1092" s="106">
        <f t="shared" si="85"/>
        <v>0</v>
      </c>
      <c r="U1092" s="106">
        <f t="shared" si="87"/>
        <v>0</v>
      </c>
      <c r="V1092" s="106">
        <f t="shared" si="88"/>
        <v>0</v>
      </c>
      <c r="W1092" s="119">
        <f t="shared" si="86"/>
        <v>0</v>
      </c>
      <c r="X1092" s="106">
        <f t="shared" si="89"/>
        <v>0</v>
      </c>
    </row>
    <row r="1093" spans="1:24" ht="14">
      <c r="A1093" s="198"/>
      <c r="D1093" s="1"/>
      <c r="E1093" s="1"/>
      <c r="F1093" s="187"/>
      <c r="G1093" s="187"/>
      <c r="H1093" s="80" t="str">
        <f>IF(ISERROR(IF(ISERROR(VLOOKUP((LEFT(D1093,2)),'Fed. Agency Identifier Table'!A$2:C$63,3,FALSE)),(VLOOKUP((LEFT(D1093,1)),'Fed. Agency Identifier Table'!A$2:C$63,3,FALSE)),(VLOOKUP((LEFT(D1093,2)),'Fed. Agency Identifier Table'!A$2:C$63,3,FALSE)))),"",(IF(ISERROR(VLOOKUP((LEFT(D1093,2)),'Fed. Agency Identifier Table'!A$2:C$63,3,FALSE)),(VLOOKUP((LEFT(D1093,1)),'Fed. Agency Identifier Table'!A$2:C$63,3,FALSE)),(VLOOKUP((LEFT(D1093,2)),'Fed. Agency Identifier Table'!A$2:C$63,3,FALSE)))))</f>
        <v/>
      </c>
      <c r="I1093" s="150" t="str">
        <f>IF(ISNUMBER(SEARCH("*.unk*",D1093)),"Other Federal Awards",IF(ISERROR(VLOOKUP(D1093,'CFDA Program Titles Table'!A$2:C$2607,3,FALSE)),"",VLOOKUP(D1093,'CFDA Program Titles Table'!A$2:C$2607,3,FALSE)))</f>
        <v/>
      </c>
      <c r="J1093" s="70"/>
      <c r="K1093" s="70"/>
      <c r="L1093" s="2"/>
      <c r="M1093" s="10"/>
      <c r="N1093" s="10"/>
      <c r="R1093" s="17"/>
      <c r="S1093" s="106" t="str">
        <f>IFERROR(IF(J1093="Y", "Research And Development Programs Cluster:", VLOOKUP(D1093,'Cluster Info'!$A$2:$B$113,2,FALSE)), "Non Cluster:")</f>
        <v>Non Cluster:</v>
      </c>
      <c r="T1093" s="106">
        <f t="shared" si="85"/>
        <v>0</v>
      </c>
      <c r="U1093" s="106">
        <f t="shared" si="87"/>
        <v>0</v>
      </c>
      <c r="V1093" s="106">
        <f t="shared" si="88"/>
        <v>0</v>
      </c>
      <c r="W1093" s="119">
        <f t="shared" si="86"/>
        <v>0</v>
      </c>
      <c r="X1093" s="106">
        <f t="shared" si="89"/>
        <v>0</v>
      </c>
    </row>
    <row r="1094" spans="1:24" ht="14">
      <c r="A1094" s="198"/>
      <c r="D1094" s="1"/>
      <c r="E1094" s="1"/>
      <c r="F1094" s="187"/>
      <c r="G1094" s="187"/>
      <c r="H1094" s="80" t="str">
        <f>IF(ISERROR(IF(ISERROR(VLOOKUP((LEFT(D1094,2)),'Fed. Agency Identifier Table'!A$2:C$63,3,FALSE)),(VLOOKUP((LEFT(D1094,1)),'Fed. Agency Identifier Table'!A$2:C$63,3,FALSE)),(VLOOKUP((LEFT(D1094,2)),'Fed. Agency Identifier Table'!A$2:C$63,3,FALSE)))),"",(IF(ISERROR(VLOOKUP((LEFT(D1094,2)),'Fed. Agency Identifier Table'!A$2:C$63,3,FALSE)),(VLOOKUP((LEFT(D1094,1)),'Fed. Agency Identifier Table'!A$2:C$63,3,FALSE)),(VLOOKUP((LEFT(D1094,2)),'Fed. Agency Identifier Table'!A$2:C$63,3,FALSE)))))</f>
        <v/>
      </c>
      <c r="I1094" s="150" t="str">
        <f>IF(ISNUMBER(SEARCH("*.unk*",D1094)),"Other Federal Awards",IF(ISERROR(VLOOKUP(D1094,'CFDA Program Titles Table'!A$2:C$2607,3,FALSE)),"",VLOOKUP(D1094,'CFDA Program Titles Table'!A$2:C$2607,3,FALSE)))</f>
        <v/>
      </c>
      <c r="J1094" s="70"/>
      <c r="K1094" s="70"/>
      <c r="L1094" s="2"/>
      <c r="M1094" s="10"/>
      <c r="N1094" s="10"/>
      <c r="R1094" s="17"/>
      <c r="S1094" s="106" t="str">
        <f>IFERROR(IF(J1094="Y", "Research And Development Programs Cluster:", VLOOKUP(D1094,'Cluster Info'!$A$2:$B$113,2,FALSE)), "Non Cluster:")</f>
        <v>Non Cluster:</v>
      </c>
      <c r="T1094" s="106">
        <f t="shared" si="85"/>
        <v>0</v>
      </c>
      <c r="U1094" s="106">
        <f t="shared" si="87"/>
        <v>0</v>
      </c>
      <c r="V1094" s="106">
        <f t="shared" si="88"/>
        <v>0</v>
      </c>
      <c r="W1094" s="119">
        <f t="shared" si="86"/>
        <v>0</v>
      </c>
      <c r="X1094" s="106">
        <f t="shared" si="89"/>
        <v>0</v>
      </c>
    </row>
    <row r="1095" spans="1:24" ht="14">
      <c r="A1095" s="198"/>
      <c r="D1095" s="1"/>
      <c r="E1095" s="1"/>
      <c r="F1095" s="187"/>
      <c r="G1095" s="187"/>
      <c r="H1095" s="80" t="str">
        <f>IF(ISERROR(IF(ISERROR(VLOOKUP((LEFT(D1095,2)),'Fed. Agency Identifier Table'!A$2:C$63,3,FALSE)),(VLOOKUP((LEFT(D1095,1)),'Fed. Agency Identifier Table'!A$2:C$63,3,FALSE)),(VLOOKUP((LEFT(D1095,2)),'Fed. Agency Identifier Table'!A$2:C$63,3,FALSE)))),"",(IF(ISERROR(VLOOKUP((LEFT(D1095,2)),'Fed. Agency Identifier Table'!A$2:C$63,3,FALSE)),(VLOOKUP((LEFT(D1095,1)),'Fed. Agency Identifier Table'!A$2:C$63,3,FALSE)),(VLOOKUP((LEFT(D1095,2)),'Fed. Agency Identifier Table'!A$2:C$63,3,FALSE)))))</f>
        <v/>
      </c>
      <c r="I1095" s="150" t="str">
        <f>IF(ISNUMBER(SEARCH("*.unk*",D1095)),"Other Federal Awards",IF(ISERROR(VLOOKUP(D1095,'CFDA Program Titles Table'!A$2:C$2607,3,FALSE)),"",VLOOKUP(D1095,'CFDA Program Titles Table'!A$2:C$2607,3,FALSE)))</f>
        <v/>
      </c>
      <c r="J1095" s="70"/>
      <c r="K1095" s="70"/>
      <c r="L1095" s="2"/>
      <c r="M1095" s="10"/>
      <c r="N1095" s="10"/>
      <c r="R1095" s="17"/>
      <c r="S1095" s="106" t="str">
        <f>IFERROR(IF(J1095="Y", "Research And Development Programs Cluster:", VLOOKUP(D1095,'Cluster Info'!$A$2:$B$113,2,FALSE)), "Non Cluster:")</f>
        <v>Non Cluster:</v>
      </c>
      <c r="T1095" s="106">
        <f t="shared" si="85"/>
        <v>0</v>
      </c>
      <c r="U1095" s="106">
        <f t="shared" si="87"/>
        <v>0</v>
      </c>
      <c r="V1095" s="106">
        <f t="shared" si="88"/>
        <v>0</v>
      </c>
      <c r="W1095" s="119">
        <f t="shared" si="86"/>
        <v>0</v>
      </c>
      <c r="X1095" s="106">
        <f t="shared" si="89"/>
        <v>0</v>
      </c>
    </row>
    <row r="1096" spans="1:24" ht="14">
      <c r="A1096" s="198"/>
      <c r="D1096" s="1"/>
      <c r="E1096" s="1"/>
      <c r="F1096" s="187"/>
      <c r="G1096" s="187"/>
      <c r="H1096" s="80" t="str">
        <f>IF(ISERROR(IF(ISERROR(VLOOKUP((LEFT(D1096,2)),'Fed. Agency Identifier Table'!A$2:C$63,3,FALSE)),(VLOOKUP((LEFT(D1096,1)),'Fed. Agency Identifier Table'!A$2:C$63,3,FALSE)),(VLOOKUP((LEFT(D1096,2)),'Fed. Agency Identifier Table'!A$2:C$63,3,FALSE)))),"",(IF(ISERROR(VLOOKUP((LEFT(D1096,2)),'Fed. Agency Identifier Table'!A$2:C$63,3,FALSE)),(VLOOKUP((LEFT(D1096,1)),'Fed. Agency Identifier Table'!A$2:C$63,3,FALSE)),(VLOOKUP((LEFT(D1096,2)),'Fed. Agency Identifier Table'!A$2:C$63,3,FALSE)))))</f>
        <v/>
      </c>
      <c r="I1096" s="150" t="str">
        <f>IF(ISNUMBER(SEARCH("*.unk*",D1096)),"Other Federal Awards",IF(ISERROR(VLOOKUP(D1096,'CFDA Program Titles Table'!A$2:C$2607,3,FALSE)),"",VLOOKUP(D1096,'CFDA Program Titles Table'!A$2:C$2607,3,FALSE)))</f>
        <v/>
      </c>
      <c r="J1096" s="70"/>
      <c r="K1096" s="70"/>
      <c r="L1096" s="2"/>
      <c r="M1096" s="10"/>
      <c r="N1096" s="10"/>
      <c r="R1096" s="17"/>
      <c r="S1096" s="106" t="str">
        <f>IFERROR(IF(J1096="Y", "Research And Development Programs Cluster:", VLOOKUP(D1096,'Cluster Info'!$A$2:$B$113,2,FALSE)), "Non Cluster:")</f>
        <v>Non Cluster:</v>
      </c>
      <c r="T1096" s="106">
        <f t="shared" si="85"/>
        <v>0</v>
      </c>
      <c r="U1096" s="106">
        <f t="shared" si="87"/>
        <v>0</v>
      </c>
      <c r="V1096" s="106">
        <f t="shared" si="88"/>
        <v>0</v>
      </c>
      <c r="W1096" s="119">
        <f t="shared" si="86"/>
        <v>0</v>
      </c>
      <c r="X1096" s="106">
        <f t="shared" si="89"/>
        <v>0</v>
      </c>
    </row>
    <row r="1097" spans="1:24" ht="14">
      <c r="A1097" s="198"/>
      <c r="D1097" s="1"/>
      <c r="E1097" s="1"/>
      <c r="F1097" s="187"/>
      <c r="G1097" s="187"/>
      <c r="H1097" s="80" t="str">
        <f>IF(ISERROR(IF(ISERROR(VLOOKUP((LEFT(D1097,2)),'Fed. Agency Identifier Table'!A$2:C$63,3,FALSE)),(VLOOKUP((LEFT(D1097,1)),'Fed. Agency Identifier Table'!A$2:C$63,3,FALSE)),(VLOOKUP((LEFT(D1097,2)),'Fed. Agency Identifier Table'!A$2:C$63,3,FALSE)))),"",(IF(ISERROR(VLOOKUP((LEFT(D1097,2)),'Fed. Agency Identifier Table'!A$2:C$63,3,FALSE)),(VLOOKUP((LEFT(D1097,1)),'Fed. Agency Identifier Table'!A$2:C$63,3,FALSE)),(VLOOKUP((LEFT(D1097,2)),'Fed. Agency Identifier Table'!A$2:C$63,3,FALSE)))))</f>
        <v/>
      </c>
      <c r="I1097" s="150" t="str">
        <f>IF(ISNUMBER(SEARCH("*.unk*",D1097)),"Other Federal Awards",IF(ISERROR(VLOOKUP(D1097,'CFDA Program Titles Table'!A$2:C$2607,3,FALSE)),"",VLOOKUP(D1097,'CFDA Program Titles Table'!A$2:C$2607,3,FALSE)))</f>
        <v/>
      </c>
      <c r="J1097" s="70"/>
      <c r="K1097" s="70"/>
      <c r="L1097" s="2"/>
      <c r="M1097" s="10"/>
      <c r="N1097" s="10"/>
      <c r="R1097" s="17"/>
      <c r="S1097" s="106" t="str">
        <f>IFERROR(IF(J1097="Y", "Research And Development Programs Cluster:", VLOOKUP(D1097,'Cluster Info'!$A$2:$B$113,2,FALSE)), "Non Cluster:")</f>
        <v>Non Cluster:</v>
      </c>
      <c r="T1097" s="106">
        <f t="shared" si="85"/>
        <v>0</v>
      </c>
      <c r="U1097" s="106">
        <f t="shared" si="87"/>
        <v>0</v>
      </c>
      <c r="V1097" s="106">
        <f t="shared" si="88"/>
        <v>0</v>
      </c>
      <c r="W1097" s="119">
        <f t="shared" si="86"/>
        <v>0</v>
      </c>
      <c r="X1097" s="106">
        <f t="shared" si="89"/>
        <v>0</v>
      </c>
    </row>
    <row r="1098" spans="1:24" ht="14">
      <c r="A1098" s="198"/>
      <c r="D1098" s="1"/>
      <c r="E1098" s="1"/>
      <c r="F1098" s="187"/>
      <c r="G1098" s="187"/>
      <c r="H1098" s="80" t="str">
        <f>IF(ISERROR(IF(ISERROR(VLOOKUP((LEFT(D1098,2)),'Fed. Agency Identifier Table'!A$2:C$63,3,FALSE)),(VLOOKUP((LEFT(D1098,1)),'Fed. Agency Identifier Table'!A$2:C$63,3,FALSE)),(VLOOKUP((LEFT(D1098,2)),'Fed. Agency Identifier Table'!A$2:C$63,3,FALSE)))),"",(IF(ISERROR(VLOOKUP((LEFT(D1098,2)),'Fed. Agency Identifier Table'!A$2:C$63,3,FALSE)),(VLOOKUP((LEFT(D1098,1)),'Fed. Agency Identifier Table'!A$2:C$63,3,FALSE)),(VLOOKUP((LEFT(D1098,2)),'Fed. Agency Identifier Table'!A$2:C$63,3,FALSE)))))</f>
        <v/>
      </c>
      <c r="I1098" s="150" t="str">
        <f>IF(ISNUMBER(SEARCH("*.unk*",D1098)),"Other Federal Awards",IF(ISERROR(VLOOKUP(D1098,'CFDA Program Titles Table'!A$2:C$2607,3,FALSE)),"",VLOOKUP(D1098,'CFDA Program Titles Table'!A$2:C$2607,3,FALSE)))</f>
        <v/>
      </c>
      <c r="J1098" s="70"/>
      <c r="K1098" s="70"/>
      <c r="L1098" s="2"/>
      <c r="M1098" s="10"/>
      <c r="N1098" s="10"/>
      <c r="R1098" s="17"/>
      <c r="S1098" s="106" t="str">
        <f>IFERROR(IF(J1098="Y", "Research And Development Programs Cluster:", VLOOKUP(D1098,'Cluster Info'!$A$2:$B$113,2,FALSE)), "Non Cluster:")</f>
        <v>Non Cluster:</v>
      </c>
      <c r="T1098" s="106">
        <f t="shared" si="85"/>
        <v>0</v>
      </c>
      <c r="U1098" s="106">
        <f t="shared" si="87"/>
        <v>0</v>
      </c>
      <c r="V1098" s="106">
        <f t="shared" si="88"/>
        <v>0</v>
      </c>
      <c r="W1098" s="119">
        <f t="shared" si="86"/>
        <v>0</v>
      </c>
      <c r="X1098" s="106">
        <f t="shared" si="89"/>
        <v>0</v>
      </c>
    </row>
    <row r="1099" spans="1:24" ht="14">
      <c r="A1099" s="198"/>
      <c r="D1099" s="1"/>
      <c r="E1099" s="1"/>
      <c r="F1099" s="187"/>
      <c r="G1099" s="187"/>
      <c r="H1099" s="80" t="str">
        <f>IF(ISERROR(IF(ISERROR(VLOOKUP((LEFT(D1099,2)),'Fed. Agency Identifier Table'!A$2:C$63,3,FALSE)),(VLOOKUP((LEFT(D1099,1)),'Fed. Agency Identifier Table'!A$2:C$63,3,FALSE)),(VLOOKUP((LEFT(D1099,2)),'Fed. Agency Identifier Table'!A$2:C$63,3,FALSE)))),"",(IF(ISERROR(VLOOKUP((LEFT(D1099,2)),'Fed. Agency Identifier Table'!A$2:C$63,3,FALSE)),(VLOOKUP((LEFT(D1099,1)),'Fed. Agency Identifier Table'!A$2:C$63,3,FALSE)),(VLOOKUP((LEFT(D1099,2)),'Fed. Agency Identifier Table'!A$2:C$63,3,FALSE)))))</f>
        <v/>
      </c>
      <c r="I1099" s="150" t="str">
        <f>IF(ISNUMBER(SEARCH("*.unk*",D1099)),"Other Federal Awards",IF(ISERROR(VLOOKUP(D1099,'CFDA Program Titles Table'!A$2:C$2607,3,FALSE)),"",VLOOKUP(D1099,'CFDA Program Titles Table'!A$2:C$2607,3,FALSE)))</f>
        <v/>
      </c>
      <c r="J1099" s="70"/>
      <c r="K1099" s="70"/>
      <c r="L1099" s="2"/>
      <c r="M1099" s="10"/>
      <c r="N1099" s="10"/>
      <c r="R1099" s="17"/>
      <c r="S1099" s="106" t="str">
        <f>IFERROR(IF(J1099="Y", "Research And Development Programs Cluster:", VLOOKUP(D1099,'Cluster Info'!$A$2:$B$113,2,FALSE)), "Non Cluster:")</f>
        <v>Non Cluster:</v>
      </c>
      <c r="T1099" s="106">
        <f t="shared" si="85"/>
        <v>0</v>
      </c>
      <c r="U1099" s="106">
        <f t="shared" si="87"/>
        <v>0</v>
      </c>
      <c r="V1099" s="106">
        <f t="shared" si="88"/>
        <v>0</v>
      </c>
      <c r="W1099" s="119">
        <f t="shared" si="86"/>
        <v>0</v>
      </c>
      <c r="X1099" s="106">
        <f t="shared" si="89"/>
        <v>0</v>
      </c>
    </row>
    <row r="1100" spans="1:24" ht="14">
      <c r="A1100" s="198"/>
      <c r="D1100" s="1"/>
      <c r="E1100" s="1"/>
      <c r="F1100" s="187"/>
      <c r="G1100" s="187"/>
      <c r="H1100" s="80" t="str">
        <f>IF(ISERROR(IF(ISERROR(VLOOKUP((LEFT(D1100,2)),'Fed. Agency Identifier Table'!A$2:C$63,3,FALSE)),(VLOOKUP((LEFT(D1100,1)),'Fed. Agency Identifier Table'!A$2:C$63,3,FALSE)),(VLOOKUP((LEFT(D1100,2)),'Fed. Agency Identifier Table'!A$2:C$63,3,FALSE)))),"",(IF(ISERROR(VLOOKUP((LEFT(D1100,2)),'Fed. Agency Identifier Table'!A$2:C$63,3,FALSE)),(VLOOKUP((LEFT(D1100,1)),'Fed. Agency Identifier Table'!A$2:C$63,3,FALSE)),(VLOOKUP((LEFT(D1100,2)),'Fed. Agency Identifier Table'!A$2:C$63,3,FALSE)))))</f>
        <v/>
      </c>
      <c r="I1100" s="150" t="str">
        <f>IF(ISNUMBER(SEARCH("*.unk*",D1100)),"Other Federal Awards",IF(ISERROR(VLOOKUP(D1100,'CFDA Program Titles Table'!A$2:C$2607,3,FALSE)),"",VLOOKUP(D1100,'CFDA Program Titles Table'!A$2:C$2607,3,FALSE)))</f>
        <v/>
      </c>
      <c r="J1100" s="70"/>
      <c r="K1100" s="70"/>
      <c r="L1100" s="2"/>
      <c r="M1100" s="10"/>
      <c r="N1100" s="10"/>
      <c r="R1100" s="17"/>
      <c r="S1100" s="106" t="str">
        <f>IFERROR(IF(J1100="Y", "Research And Development Programs Cluster:", VLOOKUP(D1100,'Cluster Info'!$A$2:$B$113,2,FALSE)), "Non Cluster:")</f>
        <v>Non Cluster:</v>
      </c>
      <c r="T1100" s="106">
        <f t="shared" si="85"/>
        <v>0</v>
      </c>
      <c r="U1100" s="106">
        <f t="shared" si="87"/>
        <v>0</v>
      </c>
      <c r="V1100" s="106">
        <f t="shared" si="88"/>
        <v>0</v>
      </c>
      <c r="W1100" s="119">
        <f t="shared" si="86"/>
        <v>0</v>
      </c>
      <c r="X1100" s="106">
        <f t="shared" si="89"/>
        <v>0</v>
      </c>
    </row>
    <row r="1101" spans="1:24" ht="14">
      <c r="A1101" s="198"/>
      <c r="D1101" s="1"/>
      <c r="E1101" s="1"/>
      <c r="F1101" s="187"/>
      <c r="G1101" s="187"/>
      <c r="H1101" s="80" t="str">
        <f>IF(ISERROR(IF(ISERROR(VLOOKUP((LEFT(D1101,2)),'Fed. Agency Identifier Table'!A$2:C$63,3,FALSE)),(VLOOKUP((LEFT(D1101,1)),'Fed. Agency Identifier Table'!A$2:C$63,3,FALSE)),(VLOOKUP((LEFT(D1101,2)),'Fed. Agency Identifier Table'!A$2:C$63,3,FALSE)))),"",(IF(ISERROR(VLOOKUP((LEFT(D1101,2)),'Fed. Agency Identifier Table'!A$2:C$63,3,FALSE)),(VLOOKUP((LEFT(D1101,1)),'Fed. Agency Identifier Table'!A$2:C$63,3,FALSE)),(VLOOKUP((LEFT(D1101,2)),'Fed. Agency Identifier Table'!A$2:C$63,3,FALSE)))))</f>
        <v/>
      </c>
      <c r="I1101" s="150" t="str">
        <f>IF(ISNUMBER(SEARCH("*.unk*",D1101)),"Other Federal Awards",IF(ISERROR(VLOOKUP(D1101,'CFDA Program Titles Table'!A$2:C$2607,3,FALSE)),"",VLOOKUP(D1101,'CFDA Program Titles Table'!A$2:C$2607,3,FALSE)))</f>
        <v/>
      </c>
      <c r="J1101" s="70"/>
      <c r="K1101" s="70"/>
      <c r="L1101" s="2"/>
      <c r="M1101" s="10"/>
      <c r="N1101" s="10"/>
      <c r="R1101" s="17"/>
      <c r="S1101" s="106" t="str">
        <f>IFERROR(IF(J1101="Y", "Research And Development Programs Cluster:", VLOOKUP(D1101,'Cluster Info'!$A$2:$B$113,2,FALSE)), "Non Cluster:")</f>
        <v>Non Cluster:</v>
      </c>
      <c r="T1101" s="106">
        <f t="shared" si="85"/>
        <v>0</v>
      </c>
      <c r="U1101" s="106">
        <f t="shared" si="87"/>
        <v>0</v>
      </c>
      <c r="V1101" s="106">
        <f t="shared" si="88"/>
        <v>0</v>
      </c>
      <c r="W1101" s="119">
        <f t="shared" si="86"/>
        <v>0</v>
      </c>
      <c r="X1101" s="106">
        <f t="shared" si="89"/>
        <v>0</v>
      </c>
    </row>
    <row r="1102" spans="1:24" ht="14">
      <c r="A1102" s="198"/>
      <c r="D1102" s="1"/>
      <c r="E1102" s="1"/>
      <c r="F1102" s="187"/>
      <c r="G1102" s="187"/>
      <c r="H1102" s="80" t="str">
        <f>IF(ISERROR(IF(ISERROR(VLOOKUP((LEFT(D1102,2)),'Fed. Agency Identifier Table'!A$2:C$63,3,FALSE)),(VLOOKUP((LEFT(D1102,1)),'Fed. Agency Identifier Table'!A$2:C$63,3,FALSE)),(VLOOKUP((LEFT(D1102,2)),'Fed. Agency Identifier Table'!A$2:C$63,3,FALSE)))),"",(IF(ISERROR(VLOOKUP((LEFT(D1102,2)),'Fed. Agency Identifier Table'!A$2:C$63,3,FALSE)),(VLOOKUP((LEFT(D1102,1)),'Fed. Agency Identifier Table'!A$2:C$63,3,FALSE)),(VLOOKUP((LEFT(D1102,2)),'Fed. Agency Identifier Table'!A$2:C$63,3,FALSE)))))</f>
        <v/>
      </c>
      <c r="I1102" s="150" t="str">
        <f>IF(ISNUMBER(SEARCH("*.unk*",D1102)),"Other Federal Awards",IF(ISERROR(VLOOKUP(D1102,'CFDA Program Titles Table'!A$2:C$2607,3,FALSE)),"",VLOOKUP(D1102,'CFDA Program Titles Table'!A$2:C$2607,3,FALSE)))</f>
        <v/>
      </c>
      <c r="J1102" s="70"/>
      <c r="K1102" s="70"/>
      <c r="L1102" s="2"/>
      <c r="M1102" s="10"/>
      <c r="N1102" s="10"/>
      <c r="R1102" s="17"/>
      <c r="S1102" s="106" t="str">
        <f>IFERROR(IF(J1102="Y", "Research And Development Programs Cluster:", VLOOKUP(D1102,'Cluster Info'!$A$2:$B$113,2,FALSE)), "Non Cluster:")</f>
        <v>Non Cluster:</v>
      </c>
      <c r="T1102" s="106">
        <f t="shared" si="85"/>
        <v>0</v>
      </c>
      <c r="U1102" s="106">
        <f t="shared" si="87"/>
        <v>0</v>
      </c>
      <c r="V1102" s="106">
        <f t="shared" si="88"/>
        <v>0</v>
      </c>
      <c r="W1102" s="119">
        <f t="shared" si="86"/>
        <v>0</v>
      </c>
      <c r="X1102" s="106">
        <f t="shared" si="89"/>
        <v>0</v>
      </c>
    </row>
    <row r="1103" spans="1:24" ht="14">
      <c r="A1103" s="198"/>
      <c r="D1103" s="1"/>
      <c r="E1103" s="1"/>
      <c r="F1103" s="187"/>
      <c r="G1103" s="187"/>
      <c r="H1103" s="80" t="str">
        <f>IF(ISERROR(IF(ISERROR(VLOOKUP((LEFT(D1103,2)),'Fed. Agency Identifier Table'!A$2:C$63,3,FALSE)),(VLOOKUP((LEFT(D1103,1)),'Fed. Agency Identifier Table'!A$2:C$63,3,FALSE)),(VLOOKUP((LEFT(D1103,2)),'Fed. Agency Identifier Table'!A$2:C$63,3,FALSE)))),"",(IF(ISERROR(VLOOKUP((LEFT(D1103,2)),'Fed. Agency Identifier Table'!A$2:C$63,3,FALSE)),(VLOOKUP((LEFT(D1103,1)),'Fed. Agency Identifier Table'!A$2:C$63,3,FALSE)),(VLOOKUP((LEFT(D1103,2)),'Fed. Agency Identifier Table'!A$2:C$63,3,FALSE)))))</f>
        <v/>
      </c>
      <c r="I1103" s="150" t="str">
        <f>IF(ISNUMBER(SEARCH("*.unk*",D1103)),"Other Federal Awards",IF(ISERROR(VLOOKUP(D1103,'CFDA Program Titles Table'!A$2:C$2607,3,FALSE)),"",VLOOKUP(D1103,'CFDA Program Titles Table'!A$2:C$2607,3,FALSE)))</f>
        <v/>
      </c>
      <c r="J1103" s="70"/>
      <c r="K1103" s="70"/>
      <c r="L1103" s="2"/>
      <c r="M1103" s="10"/>
      <c r="N1103" s="10"/>
      <c r="R1103" s="17"/>
      <c r="S1103" s="106" t="str">
        <f>IFERROR(IF(J1103="Y", "Research And Development Programs Cluster:", VLOOKUP(D1103,'Cluster Info'!$A$2:$B$113,2,FALSE)), "Non Cluster:")</f>
        <v>Non Cluster:</v>
      </c>
      <c r="T1103" s="106">
        <f t="shared" si="85"/>
        <v>0</v>
      </c>
      <c r="U1103" s="106">
        <f t="shared" si="87"/>
        <v>0</v>
      </c>
      <c r="V1103" s="106">
        <f t="shared" si="88"/>
        <v>0</v>
      </c>
      <c r="W1103" s="119">
        <f t="shared" si="86"/>
        <v>0</v>
      </c>
      <c r="X1103" s="106">
        <f t="shared" si="89"/>
        <v>0</v>
      </c>
    </row>
    <row r="1104" spans="1:24" ht="14">
      <c r="A1104" s="198"/>
      <c r="D1104" s="1"/>
      <c r="E1104" s="1"/>
      <c r="F1104" s="187"/>
      <c r="G1104" s="187"/>
      <c r="H1104" s="80" t="str">
        <f>IF(ISERROR(IF(ISERROR(VLOOKUP((LEFT(D1104,2)),'Fed. Agency Identifier Table'!A$2:C$63,3,FALSE)),(VLOOKUP((LEFT(D1104,1)),'Fed. Agency Identifier Table'!A$2:C$63,3,FALSE)),(VLOOKUP((LEFT(D1104,2)),'Fed. Agency Identifier Table'!A$2:C$63,3,FALSE)))),"",(IF(ISERROR(VLOOKUP((LEFT(D1104,2)),'Fed. Agency Identifier Table'!A$2:C$63,3,FALSE)),(VLOOKUP((LEFT(D1104,1)),'Fed. Agency Identifier Table'!A$2:C$63,3,FALSE)),(VLOOKUP((LEFT(D1104,2)),'Fed. Agency Identifier Table'!A$2:C$63,3,FALSE)))))</f>
        <v/>
      </c>
      <c r="I1104" s="150" t="str">
        <f>IF(ISNUMBER(SEARCH("*.unk*",D1104)),"Other Federal Awards",IF(ISERROR(VLOOKUP(D1104,'CFDA Program Titles Table'!A$2:C$2607,3,FALSE)),"",VLOOKUP(D1104,'CFDA Program Titles Table'!A$2:C$2607,3,FALSE)))</f>
        <v/>
      </c>
      <c r="J1104" s="70"/>
      <c r="K1104" s="70"/>
      <c r="L1104" s="2"/>
      <c r="M1104" s="10"/>
      <c r="N1104" s="10"/>
      <c r="R1104" s="17"/>
      <c r="S1104" s="106" t="str">
        <f>IFERROR(IF(J1104="Y", "Research And Development Programs Cluster:", VLOOKUP(D1104,'Cluster Info'!$A$2:$B$113,2,FALSE)), "Non Cluster:")</f>
        <v>Non Cluster:</v>
      </c>
      <c r="T1104" s="106">
        <f t="shared" si="85"/>
        <v>0</v>
      </c>
      <c r="U1104" s="106">
        <f t="shared" si="87"/>
        <v>0</v>
      </c>
      <c r="V1104" s="106">
        <f t="shared" si="88"/>
        <v>0</v>
      </c>
      <c r="W1104" s="119">
        <f t="shared" si="86"/>
        <v>0</v>
      </c>
      <c r="X1104" s="106">
        <f t="shared" si="89"/>
        <v>0</v>
      </c>
    </row>
    <row r="1105" spans="1:24" ht="14">
      <c r="A1105" s="198"/>
      <c r="D1105" s="1"/>
      <c r="E1105" s="1"/>
      <c r="F1105" s="187"/>
      <c r="G1105" s="187"/>
      <c r="H1105" s="80" t="str">
        <f>IF(ISERROR(IF(ISERROR(VLOOKUP((LEFT(D1105,2)),'Fed. Agency Identifier Table'!A$2:C$63,3,FALSE)),(VLOOKUP((LEFT(D1105,1)),'Fed. Agency Identifier Table'!A$2:C$63,3,FALSE)),(VLOOKUP((LEFT(D1105,2)),'Fed. Agency Identifier Table'!A$2:C$63,3,FALSE)))),"",(IF(ISERROR(VLOOKUP((LEFT(D1105,2)),'Fed. Agency Identifier Table'!A$2:C$63,3,FALSE)),(VLOOKUP((LEFT(D1105,1)),'Fed. Agency Identifier Table'!A$2:C$63,3,FALSE)),(VLOOKUP((LEFT(D1105,2)),'Fed. Agency Identifier Table'!A$2:C$63,3,FALSE)))))</f>
        <v/>
      </c>
      <c r="I1105" s="150" t="str">
        <f>IF(ISNUMBER(SEARCH("*.unk*",D1105)),"Other Federal Awards",IF(ISERROR(VLOOKUP(D1105,'CFDA Program Titles Table'!A$2:C$2607,3,FALSE)),"",VLOOKUP(D1105,'CFDA Program Titles Table'!A$2:C$2607,3,FALSE)))</f>
        <v/>
      </c>
      <c r="J1105" s="70"/>
      <c r="K1105" s="70"/>
      <c r="L1105" s="2"/>
      <c r="M1105" s="10"/>
      <c r="N1105" s="10"/>
      <c r="R1105" s="17"/>
      <c r="S1105" s="106" t="str">
        <f>IFERROR(IF(J1105="Y", "Research And Development Programs Cluster:", VLOOKUP(D1105,'Cluster Info'!$A$2:$B$113,2,FALSE)), "Non Cluster:")</f>
        <v>Non Cluster:</v>
      </c>
      <c r="T1105" s="106">
        <f t="shared" si="85"/>
        <v>0</v>
      </c>
      <c r="U1105" s="106">
        <f t="shared" si="87"/>
        <v>0</v>
      </c>
      <c r="V1105" s="106">
        <f t="shared" si="88"/>
        <v>0</v>
      </c>
      <c r="W1105" s="119">
        <f t="shared" si="86"/>
        <v>0</v>
      </c>
      <c r="X1105" s="106">
        <f t="shared" si="89"/>
        <v>0</v>
      </c>
    </row>
    <row r="1106" spans="1:24" ht="14">
      <c r="A1106" s="198"/>
      <c r="D1106" s="1"/>
      <c r="E1106" s="1"/>
      <c r="F1106" s="187"/>
      <c r="G1106" s="187"/>
      <c r="H1106" s="80" t="str">
        <f>IF(ISERROR(IF(ISERROR(VLOOKUP((LEFT(D1106,2)),'Fed. Agency Identifier Table'!A$2:C$63,3,FALSE)),(VLOOKUP((LEFT(D1106,1)),'Fed. Agency Identifier Table'!A$2:C$63,3,FALSE)),(VLOOKUP((LEFT(D1106,2)),'Fed. Agency Identifier Table'!A$2:C$63,3,FALSE)))),"",(IF(ISERROR(VLOOKUP((LEFT(D1106,2)),'Fed. Agency Identifier Table'!A$2:C$63,3,FALSE)),(VLOOKUP((LEFT(D1106,1)),'Fed. Agency Identifier Table'!A$2:C$63,3,FALSE)),(VLOOKUP((LEFT(D1106,2)),'Fed. Agency Identifier Table'!A$2:C$63,3,FALSE)))))</f>
        <v/>
      </c>
      <c r="I1106" s="150" t="str">
        <f>IF(ISNUMBER(SEARCH("*.unk*",D1106)),"Other Federal Awards",IF(ISERROR(VLOOKUP(D1106,'CFDA Program Titles Table'!A$2:C$2607,3,FALSE)),"",VLOOKUP(D1106,'CFDA Program Titles Table'!A$2:C$2607,3,FALSE)))</f>
        <v/>
      </c>
      <c r="J1106" s="70"/>
      <c r="K1106" s="70"/>
      <c r="L1106" s="2"/>
      <c r="M1106" s="10"/>
      <c r="N1106" s="10"/>
      <c r="R1106" s="17"/>
      <c r="S1106" s="106" t="str">
        <f>IFERROR(IF(J1106="Y", "Research And Development Programs Cluster:", VLOOKUP(D1106,'Cluster Info'!$A$2:$B$113,2,FALSE)), "Non Cluster:")</f>
        <v>Non Cluster:</v>
      </c>
      <c r="T1106" s="106">
        <f t="shared" si="85"/>
        <v>0</v>
      </c>
      <c r="U1106" s="106">
        <f t="shared" si="87"/>
        <v>0</v>
      </c>
      <c r="V1106" s="106">
        <f t="shared" si="88"/>
        <v>0</v>
      </c>
      <c r="W1106" s="119">
        <f t="shared" si="86"/>
        <v>0</v>
      </c>
      <c r="X1106" s="106">
        <f t="shared" si="89"/>
        <v>0</v>
      </c>
    </row>
    <row r="1107" spans="1:24" ht="14">
      <c r="A1107" s="198"/>
      <c r="D1107" s="1"/>
      <c r="E1107" s="1"/>
      <c r="F1107" s="187"/>
      <c r="G1107" s="187"/>
      <c r="H1107" s="80" t="str">
        <f>IF(ISERROR(IF(ISERROR(VLOOKUP((LEFT(D1107,2)),'Fed. Agency Identifier Table'!A$2:C$63,3,FALSE)),(VLOOKUP((LEFT(D1107,1)),'Fed. Agency Identifier Table'!A$2:C$63,3,FALSE)),(VLOOKUP((LEFT(D1107,2)),'Fed. Agency Identifier Table'!A$2:C$63,3,FALSE)))),"",(IF(ISERROR(VLOOKUP((LEFT(D1107,2)),'Fed. Agency Identifier Table'!A$2:C$63,3,FALSE)),(VLOOKUP((LEFT(D1107,1)),'Fed. Agency Identifier Table'!A$2:C$63,3,FALSE)),(VLOOKUP((LEFT(D1107,2)),'Fed. Agency Identifier Table'!A$2:C$63,3,FALSE)))))</f>
        <v/>
      </c>
      <c r="I1107" s="150" t="str">
        <f>IF(ISNUMBER(SEARCH("*.unk*",D1107)),"Other Federal Awards",IF(ISERROR(VLOOKUP(D1107,'CFDA Program Titles Table'!A$2:C$2607,3,FALSE)),"",VLOOKUP(D1107,'CFDA Program Titles Table'!A$2:C$2607,3,FALSE)))</f>
        <v/>
      </c>
      <c r="J1107" s="70"/>
      <c r="K1107" s="70"/>
      <c r="L1107" s="2"/>
      <c r="M1107" s="10"/>
      <c r="N1107" s="10"/>
      <c r="R1107" s="17"/>
      <c r="S1107" s="106" t="str">
        <f>IFERROR(IF(J1107="Y", "Research And Development Programs Cluster:", VLOOKUP(D1107,'Cluster Info'!$A$2:$B$113,2,FALSE)), "Non Cluster:")</f>
        <v>Non Cluster:</v>
      </c>
      <c r="T1107" s="106">
        <f t="shared" si="85"/>
        <v>0</v>
      </c>
      <c r="U1107" s="106">
        <f t="shared" si="87"/>
        <v>0</v>
      </c>
      <c r="V1107" s="106">
        <f t="shared" si="88"/>
        <v>0</v>
      </c>
      <c r="W1107" s="119">
        <f t="shared" si="86"/>
        <v>0</v>
      </c>
      <c r="X1107" s="106">
        <f t="shared" si="89"/>
        <v>0</v>
      </c>
    </row>
    <row r="1108" spans="1:24" ht="14">
      <c r="A1108" s="198"/>
      <c r="D1108" s="1"/>
      <c r="E1108" s="1"/>
      <c r="F1108" s="187"/>
      <c r="G1108" s="187"/>
      <c r="H1108" s="80" t="str">
        <f>IF(ISERROR(IF(ISERROR(VLOOKUP((LEFT(D1108,2)),'Fed. Agency Identifier Table'!A$2:C$63,3,FALSE)),(VLOOKUP((LEFT(D1108,1)),'Fed. Agency Identifier Table'!A$2:C$63,3,FALSE)),(VLOOKUP((LEFT(D1108,2)),'Fed. Agency Identifier Table'!A$2:C$63,3,FALSE)))),"",(IF(ISERROR(VLOOKUP((LEFT(D1108,2)),'Fed. Agency Identifier Table'!A$2:C$63,3,FALSE)),(VLOOKUP((LEFT(D1108,1)),'Fed. Agency Identifier Table'!A$2:C$63,3,FALSE)),(VLOOKUP((LEFT(D1108,2)),'Fed. Agency Identifier Table'!A$2:C$63,3,FALSE)))))</f>
        <v/>
      </c>
      <c r="I1108" s="150" t="str">
        <f>IF(ISNUMBER(SEARCH("*.unk*",D1108)),"Other Federal Awards",IF(ISERROR(VLOOKUP(D1108,'CFDA Program Titles Table'!A$2:C$2607,3,FALSE)),"",VLOOKUP(D1108,'CFDA Program Titles Table'!A$2:C$2607,3,FALSE)))</f>
        <v/>
      </c>
      <c r="J1108" s="70"/>
      <c r="K1108" s="70"/>
      <c r="L1108" s="2"/>
      <c r="M1108" s="10"/>
      <c r="N1108" s="10"/>
      <c r="R1108" s="17"/>
      <c r="S1108" s="106" t="str">
        <f>IFERROR(IF(J1108="Y", "Research And Development Programs Cluster:", VLOOKUP(D1108,'Cluster Info'!$A$2:$B$113,2,FALSE)), "Non Cluster:")</f>
        <v>Non Cluster:</v>
      </c>
      <c r="T1108" s="106">
        <f t="shared" si="85"/>
        <v>0</v>
      </c>
      <c r="U1108" s="106">
        <f t="shared" si="87"/>
        <v>0</v>
      </c>
      <c r="V1108" s="106">
        <f t="shared" si="88"/>
        <v>0</v>
      </c>
      <c r="W1108" s="119">
        <f t="shared" si="86"/>
        <v>0</v>
      </c>
      <c r="X1108" s="106">
        <f t="shared" si="89"/>
        <v>0</v>
      </c>
    </row>
    <row r="1109" spans="1:24" ht="14">
      <c r="A1109" s="198"/>
      <c r="D1109" s="1"/>
      <c r="E1109" s="1"/>
      <c r="F1109" s="187"/>
      <c r="G1109" s="187"/>
      <c r="H1109" s="80" t="str">
        <f>IF(ISERROR(IF(ISERROR(VLOOKUP((LEFT(D1109,2)),'Fed. Agency Identifier Table'!A$2:C$63,3,FALSE)),(VLOOKUP((LEFT(D1109,1)),'Fed. Agency Identifier Table'!A$2:C$63,3,FALSE)),(VLOOKUP((LEFT(D1109,2)),'Fed. Agency Identifier Table'!A$2:C$63,3,FALSE)))),"",(IF(ISERROR(VLOOKUP((LEFT(D1109,2)),'Fed. Agency Identifier Table'!A$2:C$63,3,FALSE)),(VLOOKUP((LEFT(D1109,1)),'Fed. Agency Identifier Table'!A$2:C$63,3,FALSE)),(VLOOKUP((LEFT(D1109,2)),'Fed. Agency Identifier Table'!A$2:C$63,3,FALSE)))))</f>
        <v/>
      </c>
      <c r="I1109" s="150" t="str">
        <f>IF(ISNUMBER(SEARCH("*.unk*",D1109)),"Other Federal Awards",IF(ISERROR(VLOOKUP(D1109,'CFDA Program Titles Table'!A$2:C$2607,3,FALSE)),"",VLOOKUP(D1109,'CFDA Program Titles Table'!A$2:C$2607,3,FALSE)))</f>
        <v/>
      </c>
      <c r="J1109" s="70"/>
      <c r="K1109" s="70"/>
      <c r="L1109" s="2"/>
      <c r="M1109" s="10"/>
      <c r="N1109" s="10"/>
      <c r="R1109" s="17"/>
      <c r="S1109" s="106" t="str">
        <f>IFERROR(IF(J1109="Y", "Research And Development Programs Cluster:", VLOOKUP(D1109,'Cluster Info'!$A$2:$B$113,2,FALSE)), "Non Cluster:")</f>
        <v>Non Cluster:</v>
      </c>
      <c r="T1109" s="106">
        <f t="shared" si="85"/>
        <v>0</v>
      </c>
      <c r="U1109" s="106">
        <f t="shared" si="87"/>
        <v>0</v>
      </c>
      <c r="V1109" s="106">
        <f t="shared" si="88"/>
        <v>0</v>
      </c>
      <c r="W1109" s="119">
        <f t="shared" si="86"/>
        <v>0</v>
      </c>
      <c r="X1109" s="106">
        <f t="shared" si="89"/>
        <v>0</v>
      </c>
    </row>
    <row r="1110" spans="1:24" ht="14">
      <c r="A1110" s="198"/>
      <c r="D1110" s="1"/>
      <c r="E1110" s="1"/>
      <c r="F1110" s="187"/>
      <c r="G1110" s="187"/>
      <c r="H1110" s="80" t="str">
        <f>IF(ISERROR(IF(ISERROR(VLOOKUP((LEFT(D1110,2)),'Fed. Agency Identifier Table'!A$2:C$63,3,FALSE)),(VLOOKUP((LEFT(D1110,1)),'Fed. Agency Identifier Table'!A$2:C$63,3,FALSE)),(VLOOKUP((LEFT(D1110,2)),'Fed. Agency Identifier Table'!A$2:C$63,3,FALSE)))),"",(IF(ISERROR(VLOOKUP((LEFT(D1110,2)),'Fed. Agency Identifier Table'!A$2:C$63,3,FALSE)),(VLOOKUP((LEFT(D1110,1)),'Fed. Agency Identifier Table'!A$2:C$63,3,FALSE)),(VLOOKUP((LEFT(D1110,2)),'Fed. Agency Identifier Table'!A$2:C$63,3,FALSE)))))</f>
        <v/>
      </c>
      <c r="I1110" s="150" t="str">
        <f>IF(ISNUMBER(SEARCH("*.unk*",D1110)),"Other Federal Awards",IF(ISERROR(VLOOKUP(D1110,'CFDA Program Titles Table'!A$2:C$2607,3,FALSE)),"",VLOOKUP(D1110,'CFDA Program Titles Table'!A$2:C$2607,3,FALSE)))</f>
        <v/>
      </c>
      <c r="J1110" s="70"/>
      <c r="K1110" s="70"/>
      <c r="L1110" s="2"/>
      <c r="M1110" s="10"/>
      <c r="N1110" s="10"/>
      <c r="R1110" s="17"/>
      <c r="S1110" s="106" t="str">
        <f>IFERROR(IF(J1110="Y", "Research And Development Programs Cluster:", VLOOKUP(D1110,'Cluster Info'!$A$2:$B$113,2,FALSE)), "Non Cluster:")</f>
        <v>Non Cluster:</v>
      </c>
      <c r="T1110" s="106">
        <f t="shared" si="85"/>
        <v>0</v>
      </c>
      <c r="U1110" s="106">
        <f t="shared" si="87"/>
        <v>0</v>
      </c>
      <c r="V1110" s="106">
        <f t="shared" si="88"/>
        <v>0</v>
      </c>
      <c r="W1110" s="119">
        <f t="shared" si="86"/>
        <v>0</v>
      </c>
      <c r="X1110" s="106">
        <f t="shared" si="89"/>
        <v>0</v>
      </c>
    </row>
    <row r="1111" spans="1:24" ht="14">
      <c r="A1111" s="198"/>
      <c r="D1111" s="1"/>
      <c r="E1111" s="1"/>
      <c r="F1111" s="187"/>
      <c r="G1111" s="187"/>
      <c r="H1111" s="80" t="str">
        <f>IF(ISERROR(IF(ISERROR(VLOOKUP((LEFT(D1111,2)),'Fed. Agency Identifier Table'!A$2:C$63,3,FALSE)),(VLOOKUP((LEFT(D1111,1)),'Fed. Agency Identifier Table'!A$2:C$63,3,FALSE)),(VLOOKUP((LEFT(D1111,2)),'Fed. Agency Identifier Table'!A$2:C$63,3,FALSE)))),"",(IF(ISERROR(VLOOKUP((LEFT(D1111,2)),'Fed. Agency Identifier Table'!A$2:C$63,3,FALSE)),(VLOOKUP((LEFT(D1111,1)),'Fed. Agency Identifier Table'!A$2:C$63,3,FALSE)),(VLOOKUP((LEFT(D1111,2)),'Fed. Agency Identifier Table'!A$2:C$63,3,FALSE)))))</f>
        <v/>
      </c>
      <c r="I1111" s="150" t="str">
        <f>IF(ISNUMBER(SEARCH("*.unk*",D1111)),"Other Federal Awards",IF(ISERROR(VLOOKUP(D1111,'CFDA Program Titles Table'!A$2:C$2607,3,FALSE)),"",VLOOKUP(D1111,'CFDA Program Titles Table'!A$2:C$2607,3,FALSE)))</f>
        <v/>
      </c>
      <c r="J1111" s="70"/>
      <c r="K1111" s="70"/>
      <c r="L1111" s="2"/>
      <c r="M1111" s="10"/>
      <c r="N1111" s="10"/>
      <c r="R1111" s="17"/>
      <c r="S1111" s="106" t="str">
        <f>IFERROR(IF(J1111="Y", "Research And Development Programs Cluster:", VLOOKUP(D1111,'Cluster Info'!$A$2:$B$113,2,FALSE)), "Non Cluster:")</f>
        <v>Non Cluster:</v>
      </c>
      <c r="T1111" s="106">
        <f t="shared" si="85"/>
        <v>0</v>
      </c>
      <c r="U1111" s="106">
        <f t="shared" si="87"/>
        <v>0</v>
      </c>
      <c r="V1111" s="106">
        <f t="shared" si="88"/>
        <v>0</v>
      </c>
      <c r="W1111" s="119">
        <f t="shared" si="86"/>
        <v>0</v>
      </c>
      <c r="X1111" s="106">
        <f t="shared" si="89"/>
        <v>0</v>
      </c>
    </row>
    <row r="1112" spans="1:24" ht="14">
      <c r="A1112" s="198"/>
      <c r="D1112" s="1"/>
      <c r="E1112" s="1"/>
      <c r="F1112" s="187"/>
      <c r="G1112" s="187"/>
      <c r="H1112" s="80" t="str">
        <f>IF(ISERROR(IF(ISERROR(VLOOKUP((LEFT(D1112,2)),'Fed. Agency Identifier Table'!A$2:C$63,3,FALSE)),(VLOOKUP((LEFT(D1112,1)),'Fed. Agency Identifier Table'!A$2:C$63,3,FALSE)),(VLOOKUP((LEFT(D1112,2)),'Fed. Agency Identifier Table'!A$2:C$63,3,FALSE)))),"",(IF(ISERROR(VLOOKUP((LEFT(D1112,2)),'Fed. Agency Identifier Table'!A$2:C$63,3,FALSE)),(VLOOKUP((LEFT(D1112,1)),'Fed. Agency Identifier Table'!A$2:C$63,3,FALSE)),(VLOOKUP((LEFT(D1112,2)),'Fed. Agency Identifier Table'!A$2:C$63,3,FALSE)))))</f>
        <v/>
      </c>
      <c r="I1112" s="150" t="str">
        <f>IF(ISNUMBER(SEARCH("*.unk*",D1112)),"Other Federal Awards",IF(ISERROR(VLOOKUP(D1112,'CFDA Program Titles Table'!A$2:C$2607,3,FALSE)),"",VLOOKUP(D1112,'CFDA Program Titles Table'!A$2:C$2607,3,FALSE)))</f>
        <v/>
      </c>
      <c r="J1112" s="70"/>
      <c r="K1112" s="70"/>
      <c r="L1112" s="2"/>
      <c r="M1112" s="10"/>
      <c r="N1112" s="10"/>
      <c r="R1112" s="17"/>
      <c r="S1112" s="106" t="str">
        <f>IFERROR(IF(J1112="Y", "Research And Development Programs Cluster:", VLOOKUP(D1112,'Cluster Info'!$A$2:$B$113,2,FALSE)), "Non Cluster:")</f>
        <v>Non Cluster:</v>
      </c>
      <c r="T1112" s="106">
        <f t="shared" si="85"/>
        <v>0</v>
      </c>
      <c r="U1112" s="106">
        <f t="shared" si="87"/>
        <v>0</v>
      </c>
      <c r="V1112" s="106">
        <f t="shared" si="88"/>
        <v>0</v>
      </c>
      <c r="W1112" s="119">
        <f t="shared" si="86"/>
        <v>0</v>
      </c>
      <c r="X1112" s="106">
        <f t="shared" si="89"/>
        <v>0</v>
      </c>
    </row>
    <row r="1113" spans="1:24" ht="14">
      <c r="A1113" s="198"/>
      <c r="D1113" s="1"/>
      <c r="E1113" s="1"/>
      <c r="F1113" s="187"/>
      <c r="G1113" s="187"/>
      <c r="H1113" s="80" t="str">
        <f>IF(ISERROR(IF(ISERROR(VLOOKUP((LEFT(D1113,2)),'Fed. Agency Identifier Table'!A$2:C$63,3,FALSE)),(VLOOKUP((LEFT(D1113,1)),'Fed. Agency Identifier Table'!A$2:C$63,3,FALSE)),(VLOOKUP((LEFT(D1113,2)),'Fed. Agency Identifier Table'!A$2:C$63,3,FALSE)))),"",(IF(ISERROR(VLOOKUP((LEFT(D1113,2)),'Fed. Agency Identifier Table'!A$2:C$63,3,FALSE)),(VLOOKUP((LEFT(D1113,1)),'Fed. Agency Identifier Table'!A$2:C$63,3,FALSE)),(VLOOKUP((LEFT(D1113,2)),'Fed. Agency Identifier Table'!A$2:C$63,3,FALSE)))))</f>
        <v/>
      </c>
      <c r="I1113" s="150" t="str">
        <f>IF(ISNUMBER(SEARCH("*.unk*",D1113)),"Other Federal Awards",IF(ISERROR(VLOOKUP(D1113,'CFDA Program Titles Table'!A$2:C$2607,3,FALSE)),"",VLOOKUP(D1113,'CFDA Program Titles Table'!A$2:C$2607,3,FALSE)))</f>
        <v/>
      </c>
      <c r="J1113" s="70"/>
      <c r="K1113" s="70"/>
      <c r="L1113" s="2"/>
      <c r="M1113" s="10"/>
      <c r="N1113" s="10"/>
      <c r="R1113" s="17"/>
      <c r="S1113" s="106" t="str">
        <f>IFERROR(IF(J1113="Y", "Research And Development Programs Cluster:", VLOOKUP(D1113,'Cluster Info'!$A$2:$B$113,2,FALSE)), "Non Cluster:")</f>
        <v>Non Cluster:</v>
      </c>
      <c r="T1113" s="106">
        <f t="shared" si="85"/>
        <v>0</v>
      </c>
      <c r="U1113" s="106">
        <f t="shared" si="87"/>
        <v>0</v>
      </c>
      <c r="V1113" s="106">
        <f t="shared" si="88"/>
        <v>0</v>
      </c>
      <c r="W1113" s="119">
        <f t="shared" si="86"/>
        <v>0</v>
      </c>
      <c r="X1113" s="106">
        <f t="shared" si="89"/>
        <v>0</v>
      </c>
    </row>
    <row r="1114" spans="1:24" ht="14">
      <c r="A1114" s="198"/>
      <c r="D1114" s="1"/>
      <c r="E1114" s="1"/>
      <c r="F1114" s="187"/>
      <c r="G1114" s="187"/>
      <c r="H1114" s="80" t="str">
        <f>IF(ISERROR(IF(ISERROR(VLOOKUP((LEFT(D1114,2)),'Fed. Agency Identifier Table'!A$2:C$63,3,FALSE)),(VLOOKUP((LEFT(D1114,1)),'Fed. Agency Identifier Table'!A$2:C$63,3,FALSE)),(VLOOKUP((LEFT(D1114,2)),'Fed. Agency Identifier Table'!A$2:C$63,3,FALSE)))),"",(IF(ISERROR(VLOOKUP((LEFT(D1114,2)),'Fed. Agency Identifier Table'!A$2:C$63,3,FALSE)),(VLOOKUP((LEFT(D1114,1)),'Fed. Agency Identifier Table'!A$2:C$63,3,FALSE)),(VLOOKUP((LEFT(D1114,2)),'Fed. Agency Identifier Table'!A$2:C$63,3,FALSE)))))</f>
        <v/>
      </c>
      <c r="I1114" s="150" t="str">
        <f>IF(ISNUMBER(SEARCH("*.unk*",D1114)),"Other Federal Awards",IF(ISERROR(VLOOKUP(D1114,'CFDA Program Titles Table'!A$2:C$2607,3,FALSE)),"",VLOOKUP(D1114,'CFDA Program Titles Table'!A$2:C$2607,3,FALSE)))</f>
        <v/>
      </c>
      <c r="J1114" s="70"/>
      <c r="K1114" s="70"/>
      <c r="L1114" s="2"/>
      <c r="M1114" s="10"/>
      <c r="N1114" s="10"/>
      <c r="R1114" s="17"/>
      <c r="S1114" s="106" t="str">
        <f>IFERROR(IF(J1114="Y", "Research And Development Programs Cluster:", VLOOKUP(D1114,'Cluster Info'!$A$2:$B$113,2,FALSE)), "Non Cluster:")</f>
        <v>Non Cluster:</v>
      </c>
      <c r="T1114" s="106">
        <f t="shared" si="85"/>
        <v>0</v>
      </c>
      <c r="U1114" s="106">
        <f t="shared" si="87"/>
        <v>0</v>
      </c>
      <c r="V1114" s="106">
        <f t="shared" si="88"/>
        <v>0</v>
      </c>
      <c r="W1114" s="119">
        <f t="shared" si="86"/>
        <v>0</v>
      </c>
      <c r="X1114" s="106">
        <f t="shared" si="89"/>
        <v>0</v>
      </c>
    </row>
    <row r="1115" spans="1:24" ht="14">
      <c r="A1115" s="198"/>
      <c r="D1115" s="1"/>
      <c r="E1115" s="1"/>
      <c r="F1115" s="187"/>
      <c r="G1115" s="187"/>
      <c r="H1115" s="80" t="str">
        <f>IF(ISERROR(IF(ISERROR(VLOOKUP((LEFT(D1115,2)),'Fed. Agency Identifier Table'!A$2:C$63,3,FALSE)),(VLOOKUP((LEFT(D1115,1)),'Fed. Agency Identifier Table'!A$2:C$63,3,FALSE)),(VLOOKUP((LEFT(D1115,2)),'Fed. Agency Identifier Table'!A$2:C$63,3,FALSE)))),"",(IF(ISERROR(VLOOKUP((LEFT(D1115,2)),'Fed. Agency Identifier Table'!A$2:C$63,3,FALSE)),(VLOOKUP((LEFT(D1115,1)),'Fed. Agency Identifier Table'!A$2:C$63,3,FALSE)),(VLOOKUP((LEFT(D1115,2)),'Fed. Agency Identifier Table'!A$2:C$63,3,FALSE)))))</f>
        <v/>
      </c>
      <c r="I1115" s="150" t="str">
        <f>IF(ISNUMBER(SEARCH("*.unk*",D1115)),"Other Federal Awards",IF(ISERROR(VLOOKUP(D1115,'CFDA Program Titles Table'!A$2:C$2607,3,FALSE)),"",VLOOKUP(D1115,'CFDA Program Titles Table'!A$2:C$2607,3,FALSE)))</f>
        <v/>
      </c>
      <c r="J1115" s="70"/>
      <c r="K1115" s="70"/>
      <c r="L1115" s="2"/>
      <c r="M1115" s="10"/>
      <c r="N1115" s="10"/>
      <c r="R1115" s="17"/>
      <c r="S1115" s="106" t="str">
        <f>IFERROR(IF(J1115="Y", "Research And Development Programs Cluster:", VLOOKUP(D1115,'Cluster Info'!$A$2:$B$113,2,FALSE)), "Non Cluster:")</f>
        <v>Non Cluster:</v>
      </c>
      <c r="T1115" s="106">
        <f t="shared" si="85"/>
        <v>0</v>
      </c>
      <c r="U1115" s="106">
        <f t="shared" si="87"/>
        <v>0</v>
      </c>
      <c r="V1115" s="106">
        <f t="shared" si="88"/>
        <v>0</v>
      </c>
      <c r="W1115" s="119">
        <f t="shared" si="86"/>
        <v>0</v>
      </c>
      <c r="X1115" s="106">
        <f t="shared" si="89"/>
        <v>0</v>
      </c>
    </row>
    <row r="1116" spans="1:24" ht="14">
      <c r="A1116" s="198"/>
      <c r="D1116" s="1"/>
      <c r="E1116" s="1"/>
      <c r="F1116" s="187"/>
      <c r="G1116" s="187"/>
      <c r="H1116" s="80" t="str">
        <f>IF(ISERROR(IF(ISERROR(VLOOKUP((LEFT(D1116,2)),'Fed. Agency Identifier Table'!A$2:C$63,3,FALSE)),(VLOOKUP((LEFT(D1116,1)),'Fed. Agency Identifier Table'!A$2:C$63,3,FALSE)),(VLOOKUP((LEFT(D1116,2)),'Fed. Agency Identifier Table'!A$2:C$63,3,FALSE)))),"",(IF(ISERROR(VLOOKUP((LEFT(D1116,2)),'Fed. Agency Identifier Table'!A$2:C$63,3,FALSE)),(VLOOKUP((LEFT(D1116,1)),'Fed. Agency Identifier Table'!A$2:C$63,3,FALSE)),(VLOOKUP((LEFT(D1116,2)),'Fed. Agency Identifier Table'!A$2:C$63,3,FALSE)))))</f>
        <v/>
      </c>
      <c r="I1116" s="150" t="str">
        <f>IF(ISNUMBER(SEARCH("*.unk*",D1116)),"Other Federal Awards",IF(ISERROR(VLOOKUP(D1116,'CFDA Program Titles Table'!A$2:C$2607,3,FALSE)),"",VLOOKUP(D1116,'CFDA Program Titles Table'!A$2:C$2607,3,FALSE)))</f>
        <v/>
      </c>
      <c r="J1116" s="70"/>
      <c r="K1116" s="70"/>
      <c r="L1116" s="2"/>
      <c r="M1116" s="10"/>
      <c r="N1116" s="10"/>
      <c r="R1116" s="17"/>
      <c r="S1116" s="106" t="str">
        <f>IFERROR(IF(J1116="Y", "Research And Development Programs Cluster:", VLOOKUP(D1116,'Cluster Info'!$A$2:$B$113,2,FALSE)), "Non Cluster:")</f>
        <v>Non Cluster:</v>
      </c>
      <c r="T1116" s="106">
        <f t="shared" si="85"/>
        <v>0</v>
      </c>
      <c r="U1116" s="106">
        <f t="shared" si="87"/>
        <v>0</v>
      </c>
      <c r="V1116" s="106">
        <f t="shared" si="88"/>
        <v>0</v>
      </c>
      <c r="W1116" s="119">
        <f t="shared" si="86"/>
        <v>0</v>
      </c>
      <c r="X1116" s="106">
        <f t="shared" si="89"/>
        <v>0</v>
      </c>
    </row>
    <row r="1117" spans="1:24" ht="14">
      <c r="A1117" s="198"/>
      <c r="D1117" s="1"/>
      <c r="E1117" s="1"/>
      <c r="F1117" s="187"/>
      <c r="G1117" s="187"/>
      <c r="H1117" s="80" t="str">
        <f>IF(ISERROR(IF(ISERROR(VLOOKUP((LEFT(D1117,2)),'Fed. Agency Identifier Table'!A$2:C$63,3,FALSE)),(VLOOKUP((LEFT(D1117,1)),'Fed. Agency Identifier Table'!A$2:C$63,3,FALSE)),(VLOOKUP((LEFT(D1117,2)),'Fed. Agency Identifier Table'!A$2:C$63,3,FALSE)))),"",(IF(ISERROR(VLOOKUP((LEFT(D1117,2)),'Fed. Agency Identifier Table'!A$2:C$63,3,FALSE)),(VLOOKUP((LEFT(D1117,1)),'Fed. Agency Identifier Table'!A$2:C$63,3,FALSE)),(VLOOKUP((LEFT(D1117,2)),'Fed. Agency Identifier Table'!A$2:C$63,3,FALSE)))))</f>
        <v/>
      </c>
      <c r="I1117" s="150" t="str">
        <f>IF(ISNUMBER(SEARCH("*.unk*",D1117)),"Other Federal Awards",IF(ISERROR(VLOOKUP(D1117,'CFDA Program Titles Table'!A$2:C$2607,3,FALSE)),"",VLOOKUP(D1117,'CFDA Program Titles Table'!A$2:C$2607,3,FALSE)))</f>
        <v/>
      </c>
      <c r="J1117" s="70"/>
      <c r="K1117" s="70"/>
      <c r="L1117" s="2"/>
      <c r="M1117" s="10"/>
      <c r="N1117" s="10"/>
      <c r="R1117" s="17"/>
      <c r="S1117" s="106" t="str">
        <f>IFERROR(IF(J1117="Y", "Research And Development Programs Cluster:", VLOOKUP(D1117,'Cluster Info'!$A$2:$B$113,2,FALSE)), "Non Cluster:")</f>
        <v>Non Cluster:</v>
      </c>
      <c r="T1117" s="106">
        <f t="shared" si="85"/>
        <v>0</v>
      </c>
      <c r="U1117" s="106">
        <f t="shared" si="87"/>
        <v>0</v>
      </c>
      <c r="V1117" s="106">
        <f t="shared" si="88"/>
        <v>0</v>
      </c>
      <c r="W1117" s="119">
        <f t="shared" si="86"/>
        <v>0</v>
      </c>
      <c r="X1117" s="106">
        <f t="shared" si="89"/>
        <v>0</v>
      </c>
    </row>
    <row r="1118" spans="1:24" ht="14">
      <c r="A1118" s="198"/>
      <c r="D1118" s="1"/>
      <c r="E1118" s="1"/>
      <c r="F1118" s="187"/>
      <c r="G1118" s="187"/>
      <c r="H1118" s="80" t="str">
        <f>IF(ISERROR(IF(ISERROR(VLOOKUP((LEFT(D1118,2)),'Fed. Agency Identifier Table'!A$2:C$63,3,FALSE)),(VLOOKUP((LEFT(D1118,1)),'Fed. Agency Identifier Table'!A$2:C$63,3,FALSE)),(VLOOKUP((LEFT(D1118,2)),'Fed. Agency Identifier Table'!A$2:C$63,3,FALSE)))),"",(IF(ISERROR(VLOOKUP((LEFT(D1118,2)),'Fed. Agency Identifier Table'!A$2:C$63,3,FALSE)),(VLOOKUP((LEFT(D1118,1)),'Fed. Agency Identifier Table'!A$2:C$63,3,FALSE)),(VLOOKUP((LEFT(D1118,2)),'Fed. Agency Identifier Table'!A$2:C$63,3,FALSE)))))</f>
        <v/>
      </c>
      <c r="I1118" s="150" t="str">
        <f>IF(ISNUMBER(SEARCH("*.unk*",D1118)),"Other Federal Awards",IF(ISERROR(VLOOKUP(D1118,'CFDA Program Titles Table'!A$2:C$2607,3,FALSE)),"",VLOOKUP(D1118,'CFDA Program Titles Table'!A$2:C$2607,3,FALSE)))</f>
        <v/>
      </c>
      <c r="J1118" s="70"/>
      <c r="K1118" s="70"/>
      <c r="L1118" s="2"/>
      <c r="M1118" s="10"/>
      <c r="N1118" s="10"/>
      <c r="R1118" s="17"/>
      <c r="S1118" s="106" t="str">
        <f>IFERROR(IF(J1118="Y", "Research And Development Programs Cluster:", VLOOKUP(D1118,'Cluster Info'!$A$2:$B$113,2,FALSE)), "Non Cluster:")</f>
        <v>Non Cluster:</v>
      </c>
      <c r="T1118" s="106">
        <f t="shared" si="85"/>
        <v>0</v>
      </c>
      <c r="U1118" s="106">
        <f t="shared" si="87"/>
        <v>0</v>
      </c>
      <c r="V1118" s="106">
        <f t="shared" si="88"/>
        <v>0</v>
      </c>
      <c r="W1118" s="119">
        <f t="shared" si="86"/>
        <v>0</v>
      </c>
      <c r="X1118" s="106">
        <f t="shared" si="89"/>
        <v>0</v>
      </c>
    </row>
    <row r="1119" spans="1:24" ht="14">
      <c r="A1119" s="198"/>
      <c r="D1119" s="1"/>
      <c r="E1119" s="1"/>
      <c r="F1119" s="187"/>
      <c r="G1119" s="187"/>
      <c r="H1119" s="80" t="str">
        <f>IF(ISERROR(IF(ISERROR(VLOOKUP((LEFT(D1119,2)),'Fed. Agency Identifier Table'!A$2:C$63,3,FALSE)),(VLOOKUP((LEFT(D1119,1)),'Fed. Agency Identifier Table'!A$2:C$63,3,FALSE)),(VLOOKUP((LEFT(D1119,2)),'Fed. Agency Identifier Table'!A$2:C$63,3,FALSE)))),"",(IF(ISERROR(VLOOKUP((LEFT(D1119,2)),'Fed. Agency Identifier Table'!A$2:C$63,3,FALSE)),(VLOOKUP((LEFT(D1119,1)),'Fed. Agency Identifier Table'!A$2:C$63,3,FALSE)),(VLOOKUP((LEFT(D1119,2)),'Fed. Agency Identifier Table'!A$2:C$63,3,FALSE)))))</f>
        <v/>
      </c>
      <c r="I1119" s="150" t="str">
        <f>IF(ISNUMBER(SEARCH("*.unk*",D1119)),"Other Federal Awards",IF(ISERROR(VLOOKUP(D1119,'CFDA Program Titles Table'!A$2:C$2607,3,FALSE)),"",VLOOKUP(D1119,'CFDA Program Titles Table'!A$2:C$2607,3,FALSE)))</f>
        <v/>
      </c>
      <c r="J1119" s="70"/>
      <c r="K1119" s="70"/>
      <c r="L1119" s="2"/>
      <c r="M1119" s="10"/>
      <c r="N1119" s="10"/>
      <c r="R1119" s="17"/>
      <c r="S1119" s="106" t="str">
        <f>IFERROR(IF(J1119="Y", "Research And Development Programs Cluster:", VLOOKUP(D1119,'Cluster Info'!$A$2:$B$113,2,FALSE)), "Non Cluster:")</f>
        <v>Non Cluster:</v>
      </c>
      <c r="T1119" s="106">
        <f t="shared" si="85"/>
        <v>0</v>
      </c>
      <c r="U1119" s="106">
        <f t="shared" si="87"/>
        <v>0</v>
      </c>
      <c r="V1119" s="106">
        <f t="shared" si="88"/>
        <v>0</v>
      </c>
      <c r="W1119" s="119">
        <f t="shared" si="86"/>
        <v>0</v>
      </c>
      <c r="X1119" s="106">
        <f t="shared" si="89"/>
        <v>0</v>
      </c>
    </row>
    <row r="1120" spans="1:24" ht="14">
      <c r="A1120" s="198"/>
      <c r="D1120" s="1"/>
      <c r="E1120" s="1"/>
      <c r="F1120" s="187"/>
      <c r="G1120" s="187"/>
      <c r="H1120" s="80" t="str">
        <f>IF(ISERROR(IF(ISERROR(VLOOKUP((LEFT(D1120,2)),'Fed. Agency Identifier Table'!A$2:C$63,3,FALSE)),(VLOOKUP((LEFT(D1120,1)),'Fed. Agency Identifier Table'!A$2:C$63,3,FALSE)),(VLOOKUP((LEFT(D1120,2)),'Fed. Agency Identifier Table'!A$2:C$63,3,FALSE)))),"",(IF(ISERROR(VLOOKUP((LEFT(D1120,2)),'Fed. Agency Identifier Table'!A$2:C$63,3,FALSE)),(VLOOKUP((LEFT(D1120,1)),'Fed. Agency Identifier Table'!A$2:C$63,3,FALSE)),(VLOOKUP((LEFT(D1120,2)),'Fed. Agency Identifier Table'!A$2:C$63,3,FALSE)))))</f>
        <v/>
      </c>
      <c r="I1120" s="150" t="str">
        <f>IF(ISNUMBER(SEARCH("*.unk*",D1120)),"Other Federal Awards",IF(ISERROR(VLOOKUP(D1120,'CFDA Program Titles Table'!A$2:C$2607,3,FALSE)),"",VLOOKUP(D1120,'CFDA Program Titles Table'!A$2:C$2607,3,FALSE)))</f>
        <v/>
      </c>
      <c r="J1120" s="70"/>
      <c r="K1120" s="70"/>
      <c r="L1120" s="2"/>
      <c r="M1120" s="10"/>
      <c r="N1120" s="10"/>
      <c r="R1120" s="17"/>
      <c r="S1120" s="106" t="str">
        <f>IFERROR(IF(J1120="Y", "Research And Development Programs Cluster:", VLOOKUP(D1120,'Cluster Info'!$A$2:$B$113,2,FALSE)), "Non Cluster:")</f>
        <v>Non Cluster:</v>
      </c>
      <c r="T1120" s="106">
        <f t="shared" si="85"/>
        <v>0</v>
      </c>
      <c r="U1120" s="106">
        <f t="shared" si="87"/>
        <v>0</v>
      </c>
      <c r="V1120" s="106">
        <f t="shared" si="88"/>
        <v>0</v>
      </c>
      <c r="W1120" s="119">
        <f t="shared" si="86"/>
        <v>0</v>
      </c>
      <c r="X1120" s="106">
        <f t="shared" si="89"/>
        <v>0</v>
      </c>
    </row>
    <row r="1121" spans="1:24" ht="14">
      <c r="A1121" s="198"/>
      <c r="D1121" s="1"/>
      <c r="E1121" s="1"/>
      <c r="F1121" s="187"/>
      <c r="G1121" s="187"/>
      <c r="H1121" s="80" t="str">
        <f>IF(ISERROR(IF(ISERROR(VLOOKUP((LEFT(D1121,2)),'Fed. Agency Identifier Table'!A$2:C$63,3,FALSE)),(VLOOKUP((LEFT(D1121,1)),'Fed. Agency Identifier Table'!A$2:C$63,3,FALSE)),(VLOOKUP((LEFT(D1121,2)),'Fed. Agency Identifier Table'!A$2:C$63,3,FALSE)))),"",(IF(ISERROR(VLOOKUP((LEFT(D1121,2)),'Fed. Agency Identifier Table'!A$2:C$63,3,FALSE)),(VLOOKUP((LEFT(D1121,1)),'Fed. Agency Identifier Table'!A$2:C$63,3,FALSE)),(VLOOKUP((LEFT(D1121,2)),'Fed. Agency Identifier Table'!A$2:C$63,3,FALSE)))))</f>
        <v/>
      </c>
      <c r="I1121" s="150" t="str">
        <f>IF(ISNUMBER(SEARCH("*.unk*",D1121)),"Other Federal Awards",IF(ISERROR(VLOOKUP(D1121,'CFDA Program Titles Table'!A$2:C$2607,3,FALSE)),"",VLOOKUP(D1121,'CFDA Program Titles Table'!A$2:C$2607,3,FALSE)))</f>
        <v/>
      </c>
      <c r="J1121" s="70"/>
      <c r="K1121" s="70"/>
      <c r="L1121" s="2"/>
      <c r="M1121" s="10"/>
      <c r="N1121" s="10"/>
      <c r="R1121" s="17"/>
      <c r="S1121" s="106" t="str">
        <f>IFERROR(IF(J1121="Y", "Research And Development Programs Cluster:", VLOOKUP(D1121,'Cluster Info'!$A$2:$B$113,2,FALSE)), "Non Cluster:")</f>
        <v>Non Cluster:</v>
      </c>
      <c r="T1121" s="106">
        <f t="shared" si="85"/>
        <v>0</v>
      </c>
      <c r="U1121" s="106">
        <f t="shared" si="87"/>
        <v>0</v>
      </c>
      <c r="V1121" s="106">
        <f t="shared" si="88"/>
        <v>0</v>
      </c>
      <c r="W1121" s="119">
        <f t="shared" si="86"/>
        <v>0</v>
      </c>
      <c r="X1121" s="106">
        <f t="shared" si="89"/>
        <v>0</v>
      </c>
    </row>
    <row r="1122" spans="1:24" ht="14">
      <c r="A1122" s="198"/>
      <c r="D1122" s="1"/>
      <c r="E1122" s="1"/>
      <c r="F1122" s="187"/>
      <c r="G1122" s="187"/>
      <c r="H1122" s="80" t="str">
        <f>IF(ISERROR(IF(ISERROR(VLOOKUP((LEFT(D1122,2)),'Fed. Agency Identifier Table'!A$2:C$63,3,FALSE)),(VLOOKUP((LEFT(D1122,1)),'Fed. Agency Identifier Table'!A$2:C$63,3,FALSE)),(VLOOKUP((LEFT(D1122,2)),'Fed. Agency Identifier Table'!A$2:C$63,3,FALSE)))),"",(IF(ISERROR(VLOOKUP((LEFT(D1122,2)),'Fed. Agency Identifier Table'!A$2:C$63,3,FALSE)),(VLOOKUP((LEFT(D1122,1)),'Fed. Agency Identifier Table'!A$2:C$63,3,FALSE)),(VLOOKUP((LEFT(D1122,2)),'Fed. Agency Identifier Table'!A$2:C$63,3,FALSE)))))</f>
        <v/>
      </c>
      <c r="I1122" s="150" t="str">
        <f>IF(ISNUMBER(SEARCH("*.unk*",D1122)),"Other Federal Awards",IF(ISERROR(VLOOKUP(D1122,'CFDA Program Titles Table'!A$2:C$2607,3,FALSE)),"",VLOOKUP(D1122,'CFDA Program Titles Table'!A$2:C$2607,3,FALSE)))</f>
        <v/>
      </c>
      <c r="J1122" s="70"/>
      <c r="K1122" s="70"/>
      <c r="L1122" s="2"/>
      <c r="M1122" s="10"/>
      <c r="N1122" s="10"/>
      <c r="R1122" s="17"/>
      <c r="S1122" s="106" t="str">
        <f>IFERROR(IF(J1122="Y", "Research And Development Programs Cluster:", VLOOKUP(D1122,'Cluster Info'!$A$2:$B$113,2,FALSE)), "Non Cluster:")</f>
        <v>Non Cluster:</v>
      </c>
      <c r="T1122" s="106">
        <f t="shared" si="85"/>
        <v>0</v>
      </c>
      <c r="U1122" s="106">
        <f t="shared" si="87"/>
        <v>0</v>
      </c>
      <c r="V1122" s="106">
        <f t="shared" si="88"/>
        <v>0</v>
      </c>
      <c r="W1122" s="119">
        <f t="shared" si="86"/>
        <v>0</v>
      </c>
      <c r="X1122" s="106">
        <f t="shared" si="89"/>
        <v>0</v>
      </c>
    </row>
    <row r="1123" spans="1:24" ht="14">
      <c r="A1123" s="198"/>
      <c r="D1123" s="1"/>
      <c r="E1123" s="1"/>
      <c r="F1123" s="187"/>
      <c r="G1123" s="187"/>
      <c r="H1123" s="80" t="str">
        <f>IF(ISERROR(IF(ISERROR(VLOOKUP((LEFT(D1123,2)),'Fed. Agency Identifier Table'!A$2:C$63,3,FALSE)),(VLOOKUP((LEFT(D1123,1)),'Fed. Agency Identifier Table'!A$2:C$63,3,FALSE)),(VLOOKUP((LEFT(D1123,2)),'Fed. Agency Identifier Table'!A$2:C$63,3,FALSE)))),"",(IF(ISERROR(VLOOKUP((LEFT(D1123,2)),'Fed. Agency Identifier Table'!A$2:C$63,3,FALSE)),(VLOOKUP((LEFT(D1123,1)),'Fed. Agency Identifier Table'!A$2:C$63,3,FALSE)),(VLOOKUP((LEFT(D1123,2)),'Fed. Agency Identifier Table'!A$2:C$63,3,FALSE)))))</f>
        <v/>
      </c>
      <c r="I1123" s="150" t="str">
        <f>IF(ISNUMBER(SEARCH("*.unk*",D1123)),"Other Federal Awards",IF(ISERROR(VLOOKUP(D1123,'CFDA Program Titles Table'!A$2:C$2607,3,FALSE)),"",VLOOKUP(D1123,'CFDA Program Titles Table'!A$2:C$2607,3,FALSE)))</f>
        <v/>
      </c>
      <c r="J1123" s="70"/>
      <c r="K1123" s="70"/>
      <c r="L1123" s="2"/>
      <c r="M1123" s="10"/>
      <c r="N1123" s="10"/>
      <c r="R1123" s="17"/>
      <c r="S1123" s="106" t="str">
        <f>IFERROR(IF(J1123="Y", "Research And Development Programs Cluster:", VLOOKUP(D1123,'Cluster Info'!$A$2:$B$113,2,FALSE)), "Non Cluster:")</f>
        <v>Non Cluster:</v>
      </c>
      <c r="T1123" s="106">
        <f t="shared" si="85"/>
        <v>0</v>
      </c>
      <c r="U1123" s="106">
        <f t="shared" si="87"/>
        <v>0</v>
      </c>
      <c r="V1123" s="106">
        <f t="shared" si="88"/>
        <v>0</v>
      </c>
      <c r="W1123" s="119">
        <f t="shared" si="86"/>
        <v>0</v>
      </c>
      <c r="X1123" s="106">
        <f t="shared" si="89"/>
        <v>0</v>
      </c>
    </row>
    <row r="1124" spans="1:24" ht="14">
      <c r="A1124" s="198"/>
      <c r="D1124" s="1"/>
      <c r="E1124" s="1"/>
      <c r="F1124" s="187"/>
      <c r="G1124" s="187"/>
      <c r="H1124" s="80" t="str">
        <f>IF(ISERROR(IF(ISERROR(VLOOKUP((LEFT(D1124,2)),'Fed. Agency Identifier Table'!A$2:C$63,3,FALSE)),(VLOOKUP((LEFT(D1124,1)),'Fed. Agency Identifier Table'!A$2:C$63,3,FALSE)),(VLOOKUP((LEFT(D1124,2)),'Fed. Agency Identifier Table'!A$2:C$63,3,FALSE)))),"",(IF(ISERROR(VLOOKUP((LEFT(D1124,2)),'Fed. Agency Identifier Table'!A$2:C$63,3,FALSE)),(VLOOKUP((LEFT(D1124,1)),'Fed. Agency Identifier Table'!A$2:C$63,3,FALSE)),(VLOOKUP((LEFT(D1124,2)),'Fed. Agency Identifier Table'!A$2:C$63,3,FALSE)))))</f>
        <v/>
      </c>
      <c r="I1124" s="150" t="str">
        <f>IF(ISNUMBER(SEARCH("*.unk*",D1124)),"Other Federal Awards",IF(ISERROR(VLOOKUP(D1124,'CFDA Program Titles Table'!A$2:C$2607,3,FALSE)),"",VLOOKUP(D1124,'CFDA Program Titles Table'!A$2:C$2607,3,FALSE)))</f>
        <v/>
      </c>
      <c r="J1124" s="70"/>
      <c r="K1124" s="70"/>
      <c r="L1124" s="2"/>
      <c r="M1124" s="10"/>
      <c r="N1124" s="10"/>
      <c r="R1124" s="17"/>
      <c r="S1124" s="106" t="str">
        <f>IFERROR(IF(J1124="Y", "Research And Development Programs Cluster:", VLOOKUP(D1124,'Cluster Info'!$A$2:$B$113,2,FALSE)), "Non Cluster:")</f>
        <v>Non Cluster:</v>
      </c>
      <c r="T1124" s="106">
        <f t="shared" si="85"/>
        <v>0</v>
      </c>
      <c r="U1124" s="106">
        <f t="shared" si="87"/>
        <v>0</v>
      </c>
      <c r="V1124" s="106">
        <f t="shared" si="88"/>
        <v>0</v>
      </c>
      <c r="W1124" s="119">
        <f t="shared" si="86"/>
        <v>0</v>
      </c>
      <c r="X1124" s="106">
        <f t="shared" si="89"/>
        <v>0</v>
      </c>
    </row>
    <row r="1125" spans="1:24" ht="14">
      <c r="A1125" s="198"/>
      <c r="D1125" s="1"/>
      <c r="E1125" s="1"/>
      <c r="F1125" s="187"/>
      <c r="G1125" s="187"/>
      <c r="H1125" s="80" t="str">
        <f>IF(ISERROR(IF(ISERROR(VLOOKUP((LEFT(D1125,2)),'Fed. Agency Identifier Table'!A$2:C$63,3,FALSE)),(VLOOKUP((LEFT(D1125,1)),'Fed. Agency Identifier Table'!A$2:C$63,3,FALSE)),(VLOOKUP((LEFT(D1125,2)),'Fed. Agency Identifier Table'!A$2:C$63,3,FALSE)))),"",(IF(ISERROR(VLOOKUP((LEFT(D1125,2)),'Fed. Agency Identifier Table'!A$2:C$63,3,FALSE)),(VLOOKUP((LEFT(D1125,1)),'Fed. Agency Identifier Table'!A$2:C$63,3,FALSE)),(VLOOKUP((LEFT(D1125,2)),'Fed. Agency Identifier Table'!A$2:C$63,3,FALSE)))))</f>
        <v/>
      </c>
      <c r="I1125" s="150" t="str">
        <f>IF(ISNUMBER(SEARCH("*.unk*",D1125)),"Other Federal Awards",IF(ISERROR(VLOOKUP(D1125,'CFDA Program Titles Table'!A$2:C$2607,3,FALSE)),"",VLOOKUP(D1125,'CFDA Program Titles Table'!A$2:C$2607,3,FALSE)))</f>
        <v/>
      </c>
      <c r="J1125" s="70"/>
      <c r="K1125" s="70"/>
      <c r="L1125" s="2"/>
      <c r="M1125" s="10"/>
      <c r="N1125" s="10"/>
      <c r="R1125" s="17"/>
      <c r="S1125" s="106" t="str">
        <f>IFERROR(IF(J1125="Y", "Research And Development Programs Cluster:", VLOOKUP(D1125,'Cluster Info'!$A$2:$B$113,2,FALSE)), "Non Cluster:")</f>
        <v>Non Cluster:</v>
      </c>
      <c r="T1125" s="106">
        <f t="shared" si="85"/>
        <v>0</v>
      </c>
      <c r="U1125" s="106">
        <f t="shared" si="87"/>
        <v>0</v>
      </c>
      <c r="V1125" s="106">
        <f t="shared" si="88"/>
        <v>0</v>
      </c>
      <c r="W1125" s="119">
        <f t="shared" si="86"/>
        <v>0</v>
      </c>
      <c r="X1125" s="106">
        <f t="shared" si="89"/>
        <v>0</v>
      </c>
    </row>
    <row r="1126" spans="1:24" ht="14">
      <c r="A1126" s="198"/>
      <c r="D1126" s="1"/>
      <c r="E1126" s="1"/>
      <c r="F1126" s="187"/>
      <c r="G1126" s="187"/>
      <c r="H1126" s="80" t="str">
        <f>IF(ISERROR(IF(ISERROR(VLOOKUP((LEFT(D1126,2)),'Fed. Agency Identifier Table'!A$2:C$63,3,FALSE)),(VLOOKUP((LEFT(D1126,1)),'Fed. Agency Identifier Table'!A$2:C$63,3,FALSE)),(VLOOKUP((LEFT(D1126,2)),'Fed. Agency Identifier Table'!A$2:C$63,3,FALSE)))),"",(IF(ISERROR(VLOOKUP((LEFT(D1126,2)),'Fed. Agency Identifier Table'!A$2:C$63,3,FALSE)),(VLOOKUP((LEFT(D1126,1)),'Fed. Agency Identifier Table'!A$2:C$63,3,FALSE)),(VLOOKUP((LEFT(D1126,2)),'Fed. Agency Identifier Table'!A$2:C$63,3,FALSE)))))</f>
        <v/>
      </c>
      <c r="I1126" s="150" t="str">
        <f>IF(ISNUMBER(SEARCH("*.unk*",D1126)),"Other Federal Awards",IF(ISERROR(VLOOKUP(D1126,'CFDA Program Titles Table'!A$2:C$2607,3,FALSE)),"",VLOOKUP(D1126,'CFDA Program Titles Table'!A$2:C$2607,3,FALSE)))</f>
        <v/>
      </c>
      <c r="J1126" s="70"/>
      <c r="K1126" s="70"/>
      <c r="L1126" s="2"/>
      <c r="M1126" s="10"/>
      <c r="N1126" s="10"/>
      <c r="R1126" s="17"/>
      <c r="S1126" s="106" t="str">
        <f>IFERROR(IF(J1126="Y", "Research And Development Programs Cluster:", VLOOKUP(D1126,'Cluster Info'!$A$2:$B$113,2,FALSE)), "Non Cluster:")</f>
        <v>Non Cluster:</v>
      </c>
      <c r="T1126" s="106">
        <f t="shared" si="85"/>
        <v>0</v>
      </c>
      <c r="U1126" s="106">
        <f t="shared" si="87"/>
        <v>0</v>
      </c>
      <c r="V1126" s="106">
        <f t="shared" si="88"/>
        <v>0</v>
      </c>
      <c r="W1126" s="119">
        <f t="shared" si="86"/>
        <v>0</v>
      </c>
      <c r="X1126" s="106">
        <f t="shared" si="89"/>
        <v>0</v>
      </c>
    </row>
    <row r="1127" spans="1:24" ht="14">
      <c r="A1127" s="198"/>
      <c r="D1127" s="1"/>
      <c r="E1127" s="1"/>
      <c r="F1127" s="187"/>
      <c r="G1127" s="187"/>
      <c r="H1127" s="80" t="str">
        <f>IF(ISERROR(IF(ISERROR(VLOOKUP((LEFT(D1127,2)),'Fed. Agency Identifier Table'!A$2:C$63,3,FALSE)),(VLOOKUP((LEFT(D1127,1)),'Fed. Agency Identifier Table'!A$2:C$63,3,FALSE)),(VLOOKUP((LEFT(D1127,2)),'Fed. Agency Identifier Table'!A$2:C$63,3,FALSE)))),"",(IF(ISERROR(VLOOKUP((LEFT(D1127,2)),'Fed. Agency Identifier Table'!A$2:C$63,3,FALSE)),(VLOOKUP((LEFT(D1127,1)),'Fed. Agency Identifier Table'!A$2:C$63,3,FALSE)),(VLOOKUP((LEFT(D1127,2)),'Fed. Agency Identifier Table'!A$2:C$63,3,FALSE)))))</f>
        <v/>
      </c>
      <c r="I1127" s="150" t="str">
        <f>IF(ISNUMBER(SEARCH("*.unk*",D1127)),"Other Federal Awards",IF(ISERROR(VLOOKUP(D1127,'CFDA Program Titles Table'!A$2:C$2607,3,FALSE)),"",VLOOKUP(D1127,'CFDA Program Titles Table'!A$2:C$2607,3,FALSE)))</f>
        <v/>
      </c>
      <c r="J1127" s="70"/>
      <c r="K1127" s="70"/>
      <c r="L1127" s="2"/>
      <c r="M1127" s="10"/>
      <c r="N1127" s="10"/>
      <c r="R1127" s="17"/>
      <c r="S1127" s="106" t="str">
        <f>IFERROR(IF(J1127="Y", "Research And Development Programs Cluster:", VLOOKUP(D1127,'Cluster Info'!$A$2:$B$113,2,FALSE)), "Non Cluster:")</f>
        <v>Non Cluster:</v>
      </c>
      <c r="T1127" s="106">
        <f t="shared" si="85"/>
        <v>0</v>
      </c>
      <c r="U1127" s="106">
        <f t="shared" si="87"/>
        <v>0</v>
      </c>
      <c r="V1127" s="106">
        <f t="shared" si="88"/>
        <v>0</v>
      </c>
      <c r="W1127" s="119">
        <f t="shared" si="86"/>
        <v>0</v>
      </c>
      <c r="X1127" s="106">
        <f t="shared" si="89"/>
        <v>0</v>
      </c>
    </row>
    <row r="1128" spans="1:24" ht="14">
      <c r="A1128" s="198"/>
      <c r="D1128" s="1"/>
      <c r="E1128" s="1"/>
      <c r="F1128" s="187"/>
      <c r="G1128" s="187"/>
      <c r="H1128" s="80" t="str">
        <f>IF(ISERROR(IF(ISERROR(VLOOKUP((LEFT(D1128,2)),'Fed. Agency Identifier Table'!A$2:C$63,3,FALSE)),(VLOOKUP((LEFT(D1128,1)),'Fed. Agency Identifier Table'!A$2:C$63,3,FALSE)),(VLOOKUP((LEFT(D1128,2)),'Fed. Agency Identifier Table'!A$2:C$63,3,FALSE)))),"",(IF(ISERROR(VLOOKUP((LEFT(D1128,2)),'Fed. Agency Identifier Table'!A$2:C$63,3,FALSE)),(VLOOKUP((LEFT(D1128,1)),'Fed. Agency Identifier Table'!A$2:C$63,3,FALSE)),(VLOOKUP((LEFT(D1128,2)),'Fed. Agency Identifier Table'!A$2:C$63,3,FALSE)))))</f>
        <v/>
      </c>
      <c r="I1128" s="150" t="str">
        <f>IF(ISNUMBER(SEARCH("*.unk*",D1128)),"Other Federal Awards",IF(ISERROR(VLOOKUP(D1128,'CFDA Program Titles Table'!A$2:C$2607,3,FALSE)),"",VLOOKUP(D1128,'CFDA Program Titles Table'!A$2:C$2607,3,FALSE)))</f>
        <v/>
      </c>
      <c r="J1128" s="70"/>
      <c r="K1128" s="70"/>
      <c r="L1128" s="2"/>
      <c r="M1128" s="10"/>
      <c r="N1128" s="10"/>
      <c r="R1128" s="17"/>
      <c r="S1128" s="106" t="str">
        <f>IFERROR(IF(J1128="Y", "Research And Development Programs Cluster:", VLOOKUP(D1128,'Cluster Info'!$A$2:$B$113,2,FALSE)), "Non Cluster:")</f>
        <v>Non Cluster:</v>
      </c>
      <c r="T1128" s="106">
        <f t="shared" si="85"/>
        <v>0</v>
      </c>
      <c r="U1128" s="106">
        <f t="shared" si="87"/>
        <v>0</v>
      </c>
      <c r="V1128" s="106">
        <f t="shared" si="88"/>
        <v>0</v>
      </c>
      <c r="W1128" s="119">
        <f t="shared" si="86"/>
        <v>0</v>
      </c>
      <c r="X1128" s="106">
        <f t="shared" si="89"/>
        <v>0</v>
      </c>
    </row>
    <row r="1129" spans="1:24" ht="14">
      <c r="A1129" s="198"/>
      <c r="D1129" s="1"/>
      <c r="E1129" s="1"/>
      <c r="F1129" s="187"/>
      <c r="G1129" s="187"/>
      <c r="H1129" s="80" t="str">
        <f>IF(ISERROR(IF(ISERROR(VLOOKUP((LEFT(D1129,2)),'Fed. Agency Identifier Table'!A$2:C$63,3,FALSE)),(VLOOKUP((LEFT(D1129,1)),'Fed. Agency Identifier Table'!A$2:C$63,3,FALSE)),(VLOOKUP((LEFT(D1129,2)),'Fed. Agency Identifier Table'!A$2:C$63,3,FALSE)))),"",(IF(ISERROR(VLOOKUP((LEFT(D1129,2)),'Fed. Agency Identifier Table'!A$2:C$63,3,FALSE)),(VLOOKUP((LEFT(D1129,1)),'Fed. Agency Identifier Table'!A$2:C$63,3,FALSE)),(VLOOKUP((LEFT(D1129,2)),'Fed. Agency Identifier Table'!A$2:C$63,3,FALSE)))))</f>
        <v/>
      </c>
      <c r="I1129" s="150" t="str">
        <f>IF(ISNUMBER(SEARCH("*.unk*",D1129)),"Other Federal Awards",IF(ISERROR(VLOOKUP(D1129,'CFDA Program Titles Table'!A$2:C$2607,3,FALSE)),"",VLOOKUP(D1129,'CFDA Program Titles Table'!A$2:C$2607,3,FALSE)))</f>
        <v/>
      </c>
      <c r="J1129" s="70"/>
      <c r="K1129" s="70"/>
      <c r="L1129" s="2"/>
      <c r="M1129" s="10"/>
      <c r="N1129" s="10"/>
      <c r="R1129" s="17"/>
      <c r="S1129" s="106" t="str">
        <f>IFERROR(IF(J1129="Y", "Research And Development Programs Cluster:", VLOOKUP(D1129,'Cluster Info'!$A$2:$B$113,2,FALSE)), "Non Cluster:")</f>
        <v>Non Cluster:</v>
      </c>
      <c r="T1129" s="106">
        <f t="shared" si="85"/>
        <v>0</v>
      </c>
      <c r="U1129" s="106">
        <f t="shared" si="87"/>
        <v>0</v>
      </c>
      <c r="V1129" s="106">
        <f t="shared" si="88"/>
        <v>0</v>
      </c>
      <c r="W1129" s="119">
        <f t="shared" si="86"/>
        <v>0</v>
      </c>
      <c r="X1129" s="106">
        <f t="shared" si="89"/>
        <v>0</v>
      </c>
    </row>
    <row r="1130" spans="1:24" ht="14">
      <c r="A1130" s="198"/>
      <c r="D1130" s="1"/>
      <c r="E1130" s="1"/>
      <c r="F1130" s="187"/>
      <c r="G1130" s="187"/>
      <c r="H1130" s="80" t="str">
        <f>IF(ISERROR(IF(ISERROR(VLOOKUP((LEFT(D1130,2)),'Fed. Agency Identifier Table'!A$2:C$63,3,FALSE)),(VLOOKUP((LEFT(D1130,1)),'Fed. Agency Identifier Table'!A$2:C$63,3,FALSE)),(VLOOKUP((LEFT(D1130,2)),'Fed. Agency Identifier Table'!A$2:C$63,3,FALSE)))),"",(IF(ISERROR(VLOOKUP((LEFT(D1130,2)),'Fed. Agency Identifier Table'!A$2:C$63,3,FALSE)),(VLOOKUP((LEFT(D1130,1)),'Fed. Agency Identifier Table'!A$2:C$63,3,FALSE)),(VLOOKUP((LEFT(D1130,2)),'Fed. Agency Identifier Table'!A$2:C$63,3,FALSE)))))</f>
        <v/>
      </c>
      <c r="I1130" s="150" t="str">
        <f>IF(ISNUMBER(SEARCH("*.unk*",D1130)),"Other Federal Awards",IF(ISERROR(VLOOKUP(D1130,'CFDA Program Titles Table'!A$2:C$2607,3,FALSE)),"",VLOOKUP(D1130,'CFDA Program Titles Table'!A$2:C$2607,3,FALSE)))</f>
        <v/>
      </c>
      <c r="J1130" s="70"/>
      <c r="K1130" s="70"/>
      <c r="L1130" s="2"/>
      <c r="M1130" s="10"/>
      <c r="N1130" s="10"/>
      <c r="R1130" s="17"/>
      <c r="S1130" s="106" t="str">
        <f>IFERROR(IF(J1130="Y", "Research And Development Programs Cluster:", VLOOKUP(D1130,'Cluster Info'!$A$2:$B$113,2,FALSE)), "Non Cluster:")</f>
        <v>Non Cluster:</v>
      </c>
      <c r="T1130" s="106">
        <f t="shared" si="85"/>
        <v>0</v>
      </c>
      <c r="U1130" s="106">
        <f t="shared" si="87"/>
        <v>0</v>
      </c>
      <c r="V1130" s="106">
        <f t="shared" si="88"/>
        <v>0</v>
      </c>
      <c r="W1130" s="119">
        <f t="shared" si="86"/>
        <v>0</v>
      </c>
      <c r="X1130" s="106">
        <f t="shared" si="89"/>
        <v>0</v>
      </c>
    </row>
    <row r="1131" spans="1:24" ht="14">
      <c r="A1131" s="198"/>
      <c r="D1131" s="1"/>
      <c r="E1131" s="1"/>
      <c r="F1131" s="187"/>
      <c r="G1131" s="187"/>
      <c r="H1131" s="80" t="str">
        <f>IF(ISERROR(IF(ISERROR(VLOOKUP((LEFT(D1131,2)),'Fed. Agency Identifier Table'!A$2:C$63,3,FALSE)),(VLOOKUP((LEFT(D1131,1)),'Fed. Agency Identifier Table'!A$2:C$63,3,FALSE)),(VLOOKUP((LEFT(D1131,2)),'Fed. Agency Identifier Table'!A$2:C$63,3,FALSE)))),"",(IF(ISERROR(VLOOKUP((LEFT(D1131,2)),'Fed. Agency Identifier Table'!A$2:C$63,3,FALSE)),(VLOOKUP((LEFT(D1131,1)),'Fed. Agency Identifier Table'!A$2:C$63,3,FALSE)),(VLOOKUP((LEFT(D1131,2)),'Fed. Agency Identifier Table'!A$2:C$63,3,FALSE)))))</f>
        <v/>
      </c>
      <c r="I1131" s="150" t="str">
        <f>IF(ISNUMBER(SEARCH("*.unk*",D1131)),"Other Federal Awards",IF(ISERROR(VLOOKUP(D1131,'CFDA Program Titles Table'!A$2:C$2607,3,FALSE)),"",VLOOKUP(D1131,'CFDA Program Titles Table'!A$2:C$2607,3,FALSE)))</f>
        <v/>
      </c>
      <c r="J1131" s="70"/>
      <c r="K1131" s="70"/>
      <c r="L1131" s="2"/>
      <c r="M1131" s="10"/>
      <c r="N1131" s="10"/>
      <c r="R1131" s="17"/>
      <c r="S1131" s="106" t="str">
        <f>IFERROR(IF(J1131="Y", "Research And Development Programs Cluster:", VLOOKUP(D1131,'Cluster Info'!$A$2:$B$113,2,FALSE)), "Non Cluster:")</f>
        <v>Non Cluster:</v>
      </c>
      <c r="T1131" s="106">
        <f t="shared" si="85"/>
        <v>0</v>
      </c>
      <c r="U1131" s="106">
        <f t="shared" si="87"/>
        <v>0</v>
      </c>
      <c r="V1131" s="106">
        <f t="shared" si="88"/>
        <v>0</v>
      </c>
      <c r="W1131" s="119">
        <f t="shared" si="86"/>
        <v>0</v>
      </c>
      <c r="X1131" s="106">
        <f t="shared" si="89"/>
        <v>0</v>
      </c>
    </row>
    <row r="1132" spans="1:24" ht="14">
      <c r="A1132" s="198"/>
      <c r="D1132" s="1"/>
      <c r="E1132" s="1"/>
      <c r="F1132" s="187"/>
      <c r="G1132" s="187"/>
      <c r="H1132" s="80" t="str">
        <f>IF(ISERROR(IF(ISERROR(VLOOKUP((LEFT(D1132,2)),'Fed. Agency Identifier Table'!A$2:C$63,3,FALSE)),(VLOOKUP((LEFT(D1132,1)),'Fed. Agency Identifier Table'!A$2:C$63,3,FALSE)),(VLOOKUP((LEFT(D1132,2)),'Fed. Agency Identifier Table'!A$2:C$63,3,FALSE)))),"",(IF(ISERROR(VLOOKUP((LEFT(D1132,2)),'Fed. Agency Identifier Table'!A$2:C$63,3,FALSE)),(VLOOKUP((LEFT(D1132,1)),'Fed. Agency Identifier Table'!A$2:C$63,3,FALSE)),(VLOOKUP((LEFT(D1132,2)),'Fed. Agency Identifier Table'!A$2:C$63,3,FALSE)))))</f>
        <v/>
      </c>
      <c r="I1132" s="150" t="str">
        <f>IF(ISNUMBER(SEARCH("*.unk*",D1132)),"Other Federal Awards",IF(ISERROR(VLOOKUP(D1132,'CFDA Program Titles Table'!A$2:C$2607,3,FALSE)),"",VLOOKUP(D1132,'CFDA Program Titles Table'!A$2:C$2607,3,FALSE)))</f>
        <v/>
      </c>
      <c r="J1132" s="70"/>
      <c r="K1132" s="70"/>
      <c r="L1132" s="2"/>
      <c r="M1132" s="10"/>
      <c r="N1132" s="10"/>
      <c r="R1132" s="17"/>
      <c r="S1132" s="106" t="str">
        <f>IFERROR(IF(J1132="Y", "Research And Development Programs Cluster:", VLOOKUP(D1132,'Cluster Info'!$A$2:$B$113,2,FALSE)), "Non Cluster:")</f>
        <v>Non Cluster:</v>
      </c>
      <c r="T1132" s="106">
        <f t="shared" si="85"/>
        <v>0</v>
      </c>
      <c r="U1132" s="106">
        <f t="shared" si="87"/>
        <v>0</v>
      </c>
      <c r="V1132" s="106">
        <f t="shared" si="88"/>
        <v>0</v>
      </c>
      <c r="W1132" s="119">
        <f t="shared" si="86"/>
        <v>0</v>
      </c>
      <c r="X1132" s="106">
        <f t="shared" si="89"/>
        <v>0</v>
      </c>
    </row>
    <row r="1133" spans="1:24" ht="14">
      <c r="A1133" s="198"/>
      <c r="D1133" s="1"/>
      <c r="E1133" s="1"/>
      <c r="F1133" s="187"/>
      <c r="G1133" s="187"/>
      <c r="H1133" s="80" t="str">
        <f>IF(ISERROR(IF(ISERROR(VLOOKUP((LEFT(D1133,2)),'Fed. Agency Identifier Table'!A$2:C$63,3,FALSE)),(VLOOKUP((LEFT(D1133,1)),'Fed. Agency Identifier Table'!A$2:C$63,3,FALSE)),(VLOOKUP((LEFT(D1133,2)),'Fed. Agency Identifier Table'!A$2:C$63,3,FALSE)))),"",(IF(ISERROR(VLOOKUP((LEFT(D1133,2)),'Fed. Agency Identifier Table'!A$2:C$63,3,FALSE)),(VLOOKUP((LEFT(D1133,1)),'Fed. Agency Identifier Table'!A$2:C$63,3,FALSE)),(VLOOKUP((LEFT(D1133,2)),'Fed. Agency Identifier Table'!A$2:C$63,3,FALSE)))))</f>
        <v/>
      </c>
      <c r="I1133" s="150" t="str">
        <f>IF(ISNUMBER(SEARCH("*.unk*",D1133)),"Other Federal Awards",IF(ISERROR(VLOOKUP(D1133,'CFDA Program Titles Table'!A$2:C$2607,3,FALSE)),"",VLOOKUP(D1133,'CFDA Program Titles Table'!A$2:C$2607,3,FALSE)))</f>
        <v/>
      </c>
      <c r="J1133" s="70"/>
      <c r="K1133" s="70"/>
      <c r="L1133" s="2"/>
      <c r="M1133" s="10"/>
      <c r="N1133" s="10"/>
      <c r="R1133" s="17"/>
      <c r="S1133" s="106" t="str">
        <f>IFERROR(IF(J1133="Y", "Research And Development Programs Cluster:", VLOOKUP(D1133,'Cluster Info'!$A$2:$B$113,2,FALSE)), "Non Cluster:")</f>
        <v>Non Cluster:</v>
      </c>
      <c r="T1133" s="106">
        <f t="shared" si="85"/>
        <v>0</v>
      </c>
      <c r="U1133" s="106">
        <f t="shared" si="87"/>
        <v>0</v>
      </c>
      <c r="V1133" s="106">
        <f t="shared" si="88"/>
        <v>0</v>
      </c>
      <c r="W1133" s="119">
        <f t="shared" si="86"/>
        <v>0</v>
      </c>
      <c r="X1133" s="106">
        <f t="shared" si="89"/>
        <v>0</v>
      </c>
    </row>
    <row r="1134" spans="1:24" ht="14">
      <c r="A1134" s="198"/>
      <c r="D1134" s="1"/>
      <c r="E1134" s="1"/>
      <c r="F1134" s="187"/>
      <c r="G1134" s="187"/>
      <c r="H1134" s="80" t="str">
        <f>IF(ISERROR(IF(ISERROR(VLOOKUP((LEFT(D1134,2)),'Fed. Agency Identifier Table'!A$2:C$63,3,FALSE)),(VLOOKUP((LEFT(D1134,1)),'Fed. Agency Identifier Table'!A$2:C$63,3,FALSE)),(VLOOKUP((LEFT(D1134,2)),'Fed. Agency Identifier Table'!A$2:C$63,3,FALSE)))),"",(IF(ISERROR(VLOOKUP((LEFT(D1134,2)),'Fed. Agency Identifier Table'!A$2:C$63,3,FALSE)),(VLOOKUP((LEFT(D1134,1)),'Fed. Agency Identifier Table'!A$2:C$63,3,FALSE)),(VLOOKUP((LEFT(D1134,2)),'Fed. Agency Identifier Table'!A$2:C$63,3,FALSE)))))</f>
        <v/>
      </c>
      <c r="I1134" s="150" t="str">
        <f>IF(ISNUMBER(SEARCH("*.unk*",D1134)),"Other Federal Awards",IF(ISERROR(VLOOKUP(D1134,'CFDA Program Titles Table'!A$2:C$2607,3,FALSE)),"",VLOOKUP(D1134,'CFDA Program Titles Table'!A$2:C$2607,3,FALSE)))</f>
        <v/>
      </c>
      <c r="J1134" s="70"/>
      <c r="K1134" s="70"/>
      <c r="L1134" s="2"/>
      <c r="M1134" s="10"/>
      <c r="N1134" s="10"/>
      <c r="R1134" s="17"/>
      <c r="S1134" s="106" t="str">
        <f>IFERROR(IF(J1134="Y", "Research And Development Programs Cluster:", VLOOKUP(D1134,'Cluster Info'!$A$2:$B$113,2,FALSE)), "Non Cluster:")</f>
        <v>Non Cluster:</v>
      </c>
      <c r="T1134" s="106">
        <f t="shared" si="85"/>
        <v>0</v>
      </c>
      <c r="U1134" s="106">
        <f t="shared" si="87"/>
        <v>0</v>
      </c>
      <c r="V1134" s="106">
        <f t="shared" si="88"/>
        <v>0</v>
      </c>
      <c r="W1134" s="119">
        <f t="shared" si="86"/>
        <v>0</v>
      </c>
      <c r="X1134" s="106">
        <f t="shared" si="89"/>
        <v>0</v>
      </c>
    </row>
    <row r="1135" spans="1:24" ht="14">
      <c r="A1135" s="198"/>
      <c r="D1135" s="1"/>
      <c r="E1135" s="1"/>
      <c r="F1135" s="187"/>
      <c r="G1135" s="187"/>
      <c r="H1135" s="80" t="str">
        <f>IF(ISERROR(IF(ISERROR(VLOOKUP((LEFT(D1135,2)),'Fed. Agency Identifier Table'!A$2:C$63,3,FALSE)),(VLOOKUP((LEFT(D1135,1)),'Fed. Agency Identifier Table'!A$2:C$63,3,FALSE)),(VLOOKUP((LEFT(D1135,2)),'Fed. Agency Identifier Table'!A$2:C$63,3,FALSE)))),"",(IF(ISERROR(VLOOKUP((LEFT(D1135,2)),'Fed. Agency Identifier Table'!A$2:C$63,3,FALSE)),(VLOOKUP((LEFT(D1135,1)),'Fed. Agency Identifier Table'!A$2:C$63,3,FALSE)),(VLOOKUP((LEFT(D1135,2)),'Fed. Agency Identifier Table'!A$2:C$63,3,FALSE)))))</f>
        <v/>
      </c>
      <c r="I1135" s="150" t="str">
        <f>IF(ISNUMBER(SEARCH("*.unk*",D1135)),"Other Federal Awards",IF(ISERROR(VLOOKUP(D1135,'CFDA Program Titles Table'!A$2:C$2607,3,FALSE)),"",VLOOKUP(D1135,'CFDA Program Titles Table'!A$2:C$2607,3,FALSE)))</f>
        <v/>
      </c>
      <c r="J1135" s="70"/>
      <c r="K1135" s="70"/>
      <c r="L1135" s="2"/>
      <c r="M1135" s="10"/>
      <c r="N1135" s="10"/>
      <c r="R1135" s="17"/>
      <c r="S1135" s="106" t="str">
        <f>IFERROR(IF(J1135="Y", "Research And Development Programs Cluster:", VLOOKUP(D1135,'Cluster Info'!$A$2:$B$113,2,FALSE)), "Non Cluster:")</f>
        <v>Non Cluster:</v>
      </c>
      <c r="T1135" s="106">
        <f t="shared" si="85"/>
        <v>0</v>
      </c>
      <c r="U1135" s="106">
        <f t="shared" si="87"/>
        <v>0</v>
      </c>
      <c r="V1135" s="106">
        <f t="shared" si="88"/>
        <v>0</v>
      </c>
      <c r="W1135" s="119">
        <f t="shared" si="86"/>
        <v>0</v>
      </c>
      <c r="X1135" s="106">
        <f t="shared" si="89"/>
        <v>0</v>
      </c>
    </row>
    <row r="1136" spans="1:24" ht="14">
      <c r="A1136" s="198"/>
      <c r="D1136" s="1"/>
      <c r="E1136" s="1"/>
      <c r="F1136" s="187"/>
      <c r="G1136" s="187"/>
      <c r="H1136" s="80" t="str">
        <f>IF(ISERROR(IF(ISERROR(VLOOKUP((LEFT(D1136,2)),'Fed. Agency Identifier Table'!A$2:C$63,3,FALSE)),(VLOOKUP((LEFT(D1136,1)),'Fed. Agency Identifier Table'!A$2:C$63,3,FALSE)),(VLOOKUP((LEFT(D1136,2)),'Fed. Agency Identifier Table'!A$2:C$63,3,FALSE)))),"",(IF(ISERROR(VLOOKUP((LEFT(D1136,2)),'Fed. Agency Identifier Table'!A$2:C$63,3,FALSE)),(VLOOKUP((LEFT(D1136,1)),'Fed. Agency Identifier Table'!A$2:C$63,3,FALSE)),(VLOOKUP((LEFT(D1136,2)),'Fed. Agency Identifier Table'!A$2:C$63,3,FALSE)))))</f>
        <v/>
      </c>
      <c r="I1136" s="150" t="str">
        <f>IF(ISNUMBER(SEARCH("*.unk*",D1136)),"Other Federal Awards",IF(ISERROR(VLOOKUP(D1136,'CFDA Program Titles Table'!A$2:C$2607,3,FALSE)),"",VLOOKUP(D1136,'CFDA Program Titles Table'!A$2:C$2607,3,FALSE)))</f>
        <v/>
      </c>
      <c r="J1136" s="70"/>
      <c r="K1136" s="70"/>
      <c r="L1136" s="2"/>
      <c r="M1136" s="10"/>
      <c r="N1136" s="10"/>
      <c r="R1136" s="17"/>
      <c r="S1136" s="106" t="str">
        <f>IFERROR(IF(J1136="Y", "Research And Development Programs Cluster:", VLOOKUP(D1136,'Cluster Info'!$A$2:$B$113,2,FALSE)), "Non Cluster:")</f>
        <v>Non Cluster:</v>
      </c>
      <c r="T1136" s="106">
        <f t="shared" si="85"/>
        <v>0</v>
      </c>
      <c r="U1136" s="106">
        <f t="shared" si="87"/>
        <v>0</v>
      </c>
      <c r="V1136" s="106">
        <f t="shared" si="88"/>
        <v>0</v>
      </c>
      <c r="W1136" s="119">
        <f t="shared" si="86"/>
        <v>0</v>
      </c>
      <c r="X1136" s="106">
        <f t="shared" si="89"/>
        <v>0</v>
      </c>
    </row>
    <row r="1137" spans="1:24" ht="14">
      <c r="A1137" s="198"/>
      <c r="D1137" s="1"/>
      <c r="E1137" s="1"/>
      <c r="F1137" s="187"/>
      <c r="G1137" s="187"/>
      <c r="H1137" s="80" t="str">
        <f>IF(ISERROR(IF(ISERROR(VLOOKUP((LEFT(D1137,2)),'Fed. Agency Identifier Table'!A$2:C$63,3,FALSE)),(VLOOKUP((LEFT(D1137,1)),'Fed. Agency Identifier Table'!A$2:C$63,3,FALSE)),(VLOOKUP((LEFT(D1137,2)),'Fed. Agency Identifier Table'!A$2:C$63,3,FALSE)))),"",(IF(ISERROR(VLOOKUP((LEFT(D1137,2)),'Fed. Agency Identifier Table'!A$2:C$63,3,FALSE)),(VLOOKUP((LEFT(D1137,1)),'Fed. Agency Identifier Table'!A$2:C$63,3,FALSE)),(VLOOKUP((LEFT(D1137,2)),'Fed. Agency Identifier Table'!A$2:C$63,3,FALSE)))))</f>
        <v/>
      </c>
      <c r="I1137" s="150" t="str">
        <f>IF(ISNUMBER(SEARCH("*.unk*",D1137)),"Other Federal Awards",IF(ISERROR(VLOOKUP(D1137,'CFDA Program Titles Table'!A$2:C$2607,3,FALSE)),"",VLOOKUP(D1137,'CFDA Program Titles Table'!A$2:C$2607,3,FALSE)))</f>
        <v/>
      </c>
      <c r="J1137" s="70"/>
      <c r="K1137" s="70"/>
      <c r="L1137" s="2"/>
      <c r="M1137" s="10"/>
      <c r="N1137" s="10"/>
      <c r="R1137" s="17"/>
      <c r="S1137" s="106" t="str">
        <f>IFERROR(IF(J1137="Y", "Research And Development Programs Cluster:", VLOOKUP(D1137,'Cluster Info'!$A$2:$B$113,2,FALSE)), "Non Cluster:")</f>
        <v>Non Cluster:</v>
      </c>
      <c r="T1137" s="106">
        <f t="shared" si="85"/>
        <v>0</v>
      </c>
      <c r="U1137" s="106">
        <f t="shared" si="87"/>
        <v>0</v>
      </c>
      <c r="V1137" s="106">
        <f t="shared" si="88"/>
        <v>0</v>
      </c>
      <c r="W1137" s="119">
        <f t="shared" si="86"/>
        <v>0</v>
      </c>
      <c r="X1137" s="106">
        <f t="shared" si="89"/>
        <v>0</v>
      </c>
    </row>
    <row r="1138" spans="1:24" ht="14">
      <c r="A1138" s="198"/>
      <c r="D1138" s="1"/>
      <c r="E1138" s="1"/>
      <c r="F1138" s="187"/>
      <c r="G1138" s="187"/>
      <c r="H1138" s="80" t="str">
        <f>IF(ISERROR(IF(ISERROR(VLOOKUP((LEFT(D1138,2)),'Fed. Agency Identifier Table'!A$2:C$63,3,FALSE)),(VLOOKUP((LEFT(D1138,1)),'Fed. Agency Identifier Table'!A$2:C$63,3,FALSE)),(VLOOKUP((LEFT(D1138,2)),'Fed. Agency Identifier Table'!A$2:C$63,3,FALSE)))),"",(IF(ISERROR(VLOOKUP((LEFT(D1138,2)),'Fed. Agency Identifier Table'!A$2:C$63,3,FALSE)),(VLOOKUP((LEFT(D1138,1)),'Fed. Agency Identifier Table'!A$2:C$63,3,FALSE)),(VLOOKUP((LEFT(D1138,2)),'Fed. Agency Identifier Table'!A$2:C$63,3,FALSE)))))</f>
        <v/>
      </c>
      <c r="I1138" s="150" t="str">
        <f>IF(ISNUMBER(SEARCH("*.unk*",D1138)),"Other Federal Awards",IF(ISERROR(VLOOKUP(D1138,'CFDA Program Titles Table'!A$2:C$2607,3,FALSE)),"",VLOOKUP(D1138,'CFDA Program Titles Table'!A$2:C$2607,3,FALSE)))</f>
        <v/>
      </c>
      <c r="J1138" s="70"/>
      <c r="K1138" s="70"/>
      <c r="L1138" s="2"/>
      <c r="M1138" s="10"/>
      <c r="N1138" s="10"/>
      <c r="R1138" s="17"/>
      <c r="S1138" s="106" t="str">
        <f>IFERROR(IF(J1138="Y", "Research And Development Programs Cluster:", VLOOKUP(D1138,'Cluster Info'!$A$2:$B$113,2,FALSE)), "Non Cluster:")</f>
        <v>Non Cluster:</v>
      </c>
      <c r="T1138" s="106">
        <f t="shared" si="85"/>
        <v>0</v>
      </c>
      <c r="U1138" s="106">
        <f t="shared" si="87"/>
        <v>0</v>
      </c>
      <c r="V1138" s="106">
        <f t="shared" si="88"/>
        <v>0</v>
      </c>
      <c r="W1138" s="119">
        <f t="shared" si="86"/>
        <v>0</v>
      </c>
      <c r="X1138" s="106">
        <f t="shared" si="89"/>
        <v>0</v>
      </c>
    </row>
    <row r="1139" spans="1:24" ht="14">
      <c r="A1139" s="198"/>
      <c r="D1139" s="1"/>
      <c r="E1139" s="1"/>
      <c r="F1139" s="187"/>
      <c r="G1139" s="187"/>
      <c r="H1139" s="80" t="str">
        <f>IF(ISERROR(IF(ISERROR(VLOOKUP((LEFT(D1139,2)),'Fed. Agency Identifier Table'!A$2:C$63,3,FALSE)),(VLOOKUP((LEFT(D1139,1)),'Fed. Agency Identifier Table'!A$2:C$63,3,FALSE)),(VLOOKUP((LEFT(D1139,2)),'Fed. Agency Identifier Table'!A$2:C$63,3,FALSE)))),"",(IF(ISERROR(VLOOKUP((LEFT(D1139,2)),'Fed. Agency Identifier Table'!A$2:C$63,3,FALSE)),(VLOOKUP((LEFT(D1139,1)),'Fed. Agency Identifier Table'!A$2:C$63,3,FALSE)),(VLOOKUP((LEFT(D1139,2)),'Fed. Agency Identifier Table'!A$2:C$63,3,FALSE)))))</f>
        <v/>
      </c>
      <c r="I1139" s="150" t="str">
        <f>IF(ISNUMBER(SEARCH("*.unk*",D1139)),"Other Federal Awards",IF(ISERROR(VLOOKUP(D1139,'CFDA Program Titles Table'!A$2:C$2607,3,FALSE)),"",VLOOKUP(D1139,'CFDA Program Titles Table'!A$2:C$2607,3,FALSE)))</f>
        <v/>
      </c>
      <c r="J1139" s="70"/>
      <c r="K1139" s="70"/>
      <c r="L1139" s="2"/>
      <c r="M1139" s="10"/>
      <c r="N1139" s="10"/>
      <c r="R1139" s="17"/>
      <c r="S1139" s="106" t="str">
        <f>IFERROR(IF(J1139="Y", "Research And Development Programs Cluster:", VLOOKUP(D1139,'Cluster Info'!$A$2:$B$113,2,FALSE)), "Non Cluster:")</f>
        <v>Non Cluster:</v>
      </c>
      <c r="T1139" s="106">
        <f t="shared" si="85"/>
        <v>0</v>
      </c>
      <c r="U1139" s="106">
        <f t="shared" si="87"/>
        <v>0</v>
      </c>
      <c r="V1139" s="106">
        <f t="shared" si="88"/>
        <v>0</v>
      </c>
      <c r="W1139" s="119">
        <f t="shared" si="86"/>
        <v>0</v>
      </c>
      <c r="X1139" s="106">
        <f t="shared" si="89"/>
        <v>0</v>
      </c>
    </row>
    <row r="1140" spans="1:24" ht="14">
      <c r="A1140" s="198"/>
      <c r="D1140" s="1"/>
      <c r="E1140" s="1"/>
      <c r="F1140" s="187"/>
      <c r="G1140" s="187"/>
      <c r="H1140" s="80" t="str">
        <f>IF(ISERROR(IF(ISERROR(VLOOKUP((LEFT(D1140,2)),'Fed. Agency Identifier Table'!A$2:C$63,3,FALSE)),(VLOOKUP((LEFT(D1140,1)),'Fed. Agency Identifier Table'!A$2:C$63,3,FALSE)),(VLOOKUP((LEFT(D1140,2)),'Fed. Agency Identifier Table'!A$2:C$63,3,FALSE)))),"",(IF(ISERROR(VLOOKUP((LEFT(D1140,2)),'Fed. Agency Identifier Table'!A$2:C$63,3,FALSE)),(VLOOKUP((LEFT(D1140,1)),'Fed. Agency Identifier Table'!A$2:C$63,3,FALSE)),(VLOOKUP((LEFT(D1140,2)),'Fed. Agency Identifier Table'!A$2:C$63,3,FALSE)))))</f>
        <v/>
      </c>
      <c r="I1140" s="150" t="str">
        <f>IF(ISNUMBER(SEARCH("*.unk*",D1140)),"Other Federal Awards",IF(ISERROR(VLOOKUP(D1140,'CFDA Program Titles Table'!A$2:C$2607,3,FALSE)),"",VLOOKUP(D1140,'CFDA Program Titles Table'!A$2:C$2607,3,FALSE)))</f>
        <v/>
      </c>
      <c r="J1140" s="70"/>
      <c r="K1140" s="70"/>
      <c r="L1140" s="2"/>
      <c r="M1140" s="10"/>
      <c r="N1140" s="10"/>
      <c r="R1140" s="17"/>
      <c r="S1140" s="106" t="str">
        <f>IFERROR(IF(J1140="Y", "Research And Development Programs Cluster:", VLOOKUP(D1140,'Cluster Info'!$A$2:$B$113,2,FALSE)), "Non Cluster:")</f>
        <v>Non Cluster:</v>
      </c>
      <c r="T1140" s="106">
        <f t="shared" si="85"/>
        <v>0</v>
      </c>
      <c r="U1140" s="106">
        <f t="shared" si="87"/>
        <v>0</v>
      </c>
      <c r="V1140" s="106">
        <f t="shared" si="88"/>
        <v>0</v>
      </c>
      <c r="W1140" s="119">
        <f t="shared" si="86"/>
        <v>0</v>
      </c>
      <c r="X1140" s="106">
        <f t="shared" si="89"/>
        <v>0</v>
      </c>
    </row>
    <row r="1141" spans="1:24" ht="14">
      <c r="A1141" s="198"/>
      <c r="D1141" s="1"/>
      <c r="E1141" s="1"/>
      <c r="F1141" s="187"/>
      <c r="G1141" s="187"/>
      <c r="H1141" s="80" t="str">
        <f>IF(ISERROR(IF(ISERROR(VLOOKUP((LEFT(D1141,2)),'Fed. Agency Identifier Table'!A$2:C$63,3,FALSE)),(VLOOKUP((LEFT(D1141,1)),'Fed. Agency Identifier Table'!A$2:C$63,3,FALSE)),(VLOOKUP((LEFT(D1141,2)),'Fed. Agency Identifier Table'!A$2:C$63,3,FALSE)))),"",(IF(ISERROR(VLOOKUP((LEFT(D1141,2)),'Fed. Agency Identifier Table'!A$2:C$63,3,FALSE)),(VLOOKUP((LEFT(D1141,1)),'Fed. Agency Identifier Table'!A$2:C$63,3,FALSE)),(VLOOKUP((LEFT(D1141,2)),'Fed. Agency Identifier Table'!A$2:C$63,3,FALSE)))))</f>
        <v/>
      </c>
      <c r="I1141" s="150" t="str">
        <f>IF(ISNUMBER(SEARCH("*.unk*",D1141)),"Other Federal Awards",IF(ISERROR(VLOOKUP(D1141,'CFDA Program Titles Table'!A$2:C$2607,3,FALSE)),"",VLOOKUP(D1141,'CFDA Program Titles Table'!A$2:C$2607,3,FALSE)))</f>
        <v/>
      </c>
      <c r="J1141" s="70"/>
      <c r="K1141" s="70"/>
      <c r="L1141" s="2"/>
      <c r="M1141" s="10"/>
      <c r="N1141" s="10"/>
      <c r="R1141" s="17"/>
      <c r="S1141" s="106" t="str">
        <f>IFERROR(IF(J1141="Y", "Research And Development Programs Cluster:", VLOOKUP(D1141,'Cluster Info'!$A$2:$B$113,2,FALSE)), "Non Cluster:")</f>
        <v>Non Cluster:</v>
      </c>
      <c r="T1141" s="106">
        <f t="shared" si="85"/>
        <v>0</v>
      </c>
      <c r="U1141" s="106">
        <f t="shared" si="87"/>
        <v>0</v>
      </c>
      <c r="V1141" s="106">
        <f t="shared" si="88"/>
        <v>0</v>
      </c>
      <c r="W1141" s="119">
        <f t="shared" si="86"/>
        <v>0</v>
      </c>
      <c r="X1141" s="106">
        <f t="shared" si="89"/>
        <v>0</v>
      </c>
    </row>
    <row r="1142" spans="1:24" ht="14">
      <c r="A1142" s="198"/>
      <c r="D1142" s="1"/>
      <c r="E1142" s="1"/>
      <c r="F1142" s="187"/>
      <c r="G1142" s="187"/>
      <c r="H1142" s="80" t="str">
        <f>IF(ISERROR(IF(ISERROR(VLOOKUP((LEFT(D1142,2)),'Fed. Agency Identifier Table'!A$2:C$63,3,FALSE)),(VLOOKUP((LEFT(D1142,1)),'Fed. Agency Identifier Table'!A$2:C$63,3,FALSE)),(VLOOKUP((LEFT(D1142,2)),'Fed. Agency Identifier Table'!A$2:C$63,3,FALSE)))),"",(IF(ISERROR(VLOOKUP((LEFT(D1142,2)),'Fed. Agency Identifier Table'!A$2:C$63,3,FALSE)),(VLOOKUP((LEFT(D1142,1)),'Fed. Agency Identifier Table'!A$2:C$63,3,FALSE)),(VLOOKUP((LEFT(D1142,2)),'Fed. Agency Identifier Table'!A$2:C$63,3,FALSE)))))</f>
        <v/>
      </c>
      <c r="I1142" s="150" t="str">
        <f>IF(ISNUMBER(SEARCH("*.unk*",D1142)),"Other Federal Awards",IF(ISERROR(VLOOKUP(D1142,'CFDA Program Titles Table'!A$2:C$2607,3,FALSE)),"",VLOOKUP(D1142,'CFDA Program Titles Table'!A$2:C$2607,3,FALSE)))</f>
        <v/>
      </c>
      <c r="J1142" s="70"/>
      <c r="K1142" s="70"/>
      <c r="L1142" s="2"/>
      <c r="M1142" s="10"/>
      <c r="N1142" s="10"/>
      <c r="R1142" s="17"/>
      <c r="S1142" s="106" t="str">
        <f>IFERROR(IF(J1142="Y", "Research And Development Programs Cluster:", VLOOKUP(D1142,'Cluster Info'!$A$2:$B$113,2,FALSE)), "Non Cluster:")</f>
        <v>Non Cluster:</v>
      </c>
      <c r="T1142" s="106">
        <f t="shared" si="85"/>
        <v>0</v>
      </c>
      <c r="U1142" s="106">
        <f t="shared" si="87"/>
        <v>0</v>
      </c>
      <c r="V1142" s="106">
        <f t="shared" si="88"/>
        <v>0</v>
      </c>
      <c r="W1142" s="119">
        <f t="shared" si="86"/>
        <v>0</v>
      </c>
      <c r="X1142" s="106">
        <f t="shared" si="89"/>
        <v>0</v>
      </c>
    </row>
    <row r="1143" spans="1:24" ht="14">
      <c r="A1143" s="198"/>
      <c r="D1143" s="1"/>
      <c r="E1143" s="1"/>
      <c r="F1143" s="187"/>
      <c r="G1143" s="187"/>
      <c r="H1143" s="80" t="str">
        <f>IF(ISERROR(IF(ISERROR(VLOOKUP((LEFT(D1143,2)),'Fed. Agency Identifier Table'!A$2:C$63,3,FALSE)),(VLOOKUP((LEFT(D1143,1)),'Fed. Agency Identifier Table'!A$2:C$63,3,FALSE)),(VLOOKUP((LEFT(D1143,2)),'Fed. Agency Identifier Table'!A$2:C$63,3,FALSE)))),"",(IF(ISERROR(VLOOKUP((LEFT(D1143,2)),'Fed. Agency Identifier Table'!A$2:C$63,3,FALSE)),(VLOOKUP((LEFT(D1143,1)),'Fed. Agency Identifier Table'!A$2:C$63,3,FALSE)),(VLOOKUP((LEFT(D1143,2)),'Fed. Agency Identifier Table'!A$2:C$63,3,FALSE)))))</f>
        <v/>
      </c>
      <c r="I1143" s="150" t="str">
        <f>IF(ISNUMBER(SEARCH("*.unk*",D1143)),"Other Federal Awards",IF(ISERROR(VLOOKUP(D1143,'CFDA Program Titles Table'!A$2:C$2607,3,FALSE)),"",VLOOKUP(D1143,'CFDA Program Titles Table'!A$2:C$2607,3,FALSE)))</f>
        <v/>
      </c>
      <c r="J1143" s="70"/>
      <c r="K1143" s="70"/>
      <c r="L1143" s="2"/>
      <c r="M1143" s="10"/>
      <c r="N1143" s="10"/>
      <c r="R1143" s="17"/>
      <c r="S1143" s="106" t="str">
        <f>IFERROR(IF(J1143="Y", "Research And Development Programs Cluster:", VLOOKUP(D1143,'Cluster Info'!$A$2:$B$113,2,FALSE)), "Non Cluster:")</f>
        <v>Non Cluster:</v>
      </c>
      <c r="T1143" s="106">
        <f t="shared" si="85"/>
        <v>0</v>
      </c>
      <c r="U1143" s="106">
        <f t="shared" si="87"/>
        <v>0</v>
      </c>
      <c r="V1143" s="106">
        <f t="shared" si="88"/>
        <v>0</v>
      </c>
      <c r="W1143" s="119">
        <f t="shared" si="86"/>
        <v>0</v>
      </c>
      <c r="X1143" s="106">
        <f t="shared" si="89"/>
        <v>0</v>
      </c>
    </row>
    <row r="1144" spans="1:24" ht="14">
      <c r="A1144" s="198"/>
      <c r="D1144" s="1"/>
      <c r="E1144" s="1"/>
      <c r="F1144" s="187"/>
      <c r="G1144" s="187"/>
      <c r="H1144" s="80" t="str">
        <f>IF(ISERROR(IF(ISERROR(VLOOKUP((LEFT(D1144,2)),'Fed. Agency Identifier Table'!A$2:C$63,3,FALSE)),(VLOOKUP((LEFT(D1144,1)),'Fed. Agency Identifier Table'!A$2:C$63,3,FALSE)),(VLOOKUP((LEFT(D1144,2)),'Fed. Agency Identifier Table'!A$2:C$63,3,FALSE)))),"",(IF(ISERROR(VLOOKUP((LEFT(D1144,2)),'Fed. Agency Identifier Table'!A$2:C$63,3,FALSE)),(VLOOKUP((LEFT(D1144,1)),'Fed. Agency Identifier Table'!A$2:C$63,3,FALSE)),(VLOOKUP((LEFT(D1144,2)),'Fed. Agency Identifier Table'!A$2:C$63,3,FALSE)))))</f>
        <v/>
      </c>
      <c r="I1144" s="150" t="str">
        <f>IF(ISNUMBER(SEARCH("*.unk*",D1144)),"Other Federal Awards",IF(ISERROR(VLOOKUP(D1144,'CFDA Program Titles Table'!A$2:C$2607,3,FALSE)),"",VLOOKUP(D1144,'CFDA Program Titles Table'!A$2:C$2607,3,FALSE)))</f>
        <v/>
      </c>
      <c r="J1144" s="70"/>
      <c r="K1144" s="70"/>
      <c r="L1144" s="2"/>
      <c r="M1144" s="10"/>
      <c r="N1144" s="10"/>
      <c r="R1144" s="17"/>
      <c r="S1144" s="106" t="str">
        <f>IFERROR(IF(J1144="Y", "Research And Development Programs Cluster:", VLOOKUP(D1144,'Cluster Info'!$A$2:$B$113,2,FALSE)), "Non Cluster:")</f>
        <v>Non Cluster:</v>
      </c>
      <c r="T1144" s="106">
        <f t="shared" si="85"/>
        <v>0</v>
      </c>
      <c r="U1144" s="106">
        <f t="shared" si="87"/>
        <v>0</v>
      </c>
      <c r="V1144" s="106">
        <f t="shared" si="88"/>
        <v>0</v>
      </c>
      <c r="W1144" s="119">
        <f t="shared" si="86"/>
        <v>0</v>
      </c>
      <c r="X1144" s="106">
        <f t="shared" si="89"/>
        <v>0</v>
      </c>
    </row>
    <row r="1145" spans="1:24" ht="14">
      <c r="A1145" s="198"/>
      <c r="D1145" s="1"/>
      <c r="E1145" s="1"/>
      <c r="F1145" s="187"/>
      <c r="G1145" s="187"/>
      <c r="H1145" s="80" t="str">
        <f>IF(ISERROR(IF(ISERROR(VLOOKUP((LEFT(D1145,2)),'Fed. Agency Identifier Table'!A$2:C$63,3,FALSE)),(VLOOKUP((LEFT(D1145,1)),'Fed. Agency Identifier Table'!A$2:C$63,3,FALSE)),(VLOOKUP((LEFT(D1145,2)),'Fed. Agency Identifier Table'!A$2:C$63,3,FALSE)))),"",(IF(ISERROR(VLOOKUP((LEFT(D1145,2)),'Fed. Agency Identifier Table'!A$2:C$63,3,FALSE)),(VLOOKUP((LEFT(D1145,1)),'Fed. Agency Identifier Table'!A$2:C$63,3,FALSE)),(VLOOKUP((LEFT(D1145,2)),'Fed. Agency Identifier Table'!A$2:C$63,3,FALSE)))))</f>
        <v/>
      </c>
      <c r="I1145" s="150" t="str">
        <f>IF(ISNUMBER(SEARCH("*.unk*",D1145)),"Other Federal Awards",IF(ISERROR(VLOOKUP(D1145,'CFDA Program Titles Table'!A$2:C$2607,3,FALSE)),"",VLOOKUP(D1145,'CFDA Program Titles Table'!A$2:C$2607,3,FALSE)))</f>
        <v/>
      </c>
      <c r="J1145" s="70"/>
      <c r="K1145" s="70"/>
      <c r="L1145" s="2"/>
      <c r="M1145" s="10"/>
      <c r="N1145" s="10"/>
      <c r="R1145" s="17"/>
      <c r="S1145" s="106" t="str">
        <f>IFERROR(IF(J1145="Y", "Research And Development Programs Cluster:", VLOOKUP(D1145,'Cluster Info'!$A$2:$B$113,2,FALSE)), "Non Cluster:")</f>
        <v>Non Cluster:</v>
      </c>
      <c r="T1145" s="106">
        <f t="shared" si="85"/>
        <v>0</v>
      </c>
      <c r="U1145" s="106">
        <f t="shared" si="87"/>
        <v>0</v>
      </c>
      <c r="V1145" s="106">
        <f t="shared" si="88"/>
        <v>0</v>
      </c>
      <c r="W1145" s="119">
        <f t="shared" si="86"/>
        <v>0</v>
      </c>
      <c r="X1145" s="106">
        <f t="shared" si="89"/>
        <v>0</v>
      </c>
    </row>
    <row r="1146" spans="1:24" ht="14">
      <c r="A1146" s="198"/>
      <c r="D1146" s="1"/>
      <c r="E1146" s="1"/>
      <c r="F1146" s="187"/>
      <c r="G1146" s="187"/>
      <c r="H1146" s="80" t="str">
        <f>IF(ISERROR(IF(ISERROR(VLOOKUP((LEFT(D1146,2)),'Fed. Agency Identifier Table'!A$2:C$63,3,FALSE)),(VLOOKUP((LEFT(D1146,1)),'Fed. Agency Identifier Table'!A$2:C$63,3,FALSE)),(VLOOKUP((LEFT(D1146,2)),'Fed. Agency Identifier Table'!A$2:C$63,3,FALSE)))),"",(IF(ISERROR(VLOOKUP((LEFT(D1146,2)),'Fed. Agency Identifier Table'!A$2:C$63,3,FALSE)),(VLOOKUP((LEFT(D1146,1)),'Fed. Agency Identifier Table'!A$2:C$63,3,FALSE)),(VLOOKUP((LEFT(D1146,2)),'Fed. Agency Identifier Table'!A$2:C$63,3,FALSE)))))</f>
        <v/>
      </c>
      <c r="I1146" s="150" t="str">
        <f>IF(ISNUMBER(SEARCH("*.unk*",D1146)),"Other Federal Awards",IF(ISERROR(VLOOKUP(D1146,'CFDA Program Titles Table'!A$2:C$2607,3,FALSE)),"",VLOOKUP(D1146,'CFDA Program Titles Table'!A$2:C$2607,3,FALSE)))</f>
        <v/>
      </c>
      <c r="J1146" s="70"/>
      <c r="K1146" s="70"/>
      <c r="L1146" s="2"/>
      <c r="M1146" s="10"/>
      <c r="N1146" s="10"/>
      <c r="R1146" s="17"/>
      <c r="S1146" s="106" t="str">
        <f>IFERROR(IF(J1146="Y", "Research And Development Programs Cluster:", VLOOKUP(D1146,'Cluster Info'!$A$2:$B$113,2,FALSE)), "Non Cluster:")</f>
        <v>Non Cluster:</v>
      </c>
      <c r="T1146" s="106">
        <f t="shared" si="85"/>
        <v>0</v>
      </c>
      <c r="U1146" s="106">
        <f t="shared" si="87"/>
        <v>0</v>
      </c>
      <c r="V1146" s="106">
        <f t="shared" si="88"/>
        <v>0</v>
      </c>
      <c r="W1146" s="119">
        <f t="shared" si="86"/>
        <v>0</v>
      </c>
      <c r="X1146" s="106">
        <f t="shared" si="89"/>
        <v>0</v>
      </c>
    </row>
    <row r="1147" spans="1:24" ht="14">
      <c r="A1147" s="198"/>
      <c r="D1147" s="1"/>
      <c r="E1147" s="1"/>
      <c r="F1147" s="187"/>
      <c r="G1147" s="187"/>
      <c r="H1147" s="80" t="str">
        <f>IF(ISERROR(IF(ISERROR(VLOOKUP((LEFT(D1147,2)),'Fed. Agency Identifier Table'!A$2:C$63,3,FALSE)),(VLOOKUP((LEFT(D1147,1)),'Fed. Agency Identifier Table'!A$2:C$63,3,FALSE)),(VLOOKUP((LEFT(D1147,2)),'Fed. Agency Identifier Table'!A$2:C$63,3,FALSE)))),"",(IF(ISERROR(VLOOKUP((LEFT(D1147,2)),'Fed. Agency Identifier Table'!A$2:C$63,3,FALSE)),(VLOOKUP((LEFT(D1147,1)),'Fed. Agency Identifier Table'!A$2:C$63,3,FALSE)),(VLOOKUP((LEFT(D1147,2)),'Fed. Agency Identifier Table'!A$2:C$63,3,FALSE)))))</f>
        <v/>
      </c>
      <c r="I1147" s="150" t="str">
        <f>IF(ISNUMBER(SEARCH("*.unk*",D1147)),"Other Federal Awards",IF(ISERROR(VLOOKUP(D1147,'CFDA Program Titles Table'!A$2:C$2607,3,FALSE)),"",VLOOKUP(D1147,'CFDA Program Titles Table'!A$2:C$2607,3,FALSE)))</f>
        <v/>
      </c>
      <c r="J1147" s="70"/>
      <c r="K1147" s="70"/>
      <c r="L1147" s="2"/>
      <c r="M1147" s="10"/>
      <c r="N1147" s="10"/>
      <c r="R1147" s="17"/>
      <c r="S1147" s="106" t="str">
        <f>IFERROR(IF(J1147="Y", "Research And Development Programs Cluster:", VLOOKUP(D1147,'Cluster Info'!$A$2:$B$113,2,FALSE)), "Non Cluster:")</f>
        <v>Non Cluster:</v>
      </c>
      <c r="T1147" s="106">
        <f t="shared" si="85"/>
        <v>0</v>
      </c>
      <c r="U1147" s="106">
        <f t="shared" si="87"/>
        <v>0</v>
      </c>
      <c r="V1147" s="106">
        <f t="shared" si="88"/>
        <v>0</v>
      </c>
      <c r="W1147" s="119">
        <f t="shared" si="86"/>
        <v>0</v>
      </c>
      <c r="X1147" s="106">
        <f t="shared" si="89"/>
        <v>0</v>
      </c>
    </row>
    <row r="1148" spans="1:24" ht="14">
      <c r="A1148" s="198"/>
      <c r="D1148" s="1"/>
      <c r="E1148" s="1"/>
      <c r="F1148" s="187"/>
      <c r="G1148" s="187"/>
      <c r="H1148" s="80" t="str">
        <f>IF(ISERROR(IF(ISERROR(VLOOKUP((LEFT(D1148,2)),'Fed. Agency Identifier Table'!A$2:C$63,3,FALSE)),(VLOOKUP((LEFT(D1148,1)),'Fed. Agency Identifier Table'!A$2:C$63,3,FALSE)),(VLOOKUP((LEFT(D1148,2)),'Fed. Agency Identifier Table'!A$2:C$63,3,FALSE)))),"",(IF(ISERROR(VLOOKUP((LEFT(D1148,2)),'Fed. Agency Identifier Table'!A$2:C$63,3,FALSE)),(VLOOKUP((LEFT(D1148,1)),'Fed. Agency Identifier Table'!A$2:C$63,3,FALSE)),(VLOOKUP((LEFT(D1148,2)),'Fed. Agency Identifier Table'!A$2:C$63,3,FALSE)))))</f>
        <v/>
      </c>
      <c r="I1148" s="150" t="str">
        <f>IF(ISNUMBER(SEARCH("*.unk*",D1148)),"Other Federal Awards",IF(ISERROR(VLOOKUP(D1148,'CFDA Program Titles Table'!A$2:C$2607,3,FALSE)),"",VLOOKUP(D1148,'CFDA Program Titles Table'!A$2:C$2607,3,FALSE)))</f>
        <v/>
      </c>
      <c r="J1148" s="70"/>
      <c r="K1148" s="70"/>
      <c r="L1148" s="2"/>
      <c r="M1148" s="10"/>
      <c r="N1148" s="10"/>
      <c r="R1148" s="17"/>
      <c r="S1148" s="106" t="str">
        <f>IFERROR(IF(J1148="Y", "Research And Development Programs Cluster:", VLOOKUP(D1148,'Cluster Info'!$A$2:$B$113,2,FALSE)), "Non Cluster:")</f>
        <v>Non Cluster:</v>
      </c>
      <c r="T1148" s="106">
        <f t="shared" si="85"/>
        <v>0</v>
      </c>
      <c r="U1148" s="106">
        <f t="shared" si="87"/>
        <v>0</v>
      </c>
      <c r="V1148" s="106">
        <f t="shared" si="88"/>
        <v>0</v>
      </c>
      <c r="W1148" s="119">
        <f t="shared" si="86"/>
        <v>0</v>
      </c>
      <c r="X1148" s="106">
        <f t="shared" si="89"/>
        <v>0</v>
      </c>
    </row>
    <row r="1149" spans="1:24" ht="14">
      <c r="A1149" s="198"/>
      <c r="D1149" s="1"/>
      <c r="E1149" s="1"/>
      <c r="F1149" s="187"/>
      <c r="G1149" s="187"/>
      <c r="H1149" s="80" t="str">
        <f>IF(ISERROR(IF(ISERROR(VLOOKUP((LEFT(D1149,2)),'Fed. Agency Identifier Table'!A$2:C$63,3,FALSE)),(VLOOKUP((LEFT(D1149,1)),'Fed. Agency Identifier Table'!A$2:C$63,3,FALSE)),(VLOOKUP((LEFT(D1149,2)),'Fed. Agency Identifier Table'!A$2:C$63,3,FALSE)))),"",(IF(ISERROR(VLOOKUP((LEFT(D1149,2)),'Fed. Agency Identifier Table'!A$2:C$63,3,FALSE)),(VLOOKUP((LEFT(D1149,1)),'Fed. Agency Identifier Table'!A$2:C$63,3,FALSE)),(VLOOKUP((LEFT(D1149,2)),'Fed. Agency Identifier Table'!A$2:C$63,3,FALSE)))))</f>
        <v/>
      </c>
      <c r="I1149" s="150" t="str">
        <f>IF(ISNUMBER(SEARCH("*.unk*",D1149)),"Other Federal Awards",IF(ISERROR(VLOOKUP(D1149,'CFDA Program Titles Table'!A$2:C$2607,3,FALSE)),"",VLOOKUP(D1149,'CFDA Program Titles Table'!A$2:C$2607,3,FALSE)))</f>
        <v/>
      </c>
      <c r="J1149" s="70"/>
      <c r="K1149" s="70"/>
      <c r="L1149" s="2"/>
      <c r="M1149" s="10"/>
      <c r="N1149" s="10"/>
      <c r="R1149" s="17"/>
      <c r="S1149" s="106" t="str">
        <f>IFERROR(IF(J1149="Y", "Research And Development Programs Cluster:", VLOOKUP(D1149,'Cluster Info'!$A$2:$B$113,2,FALSE)), "Non Cluster:")</f>
        <v>Non Cluster:</v>
      </c>
      <c r="T1149" s="106">
        <f t="shared" si="85"/>
        <v>0</v>
      </c>
      <c r="U1149" s="106">
        <f t="shared" si="87"/>
        <v>0</v>
      </c>
      <c r="V1149" s="106">
        <f t="shared" si="88"/>
        <v>0</v>
      </c>
      <c r="W1149" s="119">
        <f t="shared" si="86"/>
        <v>0</v>
      </c>
      <c r="X1149" s="106">
        <f t="shared" si="89"/>
        <v>0</v>
      </c>
    </row>
    <row r="1150" spans="1:24" ht="14">
      <c r="A1150" s="198"/>
      <c r="D1150" s="1"/>
      <c r="E1150" s="1"/>
      <c r="F1150" s="187"/>
      <c r="G1150" s="187"/>
      <c r="H1150" s="80" t="str">
        <f>IF(ISERROR(IF(ISERROR(VLOOKUP((LEFT(D1150,2)),'Fed. Agency Identifier Table'!A$2:C$63,3,FALSE)),(VLOOKUP((LEFT(D1150,1)),'Fed. Agency Identifier Table'!A$2:C$63,3,FALSE)),(VLOOKUP((LEFT(D1150,2)),'Fed. Agency Identifier Table'!A$2:C$63,3,FALSE)))),"",(IF(ISERROR(VLOOKUP((LEFT(D1150,2)),'Fed. Agency Identifier Table'!A$2:C$63,3,FALSE)),(VLOOKUP((LEFT(D1150,1)),'Fed. Agency Identifier Table'!A$2:C$63,3,FALSE)),(VLOOKUP((LEFT(D1150,2)),'Fed. Agency Identifier Table'!A$2:C$63,3,FALSE)))))</f>
        <v/>
      </c>
      <c r="I1150" s="150" t="str">
        <f>IF(ISNUMBER(SEARCH("*.unk*",D1150)),"Other Federal Awards",IF(ISERROR(VLOOKUP(D1150,'CFDA Program Titles Table'!A$2:C$2607,3,FALSE)),"",VLOOKUP(D1150,'CFDA Program Titles Table'!A$2:C$2607,3,FALSE)))</f>
        <v/>
      </c>
      <c r="J1150" s="70"/>
      <c r="K1150" s="70"/>
      <c r="L1150" s="2"/>
      <c r="M1150" s="10"/>
      <c r="N1150" s="10"/>
      <c r="R1150" s="17"/>
      <c r="S1150" s="106" t="str">
        <f>IFERROR(IF(J1150="Y", "Research And Development Programs Cluster:", VLOOKUP(D1150,'Cluster Info'!$A$2:$B$113,2,FALSE)), "Non Cluster:")</f>
        <v>Non Cluster:</v>
      </c>
      <c r="T1150" s="106">
        <f t="shared" si="85"/>
        <v>0</v>
      </c>
      <c r="U1150" s="106">
        <f t="shared" si="87"/>
        <v>0</v>
      </c>
      <c r="V1150" s="106">
        <f t="shared" si="88"/>
        <v>0</v>
      </c>
      <c r="W1150" s="119">
        <f t="shared" si="86"/>
        <v>0</v>
      </c>
      <c r="X1150" s="106">
        <f t="shared" si="89"/>
        <v>0</v>
      </c>
    </row>
    <row r="1151" spans="1:24" ht="14">
      <c r="A1151" s="198"/>
      <c r="D1151" s="1"/>
      <c r="E1151" s="1"/>
      <c r="F1151" s="187"/>
      <c r="G1151" s="187"/>
      <c r="H1151" s="80" t="str">
        <f>IF(ISERROR(IF(ISERROR(VLOOKUP((LEFT(D1151,2)),'Fed. Agency Identifier Table'!A$2:C$63,3,FALSE)),(VLOOKUP((LEFT(D1151,1)),'Fed. Agency Identifier Table'!A$2:C$63,3,FALSE)),(VLOOKUP((LEFT(D1151,2)),'Fed. Agency Identifier Table'!A$2:C$63,3,FALSE)))),"",(IF(ISERROR(VLOOKUP((LEFT(D1151,2)),'Fed. Agency Identifier Table'!A$2:C$63,3,FALSE)),(VLOOKUP((LEFT(D1151,1)),'Fed. Agency Identifier Table'!A$2:C$63,3,FALSE)),(VLOOKUP((LEFT(D1151,2)),'Fed. Agency Identifier Table'!A$2:C$63,3,FALSE)))))</f>
        <v/>
      </c>
      <c r="I1151" s="150" t="str">
        <f>IF(ISNUMBER(SEARCH("*.unk*",D1151)),"Other Federal Awards",IF(ISERROR(VLOOKUP(D1151,'CFDA Program Titles Table'!A$2:C$2607,3,FALSE)),"",VLOOKUP(D1151,'CFDA Program Titles Table'!A$2:C$2607,3,FALSE)))</f>
        <v/>
      </c>
      <c r="J1151" s="70"/>
      <c r="K1151" s="70"/>
      <c r="L1151" s="2"/>
      <c r="M1151" s="10"/>
      <c r="N1151" s="10"/>
      <c r="R1151" s="17"/>
      <c r="S1151" s="106" t="str">
        <f>IFERROR(IF(J1151="Y", "Research And Development Programs Cluster:", VLOOKUP(D1151,'Cluster Info'!$A$2:$B$113,2,FALSE)), "Non Cluster:")</f>
        <v>Non Cluster:</v>
      </c>
      <c r="T1151" s="106">
        <f t="shared" si="85"/>
        <v>0</v>
      </c>
      <c r="U1151" s="106">
        <f t="shared" si="87"/>
        <v>0</v>
      </c>
      <c r="V1151" s="106">
        <f t="shared" si="88"/>
        <v>0</v>
      </c>
      <c r="W1151" s="119">
        <f t="shared" si="86"/>
        <v>0</v>
      </c>
      <c r="X1151" s="106">
        <f t="shared" si="89"/>
        <v>0</v>
      </c>
    </row>
    <row r="1152" spans="1:24" ht="14">
      <c r="A1152" s="198"/>
      <c r="D1152" s="1"/>
      <c r="E1152" s="1"/>
      <c r="F1152" s="187"/>
      <c r="G1152" s="187"/>
      <c r="H1152" s="80" t="str">
        <f>IF(ISERROR(IF(ISERROR(VLOOKUP((LEFT(D1152,2)),'Fed. Agency Identifier Table'!A$2:C$63,3,FALSE)),(VLOOKUP((LEFT(D1152,1)),'Fed. Agency Identifier Table'!A$2:C$63,3,FALSE)),(VLOOKUP((LEFT(D1152,2)),'Fed. Agency Identifier Table'!A$2:C$63,3,FALSE)))),"",(IF(ISERROR(VLOOKUP((LEFT(D1152,2)),'Fed. Agency Identifier Table'!A$2:C$63,3,FALSE)),(VLOOKUP((LEFT(D1152,1)),'Fed. Agency Identifier Table'!A$2:C$63,3,FALSE)),(VLOOKUP((LEFT(D1152,2)),'Fed. Agency Identifier Table'!A$2:C$63,3,FALSE)))))</f>
        <v/>
      </c>
      <c r="I1152" s="150" t="str">
        <f>IF(ISNUMBER(SEARCH("*.unk*",D1152)),"Other Federal Awards",IF(ISERROR(VLOOKUP(D1152,'CFDA Program Titles Table'!A$2:C$2607,3,FALSE)),"",VLOOKUP(D1152,'CFDA Program Titles Table'!A$2:C$2607,3,FALSE)))</f>
        <v/>
      </c>
      <c r="J1152" s="70"/>
      <c r="K1152" s="70"/>
      <c r="L1152" s="2"/>
      <c r="M1152" s="10"/>
      <c r="N1152" s="10"/>
      <c r="R1152" s="17"/>
      <c r="S1152" s="106" t="str">
        <f>IFERROR(IF(J1152="Y", "Research And Development Programs Cluster:", VLOOKUP(D1152,'Cluster Info'!$A$2:$B$113,2,FALSE)), "Non Cluster:")</f>
        <v>Non Cluster:</v>
      </c>
      <c r="T1152" s="106">
        <f t="shared" si="85"/>
        <v>0</v>
      </c>
      <c r="U1152" s="106">
        <f t="shared" si="87"/>
        <v>0</v>
      </c>
      <c r="V1152" s="106">
        <f t="shared" si="88"/>
        <v>0</v>
      </c>
      <c r="W1152" s="119">
        <f t="shared" si="86"/>
        <v>0</v>
      </c>
      <c r="X1152" s="106">
        <f t="shared" si="89"/>
        <v>0</v>
      </c>
    </row>
    <row r="1153" spans="1:24" ht="14">
      <c r="A1153" s="198"/>
      <c r="D1153" s="1"/>
      <c r="E1153" s="1"/>
      <c r="F1153" s="187"/>
      <c r="G1153" s="187"/>
      <c r="H1153" s="80" t="str">
        <f>IF(ISERROR(IF(ISERROR(VLOOKUP((LEFT(D1153,2)),'Fed. Agency Identifier Table'!A$2:C$63,3,FALSE)),(VLOOKUP((LEFT(D1153,1)),'Fed. Agency Identifier Table'!A$2:C$63,3,FALSE)),(VLOOKUP((LEFT(D1153,2)),'Fed. Agency Identifier Table'!A$2:C$63,3,FALSE)))),"",(IF(ISERROR(VLOOKUP((LEFT(D1153,2)),'Fed. Agency Identifier Table'!A$2:C$63,3,FALSE)),(VLOOKUP((LEFT(D1153,1)),'Fed. Agency Identifier Table'!A$2:C$63,3,FALSE)),(VLOOKUP((LEFT(D1153,2)),'Fed. Agency Identifier Table'!A$2:C$63,3,FALSE)))))</f>
        <v/>
      </c>
      <c r="I1153" s="150" t="str">
        <f>IF(ISNUMBER(SEARCH("*.unk*",D1153)),"Other Federal Awards",IF(ISERROR(VLOOKUP(D1153,'CFDA Program Titles Table'!A$2:C$2607,3,FALSE)),"",VLOOKUP(D1153,'CFDA Program Titles Table'!A$2:C$2607,3,FALSE)))</f>
        <v/>
      </c>
      <c r="J1153" s="70"/>
      <c r="K1153" s="70"/>
      <c r="L1153" s="2"/>
      <c r="M1153" s="10"/>
      <c r="N1153" s="10"/>
      <c r="R1153" s="17"/>
      <c r="S1153" s="106" t="str">
        <f>IFERROR(IF(J1153="Y", "Research And Development Programs Cluster:", VLOOKUP(D1153,'Cluster Info'!$A$2:$B$113,2,FALSE)), "Non Cluster:")</f>
        <v>Non Cluster:</v>
      </c>
      <c r="T1153" s="106">
        <f t="shared" si="85"/>
        <v>0</v>
      </c>
      <c r="U1153" s="106">
        <f t="shared" si="87"/>
        <v>0</v>
      </c>
      <c r="V1153" s="106">
        <f t="shared" si="88"/>
        <v>0</v>
      </c>
      <c r="W1153" s="119">
        <f t="shared" si="86"/>
        <v>0</v>
      </c>
      <c r="X1153" s="106">
        <f t="shared" si="89"/>
        <v>0</v>
      </c>
    </row>
    <row r="1154" spans="1:24" ht="14">
      <c r="A1154" s="198"/>
      <c r="D1154" s="1"/>
      <c r="E1154" s="1"/>
      <c r="F1154" s="187"/>
      <c r="G1154" s="187"/>
      <c r="H1154" s="80" t="str">
        <f>IF(ISERROR(IF(ISERROR(VLOOKUP((LEFT(D1154,2)),'Fed. Agency Identifier Table'!A$2:C$63,3,FALSE)),(VLOOKUP((LEFT(D1154,1)),'Fed. Agency Identifier Table'!A$2:C$63,3,FALSE)),(VLOOKUP((LEFT(D1154,2)),'Fed. Agency Identifier Table'!A$2:C$63,3,FALSE)))),"",(IF(ISERROR(VLOOKUP((LEFT(D1154,2)),'Fed. Agency Identifier Table'!A$2:C$63,3,FALSE)),(VLOOKUP((LEFT(D1154,1)),'Fed. Agency Identifier Table'!A$2:C$63,3,FALSE)),(VLOOKUP((LEFT(D1154,2)),'Fed. Agency Identifier Table'!A$2:C$63,3,FALSE)))))</f>
        <v/>
      </c>
      <c r="I1154" s="150" t="str">
        <f>IF(ISNUMBER(SEARCH("*.unk*",D1154)),"Other Federal Awards",IF(ISERROR(VLOOKUP(D1154,'CFDA Program Titles Table'!A$2:C$2607,3,FALSE)),"",VLOOKUP(D1154,'CFDA Program Titles Table'!A$2:C$2607,3,FALSE)))</f>
        <v/>
      </c>
      <c r="J1154" s="70"/>
      <c r="K1154" s="70"/>
      <c r="L1154" s="2"/>
      <c r="M1154" s="10"/>
      <c r="N1154" s="10"/>
      <c r="R1154" s="17"/>
      <c r="S1154" s="106" t="str">
        <f>IFERROR(IF(J1154="Y", "Research And Development Programs Cluster:", VLOOKUP(D1154,'Cluster Info'!$A$2:$B$113,2,FALSE)), "Non Cluster:")</f>
        <v>Non Cluster:</v>
      </c>
      <c r="T1154" s="106">
        <f t="shared" ref="T1154:T1217" si="90">IF(E1154="Y","ARRA - "&amp;N1154, N1154)</f>
        <v>0</v>
      </c>
      <c r="U1154" s="106">
        <f t="shared" si="87"/>
        <v>0</v>
      </c>
      <c r="V1154" s="106">
        <f t="shared" si="88"/>
        <v>0</v>
      </c>
      <c r="W1154" s="119">
        <f t="shared" ref="W1154:W1217" si="91">IF(AND(J1154="Y",I1154="Other Federal Awards"),(LEFT(D1154,2)&amp;".RD"),D1154)</f>
        <v>0</v>
      </c>
      <c r="X1154" s="106">
        <f t="shared" si="89"/>
        <v>0</v>
      </c>
    </row>
    <row r="1155" spans="1:24" ht="14">
      <c r="A1155" s="198"/>
      <c r="D1155" s="1"/>
      <c r="E1155" s="1"/>
      <c r="F1155" s="187"/>
      <c r="G1155" s="187"/>
      <c r="H1155" s="80" t="str">
        <f>IF(ISERROR(IF(ISERROR(VLOOKUP((LEFT(D1155,2)),'Fed. Agency Identifier Table'!A$2:C$63,3,FALSE)),(VLOOKUP((LEFT(D1155,1)),'Fed. Agency Identifier Table'!A$2:C$63,3,FALSE)),(VLOOKUP((LEFT(D1155,2)),'Fed. Agency Identifier Table'!A$2:C$63,3,FALSE)))),"",(IF(ISERROR(VLOOKUP((LEFT(D1155,2)),'Fed. Agency Identifier Table'!A$2:C$63,3,FALSE)),(VLOOKUP((LEFT(D1155,1)),'Fed. Agency Identifier Table'!A$2:C$63,3,FALSE)),(VLOOKUP((LEFT(D1155,2)),'Fed. Agency Identifier Table'!A$2:C$63,3,FALSE)))))</f>
        <v/>
      </c>
      <c r="I1155" s="150" t="str">
        <f>IF(ISNUMBER(SEARCH("*.unk*",D1155)),"Other Federal Awards",IF(ISERROR(VLOOKUP(D1155,'CFDA Program Titles Table'!A$2:C$2607,3,FALSE)),"",VLOOKUP(D1155,'CFDA Program Titles Table'!A$2:C$2607,3,FALSE)))</f>
        <v/>
      </c>
      <c r="J1155" s="70"/>
      <c r="K1155" s="70"/>
      <c r="L1155" s="2"/>
      <c r="M1155" s="10"/>
      <c r="N1155" s="10"/>
      <c r="R1155" s="17"/>
      <c r="S1155" s="106" t="str">
        <f>IFERROR(IF(J1155="Y", "Research And Development Programs Cluster:", VLOOKUP(D1155,'Cluster Info'!$A$2:$B$113,2,FALSE)), "Non Cluster:")</f>
        <v>Non Cluster:</v>
      </c>
      <c r="T1155" s="106">
        <f t="shared" si="90"/>
        <v>0</v>
      </c>
      <c r="U1155" s="106">
        <f t="shared" ref="U1155:U1218" si="92">IF(F1155="Y","COVID-19 - "&amp;N1155, N1155)</f>
        <v>0</v>
      </c>
      <c r="V1155" s="106">
        <f t="shared" ref="V1155:V1218" si="93">IF(G1155="Y","ARP - "&amp;N1155, N1155)</f>
        <v>0</v>
      </c>
      <c r="W1155" s="119">
        <f t="shared" si="91"/>
        <v>0</v>
      </c>
      <c r="X1155" s="106">
        <f t="shared" ref="X1155:X1218" si="94">O1155-P1155</f>
        <v>0</v>
      </c>
    </row>
    <row r="1156" spans="1:24" ht="14">
      <c r="A1156" s="198"/>
      <c r="D1156" s="1"/>
      <c r="E1156" s="1"/>
      <c r="F1156" s="187"/>
      <c r="G1156" s="187"/>
      <c r="H1156" s="80" t="str">
        <f>IF(ISERROR(IF(ISERROR(VLOOKUP((LEFT(D1156,2)),'Fed. Agency Identifier Table'!A$2:C$63,3,FALSE)),(VLOOKUP((LEFT(D1156,1)),'Fed. Agency Identifier Table'!A$2:C$63,3,FALSE)),(VLOOKUP((LEFT(D1156,2)),'Fed. Agency Identifier Table'!A$2:C$63,3,FALSE)))),"",(IF(ISERROR(VLOOKUP((LEFT(D1156,2)),'Fed. Agency Identifier Table'!A$2:C$63,3,FALSE)),(VLOOKUP((LEFT(D1156,1)),'Fed. Agency Identifier Table'!A$2:C$63,3,FALSE)),(VLOOKUP((LEFT(D1156,2)),'Fed. Agency Identifier Table'!A$2:C$63,3,FALSE)))))</f>
        <v/>
      </c>
      <c r="I1156" s="150" t="str">
        <f>IF(ISNUMBER(SEARCH("*.unk*",D1156)),"Other Federal Awards",IF(ISERROR(VLOOKUP(D1156,'CFDA Program Titles Table'!A$2:C$2607,3,FALSE)),"",VLOOKUP(D1156,'CFDA Program Titles Table'!A$2:C$2607,3,FALSE)))</f>
        <v/>
      </c>
      <c r="J1156" s="70"/>
      <c r="K1156" s="70"/>
      <c r="L1156" s="2"/>
      <c r="M1156" s="10"/>
      <c r="N1156" s="10"/>
      <c r="R1156" s="17"/>
      <c r="S1156" s="106" t="str">
        <f>IFERROR(IF(J1156="Y", "Research And Development Programs Cluster:", VLOOKUP(D1156,'Cluster Info'!$A$2:$B$113,2,FALSE)), "Non Cluster:")</f>
        <v>Non Cluster:</v>
      </c>
      <c r="T1156" s="106">
        <f t="shared" si="90"/>
        <v>0</v>
      </c>
      <c r="U1156" s="106">
        <f t="shared" si="92"/>
        <v>0</v>
      </c>
      <c r="V1156" s="106">
        <f t="shared" si="93"/>
        <v>0</v>
      </c>
      <c r="W1156" s="119">
        <f t="shared" si="91"/>
        <v>0</v>
      </c>
      <c r="X1156" s="106">
        <f t="shared" si="94"/>
        <v>0</v>
      </c>
    </row>
    <row r="1157" spans="1:24" ht="14">
      <c r="A1157" s="198"/>
      <c r="D1157" s="1"/>
      <c r="E1157" s="1"/>
      <c r="F1157" s="187"/>
      <c r="G1157" s="187"/>
      <c r="H1157" s="80" t="str">
        <f>IF(ISERROR(IF(ISERROR(VLOOKUP((LEFT(D1157,2)),'Fed. Agency Identifier Table'!A$2:C$63,3,FALSE)),(VLOOKUP((LEFT(D1157,1)),'Fed. Agency Identifier Table'!A$2:C$63,3,FALSE)),(VLOOKUP((LEFT(D1157,2)),'Fed. Agency Identifier Table'!A$2:C$63,3,FALSE)))),"",(IF(ISERROR(VLOOKUP((LEFT(D1157,2)),'Fed. Agency Identifier Table'!A$2:C$63,3,FALSE)),(VLOOKUP((LEFT(D1157,1)),'Fed. Agency Identifier Table'!A$2:C$63,3,FALSE)),(VLOOKUP((LEFT(D1157,2)),'Fed. Agency Identifier Table'!A$2:C$63,3,FALSE)))))</f>
        <v/>
      </c>
      <c r="I1157" s="150" t="str">
        <f>IF(ISNUMBER(SEARCH("*.unk*",D1157)),"Other Federal Awards",IF(ISERROR(VLOOKUP(D1157,'CFDA Program Titles Table'!A$2:C$2607,3,FALSE)),"",VLOOKUP(D1157,'CFDA Program Titles Table'!A$2:C$2607,3,FALSE)))</f>
        <v/>
      </c>
      <c r="J1157" s="70"/>
      <c r="K1157" s="70"/>
      <c r="L1157" s="2"/>
      <c r="M1157" s="10"/>
      <c r="N1157" s="10"/>
      <c r="R1157" s="17"/>
      <c r="S1157" s="106" t="str">
        <f>IFERROR(IF(J1157="Y", "Research And Development Programs Cluster:", VLOOKUP(D1157,'Cluster Info'!$A$2:$B$113,2,FALSE)), "Non Cluster:")</f>
        <v>Non Cluster:</v>
      </c>
      <c r="T1157" s="106">
        <f t="shared" si="90"/>
        <v>0</v>
      </c>
      <c r="U1157" s="106">
        <f t="shared" si="92"/>
        <v>0</v>
      </c>
      <c r="V1157" s="106">
        <f t="shared" si="93"/>
        <v>0</v>
      </c>
      <c r="W1157" s="119">
        <f t="shared" si="91"/>
        <v>0</v>
      </c>
      <c r="X1157" s="106">
        <f t="shared" si="94"/>
        <v>0</v>
      </c>
    </row>
    <row r="1158" spans="1:24" ht="14">
      <c r="A1158" s="198"/>
      <c r="D1158" s="1"/>
      <c r="E1158" s="1"/>
      <c r="F1158" s="187"/>
      <c r="G1158" s="187"/>
      <c r="H1158" s="80" t="str">
        <f>IF(ISERROR(IF(ISERROR(VLOOKUP((LEFT(D1158,2)),'Fed. Agency Identifier Table'!A$2:C$63,3,FALSE)),(VLOOKUP((LEFT(D1158,1)),'Fed. Agency Identifier Table'!A$2:C$63,3,FALSE)),(VLOOKUP((LEFT(D1158,2)),'Fed. Agency Identifier Table'!A$2:C$63,3,FALSE)))),"",(IF(ISERROR(VLOOKUP((LEFT(D1158,2)),'Fed. Agency Identifier Table'!A$2:C$63,3,FALSE)),(VLOOKUP((LEFT(D1158,1)),'Fed. Agency Identifier Table'!A$2:C$63,3,FALSE)),(VLOOKUP((LEFT(D1158,2)),'Fed. Agency Identifier Table'!A$2:C$63,3,FALSE)))))</f>
        <v/>
      </c>
      <c r="I1158" s="150" t="str">
        <f>IF(ISNUMBER(SEARCH("*.unk*",D1158)),"Other Federal Awards",IF(ISERROR(VLOOKUP(D1158,'CFDA Program Titles Table'!A$2:C$2607,3,FALSE)),"",VLOOKUP(D1158,'CFDA Program Titles Table'!A$2:C$2607,3,FALSE)))</f>
        <v/>
      </c>
      <c r="J1158" s="70"/>
      <c r="K1158" s="70"/>
      <c r="L1158" s="2"/>
      <c r="M1158" s="10"/>
      <c r="N1158" s="10"/>
      <c r="R1158" s="17"/>
      <c r="S1158" s="106" t="str">
        <f>IFERROR(IF(J1158="Y", "Research And Development Programs Cluster:", VLOOKUP(D1158,'Cluster Info'!$A$2:$B$113,2,FALSE)), "Non Cluster:")</f>
        <v>Non Cluster:</v>
      </c>
      <c r="T1158" s="106">
        <f t="shared" si="90"/>
        <v>0</v>
      </c>
      <c r="U1158" s="106">
        <f t="shared" si="92"/>
        <v>0</v>
      </c>
      <c r="V1158" s="106">
        <f t="shared" si="93"/>
        <v>0</v>
      </c>
      <c r="W1158" s="119">
        <f t="shared" si="91"/>
        <v>0</v>
      </c>
      <c r="X1158" s="106">
        <f t="shared" si="94"/>
        <v>0</v>
      </c>
    </row>
    <row r="1159" spans="1:24" ht="14">
      <c r="A1159" s="198"/>
      <c r="D1159" s="1"/>
      <c r="E1159" s="1"/>
      <c r="F1159" s="187"/>
      <c r="G1159" s="187"/>
      <c r="H1159" s="80" t="str">
        <f>IF(ISERROR(IF(ISERROR(VLOOKUP((LEFT(D1159,2)),'Fed. Agency Identifier Table'!A$2:C$63,3,FALSE)),(VLOOKUP((LEFT(D1159,1)),'Fed. Agency Identifier Table'!A$2:C$63,3,FALSE)),(VLOOKUP((LEFT(D1159,2)),'Fed. Agency Identifier Table'!A$2:C$63,3,FALSE)))),"",(IF(ISERROR(VLOOKUP((LEFT(D1159,2)),'Fed. Agency Identifier Table'!A$2:C$63,3,FALSE)),(VLOOKUP((LEFT(D1159,1)),'Fed. Agency Identifier Table'!A$2:C$63,3,FALSE)),(VLOOKUP((LEFT(D1159,2)),'Fed. Agency Identifier Table'!A$2:C$63,3,FALSE)))))</f>
        <v/>
      </c>
      <c r="I1159" s="150" t="str">
        <f>IF(ISNUMBER(SEARCH("*.unk*",D1159)),"Other Federal Awards",IF(ISERROR(VLOOKUP(D1159,'CFDA Program Titles Table'!A$2:C$2607,3,FALSE)),"",VLOOKUP(D1159,'CFDA Program Titles Table'!A$2:C$2607,3,FALSE)))</f>
        <v/>
      </c>
      <c r="J1159" s="70"/>
      <c r="K1159" s="70"/>
      <c r="L1159" s="2"/>
      <c r="M1159" s="10"/>
      <c r="N1159" s="10"/>
      <c r="R1159" s="17"/>
      <c r="S1159" s="106" t="str">
        <f>IFERROR(IF(J1159="Y", "Research And Development Programs Cluster:", VLOOKUP(D1159,'Cluster Info'!$A$2:$B$113,2,FALSE)), "Non Cluster:")</f>
        <v>Non Cluster:</v>
      </c>
      <c r="T1159" s="106">
        <f t="shared" si="90"/>
        <v>0</v>
      </c>
      <c r="U1159" s="106">
        <f t="shared" si="92"/>
        <v>0</v>
      </c>
      <c r="V1159" s="106">
        <f t="shared" si="93"/>
        <v>0</v>
      </c>
      <c r="W1159" s="119">
        <f t="shared" si="91"/>
        <v>0</v>
      </c>
      <c r="X1159" s="106">
        <f t="shared" si="94"/>
        <v>0</v>
      </c>
    </row>
    <row r="1160" spans="1:24" ht="14">
      <c r="A1160" s="198"/>
      <c r="D1160" s="1"/>
      <c r="E1160" s="1"/>
      <c r="F1160" s="187"/>
      <c r="G1160" s="187"/>
      <c r="H1160" s="80" t="str">
        <f>IF(ISERROR(IF(ISERROR(VLOOKUP((LEFT(D1160,2)),'Fed. Agency Identifier Table'!A$2:C$63,3,FALSE)),(VLOOKUP((LEFT(D1160,1)),'Fed. Agency Identifier Table'!A$2:C$63,3,FALSE)),(VLOOKUP((LEFT(D1160,2)),'Fed. Agency Identifier Table'!A$2:C$63,3,FALSE)))),"",(IF(ISERROR(VLOOKUP((LEFT(D1160,2)),'Fed. Agency Identifier Table'!A$2:C$63,3,FALSE)),(VLOOKUP((LEFT(D1160,1)),'Fed. Agency Identifier Table'!A$2:C$63,3,FALSE)),(VLOOKUP((LEFT(D1160,2)),'Fed. Agency Identifier Table'!A$2:C$63,3,FALSE)))))</f>
        <v/>
      </c>
      <c r="I1160" s="150" t="str">
        <f>IF(ISNUMBER(SEARCH("*.unk*",D1160)),"Other Federal Awards",IF(ISERROR(VLOOKUP(D1160,'CFDA Program Titles Table'!A$2:C$2607,3,FALSE)),"",VLOOKUP(D1160,'CFDA Program Titles Table'!A$2:C$2607,3,FALSE)))</f>
        <v/>
      </c>
      <c r="J1160" s="70"/>
      <c r="K1160" s="70"/>
      <c r="L1160" s="2"/>
      <c r="M1160" s="10"/>
      <c r="N1160" s="10"/>
      <c r="R1160" s="17"/>
      <c r="S1160" s="106" t="str">
        <f>IFERROR(IF(J1160="Y", "Research And Development Programs Cluster:", VLOOKUP(D1160,'Cluster Info'!$A$2:$B$113,2,FALSE)), "Non Cluster:")</f>
        <v>Non Cluster:</v>
      </c>
      <c r="T1160" s="106">
        <f t="shared" si="90"/>
        <v>0</v>
      </c>
      <c r="U1160" s="106">
        <f t="shared" si="92"/>
        <v>0</v>
      </c>
      <c r="V1160" s="106">
        <f t="shared" si="93"/>
        <v>0</v>
      </c>
      <c r="W1160" s="119">
        <f t="shared" si="91"/>
        <v>0</v>
      </c>
      <c r="X1160" s="106">
        <f t="shared" si="94"/>
        <v>0</v>
      </c>
    </row>
    <row r="1161" spans="1:24" ht="14">
      <c r="A1161" s="198"/>
      <c r="D1161" s="1"/>
      <c r="E1161" s="1"/>
      <c r="F1161" s="187"/>
      <c r="G1161" s="187"/>
      <c r="H1161" s="80" t="str">
        <f>IF(ISERROR(IF(ISERROR(VLOOKUP((LEFT(D1161,2)),'Fed. Agency Identifier Table'!A$2:C$63,3,FALSE)),(VLOOKUP((LEFT(D1161,1)),'Fed. Agency Identifier Table'!A$2:C$63,3,FALSE)),(VLOOKUP((LEFT(D1161,2)),'Fed. Agency Identifier Table'!A$2:C$63,3,FALSE)))),"",(IF(ISERROR(VLOOKUP((LEFT(D1161,2)),'Fed. Agency Identifier Table'!A$2:C$63,3,FALSE)),(VLOOKUP((LEFT(D1161,1)),'Fed. Agency Identifier Table'!A$2:C$63,3,FALSE)),(VLOOKUP((LEFT(D1161,2)),'Fed. Agency Identifier Table'!A$2:C$63,3,FALSE)))))</f>
        <v/>
      </c>
      <c r="I1161" s="150" t="str">
        <f>IF(ISNUMBER(SEARCH("*.unk*",D1161)),"Other Federal Awards",IF(ISERROR(VLOOKUP(D1161,'CFDA Program Titles Table'!A$2:C$2607,3,FALSE)),"",VLOOKUP(D1161,'CFDA Program Titles Table'!A$2:C$2607,3,FALSE)))</f>
        <v/>
      </c>
      <c r="J1161" s="70"/>
      <c r="K1161" s="70"/>
      <c r="L1161" s="2"/>
      <c r="M1161" s="10"/>
      <c r="N1161" s="10"/>
      <c r="R1161" s="17"/>
      <c r="S1161" s="106" t="str">
        <f>IFERROR(IF(J1161="Y", "Research And Development Programs Cluster:", VLOOKUP(D1161,'Cluster Info'!$A$2:$B$113,2,FALSE)), "Non Cluster:")</f>
        <v>Non Cluster:</v>
      </c>
      <c r="T1161" s="106">
        <f t="shared" si="90"/>
        <v>0</v>
      </c>
      <c r="U1161" s="106">
        <f t="shared" si="92"/>
        <v>0</v>
      </c>
      <c r="V1161" s="106">
        <f t="shared" si="93"/>
        <v>0</v>
      </c>
      <c r="W1161" s="119">
        <f t="shared" si="91"/>
        <v>0</v>
      </c>
      <c r="X1161" s="106">
        <f t="shared" si="94"/>
        <v>0</v>
      </c>
    </row>
    <row r="1162" spans="1:24" ht="14">
      <c r="A1162" s="198"/>
      <c r="D1162" s="1"/>
      <c r="E1162" s="1"/>
      <c r="F1162" s="187"/>
      <c r="G1162" s="187"/>
      <c r="H1162" s="80" t="str">
        <f>IF(ISERROR(IF(ISERROR(VLOOKUP((LEFT(D1162,2)),'Fed. Agency Identifier Table'!A$2:C$63,3,FALSE)),(VLOOKUP((LEFT(D1162,1)),'Fed. Agency Identifier Table'!A$2:C$63,3,FALSE)),(VLOOKUP((LEFT(D1162,2)),'Fed. Agency Identifier Table'!A$2:C$63,3,FALSE)))),"",(IF(ISERROR(VLOOKUP((LEFT(D1162,2)),'Fed. Agency Identifier Table'!A$2:C$63,3,FALSE)),(VLOOKUP((LEFT(D1162,1)),'Fed. Agency Identifier Table'!A$2:C$63,3,FALSE)),(VLOOKUP((LEFT(D1162,2)),'Fed. Agency Identifier Table'!A$2:C$63,3,FALSE)))))</f>
        <v/>
      </c>
      <c r="I1162" s="150" t="str">
        <f>IF(ISNUMBER(SEARCH("*.unk*",D1162)),"Other Federal Awards",IF(ISERROR(VLOOKUP(D1162,'CFDA Program Titles Table'!A$2:C$2607,3,FALSE)),"",VLOOKUP(D1162,'CFDA Program Titles Table'!A$2:C$2607,3,FALSE)))</f>
        <v/>
      </c>
      <c r="J1162" s="70"/>
      <c r="K1162" s="70"/>
      <c r="L1162" s="2"/>
      <c r="M1162" s="10"/>
      <c r="N1162" s="10"/>
      <c r="R1162" s="17"/>
      <c r="S1162" s="106" t="str">
        <f>IFERROR(IF(J1162="Y", "Research And Development Programs Cluster:", VLOOKUP(D1162,'Cluster Info'!$A$2:$B$113,2,FALSE)), "Non Cluster:")</f>
        <v>Non Cluster:</v>
      </c>
      <c r="T1162" s="106">
        <f t="shared" si="90"/>
        <v>0</v>
      </c>
      <c r="U1162" s="106">
        <f t="shared" si="92"/>
        <v>0</v>
      </c>
      <c r="V1162" s="106">
        <f t="shared" si="93"/>
        <v>0</v>
      </c>
      <c r="W1162" s="119">
        <f t="shared" si="91"/>
        <v>0</v>
      </c>
      <c r="X1162" s="106">
        <f t="shared" si="94"/>
        <v>0</v>
      </c>
    </row>
    <row r="1163" spans="1:24" ht="14">
      <c r="A1163" s="198"/>
      <c r="D1163" s="1"/>
      <c r="E1163" s="1"/>
      <c r="F1163" s="187"/>
      <c r="G1163" s="187"/>
      <c r="H1163" s="80" t="str">
        <f>IF(ISERROR(IF(ISERROR(VLOOKUP((LEFT(D1163,2)),'Fed. Agency Identifier Table'!A$2:C$63,3,FALSE)),(VLOOKUP((LEFT(D1163,1)),'Fed. Agency Identifier Table'!A$2:C$63,3,FALSE)),(VLOOKUP((LEFT(D1163,2)),'Fed. Agency Identifier Table'!A$2:C$63,3,FALSE)))),"",(IF(ISERROR(VLOOKUP((LEFT(D1163,2)),'Fed. Agency Identifier Table'!A$2:C$63,3,FALSE)),(VLOOKUP((LEFT(D1163,1)),'Fed. Agency Identifier Table'!A$2:C$63,3,FALSE)),(VLOOKUP((LEFT(D1163,2)),'Fed. Agency Identifier Table'!A$2:C$63,3,FALSE)))))</f>
        <v/>
      </c>
      <c r="I1163" s="150" t="str">
        <f>IF(ISNUMBER(SEARCH("*.unk*",D1163)),"Other Federal Awards",IF(ISERROR(VLOOKUP(D1163,'CFDA Program Titles Table'!A$2:C$2607,3,FALSE)),"",VLOOKUP(D1163,'CFDA Program Titles Table'!A$2:C$2607,3,FALSE)))</f>
        <v/>
      </c>
      <c r="J1163" s="70"/>
      <c r="K1163" s="70"/>
      <c r="L1163" s="2"/>
      <c r="M1163" s="10"/>
      <c r="N1163" s="10"/>
      <c r="R1163" s="17"/>
      <c r="S1163" s="106" t="str">
        <f>IFERROR(IF(J1163="Y", "Research And Development Programs Cluster:", VLOOKUP(D1163,'Cluster Info'!$A$2:$B$113,2,FALSE)), "Non Cluster:")</f>
        <v>Non Cluster:</v>
      </c>
      <c r="T1163" s="106">
        <f t="shared" si="90"/>
        <v>0</v>
      </c>
      <c r="U1163" s="106">
        <f t="shared" si="92"/>
        <v>0</v>
      </c>
      <c r="V1163" s="106">
        <f t="shared" si="93"/>
        <v>0</v>
      </c>
      <c r="W1163" s="119">
        <f t="shared" si="91"/>
        <v>0</v>
      </c>
      <c r="X1163" s="106">
        <f t="shared" si="94"/>
        <v>0</v>
      </c>
    </row>
    <row r="1164" spans="1:24" ht="14">
      <c r="A1164" s="198"/>
      <c r="D1164" s="1"/>
      <c r="E1164" s="1"/>
      <c r="F1164" s="187"/>
      <c r="G1164" s="187"/>
      <c r="H1164" s="80" t="str">
        <f>IF(ISERROR(IF(ISERROR(VLOOKUP((LEFT(D1164,2)),'Fed. Agency Identifier Table'!A$2:C$63,3,FALSE)),(VLOOKUP((LEFT(D1164,1)),'Fed. Agency Identifier Table'!A$2:C$63,3,FALSE)),(VLOOKUP((LEFT(D1164,2)),'Fed. Agency Identifier Table'!A$2:C$63,3,FALSE)))),"",(IF(ISERROR(VLOOKUP((LEFT(D1164,2)),'Fed. Agency Identifier Table'!A$2:C$63,3,FALSE)),(VLOOKUP((LEFT(D1164,1)),'Fed. Agency Identifier Table'!A$2:C$63,3,FALSE)),(VLOOKUP((LEFT(D1164,2)),'Fed. Agency Identifier Table'!A$2:C$63,3,FALSE)))))</f>
        <v/>
      </c>
      <c r="I1164" s="150" t="str">
        <f>IF(ISNUMBER(SEARCH("*.unk*",D1164)),"Other Federal Awards",IF(ISERROR(VLOOKUP(D1164,'CFDA Program Titles Table'!A$2:C$2607,3,FALSE)),"",VLOOKUP(D1164,'CFDA Program Titles Table'!A$2:C$2607,3,FALSE)))</f>
        <v/>
      </c>
      <c r="J1164" s="70"/>
      <c r="K1164" s="70"/>
      <c r="L1164" s="2"/>
      <c r="M1164" s="10"/>
      <c r="N1164" s="10"/>
      <c r="R1164" s="17"/>
      <c r="S1164" s="106" t="str">
        <f>IFERROR(IF(J1164="Y", "Research And Development Programs Cluster:", VLOOKUP(D1164,'Cluster Info'!$A$2:$B$113,2,FALSE)), "Non Cluster:")</f>
        <v>Non Cluster:</v>
      </c>
      <c r="T1164" s="106">
        <f t="shared" si="90"/>
        <v>0</v>
      </c>
      <c r="U1164" s="106">
        <f t="shared" si="92"/>
        <v>0</v>
      </c>
      <c r="V1164" s="106">
        <f t="shared" si="93"/>
        <v>0</v>
      </c>
      <c r="W1164" s="119">
        <f t="shared" si="91"/>
        <v>0</v>
      </c>
      <c r="X1164" s="106">
        <f t="shared" si="94"/>
        <v>0</v>
      </c>
    </row>
    <row r="1165" spans="1:24" ht="14">
      <c r="A1165" s="198"/>
      <c r="D1165" s="1"/>
      <c r="E1165" s="1"/>
      <c r="F1165" s="187"/>
      <c r="G1165" s="187"/>
      <c r="H1165" s="80" t="str">
        <f>IF(ISERROR(IF(ISERROR(VLOOKUP((LEFT(D1165,2)),'Fed. Agency Identifier Table'!A$2:C$63,3,FALSE)),(VLOOKUP((LEFT(D1165,1)),'Fed. Agency Identifier Table'!A$2:C$63,3,FALSE)),(VLOOKUP((LEFT(D1165,2)),'Fed. Agency Identifier Table'!A$2:C$63,3,FALSE)))),"",(IF(ISERROR(VLOOKUP((LEFT(D1165,2)),'Fed. Agency Identifier Table'!A$2:C$63,3,FALSE)),(VLOOKUP((LEFT(D1165,1)),'Fed. Agency Identifier Table'!A$2:C$63,3,FALSE)),(VLOOKUP((LEFT(D1165,2)),'Fed. Agency Identifier Table'!A$2:C$63,3,FALSE)))))</f>
        <v/>
      </c>
      <c r="I1165" s="150" t="str">
        <f>IF(ISNUMBER(SEARCH("*.unk*",D1165)),"Other Federal Awards",IF(ISERROR(VLOOKUP(D1165,'CFDA Program Titles Table'!A$2:C$2607,3,FALSE)),"",VLOOKUP(D1165,'CFDA Program Titles Table'!A$2:C$2607,3,FALSE)))</f>
        <v/>
      </c>
      <c r="J1165" s="70"/>
      <c r="K1165" s="70"/>
      <c r="L1165" s="2"/>
      <c r="M1165" s="10"/>
      <c r="N1165" s="10"/>
      <c r="R1165" s="17"/>
      <c r="S1165" s="106" t="str">
        <f>IFERROR(IF(J1165="Y", "Research And Development Programs Cluster:", VLOOKUP(D1165,'Cluster Info'!$A$2:$B$113,2,FALSE)), "Non Cluster:")</f>
        <v>Non Cluster:</v>
      </c>
      <c r="T1165" s="106">
        <f t="shared" si="90"/>
        <v>0</v>
      </c>
      <c r="U1165" s="106">
        <f t="shared" si="92"/>
        <v>0</v>
      </c>
      <c r="V1165" s="106">
        <f t="shared" si="93"/>
        <v>0</v>
      </c>
      <c r="W1165" s="119">
        <f t="shared" si="91"/>
        <v>0</v>
      </c>
      <c r="X1165" s="106">
        <f t="shared" si="94"/>
        <v>0</v>
      </c>
    </row>
    <row r="1166" spans="1:24" ht="14">
      <c r="A1166" s="198"/>
      <c r="D1166" s="1"/>
      <c r="E1166" s="1"/>
      <c r="F1166" s="187"/>
      <c r="G1166" s="187"/>
      <c r="H1166" s="80" t="str">
        <f>IF(ISERROR(IF(ISERROR(VLOOKUP((LEFT(D1166,2)),'Fed. Agency Identifier Table'!A$2:C$63,3,FALSE)),(VLOOKUP((LEFT(D1166,1)),'Fed. Agency Identifier Table'!A$2:C$63,3,FALSE)),(VLOOKUP((LEFT(D1166,2)),'Fed. Agency Identifier Table'!A$2:C$63,3,FALSE)))),"",(IF(ISERROR(VLOOKUP((LEFT(D1166,2)),'Fed. Agency Identifier Table'!A$2:C$63,3,FALSE)),(VLOOKUP((LEFT(D1166,1)),'Fed. Agency Identifier Table'!A$2:C$63,3,FALSE)),(VLOOKUP((LEFT(D1166,2)),'Fed. Agency Identifier Table'!A$2:C$63,3,FALSE)))))</f>
        <v/>
      </c>
      <c r="I1166" s="150" t="str">
        <f>IF(ISNUMBER(SEARCH("*.unk*",D1166)),"Other Federal Awards",IF(ISERROR(VLOOKUP(D1166,'CFDA Program Titles Table'!A$2:C$2607,3,FALSE)),"",VLOOKUP(D1166,'CFDA Program Titles Table'!A$2:C$2607,3,FALSE)))</f>
        <v/>
      </c>
      <c r="J1166" s="70"/>
      <c r="K1166" s="70"/>
      <c r="L1166" s="2"/>
      <c r="M1166" s="10"/>
      <c r="N1166" s="10"/>
      <c r="R1166" s="17"/>
      <c r="S1166" s="106" t="str">
        <f>IFERROR(IF(J1166="Y", "Research And Development Programs Cluster:", VLOOKUP(D1166,'Cluster Info'!$A$2:$B$113,2,FALSE)), "Non Cluster:")</f>
        <v>Non Cluster:</v>
      </c>
      <c r="T1166" s="106">
        <f t="shared" si="90"/>
        <v>0</v>
      </c>
      <c r="U1166" s="106">
        <f t="shared" si="92"/>
        <v>0</v>
      </c>
      <c r="V1166" s="106">
        <f t="shared" si="93"/>
        <v>0</v>
      </c>
      <c r="W1166" s="119">
        <f t="shared" si="91"/>
        <v>0</v>
      </c>
      <c r="X1166" s="106">
        <f t="shared" si="94"/>
        <v>0</v>
      </c>
    </row>
    <row r="1167" spans="1:24" ht="14">
      <c r="A1167" s="198"/>
      <c r="D1167" s="1"/>
      <c r="E1167" s="1"/>
      <c r="F1167" s="187"/>
      <c r="G1167" s="187"/>
      <c r="H1167" s="80" t="str">
        <f>IF(ISERROR(IF(ISERROR(VLOOKUP((LEFT(D1167,2)),'Fed. Agency Identifier Table'!A$2:C$63,3,FALSE)),(VLOOKUP((LEFT(D1167,1)),'Fed. Agency Identifier Table'!A$2:C$63,3,FALSE)),(VLOOKUP((LEFT(D1167,2)),'Fed. Agency Identifier Table'!A$2:C$63,3,FALSE)))),"",(IF(ISERROR(VLOOKUP((LEFT(D1167,2)),'Fed. Agency Identifier Table'!A$2:C$63,3,FALSE)),(VLOOKUP((LEFT(D1167,1)),'Fed. Agency Identifier Table'!A$2:C$63,3,FALSE)),(VLOOKUP((LEFT(D1167,2)),'Fed. Agency Identifier Table'!A$2:C$63,3,FALSE)))))</f>
        <v/>
      </c>
      <c r="I1167" s="150" t="str">
        <f>IF(ISNUMBER(SEARCH("*.unk*",D1167)),"Other Federal Awards",IF(ISERROR(VLOOKUP(D1167,'CFDA Program Titles Table'!A$2:C$2607,3,FALSE)),"",VLOOKUP(D1167,'CFDA Program Titles Table'!A$2:C$2607,3,FALSE)))</f>
        <v/>
      </c>
      <c r="J1167" s="70"/>
      <c r="K1167" s="70"/>
      <c r="L1167" s="2"/>
      <c r="M1167" s="10"/>
      <c r="N1167" s="10"/>
      <c r="R1167" s="17"/>
      <c r="S1167" s="106" t="str">
        <f>IFERROR(IF(J1167="Y", "Research And Development Programs Cluster:", VLOOKUP(D1167,'Cluster Info'!$A$2:$B$113,2,FALSE)), "Non Cluster:")</f>
        <v>Non Cluster:</v>
      </c>
      <c r="T1167" s="106">
        <f t="shared" si="90"/>
        <v>0</v>
      </c>
      <c r="U1167" s="106">
        <f t="shared" si="92"/>
        <v>0</v>
      </c>
      <c r="V1167" s="106">
        <f t="shared" si="93"/>
        <v>0</v>
      </c>
      <c r="W1167" s="119">
        <f t="shared" si="91"/>
        <v>0</v>
      </c>
      <c r="X1167" s="106">
        <f t="shared" si="94"/>
        <v>0</v>
      </c>
    </row>
    <row r="1168" spans="1:24" ht="14">
      <c r="A1168" s="198"/>
      <c r="D1168" s="1"/>
      <c r="E1168" s="1"/>
      <c r="F1168" s="187"/>
      <c r="G1168" s="187"/>
      <c r="H1168" s="80" t="str">
        <f>IF(ISERROR(IF(ISERROR(VLOOKUP((LEFT(D1168,2)),'Fed. Agency Identifier Table'!A$2:C$63,3,FALSE)),(VLOOKUP((LEFT(D1168,1)),'Fed. Agency Identifier Table'!A$2:C$63,3,FALSE)),(VLOOKUP((LEFT(D1168,2)),'Fed. Agency Identifier Table'!A$2:C$63,3,FALSE)))),"",(IF(ISERROR(VLOOKUP((LEFT(D1168,2)),'Fed. Agency Identifier Table'!A$2:C$63,3,FALSE)),(VLOOKUP((LEFT(D1168,1)),'Fed. Agency Identifier Table'!A$2:C$63,3,FALSE)),(VLOOKUP((LEFT(D1168,2)),'Fed. Agency Identifier Table'!A$2:C$63,3,FALSE)))))</f>
        <v/>
      </c>
      <c r="I1168" s="150" t="str">
        <f>IF(ISNUMBER(SEARCH("*.unk*",D1168)),"Other Federal Awards",IF(ISERROR(VLOOKUP(D1168,'CFDA Program Titles Table'!A$2:C$2607,3,FALSE)),"",VLOOKUP(D1168,'CFDA Program Titles Table'!A$2:C$2607,3,FALSE)))</f>
        <v/>
      </c>
      <c r="J1168" s="70"/>
      <c r="K1168" s="70"/>
      <c r="L1168" s="2"/>
      <c r="M1168" s="10"/>
      <c r="N1168" s="10"/>
      <c r="R1168" s="17"/>
      <c r="S1168" s="106" t="str">
        <f>IFERROR(IF(J1168="Y", "Research And Development Programs Cluster:", VLOOKUP(D1168,'Cluster Info'!$A$2:$B$113,2,FALSE)), "Non Cluster:")</f>
        <v>Non Cluster:</v>
      </c>
      <c r="T1168" s="106">
        <f t="shared" si="90"/>
        <v>0</v>
      </c>
      <c r="U1168" s="106">
        <f t="shared" si="92"/>
        <v>0</v>
      </c>
      <c r="V1168" s="106">
        <f t="shared" si="93"/>
        <v>0</v>
      </c>
      <c r="W1168" s="119">
        <f t="shared" si="91"/>
        <v>0</v>
      </c>
      <c r="X1168" s="106">
        <f t="shared" si="94"/>
        <v>0</v>
      </c>
    </row>
    <row r="1169" spans="1:24" ht="14">
      <c r="A1169" s="198"/>
      <c r="D1169" s="1"/>
      <c r="E1169" s="1"/>
      <c r="F1169" s="187"/>
      <c r="G1169" s="187"/>
      <c r="H1169" s="80" t="str">
        <f>IF(ISERROR(IF(ISERROR(VLOOKUP((LEFT(D1169,2)),'Fed. Agency Identifier Table'!A$2:C$63,3,FALSE)),(VLOOKUP((LEFT(D1169,1)),'Fed. Agency Identifier Table'!A$2:C$63,3,FALSE)),(VLOOKUP((LEFT(D1169,2)),'Fed. Agency Identifier Table'!A$2:C$63,3,FALSE)))),"",(IF(ISERROR(VLOOKUP((LEFT(D1169,2)),'Fed. Agency Identifier Table'!A$2:C$63,3,FALSE)),(VLOOKUP((LEFT(D1169,1)),'Fed. Agency Identifier Table'!A$2:C$63,3,FALSE)),(VLOOKUP((LEFT(D1169,2)),'Fed. Agency Identifier Table'!A$2:C$63,3,FALSE)))))</f>
        <v/>
      </c>
      <c r="I1169" s="150" t="str">
        <f>IF(ISNUMBER(SEARCH("*.unk*",D1169)),"Other Federal Awards",IF(ISERROR(VLOOKUP(D1169,'CFDA Program Titles Table'!A$2:C$2607,3,FALSE)),"",VLOOKUP(D1169,'CFDA Program Titles Table'!A$2:C$2607,3,FALSE)))</f>
        <v/>
      </c>
      <c r="J1169" s="70"/>
      <c r="K1169" s="70"/>
      <c r="L1169" s="2"/>
      <c r="M1169" s="10"/>
      <c r="N1169" s="10"/>
      <c r="R1169" s="17"/>
      <c r="S1169" s="106" t="str">
        <f>IFERROR(IF(J1169="Y", "Research And Development Programs Cluster:", VLOOKUP(D1169,'Cluster Info'!$A$2:$B$113,2,FALSE)), "Non Cluster:")</f>
        <v>Non Cluster:</v>
      </c>
      <c r="T1169" s="106">
        <f t="shared" si="90"/>
        <v>0</v>
      </c>
      <c r="U1169" s="106">
        <f t="shared" si="92"/>
        <v>0</v>
      </c>
      <c r="V1169" s="106">
        <f t="shared" si="93"/>
        <v>0</v>
      </c>
      <c r="W1169" s="119">
        <f t="shared" si="91"/>
        <v>0</v>
      </c>
      <c r="X1169" s="106">
        <f t="shared" si="94"/>
        <v>0</v>
      </c>
    </row>
    <row r="1170" spans="1:24" ht="14">
      <c r="A1170" s="198"/>
      <c r="D1170" s="1"/>
      <c r="E1170" s="1"/>
      <c r="F1170" s="187"/>
      <c r="G1170" s="187"/>
      <c r="H1170" s="80" t="str">
        <f>IF(ISERROR(IF(ISERROR(VLOOKUP((LEFT(D1170,2)),'Fed. Agency Identifier Table'!A$2:C$63,3,FALSE)),(VLOOKUP((LEFT(D1170,1)),'Fed. Agency Identifier Table'!A$2:C$63,3,FALSE)),(VLOOKUP((LEFT(D1170,2)),'Fed. Agency Identifier Table'!A$2:C$63,3,FALSE)))),"",(IF(ISERROR(VLOOKUP((LEFT(D1170,2)),'Fed. Agency Identifier Table'!A$2:C$63,3,FALSE)),(VLOOKUP((LEFT(D1170,1)),'Fed. Agency Identifier Table'!A$2:C$63,3,FALSE)),(VLOOKUP((LEFT(D1170,2)),'Fed. Agency Identifier Table'!A$2:C$63,3,FALSE)))))</f>
        <v/>
      </c>
      <c r="I1170" s="150" t="str">
        <f>IF(ISNUMBER(SEARCH("*.unk*",D1170)),"Other Federal Awards",IF(ISERROR(VLOOKUP(D1170,'CFDA Program Titles Table'!A$2:C$2607,3,FALSE)),"",VLOOKUP(D1170,'CFDA Program Titles Table'!A$2:C$2607,3,FALSE)))</f>
        <v/>
      </c>
      <c r="J1170" s="70"/>
      <c r="K1170" s="70"/>
      <c r="L1170" s="2"/>
      <c r="M1170" s="10"/>
      <c r="N1170" s="10"/>
      <c r="R1170" s="17"/>
      <c r="S1170" s="106" t="str">
        <f>IFERROR(IF(J1170="Y", "Research And Development Programs Cluster:", VLOOKUP(D1170,'Cluster Info'!$A$2:$B$113,2,FALSE)), "Non Cluster:")</f>
        <v>Non Cluster:</v>
      </c>
      <c r="T1170" s="106">
        <f t="shared" si="90"/>
        <v>0</v>
      </c>
      <c r="U1170" s="106">
        <f t="shared" si="92"/>
        <v>0</v>
      </c>
      <c r="V1170" s="106">
        <f t="shared" si="93"/>
        <v>0</v>
      </c>
      <c r="W1170" s="119">
        <f t="shared" si="91"/>
        <v>0</v>
      </c>
      <c r="X1170" s="106">
        <f t="shared" si="94"/>
        <v>0</v>
      </c>
    </row>
    <row r="1171" spans="1:24" ht="14">
      <c r="A1171" s="198"/>
      <c r="D1171" s="1"/>
      <c r="E1171" s="1"/>
      <c r="F1171" s="187"/>
      <c r="G1171" s="187"/>
      <c r="H1171" s="80" t="str">
        <f>IF(ISERROR(IF(ISERROR(VLOOKUP((LEFT(D1171,2)),'Fed. Agency Identifier Table'!A$2:C$63,3,FALSE)),(VLOOKUP((LEFT(D1171,1)),'Fed. Agency Identifier Table'!A$2:C$63,3,FALSE)),(VLOOKUP((LEFT(D1171,2)),'Fed. Agency Identifier Table'!A$2:C$63,3,FALSE)))),"",(IF(ISERROR(VLOOKUP((LEFT(D1171,2)),'Fed. Agency Identifier Table'!A$2:C$63,3,FALSE)),(VLOOKUP((LEFT(D1171,1)),'Fed. Agency Identifier Table'!A$2:C$63,3,FALSE)),(VLOOKUP((LEFT(D1171,2)),'Fed. Agency Identifier Table'!A$2:C$63,3,FALSE)))))</f>
        <v/>
      </c>
      <c r="I1171" s="150" t="str">
        <f>IF(ISNUMBER(SEARCH("*.unk*",D1171)),"Other Federal Awards",IF(ISERROR(VLOOKUP(D1171,'CFDA Program Titles Table'!A$2:C$2607,3,FALSE)),"",VLOOKUP(D1171,'CFDA Program Titles Table'!A$2:C$2607,3,FALSE)))</f>
        <v/>
      </c>
      <c r="J1171" s="70"/>
      <c r="K1171" s="70"/>
      <c r="L1171" s="2"/>
      <c r="M1171" s="10"/>
      <c r="N1171" s="10"/>
      <c r="R1171" s="17"/>
      <c r="S1171" s="106" t="str">
        <f>IFERROR(IF(J1171="Y", "Research And Development Programs Cluster:", VLOOKUP(D1171,'Cluster Info'!$A$2:$B$113,2,FALSE)), "Non Cluster:")</f>
        <v>Non Cluster:</v>
      </c>
      <c r="T1171" s="106">
        <f t="shared" si="90"/>
        <v>0</v>
      </c>
      <c r="U1171" s="106">
        <f t="shared" si="92"/>
        <v>0</v>
      </c>
      <c r="V1171" s="106">
        <f t="shared" si="93"/>
        <v>0</v>
      </c>
      <c r="W1171" s="119">
        <f t="shared" si="91"/>
        <v>0</v>
      </c>
      <c r="X1171" s="106">
        <f t="shared" si="94"/>
        <v>0</v>
      </c>
    </row>
    <row r="1172" spans="1:24" ht="14">
      <c r="A1172" s="198"/>
      <c r="D1172" s="1"/>
      <c r="E1172" s="1"/>
      <c r="F1172" s="187"/>
      <c r="G1172" s="187"/>
      <c r="H1172" s="80" t="str">
        <f>IF(ISERROR(IF(ISERROR(VLOOKUP((LEFT(D1172,2)),'Fed. Agency Identifier Table'!A$2:C$63,3,FALSE)),(VLOOKUP((LEFT(D1172,1)),'Fed. Agency Identifier Table'!A$2:C$63,3,FALSE)),(VLOOKUP((LEFT(D1172,2)),'Fed. Agency Identifier Table'!A$2:C$63,3,FALSE)))),"",(IF(ISERROR(VLOOKUP((LEFT(D1172,2)),'Fed. Agency Identifier Table'!A$2:C$63,3,FALSE)),(VLOOKUP((LEFT(D1172,1)),'Fed. Agency Identifier Table'!A$2:C$63,3,FALSE)),(VLOOKUP((LEFT(D1172,2)),'Fed. Agency Identifier Table'!A$2:C$63,3,FALSE)))))</f>
        <v/>
      </c>
      <c r="I1172" s="150" t="str">
        <f>IF(ISNUMBER(SEARCH("*.unk*",D1172)),"Other Federal Awards",IF(ISERROR(VLOOKUP(D1172,'CFDA Program Titles Table'!A$2:C$2607,3,FALSE)),"",VLOOKUP(D1172,'CFDA Program Titles Table'!A$2:C$2607,3,FALSE)))</f>
        <v/>
      </c>
      <c r="J1172" s="70"/>
      <c r="K1172" s="70"/>
      <c r="L1172" s="2"/>
      <c r="M1172" s="10"/>
      <c r="N1172" s="10"/>
      <c r="R1172" s="17"/>
      <c r="S1172" s="106" t="str">
        <f>IFERROR(IF(J1172="Y", "Research And Development Programs Cluster:", VLOOKUP(D1172,'Cluster Info'!$A$2:$B$113,2,FALSE)), "Non Cluster:")</f>
        <v>Non Cluster:</v>
      </c>
      <c r="T1172" s="106">
        <f t="shared" si="90"/>
        <v>0</v>
      </c>
      <c r="U1172" s="106">
        <f t="shared" si="92"/>
        <v>0</v>
      </c>
      <c r="V1172" s="106">
        <f t="shared" si="93"/>
        <v>0</v>
      </c>
      <c r="W1172" s="119">
        <f t="shared" si="91"/>
        <v>0</v>
      </c>
      <c r="X1172" s="106">
        <f t="shared" si="94"/>
        <v>0</v>
      </c>
    </row>
    <row r="1173" spans="1:24" ht="14">
      <c r="A1173" s="198"/>
      <c r="D1173" s="1"/>
      <c r="E1173" s="1"/>
      <c r="F1173" s="187"/>
      <c r="G1173" s="187"/>
      <c r="H1173" s="80" t="str">
        <f>IF(ISERROR(IF(ISERROR(VLOOKUP((LEFT(D1173,2)),'Fed. Agency Identifier Table'!A$2:C$63,3,FALSE)),(VLOOKUP((LEFT(D1173,1)),'Fed. Agency Identifier Table'!A$2:C$63,3,FALSE)),(VLOOKUP((LEFT(D1173,2)),'Fed. Agency Identifier Table'!A$2:C$63,3,FALSE)))),"",(IF(ISERROR(VLOOKUP((LEFT(D1173,2)),'Fed. Agency Identifier Table'!A$2:C$63,3,FALSE)),(VLOOKUP((LEFT(D1173,1)),'Fed. Agency Identifier Table'!A$2:C$63,3,FALSE)),(VLOOKUP((LEFT(D1173,2)),'Fed. Agency Identifier Table'!A$2:C$63,3,FALSE)))))</f>
        <v/>
      </c>
      <c r="I1173" s="150" t="str">
        <f>IF(ISNUMBER(SEARCH("*.unk*",D1173)),"Other Federal Awards",IF(ISERROR(VLOOKUP(D1173,'CFDA Program Titles Table'!A$2:C$2607,3,FALSE)),"",VLOOKUP(D1173,'CFDA Program Titles Table'!A$2:C$2607,3,FALSE)))</f>
        <v/>
      </c>
      <c r="J1173" s="70"/>
      <c r="K1173" s="70"/>
      <c r="L1173" s="2"/>
      <c r="M1173" s="10"/>
      <c r="N1173" s="10"/>
      <c r="R1173" s="17"/>
      <c r="S1173" s="106" t="str">
        <f>IFERROR(IF(J1173="Y", "Research And Development Programs Cluster:", VLOOKUP(D1173,'Cluster Info'!$A$2:$B$113,2,FALSE)), "Non Cluster:")</f>
        <v>Non Cluster:</v>
      </c>
      <c r="T1173" s="106">
        <f t="shared" si="90"/>
        <v>0</v>
      </c>
      <c r="U1173" s="106">
        <f t="shared" si="92"/>
        <v>0</v>
      </c>
      <c r="V1173" s="106">
        <f t="shared" si="93"/>
        <v>0</v>
      </c>
      <c r="W1173" s="119">
        <f t="shared" si="91"/>
        <v>0</v>
      </c>
      <c r="X1173" s="106">
        <f t="shared" si="94"/>
        <v>0</v>
      </c>
    </row>
    <row r="1174" spans="1:24" ht="14">
      <c r="A1174" s="198"/>
      <c r="D1174" s="1"/>
      <c r="E1174" s="1"/>
      <c r="F1174" s="187"/>
      <c r="G1174" s="187"/>
      <c r="H1174" s="80" t="str">
        <f>IF(ISERROR(IF(ISERROR(VLOOKUP((LEFT(D1174,2)),'Fed. Agency Identifier Table'!A$2:C$63,3,FALSE)),(VLOOKUP((LEFT(D1174,1)),'Fed. Agency Identifier Table'!A$2:C$63,3,FALSE)),(VLOOKUP((LEFT(D1174,2)),'Fed. Agency Identifier Table'!A$2:C$63,3,FALSE)))),"",(IF(ISERROR(VLOOKUP((LEFT(D1174,2)),'Fed. Agency Identifier Table'!A$2:C$63,3,FALSE)),(VLOOKUP((LEFT(D1174,1)),'Fed. Agency Identifier Table'!A$2:C$63,3,FALSE)),(VLOOKUP((LEFT(D1174,2)),'Fed. Agency Identifier Table'!A$2:C$63,3,FALSE)))))</f>
        <v/>
      </c>
      <c r="I1174" s="150" t="str">
        <f>IF(ISNUMBER(SEARCH("*.unk*",D1174)),"Other Federal Awards",IF(ISERROR(VLOOKUP(D1174,'CFDA Program Titles Table'!A$2:C$2607,3,FALSE)),"",VLOOKUP(D1174,'CFDA Program Titles Table'!A$2:C$2607,3,FALSE)))</f>
        <v/>
      </c>
      <c r="J1174" s="70"/>
      <c r="K1174" s="70"/>
      <c r="L1174" s="2"/>
      <c r="M1174" s="10"/>
      <c r="N1174" s="10"/>
      <c r="R1174" s="17"/>
      <c r="S1174" s="106" t="str">
        <f>IFERROR(IF(J1174="Y", "Research And Development Programs Cluster:", VLOOKUP(D1174,'Cluster Info'!$A$2:$B$113,2,FALSE)), "Non Cluster:")</f>
        <v>Non Cluster:</v>
      </c>
      <c r="T1174" s="106">
        <f t="shared" si="90"/>
        <v>0</v>
      </c>
      <c r="U1174" s="106">
        <f t="shared" si="92"/>
        <v>0</v>
      </c>
      <c r="V1174" s="106">
        <f t="shared" si="93"/>
        <v>0</v>
      </c>
      <c r="W1174" s="119">
        <f t="shared" si="91"/>
        <v>0</v>
      </c>
      <c r="X1174" s="106">
        <f t="shared" si="94"/>
        <v>0</v>
      </c>
    </row>
    <row r="1175" spans="1:24" ht="14">
      <c r="A1175" s="198"/>
      <c r="D1175" s="1"/>
      <c r="E1175" s="1"/>
      <c r="F1175" s="187"/>
      <c r="G1175" s="187"/>
      <c r="H1175" s="80" t="str">
        <f>IF(ISERROR(IF(ISERROR(VLOOKUP((LEFT(D1175,2)),'Fed. Agency Identifier Table'!A$2:C$63,3,FALSE)),(VLOOKUP((LEFT(D1175,1)),'Fed. Agency Identifier Table'!A$2:C$63,3,FALSE)),(VLOOKUP((LEFT(D1175,2)),'Fed. Agency Identifier Table'!A$2:C$63,3,FALSE)))),"",(IF(ISERROR(VLOOKUP((LEFT(D1175,2)),'Fed. Agency Identifier Table'!A$2:C$63,3,FALSE)),(VLOOKUP((LEFT(D1175,1)),'Fed. Agency Identifier Table'!A$2:C$63,3,FALSE)),(VLOOKUP((LEFT(D1175,2)),'Fed. Agency Identifier Table'!A$2:C$63,3,FALSE)))))</f>
        <v/>
      </c>
      <c r="I1175" s="150" t="str">
        <f>IF(ISNUMBER(SEARCH("*.unk*",D1175)),"Other Federal Awards",IF(ISERROR(VLOOKUP(D1175,'CFDA Program Titles Table'!A$2:C$2607,3,FALSE)),"",VLOOKUP(D1175,'CFDA Program Titles Table'!A$2:C$2607,3,FALSE)))</f>
        <v/>
      </c>
      <c r="J1175" s="70"/>
      <c r="K1175" s="70"/>
      <c r="L1175" s="2"/>
      <c r="M1175" s="10"/>
      <c r="N1175" s="10"/>
      <c r="R1175" s="17"/>
      <c r="S1175" s="106" t="str">
        <f>IFERROR(IF(J1175="Y", "Research And Development Programs Cluster:", VLOOKUP(D1175,'Cluster Info'!$A$2:$B$113,2,FALSE)), "Non Cluster:")</f>
        <v>Non Cluster:</v>
      </c>
      <c r="T1175" s="106">
        <f t="shared" si="90"/>
        <v>0</v>
      </c>
      <c r="U1175" s="106">
        <f t="shared" si="92"/>
        <v>0</v>
      </c>
      <c r="V1175" s="106">
        <f t="shared" si="93"/>
        <v>0</v>
      </c>
      <c r="W1175" s="119">
        <f t="shared" si="91"/>
        <v>0</v>
      </c>
      <c r="X1175" s="106">
        <f t="shared" si="94"/>
        <v>0</v>
      </c>
    </row>
    <row r="1176" spans="1:24" ht="14">
      <c r="A1176" s="198"/>
      <c r="D1176" s="1"/>
      <c r="E1176" s="1"/>
      <c r="F1176" s="187"/>
      <c r="G1176" s="187"/>
      <c r="H1176" s="80" t="str">
        <f>IF(ISERROR(IF(ISERROR(VLOOKUP((LEFT(D1176,2)),'Fed. Agency Identifier Table'!A$2:C$63,3,FALSE)),(VLOOKUP((LEFT(D1176,1)),'Fed. Agency Identifier Table'!A$2:C$63,3,FALSE)),(VLOOKUP((LEFT(D1176,2)),'Fed. Agency Identifier Table'!A$2:C$63,3,FALSE)))),"",(IF(ISERROR(VLOOKUP((LEFT(D1176,2)),'Fed. Agency Identifier Table'!A$2:C$63,3,FALSE)),(VLOOKUP((LEFT(D1176,1)),'Fed. Agency Identifier Table'!A$2:C$63,3,FALSE)),(VLOOKUP((LEFT(D1176,2)),'Fed. Agency Identifier Table'!A$2:C$63,3,FALSE)))))</f>
        <v/>
      </c>
      <c r="I1176" s="150" t="str">
        <f>IF(ISNUMBER(SEARCH("*.unk*",D1176)),"Other Federal Awards",IF(ISERROR(VLOOKUP(D1176,'CFDA Program Titles Table'!A$2:C$2607,3,FALSE)),"",VLOOKUP(D1176,'CFDA Program Titles Table'!A$2:C$2607,3,FALSE)))</f>
        <v/>
      </c>
      <c r="J1176" s="70"/>
      <c r="K1176" s="70"/>
      <c r="L1176" s="2"/>
      <c r="M1176" s="10"/>
      <c r="N1176" s="10"/>
      <c r="R1176" s="17"/>
      <c r="S1176" s="106" t="str">
        <f>IFERROR(IF(J1176="Y", "Research And Development Programs Cluster:", VLOOKUP(D1176,'Cluster Info'!$A$2:$B$113,2,FALSE)), "Non Cluster:")</f>
        <v>Non Cluster:</v>
      </c>
      <c r="T1176" s="106">
        <f t="shared" si="90"/>
        <v>0</v>
      </c>
      <c r="U1176" s="106">
        <f t="shared" si="92"/>
        <v>0</v>
      </c>
      <c r="V1176" s="106">
        <f t="shared" si="93"/>
        <v>0</v>
      </c>
      <c r="W1176" s="119">
        <f t="shared" si="91"/>
        <v>0</v>
      </c>
      <c r="X1176" s="106">
        <f t="shared" si="94"/>
        <v>0</v>
      </c>
    </row>
    <row r="1177" spans="1:24" ht="14">
      <c r="A1177" s="198"/>
      <c r="D1177" s="1"/>
      <c r="E1177" s="1"/>
      <c r="F1177" s="187"/>
      <c r="G1177" s="187"/>
      <c r="H1177" s="80" t="str">
        <f>IF(ISERROR(IF(ISERROR(VLOOKUP((LEFT(D1177,2)),'Fed. Agency Identifier Table'!A$2:C$63,3,FALSE)),(VLOOKUP((LEFT(D1177,1)),'Fed. Agency Identifier Table'!A$2:C$63,3,FALSE)),(VLOOKUP((LEFT(D1177,2)),'Fed. Agency Identifier Table'!A$2:C$63,3,FALSE)))),"",(IF(ISERROR(VLOOKUP((LEFT(D1177,2)),'Fed. Agency Identifier Table'!A$2:C$63,3,FALSE)),(VLOOKUP((LEFT(D1177,1)),'Fed. Agency Identifier Table'!A$2:C$63,3,FALSE)),(VLOOKUP((LEFT(D1177,2)),'Fed. Agency Identifier Table'!A$2:C$63,3,FALSE)))))</f>
        <v/>
      </c>
      <c r="I1177" s="150" t="str">
        <f>IF(ISNUMBER(SEARCH("*.unk*",D1177)),"Other Federal Awards",IF(ISERROR(VLOOKUP(D1177,'CFDA Program Titles Table'!A$2:C$2607,3,FALSE)),"",VLOOKUP(D1177,'CFDA Program Titles Table'!A$2:C$2607,3,FALSE)))</f>
        <v/>
      </c>
      <c r="J1177" s="70"/>
      <c r="K1177" s="70"/>
      <c r="L1177" s="2"/>
      <c r="M1177" s="10"/>
      <c r="N1177" s="10"/>
      <c r="R1177" s="17"/>
      <c r="S1177" s="106" t="str">
        <f>IFERROR(IF(J1177="Y", "Research And Development Programs Cluster:", VLOOKUP(D1177,'Cluster Info'!$A$2:$B$113,2,FALSE)), "Non Cluster:")</f>
        <v>Non Cluster:</v>
      </c>
      <c r="T1177" s="106">
        <f t="shared" si="90"/>
        <v>0</v>
      </c>
      <c r="U1177" s="106">
        <f t="shared" si="92"/>
        <v>0</v>
      </c>
      <c r="V1177" s="106">
        <f t="shared" si="93"/>
        <v>0</v>
      </c>
      <c r="W1177" s="119">
        <f t="shared" si="91"/>
        <v>0</v>
      </c>
      <c r="X1177" s="106">
        <f t="shared" si="94"/>
        <v>0</v>
      </c>
    </row>
    <row r="1178" spans="1:24" ht="14">
      <c r="A1178" s="198"/>
      <c r="D1178" s="1"/>
      <c r="E1178" s="1"/>
      <c r="F1178" s="187"/>
      <c r="G1178" s="187"/>
      <c r="H1178" s="80" t="str">
        <f>IF(ISERROR(IF(ISERROR(VLOOKUP((LEFT(D1178,2)),'Fed. Agency Identifier Table'!A$2:C$63,3,FALSE)),(VLOOKUP((LEFT(D1178,1)),'Fed. Agency Identifier Table'!A$2:C$63,3,FALSE)),(VLOOKUP((LEFT(D1178,2)),'Fed. Agency Identifier Table'!A$2:C$63,3,FALSE)))),"",(IF(ISERROR(VLOOKUP((LEFT(D1178,2)),'Fed. Agency Identifier Table'!A$2:C$63,3,FALSE)),(VLOOKUP((LEFT(D1178,1)),'Fed. Agency Identifier Table'!A$2:C$63,3,FALSE)),(VLOOKUP((LEFT(D1178,2)),'Fed. Agency Identifier Table'!A$2:C$63,3,FALSE)))))</f>
        <v/>
      </c>
      <c r="I1178" s="150" t="str">
        <f>IF(ISNUMBER(SEARCH("*.unk*",D1178)),"Other Federal Awards",IF(ISERROR(VLOOKUP(D1178,'CFDA Program Titles Table'!A$2:C$2607,3,FALSE)),"",VLOOKUP(D1178,'CFDA Program Titles Table'!A$2:C$2607,3,FALSE)))</f>
        <v/>
      </c>
      <c r="J1178" s="70"/>
      <c r="K1178" s="70"/>
      <c r="L1178" s="2"/>
      <c r="M1178" s="10"/>
      <c r="N1178" s="10"/>
      <c r="R1178" s="17"/>
      <c r="S1178" s="106" t="str">
        <f>IFERROR(IF(J1178="Y", "Research And Development Programs Cluster:", VLOOKUP(D1178,'Cluster Info'!$A$2:$B$113,2,FALSE)), "Non Cluster:")</f>
        <v>Non Cluster:</v>
      </c>
      <c r="T1178" s="106">
        <f t="shared" si="90"/>
        <v>0</v>
      </c>
      <c r="U1178" s="106">
        <f t="shared" si="92"/>
        <v>0</v>
      </c>
      <c r="V1178" s="106">
        <f t="shared" si="93"/>
        <v>0</v>
      </c>
      <c r="W1178" s="119">
        <f t="shared" si="91"/>
        <v>0</v>
      </c>
      <c r="X1178" s="106">
        <f t="shared" si="94"/>
        <v>0</v>
      </c>
    </row>
    <row r="1179" spans="1:24" ht="14">
      <c r="A1179" s="198"/>
      <c r="D1179" s="1"/>
      <c r="E1179" s="1"/>
      <c r="F1179" s="187"/>
      <c r="G1179" s="187"/>
      <c r="H1179" s="80" t="str">
        <f>IF(ISERROR(IF(ISERROR(VLOOKUP((LEFT(D1179,2)),'Fed. Agency Identifier Table'!A$2:C$63,3,FALSE)),(VLOOKUP((LEFT(D1179,1)),'Fed. Agency Identifier Table'!A$2:C$63,3,FALSE)),(VLOOKUP((LEFT(D1179,2)),'Fed. Agency Identifier Table'!A$2:C$63,3,FALSE)))),"",(IF(ISERROR(VLOOKUP((LEFT(D1179,2)),'Fed. Agency Identifier Table'!A$2:C$63,3,FALSE)),(VLOOKUP((LEFT(D1179,1)),'Fed. Agency Identifier Table'!A$2:C$63,3,FALSE)),(VLOOKUP((LEFT(D1179,2)),'Fed. Agency Identifier Table'!A$2:C$63,3,FALSE)))))</f>
        <v/>
      </c>
      <c r="I1179" s="150" t="str">
        <f>IF(ISNUMBER(SEARCH("*.unk*",D1179)),"Other Federal Awards",IF(ISERROR(VLOOKUP(D1179,'CFDA Program Titles Table'!A$2:C$2607,3,FALSE)),"",VLOOKUP(D1179,'CFDA Program Titles Table'!A$2:C$2607,3,FALSE)))</f>
        <v/>
      </c>
      <c r="J1179" s="70"/>
      <c r="K1179" s="70"/>
      <c r="L1179" s="2"/>
      <c r="M1179" s="10"/>
      <c r="N1179" s="10"/>
      <c r="R1179" s="17"/>
      <c r="S1179" s="106" t="str">
        <f>IFERROR(IF(J1179="Y", "Research And Development Programs Cluster:", VLOOKUP(D1179,'Cluster Info'!$A$2:$B$113,2,FALSE)), "Non Cluster:")</f>
        <v>Non Cluster:</v>
      </c>
      <c r="T1179" s="106">
        <f t="shared" si="90"/>
        <v>0</v>
      </c>
      <c r="U1179" s="106">
        <f t="shared" si="92"/>
        <v>0</v>
      </c>
      <c r="V1179" s="106">
        <f t="shared" si="93"/>
        <v>0</v>
      </c>
      <c r="W1179" s="119">
        <f t="shared" si="91"/>
        <v>0</v>
      </c>
      <c r="X1179" s="106">
        <f t="shared" si="94"/>
        <v>0</v>
      </c>
    </row>
    <row r="1180" spans="1:24" ht="14">
      <c r="A1180" s="198"/>
      <c r="D1180" s="1"/>
      <c r="E1180" s="1"/>
      <c r="F1180" s="187"/>
      <c r="G1180" s="187"/>
      <c r="H1180" s="80" t="str">
        <f>IF(ISERROR(IF(ISERROR(VLOOKUP((LEFT(D1180,2)),'Fed. Agency Identifier Table'!A$2:C$63,3,FALSE)),(VLOOKUP((LEFT(D1180,1)),'Fed. Agency Identifier Table'!A$2:C$63,3,FALSE)),(VLOOKUP((LEFT(D1180,2)),'Fed. Agency Identifier Table'!A$2:C$63,3,FALSE)))),"",(IF(ISERROR(VLOOKUP((LEFT(D1180,2)),'Fed. Agency Identifier Table'!A$2:C$63,3,FALSE)),(VLOOKUP((LEFT(D1180,1)),'Fed. Agency Identifier Table'!A$2:C$63,3,FALSE)),(VLOOKUP((LEFT(D1180,2)),'Fed. Agency Identifier Table'!A$2:C$63,3,FALSE)))))</f>
        <v/>
      </c>
      <c r="I1180" s="150" t="str">
        <f>IF(ISNUMBER(SEARCH("*.unk*",D1180)),"Other Federal Awards",IF(ISERROR(VLOOKUP(D1180,'CFDA Program Titles Table'!A$2:C$2607,3,FALSE)),"",VLOOKUP(D1180,'CFDA Program Titles Table'!A$2:C$2607,3,FALSE)))</f>
        <v/>
      </c>
      <c r="J1180" s="70"/>
      <c r="K1180" s="70"/>
      <c r="L1180" s="2"/>
      <c r="M1180" s="10"/>
      <c r="N1180" s="10"/>
      <c r="R1180" s="17"/>
      <c r="S1180" s="106" t="str">
        <f>IFERROR(IF(J1180="Y", "Research And Development Programs Cluster:", VLOOKUP(D1180,'Cluster Info'!$A$2:$B$113,2,FALSE)), "Non Cluster:")</f>
        <v>Non Cluster:</v>
      </c>
      <c r="T1180" s="106">
        <f t="shared" si="90"/>
        <v>0</v>
      </c>
      <c r="U1180" s="106">
        <f t="shared" si="92"/>
        <v>0</v>
      </c>
      <c r="V1180" s="106">
        <f t="shared" si="93"/>
        <v>0</v>
      </c>
      <c r="W1180" s="119">
        <f t="shared" si="91"/>
        <v>0</v>
      </c>
      <c r="X1180" s="106">
        <f t="shared" si="94"/>
        <v>0</v>
      </c>
    </row>
    <row r="1181" spans="1:24" ht="14">
      <c r="A1181" s="198"/>
      <c r="D1181" s="1"/>
      <c r="E1181" s="1"/>
      <c r="F1181" s="187"/>
      <c r="G1181" s="187"/>
      <c r="H1181" s="80" t="str">
        <f>IF(ISERROR(IF(ISERROR(VLOOKUP((LEFT(D1181,2)),'Fed. Agency Identifier Table'!A$2:C$63,3,FALSE)),(VLOOKUP((LEFT(D1181,1)),'Fed. Agency Identifier Table'!A$2:C$63,3,FALSE)),(VLOOKUP((LEFT(D1181,2)),'Fed. Agency Identifier Table'!A$2:C$63,3,FALSE)))),"",(IF(ISERROR(VLOOKUP((LEFT(D1181,2)),'Fed. Agency Identifier Table'!A$2:C$63,3,FALSE)),(VLOOKUP((LEFT(D1181,1)),'Fed. Agency Identifier Table'!A$2:C$63,3,FALSE)),(VLOOKUP((LEFT(D1181,2)),'Fed. Agency Identifier Table'!A$2:C$63,3,FALSE)))))</f>
        <v/>
      </c>
      <c r="I1181" s="150" t="str">
        <f>IF(ISNUMBER(SEARCH("*.unk*",D1181)),"Other Federal Awards",IF(ISERROR(VLOOKUP(D1181,'CFDA Program Titles Table'!A$2:C$2607,3,FALSE)),"",VLOOKUP(D1181,'CFDA Program Titles Table'!A$2:C$2607,3,FALSE)))</f>
        <v/>
      </c>
      <c r="J1181" s="70"/>
      <c r="K1181" s="70"/>
      <c r="L1181" s="2"/>
      <c r="M1181" s="10"/>
      <c r="N1181" s="10"/>
      <c r="R1181" s="17"/>
      <c r="S1181" s="106" t="str">
        <f>IFERROR(IF(J1181="Y", "Research And Development Programs Cluster:", VLOOKUP(D1181,'Cluster Info'!$A$2:$B$113,2,FALSE)), "Non Cluster:")</f>
        <v>Non Cluster:</v>
      </c>
      <c r="T1181" s="106">
        <f t="shared" si="90"/>
        <v>0</v>
      </c>
      <c r="U1181" s="106">
        <f t="shared" si="92"/>
        <v>0</v>
      </c>
      <c r="V1181" s="106">
        <f t="shared" si="93"/>
        <v>0</v>
      </c>
      <c r="W1181" s="119">
        <f t="shared" si="91"/>
        <v>0</v>
      </c>
      <c r="X1181" s="106">
        <f t="shared" si="94"/>
        <v>0</v>
      </c>
    </row>
    <row r="1182" spans="1:24" ht="14">
      <c r="A1182" s="198"/>
      <c r="D1182" s="1"/>
      <c r="E1182" s="1"/>
      <c r="F1182" s="187"/>
      <c r="G1182" s="187"/>
      <c r="H1182" s="80" t="str">
        <f>IF(ISERROR(IF(ISERROR(VLOOKUP((LEFT(D1182,2)),'Fed. Agency Identifier Table'!A$2:C$63,3,FALSE)),(VLOOKUP((LEFT(D1182,1)),'Fed. Agency Identifier Table'!A$2:C$63,3,FALSE)),(VLOOKUP((LEFT(D1182,2)),'Fed. Agency Identifier Table'!A$2:C$63,3,FALSE)))),"",(IF(ISERROR(VLOOKUP((LEFT(D1182,2)),'Fed. Agency Identifier Table'!A$2:C$63,3,FALSE)),(VLOOKUP((LEFT(D1182,1)),'Fed. Agency Identifier Table'!A$2:C$63,3,FALSE)),(VLOOKUP((LEFT(D1182,2)),'Fed. Agency Identifier Table'!A$2:C$63,3,FALSE)))))</f>
        <v/>
      </c>
      <c r="I1182" s="150" t="str">
        <f>IF(ISNUMBER(SEARCH("*.unk*",D1182)),"Other Federal Awards",IF(ISERROR(VLOOKUP(D1182,'CFDA Program Titles Table'!A$2:C$2607,3,FALSE)),"",VLOOKUP(D1182,'CFDA Program Titles Table'!A$2:C$2607,3,FALSE)))</f>
        <v/>
      </c>
      <c r="J1182" s="70"/>
      <c r="K1182" s="70"/>
      <c r="L1182" s="2"/>
      <c r="M1182" s="10"/>
      <c r="N1182" s="10"/>
      <c r="R1182" s="17"/>
      <c r="S1182" s="106" t="str">
        <f>IFERROR(IF(J1182="Y", "Research And Development Programs Cluster:", VLOOKUP(D1182,'Cluster Info'!$A$2:$B$113,2,FALSE)), "Non Cluster:")</f>
        <v>Non Cluster:</v>
      </c>
      <c r="T1182" s="106">
        <f t="shared" si="90"/>
        <v>0</v>
      </c>
      <c r="U1182" s="106">
        <f t="shared" si="92"/>
        <v>0</v>
      </c>
      <c r="V1182" s="106">
        <f t="shared" si="93"/>
        <v>0</v>
      </c>
      <c r="W1182" s="119">
        <f t="shared" si="91"/>
        <v>0</v>
      </c>
      <c r="X1182" s="106">
        <f t="shared" si="94"/>
        <v>0</v>
      </c>
    </row>
    <row r="1183" spans="1:24" ht="14">
      <c r="A1183" s="198"/>
      <c r="D1183" s="1"/>
      <c r="E1183" s="1"/>
      <c r="F1183" s="187"/>
      <c r="G1183" s="187"/>
      <c r="H1183" s="80" t="str">
        <f>IF(ISERROR(IF(ISERROR(VLOOKUP((LEFT(D1183,2)),'Fed. Agency Identifier Table'!A$2:C$63,3,FALSE)),(VLOOKUP((LEFT(D1183,1)),'Fed. Agency Identifier Table'!A$2:C$63,3,FALSE)),(VLOOKUP((LEFT(D1183,2)),'Fed. Agency Identifier Table'!A$2:C$63,3,FALSE)))),"",(IF(ISERROR(VLOOKUP((LEFT(D1183,2)),'Fed. Agency Identifier Table'!A$2:C$63,3,FALSE)),(VLOOKUP((LEFT(D1183,1)),'Fed. Agency Identifier Table'!A$2:C$63,3,FALSE)),(VLOOKUP((LEFT(D1183,2)),'Fed. Agency Identifier Table'!A$2:C$63,3,FALSE)))))</f>
        <v/>
      </c>
      <c r="I1183" s="150" t="str">
        <f>IF(ISNUMBER(SEARCH("*.unk*",D1183)),"Other Federal Awards",IF(ISERROR(VLOOKUP(D1183,'CFDA Program Titles Table'!A$2:C$2607,3,FALSE)),"",VLOOKUP(D1183,'CFDA Program Titles Table'!A$2:C$2607,3,FALSE)))</f>
        <v/>
      </c>
      <c r="J1183" s="70"/>
      <c r="K1183" s="70"/>
      <c r="L1183" s="2"/>
      <c r="M1183" s="10"/>
      <c r="N1183" s="10"/>
      <c r="R1183" s="17"/>
      <c r="S1183" s="106" t="str">
        <f>IFERROR(IF(J1183="Y", "Research And Development Programs Cluster:", VLOOKUP(D1183,'Cluster Info'!$A$2:$B$113,2,FALSE)), "Non Cluster:")</f>
        <v>Non Cluster:</v>
      </c>
      <c r="T1183" s="106">
        <f t="shared" si="90"/>
        <v>0</v>
      </c>
      <c r="U1183" s="106">
        <f t="shared" si="92"/>
        <v>0</v>
      </c>
      <c r="V1183" s="106">
        <f t="shared" si="93"/>
        <v>0</v>
      </c>
      <c r="W1183" s="119">
        <f t="shared" si="91"/>
        <v>0</v>
      </c>
      <c r="X1183" s="106">
        <f t="shared" si="94"/>
        <v>0</v>
      </c>
    </row>
    <row r="1184" spans="1:24" ht="14">
      <c r="A1184" s="198"/>
      <c r="D1184" s="1"/>
      <c r="E1184" s="1"/>
      <c r="F1184" s="187"/>
      <c r="G1184" s="187"/>
      <c r="H1184" s="80" t="str">
        <f>IF(ISERROR(IF(ISERROR(VLOOKUP((LEFT(D1184,2)),'Fed. Agency Identifier Table'!A$2:C$63,3,FALSE)),(VLOOKUP((LEFT(D1184,1)),'Fed. Agency Identifier Table'!A$2:C$63,3,FALSE)),(VLOOKUP((LEFT(D1184,2)),'Fed. Agency Identifier Table'!A$2:C$63,3,FALSE)))),"",(IF(ISERROR(VLOOKUP((LEFT(D1184,2)),'Fed. Agency Identifier Table'!A$2:C$63,3,FALSE)),(VLOOKUP((LEFT(D1184,1)),'Fed. Agency Identifier Table'!A$2:C$63,3,FALSE)),(VLOOKUP((LEFT(D1184,2)),'Fed. Agency Identifier Table'!A$2:C$63,3,FALSE)))))</f>
        <v/>
      </c>
      <c r="I1184" s="150" t="str">
        <f>IF(ISNUMBER(SEARCH("*.unk*",D1184)),"Other Federal Awards",IF(ISERROR(VLOOKUP(D1184,'CFDA Program Titles Table'!A$2:C$2607,3,FALSE)),"",VLOOKUP(D1184,'CFDA Program Titles Table'!A$2:C$2607,3,FALSE)))</f>
        <v/>
      </c>
      <c r="J1184" s="70"/>
      <c r="K1184" s="70"/>
      <c r="L1184" s="2"/>
      <c r="M1184" s="10"/>
      <c r="N1184" s="10"/>
      <c r="R1184" s="17"/>
      <c r="S1184" s="106" t="str">
        <f>IFERROR(IF(J1184="Y", "Research And Development Programs Cluster:", VLOOKUP(D1184,'Cluster Info'!$A$2:$B$113,2,FALSE)), "Non Cluster:")</f>
        <v>Non Cluster:</v>
      </c>
      <c r="T1184" s="106">
        <f t="shared" si="90"/>
        <v>0</v>
      </c>
      <c r="U1184" s="106">
        <f t="shared" si="92"/>
        <v>0</v>
      </c>
      <c r="V1184" s="106">
        <f t="shared" si="93"/>
        <v>0</v>
      </c>
      <c r="W1184" s="119">
        <f t="shared" si="91"/>
        <v>0</v>
      </c>
      <c r="X1184" s="106">
        <f t="shared" si="94"/>
        <v>0</v>
      </c>
    </row>
    <row r="1185" spans="1:24" ht="14">
      <c r="A1185" s="198"/>
      <c r="D1185" s="1"/>
      <c r="E1185" s="1"/>
      <c r="F1185" s="187"/>
      <c r="G1185" s="187"/>
      <c r="H1185" s="80" t="str">
        <f>IF(ISERROR(IF(ISERROR(VLOOKUP((LEFT(D1185,2)),'Fed. Agency Identifier Table'!A$2:C$63,3,FALSE)),(VLOOKUP((LEFT(D1185,1)),'Fed. Agency Identifier Table'!A$2:C$63,3,FALSE)),(VLOOKUP((LEFT(D1185,2)),'Fed. Agency Identifier Table'!A$2:C$63,3,FALSE)))),"",(IF(ISERROR(VLOOKUP((LEFT(D1185,2)),'Fed. Agency Identifier Table'!A$2:C$63,3,FALSE)),(VLOOKUP((LEFT(D1185,1)),'Fed. Agency Identifier Table'!A$2:C$63,3,FALSE)),(VLOOKUP((LEFT(D1185,2)),'Fed. Agency Identifier Table'!A$2:C$63,3,FALSE)))))</f>
        <v/>
      </c>
      <c r="I1185" s="150" t="str">
        <f>IF(ISNUMBER(SEARCH("*.unk*",D1185)),"Other Federal Awards",IF(ISERROR(VLOOKUP(D1185,'CFDA Program Titles Table'!A$2:C$2607,3,FALSE)),"",VLOOKUP(D1185,'CFDA Program Titles Table'!A$2:C$2607,3,FALSE)))</f>
        <v/>
      </c>
      <c r="J1185" s="70"/>
      <c r="K1185" s="70"/>
      <c r="L1185" s="2"/>
      <c r="M1185" s="10"/>
      <c r="N1185" s="10"/>
      <c r="R1185" s="17"/>
      <c r="S1185" s="106" t="str">
        <f>IFERROR(IF(J1185="Y", "Research And Development Programs Cluster:", VLOOKUP(D1185,'Cluster Info'!$A$2:$B$113,2,FALSE)), "Non Cluster:")</f>
        <v>Non Cluster:</v>
      </c>
      <c r="T1185" s="106">
        <f t="shared" si="90"/>
        <v>0</v>
      </c>
      <c r="U1185" s="106">
        <f t="shared" si="92"/>
        <v>0</v>
      </c>
      <c r="V1185" s="106">
        <f t="shared" si="93"/>
        <v>0</v>
      </c>
      <c r="W1185" s="119">
        <f t="shared" si="91"/>
        <v>0</v>
      </c>
      <c r="X1185" s="106">
        <f t="shared" si="94"/>
        <v>0</v>
      </c>
    </row>
    <row r="1186" spans="1:24" ht="14">
      <c r="A1186" s="198"/>
      <c r="D1186" s="1"/>
      <c r="E1186" s="1"/>
      <c r="F1186" s="187"/>
      <c r="G1186" s="187"/>
      <c r="H1186" s="80" t="str">
        <f>IF(ISERROR(IF(ISERROR(VLOOKUP((LEFT(D1186,2)),'Fed. Agency Identifier Table'!A$2:C$63,3,FALSE)),(VLOOKUP((LEFT(D1186,1)),'Fed. Agency Identifier Table'!A$2:C$63,3,FALSE)),(VLOOKUP((LEFT(D1186,2)),'Fed. Agency Identifier Table'!A$2:C$63,3,FALSE)))),"",(IF(ISERROR(VLOOKUP((LEFT(D1186,2)),'Fed. Agency Identifier Table'!A$2:C$63,3,FALSE)),(VLOOKUP((LEFT(D1186,1)),'Fed. Agency Identifier Table'!A$2:C$63,3,FALSE)),(VLOOKUP((LEFT(D1186,2)),'Fed. Agency Identifier Table'!A$2:C$63,3,FALSE)))))</f>
        <v/>
      </c>
      <c r="I1186" s="150" t="str">
        <f>IF(ISNUMBER(SEARCH("*.unk*",D1186)),"Other Federal Awards",IF(ISERROR(VLOOKUP(D1186,'CFDA Program Titles Table'!A$2:C$2607,3,FALSE)),"",VLOOKUP(D1186,'CFDA Program Titles Table'!A$2:C$2607,3,FALSE)))</f>
        <v/>
      </c>
      <c r="J1186" s="70"/>
      <c r="K1186" s="70"/>
      <c r="L1186" s="2"/>
      <c r="M1186" s="10"/>
      <c r="N1186" s="10"/>
      <c r="R1186" s="17"/>
      <c r="S1186" s="106" t="str">
        <f>IFERROR(IF(J1186="Y", "Research And Development Programs Cluster:", VLOOKUP(D1186,'Cluster Info'!$A$2:$B$113,2,FALSE)), "Non Cluster:")</f>
        <v>Non Cluster:</v>
      </c>
      <c r="T1186" s="106">
        <f t="shared" si="90"/>
        <v>0</v>
      </c>
      <c r="U1186" s="106">
        <f t="shared" si="92"/>
        <v>0</v>
      </c>
      <c r="V1186" s="106">
        <f t="shared" si="93"/>
        <v>0</v>
      </c>
      <c r="W1186" s="119">
        <f t="shared" si="91"/>
        <v>0</v>
      </c>
      <c r="X1186" s="106">
        <f t="shared" si="94"/>
        <v>0</v>
      </c>
    </row>
    <row r="1187" spans="1:24" ht="14">
      <c r="A1187" s="198"/>
      <c r="D1187" s="1"/>
      <c r="E1187" s="1"/>
      <c r="F1187" s="187"/>
      <c r="G1187" s="187"/>
      <c r="H1187" s="80" t="str">
        <f>IF(ISERROR(IF(ISERROR(VLOOKUP((LEFT(D1187,2)),'Fed. Agency Identifier Table'!A$2:C$63,3,FALSE)),(VLOOKUP((LEFT(D1187,1)),'Fed. Agency Identifier Table'!A$2:C$63,3,FALSE)),(VLOOKUP((LEFT(D1187,2)),'Fed. Agency Identifier Table'!A$2:C$63,3,FALSE)))),"",(IF(ISERROR(VLOOKUP((LEFT(D1187,2)),'Fed. Agency Identifier Table'!A$2:C$63,3,FALSE)),(VLOOKUP((LEFT(D1187,1)),'Fed. Agency Identifier Table'!A$2:C$63,3,FALSE)),(VLOOKUP((LEFT(D1187,2)),'Fed. Agency Identifier Table'!A$2:C$63,3,FALSE)))))</f>
        <v/>
      </c>
      <c r="I1187" s="150" t="str">
        <f>IF(ISNUMBER(SEARCH("*.unk*",D1187)),"Other Federal Awards",IF(ISERROR(VLOOKUP(D1187,'CFDA Program Titles Table'!A$2:C$2607,3,FALSE)),"",VLOOKUP(D1187,'CFDA Program Titles Table'!A$2:C$2607,3,FALSE)))</f>
        <v/>
      </c>
      <c r="J1187" s="70"/>
      <c r="K1187" s="70"/>
      <c r="L1187" s="2"/>
      <c r="M1187" s="10"/>
      <c r="N1187" s="10"/>
      <c r="R1187" s="17"/>
      <c r="S1187" s="106" t="str">
        <f>IFERROR(IF(J1187="Y", "Research And Development Programs Cluster:", VLOOKUP(D1187,'Cluster Info'!$A$2:$B$113,2,FALSE)), "Non Cluster:")</f>
        <v>Non Cluster:</v>
      </c>
      <c r="T1187" s="106">
        <f t="shared" si="90"/>
        <v>0</v>
      </c>
      <c r="U1187" s="106">
        <f t="shared" si="92"/>
        <v>0</v>
      </c>
      <c r="V1187" s="106">
        <f t="shared" si="93"/>
        <v>0</v>
      </c>
      <c r="W1187" s="119">
        <f t="shared" si="91"/>
        <v>0</v>
      </c>
      <c r="X1187" s="106">
        <f t="shared" si="94"/>
        <v>0</v>
      </c>
    </row>
    <row r="1188" spans="1:24" ht="14">
      <c r="A1188" s="198"/>
      <c r="D1188" s="1"/>
      <c r="E1188" s="1"/>
      <c r="F1188" s="187"/>
      <c r="G1188" s="187"/>
      <c r="H1188" s="80" t="str">
        <f>IF(ISERROR(IF(ISERROR(VLOOKUP((LEFT(D1188,2)),'Fed. Agency Identifier Table'!A$2:C$63,3,FALSE)),(VLOOKUP((LEFT(D1188,1)),'Fed. Agency Identifier Table'!A$2:C$63,3,FALSE)),(VLOOKUP((LEFT(D1188,2)),'Fed. Agency Identifier Table'!A$2:C$63,3,FALSE)))),"",(IF(ISERROR(VLOOKUP((LEFT(D1188,2)),'Fed. Agency Identifier Table'!A$2:C$63,3,FALSE)),(VLOOKUP((LEFT(D1188,1)),'Fed. Agency Identifier Table'!A$2:C$63,3,FALSE)),(VLOOKUP((LEFT(D1188,2)),'Fed. Agency Identifier Table'!A$2:C$63,3,FALSE)))))</f>
        <v/>
      </c>
      <c r="I1188" s="150" t="str">
        <f>IF(ISNUMBER(SEARCH("*.unk*",D1188)),"Other Federal Awards",IF(ISERROR(VLOOKUP(D1188,'CFDA Program Titles Table'!A$2:C$2607,3,FALSE)),"",VLOOKUP(D1188,'CFDA Program Titles Table'!A$2:C$2607,3,FALSE)))</f>
        <v/>
      </c>
      <c r="J1188" s="70"/>
      <c r="K1188" s="70"/>
      <c r="L1188" s="2"/>
      <c r="M1188" s="10"/>
      <c r="N1188" s="10"/>
      <c r="R1188" s="17"/>
      <c r="S1188" s="106" t="str">
        <f>IFERROR(IF(J1188="Y", "Research And Development Programs Cluster:", VLOOKUP(D1188,'Cluster Info'!$A$2:$B$113,2,FALSE)), "Non Cluster:")</f>
        <v>Non Cluster:</v>
      </c>
      <c r="T1188" s="106">
        <f t="shared" si="90"/>
        <v>0</v>
      </c>
      <c r="U1188" s="106">
        <f t="shared" si="92"/>
        <v>0</v>
      </c>
      <c r="V1188" s="106">
        <f t="shared" si="93"/>
        <v>0</v>
      </c>
      <c r="W1188" s="119">
        <f t="shared" si="91"/>
        <v>0</v>
      </c>
      <c r="X1188" s="106">
        <f t="shared" si="94"/>
        <v>0</v>
      </c>
    </row>
    <row r="1189" spans="1:24" ht="14">
      <c r="A1189" s="198"/>
      <c r="D1189" s="1"/>
      <c r="E1189" s="1"/>
      <c r="F1189" s="187"/>
      <c r="G1189" s="187"/>
      <c r="H1189" s="80" t="str">
        <f>IF(ISERROR(IF(ISERROR(VLOOKUP((LEFT(D1189,2)),'Fed. Agency Identifier Table'!A$2:C$63,3,FALSE)),(VLOOKUP((LEFT(D1189,1)),'Fed. Agency Identifier Table'!A$2:C$63,3,FALSE)),(VLOOKUP((LEFT(D1189,2)),'Fed. Agency Identifier Table'!A$2:C$63,3,FALSE)))),"",(IF(ISERROR(VLOOKUP((LEFT(D1189,2)),'Fed. Agency Identifier Table'!A$2:C$63,3,FALSE)),(VLOOKUP((LEFT(D1189,1)),'Fed. Agency Identifier Table'!A$2:C$63,3,FALSE)),(VLOOKUP((LEFT(D1189,2)),'Fed. Agency Identifier Table'!A$2:C$63,3,FALSE)))))</f>
        <v/>
      </c>
      <c r="I1189" s="150" t="str">
        <f>IF(ISNUMBER(SEARCH("*.unk*",D1189)),"Other Federal Awards",IF(ISERROR(VLOOKUP(D1189,'CFDA Program Titles Table'!A$2:C$2607,3,FALSE)),"",VLOOKUP(D1189,'CFDA Program Titles Table'!A$2:C$2607,3,FALSE)))</f>
        <v/>
      </c>
      <c r="J1189" s="70"/>
      <c r="K1189" s="70"/>
      <c r="L1189" s="2"/>
      <c r="M1189" s="10"/>
      <c r="N1189" s="10"/>
      <c r="R1189" s="17"/>
      <c r="S1189" s="106" t="str">
        <f>IFERROR(IF(J1189="Y", "Research And Development Programs Cluster:", VLOOKUP(D1189,'Cluster Info'!$A$2:$B$113,2,FALSE)), "Non Cluster:")</f>
        <v>Non Cluster:</v>
      </c>
      <c r="T1189" s="106">
        <f t="shared" si="90"/>
        <v>0</v>
      </c>
      <c r="U1189" s="106">
        <f t="shared" si="92"/>
        <v>0</v>
      </c>
      <c r="V1189" s="106">
        <f t="shared" si="93"/>
        <v>0</v>
      </c>
      <c r="W1189" s="119">
        <f t="shared" si="91"/>
        <v>0</v>
      </c>
      <c r="X1189" s="106">
        <f t="shared" si="94"/>
        <v>0</v>
      </c>
    </row>
    <row r="1190" spans="1:24" ht="14">
      <c r="A1190" s="198"/>
      <c r="D1190" s="1"/>
      <c r="E1190" s="1"/>
      <c r="F1190" s="187"/>
      <c r="G1190" s="187"/>
      <c r="H1190" s="80" t="str">
        <f>IF(ISERROR(IF(ISERROR(VLOOKUP((LEFT(D1190,2)),'Fed. Agency Identifier Table'!A$2:C$63,3,FALSE)),(VLOOKUP((LEFT(D1190,1)),'Fed. Agency Identifier Table'!A$2:C$63,3,FALSE)),(VLOOKUP((LEFT(D1190,2)),'Fed. Agency Identifier Table'!A$2:C$63,3,FALSE)))),"",(IF(ISERROR(VLOOKUP((LEFT(D1190,2)),'Fed. Agency Identifier Table'!A$2:C$63,3,FALSE)),(VLOOKUP((LEFT(D1190,1)),'Fed. Agency Identifier Table'!A$2:C$63,3,FALSE)),(VLOOKUP((LEFT(D1190,2)),'Fed. Agency Identifier Table'!A$2:C$63,3,FALSE)))))</f>
        <v/>
      </c>
      <c r="I1190" s="150" t="str">
        <f>IF(ISNUMBER(SEARCH("*.unk*",D1190)),"Other Federal Awards",IF(ISERROR(VLOOKUP(D1190,'CFDA Program Titles Table'!A$2:C$2607,3,FALSE)),"",VLOOKUP(D1190,'CFDA Program Titles Table'!A$2:C$2607,3,FALSE)))</f>
        <v/>
      </c>
      <c r="J1190" s="70"/>
      <c r="K1190" s="70"/>
      <c r="L1190" s="2"/>
      <c r="M1190" s="10"/>
      <c r="N1190" s="10"/>
      <c r="R1190" s="17"/>
      <c r="S1190" s="106" t="str">
        <f>IFERROR(IF(J1190="Y", "Research And Development Programs Cluster:", VLOOKUP(D1190,'Cluster Info'!$A$2:$B$113,2,FALSE)), "Non Cluster:")</f>
        <v>Non Cluster:</v>
      </c>
      <c r="T1190" s="106">
        <f t="shared" si="90"/>
        <v>0</v>
      </c>
      <c r="U1190" s="106">
        <f t="shared" si="92"/>
        <v>0</v>
      </c>
      <c r="V1190" s="106">
        <f t="shared" si="93"/>
        <v>0</v>
      </c>
      <c r="W1190" s="119">
        <f t="shared" si="91"/>
        <v>0</v>
      </c>
      <c r="X1190" s="106">
        <f t="shared" si="94"/>
        <v>0</v>
      </c>
    </row>
    <row r="1191" spans="1:24" ht="14">
      <c r="A1191" s="198"/>
      <c r="D1191" s="1"/>
      <c r="E1191" s="1"/>
      <c r="F1191" s="187"/>
      <c r="G1191" s="187"/>
      <c r="H1191" s="80" t="str">
        <f>IF(ISERROR(IF(ISERROR(VLOOKUP((LEFT(D1191,2)),'Fed. Agency Identifier Table'!A$2:C$63,3,FALSE)),(VLOOKUP((LEFT(D1191,1)),'Fed. Agency Identifier Table'!A$2:C$63,3,FALSE)),(VLOOKUP((LEFT(D1191,2)),'Fed. Agency Identifier Table'!A$2:C$63,3,FALSE)))),"",(IF(ISERROR(VLOOKUP((LEFT(D1191,2)),'Fed. Agency Identifier Table'!A$2:C$63,3,FALSE)),(VLOOKUP((LEFT(D1191,1)),'Fed. Agency Identifier Table'!A$2:C$63,3,FALSE)),(VLOOKUP((LEFT(D1191,2)),'Fed. Agency Identifier Table'!A$2:C$63,3,FALSE)))))</f>
        <v/>
      </c>
      <c r="I1191" s="150" t="str">
        <f>IF(ISNUMBER(SEARCH("*.unk*",D1191)),"Other Federal Awards",IF(ISERROR(VLOOKUP(D1191,'CFDA Program Titles Table'!A$2:C$2607,3,FALSE)),"",VLOOKUP(D1191,'CFDA Program Titles Table'!A$2:C$2607,3,FALSE)))</f>
        <v/>
      </c>
      <c r="J1191" s="70"/>
      <c r="K1191" s="70"/>
      <c r="L1191" s="2"/>
      <c r="M1191" s="10"/>
      <c r="N1191" s="10"/>
      <c r="R1191" s="17"/>
      <c r="S1191" s="106" t="str">
        <f>IFERROR(IF(J1191="Y", "Research And Development Programs Cluster:", VLOOKUP(D1191,'Cluster Info'!$A$2:$B$113,2,FALSE)), "Non Cluster:")</f>
        <v>Non Cluster:</v>
      </c>
      <c r="T1191" s="106">
        <f t="shared" si="90"/>
        <v>0</v>
      </c>
      <c r="U1191" s="106">
        <f t="shared" si="92"/>
        <v>0</v>
      </c>
      <c r="V1191" s="106">
        <f t="shared" si="93"/>
        <v>0</v>
      </c>
      <c r="W1191" s="119">
        <f t="shared" si="91"/>
        <v>0</v>
      </c>
      <c r="X1191" s="106">
        <f t="shared" si="94"/>
        <v>0</v>
      </c>
    </row>
    <row r="1192" spans="1:24" ht="14">
      <c r="A1192" s="198"/>
      <c r="D1192" s="1"/>
      <c r="E1192" s="1"/>
      <c r="F1192" s="187"/>
      <c r="G1192" s="187"/>
      <c r="H1192" s="80" t="str">
        <f>IF(ISERROR(IF(ISERROR(VLOOKUP((LEFT(D1192,2)),'Fed. Agency Identifier Table'!A$2:C$63,3,FALSE)),(VLOOKUP((LEFT(D1192,1)),'Fed. Agency Identifier Table'!A$2:C$63,3,FALSE)),(VLOOKUP((LEFT(D1192,2)),'Fed. Agency Identifier Table'!A$2:C$63,3,FALSE)))),"",(IF(ISERROR(VLOOKUP((LEFT(D1192,2)),'Fed. Agency Identifier Table'!A$2:C$63,3,FALSE)),(VLOOKUP((LEFT(D1192,1)),'Fed. Agency Identifier Table'!A$2:C$63,3,FALSE)),(VLOOKUP((LEFT(D1192,2)),'Fed. Agency Identifier Table'!A$2:C$63,3,FALSE)))))</f>
        <v/>
      </c>
      <c r="I1192" s="150" t="str">
        <f>IF(ISNUMBER(SEARCH("*.unk*",D1192)),"Other Federal Awards",IF(ISERROR(VLOOKUP(D1192,'CFDA Program Titles Table'!A$2:C$2607,3,FALSE)),"",VLOOKUP(D1192,'CFDA Program Titles Table'!A$2:C$2607,3,FALSE)))</f>
        <v/>
      </c>
      <c r="J1192" s="70"/>
      <c r="K1192" s="70"/>
      <c r="L1192" s="2"/>
      <c r="M1192" s="10"/>
      <c r="N1192" s="10"/>
      <c r="R1192" s="17"/>
      <c r="S1192" s="106" t="str">
        <f>IFERROR(IF(J1192="Y", "Research And Development Programs Cluster:", VLOOKUP(D1192,'Cluster Info'!$A$2:$B$113,2,FALSE)), "Non Cluster:")</f>
        <v>Non Cluster:</v>
      </c>
      <c r="T1192" s="106">
        <f t="shared" si="90"/>
        <v>0</v>
      </c>
      <c r="U1192" s="106">
        <f t="shared" si="92"/>
        <v>0</v>
      </c>
      <c r="V1192" s="106">
        <f t="shared" si="93"/>
        <v>0</v>
      </c>
      <c r="W1192" s="119">
        <f t="shared" si="91"/>
        <v>0</v>
      </c>
      <c r="X1192" s="106">
        <f t="shared" si="94"/>
        <v>0</v>
      </c>
    </row>
    <row r="1193" spans="1:24" ht="14">
      <c r="A1193" s="198"/>
      <c r="D1193" s="1"/>
      <c r="E1193" s="1"/>
      <c r="F1193" s="187"/>
      <c r="G1193" s="187"/>
      <c r="H1193" s="80" t="str">
        <f>IF(ISERROR(IF(ISERROR(VLOOKUP((LEFT(D1193,2)),'Fed. Agency Identifier Table'!A$2:C$63,3,FALSE)),(VLOOKUP((LEFT(D1193,1)),'Fed. Agency Identifier Table'!A$2:C$63,3,FALSE)),(VLOOKUP((LEFT(D1193,2)),'Fed. Agency Identifier Table'!A$2:C$63,3,FALSE)))),"",(IF(ISERROR(VLOOKUP((LEFT(D1193,2)),'Fed. Agency Identifier Table'!A$2:C$63,3,FALSE)),(VLOOKUP((LEFT(D1193,1)),'Fed. Agency Identifier Table'!A$2:C$63,3,FALSE)),(VLOOKUP((LEFT(D1193,2)),'Fed. Agency Identifier Table'!A$2:C$63,3,FALSE)))))</f>
        <v/>
      </c>
      <c r="I1193" s="150" t="str">
        <f>IF(ISNUMBER(SEARCH("*.unk*",D1193)),"Other Federal Awards",IF(ISERROR(VLOOKUP(D1193,'CFDA Program Titles Table'!A$2:C$2607,3,FALSE)),"",VLOOKUP(D1193,'CFDA Program Titles Table'!A$2:C$2607,3,FALSE)))</f>
        <v/>
      </c>
      <c r="J1193" s="70"/>
      <c r="K1193" s="70"/>
      <c r="L1193" s="2"/>
      <c r="M1193" s="10"/>
      <c r="N1193" s="10"/>
      <c r="R1193" s="17"/>
      <c r="S1193" s="106" t="str">
        <f>IFERROR(IF(J1193="Y", "Research And Development Programs Cluster:", VLOOKUP(D1193,'Cluster Info'!$A$2:$B$113,2,FALSE)), "Non Cluster:")</f>
        <v>Non Cluster:</v>
      </c>
      <c r="T1193" s="106">
        <f t="shared" si="90"/>
        <v>0</v>
      </c>
      <c r="U1193" s="106">
        <f t="shared" si="92"/>
        <v>0</v>
      </c>
      <c r="V1193" s="106">
        <f t="shared" si="93"/>
        <v>0</v>
      </c>
      <c r="W1193" s="119">
        <f t="shared" si="91"/>
        <v>0</v>
      </c>
      <c r="X1193" s="106">
        <f t="shared" si="94"/>
        <v>0</v>
      </c>
    </row>
    <row r="1194" spans="1:24" ht="14">
      <c r="A1194" s="198"/>
      <c r="D1194" s="1"/>
      <c r="E1194" s="1"/>
      <c r="F1194" s="187"/>
      <c r="G1194" s="187"/>
      <c r="H1194" s="80" t="str">
        <f>IF(ISERROR(IF(ISERROR(VLOOKUP((LEFT(D1194,2)),'Fed. Agency Identifier Table'!A$2:C$63,3,FALSE)),(VLOOKUP((LEFT(D1194,1)),'Fed. Agency Identifier Table'!A$2:C$63,3,FALSE)),(VLOOKUP((LEFT(D1194,2)),'Fed. Agency Identifier Table'!A$2:C$63,3,FALSE)))),"",(IF(ISERROR(VLOOKUP((LEFT(D1194,2)),'Fed. Agency Identifier Table'!A$2:C$63,3,FALSE)),(VLOOKUP((LEFT(D1194,1)),'Fed. Agency Identifier Table'!A$2:C$63,3,FALSE)),(VLOOKUP((LEFT(D1194,2)),'Fed. Agency Identifier Table'!A$2:C$63,3,FALSE)))))</f>
        <v/>
      </c>
      <c r="I1194" s="150" t="str">
        <f>IF(ISNUMBER(SEARCH("*.unk*",D1194)),"Other Federal Awards",IF(ISERROR(VLOOKUP(D1194,'CFDA Program Titles Table'!A$2:C$2607,3,FALSE)),"",VLOOKUP(D1194,'CFDA Program Titles Table'!A$2:C$2607,3,FALSE)))</f>
        <v/>
      </c>
      <c r="J1194" s="70"/>
      <c r="K1194" s="70"/>
      <c r="L1194" s="2"/>
      <c r="M1194" s="10"/>
      <c r="N1194" s="10"/>
      <c r="R1194" s="17"/>
      <c r="S1194" s="106" t="str">
        <f>IFERROR(IF(J1194="Y", "Research And Development Programs Cluster:", VLOOKUP(D1194,'Cluster Info'!$A$2:$B$113,2,FALSE)), "Non Cluster:")</f>
        <v>Non Cluster:</v>
      </c>
      <c r="T1194" s="106">
        <f t="shared" si="90"/>
        <v>0</v>
      </c>
      <c r="U1194" s="106">
        <f t="shared" si="92"/>
        <v>0</v>
      </c>
      <c r="V1194" s="106">
        <f t="shared" si="93"/>
        <v>0</v>
      </c>
      <c r="W1194" s="119">
        <f t="shared" si="91"/>
        <v>0</v>
      </c>
      <c r="X1194" s="106">
        <f t="shared" si="94"/>
        <v>0</v>
      </c>
    </row>
    <row r="1195" spans="1:24" ht="14">
      <c r="A1195" s="198"/>
      <c r="D1195" s="1"/>
      <c r="E1195" s="1"/>
      <c r="F1195" s="187"/>
      <c r="G1195" s="187"/>
      <c r="H1195" s="80" t="str">
        <f>IF(ISERROR(IF(ISERROR(VLOOKUP((LEFT(D1195,2)),'Fed. Agency Identifier Table'!A$2:C$63,3,FALSE)),(VLOOKUP((LEFT(D1195,1)),'Fed. Agency Identifier Table'!A$2:C$63,3,FALSE)),(VLOOKUP((LEFT(D1195,2)),'Fed. Agency Identifier Table'!A$2:C$63,3,FALSE)))),"",(IF(ISERROR(VLOOKUP((LEFT(D1195,2)),'Fed. Agency Identifier Table'!A$2:C$63,3,FALSE)),(VLOOKUP((LEFT(D1195,1)),'Fed. Agency Identifier Table'!A$2:C$63,3,FALSE)),(VLOOKUP((LEFT(D1195,2)),'Fed. Agency Identifier Table'!A$2:C$63,3,FALSE)))))</f>
        <v/>
      </c>
      <c r="I1195" s="150" t="str">
        <f>IF(ISNUMBER(SEARCH("*.unk*",D1195)),"Other Federal Awards",IF(ISERROR(VLOOKUP(D1195,'CFDA Program Titles Table'!A$2:C$2607,3,FALSE)),"",VLOOKUP(D1195,'CFDA Program Titles Table'!A$2:C$2607,3,FALSE)))</f>
        <v/>
      </c>
      <c r="J1195" s="70"/>
      <c r="K1195" s="70"/>
      <c r="L1195" s="2"/>
      <c r="M1195" s="10"/>
      <c r="N1195" s="10"/>
      <c r="R1195" s="17"/>
      <c r="S1195" s="106" t="str">
        <f>IFERROR(IF(J1195="Y", "Research And Development Programs Cluster:", VLOOKUP(D1195,'Cluster Info'!$A$2:$B$113,2,FALSE)), "Non Cluster:")</f>
        <v>Non Cluster:</v>
      </c>
      <c r="T1195" s="106">
        <f t="shared" si="90"/>
        <v>0</v>
      </c>
      <c r="U1195" s="106">
        <f t="shared" si="92"/>
        <v>0</v>
      </c>
      <c r="V1195" s="106">
        <f t="shared" si="93"/>
        <v>0</v>
      </c>
      <c r="W1195" s="119">
        <f t="shared" si="91"/>
        <v>0</v>
      </c>
      <c r="X1195" s="106">
        <f t="shared" si="94"/>
        <v>0</v>
      </c>
    </row>
    <row r="1196" spans="1:24" ht="14">
      <c r="A1196" s="198"/>
      <c r="D1196" s="1"/>
      <c r="E1196" s="1"/>
      <c r="F1196" s="187"/>
      <c r="G1196" s="187"/>
      <c r="H1196" s="80" t="str">
        <f>IF(ISERROR(IF(ISERROR(VLOOKUP((LEFT(D1196,2)),'Fed. Agency Identifier Table'!A$2:C$63,3,FALSE)),(VLOOKUP((LEFT(D1196,1)),'Fed. Agency Identifier Table'!A$2:C$63,3,FALSE)),(VLOOKUP((LEFT(D1196,2)),'Fed. Agency Identifier Table'!A$2:C$63,3,FALSE)))),"",(IF(ISERROR(VLOOKUP((LEFT(D1196,2)),'Fed. Agency Identifier Table'!A$2:C$63,3,FALSE)),(VLOOKUP((LEFT(D1196,1)),'Fed. Agency Identifier Table'!A$2:C$63,3,FALSE)),(VLOOKUP((LEFT(D1196,2)),'Fed. Agency Identifier Table'!A$2:C$63,3,FALSE)))))</f>
        <v/>
      </c>
      <c r="I1196" s="150" t="str">
        <f>IF(ISNUMBER(SEARCH("*.unk*",D1196)),"Other Federal Awards",IF(ISERROR(VLOOKUP(D1196,'CFDA Program Titles Table'!A$2:C$2607,3,FALSE)),"",VLOOKUP(D1196,'CFDA Program Titles Table'!A$2:C$2607,3,FALSE)))</f>
        <v/>
      </c>
      <c r="J1196" s="70"/>
      <c r="K1196" s="70"/>
      <c r="L1196" s="2"/>
      <c r="M1196" s="10"/>
      <c r="N1196" s="10"/>
      <c r="R1196" s="17"/>
      <c r="S1196" s="106" t="str">
        <f>IFERROR(IF(J1196="Y", "Research And Development Programs Cluster:", VLOOKUP(D1196,'Cluster Info'!$A$2:$B$113,2,FALSE)), "Non Cluster:")</f>
        <v>Non Cluster:</v>
      </c>
      <c r="T1196" s="106">
        <f t="shared" si="90"/>
        <v>0</v>
      </c>
      <c r="U1196" s="106">
        <f t="shared" si="92"/>
        <v>0</v>
      </c>
      <c r="V1196" s="106">
        <f t="shared" si="93"/>
        <v>0</v>
      </c>
      <c r="W1196" s="119">
        <f t="shared" si="91"/>
        <v>0</v>
      </c>
      <c r="X1196" s="106">
        <f t="shared" si="94"/>
        <v>0</v>
      </c>
    </row>
    <row r="1197" spans="1:24" ht="14">
      <c r="A1197" s="198"/>
      <c r="D1197" s="1"/>
      <c r="E1197" s="1"/>
      <c r="F1197" s="187"/>
      <c r="G1197" s="187"/>
      <c r="H1197" s="80" t="str">
        <f>IF(ISERROR(IF(ISERROR(VLOOKUP((LEFT(D1197,2)),'Fed. Agency Identifier Table'!A$2:C$63,3,FALSE)),(VLOOKUP((LEFT(D1197,1)),'Fed. Agency Identifier Table'!A$2:C$63,3,FALSE)),(VLOOKUP((LEFT(D1197,2)),'Fed. Agency Identifier Table'!A$2:C$63,3,FALSE)))),"",(IF(ISERROR(VLOOKUP((LEFT(D1197,2)),'Fed. Agency Identifier Table'!A$2:C$63,3,FALSE)),(VLOOKUP((LEFT(D1197,1)),'Fed. Agency Identifier Table'!A$2:C$63,3,FALSE)),(VLOOKUP((LEFT(D1197,2)),'Fed. Agency Identifier Table'!A$2:C$63,3,FALSE)))))</f>
        <v/>
      </c>
      <c r="I1197" s="150" t="str">
        <f>IF(ISNUMBER(SEARCH("*.unk*",D1197)),"Other Federal Awards",IF(ISERROR(VLOOKUP(D1197,'CFDA Program Titles Table'!A$2:C$2607,3,FALSE)),"",VLOOKUP(D1197,'CFDA Program Titles Table'!A$2:C$2607,3,FALSE)))</f>
        <v/>
      </c>
      <c r="J1197" s="70"/>
      <c r="K1197" s="70"/>
      <c r="L1197" s="2"/>
      <c r="M1197" s="10"/>
      <c r="N1197" s="10"/>
      <c r="R1197" s="17"/>
      <c r="S1197" s="106" t="str">
        <f>IFERROR(IF(J1197="Y", "Research And Development Programs Cluster:", VLOOKUP(D1197,'Cluster Info'!$A$2:$B$113,2,FALSE)), "Non Cluster:")</f>
        <v>Non Cluster:</v>
      </c>
      <c r="T1197" s="106">
        <f t="shared" si="90"/>
        <v>0</v>
      </c>
      <c r="U1197" s="106">
        <f t="shared" si="92"/>
        <v>0</v>
      </c>
      <c r="V1197" s="106">
        <f t="shared" si="93"/>
        <v>0</v>
      </c>
      <c r="W1197" s="119">
        <f t="shared" si="91"/>
        <v>0</v>
      </c>
      <c r="X1197" s="106">
        <f t="shared" si="94"/>
        <v>0</v>
      </c>
    </row>
    <row r="1198" spans="1:24" ht="14">
      <c r="A1198" s="198"/>
      <c r="D1198" s="1"/>
      <c r="E1198" s="1"/>
      <c r="F1198" s="187"/>
      <c r="G1198" s="187"/>
      <c r="H1198" s="80" t="str">
        <f>IF(ISERROR(IF(ISERROR(VLOOKUP((LEFT(D1198,2)),'Fed. Agency Identifier Table'!A$2:C$63,3,FALSE)),(VLOOKUP((LEFT(D1198,1)),'Fed. Agency Identifier Table'!A$2:C$63,3,FALSE)),(VLOOKUP((LEFT(D1198,2)),'Fed. Agency Identifier Table'!A$2:C$63,3,FALSE)))),"",(IF(ISERROR(VLOOKUP((LEFT(D1198,2)),'Fed. Agency Identifier Table'!A$2:C$63,3,FALSE)),(VLOOKUP((LEFT(D1198,1)),'Fed. Agency Identifier Table'!A$2:C$63,3,FALSE)),(VLOOKUP((LEFT(D1198,2)),'Fed. Agency Identifier Table'!A$2:C$63,3,FALSE)))))</f>
        <v/>
      </c>
      <c r="I1198" s="150" t="str">
        <f>IF(ISNUMBER(SEARCH("*.unk*",D1198)),"Other Federal Awards",IF(ISERROR(VLOOKUP(D1198,'CFDA Program Titles Table'!A$2:C$2607,3,FALSE)),"",VLOOKUP(D1198,'CFDA Program Titles Table'!A$2:C$2607,3,FALSE)))</f>
        <v/>
      </c>
      <c r="J1198" s="70"/>
      <c r="K1198" s="70"/>
      <c r="L1198" s="2"/>
      <c r="M1198" s="10"/>
      <c r="N1198" s="10"/>
      <c r="R1198" s="17"/>
      <c r="S1198" s="106" t="str">
        <f>IFERROR(IF(J1198="Y", "Research And Development Programs Cluster:", VLOOKUP(D1198,'Cluster Info'!$A$2:$B$113,2,FALSE)), "Non Cluster:")</f>
        <v>Non Cluster:</v>
      </c>
      <c r="T1198" s="106">
        <f t="shared" si="90"/>
        <v>0</v>
      </c>
      <c r="U1198" s="106">
        <f t="shared" si="92"/>
        <v>0</v>
      </c>
      <c r="V1198" s="106">
        <f t="shared" si="93"/>
        <v>0</v>
      </c>
      <c r="W1198" s="119">
        <f t="shared" si="91"/>
        <v>0</v>
      </c>
      <c r="X1198" s="106">
        <f t="shared" si="94"/>
        <v>0</v>
      </c>
    </row>
    <row r="1199" spans="1:24" ht="14">
      <c r="A1199" s="198"/>
      <c r="D1199" s="1"/>
      <c r="E1199" s="1"/>
      <c r="F1199" s="187"/>
      <c r="G1199" s="187"/>
      <c r="H1199" s="80" t="str">
        <f>IF(ISERROR(IF(ISERROR(VLOOKUP((LEFT(D1199,2)),'Fed. Agency Identifier Table'!A$2:C$63,3,FALSE)),(VLOOKUP((LEFT(D1199,1)),'Fed. Agency Identifier Table'!A$2:C$63,3,FALSE)),(VLOOKUP((LEFT(D1199,2)),'Fed. Agency Identifier Table'!A$2:C$63,3,FALSE)))),"",(IF(ISERROR(VLOOKUP((LEFT(D1199,2)),'Fed. Agency Identifier Table'!A$2:C$63,3,FALSE)),(VLOOKUP((LEFT(D1199,1)),'Fed. Agency Identifier Table'!A$2:C$63,3,FALSE)),(VLOOKUP((LEFT(D1199,2)),'Fed. Agency Identifier Table'!A$2:C$63,3,FALSE)))))</f>
        <v/>
      </c>
      <c r="I1199" s="150" t="str">
        <f>IF(ISNUMBER(SEARCH("*.unk*",D1199)),"Other Federal Awards",IF(ISERROR(VLOOKUP(D1199,'CFDA Program Titles Table'!A$2:C$2607,3,FALSE)),"",VLOOKUP(D1199,'CFDA Program Titles Table'!A$2:C$2607,3,FALSE)))</f>
        <v/>
      </c>
      <c r="J1199" s="70"/>
      <c r="K1199" s="70"/>
      <c r="L1199" s="2"/>
      <c r="M1199" s="10"/>
      <c r="N1199" s="10"/>
      <c r="R1199" s="17"/>
      <c r="S1199" s="106" t="str">
        <f>IFERROR(IF(J1199="Y", "Research And Development Programs Cluster:", VLOOKUP(D1199,'Cluster Info'!$A$2:$B$113,2,FALSE)), "Non Cluster:")</f>
        <v>Non Cluster:</v>
      </c>
      <c r="T1199" s="106">
        <f t="shared" si="90"/>
        <v>0</v>
      </c>
      <c r="U1199" s="106">
        <f t="shared" si="92"/>
        <v>0</v>
      </c>
      <c r="V1199" s="106">
        <f t="shared" si="93"/>
        <v>0</v>
      </c>
      <c r="W1199" s="119">
        <f t="shared" si="91"/>
        <v>0</v>
      </c>
      <c r="X1199" s="106">
        <f t="shared" si="94"/>
        <v>0</v>
      </c>
    </row>
    <row r="1200" spans="1:24" ht="14">
      <c r="A1200" s="198"/>
      <c r="D1200" s="1"/>
      <c r="E1200" s="1"/>
      <c r="F1200" s="187"/>
      <c r="G1200" s="187"/>
      <c r="H1200" s="80" t="str">
        <f>IF(ISERROR(IF(ISERROR(VLOOKUP((LEFT(D1200,2)),'Fed. Agency Identifier Table'!A$2:C$63,3,FALSE)),(VLOOKUP((LEFT(D1200,1)),'Fed. Agency Identifier Table'!A$2:C$63,3,FALSE)),(VLOOKUP((LEFT(D1200,2)),'Fed. Agency Identifier Table'!A$2:C$63,3,FALSE)))),"",(IF(ISERROR(VLOOKUP((LEFT(D1200,2)),'Fed. Agency Identifier Table'!A$2:C$63,3,FALSE)),(VLOOKUP((LEFT(D1200,1)),'Fed. Agency Identifier Table'!A$2:C$63,3,FALSE)),(VLOOKUP((LEFT(D1200,2)),'Fed. Agency Identifier Table'!A$2:C$63,3,FALSE)))))</f>
        <v/>
      </c>
      <c r="I1200" s="150" t="str">
        <f>IF(ISNUMBER(SEARCH("*.unk*",D1200)),"Other Federal Awards",IF(ISERROR(VLOOKUP(D1200,'CFDA Program Titles Table'!A$2:C$2607,3,FALSE)),"",VLOOKUP(D1200,'CFDA Program Titles Table'!A$2:C$2607,3,FALSE)))</f>
        <v/>
      </c>
      <c r="J1200" s="70"/>
      <c r="K1200" s="70"/>
      <c r="L1200" s="2"/>
      <c r="M1200" s="10"/>
      <c r="N1200" s="10"/>
      <c r="R1200" s="17"/>
      <c r="S1200" s="106" t="str">
        <f>IFERROR(IF(J1200="Y", "Research And Development Programs Cluster:", VLOOKUP(D1200,'Cluster Info'!$A$2:$B$113,2,FALSE)), "Non Cluster:")</f>
        <v>Non Cluster:</v>
      </c>
      <c r="T1200" s="106">
        <f t="shared" si="90"/>
        <v>0</v>
      </c>
      <c r="U1200" s="106">
        <f t="shared" si="92"/>
        <v>0</v>
      </c>
      <c r="V1200" s="106">
        <f t="shared" si="93"/>
        <v>0</v>
      </c>
      <c r="W1200" s="119">
        <f t="shared" si="91"/>
        <v>0</v>
      </c>
      <c r="X1200" s="106">
        <f t="shared" si="94"/>
        <v>0</v>
      </c>
    </row>
    <row r="1201" spans="1:24" ht="14">
      <c r="A1201" s="198"/>
      <c r="D1201" s="1"/>
      <c r="E1201" s="1"/>
      <c r="F1201" s="187"/>
      <c r="G1201" s="187"/>
      <c r="H1201" s="80" t="str">
        <f>IF(ISERROR(IF(ISERROR(VLOOKUP((LEFT(D1201,2)),'Fed. Agency Identifier Table'!A$2:C$63,3,FALSE)),(VLOOKUP((LEFT(D1201,1)),'Fed. Agency Identifier Table'!A$2:C$63,3,FALSE)),(VLOOKUP((LEFT(D1201,2)),'Fed. Agency Identifier Table'!A$2:C$63,3,FALSE)))),"",(IF(ISERROR(VLOOKUP((LEFT(D1201,2)),'Fed. Agency Identifier Table'!A$2:C$63,3,FALSE)),(VLOOKUP((LEFT(D1201,1)),'Fed. Agency Identifier Table'!A$2:C$63,3,FALSE)),(VLOOKUP((LEFT(D1201,2)),'Fed. Agency Identifier Table'!A$2:C$63,3,FALSE)))))</f>
        <v/>
      </c>
      <c r="I1201" s="150" t="str">
        <f>IF(ISNUMBER(SEARCH("*.unk*",D1201)),"Other Federal Awards",IF(ISERROR(VLOOKUP(D1201,'CFDA Program Titles Table'!A$2:C$2607,3,FALSE)),"",VLOOKUP(D1201,'CFDA Program Titles Table'!A$2:C$2607,3,FALSE)))</f>
        <v/>
      </c>
      <c r="J1201" s="70"/>
      <c r="K1201" s="70"/>
      <c r="L1201" s="2"/>
      <c r="M1201" s="10"/>
      <c r="N1201" s="10"/>
      <c r="R1201" s="17"/>
      <c r="S1201" s="106" t="str">
        <f>IFERROR(IF(J1201="Y", "Research And Development Programs Cluster:", VLOOKUP(D1201,'Cluster Info'!$A$2:$B$113,2,FALSE)), "Non Cluster:")</f>
        <v>Non Cluster:</v>
      </c>
      <c r="T1201" s="106">
        <f t="shared" si="90"/>
        <v>0</v>
      </c>
      <c r="U1201" s="106">
        <f t="shared" si="92"/>
        <v>0</v>
      </c>
      <c r="V1201" s="106">
        <f t="shared" si="93"/>
        <v>0</v>
      </c>
      <c r="W1201" s="119">
        <f t="shared" si="91"/>
        <v>0</v>
      </c>
      <c r="X1201" s="106">
        <f t="shared" si="94"/>
        <v>0</v>
      </c>
    </row>
    <row r="1202" spans="1:24" ht="14">
      <c r="A1202" s="198"/>
      <c r="D1202" s="1"/>
      <c r="E1202" s="1"/>
      <c r="F1202" s="187"/>
      <c r="G1202" s="187"/>
      <c r="H1202" s="80" t="str">
        <f>IF(ISERROR(IF(ISERROR(VLOOKUP((LEFT(D1202,2)),'Fed. Agency Identifier Table'!A$2:C$63,3,FALSE)),(VLOOKUP((LEFT(D1202,1)),'Fed. Agency Identifier Table'!A$2:C$63,3,FALSE)),(VLOOKUP((LEFT(D1202,2)),'Fed. Agency Identifier Table'!A$2:C$63,3,FALSE)))),"",(IF(ISERROR(VLOOKUP((LEFT(D1202,2)),'Fed. Agency Identifier Table'!A$2:C$63,3,FALSE)),(VLOOKUP((LEFT(D1202,1)),'Fed. Agency Identifier Table'!A$2:C$63,3,FALSE)),(VLOOKUP((LEFT(D1202,2)),'Fed. Agency Identifier Table'!A$2:C$63,3,FALSE)))))</f>
        <v/>
      </c>
      <c r="I1202" s="150" t="str">
        <f>IF(ISNUMBER(SEARCH("*.unk*",D1202)),"Other Federal Awards",IF(ISERROR(VLOOKUP(D1202,'CFDA Program Titles Table'!A$2:C$2607,3,FALSE)),"",VLOOKUP(D1202,'CFDA Program Titles Table'!A$2:C$2607,3,FALSE)))</f>
        <v/>
      </c>
      <c r="J1202" s="70"/>
      <c r="K1202" s="70"/>
      <c r="L1202" s="2"/>
      <c r="M1202" s="10"/>
      <c r="N1202" s="10"/>
      <c r="R1202" s="17"/>
      <c r="S1202" s="106" t="str">
        <f>IFERROR(IF(J1202="Y", "Research And Development Programs Cluster:", VLOOKUP(D1202,'Cluster Info'!$A$2:$B$113,2,FALSE)), "Non Cluster:")</f>
        <v>Non Cluster:</v>
      </c>
      <c r="T1202" s="106">
        <f t="shared" si="90"/>
        <v>0</v>
      </c>
      <c r="U1202" s="106">
        <f t="shared" si="92"/>
        <v>0</v>
      </c>
      <c r="V1202" s="106">
        <f t="shared" si="93"/>
        <v>0</v>
      </c>
      <c r="W1202" s="119">
        <f t="shared" si="91"/>
        <v>0</v>
      </c>
      <c r="X1202" s="106">
        <f t="shared" si="94"/>
        <v>0</v>
      </c>
    </row>
    <row r="1203" spans="1:24" ht="14">
      <c r="A1203" s="198"/>
      <c r="D1203" s="1"/>
      <c r="E1203" s="1"/>
      <c r="F1203" s="187"/>
      <c r="G1203" s="187"/>
      <c r="H1203" s="80" t="str">
        <f>IF(ISERROR(IF(ISERROR(VLOOKUP((LEFT(D1203,2)),'Fed. Agency Identifier Table'!A$2:C$63,3,FALSE)),(VLOOKUP((LEFT(D1203,1)),'Fed. Agency Identifier Table'!A$2:C$63,3,FALSE)),(VLOOKUP((LEFT(D1203,2)),'Fed. Agency Identifier Table'!A$2:C$63,3,FALSE)))),"",(IF(ISERROR(VLOOKUP((LEFT(D1203,2)),'Fed. Agency Identifier Table'!A$2:C$63,3,FALSE)),(VLOOKUP((LEFT(D1203,1)),'Fed. Agency Identifier Table'!A$2:C$63,3,FALSE)),(VLOOKUP((LEFT(D1203,2)),'Fed. Agency Identifier Table'!A$2:C$63,3,FALSE)))))</f>
        <v/>
      </c>
      <c r="I1203" s="150" t="str">
        <f>IF(ISNUMBER(SEARCH("*.unk*",D1203)),"Other Federal Awards",IF(ISERROR(VLOOKUP(D1203,'CFDA Program Titles Table'!A$2:C$2607,3,FALSE)),"",VLOOKUP(D1203,'CFDA Program Titles Table'!A$2:C$2607,3,FALSE)))</f>
        <v/>
      </c>
      <c r="J1203" s="70"/>
      <c r="K1203" s="70"/>
      <c r="L1203" s="2"/>
      <c r="M1203" s="10"/>
      <c r="N1203" s="10"/>
      <c r="R1203" s="17"/>
      <c r="S1203" s="106" t="str">
        <f>IFERROR(IF(J1203="Y", "Research And Development Programs Cluster:", VLOOKUP(D1203,'Cluster Info'!$A$2:$B$113,2,FALSE)), "Non Cluster:")</f>
        <v>Non Cluster:</v>
      </c>
      <c r="T1203" s="106">
        <f t="shared" si="90"/>
        <v>0</v>
      </c>
      <c r="U1203" s="106">
        <f t="shared" si="92"/>
        <v>0</v>
      </c>
      <c r="V1203" s="106">
        <f t="shared" si="93"/>
        <v>0</v>
      </c>
      <c r="W1203" s="119">
        <f t="shared" si="91"/>
        <v>0</v>
      </c>
      <c r="X1203" s="106">
        <f t="shared" si="94"/>
        <v>0</v>
      </c>
    </row>
    <row r="1204" spans="1:24" ht="14">
      <c r="A1204" s="198"/>
      <c r="D1204" s="1"/>
      <c r="E1204" s="1"/>
      <c r="F1204" s="187"/>
      <c r="G1204" s="187"/>
      <c r="H1204" s="80" t="str">
        <f>IF(ISERROR(IF(ISERROR(VLOOKUP((LEFT(D1204,2)),'Fed. Agency Identifier Table'!A$2:C$63,3,FALSE)),(VLOOKUP((LEFT(D1204,1)),'Fed. Agency Identifier Table'!A$2:C$63,3,FALSE)),(VLOOKUP((LEFT(D1204,2)),'Fed. Agency Identifier Table'!A$2:C$63,3,FALSE)))),"",(IF(ISERROR(VLOOKUP((LEFT(D1204,2)),'Fed. Agency Identifier Table'!A$2:C$63,3,FALSE)),(VLOOKUP((LEFT(D1204,1)),'Fed. Agency Identifier Table'!A$2:C$63,3,FALSE)),(VLOOKUP((LEFT(D1204,2)),'Fed. Agency Identifier Table'!A$2:C$63,3,FALSE)))))</f>
        <v/>
      </c>
      <c r="I1204" s="150" t="str">
        <f>IF(ISNUMBER(SEARCH("*.unk*",D1204)),"Other Federal Awards",IF(ISERROR(VLOOKUP(D1204,'CFDA Program Titles Table'!A$2:C$2607,3,FALSE)),"",VLOOKUP(D1204,'CFDA Program Titles Table'!A$2:C$2607,3,FALSE)))</f>
        <v/>
      </c>
      <c r="J1204" s="70"/>
      <c r="K1204" s="70"/>
      <c r="L1204" s="2"/>
      <c r="M1204" s="10"/>
      <c r="N1204" s="10"/>
      <c r="R1204" s="17"/>
      <c r="S1204" s="106" t="str">
        <f>IFERROR(IF(J1204="Y", "Research And Development Programs Cluster:", VLOOKUP(D1204,'Cluster Info'!$A$2:$B$113,2,FALSE)), "Non Cluster:")</f>
        <v>Non Cluster:</v>
      </c>
      <c r="T1204" s="106">
        <f t="shared" si="90"/>
        <v>0</v>
      </c>
      <c r="U1204" s="106">
        <f t="shared" si="92"/>
        <v>0</v>
      </c>
      <c r="V1204" s="106">
        <f t="shared" si="93"/>
        <v>0</v>
      </c>
      <c r="W1204" s="119">
        <f t="shared" si="91"/>
        <v>0</v>
      </c>
      <c r="X1204" s="106">
        <f t="shared" si="94"/>
        <v>0</v>
      </c>
    </row>
    <row r="1205" spans="1:24" ht="14">
      <c r="A1205" s="198"/>
      <c r="D1205" s="1"/>
      <c r="E1205" s="1"/>
      <c r="F1205" s="187"/>
      <c r="G1205" s="187"/>
      <c r="H1205" s="80" t="str">
        <f>IF(ISERROR(IF(ISERROR(VLOOKUP((LEFT(D1205,2)),'Fed. Agency Identifier Table'!A$2:C$63,3,FALSE)),(VLOOKUP((LEFT(D1205,1)),'Fed. Agency Identifier Table'!A$2:C$63,3,FALSE)),(VLOOKUP((LEFT(D1205,2)),'Fed. Agency Identifier Table'!A$2:C$63,3,FALSE)))),"",(IF(ISERROR(VLOOKUP((LEFT(D1205,2)),'Fed. Agency Identifier Table'!A$2:C$63,3,FALSE)),(VLOOKUP((LEFT(D1205,1)),'Fed. Agency Identifier Table'!A$2:C$63,3,FALSE)),(VLOOKUP((LEFT(D1205,2)),'Fed. Agency Identifier Table'!A$2:C$63,3,FALSE)))))</f>
        <v/>
      </c>
      <c r="I1205" s="150" t="str">
        <f>IF(ISNUMBER(SEARCH("*.unk*",D1205)),"Other Federal Awards",IF(ISERROR(VLOOKUP(D1205,'CFDA Program Titles Table'!A$2:C$2607,3,FALSE)),"",VLOOKUP(D1205,'CFDA Program Titles Table'!A$2:C$2607,3,FALSE)))</f>
        <v/>
      </c>
      <c r="J1205" s="70"/>
      <c r="K1205" s="70"/>
      <c r="L1205" s="2"/>
      <c r="M1205" s="10"/>
      <c r="N1205" s="10"/>
      <c r="R1205" s="17"/>
      <c r="S1205" s="106" t="str">
        <f>IFERROR(IF(J1205="Y", "Research And Development Programs Cluster:", VLOOKUP(D1205,'Cluster Info'!$A$2:$B$113,2,FALSE)), "Non Cluster:")</f>
        <v>Non Cluster:</v>
      </c>
      <c r="T1205" s="106">
        <f t="shared" si="90"/>
        <v>0</v>
      </c>
      <c r="U1205" s="106">
        <f t="shared" si="92"/>
        <v>0</v>
      </c>
      <c r="V1205" s="106">
        <f t="shared" si="93"/>
        <v>0</v>
      </c>
      <c r="W1205" s="119">
        <f t="shared" si="91"/>
        <v>0</v>
      </c>
      <c r="X1205" s="106">
        <f t="shared" si="94"/>
        <v>0</v>
      </c>
    </row>
    <row r="1206" spans="1:24" ht="14">
      <c r="A1206" s="198"/>
      <c r="D1206" s="1"/>
      <c r="E1206" s="1"/>
      <c r="F1206" s="187"/>
      <c r="G1206" s="187"/>
      <c r="H1206" s="80" t="str">
        <f>IF(ISERROR(IF(ISERROR(VLOOKUP((LEFT(D1206,2)),'Fed. Agency Identifier Table'!A$2:C$63,3,FALSE)),(VLOOKUP((LEFT(D1206,1)),'Fed. Agency Identifier Table'!A$2:C$63,3,FALSE)),(VLOOKUP((LEFT(D1206,2)),'Fed. Agency Identifier Table'!A$2:C$63,3,FALSE)))),"",(IF(ISERROR(VLOOKUP((LEFT(D1206,2)),'Fed. Agency Identifier Table'!A$2:C$63,3,FALSE)),(VLOOKUP((LEFT(D1206,1)),'Fed. Agency Identifier Table'!A$2:C$63,3,FALSE)),(VLOOKUP((LEFT(D1206,2)),'Fed. Agency Identifier Table'!A$2:C$63,3,FALSE)))))</f>
        <v/>
      </c>
      <c r="I1206" s="150" t="str">
        <f>IF(ISNUMBER(SEARCH("*.unk*",D1206)),"Other Federal Awards",IF(ISERROR(VLOOKUP(D1206,'CFDA Program Titles Table'!A$2:C$2607,3,FALSE)),"",VLOOKUP(D1206,'CFDA Program Titles Table'!A$2:C$2607,3,FALSE)))</f>
        <v/>
      </c>
      <c r="J1206" s="70"/>
      <c r="K1206" s="70"/>
      <c r="L1206" s="2"/>
      <c r="M1206" s="10"/>
      <c r="N1206" s="10"/>
      <c r="R1206" s="17"/>
      <c r="S1206" s="106" t="str">
        <f>IFERROR(IF(J1206="Y", "Research And Development Programs Cluster:", VLOOKUP(D1206,'Cluster Info'!$A$2:$B$113,2,FALSE)), "Non Cluster:")</f>
        <v>Non Cluster:</v>
      </c>
      <c r="T1206" s="106">
        <f t="shared" si="90"/>
        <v>0</v>
      </c>
      <c r="U1206" s="106">
        <f t="shared" si="92"/>
        <v>0</v>
      </c>
      <c r="V1206" s="106">
        <f t="shared" si="93"/>
        <v>0</v>
      </c>
      <c r="W1206" s="119">
        <f t="shared" si="91"/>
        <v>0</v>
      </c>
      <c r="X1206" s="106">
        <f t="shared" si="94"/>
        <v>0</v>
      </c>
    </row>
    <row r="1207" spans="1:24" ht="14">
      <c r="A1207" s="198"/>
      <c r="D1207" s="1"/>
      <c r="E1207" s="1"/>
      <c r="F1207" s="187"/>
      <c r="G1207" s="187"/>
      <c r="H1207" s="80" t="str">
        <f>IF(ISERROR(IF(ISERROR(VLOOKUP((LEFT(D1207,2)),'Fed. Agency Identifier Table'!A$2:C$63,3,FALSE)),(VLOOKUP((LEFT(D1207,1)),'Fed. Agency Identifier Table'!A$2:C$63,3,FALSE)),(VLOOKUP((LEFT(D1207,2)),'Fed. Agency Identifier Table'!A$2:C$63,3,FALSE)))),"",(IF(ISERROR(VLOOKUP((LEFT(D1207,2)),'Fed. Agency Identifier Table'!A$2:C$63,3,FALSE)),(VLOOKUP((LEFT(D1207,1)),'Fed. Agency Identifier Table'!A$2:C$63,3,FALSE)),(VLOOKUP((LEFT(D1207,2)),'Fed. Agency Identifier Table'!A$2:C$63,3,FALSE)))))</f>
        <v/>
      </c>
      <c r="I1207" s="150" t="str">
        <f>IF(ISNUMBER(SEARCH("*.unk*",D1207)),"Other Federal Awards",IF(ISERROR(VLOOKUP(D1207,'CFDA Program Titles Table'!A$2:C$2607,3,FALSE)),"",VLOOKUP(D1207,'CFDA Program Titles Table'!A$2:C$2607,3,FALSE)))</f>
        <v/>
      </c>
      <c r="J1207" s="70"/>
      <c r="K1207" s="70"/>
      <c r="L1207" s="2"/>
      <c r="M1207" s="10"/>
      <c r="N1207" s="10"/>
      <c r="R1207" s="17"/>
      <c r="S1207" s="106" t="str">
        <f>IFERROR(IF(J1207="Y", "Research And Development Programs Cluster:", VLOOKUP(D1207,'Cluster Info'!$A$2:$B$113,2,FALSE)), "Non Cluster:")</f>
        <v>Non Cluster:</v>
      </c>
      <c r="T1207" s="106">
        <f t="shared" si="90"/>
        <v>0</v>
      </c>
      <c r="U1207" s="106">
        <f t="shared" si="92"/>
        <v>0</v>
      </c>
      <c r="V1207" s="106">
        <f t="shared" si="93"/>
        <v>0</v>
      </c>
      <c r="W1207" s="119">
        <f t="shared" si="91"/>
        <v>0</v>
      </c>
      <c r="X1207" s="106">
        <f t="shared" si="94"/>
        <v>0</v>
      </c>
    </row>
    <row r="1208" spans="1:24" ht="14">
      <c r="A1208" s="198"/>
      <c r="D1208" s="1"/>
      <c r="E1208" s="1"/>
      <c r="F1208" s="187"/>
      <c r="G1208" s="187"/>
      <c r="H1208" s="80" t="str">
        <f>IF(ISERROR(IF(ISERROR(VLOOKUP((LEFT(D1208,2)),'Fed. Agency Identifier Table'!A$2:C$63,3,FALSE)),(VLOOKUP((LEFT(D1208,1)),'Fed. Agency Identifier Table'!A$2:C$63,3,FALSE)),(VLOOKUP((LEFT(D1208,2)),'Fed. Agency Identifier Table'!A$2:C$63,3,FALSE)))),"",(IF(ISERROR(VLOOKUP((LEFT(D1208,2)),'Fed. Agency Identifier Table'!A$2:C$63,3,FALSE)),(VLOOKUP((LEFT(D1208,1)),'Fed. Agency Identifier Table'!A$2:C$63,3,FALSE)),(VLOOKUP((LEFT(D1208,2)),'Fed. Agency Identifier Table'!A$2:C$63,3,FALSE)))))</f>
        <v/>
      </c>
      <c r="I1208" s="150" t="str">
        <f>IF(ISNUMBER(SEARCH("*.unk*",D1208)),"Other Federal Awards",IF(ISERROR(VLOOKUP(D1208,'CFDA Program Titles Table'!A$2:C$2607,3,FALSE)),"",VLOOKUP(D1208,'CFDA Program Titles Table'!A$2:C$2607,3,FALSE)))</f>
        <v/>
      </c>
      <c r="J1208" s="70"/>
      <c r="K1208" s="70"/>
      <c r="L1208" s="2"/>
      <c r="M1208" s="10"/>
      <c r="N1208" s="10"/>
      <c r="R1208" s="17"/>
      <c r="S1208" s="106" t="str">
        <f>IFERROR(IF(J1208="Y", "Research And Development Programs Cluster:", VLOOKUP(D1208,'Cluster Info'!$A$2:$B$113,2,FALSE)), "Non Cluster:")</f>
        <v>Non Cluster:</v>
      </c>
      <c r="T1208" s="106">
        <f t="shared" si="90"/>
        <v>0</v>
      </c>
      <c r="U1208" s="106">
        <f t="shared" si="92"/>
        <v>0</v>
      </c>
      <c r="V1208" s="106">
        <f t="shared" si="93"/>
        <v>0</v>
      </c>
      <c r="W1208" s="119">
        <f t="shared" si="91"/>
        <v>0</v>
      </c>
      <c r="X1208" s="106">
        <f t="shared" si="94"/>
        <v>0</v>
      </c>
    </row>
    <row r="1209" spans="1:24" ht="14">
      <c r="A1209" s="198"/>
      <c r="D1209" s="1"/>
      <c r="E1209" s="1"/>
      <c r="F1209" s="187"/>
      <c r="G1209" s="187"/>
      <c r="H1209" s="80" t="str">
        <f>IF(ISERROR(IF(ISERROR(VLOOKUP((LEFT(D1209,2)),'Fed. Agency Identifier Table'!A$2:C$63,3,FALSE)),(VLOOKUP((LEFT(D1209,1)),'Fed. Agency Identifier Table'!A$2:C$63,3,FALSE)),(VLOOKUP((LEFT(D1209,2)),'Fed. Agency Identifier Table'!A$2:C$63,3,FALSE)))),"",(IF(ISERROR(VLOOKUP((LEFT(D1209,2)),'Fed. Agency Identifier Table'!A$2:C$63,3,FALSE)),(VLOOKUP((LEFT(D1209,1)),'Fed. Agency Identifier Table'!A$2:C$63,3,FALSE)),(VLOOKUP((LEFT(D1209,2)),'Fed. Agency Identifier Table'!A$2:C$63,3,FALSE)))))</f>
        <v/>
      </c>
      <c r="I1209" s="150" t="str">
        <f>IF(ISNUMBER(SEARCH("*.unk*",D1209)),"Other Federal Awards",IF(ISERROR(VLOOKUP(D1209,'CFDA Program Titles Table'!A$2:C$2607,3,FALSE)),"",VLOOKUP(D1209,'CFDA Program Titles Table'!A$2:C$2607,3,FALSE)))</f>
        <v/>
      </c>
      <c r="J1209" s="70"/>
      <c r="K1209" s="70"/>
      <c r="L1209" s="2"/>
      <c r="M1209" s="10"/>
      <c r="N1209" s="10"/>
      <c r="R1209" s="17"/>
      <c r="S1209" s="106" t="str">
        <f>IFERROR(IF(J1209="Y", "Research And Development Programs Cluster:", VLOOKUP(D1209,'Cluster Info'!$A$2:$B$113,2,FALSE)), "Non Cluster:")</f>
        <v>Non Cluster:</v>
      </c>
      <c r="T1209" s="106">
        <f t="shared" si="90"/>
        <v>0</v>
      </c>
      <c r="U1209" s="106">
        <f t="shared" si="92"/>
        <v>0</v>
      </c>
      <c r="V1209" s="106">
        <f t="shared" si="93"/>
        <v>0</v>
      </c>
      <c r="W1209" s="119">
        <f t="shared" si="91"/>
        <v>0</v>
      </c>
      <c r="X1209" s="106">
        <f t="shared" si="94"/>
        <v>0</v>
      </c>
    </row>
    <row r="1210" spans="1:24" ht="14">
      <c r="A1210" s="198"/>
      <c r="D1210" s="1"/>
      <c r="E1210" s="1"/>
      <c r="F1210" s="187"/>
      <c r="G1210" s="187"/>
      <c r="H1210" s="80" t="str">
        <f>IF(ISERROR(IF(ISERROR(VLOOKUP((LEFT(D1210,2)),'Fed. Agency Identifier Table'!A$2:C$63,3,FALSE)),(VLOOKUP((LEFT(D1210,1)),'Fed. Agency Identifier Table'!A$2:C$63,3,FALSE)),(VLOOKUP((LEFT(D1210,2)),'Fed. Agency Identifier Table'!A$2:C$63,3,FALSE)))),"",(IF(ISERROR(VLOOKUP((LEFT(D1210,2)),'Fed. Agency Identifier Table'!A$2:C$63,3,FALSE)),(VLOOKUP((LEFT(D1210,1)),'Fed. Agency Identifier Table'!A$2:C$63,3,FALSE)),(VLOOKUP((LEFT(D1210,2)),'Fed. Agency Identifier Table'!A$2:C$63,3,FALSE)))))</f>
        <v/>
      </c>
      <c r="I1210" s="150" t="str">
        <f>IF(ISNUMBER(SEARCH("*.unk*",D1210)),"Other Federal Awards",IF(ISERROR(VLOOKUP(D1210,'CFDA Program Titles Table'!A$2:C$2607,3,FALSE)),"",VLOOKUP(D1210,'CFDA Program Titles Table'!A$2:C$2607,3,FALSE)))</f>
        <v/>
      </c>
      <c r="J1210" s="70"/>
      <c r="K1210" s="70"/>
      <c r="L1210" s="2"/>
      <c r="M1210" s="10"/>
      <c r="N1210" s="10"/>
      <c r="R1210" s="17"/>
      <c r="S1210" s="106" t="str">
        <f>IFERROR(IF(J1210="Y", "Research And Development Programs Cluster:", VLOOKUP(D1210,'Cluster Info'!$A$2:$B$113,2,FALSE)), "Non Cluster:")</f>
        <v>Non Cluster:</v>
      </c>
      <c r="T1210" s="106">
        <f t="shared" si="90"/>
        <v>0</v>
      </c>
      <c r="U1210" s="106">
        <f t="shared" si="92"/>
        <v>0</v>
      </c>
      <c r="V1210" s="106">
        <f t="shared" si="93"/>
        <v>0</v>
      </c>
      <c r="W1210" s="119">
        <f t="shared" si="91"/>
        <v>0</v>
      </c>
      <c r="X1210" s="106">
        <f t="shared" si="94"/>
        <v>0</v>
      </c>
    </row>
    <row r="1211" spans="1:24" ht="14">
      <c r="A1211" s="198"/>
      <c r="D1211" s="1"/>
      <c r="E1211" s="1"/>
      <c r="F1211" s="187"/>
      <c r="G1211" s="187"/>
      <c r="H1211" s="80" t="str">
        <f>IF(ISERROR(IF(ISERROR(VLOOKUP((LEFT(D1211,2)),'Fed. Agency Identifier Table'!A$2:C$63,3,FALSE)),(VLOOKUP((LEFT(D1211,1)),'Fed. Agency Identifier Table'!A$2:C$63,3,FALSE)),(VLOOKUP((LEFT(D1211,2)),'Fed. Agency Identifier Table'!A$2:C$63,3,FALSE)))),"",(IF(ISERROR(VLOOKUP((LEFT(D1211,2)),'Fed. Agency Identifier Table'!A$2:C$63,3,FALSE)),(VLOOKUP((LEFT(D1211,1)),'Fed. Agency Identifier Table'!A$2:C$63,3,FALSE)),(VLOOKUP((LEFT(D1211,2)),'Fed. Agency Identifier Table'!A$2:C$63,3,FALSE)))))</f>
        <v/>
      </c>
      <c r="I1211" s="150" t="str">
        <f>IF(ISNUMBER(SEARCH("*.unk*",D1211)),"Other Federal Awards",IF(ISERROR(VLOOKUP(D1211,'CFDA Program Titles Table'!A$2:C$2607,3,FALSE)),"",VLOOKUP(D1211,'CFDA Program Titles Table'!A$2:C$2607,3,FALSE)))</f>
        <v/>
      </c>
      <c r="J1211" s="70"/>
      <c r="K1211" s="70"/>
      <c r="L1211" s="2"/>
      <c r="M1211" s="10"/>
      <c r="N1211" s="10"/>
      <c r="R1211" s="17"/>
      <c r="S1211" s="106" t="str">
        <f>IFERROR(IF(J1211="Y", "Research And Development Programs Cluster:", VLOOKUP(D1211,'Cluster Info'!$A$2:$B$113,2,FALSE)), "Non Cluster:")</f>
        <v>Non Cluster:</v>
      </c>
      <c r="T1211" s="106">
        <f t="shared" si="90"/>
        <v>0</v>
      </c>
      <c r="U1211" s="106">
        <f t="shared" si="92"/>
        <v>0</v>
      </c>
      <c r="V1211" s="106">
        <f t="shared" si="93"/>
        <v>0</v>
      </c>
      <c r="W1211" s="119">
        <f t="shared" si="91"/>
        <v>0</v>
      </c>
      <c r="X1211" s="106">
        <f t="shared" si="94"/>
        <v>0</v>
      </c>
    </row>
    <row r="1212" spans="1:24" ht="14">
      <c r="A1212" s="198"/>
      <c r="D1212" s="1"/>
      <c r="E1212" s="1"/>
      <c r="F1212" s="187"/>
      <c r="G1212" s="187"/>
      <c r="H1212" s="80" t="str">
        <f>IF(ISERROR(IF(ISERROR(VLOOKUP((LEFT(D1212,2)),'Fed. Agency Identifier Table'!A$2:C$63,3,FALSE)),(VLOOKUP((LEFT(D1212,1)),'Fed. Agency Identifier Table'!A$2:C$63,3,FALSE)),(VLOOKUP((LEFT(D1212,2)),'Fed. Agency Identifier Table'!A$2:C$63,3,FALSE)))),"",(IF(ISERROR(VLOOKUP((LEFT(D1212,2)),'Fed. Agency Identifier Table'!A$2:C$63,3,FALSE)),(VLOOKUP((LEFT(D1212,1)),'Fed. Agency Identifier Table'!A$2:C$63,3,FALSE)),(VLOOKUP((LEFT(D1212,2)),'Fed. Agency Identifier Table'!A$2:C$63,3,FALSE)))))</f>
        <v/>
      </c>
      <c r="I1212" s="150" t="str">
        <f>IF(ISNUMBER(SEARCH("*.unk*",D1212)),"Other Federal Awards",IF(ISERROR(VLOOKUP(D1212,'CFDA Program Titles Table'!A$2:C$2607,3,FALSE)),"",VLOOKUP(D1212,'CFDA Program Titles Table'!A$2:C$2607,3,FALSE)))</f>
        <v/>
      </c>
      <c r="J1212" s="70"/>
      <c r="K1212" s="70"/>
      <c r="L1212" s="2"/>
      <c r="M1212" s="10"/>
      <c r="N1212" s="10"/>
      <c r="R1212" s="17"/>
      <c r="S1212" s="106" t="str">
        <f>IFERROR(IF(J1212="Y", "Research And Development Programs Cluster:", VLOOKUP(D1212,'Cluster Info'!$A$2:$B$113,2,FALSE)), "Non Cluster:")</f>
        <v>Non Cluster:</v>
      </c>
      <c r="T1212" s="106">
        <f t="shared" si="90"/>
        <v>0</v>
      </c>
      <c r="U1212" s="106">
        <f t="shared" si="92"/>
        <v>0</v>
      </c>
      <c r="V1212" s="106">
        <f t="shared" si="93"/>
        <v>0</v>
      </c>
      <c r="W1212" s="119">
        <f t="shared" si="91"/>
        <v>0</v>
      </c>
      <c r="X1212" s="106">
        <f t="shared" si="94"/>
        <v>0</v>
      </c>
    </row>
    <row r="1213" spans="1:24" ht="14">
      <c r="A1213" s="198"/>
      <c r="D1213" s="1"/>
      <c r="E1213" s="1"/>
      <c r="F1213" s="187"/>
      <c r="G1213" s="187"/>
      <c r="H1213" s="80" t="str">
        <f>IF(ISERROR(IF(ISERROR(VLOOKUP((LEFT(D1213,2)),'Fed. Agency Identifier Table'!A$2:C$63,3,FALSE)),(VLOOKUP((LEFT(D1213,1)),'Fed. Agency Identifier Table'!A$2:C$63,3,FALSE)),(VLOOKUP((LEFT(D1213,2)),'Fed. Agency Identifier Table'!A$2:C$63,3,FALSE)))),"",(IF(ISERROR(VLOOKUP((LEFT(D1213,2)),'Fed. Agency Identifier Table'!A$2:C$63,3,FALSE)),(VLOOKUP((LEFT(D1213,1)),'Fed. Agency Identifier Table'!A$2:C$63,3,FALSE)),(VLOOKUP((LEFT(D1213,2)),'Fed. Agency Identifier Table'!A$2:C$63,3,FALSE)))))</f>
        <v/>
      </c>
      <c r="I1213" s="150" t="str">
        <f>IF(ISNUMBER(SEARCH("*.unk*",D1213)),"Other Federal Awards",IF(ISERROR(VLOOKUP(D1213,'CFDA Program Titles Table'!A$2:C$2607,3,FALSE)),"",VLOOKUP(D1213,'CFDA Program Titles Table'!A$2:C$2607,3,FALSE)))</f>
        <v/>
      </c>
      <c r="J1213" s="70"/>
      <c r="K1213" s="70"/>
      <c r="L1213" s="2"/>
      <c r="M1213" s="10"/>
      <c r="N1213" s="10"/>
      <c r="R1213" s="17"/>
      <c r="S1213" s="106" t="str">
        <f>IFERROR(IF(J1213="Y", "Research And Development Programs Cluster:", VLOOKUP(D1213,'Cluster Info'!$A$2:$B$113,2,FALSE)), "Non Cluster:")</f>
        <v>Non Cluster:</v>
      </c>
      <c r="T1213" s="106">
        <f t="shared" si="90"/>
        <v>0</v>
      </c>
      <c r="U1213" s="106">
        <f t="shared" si="92"/>
        <v>0</v>
      </c>
      <c r="V1213" s="106">
        <f t="shared" si="93"/>
        <v>0</v>
      </c>
      <c r="W1213" s="119">
        <f t="shared" si="91"/>
        <v>0</v>
      </c>
      <c r="X1213" s="106">
        <f t="shared" si="94"/>
        <v>0</v>
      </c>
    </row>
    <row r="1214" spans="1:24" ht="14">
      <c r="A1214" s="198"/>
      <c r="D1214" s="1"/>
      <c r="E1214" s="1"/>
      <c r="F1214" s="187"/>
      <c r="G1214" s="187"/>
      <c r="H1214" s="80" t="str">
        <f>IF(ISERROR(IF(ISERROR(VLOOKUP((LEFT(D1214,2)),'Fed. Agency Identifier Table'!A$2:C$63,3,FALSE)),(VLOOKUP((LEFT(D1214,1)),'Fed. Agency Identifier Table'!A$2:C$63,3,FALSE)),(VLOOKUP((LEFT(D1214,2)),'Fed. Agency Identifier Table'!A$2:C$63,3,FALSE)))),"",(IF(ISERROR(VLOOKUP((LEFT(D1214,2)),'Fed. Agency Identifier Table'!A$2:C$63,3,FALSE)),(VLOOKUP((LEFT(D1214,1)),'Fed. Agency Identifier Table'!A$2:C$63,3,FALSE)),(VLOOKUP((LEFT(D1214,2)),'Fed. Agency Identifier Table'!A$2:C$63,3,FALSE)))))</f>
        <v/>
      </c>
      <c r="I1214" s="150" t="str">
        <f>IF(ISNUMBER(SEARCH("*.unk*",D1214)),"Other Federal Awards",IF(ISERROR(VLOOKUP(D1214,'CFDA Program Titles Table'!A$2:C$2607,3,FALSE)),"",VLOOKUP(D1214,'CFDA Program Titles Table'!A$2:C$2607,3,FALSE)))</f>
        <v/>
      </c>
      <c r="J1214" s="70"/>
      <c r="K1214" s="70"/>
      <c r="L1214" s="2"/>
      <c r="M1214" s="10"/>
      <c r="N1214" s="10"/>
      <c r="R1214" s="17"/>
      <c r="S1214" s="106" t="str">
        <f>IFERROR(IF(J1214="Y", "Research And Development Programs Cluster:", VLOOKUP(D1214,'Cluster Info'!$A$2:$B$113,2,FALSE)), "Non Cluster:")</f>
        <v>Non Cluster:</v>
      </c>
      <c r="T1214" s="106">
        <f t="shared" si="90"/>
        <v>0</v>
      </c>
      <c r="U1214" s="106">
        <f t="shared" si="92"/>
        <v>0</v>
      </c>
      <c r="V1214" s="106">
        <f t="shared" si="93"/>
        <v>0</v>
      </c>
      <c r="W1214" s="119">
        <f t="shared" si="91"/>
        <v>0</v>
      </c>
      <c r="X1214" s="106">
        <f t="shared" si="94"/>
        <v>0</v>
      </c>
    </row>
    <row r="1215" spans="1:24" ht="14">
      <c r="A1215" s="198"/>
      <c r="D1215" s="1"/>
      <c r="E1215" s="1"/>
      <c r="F1215" s="187"/>
      <c r="G1215" s="187"/>
      <c r="H1215" s="80" t="str">
        <f>IF(ISERROR(IF(ISERROR(VLOOKUP((LEFT(D1215,2)),'Fed. Agency Identifier Table'!A$2:C$63,3,FALSE)),(VLOOKUP((LEFT(D1215,1)),'Fed. Agency Identifier Table'!A$2:C$63,3,FALSE)),(VLOOKUP((LEFT(D1215,2)),'Fed. Agency Identifier Table'!A$2:C$63,3,FALSE)))),"",(IF(ISERROR(VLOOKUP((LEFT(D1215,2)),'Fed. Agency Identifier Table'!A$2:C$63,3,FALSE)),(VLOOKUP((LEFT(D1215,1)),'Fed. Agency Identifier Table'!A$2:C$63,3,FALSE)),(VLOOKUP((LEFT(D1215,2)),'Fed. Agency Identifier Table'!A$2:C$63,3,FALSE)))))</f>
        <v/>
      </c>
      <c r="I1215" s="150" t="str">
        <f>IF(ISNUMBER(SEARCH("*.unk*",D1215)),"Other Federal Awards",IF(ISERROR(VLOOKUP(D1215,'CFDA Program Titles Table'!A$2:C$2607,3,FALSE)),"",VLOOKUP(D1215,'CFDA Program Titles Table'!A$2:C$2607,3,FALSE)))</f>
        <v/>
      </c>
      <c r="J1215" s="70"/>
      <c r="K1215" s="70"/>
      <c r="L1215" s="2"/>
      <c r="M1215" s="10"/>
      <c r="N1215" s="10"/>
      <c r="R1215" s="17"/>
      <c r="S1215" s="106" t="str">
        <f>IFERROR(IF(J1215="Y", "Research And Development Programs Cluster:", VLOOKUP(D1215,'Cluster Info'!$A$2:$B$113,2,FALSE)), "Non Cluster:")</f>
        <v>Non Cluster:</v>
      </c>
      <c r="T1215" s="106">
        <f t="shared" si="90"/>
        <v>0</v>
      </c>
      <c r="U1215" s="106">
        <f t="shared" si="92"/>
        <v>0</v>
      </c>
      <c r="V1215" s="106">
        <f t="shared" si="93"/>
        <v>0</v>
      </c>
      <c r="W1215" s="119">
        <f t="shared" si="91"/>
        <v>0</v>
      </c>
      <c r="X1215" s="106">
        <f t="shared" si="94"/>
        <v>0</v>
      </c>
    </row>
    <row r="1216" spans="1:24" ht="14">
      <c r="A1216" s="198"/>
      <c r="D1216" s="1"/>
      <c r="E1216" s="1"/>
      <c r="F1216" s="187"/>
      <c r="G1216" s="187"/>
      <c r="H1216" s="80" t="str">
        <f>IF(ISERROR(IF(ISERROR(VLOOKUP((LEFT(D1216,2)),'Fed. Agency Identifier Table'!A$2:C$63,3,FALSE)),(VLOOKUP((LEFT(D1216,1)),'Fed. Agency Identifier Table'!A$2:C$63,3,FALSE)),(VLOOKUP((LEFT(D1216,2)),'Fed. Agency Identifier Table'!A$2:C$63,3,FALSE)))),"",(IF(ISERROR(VLOOKUP((LEFT(D1216,2)),'Fed. Agency Identifier Table'!A$2:C$63,3,FALSE)),(VLOOKUP((LEFT(D1216,1)),'Fed. Agency Identifier Table'!A$2:C$63,3,FALSE)),(VLOOKUP((LEFT(D1216,2)),'Fed. Agency Identifier Table'!A$2:C$63,3,FALSE)))))</f>
        <v/>
      </c>
      <c r="I1216" s="150" t="str">
        <f>IF(ISNUMBER(SEARCH("*.unk*",D1216)),"Other Federal Awards",IF(ISERROR(VLOOKUP(D1216,'CFDA Program Titles Table'!A$2:C$2607,3,FALSE)),"",VLOOKUP(D1216,'CFDA Program Titles Table'!A$2:C$2607,3,FALSE)))</f>
        <v/>
      </c>
      <c r="J1216" s="70"/>
      <c r="K1216" s="70"/>
      <c r="L1216" s="2"/>
      <c r="M1216" s="10"/>
      <c r="N1216" s="10"/>
      <c r="R1216" s="17"/>
      <c r="S1216" s="106" t="str">
        <f>IFERROR(IF(J1216="Y", "Research And Development Programs Cluster:", VLOOKUP(D1216,'Cluster Info'!$A$2:$B$113,2,FALSE)), "Non Cluster:")</f>
        <v>Non Cluster:</v>
      </c>
      <c r="T1216" s="106">
        <f t="shared" si="90"/>
        <v>0</v>
      </c>
      <c r="U1216" s="106">
        <f t="shared" si="92"/>
        <v>0</v>
      </c>
      <c r="V1216" s="106">
        <f t="shared" si="93"/>
        <v>0</v>
      </c>
      <c r="W1216" s="119">
        <f t="shared" si="91"/>
        <v>0</v>
      </c>
      <c r="X1216" s="106">
        <f t="shared" si="94"/>
        <v>0</v>
      </c>
    </row>
    <row r="1217" spans="1:24" ht="14">
      <c r="A1217" s="198"/>
      <c r="D1217" s="1"/>
      <c r="E1217" s="1"/>
      <c r="F1217" s="187"/>
      <c r="G1217" s="187"/>
      <c r="H1217" s="80" t="str">
        <f>IF(ISERROR(IF(ISERROR(VLOOKUP((LEFT(D1217,2)),'Fed. Agency Identifier Table'!A$2:C$63,3,FALSE)),(VLOOKUP((LEFT(D1217,1)),'Fed. Agency Identifier Table'!A$2:C$63,3,FALSE)),(VLOOKUP((LEFT(D1217,2)),'Fed. Agency Identifier Table'!A$2:C$63,3,FALSE)))),"",(IF(ISERROR(VLOOKUP((LEFT(D1217,2)),'Fed. Agency Identifier Table'!A$2:C$63,3,FALSE)),(VLOOKUP((LEFT(D1217,1)),'Fed. Agency Identifier Table'!A$2:C$63,3,FALSE)),(VLOOKUP((LEFT(D1217,2)),'Fed. Agency Identifier Table'!A$2:C$63,3,FALSE)))))</f>
        <v/>
      </c>
      <c r="I1217" s="150" t="str">
        <f>IF(ISNUMBER(SEARCH("*.unk*",D1217)),"Other Federal Awards",IF(ISERROR(VLOOKUP(D1217,'CFDA Program Titles Table'!A$2:C$2607,3,FALSE)),"",VLOOKUP(D1217,'CFDA Program Titles Table'!A$2:C$2607,3,FALSE)))</f>
        <v/>
      </c>
      <c r="J1217" s="70"/>
      <c r="K1217" s="70"/>
      <c r="L1217" s="2"/>
      <c r="M1217" s="10"/>
      <c r="N1217" s="10"/>
      <c r="R1217" s="17"/>
      <c r="S1217" s="106" t="str">
        <f>IFERROR(IF(J1217="Y", "Research And Development Programs Cluster:", VLOOKUP(D1217,'Cluster Info'!$A$2:$B$113,2,FALSE)), "Non Cluster:")</f>
        <v>Non Cluster:</v>
      </c>
      <c r="T1217" s="106">
        <f t="shared" si="90"/>
        <v>0</v>
      </c>
      <c r="U1217" s="106">
        <f t="shared" si="92"/>
        <v>0</v>
      </c>
      <c r="V1217" s="106">
        <f t="shared" si="93"/>
        <v>0</v>
      </c>
      <c r="W1217" s="119">
        <f t="shared" si="91"/>
        <v>0</v>
      </c>
      <c r="X1217" s="106">
        <f t="shared" si="94"/>
        <v>0</v>
      </c>
    </row>
    <row r="1218" spans="1:24" ht="14">
      <c r="A1218" s="198"/>
      <c r="D1218" s="1"/>
      <c r="E1218" s="1"/>
      <c r="F1218" s="187"/>
      <c r="G1218" s="187"/>
      <c r="H1218" s="80" t="str">
        <f>IF(ISERROR(IF(ISERROR(VLOOKUP((LEFT(D1218,2)),'Fed. Agency Identifier Table'!A$2:C$63,3,FALSE)),(VLOOKUP((LEFT(D1218,1)),'Fed. Agency Identifier Table'!A$2:C$63,3,FALSE)),(VLOOKUP((LEFT(D1218,2)),'Fed. Agency Identifier Table'!A$2:C$63,3,FALSE)))),"",(IF(ISERROR(VLOOKUP((LEFT(D1218,2)),'Fed. Agency Identifier Table'!A$2:C$63,3,FALSE)),(VLOOKUP((LEFT(D1218,1)),'Fed. Agency Identifier Table'!A$2:C$63,3,FALSE)),(VLOOKUP((LEFT(D1218,2)),'Fed. Agency Identifier Table'!A$2:C$63,3,FALSE)))))</f>
        <v/>
      </c>
      <c r="I1218" s="150" t="str">
        <f>IF(ISNUMBER(SEARCH("*.unk*",D1218)),"Other Federal Awards",IF(ISERROR(VLOOKUP(D1218,'CFDA Program Titles Table'!A$2:C$2607,3,FALSE)),"",VLOOKUP(D1218,'CFDA Program Titles Table'!A$2:C$2607,3,FALSE)))</f>
        <v/>
      </c>
      <c r="J1218" s="70"/>
      <c r="K1218" s="70"/>
      <c r="L1218" s="2"/>
      <c r="M1218" s="10"/>
      <c r="N1218" s="10"/>
      <c r="R1218" s="17"/>
      <c r="S1218" s="106" t="str">
        <f>IFERROR(IF(J1218="Y", "Research And Development Programs Cluster:", VLOOKUP(D1218,'Cluster Info'!$A$2:$B$113,2,FALSE)), "Non Cluster:")</f>
        <v>Non Cluster:</v>
      </c>
      <c r="T1218" s="106">
        <f t="shared" ref="T1218:T1281" si="95">IF(E1218="Y","ARRA - "&amp;N1218, N1218)</f>
        <v>0</v>
      </c>
      <c r="U1218" s="106">
        <f t="shared" si="92"/>
        <v>0</v>
      </c>
      <c r="V1218" s="106">
        <f t="shared" si="93"/>
        <v>0</v>
      </c>
      <c r="W1218" s="119">
        <f t="shared" ref="W1218:W1281" si="96">IF(AND(J1218="Y",I1218="Other Federal Awards"),(LEFT(D1218,2)&amp;".RD"),D1218)</f>
        <v>0</v>
      </c>
      <c r="X1218" s="106">
        <f t="shared" si="94"/>
        <v>0</v>
      </c>
    </row>
    <row r="1219" spans="1:24" ht="14">
      <c r="A1219" s="198"/>
      <c r="D1219" s="1"/>
      <c r="E1219" s="1"/>
      <c r="F1219" s="187"/>
      <c r="G1219" s="187"/>
      <c r="H1219" s="80" t="str">
        <f>IF(ISERROR(IF(ISERROR(VLOOKUP((LEFT(D1219,2)),'Fed. Agency Identifier Table'!A$2:C$63,3,FALSE)),(VLOOKUP((LEFT(D1219,1)),'Fed. Agency Identifier Table'!A$2:C$63,3,FALSE)),(VLOOKUP((LEFT(D1219,2)),'Fed. Agency Identifier Table'!A$2:C$63,3,FALSE)))),"",(IF(ISERROR(VLOOKUP((LEFT(D1219,2)),'Fed. Agency Identifier Table'!A$2:C$63,3,FALSE)),(VLOOKUP((LEFT(D1219,1)),'Fed. Agency Identifier Table'!A$2:C$63,3,FALSE)),(VLOOKUP((LEFT(D1219,2)),'Fed. Agency Identifier Table'!A$2:C$63,3,FALSE)))))</f>
        <v/>
      </c>
      <c r="I1219" s="150" t="str">
        <f>IF(ISNUMBER(SEARCH("*.unk*",D1219)),"Other Federal Awards",IF(ISERROR(VLOOKUP(D1219,'CFDA Program Titles Table'!A$2:C$2607,3,FALSE)),"",VLOOKUP(D1219,'CFDA Program Titles Table'!A$2:C$2607,3,FALSE)))</f>
        <v/>
      </c>
      <c r="J1219" s="70"/>
      <c r="K1219" s="70"/>
      <c r="L1219" s="2"/>
      <c r="M1219" s="10"/>
      <c r="N1219" s="10"/>
      <c r="R1219" s="17"/>
      <c r="S1219" s="106" t="str">
        <f>IFERROR(IF(J1219="Y", "Research And Development Programs Cluster:", VLOOKUP(D1219,'Cluster Info'!$A$2:$B$113,2,FALSE)), "Non Cluster:")</f>
        <v>Non Cluster:</v>
      </c>
      <c r="T1219" s="106">
        <f t="shared" si="95"/>
        <v>0</v>
      </c>
      <c r="U1219" s="106">
        <f t="shared" ref="U1219:U1282" si="97">IF(F1219="Y","COVID-19 - "&amp;N1219, N1219)</f>
        <v>0</v>
      </c>
      <c r="V1219" s="106">
        <f t="shared" ref="V1219:V1282" si="98">IF(G1219="Y","ARP - "&amp;N1219, N1219)</f>
        <v>0</v>
      </c>
      <c r="W1219" s="119">
        <f t="shared" si="96"/>
        <v>0</v>
      </c>
      <c r="X1219" s="106">
        <f t="shared" ref="X1219:X1282" si="99">O1219-P1219</f>
        <v>0</v>
      </c>
    </row>
    <row r="1220" spans="1:24" ht="14">
      <c r="A1220" s="198"/>
      <c r="D1220" s="1"/>
      <c r="E1220" s="1"/>
      <c r="F1220" s="187"/>
      <c r="G1220" s="187"/>
      <c r="H1220" s="80" t="str">
        <f>IF(ISERROR(IF(ISERROR(VLOOKUP((LEFT(D1220,2)),'Fed. Agency Identifier Table'!A$2:C$63,3,FALSE)),(VLOOKUP((LEFT(D1220,1)),'Fed. Agency Identifier Table'!A$2:C$63,3,FALSE)),(VLOOKUP((LEFT(D1220,2)),'Fed. Agency Identifier Table'!A$2:C$63,3,FALSE)))),"",(IF(ISERROR(VLOOKUP((LEFT(D1220,2)),'Fed. Agency Identifier Table'!A$2:C$63,3,FALSE)),(VLOOKUP((LEFT(D1220,1)),'Fed. Agency Identifier Table'!A$2:C$63,3,FALSE)),(VLOOKUP((LEFT(D1220,2)),'Fed. Agency Identifier Table'!A$2:C$63,3,FALSE)))))</f>
        <v/>
      </c>
      <c r="I1220" s="150" t="str">
        <f>IF(ISNUMBER(SEARCH("*.unk*",D1220)),"Other Federal Awards",IF(ISERROR(VLOOKUP(D1220,'CFDA Program Titles Table'!A$2:C$2607,3,FALSE)),"",VLOOKUP(D1220,'CFDA Program Titles Table'!A$2:C$2607,3,FALSE)))</f>
        <v/>
      </c>
      <c r="J1220" s="70"/>
      <c r="K1220" s="70"/>
      <c r="L1220" s="2"/>
      <c r="M1220" s="10"/>
      <c r="N1220" s="10"/>
      <c r="R1220" s="17"/>
      <c r="S1220" s="106" t="str">
        <f>IFERROR(IF(J1220="Y", "Research And Development Programs Cluster:", VLOOKUP(D1220,'Cluster Info'!$A$2:$B$113,2,FALSE)), "Non Cluster:")</f>
        <v>Non Cluster:</v>
      </c>
      <c r="T1220" s="106">
        <f t="shared" si="95"/>
        <v>0</v>
      </c>
      <c r="U1220" s="106">
        <f t="shared" si="97"/>
        <v>0</v>
      </c>
      <c r="V1220" s="106">
        <f t="shared" si="98"/>
        <v>0</v>
      </c>
      <c r="W1220" s="119">
        <f t="shared" si="96"/>
        <v>0</v>
      </c>
      <c r="X1220" s="106">
        <f t="shared" si="99"/>
        <v>0</v>
      </c>
    </row>
    <row r="1221" spans="1:24" ht="14">
      <c r="A1221" s="198"/>
      <c r="D1221" s="1"/>
      <c r="E1221" s="1"/>
      <c r="F1221" s="187"/>
      <c r="G1221" s="187"/>
      <c r="H1221" s="80" t="str">
        <f>IF(ISERROR(IF(ISERROR(VLOOKUP((LEFT(D1221,2)),'Fed. Agency Identifier Table'!A$2:C$63,3,FALSE)),(VLOOKUP((LEFT(D1221,1)),'Fed. Agency Identifier Table'!A$2:C$63,3,FALSE)),(VLOOKUP((LEFT(D1221,2)),'Fed. Agency Identifier Table'!A$2:C$63,3,FALSE)))),"",(IF(ISERROR(VLOOKUP((LEFT(D1221,2)),'Fed. Agency Identifier Table'!A$2:C$63,3,FALSE)),(VLOOKUP((LEFT(D1221,1)),'Fed. Agency Identifier Table'!A$2:C$63,3,FALSE)),(VLOOKUP((LEFT(D1221,2)),'Fed. Agency Identifier Table'!A$2:C$63,3,FALSE)))))</f>
        <v/>
      </c>
      <c r="I1221" s="150" t="str">
        <f>IF(ISNUMBER(SEARCH("*.unk*",D1221)),"Other Federal Awards",IF(ISERROR(VLOOKUP(D1221,'CFDA Program Titles Table'!A$2:C$2607,3,FALSE)),"",VLOOKUP(D1221,'CFDA Program Titles Table'!A$2:C$2607,3,FALSE)))</f>
        <v/>
      </c>
      <c r="J1221" s="70"/>
      <c r="K1221" s="70"/>
      <c r="L1221" s="2"/>
      <c r="M1221" s="10"/>
      <c r="N1221" s="10"/>
      <c r="R1221" s="17"/>
      <c r="S1221" s="106" t="str">
        <f>IFERROR(IF(J1221="Y", "Research And Development Programs Cluster:", VLOOKUP(D1221,'Cluster Info'!$A$2:$B$113,2,FALSE)), "Non Cluster:")</f>
        <v>Non Cluster:</v>
      </c>
      <c r="T1221" s="106">
        <f t="shared" si="95"/>
        <v>0</v>
      </c>
      <c r="U1221" s="106">
        <f t="shared" si="97"/>
        <v>0</v>
      </c>
      <c r="V1221" s="106">
        <f t="shared" si="98"/>
        <v>0</v>
      </c>
      <c r="W1221" s="119">
        <f t="shared" si="96"/>
        <v>0</v>
      </c>
      <c r="X1221" s="106">
        <f t="shared" si="99"/>
        <v>0</v>
      </c>
    </row>
    <row r="1222" spans="1:24" ht="14">
      <c r="A1222" s="198"/>
      <c r="D1222" s="1"/>
      <c r="E1222" s="1"/>
      <c r="F1222" s="187"/>
      <c r="G1222" s="187"/>
      <c r="H1222" s="80" t="str">
        <f>IF(ISERROR(IF(ISERROR(VLOOKUP((LEFT(D1222,2)),'Fed. Agency Identifier Table'!A$2:C$63,3,FALSE)),(VLOOKUP((LEFT(D1222,1)),'Fed. Agency Identifier Table'!A$2:C$63,3,FALSE)),(VLOOKUP((LEFT(D1222,2)),'Fed. Agency Identifier Table'!A$2:C$63,3,FALSE)))),"",(IF(ISERROR(VLOOKUP((LEFT(D1222,2)),'Fed. Agency Identifier Table'!A$2:C$63,3,FALSE)),(VLOOKUP((LEFT(D1222,1)),'Fed. Agency Identifier Table'!A$2:C$63,3,FALSE)),(VLOOKUP((LEFT(D1222,2)),'Fed. Agency Identifier Table'!A$2:C$63,3,FALSE)))))</f>
        <v/>
      </c>
      <c r="I1222" s="150" t="str">
        <f>IF(ISNUMBER(SEARCH("*.unk*",D1222)),"Other Federal Awards",IF(ISERROR(VLOOKUP(D1222,'CFDA Program Titles Table'!A$2:C$2607,3,FALSE)),"",VLOOKUP(D1222,'CFDA Program Titles Table'!A$2:C$2607,3,FALSE)))</f>
        <v/>
      </c>
      <c r="J1222" s="70"/>
      <c r="K1222" s="70"/>
      <c r="L1222" s="2"/>
      <c r="M1222" s="10"/>
      <c r="N1222" s="10"/>
      <c r="R1222" s="17"/>
      <c r="S1222" s="106" t="str">
        <f>IFERROR(IF(J1222="Y", "Research And Development Programs Cluster:", VLOOKUP(D1222,'Cluster Info'!$A$2:$B$113,2,FALSE)), "Non Cluster:")</f>
        <v>Non Cluster:</v>
      </c>
      <c r="T1222" s="106">
        <f t="shared" si="95"/>
        <v>0</v>
      </c>
      <c r="U1222" s="106">
        <f t="shared" si="97"/>
        <v>0</v>
      </c>
      <c r="V1222" s="106">
        <f t="shared" si="98"/>
        <v>0</v>
      </c>
      <c r="W1222" s="119">
        <f t="shared" si="96"/>
        <v>0</v>
      </c>
      <c r="X1222" s="106">
        <f t="shared" si="99"/>
        <v>0</v>
      </c>
    </row>
    <row r="1223" spans="1:24" ht="14">
      <c r="A1223" s="198"/>
      <c r="D1223" s="1"/>
      <c r="E1223" s="1"/>
      <c r="F1223" s="187"/>
      <c r="G1223" s="187"/>
      <c r="H1223" s="80" t="str">
        <f>IF(ISERROR(IF(ISERROR(VLOOKUP((LEFT(D1223,2)),'Fed. Agency Identifier Table'!A$2:C$63,3,FALSE)),(VLOOKUP((LEFT(D1223,1)),'Fed. Agency Identifier Table'!A$2:C$63,3,FALSE)),(VLOOKUP((LEFT(D1223,2)),'Fed. Agency Identifier Table'!A$2:C$63,3,FALSE)))),"",(IF(ISERROR(VLOOKUP((LEFT(D1223,2)),'Fed. Agency Identifier Table'!A$2:C$63,3,FALSE)),(VLOOKUP((LEFT(D1223,1)),'Fed. Agency Identifier Table'!A$2:C$63,3,FALSE)),(VLOOKUP((LEFT(D1223,2)),'Fed. Agency Identifier Table'!A$2:C$63,3,FALSE)))))</f>
        <v/>
      </c>
      <c r="I1223" s="150" t="str">
        <f>IF(ISNUMBER(SEARCH("*.unk*",D1223)),"Other Federal Awards",IF(ISERROR(VLOOKUP(D1223,'CFDA Program Titles Table'!A$2:C$2607,3,FALSE)),"",VLOOKUP(D1223,'CFDA Program Titles Table'!A$2:C$2607,3,FALSE)))</f>
        <v/>
      </c>
      <c r="J1223" s="70"/>
      <c r="K1223" s="70"/>
      <c r="L1223" s="2"/>
      <c r="M1223" s="10"/>
      <c r="N1223" s="10"/>
      <c r="R1223" s="17"/>
      <c r="S1223" s="106" t="str">
        <f>IFERROR(IF(J1223="Y", "Research And Development Programs Cluster:", VLOOKUP(D1223,'Cluster Info'!$A$2:$B$113,2,FALSE)), "Non Cluster:")</f>
        <v>Non Cluster:</v>
      </c>
      <c r="T1223" s="106">
        <f t="shared" si="95"/>
        <v>0</v>
      </c>
      <c r="U1223" s="106">
        <f t="shared" si="97"/>
        <v>0</v>
      </c>
      <c r="V1223" s="106">
        <f t="shared" si="98"/>
        <v>0</v>
      </c>
      <c r="W1223" s="119">
        <f t="shared" si="96"/>
        <v>0</v>
      </c>
      <c r="X1223" s="106">
        <f t="shared" si="99"/>
        <v>0</v>
      </c>
    </row>
    <row r="1224" spans="1:24" ht="14">
      <c r="A1224" s="198"/>
      <c r="D1224" s="1"/>
      <c r="E1224" s="1"/>
      <c r="F1224" s="187"/>
      <c r="G1224" s="187"/>
      <c r="H1224" s="80" t="str">
        <f>IF(ISERROR(IF(ISERROR(VLOOKUP((LEFT(D1224,2)),'Fed. Agency Identifier Table'!A$2:C$63,3,FALSE)),(VLOOKUP((LEFT(D1224,1)),'Fed. Agency Identifier Table'!A$2:C$63,3,FALSE)),(VLOOKUP((LEFT(D1224,2)),'Fed. Agency Identifier Table'!A$2:C$63,3,FALSE)))),"",(IF(ISERROR(VLOOKUP((LEFT(D1224,2)),'Fed. Agency Identifier Table'!A$2:C$63,3,FALSE)),(VLOOKUP((LEFT(D1224,1)),'Fed. Agency Identifier Table'!A$2:C$63,3,FALSE)),(VLOOKUP((LEFT(D1224,2)),'Fed. Agency Identifier Table'!A$2:C$63,3,FALSE)))))</f>
        <v/>
      </c>
      <c r="I1224" s="150" t="str">
        <f>IF(ISNUMBER(SEARCH("*.unk*",D1224)),"Other Federal Awards",IF(ISERROR(VLOOKUP(D1224,'CFDA Program Titles Table'!A$2:C$2607,3,FALSE)),"",VLOOKUP(D1224,'CFDA Program Titles Table'!A$2:C$2607,3,FALSE)))</f>
        <v/>
      </c>
      <c r="J1224" s="70"/>
      <c r="K1224" s="70"/>
      <c r="L1224" s="2"/>
      <c r="M1224" s="10"/>
      <c r="N1224" s="10"/>
      <c r="R1224" s="17"/>
      <c r="S1224" s="106" t="str">
        <f>IFERROR(IF(J1224="Y", "Research And Development Programs Cluster:", VLOOKUP(D1224,'Cluster Info'!$A$2:$B$113,2,FALSE)), "Non Cluster:")</f>
        <v>Non Cluster:</v>
      </c>
      <c r="T1224" s="106">
        <f t="shared" si="95"/>
        <v>0</v>
      </c>
      <c r="U1224" s="106">
        <f t="shared" si="97"/>
        <v>0</v>
      </c>
      <c r="V1224" s="106">
        <f t="shared" si="98"/>
        <v>0</v>
      </c>
      <c r="W1224" s="119">
        <f t="shared" si="96"/>
        <v>0</v>
      </c>
      <c r="X1224" s="106">
        <f t="shared" si="99"/>
        <v>0</v>
      </c>
    </row>
    <row r="1225" spans="1:24" ht="14">
      <c r="A1225" s="198"/>
      <c r="D1225" s="1"/>
      <c r="E1225" s="1"/>
      <c r="F1225" s="187"/>
      <c r="G1225" s="187"/>
      <c r="H1225" s="80" t="str">
        <f>IF(ISERROR(IF(ISERROR(VLOOKUP((LEFT(D1225,2)),'Fed. Agency Identifier Table'!A$2:C$63,3,FALSE)),(VLOOKUP((LEFT(D1225,1)),'Fed. Agency Identifier Table'!A$2:C$63,3,FALSE)),(VLOOKUP((LEFT(D1225,2)),'Fed. Agency Identifier Table'!A$2:C$63,3,FALSE)))),"",(IF(ISERROR(VLOOKUP((LEFT(D1225,2)),'Fed. Agency Identifier Table'!A$2:C$63,3,FALSE)),(VLOOKUP((LEFT(D1225,1)),'Fed. Agency Identifier Table'!A$2:C$63,3,FALSE)),(VLOOKUP((LEFT(D1225,2)),'Fed. Agency Identifier Table'!A$2:C$63,3,FALSE)))))</f>
        <v/>
      </c>
      <c r="I1225" s="150" t="str">
        <f>IF(ISNUMBER(SEARCH("*.unk*",D1225)),"Other Federal Awards",IF(ISERROR(VLOOKUP(D1225,'CFDA Program Titles Table'!A$2:C$2607,3,FALSE)),"",VLOOKUP(D1225,'CFDA Program Titles Table'!A$2:C$2607,3,FALSE)))</f>
        <v/>
      </c>
      <c r="J1225" s="70"/>
      <c r="K1225" s="70"/>
      <c r="L1225" s="2"/>
      <c r="M1225" s="10"/>
      <c r="N1225" s="10"/>
      <c r="R1225" s="17"/>
      <c r="S1225" s="106" t="str">
        <f>IFERROR(IF(J1225="Y", "Research And Development Programs Cluster:", VLOOKUP(D1225,'Cluster Info'!$A$2:$B$113,2,FALSE)), "Non Cluster:")</f>
        <v>Non Cluster:</v>
      </c>
      <c r="T1225" s="106">
        <f t="shared" si="95"/>
        <v>0</v>
      </c>
      <c r="U1225" s="106">
        <f t="shared" si="97"/>
        <v>0</v>
      </c>
      <c r="V1225" s="106">
        <f t="shared" si="98"/>
        <v>0</v>
      </c>
      <c r="W1225" s="119">
        <f t="shared" si="96"/>
        <v>0</v>
      </c>
      <c r="X1225" s="106">
        <f t="shared" si="99"/>
        <v>0</v>
      </c>
    </row>
    <row r="1226" spans="1:24" ht="14">
      <c r="A1226" s="198"/>
      <c r="D1226" s="1"/>
      <c r="E1226" s="1"/>
      <c r="F1226" s="187"/>
      <c r="G1226" s="187"/>
      <c r="H1226" s="80" t="str">
        <f>IF(ISERROR(IF(ISERROR(VLOOKUP((LEFT(D1226,2)),'Fed. Agency Identifier Table'!A$2:C$63,3,FALSE)),(VLOOKUP((LEFT(D1226,1)),'Fed. Agency Identifier Table'!A$2:C$63,3,FALSE)),(VLOOKUP((LEFT(D1226,2)),'Fed. Agency Identifier Table'!A$2:C$63,3,FALSE)))),"",(IF(ISERROR(VLOOKUP((LEFT(D1226,2)),'Fed. Agency Identifier Table'!A$2:C$63,3,FALSE)),(VLOOKUP((LEFT(D1226,1)),'Fed. Agency Identifier Table'!A$2:C$63,3,FALSE)),(VLOOKUP((LEFT(D1226,2)),'Fed. Agency Identifier Table'!A$2:C$63,3,FALSE)))))</f>
        <v/>
      </c>
      <c r="I1226" s="150" t="str">
        <f>IF(ISNUMBER(SEARCH("*.unk*",D1226)),"Other Federal Awards",IF(ISERROR(VLOOKUP(D1226,'CFDA Program Titles Table'!A$2:C$2607,3,FALSE)),"",VLOOKUP(D1226,'CFDA Program Titles Table'!A$2:C$2607,3,FALSE)))</f>
        <v/>
      </c>
      <c r="J1226" s="70"/>
      <c r="K1226" s="70"/>
      <c r="L1226" s="2"/>
      <c r="M1226" s="10"/>
      <c r="N1226" s="10"/>
      <c r="R1226" s="17"/>
      <c r="S1226" s="106" t="str">
        <f>IFERROR(IF(J1226="Y", "Research And Development Programs Cluster:", VLOOKUP(D1226,'Cluster Info'!$A$2:$B$113,2,FALSE)), "Non Cluster:")</f>
        <v>Non Cluster:</v>
      </c>
      <c r="T1226" s="106">
        <f t="shared" si="95"/>
        <v>0</v>
      </c>
      <c r="U1226" s="106">
        <f t="shared" si="97"/>
        <v>0</v>
      </c>
      <c r="V1226" s="106">
        <f t="shared" si="98"/>
        <v>0</v>
      </c>
      <c r="W1226" s="119">
        <f t="shared" si="96"/>
        <v>0</v>
      </c>
      <c r="X1226" s="106">
        <f t="shared" si="99"/>
        <v>0</v>
      </c>
    </row>
    <row r="1227" spans="1:24" ht="14">
      <c r="A1227" s="198"/>
      <c r="D1227" s="1"/>
      <c r="E1227" s="1"/>
      <c r="F1227" s="187"/>
      <c r="G1227" s="187"/>
      <c r="H1227" s="80" t="str">
        <f>IF(ISERROR(IF(ISERROR(VLOOKUP((LEFT(D1227,2)),'Fed. Agency Identifier Table'!A$2:C$63,3,FALSE)),(VLOOKUP((LEFT(D1227,1)),'Fed. Agency Identifier Table'!A$2:C$63,3,FALSE)),(VLOOKUP((LEFT(D1227,2)),'Fed. Agency Identifier Table'!A$2:C$63,3,FALSE)))),"",(IF(ISERROR(VLOOKUP((LEFT(D1227,2)),'Fed. Agency Identifier Table'!A$2:C$63,3,FALSE)),(VLOOKUP((LEFT(D1227,1)),'Fed. Agency Identifier Table'!A$2:C$63,3,FALSE)),(VLOOKUP((LEFT(D1227,2)),'Fed. Agency Identifier Table'!A$2:C$63,3,FALSE)))))</f>
        <v/>
      </c>
      <c r="I1227" s="150" t="str">
        <f>IF(ISNUMBER(SEARCH("*.unk*",D1227)),"Other Federal Awards",IF(ISERROR(VLOOKUP(D1227,'CFDA Program Titles Table'!A$2:C$2607,3,FALSE)),"",VLOOKUP(D1227,'CFDA Program Titles Table'!A$2:C$2607,3,FALSE)))</f>
        <v/>
      </c>
      <c r="J1227" s="70"/>
      <c r="K1227" s="70"/>
      <c r="L1227" s="2"/>
      <c r="M1227" s="10"/>
      <c r="N1227" s="10"/>
      <c r="R1227" s="17"/>
      <c r="S1227" s="106" t="str">
        <f>IFERROR(IF(J1227="Y", "Research And Development Programs Cluster:", VLOOKUP(D1227,'Cluster Info'!$A$2:$B$113,2,FALSE)), "Non Cluster:")</f>
        <v>Non Cluster:</v>
      </c>
      <c r="T1227" s="106">
        <f t="shared" si="95"/>
        <v>0</v>
      </c>
      <c r="U1227" s="106">
        <f t="shared" si="97"/>
        <v>0</v>
      </c>
      <c r="V1227" s="106">
        <f t="shared" si="98"/>
        <v>0</v>
      </c>
      <c r="W1227" s="119">
        <f t="shared" si="96"/>
        <v>0</v>
      </c>
      <c r="X1227" s="106">
        <f t="shared" si="99"/>
        <v>0</v>
      </c>
    </row>
    <row r="1228" spans="1:24" ht="14">
      <c r="A1228" s="198"/>
      <c r="D1228" s="1"/>
      <c r="E1228" s="1"/>
      <c r="F1228" s="187"/>
      <c r="G1228" s="187"/>
      <c r="H1228" s="80" t="str">
        <f>IF(ISERROR(IF(ISERROR(VLOOKUP((LEFT(D1228,2)),'Fed. Agency Identifier Table'!A$2:C$63,3,FALSE)),(VLOOKUP((LEFT(D1228,1)),'Fed. Agency Identifier Table'!A$2:C$63,3,FALSE)),(VLOOKUP((LEFT(D1228,2)),'Fed. Agency Identifier Table'!A$2:C$63,3,FALSE)))),"",(IF(ISERROR(VLOOKUP((LEFT(D1228,2)),'Fed. Agency Identifier Table'!A$2:C$63,3,FALSE)),(VLOOKUP((LEFT(D1228,1)),'Fed. Agency Identifier Table'!A$2:C$63,3,FALSE)),(VLOOKUP((LEFT(D1228,2)),'Fed. Agency Identifier Table'!A$2:C$63,3,FALSE)))))</f>
        <v/>
      </c>
      <c r="I1228" s="150" t="str">
        <f>IF(ISNUMBER(SEARCH("*.unk*",D1228)),"Other Federal Awards",IF(ISERROR(VLOOKUP(D1228,'CFDA Program Titles Table'!A$2:C$2607,3,FALSE)),"",VLOOKUP(D1228,'CFDA Program Titles Table'!A$2:C$2607,3,FALSE)))</f>
        <v/>
      </c>
      <c r="J1228" s="70"/>
      <c r="K1228" s="70"/>
      <c r="L1228" s="2"/>
      <c r="M1228" s="10"/>
      <c r="N1228" s="10"/>
      <c r="R1228" s="17"/>
      <c r="S1228" s="106" t="str">
        <f>IFERROR(IF(J1228="Y", "Research And Development Programs Cluster:", VLOOKUP(D1228,'Cluster Info'!$A$2:$B$113,2,FALSE)), "Non Cluster:")</f>
        <v>Non Cluster:</v>
      </c>
      <c r="T1228" s="106">
        <f t="shared" si="95"/>
        <v>0</v>
      </c>
      <c r="U1228" s="106">
        <f t="shared" si="97"/>
        <v>0</v>
      </c>
      <c r="V1228" s="106">
        <f t="shared" si="98"/>
        <v>0</v>
      </c>
      <c r="W1228" s="119">
        <f t="shared" si="96"/>
        <v>0</v>
      </c>
      <c r="X1228" s="106">
        <f t="shared" si="99"/>
        <v>0</v>
      </c>
    </row>
    <row r="1229" spans="1:24" ht="14">
      <c r="A1229" s="198"/>
      <c r="D1229" s="1"/>
      <c r="E1229" s="1"/>
      <c r="F1229" s="187"/>
      <c r="G1229" s="187"/>
      <c r="H1229" s="80" t="str">
        <f>IF(ISERROR(IF(ISERROR(VLOOKUP((LEFT(D1229,2)),'Fed. Agency Identifier Table'!A$2:C$63,3,FALSE)),(VLOOKUP((LEFT(D1229,1)),'Fed. Agency Identifier Table'!A$2:C$63,3,FALSE)),(VLOOKUP((LEFT(D1229,2)),'Fed. Agency Identifier Table'!A$2:C$63,3,FALSE)))),"",(IF(ISERROR(VLOOKUP((LEFT(D1229,2)),'Fed. Agency Identifier Table'!A$2:C$63,3,FALSE)),(VLOOKUP((LEFT(D1229,1)),'Fed. Agency Identifier Table'!A$2:C$63,3,FALSE)),(VLOOKUP((LEFT(D1229,2)),'Fed. Agency Identifier Table'!A$2:C$63,3,FALSE)))))</f>
        <v/>
      </c>
      <c r="I1229" s="150" t="str">
        <f>IF(ISNUMBER(SEARCH("*.unk*",D1229)),"Other Federal Awards",IF(ISERROR(VLOOKUP(D1229,'CFDA Program Titles Table'!A$2:C$2607,3,FALSE)),"",VLOOKUP(D1229,'CFDA Program Titles Table'!A$2:C$2607,3,FALSE)))</f>
        <v/>
      </c>
      <c r="J1229" s="70"/>
      <c r="K1229" s="70"/>
      <c r="L1229" s="2"/>
      <c r="M1229" s="10"/>
      <c r="N1229" s="10"/>
      <c r="R1229" s="17"/>
      <c r="S1229" s="106" t="str">
        <f>IFERROR(IF(J1229="Y", "Research And Development Programs Cluster:", VLOOKUP(D1229,'Cluster Info'!$A$2:$B$113,2,FALSE)), "Non Cluster:")</f>
        <v>Non Cluster:</v>
      </c>
      <c r="T1229" s="106">
        <f t="shared" si="95"/>
        <v>0</v>
      </c>
      <c r="U1229" s="106">
        <f t="shared" si="97"/>
        <v>0</v>
      </c>
      <c r="V1229" s="106">
        <f t="shared" si="98"/>
        <v>0</v>
      </c>
      <c r="W1229" s="119">
        <f t="shared" si="96"/>
        <v>0</v>
      </c>
      <c r="X1229" s="106">
        <f t="shared" si="99"/>
        <v>0</v>
      </c>
    </row>
    <row r="1230" spans="1:24" ht="14">
      <c r="A1230" s="198"/>
      <c r="D1230" s="1"/>
      <c r="E1230" s="1"/>
      <c r="F1230" s="187"/>
      <c r="G1230" s="187"/>
      <c r="H1230" s="80" t="str">
        <f>IF(ISERROR(IF(ISERROR(VLOOKUP((LEFT(D1230,2)),'Fed. Agency Identifier Table'!A$2:C$63,3,FALSE)),(VLOOKUP((LEFT(D1230,1)),'Fed. Agency Identifier Table'!A$2:C$63,3,FALSE)),(VLOOKUP((LEFT(D1230,2)),'Fed. Agency Identifier Table'!A$2:C$63,3,FALSE)))),"",(IF(ISERROR(VLOOKUP((LEFT(D1230,2)),'Fed. Agency Identifier Table'!A$2:C$63,3,FALSE)),(VLOOKUP((LEFT(D1230,1)),'Fed. Agency Identifier Table'!A$2:C$63,3,FALSE)),(VLOOKUP((LEFT(D1230,2)),'Fed. Agency Identifier Table'!A$2:C$63,3,FALSE)))))</f>
        <v/>
      </c>
      <c r="I1230" s="150" t="str">
        <f>IF(ISNUMBER(SEARCH("*.unk*",D1230)),"Other Federal Awards",IF(ISERROR(VLOOKUP(D1230,'CFDA Program Titles Table'!A$2:C$2607,3,FALSE)),"",VLOOKUP(D1230,'CFDA Program Titles Table'!A$2:C$2607,3,FALSE)))</f>
        <v/>
      </c>
      <c r="J1230" s="70"/>
      <c r="K1230" s="70"/>
      <c r="L1230" s="2"/>
      <c r="M1230" s="10"/>
      <c r="N1230" s="10"/>
      <c r="R1230" s="17"/>
      <c r="S1230" s="106" t="str">
        <f>IFERROR(IF(J1230="Y", "Research And Development Programs Cluster:", VLOOKUP(D1230,'Cluster Info'!$A$2:$B$113,2,FALSE)), "Non Cluster:")</f>
        <v>Non Cluster:</v>
      </c>
      <c r="T1230" s="106">
        <f t="shared" si="95"/>
        <v>0</v>
      </c>
      <c r="U1230" s="106">
        <f t="shared" si="97"/>
        <v>0</v>
      </c>
      <c r="V1230" s="106">
        <f t="shared" si="98"/>
        <v>0</v>
      </c>
      <c r="W1230" s="119">
        <f t="shared" si="96"/>
        <v>0</v>
      </c>
      <c r="X1230" s="106">
        <f t="shared" si="99"/>
        <v>0</v>
      </c>
    </row>
    <row r="1231" spans="1:24" ht="14">
      <c r="A1231" s="198"/>
      <c r="D1231" s="1"/>
      <c r="E1231" s="1"/>
      <c r="F1231" s="187"/>
      <c r="G1231" s="187"/>
      <c r="H1231" s="80" t="str">
        <f>IF(ISERROR(IF(ISERROR(VLOOKUP((LEFT(D1231,2)),'Fed. Agency Identifier Table'!A$2:C$63,3,FALSE)),(VLOOKUP((LEFT(D1231,1)),'Fed. Agency Identifier Table'!A$2:C$63,3,FALSE)),(VLOOKUP((LEFT(D1231,2)),'Fed. Agency Identifier Table'!A$2:C$63,3,FALSE)))),"",(IF(ISERROR(VLOOKUP((LEFT(D1231,2)),'Fed. Agency Identifier Table'!A$2:C$63,3,FALSE)),(VLOOKUP((LEFT(D1231,1)),'Fed. Agency Identifier Table'!A$2:C$63,3,FALSE)),(VLOOKUP((LEFT(D1231,2)),'Fed. Agency Identifier Table'!A$2:C$63,3,FALSE)))))</f>
        <v/>
      </c>
      <c r="I1231" s="150" t="str">
        <f>IF(ISNUMBER(SEARCH("*.unk*",D1231)),"Other Federal Awards",IF(ISERROR(VLOOKUP(D1231,'CFDA Program Titles Table'!A$2:C$2607,3,FALSE)),"",VLOOKUP(D1231,'CFDA Program Titles Table'!A$2:C$2607,3,FALSE)))</f>
        <v/>
      </c>
      <c r="J1231" s="70"/>
      <c r="K1231" s="70"/>
      <c r="L1231" s="2"/>
      <c r="M1231" s="10"/>
      <c r="N1231" s="10"/>
      <c r="R1231" s="17"/>
      <c r="S1231" s="106" t="str">
        <f>IFERROR(IF(J1231="Y", "Research And Development Programs Cluster:", VLOOKUP(D1231,'Cluster Info'!$A$2:$B$113,2,FALSE)), "Non Cluster:")</f>
        <v>Non Cluster:</v>
      </c>
      <c r="T1231" s="106">
        <f t="shared" si="95"/>
        <v>0</v>
      </c>
      <c r="U1231" s="106">
        <f t="shared" si="97"/>
        <v>0</v>
      </c>
      <c r="V1231" s="106">
        <f t="shared" si="98"/>
        <v>0</v>
      </c>
      <c r="W1231" s="119">
        <f t="shared" si="96"/>
        <v>0</v>
      </c>
      <c r="X1231" s="106">
        <f t="shared" si="99"/>
        <v>0</v>
      </c>
    </row>
    <row r="1232" spans="1:24" ht="14">
      <c r="A1232" s="198"/>
      <c r="D1232" s="1"/>
      <c r="E1232" s="1"/>
      <c r="F1232" s="187"/>
      <c r="G1232" s="187"/>
      <c r="H1232" s="80" t="str">
        <f>IF(ISERROR(IF(ISERROR(VLOOKUP((LEFT(D1232,2)),'Fed. Agency Identifier Table'!A$2:C$63,3,FALSE)),(VLOOKUP((LEFT(D1232,1)),'Fed. Agency Identifier Table'!A$2:C$63,3,FALSE)),(VLOOKUP((LEFT(D1232,2)),'Fed. Agency Identifier Table'!A$2:C$63,3,FALSE)))),"",(IF(ISERROR(VLOOKUP((LEFT(D1232,2)),'Fed. Agency Identifier Table'!A$2:C$63,3,FALSE)),(VLOOKUP((LEFT(D1232,1)),'Fed. Agency Identifier Table'!A$2:C$63,3,FALSE)),(VLOOKUP((LEFT(D1232,2)),'Fed. Agency Identifier Table'!A$2:C$63,3,FALSE)))))</f>
        <v/>
      </c>
      <c r="I1232" s="150" t="str">
        <f>IF(ISNUMBER(SEARCH("*.unk*",D1232)),"Other Federal Awards",IF(ISERROR(VLOOKUP(D1232,'CFDA Program Titles Table'!A$2:C$2607,3,FALSE)),"",VLOOKUP(D1232,'CFDA Program Titles Table'!A$2:C$2607,3,FALSE)))</f>
        <v/>
      </c>
      <c r="J1232" s="70"/>
      <c r="K1232" s="70"/>
      <c r="L1232" s="2"/>
      <c r="M1232" s="10"/>
      <c r="N1232" s="10"/>
      <c r="R1232" s="17"/>
      <c r="S1232" s="106" t="str">
        <f>IFERROR(IF(J1232="Y", "Research And Development Programs Cluster:", VLOOKUP(D1232,'Cluster Info'!$A$2:$B$113,2,FALSE)), "Non Cluster:")</f>
        <v>Non Cluster:</v>
      </c>
      <c r="T1232" s="106">
        <f t="shared" si="95"/>
        <v>0</v>
      </c>
      <c r="U1232" s="106">
        <f t="shared" si="97"/>
        <v>0</v>
      </c>
      <c r="V1232" s="106">
        <f t="shared" si="98"/>
        <v>0</v>
      </c>
      <c r="W1232" s="119">
        <f t="shared" si="96"/>
        <v>0</v>
      </c>
      <c r="X1232" s="106">
        <f t="shared" si="99"/>
        <v>0</v>
      </c>
    </row>
    <row r="1233" spans="1:24" ht="14">
      <c r="A1233" s="198"/>
      <c r="D1233" s="1"/>
      <c r="E1233" s="1"/>
      <c r="F1233" s="187"/>
      <c r="G1233" s="187"/>
      <c r="H1233" s="80" t="str">
        <f>IF(ISERROR(IF(ISERROR(VLOOKUP((LEFT(D1233,2)),'Fed. Agency Identifier Table'!A$2:C$63,3,FALSE)),(VLOOKUP((LEFT(D1233,1)),'Fed. Agency Identifier Table'!A$2:C$63,3,FALSE)),(VLOOKUP((LEFT(D1233,2)),'Fed. Agency Identifier Table'!A$2:C$63,3,FALSE)))),"",(IF(ISERROR(VLOOKUP((LEFT(D1233,2)),'Fed. Agency Identifier Table'!A$2:C$63,3,FALSE)),(VLOOKUP((LEFT(D1233,1)),'Fed. Agency Identifier Table'!A$2:C$63,3,FALSE)),(VLOOKUP((LEFT(D1233,2)),'Fed. Agency Identifier Table'!A$2:C$63,3,FALSE)))))</f>
        <v/>
      </c>
      <c r="I1233" s="150" t="str">
        <f>IF(ISNUMBER(SEARCH("*.unk*",D1233)),"Other Federal Awards",IF(ISERROR(VLOOKUP(D1233,'CFDA Program Titles Table'!A$2:C$2607,3,FALSE)),"",VLOOKUP(D1233,'CFDA Program Titles Table'!A$2:C$2607,3,FALSE)))</f>
        <v/>
      </c>
      <c r="J1233" s="70"/>
      <c r="K1233" s="70"/>
      <c r="L1233" s="2"/>
      <c r="M1233" s="10"/>
      <c r="N1233" s="10"/>
      <c r="R1233" s="17"/>
      <c r="S1233" s="106" t="str">
        <f>IFERROR(IF(J1233="Y", "Research And Development Programs Cluster:", VLOOKUP(D1233,'Cluster Info'!$A$2:$B$113,2,FALSE)), "Non Cluster:")</f>
        <v>Non Cluster:</v>
      </c>
      <c r="T1233" s="106">
        <f t="shared" si="95"/>
        <v>0</v>
      </c>
      <c r="U1233" s="106">
        <f t="shared" si="97"/>
        <v>0</v>
      </c>
      <c r="V1233" s="106">
        <f t="shared" si="98"/>
        <v>0</v>
      </c>
      <c r="W1233" s="119">
        <f t="shared" si="96"/>
        <v>0</v>
      </c>
      <c r="X1233" s="106">
        <f t="shared" si="99"/>
        <v>0</v>
      </c>
    </row>
    <row r="1234" spans="1:24" ht="14">
      <c r="A1234" s="198"/>
      <c r="D1234" s="1"/>
      <c r="E1234" s="1"/>
      <c r="F1234" s="187"/>
      <c r="G1234" s="187"/>
      <c r="H1234" s="80" t="str">
        <f>IF(ISERROR(IF(ISERROR(VLOOKUP((LEFT(D1234,2)),'Fed. Agency Identifier Table'!A$2:C$63,3,FALSE)),(VLOOKUP((LEFT(D1234,1)),'Fed. Agency Identifier Table'!A$2:C$63,3,FALSE)),(VLOOKUP((LEFT(D1234,2)),'Fed. Agency Identifier Table'!A$2:C$63,3,FALSE)))),"",(IF(ISERROR(VLOOKUP((LEFT(D1234,2)),'Fed. Agency Identifier Table'!A$2:C$63,3,FALSE)),(VLOOKUP((LEFT(D1234,1)),'Fed. Agency Identifier Table'!A$2:C$63,3,FALSE)),(VLOOKUP((LEFT(D1234,2)),'Fed. Agency Identifier Table'!A$2:C$63,3,FALSE)))))</f>
        <v/>
      </c>
      <c r="I1234" s="150" t="str">
        <f>IF(ISNUMBER(SEARCH("*.unk*",D1234)),"Other Federal Awards",IF(ISERROR(VLOOKUP(D1234,'CFDA Program Titles Table'!A$2:C$2607,3,FALSE)),"",VLOOKUP(D1234,'CFDA Program Titles Table'!A$2:C$2607,3,FALSE)))</f>
        <v/>
      </c>
      <c r="J1234" s="70"/>
      <c r="K1234" s="70"/>
      <c r="L1234" s="2"/>
      <c r="M1234" s="10"/>
      <c r="N1234" s="10"/>
      <c r="R1234" s="17"/>
      <c r="S1234" s="106" t="str">
        <f>IFERROR(IF(J1234="Y", "Research And Development Programs Cluster:", VLOOKUP(D1234,'Cluster Info'!$A$2:$B$113,2,FALSE)), "Non Cluster:")</f>
        <v>Non Cluster:</v>
      </c>
      <c r="T1234" s="106">
        <f t="shared" si="95"/>
        <v>0</v>
      </c>
      <c r="U1234" s="106">
        <f t="shared" si="97"/>
        <v>0</v>
      </c>
      <c r="V1234" s="106">
        <f t="shared" si="98"/>
        <v>0</v>
      </c>
      <c r="W1234" s="119">
        <f t="shared" si="96"/>
        <v>0</v>
      </c>
      <c r="X1234" s="106">
        <f t="shared" si="99"/>
        <v>0</v>
      </c>
    </row>
    <row r="1235" spans="1:24" ht="14">
      <c r="A1235" s="198"/>
      <c r="D1235" s="1"/>
      <c r="E1235" s="1"/>
      <c r="F1235" s="187"/>
      <c r="G1235" s="187"/>
      <c r="H1235" s="80" t="str">
        <f>IF(ISERROR(IF(ISERROR(VLOOKUP((LEFT(D1235,2)),'Fed. Agency Identifier Table'!A$2:C$63,3,FALSE)),(VLOOKUP((LEFT(D1235,1)),'Fed. Agency Identifier Table'!A$2:C$63,3,FALSE)),(VLOOKUP((LEFT(D1235,2)),'Fed. Agency Identifier Table'!A$2:C$63,3,FALSE)))),"",(IF(ISERROR(VLOOKUP((LEFT(D1235,2)),'Fed. Agency Identifier Table'!A$2:C$63,3,FALSE)),(VLOOKUP((LEFT(D1235,1)),'Fed. Agency Identifier Table'!A$2:C$63,3,FALSE)),(VLOOKUP((LEFT(D1235,2)),'Fed. Agency Identifier Table'!A$2:C$63,3,FALSE)))))</f>
        <v/>
      </c>
      <c r="I1235" s="150" t="str">
        <f>IF(ISNUMBER(SEARCH("*.unk*",D1235)),"Other Federal Awards",IF(ISERROR(VLOOKUP(D1235,'CFDA Program Titles Table'!A$2:C$2607,3,FALSE)),"",VLOOKUP(D1235,'CFDA Program Titles Table'!A$2:C$2607,3,FALSE)))</f>
        <v/>
      </c>
      <c r="J1235" s="70"/>
      <c r="K1235" s="70"/>
      <c r="L1235" s="2"/>
      <c r="M1235" s="10"/>
      <c r="N1235" s="10"/>
      <c r="R1235" s="17"/>
      <c r="S1235" s="106" t="str">
        <f>IFERROR(IF(J1235="Y", "Research And Development Programs Cluster:", VLOOKUP(D1235,'Cluster Info'!$A$2:$B$113,2,FALSE)), "Non Cluster:")</f>
        <v>Non Cluster:</v>
      </c>
      <c r="T1235" s="106">
        <f t="shared" si="95"/>
        <v>0</v>
      </c>
      <c r="U1235" s="106">
        <f t="shared" si="97"/>
        <v>0</v>
      </c>
      <c r="V1235" s="106">
        <f t="shared" si="98"/>
        <v>0</v>
      </c>
      <c r="W1235" s="119">
        <f t="shared" si="96"/>
        <v>0</v>
      </c>
      <c r="X1235" s="106">
        <f t="shared" si="99"/>
        <v>0</v>
      </c>
    </row>
    <row r="1236" spans="1:24" ht="14">
      <c r="A1236" s="198"/>
      <c r="D1236" s="1"/>
      <c r="E1236" s="1"/>
      <c r="F1236" s="187"/>
      <c r="G1236" s="187"/>
      <c r="H1236" s="80" t="str">
        <f>IF(ISERROR(IF(ISERROR(VLOOKUP((LEFT(D1236,2)),'Fed. Agency Identifier Table'!A$2:C$63,3,FALSE)),(VLOOKUP((LEFT(D1236,1)),'Fed. Agency Identifier Table'!A$2:C$63,3,FALSE)),(VLOOKUP((LEFT(D1236,2)),'Fed. Agency Identifier Table'!A$2:C$63,3,FALSE)))),"",(IF(ISERROR(VLOOKUP((LEFT(D1236,2)),'Fed. Agency Identifier Table'!A$2:C$63,3,FALSE)),(VLOOKUP((LEFT(D1236,1)),'Fed. Agency Identifier Table'!A$2:C$63,3,FALSE)),(VLOOKUP((LEFT(D1236,2)),'Fed. Agency Identifier Table'!A$2:C$63,3,FALSE)))))</f>
        <v/>
      </c>
      <c r="I1236" s="150" t="str">
        <f>IF(ISNUMBER(SEARCH("*.unk*",D1236)),"Other Federal Awards",IF(ISERROR(VLOOKUP(D1236,'CFDA Program Titles Table'!A$2:C$2607,3,FALSE)),"",VLOOKUP(D1236,'CFDA Program Titles Table'!A$2:C$2607,3,FALSE)))</f>
        <v/>
      </c>
      <c r="J1236" s="70"/>
      <c r="K1236" s="70"/>
      <c r="L1236" s="2"/>
      <c r="M1236" s="10"/>
      <c r="N1236" s="10"/>
      <c r="R1236" s="17"/>
      <c r="S1236" s="106" t="str">
        <f>IFERROR(IF(J1236="Y", "Research And Development Programs Cluster:", VLOOKUP(D1236,'Cluster Info'!$A$2:$B$113,2,FALSE)), "Non Cluster:")</f>
        <v>Non Cluster:</v>
      </c>
      <c r="T1236" s="106">
        <f t="shared" si="95"/>
        <v>0</v>
      </c>
      <c r="U1236" s="106">
        <f t="shared" si="97"/>
        <v>0</v>
      </c>
      <c r="V1236" s="106">
        <f t="shared" si="98"/>
        <v>0</v>
      </c>
      <c r="W1236" s="119">
        <f t="shared" si="96"/>
        <v>0</v>
      </c>
      <c r="X1236" s="106">
        <f t="shared" si="99"/>
        <v>0</v>
      </c>
    </row>
    <row r="1237" spans="1:24" ht="14">
      <c r="A1237" s="198"/>
      <c r="D1237" s="1"/>
      <c r="E1237" s="1"/>
      <c r="F1237" s="187"/>
      <c r="G1237" s="187"/>
      <c r="H1237" s="80" t="str">
        <f>IF(ISERROR(IF(ISERROR(VLOOKUP((LEFT(D1237,2)),'Fed. Agency Identifier Table'!A$2:C$63,3,FALSE)),(VLOOKUP((LEFT(D1237,1)),'Fed. Agency Identifier Table'!A$2:C$63,3,FALSE)),(VLOOKUP((LEFT(D1237,2)),'Fed. Agency Identifier Table'!A$2:C$63,3,FALSE)))),"",(IF(ISERROR(VLOOKUP((LEFT(D1237,2)),'Fed. Agency Identifier Table'!A$2:C$63,3,FALSE)),(VLOOKUP((LEFT(D1237,1)),'Fed. Agency Identifier Table'!A$2:C$63,3,FALSE)),(VLOOKUP((LEFT(D1237,2)),'Fed. Agency Identifier Table'!A$2:C$63,3,FALSE)))))</f>
        <v/>
      </c>
      <c r="I1237" s="150" t="str">
        <f>IF(ISNUMBER(SEARCH("*.unk*",D1237)),"Other Federal Awards",IF(ISERROR(VLOOKUP(D1237,'CFDA Program Titles Table'!A$2:C$2607,3,FALSE)),"",VLOOKUP(D1237,'CFDA Program Titles Table'!A$2:C$2607,3,FALSE)))</f>
        <v/>
      </c>
      <c r="J1237" s="70"/>
      <c r="K1237" s="70"/>
      <c r="L1237" s="2"/>
      <c r="M1237" s="10"/>
      <c r="N1237" s="10"/>
      <c r="R1237" s="17"/>
      <c r="S1237" s="106" t="str">
        <f>IFERROR(IF(J1237="Y", "Research And Development Programs Cluster:", VLOOKUP(D1237,'Cluster Info'!$A$2:$B$113,2,FALSE)), "Non Cluster:")</f>
        <v>Non Cluster:</v>
      </c>
      <c r="T1237" s="106">
        <f t="shared" si="95"/>
        <v>0</v>
      </c>
      <c r="U1237" s="106">
        <f t="shared" si="97"/>
        <v>0</v>
      </c>
      <c r="V1237" s="106">
        <f t="shared" si="98"/>
        <v>0</v>
      </c>
      <c r="W1237" s="119">
        <f t="shared" si="96"/>
        <v>0</v>
      </c>
      <c r="X1237" s="106">
        <f t="shared" si="99"/>
        <v>0</v>
      </c>
    </row>
    <row r="1238" spans="1:24" ht="14">
      <c r="A1238" s="198"/>
      <c r="D1238" s="1"/>
      <c r="E1238" s="1"/>
      <c r="F1238" s="187"/>
      <c r="G1238" s="187"/>
      <c r="H1238" s="80" t="str">
        <f>IF(ISERROR(IF(ISERROR(VLOOKUP((LEFT(D1238,2)),'Fed. Agency Identifier Table'!A$2:C$63,3,FALSE)),(VLOOKUP((LEFT(D1238,1)),'Fed. Agency Identifier Table'!A$2:C$63,3,FALSE)),(VLOOKUP((LEFT(D1238,2)),'Fed. Agency Identifier Table'!A$2:C$63,3,FALSE)))),"",(IF(ISERROR(VLOOKUP((LEFT(D1238,2)),'Fed. Agency Identifier Table'!A$2:C$63,3,FALSE)),(VLOOKUP((LEFT(D1238,1)),'Fed. Agency Identifier Table'!A$2:C$63,3,FALSE)),(VLOOKUP((LEFT(D1238,2)),'Fed. Agency Identifier Table'!A$2:C$63,3,FALSE)))))</f>
        <v/>
      </c>
      <c r="I1238" s="150" t="str">
        <f>IF(ISNUMBER(SEARCH("*.unk*",D1238)),"Other Federal Awards",IF(ISERROR(VLOOKUP(D1238,'CFDA Program Titles Table'!A$2:C$2607,3,FALSE)),"",VLOOKUP(D1238,'CFDA Program Titles Table'!A$2:C$2607,3,FALSE)))</f>
        <v/>
      </c>
      <c r="J1238" s="70"/>
      <c r="K1238" s="70"/>
      <c r="L1238" s="2"/>
      <c r="M1238" s="10"/>
      <c r="N1238" s="10"/>
      <c r="R1238" s="17"/>
      <c r="S1238" s="106" t="str">
        <f>IFERROR(IF(J1238="Y", "Research And Development Programs Cluster:", VLOOKUP(D1238,'Cluster Info'!$A$2:$B$113,2,FALSE)), "Non Cluster:")</f>
        <v>Non Cluster:</v>
      </c>
      <c r="T1238" s="106">
        <f t="shared" si="95"/>
        <v>0</v>
      </c>
      <c r="U1238" s="106">
        <f t="shared" si="97"/>
        <v>0</v>
      </c>
      <c r="V1238" s="106">
        <f t="shared" si="98"/>
        <v>0</v>
      </c>
      <c r="W1238" s="119">
        <f t="shared" si="96"/>
        <v>0</v>
      </c>
      <c r="X1238" s="106">
        <f t="shared" si="99"/>
        <v>0</v>
      </c>
    </row>
    <row r="1239" spans="1:24" ht="14">
      <c r="A1239" s="198"/>
      <c r="D1239" s="1"/>
      <c r="E1239" s="1"/>
      <c r="F1239" s="187"/>
      <c r="G1239" s="187"/>
      <c r="H1239" s="80" t="str">
        <f>IF(ISERROR(IF(ISERROR(VLOOKUP((LEFT(D1239,2)),'Fed. Agency Identifier Table'!A$2:C$63,3,FALSE)),(VLOOKUP((LEFT(D1239,1)),'Fed. Agency Identifier Table'!A$2:C$63,3,FALSE)),(VLOOKUP((LEFT(D1239,2)),'Fed. Agency Identifier Table'!A$2:C$63,3,FALSE)))),"",(IF(ISERROR(VLOOKUP((LEFT(D1239,2)),'Fed. Agency Identifier Table'!A$2:C$63,3,FALSE)),(VLOOKUP((LEFT(D1239,1)),'Fed. Agency Identifier Table'!A$2:C$63,3,FALSE)),(VLOOKUP((LEFT(D1239,2)),'Fed. Agency Identifier Table'!A$2:C$63,3,FALSE)))))</f>
        <v/>
      </c>
      <c r="I1239" s="150" t="str">
        <f>IF(ISNUMBER(SEARCH("*.unk*",D1239)),"Other Federal Awards",IF(ISERROR(VLOOKUP(D1239,'CFDA Program Titles Table'!A$2:C$2607,3,FALSE)),"",VLOOKUP(D1239,'CFDA Program Titles Table'!A$2:C$2607,3,FALSE)))</f>
        <v/>
      </c>
      <c r="J1239" s="70"/>
      <c r="K1239" s="70"/>
      <c r="L1239" s="2"/>
      <c r="M1239" s="10"/>
      <c r="N1239" s="10"/>
      <c r="R1239" s="17"/>
      <c r="S1239" s="106" t="str">
        <f>IFERROR(IF(J1239="Y", "Research And Development Programs Cluster:", VLOOKUP(D1239,'Cluster Info'!$A$2:$B$113,2,FALSE)), "Non Cluster:")</f>
        <v>Non Cluster:</v>
      </c>
      <c r="T1239" s="106">
        <f t="shared" si="95"/>
        <v>0</v>
      </c>
      <c r="U1239" s="106">
        <f t="shared" si="97"/>
        <v>0</v>
      </c>
      <c r="V1239" s="106">
        <f t="shared" si="98"/>
        <v>0</v>
      </c>
      <c r="W1239" s="119">
        <f t="shared" si="96"/>
        <v>0</v>
      </c>
      <c r="X1239" s="106">
        <f t="shared" si="99"/>
        <v>0</v>
      </c>
    </row>
    <row r="1240" spans="1:24" ht="14">
      <c r="A1240" s="198"/>
      <c r="D1240" s="1"/>
      <c r="E1240" s="1"/>
      <c r="F1240" s="187"/>
      <c r="G1240" s="187"/>
      <c r="H1240" s="80" t="str">
        <f>IF(ISERROR(IF(ISERROR(VLOOKUP((LEFT(D1240,2)),'Fed. Agency Identifier Table'!A$2:C$63,3,FALSE)),(VLOOKUP((LEFT(D1240,1)),'Fed. Agency Identifier Table'!A$2:C$63,3,FALSE)),(VLOOKUP((LEFT(D1240,2)),'Fed. Agency Identifier Table'!A$2:C$63,3,FALSE)))),"",(IF(ISERROR(VLOOKUP((LEFT(D1240,2)),'Fed. Agency Identifier Table'!A$2:C$63,3,FALSE)),(VLOOKUP((LEFT(D1240,1)),'Fed. Agency Identifier Table'!A$2:C$63,3,FALSE)),(VLOOKUP((LEFT(D1240,2)),'Fed. Agency Identifier Table'!A$2:C$63,3,FALSE)))))</f>
        <v/>
      </c>
      <c r="I1240" s="150" t="str">
        <f>IF(ISNUMBER(SEARCH("*.unk*",D1240)),"Other Federal Awards",IF(ISERROR(VLOOKUP(D1240,'CFDA Program Titles Table'!A$2:C$2607,3,FALSE)),"",VLOOKUP(D1240,'CFDA Program Titles Table'!A$2:C$2607,3,FALSE)))</f>
        <v/>
      </c>
      <c r="J1240" s="70"/>
      <c r="K1240" s="70"/>
      <c r="L1240" s="2"/>
      <c r="M1240" s="10"/>
      <c r="N1240" s="10"/>
      <c r="R1240" s="17"/>
      <c r="S1240" s="106" t="str">
        <f>IFERROR(IF(J1240="Y", "Research And Development Programs Cluster:", VLOOKUP(D1240,'Cluster Info'!$A$2:$B$113,2,FALSE)), "Non Cluster:")</f>
        <v>Non Cluster:</v>
      </c>
      <c r="T1240" s="106">
        <f t="shared" si="95"/>
        <v>0</v>
      </c>
      <c r="U1240" s="106">
        <f t="shared" si="97"/>
        <v>0</v>
      </c>
      <c r="V1240" s="106">
        <f t="shared" si="98"/>
        <v>0</v>
      </c>
      <c r="W1240" s="119">
        <f t="shared" si="96"/>
        <v>0</v>
      </c>
      <c r="X1240" s="106">
        <f t="shared" si="99"/>
        <v>0</v>
      </c>
    </row>
    <row r="1241" spans="1:24" ht="14">
      <c r="A1241" s="198"/>
      <c r="D1241" s="1"/>
      <c r="E1241" s="1"/>
      <c r="F1241" s="187"/>
      <c r="G1241" s="187"/>
      <c r="H1241" s="80" t="str">
        <f>IF(ISERROR(IF(ISERROR(VLOOKUP((LEFT(D1241,2)),'Fed. Agency Identifier Table'!A$2:C$63,3,FALSE)),(VLOOKUP((LEFT(D1241,1)),'Fed. Agency Identifier Table'!A$2:C$63,3,FALSE)),(VLOOKUP((LEFT(D1241,2)),'Fed. Agency Identifier Table'!A$2:C$63,3,FALSE)))),"",(IF(ISERROR(VLOOKUP((LEFT(D1241,2)),'Fed. Agency Identifier Table'!A$2:C$63,3,FALSE)),(VLOOKUP((LEFT(D1241,1)),'Fed. Agency Identifier Table'!A$2:C$63,3,FALSE)),(VLOOKUP((LEFT(D1241,2)),'Fed. Agency Identifier Table'!A$2:C$63,3,FALSE)))))</f>
        <v/>
      </c>
      <c r="I1241" s="150" t="str">
        <f>IF(ISNUMBER(SEARCH("*.unk*",D1241)),"Other Federal Awards",IF(ISERROR(VLOOKUP(D1241,'CFDA Program Titles Table'!A$2:C$2607,3,FALSE)),"",VLOOKUP(D1241,'CFDA Program Titles Table'!A$2:C$2607,3,FALSE)))</f>
        <v/>
      </c>
      <c r="J1241" s="70"/>
      <c r="K1241" s="70"/>
      <c r="L1241" s="2"/>
      <c r="M1241" s="10"/>
      <c r="N1241" s="10"/>
      <c r="R1241" s="17"/>
      <c r="S1241" s="106" t="str">
        <f>IFERROR(IF(J1241="Y", "Research And Development Programs Cluster:", VLOOKUP(D1241,'Cluster Info'!$A$2:$B$113,2,FALSE)), "Non Cluster:")</f>
        <v>Non Cluster:</v>
      </c>
      <c r="T1241" s="106">
        <f t="shared" si="95"/>
        <v>0</v>
      </c>
      <c r="U1241" s="106">
        <f t="shared" si="97"/>
        <v>0</v>
      </c>
      <c r="V1241" s="106">
        <f t="shared" si="98"/>
        <v>0</v>
      </c>
      <c r="W1241" s="119">
        <f t="shared" si="96"/>
        <v>0</v>
      </c>
      <c r="X1241" s="106">
        <f t="shared" si="99"/>
        <v>0</v>
      </c>
    </row>
    <row r="1242" spans="1:24" ht="14">
      <c r="A1242" s="198"/>
      <c r="D1242" s="1"/>
      <c r="E1242" s="1"/>
      <c r="F1242" s="187"/>
      <c r="G1242" s="187"/>
      <c r="H1242" s="80" t="str">
        <f>IF(ISERROR(IF(ISERROR(VLOOKUP((LEFT(D1242,2)),'Fed. Agency Identifier Table'!A$2:C$63,3,FALSE)),(VLOOKUP((LEFT(D1242,1)),'Fed. Agency Identifier Table'!A$2:C$63,3,FALSE)),(VLOOKUP((LEFT(D1242,2)),'Fed. Agency Identifier Table'!A$2:C$63,3,FALSE)))),"",(IF(ISERROR(VLOOKUP((LEFT(D1242,2)),'Fed. Agency Identifier Table'!A$2:C$63,3,FALSE)),(VLOOKUP((LEFT(D1242,1)),'Fed. Agency Identifier Table'!A$2:C$63,3,FALSE)),(VLOOKUP((LEFT(D1242,2)),'Fed. Agency Identifier Table'!A$2:C$63,3,FALSE)))))</f>
        <v/>
      </c>
      <c r="I1242" s="150" t="str">
        <f>IF(ISNUMBER(SEARCH("*.unk*",D1242)),"Other Federal Awards",IF(ISERROR(VLOOKUP(D1242,'CFDA Program Titles Table'!A$2:C$2607,3,FALSE)),"",VLOOKUP(D1242,'CFDA Program Titles Table'!A$2:C$2607,3,FALSE)))</f>
        <v/>
      </c>
      <c r="J1242" s="70"/>
      <c r="K1242" s="70"/>
      <c r="L1242" s="2"/>
      <c r="M1242" s="10"/>
      <c r="N1242" s="10"/>
      <c r="R1242" s="17"/>
      <c r="S1242" s="106" t="str">
        <f>IFERROR(IF(J1242="Y", "Research And Development Programs Cluster:", VLOOKUP(D1242,'Cluster Info'!$A$2:$B$113,2,FALSE)), "Non Cluster:")</f>
        <v>Non Cluster:</v>
      </c>
      <c r="T1242" s="106">
        <f t="shared" si="95"/>
        <v>0</v>
      </c>
      <c r="U1242" s="106">
        <f t="shared" si="97"/>
        <v>0</v>
      </c>
      <c r="V1242" s="106">
        <f t="shared" si="98"/>
        <v>0</v>
      </c>
      <c r="W1242" s="119">
        <f t="shared" si="96"/>
        <v>0</v>
      </c>
      <c r="X1242" s="106">
        <f t="shared" si="99"/>
        <v>0</v>
      </c>
    </row>
    <row r="1243" spans="1:24" ht="14">
      <c r="A1243" s="198"/>
      <c r="D1243" s="1"/>
      <c r="E1243" s="1"/>
      <c r="F1243" s="187"/>
      <c r="G1243" s="187"/>
      <c r="H1243" s="80" t="str">
        <f>IF(ISERROR(IF(ISERROR(VLOOKUP((LEFT(D1243,2)),'Fed. Agency Identifier Table'!A$2:C$63,3,FALSE)),(VLOOKUP((LEFT(D1243,1)),'Fed. Agency Identifier Table'!A$2:C$63,3,FALSE)),(VLOOKUP((LEFT(D1243,2)),'Fed. Agency Identifier Table'!A$2:C$63,3,FALSE)))),"",(IF(ISERROR(VLOOKUP((LEFT(D1243,2)),'Fed. Agency Identifier Table'!A$2:C$63,3,FALSE)),(VLOOKUP((LEFT(D1243,1)),'Fed. Agency Identifier Table'!A$2:C$63,3,FALSE)),(VLOOKUP((LEFT(D1243,2)),'Fed. Agency Identifier Table'!A$2:C$63,3,FALSE)))))</f>
        <v/>
      </c>
      <c r="I1243" s="150" t="str">
        <f>IF(ISNUMBER(SEARCH("*.unk*",D1243)),"Other Federal Awards",IF(ISERROR(VLOOKUP(D1243,'CFDA Program Titles Table'!A$2:C$2607,3,FALSE)),"",VLOOKUP(D1243,'CFDA Program Titles Table'!A$2:C$2607,3,FALSE)))</f>
        <v/>
      </c>
      <c r="J1243" s="70"/>
      <c r="K1243" s="70"/>
      <c r="L1243" s="2"/>
      <c r="M1243" s="10"/>
      <c r="N1243" s="10"/>
      <c r="R1243" s="17"/>
      <c r="S1243" s="106" t="str">
        <f>IFERROR(IF(J1243="Y", "Research And Development Programs Cluster:", VLOOKUP(D1243,'Cluster Info'!$A$2:$B$113,2,FALSE)), "Non Cluster:")</f>
        <v>Non Cluster:</v>
      </c>
      <c r="T1243" s="106">
        <f t="shared" si="95"/>
        <v>0</v>
      </c>
      <c r="U1243" s="106">
        <f t="shared" si="97"/>
        <v>0</v>
      </c>
      <c r="V1243" s="106">
        <f t="shared" si="98"/>
        <v>0</v>
      </c>
      <c r="W1243" s="119">
        <f t="shared" si="96"/>
        <v>0</v>
      </c>
      <c r="X1243" s="106">
        <f t="shared" si="99"/>
        <v>0</v>
      </c>
    </row>
    <row r="1244" spans="1:24" ht="14">
      <c r="A1244" s="198"/>
      <c r="D1244" s="1"/>
      <c r="E1244" s="1"/>
      <c r="F1244" s="187"/>
      <c r="G1244" s="187"/>
      <c r="H1244" s="80" t="str">
        <f>IF(ISERROR(IF(ISERROR(VLOOKUP((LEFT(D1244,2)),'Fed. Agency Identifier Table'!A$2:C$63,3,FALSE)),(VLOOKUP((LEFT(D1244,1)),'Fed. Agency Identifier Table'!A$2:C$63,3,FALSE)),(VLOOKUP((LEFT(D1244,2)),'Fed. Agency Identifier Table'!A$2:C$63,3,FALSE)))),"",(IF(ISERROR(VLOOKUP((LEFT(D1244,2)),'Fed. Agency Identifier Table'!A$2:C$63,3,FALSE)),(VLOOKUP((LEFT(D1244,1)),'Fed. Agency Identifier Table'!A$2:C$63,3,FALSE)),(VLOOKUP((LEFT(D1244,2)),'Fed. Agency Identifier Table'!A$2:C$63,3,FALSE)))))</f>
        <v/>
      </c>
      <c r="I1244" s="150" t="str">
        <f>IF(ISNUMBER(SEARCH("*.unk*",D1244)),"Other Federal Awards",IF(ISERROR(VLOOKUP(D1244,'CFDA Program Titles Table'!A$2:C$2607,3,FALSE)),"",VLOOKUP(D1244,'CFDA Program Titles Table'!A$2:C$2607,3,FALSE)))</f>
        <v/>
      </c>
      <c r="J1244" s="70"/>
      <c r="K1244" s="70"/>
      <c r="L1244" s="2"/>
      <c r="M1244" s="10"/>
      <c r="N1244" s="10"/>
      <c r="R1244" s="17"/>
      <c r="S1244" s="106" t="str">
        <f>IFERROR(IF(J1244="Y", "Research And Development Programs Cluster:", VLOOKUP(D1244,'Cluster Info'!$A$2:$B$113,2,FALSE)), "Non Cluster:")</f>
        <v>Non Cluster:</v>
      </c>
      <c r="T1244" s="106">
        <f t="shared" si="95"/>
        <v>0</v>
      </c>
      <c r="U1244" s="106">
        <f t="shared" si="97"/>
        <v>0</v>
      </c>
      <c r="V1244" s="106">
        <f t="shared" si="98"/>
        <v>0</v>
      </c>
      <c r="W1244" s="119">
        <f t="shared" si="96"/>
        <v>0</v>
      </c>
      <c r="X1244" s="106">
        <f t="shared" si="99"/>
        <v>0</v>
      </c>
    </row>
    <row r="1245" spans="1:24" ht="14">
      <c r="A1245" s="198"/>
      <c r="D1245" s="1"/>
      <c r="E1245" s="1"/>
      <c r="F1245" s="187"/>
      <c r="G1245" s="187"/>
      <c r="H1245" s="80" t="str">
        <f>IF(ISERROR(IF(ISERROR(VLOOKUP((LEFT(D1245,2)),'Fed. Agency Identifier Table'!A$2:C$63,3,FALSE)),(VLOOKUP((LEFT(D1245,1)),'Fed. Agency Identifier Table'!A$2:C$63,3,FALSE)),(VLOOKUP((LEFT(D1245,2)),'Fed. Agency Identifier Table'!A$2:C$63,3,FALSE)))),"",(IF(ISERROR(VLOOKUP((LEFT(D1245,2)),'Fed. Agency Identifier Table'!A$2:C$63,3,FALSE)),(VLOOKUP((LEFT(D1245,1)),'Fed. Agency Identifier Table'!A$2:C$63,3,FALSE)),(VLOOKUP((LEFT(D1245,2)),'Fed. Agency Identifier Table'!A$2:C$63,3,FALSE)))))</f>
        <v/>
      </c>
      <c r="I1245" s="150" t="str">
        <f>IF(ISNUMBER(SEARCH("*.unk*",D1245)),"Other Federal Awards",IF(ISERROR(VLOOKUP(D1245,'CFDA Program Titles Table'!A$2:C$2607,3,FALSE)),"",VLOOKUP(D1245,'CFDA Program Titles Table'!A$2:C$2607,3,FALSE)))</f>
        <v/>
      </c>
      <c r="J1245" s="70"/>
      <c r="K1245" s="70"/>
      <c r="L1245" s="2"/>
      <c r="M1245" s="10"/>
      <c r="N1245" s="10"/>
      <c r="R1245" s="17"/>
      <c r="S1245" s="106" t="str">
        <f>IFERROR(IF(J1245="Y", "Research And Development Programs Cluster:", VLOOKUP(D1245,'Cluster Info'!$A$2:$B$113,2,FALSE)), "Non Cluster:")</f>
        <v>Non Cluster:</v>
      </c>
      <c r="T1245" s="106">
        <f t="shared" si="95"/>
        <v>0</v>
      </c>
      <c r="U1245" s="106">
        <f t="shared" si="97"/>
        <v>0</v>
      </c>
      <c r="V1245" s="106">
        <f t="shared" si="98"/>
        <v>0</v>
      </c>
      <c r="W1245" s="119">
        <f t="shared" si="96"/>
        <v>0</v>
      </c>
      <c r="X1245" s="106">
        <f t="shared" si="99"/>
        <v>0</v>
      </c>
    </row>
    <row r="1246" spans="1:24" ht="14">
      <c r="A1246" s="198"/>
      <c r="D1246" s="1"/>
      <c r="E1246" s="1"/>
      <c r="F1246" s="187"/>
      <c r="G1246" s="187"/>
      <c r="H1246" s="80" t="str">
        <f>IF(ISERROR(IF(ISERROR(VLOOKUP((LEFT(D1246,2)),'Fed. Agency Identifier Table'!A$2:C$63,3,FALSE)),(VLOOKUP((LEFT(D1246,1)),'Fed. Agency Identifier Table'!A$2:C$63,3,FALSE)),(VLOOKUP((LEFT(D1246,2)),'Fed. Agency Identifier Table'!A$2:C$63,3,FALSE)))),"",(IF(ISERROR(VLOOKUP((LEFT(D1246,2)),'Fed. Agency Identifier Table'!A$2:C$63,3,FALSE)),(VLOOKUP((LEFT(D1246,1)),'Fed. Agency Identifier Table'!A$2:C$63,3,FALSE)),(VLOOKUP((LEFT(D1246,2)),'Fed. Agency Identifier Table'!A$2:C$63,3,FALSE)))))</f>
        <v/>
      </c>
      <c r="I1246" s="150" t="str">
        <f>IF(ISNUMBER(SEARCH("*.unk*",D1246)),"Other Federal Awards",IF(ISERROR(VLOOKUP(D1246,'CFDA Program Titles Table'!A$2:C$2607,3,FALSE)),"",VLOOKUP(D1246,'CFDA Program Titles Table'!A$2:C$2607,3,FALSE)))</f>
        <v/>
      </c>
      <c r="J1246" s="70"/>
      <c r="K1246" s="70"/>
      <c r="L1246" s="2"/>
      <c r="M1246" s="10"/>
      <c r="N1246" s="10"/>
      <c r="R1246" s="17"/>
      <c r="S1246" s="106" t="str">
        <f>IFERROR(IF(J1246="Y", "Research And Development Programs Cluster:", VLOOKUP(D1246,'Cluster Info'!$A$2:$B$113,2,FALSE)), "Non Cluster:")</f>
        <v>Non Cluster:</v>
      </c>
      <c r="T1246" s="106">
        <f t="shared" si="95"/>
        <v>0</v>
      </c>
      <c r="U1246" s="106">
        <f t="shared" si="97"/>
        <v>0</v>
      </c>
      <c r="V1246" s="106">
        <f t="shared" si="98"/>
        <v>0</v>
      </c>
      <c r="W1246" s="119">
        <f t="shared" si="96"/>
        <v>0</v>
      </c>
      <c r="X1246" s="106">
        <f t="shared" si="99"/>
        <v>0</v>
      </c>
    </row>
    <row r="1247" spans="1:24" ht="14">
      <c r="A1247" s="198"/>
      <c r="D1247" s="1"/>
      <c r="E1247" s="1"/>
      <c r="F1247" s="187"/>
      <c r="G1247" s="187"/>
      <c r="H1247" s="80" t="str">
        <f>IF(ISERROR(IF(ISERROR(VLOOKUP((LEFT(D1247,2)),'Fed. Agency Identifier Table'!A$2:C$63,3,FALSE)),(VLOOKUP((LEFT(D1247,1)),'Fed. Agency Identifier Table'!A$2:C$63,3,FALSE)),(VLOOKUP((LEFT(D1247,2)),'Fed. Agency Identifier Table'!A$2:C$63,3,FALSE)))),"",(IF(ISERROR(VLOOKUP((LEFT(D1247,2)),'Fed. Agency Identifier Table'!A$2:C$63,3,FALSE)),(VLOOKUP((LEFT(D1247,1)),'Fed. Agency Identifier Table'!A$2:C$63,3,FALSE)),(VLOOKUP((LEFT(D1247,2)),'Fed. Agency Identifier Table'!A$2:C$63,3,FALSE)))))</f>
        <v/>
      </c>
      <c r="I1247" s="150" t="str">
        <f>IF(ISNUMBER(SEARCH("*.unk*",D1247)),"Other Federal Awards",IF(ISERROR(VLOOKUP(D1247,'CFDA Program Titles Table'!A$2:C$2607,3,FALSE)),"",VLOOKUP(D1247,'CFDA Program Titles Table'!A$2:C$2607,3,FALSE)))</f>
        <v/>
      </c>
      <c r="J1247" s="70"/>
      <c r="K1247" s="70"/>
      <c r="L1247" s="2"/>
      <c r="M1247" s="10"/>
      <c r="N1247" s="10"/>
      <c r="R1247" s="17"/>
      <c r="S1247" s="106" t="str">
        <f>IFERROR(IF(J1247="Y", "Research And Development Programs Cluster:", VLOOKUP(D1247,'Cluster Info'!$A$2:$B$113,2,FALSE)), "Non Cluster:")</f>
        <v>Non Cluster:</v>
      </c>
      <c r="T1247" s="106">
        <f t="shared" si="95"/>
        <v>0</v>
      </c>
      <c r="U1247" s="106">
        <f t="shared" si="97"/>
        <v>0</v>
      </c>
      <c r="V1247" s="106">
        <f t="shared" si="98"/>
        <v>0</v>
      </c>
      <c r="W1247" s="119">
        <f t="shared" si="96"/>
        <v>0</v>
      </c>
      <c r="X1247" s="106">
        <f t="shared" si="99"/>
        <v>0</v>
      </c>
    </row>
    <row r="1248" spans="1:24" ht="14">
      <c r="A1248" s="198"/>
      <c r="D1248" s="1"/>
      <c r="E1248" s="1"/>
      <c r="F1248" s="187"/>
      <c r="G1248" s="187"/>
      <c r="H1248" s="80" t="str">
        <f>IF(ISERROR(IF(ISERROR(VLOOKUP((LEFT(D1248,2)),'Fed. Agency Identifier Table'!A$2:C$63,3,FALSE)),(VLOOKUP((LEFT(D1248,1)),'Fed. Agency Identifier Table'!A$2:C$63,3,FALSE)),(VLOOKUP((LEFT(D1248,2)),'Fed. Agency Identifier Table'!A$2:C$63,3,FALSE)))),"",(IF(ISERROR(VLOOKUP((LEFT(D1248,2)),'Fed. Agency Identifier Table'!A$2:C$63,3,FALSE)),(VLOOKUP((LEFT(D1248,1)),'Fed. Agency Identifier Table'!A$2:C$63,3,FALSE)),(VLOOKUP((LEFT(D1248,2)),'Fed. Agency Identifier Table'!A$2:C$63,3,FALSE)))))</f>
        <v/>
      </c>
      <c r="I1248" s="150" t="str">
        <f>IF(ISNUMBER(SEARCH("*.unk*",D1248)),"Other Federal Awards",IF(ISERROR(VLOOKUP(D1248,'CFDA Program Titles Table'!A$2:C$2607,3,FALSE)),"",VLOOKUP(D1248,'CFDA Program Titles Table'!A$2:C$2607,3,FALSE)))</f>
        <v/>
      </c>
      <c r="J1248" s="70"/>
      <c r="K1248" s="70"/>
      <c r="L1248" s="2"/>
      <c r="M1248" s="10"/>
      <c r="N1248" s="10"/>
      <c r="R1248" s="17"/>
      <c r="S1248" s="106" t="str">
        <f>IFERROR(IF(J1248="Y", "Research And Development Programs Cluster:", VLOOKUP(D1248,'Cluster Info'!$A$2:$B$113,2,FALSE)), "Non Cluster:")</f>
        <v>Non Cluster:</v>
      </c>
      <c r="T1248" s="106">
        <f t="shared" si="95"/>
        <v>0</v>
      </c>
      <c r="U1248" s="106">
        <f t="shared" si="97"/>
        <v>0</v>
      </c>
      <c r="V1248" s="106">
        <f t="shared" si="98"/>
        <v>0</v>
      </c>
      <c r="W1248" s="119">
        <f t="shared" si="96"/>
        <v>0</v>
      </c>
      <c r="X1248" s="106">
        <f t="shared" si="99"/>
        <v>0</v>
      </c>
    </row>
    <row r="1249" spans="1:24" ht="14">
      <c r="A1249" s="198"/>
      <c r="D1249" s="1"/>
      <c r="E1249" s="1"/>
      <c r="F1249" s="187"/>
      <c r="G1249" s="187"/>
      <c r="H1249" s="80" t="str">
        <f>IF(ISERROR(IF(ISERROR(VLOOKUP((LEFT(D1249,2)),'Fed. Agency Identifier Table'!A$2:C$63,3,FALSE)),(VLOOKUP((LEFT(D1249,1)),'Fed. Agency Identifier Table'!A$2:C$63,3,FALSE)),(VLOOKUP((LEFT(D1249,2)),'Fed. Agency Identifier Table'!A$2:C$63,3,FALSE)))),"",(IF(ISERROR(VLOOKUP((LEFT(D1249,2)),'Fed. Agency Identifier Table'!A$2:C$63,3,FALSE)),(VLOOKUP((LEFT(D1249,1)),'Fed. Agency Identifier Table'!A$2:C$63,3,FALSE)),(VLOOKUP((LEFT(D1249,2)),'Fed. Agency Identifier Table'!A$2:C$63,3,FALSE)))))</f>
        <v/>
      </c>
      <c r="I1249" s="150" t="str">
        <f>IF(ISNUMBER(SEARCH("*.unk*",D1249)),"Other Federal Awards",IF(ISERROR(VLOOKUP(D1249,'CFDA Program Titles Table'!A$2:C$2607,3,FALSE)),"",VLOOKUP(D1249,'CFDA Program Titles Table'!A$2:C$2607,3,FALSE)))</f>
        <v/>
      </c>
      <c r="J1249" s="70"/>
      <c r="K1249" s="70"/>
      <c r="L1249" s="2"/>
      <c r="M1249" s="10"/>
      <c r="N1249" s="10"/>
      <c r="R1249" s="17"/>
      <c r="S1249" s="106" t="str">
        <f>IFERROR(IF(J1249="Y", "Research And Development Programs Cluster:", VLOOKUP(D1249,'Cluster Info'!$A$2:$B$113,2,FALSE)), "Non Cluster:")</f>
        <v>Non Cluster:</v>
      </c>
      <c r="T1249" s="106">
        <f t="shared" si="95"/>
        <v>0</v>
      </c>
      <c r="U1249" s="106">
        <f t="shared" si="97"/>
        <v>0</v>
      </c>
      <c r="V1249" s="106">
        <f t="shared" si="98"/>
        <v>0</v>
      </c>
      <c r="W1249" s="119">
        <f t="shared" si="96"/>
        <v>0</v>
      </c>
      <c r="X1249" s="106">
        <f t="shared" si="99"/>
        <v>0</v>
      </c>
    </row>
    <row r="1250" spans="1:24" ht="14">
      <c r="A1250" s="198"/>
      <c r="D1250" s="1"/>
      <c r="E1250" s="1"/>
      <c r="F1250" s="187"/>
      <c r="G1250" s="187"/>
      <c r="H1250" s="80" t="str">
        <f>IF(ISERROR(IF(ISERROR(VLOOKUP((LEFT(D1250,2)),'Fed. Agency Identifier Table'!A$2:C$63,3,FALSE)),(VLOOKUP((LEFT(D1250,1)),'Fed. Agency Identifier Table'!A$2:C$63,3,FALSE)),(VLOOKUP((LEFT(D1250,2)),'Fed. Agency Identifier Table'!A$2:C$63,3,FALSE)))),"",(IF(ISERROR(VLOOKUP((LEFT(D1250,2)),'Fed. Agency Identifier Table'!A$2:C$63,3,FALSE)),(VLOOKUP((LEFT(D1250,1)),'Fed. Agency Identifier Table'!A$2:C$63,3,FALSE)),(VLOOKUP((LEFT(D1250,2)),'Fed. Agency Identifier Table'!A$2:C$63,3,FALSE)))))</f>
        <v/>
      </c>
      <c r="I1250" s="150" t="str">
        <f>IF(ISNUMBER(SEARCH("*.unk*",D1250)),"Other Federal Awards",IF(ISERROR(VLOOKUP(D1250,'CFDA Program Titles Table'!A$2:C$2607,3,FALSE)),"",VLOOKUP(D1250,'CFDA Program Titles Table'!A$2:C$2607,3,FALSE)))</f>
        <v/>
      </c>
      <c r="J1250" s="70"/>
      <c r="K1250" s="70"/>
      <c r="L1250" s="2"/>
      <c r="M1250" s="10"/>
      <c r="N1250" s="10"/>
      <c r="R1250" s="17"/>
      <c r="S1250" s="106" t="str">
        <f>IFERROR(IF(J1250="Y", "Research And Development Programs Cluster:", VLOOKUP(D1250,'Cluster Info'!$A$2:$B$113,2,FALSE)), "Non Cluster:")</f>
        <v>Non Cluster:</v>
      </c>
      <c r="T1250" s="106">
        <f t="shared" si="95"/>
        <v>0</v>
      </c>
      <c r="U1250" s="106">
        <f t="shared" si="97"/>
        <v>0</v>
      </c>
      <c r="V1250" s="106">
        <f t="shared" si="98"/>
        <v>0</v>
      </c>
      <c r="W1250" s="119">
        <f t="shared" si="96"/>
        <v>0</v>
      </c>
      <c r="X1250" s="106">
        <f t="shared" si="99"/>
        <v>0</v>
      </c>
    </row>
    <row r="1251" spans="1:24" ht="14">
      <c r="A1251" s="198"/>
      <c r="D1251" s="1"/>
      <c r="E1251" s="1"/>
      <c r="F1251" s="187"/>
      <c r="G1251" s="187"/>
      <c r="H1251" s="80" t="str">
        <f>IF(ISERROR(IF(ISERROR(VLOOKUP((LEFT(D1251,2)),'Fed. Agency Identifier Table'!A$2:C$63,3,FALSE)),(VLOOKUP((LEFT(D1251,1)),'Fed. Agency Identifier Table'!A$2:C$63,3,FALSE)),(VLOOKUP((LEFT(D1251,2)),'Fed. Agency Identifier Table'!A$2:C$63,3,FALSE)))),"",(IF(ISERROR(VLOOKUP((LEFT(D1251,2)),'Fed. Agency Identifier Table'!A$2:C$63,3,FALSE)),(VLOOKUP((LEFT(D1251,1)),'Fed. Agency Identifier Table'!A$2:C$63,3,FALSE)),(VLOOKUP((LEFT(D1251,2)),'Fed. Agency Identifier Table'!A$2:C$63,3,FALSE)))))</f>
        <v/>
      </c>
      <c r="I1251" s="150" t="str">
        <f>IF(ISNUMBER(SEARCH("*.unk*",D1251)),"Other Federal Awards",IF(ISERROR(VLOOKUP(D1251,'CFDA Program Titles Table'!A$2:C$2607,3,FALSE)),"",VLOOKUP(D1251,'CFDA Program Titles Table'!A$2:C$2607,3,FALSE)))</f>
        <v/>
      </c>
      <c r="J1251" s="70"/>
      <c r="K1251" s="70"/>
      <c r="L1251" s="2"/>
      <c r="M1251" s="10"/>
      <c r="N1251" s="10"/>
      <c r="R1251" s="17"/>
      <c r="S1251" s="106" t="str">
        <f>IFERROR(IF(J1251="Y", "Research And Development Programs Cluster:", VLOOKUP(D1251,'Cluster Info'!$A$2:$B$113,2,FALSE)), "Non Cluster:")</f>
        <v>Non Cluster:</v>
      </c>
      <c r="T1251" s="106">
        <f t="shared" si="95"/>
        <v>0</v>
      </c>
      <c r="U1251" s="106">
        <f t="shared" si="97"/>
        <v>0</v>
      </c>
      <c r="V1251" s="106">
        <f t="shared" si="98"/>
        <v>0</v>
      </c>
      <c r="W1251" s="119">
        <f t="shared" si="96"/>
        <v>0</v>
      </c>
      <c r="X1251" s="106">
        <f t="shared" si="99"/>
        <v>0</v>
      </c>
    </row>
    <row r="1252" spans="1:24" ht="14">
      <c r="A1252" s="198"/>
      <c r="D1252" s="1"/>
      <c r="E1252" s="1"/>
      <c r="F1252" s="187"/>
      <c r="G1252" s="187"/>
      <c r="H1252" s="80" t="str">
        <f>IF(ISERROR(IF(ISERROR(VLOOKUP((LEFT(D1252,2)),'Fed. Agency Identifier Table'!A$2:C$63,3,FALSE)),(VLOOKUP((LEFT(D1252,1)),'Fed. Agency Identifier Table'!A$2:C$63,3,FALSE)),(VLOOKUP((LEFT(D1252,2)),'Fed. Agency Identifier Table'!A$2:C$63,3,FALSE)))),"",(IF(ISERROR(VLOOKUP((LEFT(D1252,2)),'Fed. Agency Identifier Table'!A$2:C$63,3,FALSE)),(VLOOKUP((LEFT(D1252,1)),'Fed. Agency Identifier Table'!A$2:C$63,3,FALSE)),(VLOOKUP((LEFT(D1252,2)),'Fed. Agency Identifier Table'!A$2:C$63,3,FALSE)))))</f>
        <v/>
      </c>
      <c r="I1252" s="150" t="str">
        <f>IF(ISNUMBER(SEARCH("*.unk*",D1252)),"Other Federal Awards",IF(ISERROR(VLOOKUP(D1252,'CFDA Program Titles Table'!A$2:C$2607,3,FALSE)),"",VLOOKUP(D1252,'CFDA Program Titles Table'!A$2:C$2607,3,FALSE)))</f>
        <v/>
      </c>
      <c r="J1252" s="70"/>
      <c r="K1252" s="70"/>
      <c r="L1252" s="2"/>
      <c r="M1252" s="10"/>
      <c r="N1252" s="10"/>
      <c r="R1252" s="17"/>
      <c r="S1252" s="106" t="str">
        <f>IFERROR(IF(J1252="Y", "Research And Development Programs Cluster:", VLOOKUP(D1252,'Cluster Info'!$A$2:$B$113,2,FALSE)), "Non Cluster:")</f>
        <v>Non Cluster:</v>
      </c>
      <c r="T1252" s="106">
        <f t="shared" si="95"/>
        <v>0</v>
      </c>
      <c r="U1252" s="106">
        <f t="shared" si="97"/>
        <v>0</v>
      </c>
      <c r="V1252" s="106">
        <f t="shared" si="98"/>
        <v>0</v>
      </c>
      <c r="W1252" s="119">
        <f t="shared" si="96"/>
        <v>0</v>
      </c>
      <c r="X1252" s="106">
        <f t="shared" si="99"/>
        <v>0</v>
      </c>
    </row>
    <row r="1253" spans="1:24" ht="14">
      <c r="A1253" s="198"/>
      <c r="D1253" s="1"/>
      <c r="E1253" s="1"/>
      <c r="F1253" s="187"/>
      <c r="G1253" s="187"/>
      <c r="H1253" s="80" t="str">
        <f>IF(ISERROR(IF(ISERROR(VLOOKUP((LEFT(D1253,2)),'Fed. Agency Identifier Table'!A$2:C$63,3,FALSE)),(VLOOKUP((LEFT(D1253,1)),'Fed. Agency Identifier Table'!A$2:C$63,3,FALSE)),(VLOOKUP((LEFT(D1253,2)),'Fed. Agency Identifier Table'!A$2:C$63,3,FALSE)))),"",(IF(ISERROR(VLOOKUP((LEFT(D1253,2)),'Fed. Agency Identifier Table'!A$2:C$63,3,FALSE)),(VLOOKUP((LEFT(D1253,1)),'Fed. Agency Identifier Table'!A$2:C$63,3,FALSE)),(VLOOKUP((LEFT(D1253,2)),'Fed. Agency Identifier Table'!A$2:C$63,3,FALSE)))))</f>
        <v/>
      </c>
      <c r="I1253" s="150" t="str">
        <f>IF(ISNUMBER(SEARCH("*.unk*",D1253)),"Other Federal Awards",IF(ISERROR(VLOOKUP(D1253,'CFDA Program Titles Table'!A$2:C$2607,3,FALSE)),"",VLOOKUP(D1253,'CFDA Program Titles Table'!A$2:C$2607,3,FALSE)))</f>
        <v/>
      </c>
      <c r="J1253" s="70"/>
      <c r="K1253" s="70"/>
      <c r="L1253" s="2"/>
      <c r="M1253" s="10"/>
      <c r="N1253" s="10"/>
      <c r="R1253" s="17"/>
      <c r="S1253" s="106" t="str">
        <f>IFERROR(IF(J1253="Y", "Research And Development Programs Cluster:", VLOOKUP(D1253,'Cluster Info'!$A$2:$B$113,2,FALSE)), "Non Cluster:")</f>
        <v>Non Cluster:</v>
      </c>
      <c r="T1253" s="106">
        <f t="shared" si="95"/>
        <v>0</v>
      </c>
      <c r="U1253" s="106">
        <f t="shared" si="97"/>
        <v>0</v>
      </c>
      <c r="V1253" s="106">
        <f t="shared" si="98"/>
        <v>0</v>
      </c>
      <c r="W1253" s="119">
        <f t="shared" si="96"/>
        <v>0</v>
      </c>
      <c r="X1253" s="106">
        <f t="shared" si="99"/>
        <v>0</v>
      </c>
    </row>
    <row r="1254" spans="1:24" ht="14">
      <c r="A1254" s="198"/>
      <c r="D1254" s="1"/>
      <c r="E1254" s="1"/>
      <c r="F1254" s="187"/>
      <c r="G1254" s="187"/>
      <c r="H1254" s="80" t="str">
        <f>IF(ISERROR(IF(ISERROR(VLOOKUP((LEFT(D1254,2)),'Fed. Agency Identifier Table'!A$2:C$63,3,FALSE)),(VLOOKUP((LEFT(D1254,1)),'Fed. Agency Identifier Table'!A$2:C$63,3,FALSE)),(VLOOKUP((LEFT(D1254,2)),'Fed. Agency Identifier Table'!A$2:C$63,3,FALSE)))),"",(IF(ISERROR(VLOOKUP((LEFT(D1254,2)),'Fed. Agency Identifier Table'!A$2:C$63,3,FALSE)),(VLOOKUP((LEFT(D1254,1)),'Fed. Agency Identifier Table'!A$2:C$63,3,FALSE)),(VLOOKUP((LEFT(D1254,2)),'Fed. Agency Identifier Table'!A$2:C$63,3,FALSE)))))</f>
        <v/>
      </c>
      <c r="I1254" s="150" t="str">
        <f>IF(ISNUMBER(SEARCH("*.unk*",D1254)),"Other Federal Awards",IF(ISERROR(VLOOKUP(D1254,'CFDA Program Titles Table'!A$2:C$2607,3,FALSE)),"",VLOOKUP(D1254,'CFDA Program Titles Table'!A$2:C$2607,3,FALSE)))</f>
        <v/>
      </c>
      <c r="J1254" s="70"/>
      <c r="K1254" s="70"/>
      <c r="L1254" s="2"/>
      <c r="M1254" s="10"/>
      <c r="N1254" s="10"/>
      <c r="R1254" s="17"/>
      <c r="S1254" s="106" t="str">
        <f>IFERROR(IF(J1254="Y", "Research And Development Programs Cluster:", VLOOKUP(D1254,'Cluster Info'!$A$2:$B$113,2,FALSE)), "Non Cluster:")</f>
        <v>Non Cluster:</v>
      </c>
      <c r="T1254" s="106">
        <f t="shared" si="95"/>
        <v>0</v>
      </c>
      <c r="U1254" s="106">
        <f t="shared" si="97"/>
        <v>0</v>
      </c>
      <c r="V1254" s="106">
        <f t="shared" si="98"/>
        <v>0</v>
      </c>
      <c r="W1254" s="119">
        <f t="shared" si="96"/>
        <v>0</v>
      </c>
      <c r="X1254" s="106">
        <f t="shared" si="99"/>
        <v>0</v>
      </c>
    </row>
    <row r="1255" spans="1:24" ht="14">
      <c r="A1255" s="198"/>
      <c r="D1255" s="1"/>
      <c r="E1255" s="1"/>
      <c r="F1255" s="187"/>
      <c r="G1255" s="187"/>
      <c r="H1255" s="80" t="str">
        <f>IF(ISERROR(IF(ISERROR(VLOOKUP((LEFT(D1255,2)),'Fed. Agency Identifier Table'!A$2:C$63,3,FALSE)),(VLOOKUP((LEFT(D1255,1)),'Fed. Agency Identifier Table'!A$2:C$63,3,FALSE)),(VLOOKUP((LEFT(D1255,2)),'Fed. Agency Identifier Table'!A$2:C$63,3,FALSE)))),"",(IF(ISERROR(VLOOKUP((LEFT(D1255,2)),'Fed. Agency Identifier Table'!A$2:C$63,3,FALSE)),(VLOOKUP((LEFT(D1255,1)),'Fed. Agency Identifier Table'!A$2:C$63,3,FALSE)),(VLOOKUP((LEFT(D1255,2)),'Fed. Agency Identifier Table'!A$2:C$63,3,FALSE)))))</f>
        <v/>
      </c>
      <c r="I1255" s="150" t="str">
        <f>IF(ISNUMBER(SEARCH("*.unk*",D1255)),"Other Federal Awards",IF(ISERROR(VLOOKUP(D1255,'CFDA Program Titles Table'!A$2:C$2607,3,FALSE)),"",VLOOKUP(D1255,'CFDA Program Titles Table'!A$2:C$2607,3,FALSE)))</f>
        <v/>
      </c>
      <c r="J1255" s="70"/>
      <c r="K1255" s="70"/>
      <c r="L1255" s="2"/>
      <c r="M1255" s="10"/>
      <c r="N1255" s="10"/>
      <c r="R1255" s="17"/>
      <c r="S1255" s="106" t="str">
        <f>IFERROR(IF(J1255="Y", "Research And Development Programs Cluster:", VLOOKUP(D1255,'Cluster Info'!$A$2:$B$113,2,FALSE)), "Non Cluster:")</f>
        <v>Non Cluster:</v>
      </c>
      <c r="T1255" s="106">
        <f t="shared" si="95"/>
        <v>0</v>
      </c>
      <c r="U1255" s="106">
        <f t="shared" si="97"/>
        <v>0</v>
      </c>
      <c r="V1255" s="106">
        <f t="shared" si="98"/>
        <v>0</v>
      </c>
      <c r="W1255" s="119">
        <f t="shared" si="96"/>
        <v>0</v>
      </c>
      <c r="X1255" s="106">
        <f t="shared" si="99"/>
        <v>0</v>
      </c>
    </row>
    <row r="1256" spans="1:24" ht="14">
      <c r="A1256" s="198"/>
      <c r="D1256" s="1"/>
      <c r="E1256" s="1"/>
      <c r="F1256" s="187"/>
      <c r="G1256" s="187"/>
      <c r="H1256" s="80" t="str">
        <f>IF(ISERROR(IF(ISERROR(VLOOKUP((LEFT(D1256,2)),'Fed. Agency Identifier Table'!A$2:C$63,3,FALSE)),(VLOOKUP((LEFT(D1256,1)),'Fed. Agency Identifier Table'!A$2:C$63,3,FALSE)),(VLOOKUP((LEFT(D1256,2)),'Fed. Agency Identifier Table'!A$2:C$63,3,FALSE)))),"",(IF(ISERROR(VLOOKUP((LEFT(D1256,2)),'Fed. Agency Identifier Table'!A$2:C$63,3,FALSE)),(VLOOKUP((LEFT(D1256,1)),'Fed. Agency Identifier Table'!A$2:C$63,3,FALSE)),(VLOOKUP((LEFT(D1256,2)),'Fed. Agency Identifier Table'!A$2:C$63,3,FALSE)))))</f>
        <v/>
      </c>
      <c r="I1256" s="150" t="str">
        <f>IF(ISNUMBER(SEARCH("*.unk*",D1256)),"Other Federal Awards",IF(ISERROR(VLOOKUP(D1256,'CFDA Program Titles Table'!A$2:C$2607,3,FALSE)),"",VLOOKUP(D1256,'CFDA Program Titles Table'!A$2:C$2607,3,FALSE)))</f>
        <v/>
      </c>
      <c r="J1256" s="70"/>
      <c r="K1256" s="70"/>
      <c r="L1256" s="2"/>
      <c r="M1256" s="10"/>
      <c r="N1256" s="10"/>
      <c r="R1256" s="17"/>
      <c r="S1256" s="106" t="str">
        <f>IFERROR(IF(J1256="Y", "Research And Development Programs Cluster:", VLOOKUP(D1256,'Cluster Info'!$A$2:$B$113,2,FALSE)), "Non Cluster:")</f>
        <v>Non Cluster:</v>
      </c>
      <c r="T1256" s="106">
        <f t="shared" si="95"/>
        <v>0</v>
      </c>
      <c r="U1256" s="106">
        <f t="shared" si="97"/>
        <v>0</v>
      </c>
      <c r="V1256" s="106">
        <f t="shared" si="98"/>
        <v>0</v>
      </c>
      <c r="W1256" s="119">
        <f t="shared" si="96"/>
        <v>0</v>
      </c>
      <c r="X1256" s="106">
        <f t="shared" si="99"/>
        <v>0</v>
      </c>
    </row>
    <row r="1257" spans="1:24" ht="14">
      <c r="A1257" s="198"/>
      <c r="D1257" s="1"/>
      <c r="E1257" s="1"/>
      <c r="F1257" s="187"/>
      <c r="G1257" s="187"/>
      <c r="H1257" s="80" t="str">
        <f>IF(ISERROR(IF(ISERROR(VLOOKUP((LEFT(D1257,2)),'Fed. Agency Identifier Table'!A$2:C$63,3,FALSE)),(VLOOKUP((LEFT(D1257,1)),'Fed. Agency Identifier Table'!A$2:C$63,3,FALSE)),(VLOOKUP((LEFT(D1257,2)),'Fed. Agency Identifier Table'!A$2:C$63,3,FALSE)))),"",(IF(ISERROR(VLOOKUP((LEFT(D1257,2)),'Fed. Agency Identifier Table'!A$2:C$63,3,FALSE)),(VLOOKUP((LEFT(D1257,1)),'Fed. Agency Identifier Table'!A$2:C$63,3,FALSE)),(VLOOKUP((LEFT(D1257,2)),'Fed. Agency Identifier Table'!A$2:C$63,3,FALSE)))))</f>
        <v/>
      </c>
      <c r="I1257" s="150" t="str">
        <f>IF(ISNUMBER(SEARCH("*.unk*",D1257)),"Other Federal Awards",IF(ISERROR(VLOOKUP(D1257,'CFDA Program Titles Table'!A$2:C$2607,3,FALSE)),"",VLOOKUP(D1257,'CFDA Program Titles Table'!A$2:C$2607,3,FALSE)))</f>
        <v/>
      </c>
      <c r="J1257" s="70"/>
      <c r="K1257" s="70"/>
      <c r="L1257" s="2"/>
      <c r="M1257" s="10"/>
      <c r="N1257" s="10"/>
      <c r="R1257" s="17"/>
      <c r="S1257" s="106" t="str">
        <f>IFERROR(IF(J1257="Y", "Research And Development Programs Cluster:", VLOOKUP(D1257,'Cluster Info'!$A$2:$B$113,2,FALSE)), "Non Cluster:")</f>
        <v>Non Cluster:</v>
      </c>
      <c r="T1257" s="106">
        <f t="shared" si="95"/>
        <v>0</v>
      </c>
      <c r="U1257" s="106">
        <f t="shared" si="97"/>
        <v>0</v>
      </c>
      <c r="V1257" s="106">
        <f t="shared" si="98"/>
        <v>0</v>
      </c>
      <c r="W1257" s="119">
        <f t="shared" si="96"/>
        <v>0</v>
      </c>
      <c r="X1257" s="106">
        <f t="shared" si="99"/>
        <v>0</v>
      </c>
    </row>
    <row r="1258" spans="1:24" ht="14">
      <c r="A1258" s="198"/>
      <c r="D1258" s="1"/>
      <c r="E1258" s="1"/>
      <c r="F1258" s="187"/>
      <c r="G1258" s="187"/>
      <c r="H1258" s="80" t="str">
        <f>IF(ISERROR(IF(ISERROR(VLOOKUP((LEFT(D1258,2)),'Fed. Agency Identifier Table'!A$2:C$63,3,FALSE)),(VLOOKUP((LEFT(D1258,1)),'Fed. Agency Identifier Table'!A$2:C$63,3,FALSE)),(VLOOKUP((LEFT(D1258,2)),'Fed. Agency Identifier Table'!A$2:C$63,3,FALSE)))),"",(IF(ISERROR(VLOOKUP((LEFT(D1258,2)),'Fed. Agency Identifier Table'!A$2:C$63,3,FALSE)),(VLOOKUP((LEFT(D1258,1)),'Fed. Agency Identifier Table'!A$2:C$63,3,FALSE)),(VLOOKUP((LEFT(D1258,2)),'Fed. Agency Identifier Table'!A$2:C$63,3,FALSE)))))</f>
        <v/>
      </c>
      <c r="I1258" s="150" t="str">
        <f>IF(ISNUMBER(SEARCH("*.unk*",D1258)),"Other Federal Awards",IF(ISERROR(VLOOKUP(D1258,'CFDA Program Titles Table'!A$2:C$2607,3,FALSE)),"",VLOOKUP(D1258,'CFDA Program Titles Table'!A$2:C$2607,3,FALSE)))</f>
        <v/>
      </c>
      <c r="J1258" s="70"/>
      <c r="K1258" s="70"/>
      <c r="L1258" s="2"/>
      <c r="M1258" s="10"/>
      <c r="N1258" s="10"/>
      <c r="R1258" s="17"/>
      <c r="S1258" s="106" t="str">
        <f>IFERROR(IF(J1258="Y", "Research And Development Programs Cluster:", VLOOKUP(D1258,'Cluster Info'!$A$2:$B$113,2,FALSE)), "Non Cluster:")</f>
        <v>Non Cluster:</v>
      </c>
      <c r="T1258" s="106">
        <f t="shared" si="95"/>
        <v>0</v>
      </c>
      <c r="U1258" s="106">
        <f t="shared" si="97"/>
        <v>0</v>
      </c>
      <c r="V1258" s="106">
        <f t="shared" si="98"/>
        <v>0</v>
      </c>
      <c r="W1258" s="119">
        <f t="shared" si="96"/>
        <v>0</v>
      </c>
      <c r="X1258" s="106">
        <f t="shared" si="99"/>
        <v>0</v>
      </c>
    </row>
    <row r="1259" spans="1:24" ht="14">
      <c r="A1259" s="198"/>
      <c r="D1259" s="1"/>
      <c r="E1259" s="1"/>
      <c r="F1259" s="187"/>
      <c r="G1259" s="187"/>
      <c r="H1259" s="80" t="str">
        <f>IF(ISERROR(IF(ISERROR(VLOOKUP((LEFT(D1259,2)),'Fed. Agency Identifier Table'!A$2:C$63,3,FALSE)),(VLOOKUP((LEFT(D1259,1)),'Fed. Agency Identifier Table'!A$2:C$63,3,FALSE)),(VLOOKUP((LEFT(D1259,2)),'Fed. Agency Identifier Table'!A$2:C$63,3,FALSE)))),"",(IF(ISERROR(VLOOKUP((LEFT(D1259,2)),'Fed. Agency Identifier Table'!A$2:C$63,3,FALSE)),(VLOOKUP((LEFT(D1259,1)),'Fed. Agency Identifier Table'!A$2:C$63,3,FALSE)),(VLOOKUP((LEFT(D1259,2)),'Fed. Agency Identifier Table'!A$2:C$63,3,FALSE)))))</f>
        <v/>
      </c>
      <c r="I1259" s="150" t="str">
        <f>IF(ISNUMBER(SEARCH("*.unk*",D1259)),"Other Federal Awards",IF(ISERROR(VLOOKUP(D1259,'CFDA Program Titles Table'!A$2:C$2607,3,FALSE)),"",VLOOKUP(D1259,'CFDA Program Titles Table'!A$2:C$2607,3,FALSE)))</f>
        <v/>
      </c>
      <c r="J1259" s="70"/>
      <c r="K1259" s="70"/>
      <c r="L1259" s="2"/>
      <c r="M1259" s="10"/>
      <c r="N1259" s="10"/>
      <c r="R1259" s="17"/>
      <c r="S1259" s="106" t="str">
        <f>IFERROR(IF(J1259="Y", "Research And Development Programs Cluster:", VLOOKUP(D1259,'Cluster Info'!$A$2:$B$113,2,FALSE)), "Non Cluster:")</f>
        <v>Non Cluster:</v>
      </c>
      <c r="T1259" s="106">
        <f t="shared" si="95"/>
        <v>0</v>
      </c>
      <c r="U1259" s="106">
        <f t="shared" si="97"/>
        <v>0</v>
      </c>
      <c r="V1259" s="106">
        <f t="shared" si="98"/>
        <v>0</v>
      </c>
      <c r="W1259" s="119">
        <f t="shared" si="96"/>
        <v>0</v>
      </c>
      <c r="X1259" s="106">
        <f t="shared" si="99"/>
        <v>0</v>
      </c>
    </row>
    <row r="1260" spans="1:24" ht="14">
      <c r="A1260" s="198"/>
      <c r="D1260" s="1"/>
      <c r="E1260" s="1"/>
      <c r="F1260" s="187"/>
      <c r="G1260" s="187"/>
      <c r="H1260" s="80" t="str">
        <f>IF(ISERROR(IF(ISERROR(VLOOKUP((LEFT(D1260,2)),'Fed. Agency Identifier Table'!A$2:C$63,3,FALSE)),(VLOOKUP((LEFT(D1260,1)),'Fed. Agency Identifier Table'!A$2:C$63,3,FALSE)),(VLOOKUP((LEFT(D1260,2)),'Fed. Agency Identifier Table'!A$2:C$63,3,FALSE)))),"",(IF(ISERROR(VLOOKUP((LEFT(D1260,2)),'Fed. Agency Identifier Table'!A$2:C$63,3,FALSE)),(VLOOKUP((LEFT(D1260,1)),'Fed. Agency Identifier Table'!A$2:C$63,3,FALSE)),(VLOOKUP((LEFT(D1260,2)),'Fed. Agency Identifier Table'!A$2:C$63,3,FALSE)))))</f>
        <v/>
      </c>
      <c r="I1260" s="150" t="str">
        <f>IF(ISNUMBER(SEARCH("*.unk*",D1260)),"Other Federal Awards",IF(ISERROR(VLOOKUP(D1260,'CFDA Program Titles Table'!A$2:C$2607,3,FALSE)),"",VLOOKUP(D1260,'CFDA Program Titles Table'!A$2:C$2607,3,FALSE)))</f>
        <v/>
      </c>
      <c r="J1260" s="70"/>
      <c r="K1260" s="70"/>
      <c r="L1260" s="2"/>
      <c r="M1260" s="10"/>
      <c r="N1260" s="10"/>
      <c r="R1260" s="17"/>
      <c r="S1260" s="106" t="str">
        <f>IFERROR(IF(J1260="Y", "Research And Development Programs Cluster:", VLOOKUP(D1260,'Cluster Info'!$A$2:$B$113,2,FALSE)), "Non Cluster:")</f>
        <v>Non Cluster:</v>
      </c>
      <c r="T1260" s="106">
        <f t="shared" si="95"/>
        <v>0</v>
      </c>
      <c r="U1260" s="106">
        <f t="shared" si="97"/>
        <v>0</v>
      </c>
      <c r="V1260" s="106">
        <f t="shared" si="98"/>
        <v>0</v>
      </c>
      <c r="W1260" s="119">
        <f t="shared" si="96"/>
        <v>0</v>
      </c>
      <c r="X1260" s="106">
        <f t="shared" si="99"/>
        <v>0</v>
      </c>
    </row>
    <row r="1261" spans="1:24" ht="14">
      <c r="A1261" s="198"/>
      <c r="D1261" s="1"/>
      <c r="E1261" s="1"/>
      <c r="F1261" s="187"/>
      <c r="G1261" s="187"/>
      <c r="H1261" s="80" t="str">
        <f>IF(ISERROR(IF(ISERROR(VLOOKUP((LEFT(D1261,2)),'Fed. Agency Identifier Table'!A$2:C$63,3,FALSE)),(VLOOKUP((LEFT(D1261,1)),'Fed. Agency Identifier Table'!A$2:C$63,3,FALSE)),(VLOOKUP((LEFT(D1261,2)),'Fed. Agency Identifier Table'!A$2:C$63,3,FALSE)))),"",(IF(ISERROR(VLOOKUP((LEFT(D1261,2)),'Fed. Agency Identifier Table'!A$2:C$63,3,FALSE)),(VLOOKUP((LEFT(D1261,1)),'Fed. Agency Identifier Table'!A$2:C$63,3,FALSE)),(VLOOKUP((LEFT(D1261,2)),'Fed. Agency Identifier Table'!A$2:C$63,3,FALSE)))))</f>
        <v/>
      </c>
      <c r="I1261" s="150" t="str">
        <f>IF(ISNUMBER(SEARCH("*.unk*",D1261)),"Other Federal Awards",IF(ISERROR(VLOOKUP(D1261,'CFDA Program Titles Table'!A$2:C$2607,3,FALSE)),"",VLOOKUP(D1261,'CFDA Program Titles Table'!A$2:C$2607,3,FALSE)))</f>
        <v/>
      </c>
      <c r="J1261" s="70"/>
      <c r="K1261" s="70"/>
      <c r="L1261" s="2"/>
      <c r="M1261" s="10"/>
      <c r="N1261" s="10"/>
      <c r="R1261" s="17"/>
      <c r="S1261" s="106" t="str">
        <f>IFERROR(IF(J1261="Y", "Research And Development Programs Cluster:", VLOOKUP(D1261,'Cluster Info'!$A$2:$B$113,2,FALSE)), "Non Cluster:")</f>
        <v>Non Cluster:</v>
      </c>
      <c r="T1261" s="106">
        <f t="shared" si="95"/>
        <v>0</v>
      </c>
      <c r="U1261" s="106">
        <f t="shared" si="97"/>
        <v>0</v>
      </c>
      <c r="V1261" s="106">
        <f t="shared" si="98"/>
        <v>0</v>
      </c>
      <c r="W1261" s="119">
        <f t="shared" si="96"/>
        <v>0</v>
      </c>
      <c r="X1261" s="106">
        <f t="shared" si="99"/>
        <v>0</v>
      </c>
    </row>
    <row r="1262" spans="1:24" ht="14">
      <c r="A1262" s="198"/>
      <c r="D1262" s="1"/>
      <c r="E1262" s="1"/>
      <c r="F1262" s="187"/>
      <c r="G1262" s="187"/>
      <c r="H1262" s="80" t="str">
        <f>IF(ISERROR(IF(ISERROR(VLOOKUP((LEFT(D1262,2)),'Fed. Agency Identifier Table'!A$2:C$63,3,FALSE)),(VLOOKUP((LEFT(D1262,1)),'Fed. Agency Identifier Table'!A$2:C$63,3,FALSE)),(VLOOKUP((LEFT(D1262,2)),'Fed. Agency Identifier Table'!A$2:C$63,3,FALSE)))),"",(IF(ISERROR(VLOOKUP((LEFT(D1262,2)),'Fed. Agency Identifier Table'!A$2:C$63,3,FALSE)),(VLOOKUP((LEFT(D1262,1)),'Fed. Agency Identifier Table'!A$2:C$63,3,FALSE)),(VLOOKUP((LEFT(D1262,2)),'Fed. Agency Identifier Table'!A$2:C$63,3,FALSE)))))</f>
        <v/>
      </c>
      <c r="I1262" s="150" t="str">
        <f>IF(ISNUMBER(SEARCH("*.unk*",D1262)),"Other Federal Awards",IF(ISERROR(VLOOKUP(D1262,'CFDA Program Titles Table'!A$2:C$2607,3,FALSE)),"",VLOOKUP(D1262,'CFDA Program Titles Table'!A$2:C$2607,3,FALSE)))</f>
        <v/>
      </c>
      <c r="J1262" s="70"/>
      <c r="K1262" s="70"/>
      <c r="L1262" s="2"/>
      <c r="M1262" s="10"/>
      <c r="N1262" s="10"/>
      <c r="R1262" s="17"/>
      <c r="S1262" s="106" t="str">
        <f>IFERROR(IF(J1262="Y", "Research And Development Programs Cluster:", VLOOKUP(D1262,'Cluster Info'!$A$2:$B$113,2,FALSE)), "Non Cluster:")</f>
        <v>Non Cluster:</v>
      </c>
      <c r="T1262" s="106">
        <f t="shared" si="95"/>
        <v>0</v>
      </c>
      <c r="U1262" s="106">
        <f t="shared" si="97"/>
        <v>0</v>
      </c>
      <c r="V1262" s="106">
        <f t="shared" si="98"/>
        <v>0</v>
      </c>
      <c r="W1262" s="119">
        <f t="shared" si="96"/>
        <v>0</v>
      </c>
      <c r="X1262" s="106">
        <f t="shared" si="99"/>
        <v>0</v>
      </c>
    </row>
    <row r="1263" spans="1:24" ht="14">
      <c r="A1263" s="198"/>
      <c r="D1263" s="1"/>
      <c r="E1263" s="1"/>
      <c r="F1263" s="187"/>
      <c r="G1263" s="187"/>
      <c r="H1263" s="80" t="str">
        <f>IF(ISERROR(IF(ISERROR(VLOOKUP((LEFT(D1263,2)),'Fed. Agency Identifier Table'!A$2:C$63,3,FALSE)),(VLOOKUP((LEFT(D1263,1)),'Fed. Agency Identifier Table'!A$2:C$63,3,FALSE)),(VLOOKUP((LEFT(D1263,2)),'Fed. Agency Identifier Table'!A$2:C$63,3,FALSE)))),"",(IF(ISERROR(VLOOKUP((LEFT(D1263,2)),'Fed. Agency Identifier Table'!A$2:C$63,3,FALSE)),(VLOOKUP((LEFT(D1263,1)),'Fed. Agency Identifier Table'!A$2:C$63,3,FALSE)),(VLOOKUP((LEFT(D1263,2)),'Fed. Agency Identifier Table'!A$2:C$63,3,FALSE)))))</f>
        <v/>
      </c>
      <c r="I1263" s="150" t="str">
        <f>IF(ISNUMBER(SEARCH("*.unk*",D1263)),"Other Federal Awards",IF(ISERROR(VLOOKUP(D1263,'CFDA Program Titles Table'!A$2:C$2607,3,FALSE)),"",VLOOKUP(D1263,'CFDA Program Titles Table'!A$2:C$2607,3,FALSE)))</f>
        <v/>
      </c>
      <c r="J1263" s="70"/>
      <c r="K1263" s="70"/>
      <c r="L1263" s="2"/>
      <c r="M1263" s="10"/>
      <c r="N1263" s="10"/>
      <c r="R1263" s="17"/>
      <c r="S1263" s="106" t="str">
        <f>IFERROR(IF(J1263="Y", "Research And Development Programs Cluster:", VLOOKUP(D1263,'Cluster Info'!$A$2:$B$113,2,FALSE)), "Non Cluster:")</f>
        <v>Non Cluster:</v>
      </c>
      <c r="T1263" s="106">
        <f t="shared" si="95"/>
        <v>0</v>
      </c>
      <c r="U1263" s="106">
        <f t="shared" si="97"/>
        <v>0</v>
      </c>
      <c r="V1263" s="106">
        <f t="shared" si="98"/>
        <v>0</v>
      </c>
      <c r="W1263" s="119">
        <f t="shared" si="96"/>
        <v>0</v>
      </c>
      <c r="X1263" s="106">
        <f t="shared" si="99"/>
        <v>0</v>
      </c>
    </row>
    <row r="1264" spans="1:24" ht="14">
      <c r="A1264" s="198"/>
      <c r="D1264" s="1"/>
      <c r="E1264" s="1"/>
      <c r="F1264" s="187"/>
      <c r="G1264" s="187"/>
      <c r="H1264" s="80" t="str">
        <f>IF(ISERROR(IF(ISERROR(VLOOKUP((LEFT(D1264,2)),'Fed. Agency Identifier Table'!A$2:C$63,3,FALSE)),(VLOOKUP((LEFT(D1264,1)),'Fed. Agency Identifier Table'!A$2:C$63,3,FALSE)),(VLOOKUP((LEFT(D1264,2)),'Fed. Agency Identifier Table'!A$2:C$63,3,FALSE)))),"",(IF(ISERROR(VLOOKUP((LEFT(D1264,2)),'Fed. Agency Identifier Table'!A$2:C$63,3,FALSE)),(VLOOKUP((LEFT(D1264,1)),'Fed. Agency Identifier Table'!A$2:C$63,3,FALSE)),(VLOOKUP((LEFT(D1264,2)),'Fed. Agency Identifier Table'!A$2:C$63,3,FALSE)))))</f>
        <v/>
      </c>
      <c r="I1264" s="150" t="str">
        <f>IF(ISNUMBER(SEARCH("*.unk*",D1264)),"Other Federal Awards",IF(ISERROR(VLOOKUP(D1264,'CFDA Program Titles Table'!A$2:C$2607,3,FALSE)),"",VLOOKUP(D1264,'CFDA Program Titles Table'!A$2:C$2607,3,FALSE)))</f>
        <v/>
      </c>
      <c r="J1264" s="70"/>
      <c r="K1264" s="70"/>
      <c r="L1264" s="2"/>
      <c r="M1264" s="10"/>
      <c r="N1264" s="10"/>
      <c r="R1264" s="17"/>
      <c r="S1264" s="106" t="str">
        <f>IFERROR(IF(J1264="Y", "Research And Development Programs Cluster:", VLOOKUP(D1264,'Cluster Info'!$A$2:$B$113,2,FALSE)), "Non Cluster:")</f>
        <v>Non Cluster:</v>
      </c>
      <c r="T1264" s="106">
        <f t="shared" si="95"/>
        <v>0</v>
      </c>
      <c r="U1264" s="106">
        <f t="shared" si="97"/>
        <v>0</v>
      </c>
      <c r="V1264" s="106">
        <f t="shared" si="98"/>
        <v>0</v>
      </c>
      <c r="W1264" s="119">
        <f t="shared" si="96"/>
        <v>0</v>
      </c>
      <c r="X1264" s="106">
        <f t="shared" si="99"/>
        <v>0</v>
      </c>
    </row>
    <row r="1265" spans="1:24" ht="14">
      <c r="A1265" s="198"/>
      <c r="D1265" s="1"/>
      <c r="E1265" s="1"/>
      <c r="F1265" s="187"/>
      <c r="G1265" s="187"/>
      <c r="H1265" s="80" t="str">
        <f>IF(ISERROR(IF(ISERROR(VLOOKUP((LEFT(D1265,2)),'Fed. Agency Identifier Table'!A$2:C$63,3,FALSE)),(VLOOKUP((LEFT(D1265,1)),'Fed. Agency Identifier Table'!A$2:C$63,3,FALSE)),(VLOOKUP((LEFT(D1265,2)),'Fed. Agency Identifier Table'!A$2:C$63,3,FALSE)))),"",(IF(ISERROR(VLOOKUP((LEFT(D1265,2)),'Fed. Agency Identifier Table'!A$2:C$63,3,FALSE)),(VLOOKUP((LEFT(D1265,1)),'Fed. Agency Identifier Table'!A$2:C$63,3,FALSE)),(VLOOKUP((LEFT(D1265,2)),'Fed. Agency Identifier Table'!A$2:C$63,3,FALSE)))))</f>
        <v/>
      </c>
      <c r="I1265" s="150" t="str">
        <f>IF(ISNUMBER(SEARCH("*.unk*",D1265)),"Other Federal Awards",IF(ISERROR(VLOOKUP(D1265,'CFDA Program Titles Table'!A$2:C$2607,3,FALSE)),"",VLOOKUP(D1265,'CFDA Program Titles Table'!A$2:C$2607,3,FALSE)))</f>
        <v/>
      </c>
      <c r="J1265" s="70"/>
      <c r="K1265" s="70"/>
      <c r="L1265" s="2"/>
      <c r="M1265" s="10"/>
      <c r="N1265" s="10"/>
      <c r="R1265" s="17"/>
      <c r="S1265" s="106" t="str">
        <f>IFERROR(IF(J1265="Y", "Research And Development Programs Cluster:", VLOOKUP(D1265,'Cluster Info'!$A$2:$B$113,2,FALSE)), "Non Cluster:")</f>
        <v>Non Cluster:</v>
      </c>
      <c r="T1265" s="106">
        <f t="shared" si="95"/>
        <v>0</v>
      </c>
      <c r="U1265" s="106">
        <f t="shared" si="97"/>
        <v>0</v>
      </c>
      <c r="V1265" s="106">
        <f t="shared" si="98"/>
        <v>0</v>
      </c>
      <c r="W1265" s="119">
        <f t="shared" si="96"/>
        <v>0</v>
      </c>
      <c r="X1265" s="106">
        <f t="shared" si="99"/>
        <v>0</v>
      </c>
    </row>
    <row r="1266" spans="1:24" ht="14">
      <c r="A1266" s="198"/>
      <c r="D1266" s="1"/>
      <c r="E1266" s="1"/>
      <c r="F1266" s="187"/>
      <c r="G1266" s="187"/>
      <c r="H1266" s="80" t="str">
        <f>IF(ISERROR(IF(ISERROR(VLOOKUP((LEFT(D1266,2)),'Fed. Agency Identifier Table'!A$2:C$63,3,FALSE)),(VLOOKUP((LEFT(D1266,1)),'Fed. Agency Identifier Table'!A$2:C$63,3,FALSE)),(VLOOKUP((LEFT(D1266,2)),'Fed. Agency Identifier Table'!A$2:C$63,3,FALSE)))),"",(IF(ISERROR(VLOOKUP((LEFT(D1266,2)),'Fed. Agency Identifier Table'!A$2:C$63,3,FALSE)),(VLOOKUP((LEFT(D1266,1)),'Fed. Agency Identifier Table'!A$2:C$63,3,FALSE)),(VLOOKUP((LEFT(D1266,2)),'Fed. Agency Identifier Table'!A$2:C$63,3,FALSE)))))</f>
        <v/>
      </c>
      <c r="I1266" s="150" t="str">
        <f>IF(ISNUMBER(SEARCH("*.unk*",D1266)),"Other Federal Awards",IF(ISERROR(VLOOKUP(D1266,'CFDA Program Titles Table'!A$2:C$2607,3,FALSE)),"",VLOOKUP(D1266,'CFDA Program Titles Table'!A$2:C$2607,3,FALSE)))</f>
        <v/>
      </c>
      <c r="J1266" s="70"/>
      <c r="K1266" s="70"/>
      <c r="L1266" s="2"/>
      <c r="M1266" s="10"/>
      <c r="N1266" s="10"/>
      <c r="R1266" s="17"/>
      <c r="S1266" s="106" t="str">
        <f>IFERROR(IF(J1266="Y", "Research And Development Programs Cluster:", VLOOKUP(D1266,'Cluster Info'!$A$2:$B$113,2,FALSE)), "Non Cluster:")</f>
        <v>Non Cluster:</v>
      </c>
      <c r="T1266" s="106">
        <f t="shared" si="95"/>
        <v>0</v>
      </c>
      <c r="U1266" s="106">
        <f t="shared" si="97"/>
        <v>0</v>
      </c>
      <c r="V1266" s="106">
        <f t="shared" si="98"/>
        <v>0</v>
      </c>
      <c r="W1266" s="119">
        <f t="shared" si="96"/>
        <v>0</v>
      </c>
      <c r="X1266" s="106">
        <f t="shared" si="99"/>
        <v>0</v>
      </c>
    </row>
    <row r="1267" spans="1:24" ht="14">
      <c r="A1267" s="198"/>
      <c r="D1267" s="1"/>
      <c r="E1267" s="1"/>
      <c r="F1267" s="187"/>
      <c r="G1267" s="187"/>
      <c r="H1267" s="80" t="str">
        <f>IF(ISERROR(IF(ISERROR(VLOOKUP((LEFT(D1267,2)),'Fed. Agency Identifier Table'!A$2:C$63,3,FALSE)),(VLOOKUP((LEFT(D1267,1)),'Fed. Agency Identifier Table'!A$2:C$63,3,FALSE)),(VLOOKUP((LEFT(D1267,2)),'Fed. Agency Identifier Table'!A$2:C$63,3,FALSE)))),"",(IF(ISERROR(VLOOKUP((LEFT(D1267,2)),'Fed. Agency Identifier Table'!A$2:C$63,3,FALSE)),(VLOOKUP((LEFT(D1267,1)),'Fed. Agency Identifier Table'!A$2:C$63,3,FALSE)),(VLOOKUP((LEFT(D1267,2)),'Fed. Agency Identifier Table'!A$2:C$63,3,FALSE)))))</f>
        <v/>
      </c>
      <c r="I1267" s="150" t="str">
        <f>IF(ISNUMBER(SEARCH("*.unk*",D1267)),"Other Federal Awards",IF(ISERROR(VLOOKUP(D1267,'CFDA Program Titles Table'!A$2:C$2607,3,FALSE)),"",VLOOKUP(D1267,'CFDA Program Titles Table'!A$2:C$2607,3,FALSE)))</f>
        <v/>
      </c>
      <c r="J1267" s="70"/>
      <c r="K1267" s="70"/>
      <c r="L1267" s="2"/>
      <c r="M1267" s="10"/>
      <c r="N1267" s="10"/>
      <c r="R1267" s="17"/>
      <c r="S1267" s="106" t="str">
        <f>IFERROR(IF(J1267="Y", "Research And Development Programs Cluster:", VLOOKUP(D1267,'Cluster Info'!$A$2:$B$113,2,FALSE)), "Non Cluster:")</f>
        <v>Non Cluster:</v>
      </c>
      <c r="T1267" s="106">
        <f t="shared" si="95"/>
        <v>0</v>
      </c>
      <c r="U1267" s="106">
        <f t="shared" si="97"/>
        <v>0</v>
      </c>
      <c r="V1267" s="106">
        <f t="shared" si="98"/>
        <v>0</v>
      </c>
      <c r="W1267" s="119">
        <f t="shared" si="96"/>
        <v>0</v>
      </c>
      <c r="X1267" s="106">
        <f t="shared" si="99"/>
        <v>0</v>
      </c>
    </row>
    <row r="1268" spans="1:24" ht="14">
      <c r="A1268" s="198"/>
      <c r="D1268" s="1"/>
      <c r="E1268" s="1"/>
      <c r="F1268" s="187"/>
      <c r="G1268" s="187"/>
      <c r="H1268" s="80" t="str">
        <f>IF(ISERROR(IF(ISERROR(VLOOKUP((LEFT(D1268,2)),'Fed. Agency Identifier Table'!A$2:C$63,3,FALSE)),(VLOOKUP((LEFT(D1268,1)),'Fed. Agency Identifier Table'!A$2:C$63,3,FALSE)),(VLOOKUP((LEFT(D1268,2)),'Fed. Agency Identifier Table'!A$2:C$63,3,FALSE)))),"",(IF(ISERROR(VLOOKUP((LEFT(D1268,2)),'Fed. Agency Identifier Table'!A$2:C$63,3,FALSE)),(VLOOKUP((LEFT(D1268,1)),'Fed. Agency Identifier Table'!A$2:C$63,3,FALSE)),(VLOOKUP((LEFT(D1268,2)),'Fed. Agency Identifier Table'!A$2:C$63,3,FALSE)))))</f>
        <v/>
      </c>
      <c r="I1268" s="150" t="str">
        <f>IF(ISNUMBER(SEARCH("*.unk*",D1268)),"Other Federal Awards",IF(ISERROR(VLOOKUP(D1268,'CFDA Program Titles Table'!A$2:C$2607,3,FALSE)),"",VLOOKUP(D1268,'CFDA Program Titles Table'!A$2:C$2607,3,FALSE)))</f>
        <v/>
      </c>
      <c r="J1268" s="70"/>
      <c r="K1268" s="70"/>
      <c r="L1268" s="2"/>
      <c r="M1268" s="10"/>
      <c r="N1268" s="10"/>
      <c r="R1268" s="17"/>
      <c r="S1268" s="106" t="str">
        <f>IFERROR(IF(J1268="Y", "Research And Development Programs Cluster:", VLOOKUP(D1268,'Cluster Info'!$A$2:$B$113,2,FALSE)), "Non Cluster:")</f>
        <v>Non Cluster:</v>
      </c>
      <c r="T1268" s="106">
        <f t="shared" si="95"/>
        <v>0</v>
      </c>
      <c r="U1268" s="106">
        <f t="shared" si="97"/>
        <v>0</v>
      </c>
      <c r="V1268" s="106">
        <f t="shared" si="98"/>
        <v>0</v>
      </c>
      <c r="W1268" s="119">
        <f t="shared" si="96"/>
        <v>0</v>
      </c>
      <c r="X1268" s="106">
        <f t="shared" si="99"/>
        <v>0</v>
      </c>
    </row>
    <row r="1269" spans="1:24" ht="14">
      <c r="A1269" s="198"/>
      <c r="D1269" s="1"/>
      <c r="E1269" s="1"/>
      <c r="F1269" s="187"/>
      <c r="G1269" s="187"/>
      <c r="H1269" s="80" t="str">
        <f>IF(ISERROR(IF(ISERROR(VLOOKUP((LEFT(D1269,2)),'Fed. Agency Identifier Table'!A$2:C$63,3,FALSE)),(VLOOKUP((LEFT(D1269,1)),'Fed. Agency Identifier Table'!A$2:C$63,3,FALSE)),(VLOOKUP((LEFT(D1269,2)),'Fed. Agency Identifier Table'!A$2:C$63,3,FALSE)))),"",(IF(ISERROR(VLOOKUP((LEFT(D1269,2)),'Fed. Agency Identifier Table'!A$2:C$63,3,FALSE)),(VLOOKUP((LEFT(D1269,1)),'Fed. Agency Identifier Table'!A$2:C$63,3,FALSE)),(VLOOKUP((LEFT(D1269,2)),'Fed. Agency Identifier Table'!A$2:C$63,3,FALSE)))))</f>
        <v/>
      </c>
      <c r="I1269" s="150" t="str">
        <f>IF(ISNUMBER(SEARCH("*.unk*",D1269)),"Other Federal Awards",IF(ISERROR(VLOOKUP(D1269,'CFDA Program Titles Table'!A$2:C$2607,3,FALSE)),"",VLOOKUP(D1269,'CFDA Program Titles Table'!A$2:C$2607,3,FALSE)))</f>
        <v/>
      </c>
      <c r="J1269" s="70"/>
      <c r="K1269" s="70"/>
      <c r="L1269" s="2"/>
      <c r="M1269" s="10"/>
      <c r="N1269" s="10"/>
      <c r="R1269" s="17"/>
      <c r="S1269" s="106" t="str">
        <f>IFERROR(IF(J1269="Y", "Research And Development Programs Cluster:", VLOOKUP(D1269,'Cluster Info'!$A$2:$B$113,2,FALSE)), "Non Cluster:")</f>
        <v>Non Cluster:</v>
      </c>
      <c r="T1269" s="106">
        <f t="shared" si="95"/>
        <v>0</v>
      </c>
      <c r="U1269" s="106">
        <f t="shared" si="97"/>
        <v>0</v>
      </c>
      <c r="V1269" s="106">
        <f t="shared" si="98"/>
        <v>0</v>
      </c>
      <c r="W1269" s="119">
        <f t="shared" si="96"/>
        <v>0</v>
      </c>
      <c r="X1269" s="106">
        <f t="shared" si="99"/>
        <v>0</v>
      </c>
    </row>
    <row r="1270" spans="1:24" ht="14">
      <c r="A1270" s="198"/>
      <c r="D1270" s="1"/>
      <c r="E1270" s="1"/>
      <c r="F1270" s="187"/>
      <c r="G1270" s="187"/>
      <c r="H1270" s="80" t="str">
        <f>IF(ISERROR(IF(ISERROR(VLOOKUP((LEFT(D1270,2)),'Fed. Agency Identifier Table'!A$2:C$63,3,FALSE)),(VLOOKUP((LEFT(D1270,1)),'Fed. Agency Identifier Table'!A$2:C$63,3,FALSE)),(VLOOKUP((LEFT(D1270,2)),'Fed. Agency Identifier Table'!A$2:C$63,3,FALSE)))),"",(IF(ISERROR(VLOOKUP((LEFT(D1270,2)),'Fed. Agency Identifier Table'!A$2:C$63,3,FALSE)),(VLOOKUP((LEFT(D1270,1)),'Fed. Agency Identifier Table'!A$2:C$63,3,FALSE)),(VLOOKUP((LEFT(D1270,2)),'Fed. Agency Identifier Table'!A$2:C$63,3,FALSE)))))</f>
        <v/>
      </c>
      <c r="I1270" s="150" t="str">
        <f>IF(ISNUMBER(SEARCH("*.unk*",D1270)),"Other Federal Awards",IF(ISERROR(VLOOKUP(D1270,'CFDA Program Titles Table'!A$2:C$2607,3,FALSE)),"",VLOOKUP(D1270,'CFDA Program Titles Table'!A$2:C$2607,3,FALSE)))</f>
        <v/>
      </c>
      <c r="J1270" s="70"/>
      <c r="K1270" s="70"/>
      <c r="L1270" s="2"/>
      <c r="M1270" s="10"/>
      <c r="N1270" s="10"/>
      <c r="R1270" s="17"/>
      <c r="S1270" s="106" t="str">
        <f>IFERROR(IF(J1270="Y", "Research And Development Programs Cluster:", VLOOKUP(D1270,'Cluster Info'!$A$2:$B$113,2,FALSE)), "Non Cluster:")</f>
        <v>Non Cluster:</v>
      </c>
      <c r="T1270" s="106">
        <f t="shared" si="95"/>
        <v>0</v>
      </c>
      <c r="U1270" s="106">
        <f t="shared" si="97"/>
        <v>0</v>
      </c>
      <c r="V1270" s="106">
        <f t="shared" si="98"/>
        <v>0</v>
      </c>
      <c r="W1270" s="119">
        <f t="shared" si="96"/>
        <v>0</v>
      </c>
      <c r="X1270" s="106">
        <f t="shared" si="99"/>
        <v>0</v>
      </c>
    </row>
    <row r="1271" spans="1:24" ht="14">
      <c r="A1271" s="198"/>
      <c r="D1271" s="1"/>
      <c r="E1271" s="1"/>
      <c r="F1271" s="187"/>
      <c r="G1271" s="187"/>
      <c r="H1271" s="80" t="str">
        <f>IF(ISERROR(IF(ISERROR(VLOOKUP((LEFT(D1271,2)),'Fed. Agency Identifier Table'!A$2:C$63,3,FALSE)),(VLOOKUP((LEFT(D1271,1)),'Fed. Agency Identifier Table'!A$2:C$63,3,FALSE)),(VLOOKUP((LEFT(D1271,2)),'Fed. Agency Identifier Table'!A$2:C$63,3,FALSE)))),"",(IF(ISERROR(VLOOKUP((LEFT(D1271,2)),'Fed. Agency Identifier Table'!A$2:C$63,3,FALSE)),(VLOOKUP((LEFT(D1271,1)),'Fed. Agency Identifier Table'!A$2:C$63,3,FALSE)),(VLOOKUP((LEFT(D1271,2)),'Fed. Agency Identifier Table'!A$2:C$63,3,FALSE)))))</f>
        <v/>
      </c>
      <c r="I1271" s="150" t="str">
        <f>IF(ISNUMBER(SEARCH("*.unk*",D1271)),"Other Federal Awards",IF(ISERROR(VLOOKUP(D1271,'CFDA Program Titles Table'!A$2:C$2607,3,FALSE)),"",VLOOKUP(D1271,'CFDA Program Titles Table'!A$2:C$2607,3,FALSE)))</f>
        <v/>
      </c>
      <c r="J1271" s="70"/>
      <c r="K1271" s="70"/>
      <c r="L1271" s="2"/>
      <c r="M1271" s="10"/>
      <c r="N1271" s="10"/>
      <c r="R1271" s="17"/>
      <c r="S1271" s="106" t="str">
        <f>IFERROR(IF(J1271="Y", "Research And Development Programs Cluster:", VLOOKUP(D1271,'Cluster Info'!$A$2:$B$113,2,FALSE)), "Non Cluster:")</f>
        <v>Non Cluster:</v>
      </c>
      <c r="T1271" s="106">
        <f t="shared" si="95"/>
        <v>0</v>
      </c>
      <c r="U1271" s="106">
        <f t="shared" si="97"/>
        <v>0</v>
      </c>
      <c r="V1271" s="106">
        <f t="shared" si="98"/>
        <v>0</v>
      </c>
      <c r="W1271" s="119">
        <f t="shared" si="96"/>
        <v>0</v>
      </c>
      <c r="X1271" s="106">
        <f t="shared" si="99"/>
        <v>0</v>
      </c>
    </row>
    <row r="1272" spans="1:24" ht="14">
      <c r="A1272" s="198"/>
      <c r="D1272" s="1"/>
      <c r="E1272" s="1"/>
      <c r="F1272" s="187"/>
      <c r="G1272" s="187"/>
      <c r="H1272" s="80" t="str">
        <f>IF(ISERROR(IF(ISERROR(VLOOKUP((LEFT(D1272,2)),'Fed. Agency Identifier Table'!A$2:C$63,3,FALSE)),(VLOOKUP((LEFT(D1272,1)),'Fed. Agency Identifier Table'!A$2:C$63,3,FALSE)),(VLOOKUP((LEFT(D1272,2)),'Fed. Agency Identifier Table'!A$2:C$63,3,FALSE)))),"",(IF(ISERROR(VLOOKUP((LEFT(D1272,2)),'Fed. Agency Identifier Table'!A$2:C$63,3,FALSE)),(VLOOKUP((LEFT(D1272,1)),'Fed. Agency Identifier Table'!A$2:C$63,3,FALSE)),(VLOOKUP((LEFT(D1272,2)),'Fed. Agency Identifier Table'!A$2:C$63,3,FALSE)))))</f>
        <v/>
      </c>
      <c r="I1272" s="150" t="str">
        <f>IF(ISNUMBER(SEARCH("*.unk*",D1272)),"Other Federal Awards",IF(ISERROR(VLOOKUP(D1272,'CFDA Program Titles Table'!A$2:C$2607,3,FALSE)),"",VLOOKUP(D1272,'CFDA Program Titles Table'!A$2:C$2607,3,FALSE)))</f>
        <v/>
      </c>
      <c r="J1272" s="70"/>
      <c r="K1272" s="70"/>
      <c r="L1272" s="2"/>
      <c r="M1272" s="10"/>
      <c r="N1272" s="10"/>
      <c r="R1272" s="17"/>
      <c r="S1272" s="106" t="str">
        <f>IFERROR(IF(J1272="Y", "Research And Development Programs Cluster:", VLOOKUP(D1272,'Cluster Info'!$A$2:$B$113,2,FALSE)), "Non Cluster:")</f>
        <v>Non Cluster:</v>
      </c>
      <c r="T1272" s="106">
        <f t="shared" si="95"/>
        <v>0</v>
      </c>
      <c r="U1272" s="106">
        <f t="shared" si="97"/>
        <v>0</v>
      </c>
      <c r="V1272" s="106">
        <f t="shared" si="98"/>
        <v>0</v>
      </c>
      <c r="W1272" s="119">
        <f t="shared" si="96"/>
        <v>0</v>
      </c>
      <c r="X1272" s="106">
        <f t="shared" si="99"/>
        <v>0</v>
      </c>
    </row>
    <row r="1273" spans="1:24" ht="14">
      <c r="A1273" s="198"/>
      <c r="D1273" s="1"/>
      <c r="E1273" s="1"/>
      <c r="F1273" s="187"/>
      <c r="G1273" s="187"/>
      <c r="H1273" s="80" t="str">
        <f>IF(ISERROR(IF(ISERROR(VLOOKUP((LEFT(D1273,2)),'Fed. Agency Identifier Table'!A$2:C$63,3,FALSE)),(VLOOKUP((LEFT(D1273,1)),'Fed. Agency Identifier Table'!A$2:C$63,3,FALSE)),(VLOOKUP((LEFT(D1273,2)),'Fed. Agency Identifier Table'!A$2:C$63,3,FALSE)))),"",(IF(ISERROR(VLOOKUP((LEFT(D1273,2)),'Fed. Agency Identifier Table'!A$2:C$63,3,FALSE)),(VLOOKUP((LEFT(D1273,1)),'Fed. Agency Identifier Table'!A$2:C$63,3,FALSE)),(VLOOKUP((LEFT(D1273,2)),'Fed. Agency Identifier Table'!A$2:C$63,3,FALSE)))))</f>
        <v/>
      </c>
      <c r="I1273" s="150" t="str">
        <f>IF(ISNUMBER(SEARCH("*.unk*",D1273)),"Other Federal Awards",IF(ISERROR(VLOOKUP(D1273,'CFDA Program Titles Table'!A$2:C$2607,3,FALSE)),"",VLOOKUP(D1273,'CFDA Program Titles Table'!A$2:C$2607,3,FALSE)))</f>
        <v/>
      </c>
      <c r="J1273" s="70"/>
      <c r="K1273" s="70"/>
      <c r="L1273" s="2"/>
      <c r="M1273" s="10"/>
      <c r="N1273" s="10"/>
      <c r="R1273" s="17"/>
      <c r="S1273" s="106" t="str">
        <f>IFERROR(IF(J1273="Y", "Research And Development Programs Cluster:", VLOOKUP(D1273,'Cluster Info'!$A$2:$B$113,2,FALSE)), "Non Cluster:")</f>
        <v>Non Cluster:</v>
      </c>
      <c r="T1273" s="106">
        <f t="shared" si="95"/>
        <v>0</v>
      </c>
      <c r="U1273" s="106">
        <f t="shared" si="97"/>
        <v>0</v>
      </c>
      <c r="V1273" s="106">
        <f t="shared" si="98"/>
        <v>0</v>
      </c>
      <c r="W1273" s="119">
        <f t="shared" si="96"/>
        <v>0</v>
      </c>
      <c r="X1273" s="106">
        <f t="shared" si="99"/>
        <v>0</v>
      </c>
    </row>
    <row r="1274" spans="1:24" ht="14">
      <c r="A1274" s="198"/>
      <c r="D1274" s="1"/>
      <c r="E1274" s="1"/>
      <c r="F1274" s="187"/>
      <c r="G1274" s="187"/>
      <c r="H1274" s="80" t="str">
        <f>IF(ISERROR(IF(ISERROR(VLOOKUP((LEFT(D1274,2)),'Fed. Agency Identifier Table'!A$2:C$63,3,FALSE)),(VLOOKUP((LEFT(D1274,1)),'Fed. Agency Identifier Table'!A$2:C$63,3,FALSE)),(VLOOKUP((LEFT(D1274,2)),'Fed. Agency Identifier Table'!A$2:C$63,3,FALSE)))),"",(IF(ISERROR(VLOOKUP((LEFT(D1274,2)),'Fed. Agency Identifier Table'!A$2:C$63,3,FALSE)),(VLOOKUP((LEFT(D1274,1)),'Fed. Agency Identifier Table'!A$2:C$63,3,FALSE)),(VLOOKUP((LEFT(D1274,2)),'Fed. Agency Identifier Table'!A$2:C$63,3,FALSE)))))</f>
        <v/>
      </c>
      <c r="I1274" s="150" t="str">
        <f>IF(ISNUMBER(SEARCH("*.unk*",D1274)),"Other Federal Awards",IF(ISERROR(VLOOKUP(D1274,'CFDA Program Titles Table'!A$2:C$2607,3,FALSE)),"",VLOOKUP(D1274,'CFDA Program Titles Table'!A$2:C$2607,3,FALSE)))</f>
        <v/>
      </c>
      <c r="J1274" s="70"/>
      <c r="K1274" s="70"/>
      <c r="L1274" s="2"/>
      <c r="M1274" s="10"/>
      <c r="N1274" s="10"/>
      <c r="R1274" s="17"/>
      <c r="S1274" s="106" t="str">
        <f>IFERROR(IF(J1274="Y", "Research And Development Programs Cluster:", VLOOKUP(D1274,'Cluster Info'!$A$2:$B$113,2,FALSE)), "Non Cluster:")</f>
        <v>Non Cluster:</v>
      </c>
      <c r="T1274" s="106">
        <f t="shared" si="95"/>
        <v>0</v>
      </c>
      <c r="U1274" s="106">
        <f t="shared" si="97"/>
        <v>0</v>
      </c>
      <c r="V1274" s="106">
        <f t="shared" si="98"/>
        <v>0</v>
      </c>
      <c r="W1274" s="119">
        <f t="shared" si="96"/>
        <v>0</v>
      </c>
      <c r="X1274" s="106">
        <f t="shared" si="99"/>
        <v>0</v>
      </c>
    </row>
    <row r="1275" spans="1:24" ht="14">
      <c r="A1275" s="198"/>
      <c r="D1275" s="1"/>
      <c r="E1275" s="1"/>
      <c r="F1275" s="187"/>
      <c r="G1275" s="187"/>
      <c r="H1275" s="80" t="str">
        <f>IF(ISERROR(IF(ISERROR(VLOOKUP((LEFT(D1275,2)),'Fed. Agency Identifier Table'!A$2:C$63,3,FALSE)),(VLOOKUP((LEFT(D1275,1)),'Fed. Agency Identifier Table'!A$2:C$63,3,FALSE)),(VLOOKUP((LEFT(D1275,2)),'Fed. Agency Identifier Table'!A$2:C$63,3,FALSE)))),"",(IF(ISERROR(VLOOKUP((LEFT(D1275,2)),'Fed. Agency Identifier Table'!A$2:C$63,3,FALSE)),(VLOOKUP((LEFT(D1275,1)),'Fed. Agency Identifier Table'!A$2:C$63,3,FALSE)),(VLOOKUP((LEFT(D1275,2)),'Fed. Agency Identifier Table'!A$2:C$63,3,FALSE)))))</f>
        <v/>
      </c>
      <c r="I1275" s="150" t="str">
        <f>IF(ISNUMBER(SEARCH("*.unk*",D1275)),"Other Federal Awards",IF(ISERROR(VLOOKUP(D1275,'CFDA Program Titles Table'!A$2:C$2607,3,FALSE)),"",VLOOKUP(D1275,'CFDA Program Titles Table'!A$2:C$2607,3,FALSE)))</f>
        <v/>
      </c>
      <c r="J1275" s="70"/>
      <c r="K1275" s="70"/>
      <c r="L1275" s="2"/>
      <c r="M1275" s="10"/>
      <c r="N1275" s="10"/>
      <c r="R1275" s="17"/>
      <c r="S1275" s="106" t="str">
        <f>IFERROR(IF(J1275="Y", "Research And Development Programs Cluster:", VLOOKUP(D1275,'Cluster Info'!$A$2:$B$113,2,FALSE)), "Non Cluster:")</f>
        <v>Non Cluster:</v>
      </c>
      <c r="T1275" s="106">
        <f t="shared" si="95"/>
        <v>0</v>
      </c>
      <c r="U1275" s="106">
        <f t="shared" si="97"/>
        <v>0</v>
      </c>
      <c r="V1275" s="106">
        <f t="shared" si="98"/>
        <v>0</v>
      </c>
      <c r="W1275" s="119">
        <f t="shared" si="96"/>
        <v>0</v>
      </c>
      <c r="X1275" s="106">
        <f t="shared" si="99"/>
        <v>0</v>
      </c>
    </row>
    <row r="1276" spans="1:24" ht="14">
      <c r="A1276" s="198"/>
      <c r="D1276" s="1"/>
      <c r="E1276" s="1"/>
      <c r="F1276" s="187"/>
      <c r="G1276" s="187"/>
      <c r="H1276" s="80" t="str">
        <f>IF(ISERROR(IF(ISERROR(VLOOKUP((LEFT(D1276,2)),'Fed. Agency Identifier Table'!A$2:C$63,3,FALSE)),(VLOOKUP((LEFT(D1276,1)),'Fed. Agency Identifier Table'!A$2:C$63,3,FALSE)),(VLOOKUP((LEFT(D1276,2)),'Fed. Agency Identifier Table'!A$2:C$63,3,FALSE)))),"",(IF(ISERROR(VLOOKUP((LEFT(D1276,2)),'Fed. Agency Identifier Table'!A$2:C$63,3,FALSE)),(VLOOKUP((LEFT(D1276,1)),'Fed. Agency Identifier Table'!A$2:C$63,3,FALSE)),(VLOOKUP((LEFT(D1276,2)),'Fed. Agency Identifier Table'!A$2:C$63,3,FALSE)))))</f>
        <v/>
      </c>
      <c r="I1276" s="150" t="str">
        <f>IF(ISNUMBER(SEARCH("*.unk*",D1276)),"Other Federal Awards",IF(ISERROR(VLOOKUP(D1276,'CFDA Program Titles Table'!A$2:C$2607,3,FALSE)),"",VLOOKUP(D1276,'CFDA Program Titles Table'!A$2:C$2607,3,FALSE)))</f>
        <v/>
      </c>
      <c r="J1276" s="70"/>
      <c r="K1276" s="70"/>
      <c r="L1276" s="2"/>
      <c r="M1276" s="10"/>
      <c r="N1276" s="10"/>
      <c r="R1276" s="17"/>
      <c r="S1276" s="106" t="str">
        <f>IFERROR(IF(J1276="Y", "Research And Development Programs Cluster:", VLOOKUP(D1276,'Cluster Info'!$A$2:$B$113,2,FALSE)), "Non Cluster:")</f>
        <v>Non Cluster:</v>
      </c>
      <c r="T1276" s="106">
        <f t="shared" si="95"/>
        <v>0</v>
      </c>
      <c r="U1276" s="106">
        <f t="shared" si="97"/>
        <v>0</v>
      </c>
      <c r="V1276" s="106">
        <f t="shared" si="98"/>
        <v>0</v>
      </c>
      <c r="W1276" s="119">
        <f t="shared" si="96"/>
        <v>0</v>
      </c>
      <c r="X1276" s="106">
        <f t="shared" si="99"/>
        <v>0</v>
      </c>
    </row>
    <row r="1277" spans="1:24" ht="14">
      <c r="A1277" s="198"/>
      <c r="D1277" s="1"/>
      <c r="E1277" s="1"/>
      <c r="F1277" s="187"/>
      <c r="G1277" s="187"/>
      <c r="H1277" s="80" t="str">
        <f>IF(ISERROR(IF(ISERROR(VLOOKUP((LEFT(D1277,2)),'Fed. Agency Identifier Table'!A$2:C$63,3,FALSE)),(VLOOKUP((LEFT(D1277,1)),'Fed. Agency Identifier Table'!A$2:C$63,3,FALSE)),(VLOOKUP((LEFT(D1277,2)),'Fed. Agency Identifier Table'!A$2:C$63,3,FALSE)))),"",(IF(ISERROR(VLOOKUP((LEFT(D1277,2)),'Fed. Agency Identifier Table'!A$2:C$63,3,FALSE)),(VLOOKUP((LEFT(D1277,1)),'Fed. Agency Identifier Table'!A$2:C$63,3,FALSE)),(VLOOKUP((LEFT(D1277,2)),'Fed. Agency Identifier Table'!A$2:C$63,3,FALSE)))))</f>
        <v/>
      </c>
      <c r="I1277" s="150" t="str">
        <f>IF(ISNUMBER(SEARCH("*.unk*",D1277)),"Other Federal Awards",IF(ISERROR(VLOOKUP(D1277,'CFDA Program Titles Table'!A$2:C$2607,3,FALSE)),"",VLOOKUP(D1277,'CFDA Program Titles Table'!A$2:C$2607,3,FALSE)))</f>
        <v/>
      </c>
      <c r="J1277" s="70"/>
      <c r="K1277" s="70"/>
      <c r="L1277" s="2"/>
      <c r="M1277" s="10"/>
      <c r="N1277" s="10"/>
      <c r="R1277" s="17"/>
      <c r="S1277" s="106" t="str">
        <f>IFERROR(IF(J1277="Y", "Research And Development Programs Cluster:", VLOOKUP(D1277,'Cluster Info'!$A$2:$B$113,2,FALSE)), "Non Cluster:")</f>
        <v>Non Cluster:</v>
      </c>
      <c r="T1277" s="106">
        <f t="shared" si="95"/>
        <v>0</v>
      </c>
      <c r="U1277" s="106">
        <f t="shared" si="97"/>
        <v>0</v>
      </c>
      <c r="V1277" s="106">
        <f t="shared" si="98"/>
        <v>0</v>
      </c>
      <c r="W1277" s="119">
        <f t="shared" si="96"/>
        <v>0</v>
      </c>
      <c r="X1277" s="106">
        <f t="shared" si="99"/>
        <v>0</v>
      </c>
    </row>
    <row r="1278" spans="1:24" ht="14">
      <c r="A1278" s="198"/>
      <c r="D1278" s="1"/>
      <c r="E1278" s="1"/>
      <c r="F1278" s="187"/>
      <c r="G1278" s="187"/>
      <c r="H1278" s="80" t="str">
        <f>IF(ISERROR(IF(ISERROR(VLOOKUP((LEFT(D1278,2)),'Fed. Agency Identifier Table'!A$2:C$63,3,FALSE)),(VLOOKUP((LEFT(D1278,1)),'Fed. Agency Identifier Table'!A$2:C$63,3,FALSE)),(VLOOKUP((LEFT(D1278,2)),'Fed. Agency Identifier Table'!A$2:C$63,3,FALSE)))),"",(IF(ISERROR(VLOOKUP((LEFT(D1278,2)),'Fed. Agency Identifier Table'!A$2:C$63,3,FALSE)),(VLOOKUP((LEFT(D1278,1)),'Fed. Agency Identifier Table'!A$2:C$63,3,FALSE)),(VLOOKUP((LEFT(D1278,2)),'Fed. Agency Identifier Table'!A$2:C$63,3,FALSE)))))</f>
        <v/>
      </c>
      <c r="I1278" s="150" t="str">
        <f>IF(ISNUMBER(SEARCH("*.unk*",D1278)),"Other Federal Awards",IF(ISERROR(VLOOKUP(D1278,'CFDA Program Titles Table'!A$2:C$2607,3,FALSE)),"",VLOOKUP(D1278,'CFDA Program Titles Table'!A$2:C$2607,3,FALSE)))</f>
        <v/>
      </c>
      <c r="J1278" s="70"/>
      <c r="K1278" s="70"/>
      <c r="L1278" s="2"/>
      <c r="M1278" s="10"/>
      <c r="N1278" s="10"/>
      <c r="R1278" s="17"/>
      <c r="S1278" s="106" t="str">
        <f>IFERROR(IF(J1278="Y", "Research And Development Programs Cluster:", VLOOKUP(D1278,'Cluster Info'!$A$2:$B$113,2,FALSE)), "Non Cluster:")</f>
        <v>Non Cluster:</v>
      </c>
      <c r="T1278" s="106">
        <f t="shared" si="95"/>
        <v>0</v>
      </c>
      <c r="U1278" s="106">
        <f t="shared" si="97"/>
        <v>0</v>
      </c>
      <c r="V1278" s="106">
        <f t="shared" si="98"/>
        <v>0</v>
      </c>
      <c r="W1278" s="119">
        <f t="shared" si="96"/>
        <v>0</v>
      </c>
      <c r="X1278" s="106">
        <f t="shared" si="99"/>
        <v>0</v>
      </c>
    </row>
    <row r="1279" spans="1:24" ht="14">
      <c r="A1279" s="198"/>
      <c r="D1279" s="1"/>
      <c r="E1279" s="1"/>
      <c r="F1279" s="187"/>
      <c r="G1279" s="187"/>
      <c r="H1279" s="80" t="str">
        <f>IF(ISERROR(IF(ISERROR(VLOOKUP((LEFT(D1279,2)),'Fed. Agency Identifier Table'!A$2:C$63,3,FALSE)),(VLOOKUP((LEFT(D1279,1)),'Fed. Agency Identifier Table'!A$2:C$63,3,FALSE)),(VLOOKUP((LEFT(D1279,2)),'Fed. Agency Identifier Table'!A$2:C$63,3,FALSE)))),"",(IF(ISERROR(VLOOKUP((LEFT(D1279,2)),'Fed. Agency Identifier Table'!A$2:C$63,3,FALSE)),(VLOOKUP((LEFT(D1279,1)),'Fed. Agency Identifier Table'!A$2:C$63,3,FALSE)),(VLOOKUP((LEFT(D1279,2)),'Fed. Agency Identifier Table'!A$2:C$63,3,FALSE)))))</f>
        <v/>
      </c>
      <c r="I1279" s="150" t="str">
        <f>IF(ISNUMBER(SEARCH("*.unk*",D1279)),"Other Federal Awards",IF(ISERROR(VLOOKUP(D1279,'CFDA Program Titles Table'!A$2:C$2607,3,FALSE)),"",VLOOKUP(D1279,'CFDA Program Titles Table'!A$2:C$2607,3,FALSE)))</f>
        <v/>
      </c>
      <c r="J1279" s="70"/>
      <c r="K1279" s="70"/>
      <c r="L1279" s="2"/>
      <c r="M1279" s="10"/>
      <c r="N1279" s="10"/>
      <c r="R1279" s="17"/>
      <c r="S1279" s="106" t="str">
        <f>IFERROR(IF(J1279="Y", "Research And Development Programs Cluster:", VLOOKUP(D1279,'Cluster Info'!$A$2:$B$113,2,FALSE)), "Non Cluster:")</f>
        <v>Non Cluster:</v>
      </c>
      <c r="T1279" s="106">
        <f t="shared" si="95"/>
        <v>0</v>
      </c>
      <c r="U1279" s="106">
        <f t="shared" si="97"/>
        <v>0</v>
      </c>
      <c r="V1279" s="106">
        <f t="shared" si="98"/>
        <v>0</v>
      </c>
      <c r="W1279" s="119">
        <f t="shared" si="96"/>
        <v>0</v>
      </c>
      <c r="X1279" s="106">
        <f t="shared" si="99"/>
        <v>0</v>
      </c>
    </row>
    <row r="1280" spans="1:24" ht="14">
      <c r="A1280" s="198"/>
      <c r="D1280" s="1"/>
      <c r="E1280" s="1"/>
      <c r="F1280" s="187"/>
      <c r="G1280" s="187"/>
      <c r="H1280" s="80" t="str">
        <f>IF(ISERROR(IF(ISERROR(VLOOKUP((LEFT(D1280,2)),'Fed. Agency Identifier Table'!A$2:C$63,3,FALSE)),(VLOOKUP((LEFT(D1280,1)),'Fed. Agency Identifier Table'!A$2:C$63,3,FALSE)),(VLOOKUP((LEFT(D1280,2)),'Fed. Agency Identifier Table'!A$2:C$63,3,FALSE)))),"",(IF(ISERROR(VLOOKUP((LEFT(D1280,2)),'Fed. Agency Identifier Table'!A$2:C$63,3,FALSE)),(VLOOKUP((LEFT(D1280,1)),'Fed. Agency Identifier Table'!A$2:C$63,3,FALSE)),(VLOOKUP((LEFT(D1280,2)),'Fed. Agency Identifier Table'!A$2:C$63,3,FALSE)))))</f>
        <v/>
      </c>
      <c r="I1280" s="150" t="str">
        <f>IF(ISNUMBER(SEARCH("*.unk*",D1280)),"Other Federal Awards",IF(ISERROR(VLOOKUP(D1280,'CFDA Program Titles Table'!A$2:C$2607,3,FALSE)),"",VLOOKUP(D1280,'CFDA Program Titles Table'!A$2:C$2607,3,FALSE)))</f>
        <v/>
      </c>
      <c r="J1280" s="70"/>
      <c r="K1280" s="70"/>
      <c r="L1280" s="2"/>
      <c r="M1280" s="10"/>
      <c r="N1280" s="10"/>
      <c r="R1280" s="17"/>
      <c r="S1280" s="106" t="str">
        <f>IFERROR(IF(J1280="Y", "Research And Development Programs Cluster:", VLOOKUP(D1280,'Cluster Info'!$A$2:$B$113,2,FALSE)), "Non Cluster:")</f>
        <v>Non Cluster:</v>
      </c>
      <c r="T1280" s="106">
        <f t="shared" si="95"/>
        <v>0</v>
      </c>
      <c r="U1280" s="106">
        <f t="shared" si="97"/>
        <v>0</v>
      </c>
      <c r="V1280" s="106">
        <f t="shared" si="98"/>
        <v>0</v>
      </c>
      <c r="W1280" s="119">
        <f t="shared" si="96"/>
        <v>0</v>
      </c>
      <c r="X1280" s="106">
        <f t="shared" si="99"/>
        <v>0</v>
      </c>
    </row>
    <row r="1281" spans="1:24" ht="14">
      <c r="A1281" s="198"/>
      <c r="D1281" s="1"/>
      <c r="E1281" s="1"/>
      <c r="F1281" s="187"/>
      <c r="G1281" s="187"/>
      <c r="H1281" s="80" t="str">
        <f>IF(ISERROR(IF(ISERROR(VLOOKUP((LEFT(D1281,2)),'Fed. Agency Identifier Table'!A$2:C$63,3,FALSE)),(VLOOKUP((LEFT(D1281,1)),'Fed. Agency Identifier Table'!A$2:C$63,3,FALSE)),(VLOOKUP((LEFT(D1281,2)),'Fed. Agency Identifier Table'!A$2:C$63,3,FALSE)))),"",(IF(ISERROR(VLOOKUP((LEFT(D1281,2)),'Fed. Agency Identifier Table'!A$2:C$63,3,FALSE)),(VLOOKUP((LEFT(D1281,1)),'Fed. Agency Identifier Table'!A$2:C$63,3,FALSE)),(VLOOKUP((LEFT(D1281,2)),'Fed. Agency Identifier Table'!A$2:C$63,3,FALSE)))))</f>
        <v/>
      </c>
      <c r="I1281" s="150" t="str">
        <f>IF(ISNUMBER(SEARCH("*.unk*",D1281)),"Other Federal Awards",IF(ISERROR(VLOOKUP(D1281,'CFDA Program Titles Table'!A$2:C$2607,3,FALSE)),"",VLOOKUP(D1281,'CFDA Program Titles Table'!A$2:C$2607,3,FALSE)))</f>
        <v/>
      </c>
      <c r="J1281" s="70"/>
      <c r="K1281" s="70"/>
      <c r="L1281" s="2"/>
      <c r="M1281" s="10"/>
      <c r="N1281" s="10"/>
      <c r="R1281" s="17"/>
      <c r="S1281" s="106" t="str">
        <f>IFERROR(IF(J1281="Y", "Research And Development Programs Cluster:", VLOOKUP(D1281,'Cluster Info'!$A$2:$B$113,2,FALSE)), "Non Cluster:")</f>
        <v>Non Cluster:</v>
      </c>
      <c r="T1281" s="106">
        <f t="shared" si="95"/>
        <v>0</v>
      </c>
      <c r="U1281" s="106">
        <f t="shared" si="97"/>
        <v>0</v>
      </c>
      <c r="V1281" s="106">
        <f t="shared" si="98"/>
        <v>0</v>
      </c>
      <c r="W1281" s="119">
        <f t="shared" si="96"/>
        <v>0</v>
      </c>
      <c r="X1281" s="106">
        <f t="shared" si="99"/>
        <v>0</v>
      </c>
    </row>
    <row r="1282" spans="1:24" ht="14">
      <c r="A1282" s="198"/>
      <c r="D1282" s="1"/>
      <c r="E1282" s="1"/>
      <c r="F1282" s="187"/>
      <c r="G1282" s="187"/>
      <c r="H1282" s="80" t="str">
        <f>IF(ISERROR(IF(ISERROR(VLOOKUP((LEFT(D1282,2)),'Fed. Agency Identifier Table'!A$2:C$63,3,FALSE)),(VLOOKUP((LEFT(D1282,1)),'Fed. Agency Identifier Table'!A$2:C$63,3,FALSE)),(VLOOKUP((LEFT(D1282,2)),'Fed. Agency Identifier Table'!A$2:C$63,3,FALSE)))),"",(IF(ISERROR(VLOOKUP((LEFT(D1282,2)),'Fed. Agency Identifier Table'!A$2:C$63,3,FALSE)),(VLOOKUP((LEFT(D1282,1)),'Fed. Agency Identifier Table'!A$2:C$63,3,FALSE)),(VLOOKUP((LEFT(D1282,2)),'Fed. Agency Identifier Table'!A$2:C$63,3,FALSE)))))</f>
        <v/>
      </c>
      <c r="I1282" s="150" t="str">
        <f>IF(ISNUMBER(SEARCH("*.unk*",D1282)),"Other Federal Awards",IF(ISERROR(VLOOKUP(D1282,'CFDA Program Titles Table'!A$2:C$2607,3,FALSE)),"",VLOOKUP(D1282,'CFDA Program Titles Table'!A$2:C$2607,3,FALSE)))</f>
        <v/>
      </c>
      <c r="J1282" s="70"/>
      <c r="K1282" s="70"/>
      <c r="L1282" s="2"/>
      <c r="M1282" s="10"/>
      <c r="N1282" s="10"/>
      <c r="R1282" s="17"/>
      <c r="S1282" s="106" t="str">
        <f>IFERROR(IF(J1282="Y", "Research And Development Programs Cluster:", VLOOKUP(D1282,'Cluster Info'!$A$2:$B$113,2,FALSE)), "Non Cluster:")</f>
        <v>Non Cluster:</v>
      </c>
      <c r="T1282" s="106">
        <f t="shared" ref="T1282:T1345" si="100">IF(E1282="Y","ARRA - "&amp;N1282, N1282)</f>
        <v>0</v>
      </c>
      <c r="U1282" s="106">
        <f t="shared" si="97"/>
        <v>0</v>
      </c>
      <c r="V1282" s="106">
        <f t="shared" si="98"/>
        <v>0</v>
      </c>
      <c r="W1282" s="119">
        <f t="shared" ref="W1282:W1345" si="101">IF(AND(J1282="Y",I1282="Other Federal Awards"),(LEFT(D1282,2)&amp;".RD"),D1282)</f>
        <v>0</v>
      </c>
      <c r="X1282" s="106">
        <f t="shared" si="99"/>
        <v>0</v>
      </c>
    </row>
    <row r="1283" spans="1:24" ht="14">
      <c r="A1283" s="198"/>
      <c r="D1283" s="1"/>
      <c r="E1283" s="1"/>
      <c r="F1283" s="187"/>
      <c r="G1283" s="187"/>
      <c r="H1283" s="80" t="str">
        <f>IF(ISERROR(IF(ISERROR(VLOOKUP((LEFT(D1283,2)),'Fed. Agency Identifier Table'!A$2:C$63,3,FALSE)),(VLOOKUP((LEFT(D1283,1)),'Fed. Agency Identifier Table'!A$2:C$63,3,FALSE)),(VLOOKUP((LEFT(D1283,2)),'Fed. Agency Identifier Table'!A$2:C$63,3,FALSE)))),"",(IF(ISERROR(VLOOKUP((LEFT(D1283,2)),'Fed. Agency Identifier Table'!A$2:C$63,3,FALSE)),(VLOOKUP((LEFT(D1283,1)),'Fed. Agency Identifier Table'!A$2:C$63,3,FALSE)),(VLOOKUP((LEFT(D1283,2)),'Fed. Agency Identifier Table'!A$2:C$63,3,FALSE)))))</f>
        <v/>
      </c>
      <c r="I1283" s="150" t="str">
        <f>IF(ISNUMBER(SEARCH("*.unk*",D1283)),"Other Federal Awards",IF(ISERROR(VLOOKUP(D1283,'CFDA Program Titles Table'!A$2:C$2607,3,FALSE)),"",VLOOKUP(D1283,'CFDA Program Titles Table'!A$2:C$2607,3,FALSE)))</f>
        <v/>
      </c>
      <c r="J1283" s="70"/>
      <c r="K1283" s="70"/>
      <c r="L1283" s="2"/>
      <c r="M1283" s="10"/>
      <c r="N1283" s="10"/>
      <c r="R1283" s="17"/>
      <c r="S1283" s="106" t="str">
        <f>IFERROR(IF(J1283="Y", "Research And Development Programs Cluster:", VLOOKUP(D1283,'Cluster Info'!$A$2:$B$113,2,FALSE)), "Non Cluster:")</f>
        <v>Non Cluster:</v>
      </c>
      <c r="T1283" s="106">
        <f t="shared" si="100"/>
        <v>0</v>
      </c>
      <c r="U1283" s="106">
        <f t="shared" ref="U1283:U1346" si="102">IF(F1283="Y","COVID-19 - "&amp;N1283, N1283)</f>
        <v>0</v>
      </c>
      <c r="V1283" s="106">
        <f t="shared" ref="V1283:V1346" si="103">IF(G1283="Y","ARP - "&amp;N1283, N1283)</f>
        <v>0</v>
      </c>
      <c r="W1283" s="119">
        <f t="shared" si="101"/>
        <v>0</v>
      </c>
      <c r="X1283" s="106">
        <f t="shared" ref="X1283:X1346" si="104">O1283-P1283</f>
        <v>0</v>
      </c>
    </row>
    <row r="1284" spans="1:24" ht="14">
      <c r="A1284" s="198"/>
      <c r="D1284" s="1"/>
      <c r="E1284" s="1"/>
      <c r="F1284" s="187"/>
      <c r="G1284" s="187"/>
      <c r="H1284" s="80" t="str">
        <f>IF(ISERROR(IF(ISERROR(VLOOKUP((LEFT(D1284,2)),'Fed. Agency Identifier Table'!A$2:C$63,3,FALSE)),(VLOOKUP((LEFT(D1284,1)),'Fed. Agency Identifier Table'!A$2:C$63,3,FALSE)),(VLOOKUP((LEFT(D1284,2)),'Fed. Agency Identifier Table'!A$2:C$63,3,FALSE)))),"",(IF(ISERROR(VLOOKUP((LEFT(D1284,2)),'Fed. Agency Identifier Table'!A$2:C$63,3,FALSE)),(VLOOKUP((LEFT(D1284,1)),'Fed. Agency Identifier Table'!A$2:C$63,3,FALSE)),(VLOOKUP((LEFT(D1284,2)),'Fed. Agency Identifier Table'!A$2:C$63,3,FALSE)))))</f>
        <v/>
      </c>
      <c r="I1284" s="150" t="str">
        <f>IF(ISNUMBER(SEARCH("*.unk*",D1284)),"Other Federal Awards",IF(ISERROR(VLOOKUP(D1284,'CFDA Program Titles Table'!A$2:C$2607,3,FALSE)),"",VLOOKUP(D1284,'CFDA Program Titles Table'!A$2:C$2607,3,FALSE)))</f>
        <v/>
      </c>
      <c r="J1284" s="70"/>
      <c r="K1284" s="70"/>
      <c r="L1284" s="2"/>
      <c r="M1284" s="10"/>
      <c r="N1284" s="10"/>
      <c r="R1284" s="17"/>
      <c r="S1284" s="106" t="str">
        <f>IFERROR(IF(J1284="Y", "Research And Development Programs Cluster:", VLOOKUP(D1284,'Cluster Info'!$A$2:$B$113,2,FALSE)), "Non Cluster:")</f>
        <v>Non Cluster:</v>
      </c>
      <c r="T1284" s="106">
        <f t="shared" si="100"/>
        <v>0</v>
      </c>
      <c r="U1284" s="106">
        <f t="shared" si="102"/>
        <v>0</v>
      </c>
      <c r="V1284" s="106">
        <f t="shared" si="103"/>
        <v>0</v>
      </c>
      <c r="W1284" s="119">
        <f t="shared" si="101"/>
        <v>0</v>
      </c>
      <c r="X1284" s="106">
        <f t="shared" si="104"/>
        <v>0</v>
      </c>
    </row>
    <row r="1285" spans="1:24" ht="14">
      <c r="A1285" s="198"/>
      <c r="D1285" s="1"/>
      <c r="E1285" s="1"/>
      <c r="F1285" s="187"/>
      <c r="G1285" s="187"/>
      <c r="H1285" s="80" t="str">
        <f>IF(ISERROR(IF(ISERROR(VLOOKUP((LEFT(D1285,2)),'Fed. Agency Identifier Table'!A$2:C$63,3,FALSE)),(VLOOKUP((LEFT(D1285,1)),'Fed. Agency Identifier Table'!A$2:C$63,3,FALSE)),(VLOOKUP((LEFT(D1285,2)),'Fed. Agency Identifier Table'!A$2:C$63,3,FALSE)))),"",(IF(ISERROR(VLOOKUP((LEFT(D1285,2)),'Fed. Agency Identifier Table'!A$2:C$63,3,FALSE)),(VLOOKUP((LEFT(D1285,1)),'Fed. Agency Identifier Table'!A$2:C$63,3,FALSE)),(VLOOKUP((LEFT(D1285,2)),'Fed. Agency Identifier Table'!A$2:C$63,3,FALSE)))))</f>
        <v/>
      </c>
      <c r="I1285" s="150" t="str">
        <f>IF(ISNUMBER(SEARCH("*.unk*",D1285)),"Other Federal Awards",IF(ISERROR(VLOOKUP(D1285,'CFDA Program Titles Table'!A$2:C$2607,3,FALSE)),"",VLOOKUP(D1285,'CFDA Program Titles Table'!A$2:C$2607,3,FALSE)))</f>
        <v/>
      </c>
      <c r="J1285" s="70"/>
      <c r="K1285" s="70"/>
      <c r="L1285" s="2"/>
      <c r="M1285" s="10"/>
      <c r="N1285" s="10"/>
      <c r="R1285" s="17"/>
      <c r="S1285" s="106" t="str">
        <f>IFERROR(IF(J1285="Y", "Research And Development Programs Cluster:", VLOOKUP(D1285,'Cluster Info'!$A$2:$B$113,2,FALSE)), "Non Cluster:")</f>
        <v>Non Cluster:</v>
      </c>
      <c r="T1285" s="106">
        <f t="shared" si="100"/>
        <v>0</v>
      </c>
      <c r="U1285" s="106">
        <f t="shared" si="102"/>
        <v>0</v>
      </c>
      <c r="V1285" s="106">
        <f t="shared" si="103"/>
        <v>0</v>
      </c>
      <c r="W1285" s="119">
        <f t="shared" si="101"/>
        <v>0</v>
      </c>
      <c r="X1285" s="106">
        <f t="shared" si="104"/>
        <v>0</v>
      </c>
    </row>
    <row r="1286" spans="1:24" ht="14">
      <c r="A1286" s="198"/>
      <c r="D1286" s="1"/>
      <c r="E1286" s="1"/>
      <c r="F1286" s="187"/>
      <c r="G1286" s="187"/>
      <c r="H1286" s="80" t="str">
        <f>IF(ISERROR(IF(ISERROR(VLOOKUP((LEFT(D1286,2)),'Fed. Agency Identifier Table'!A$2:C$63,3,FALSE)),(VLOOKUP((LEFT(D1286,1)),'Fed. Agency Identifier Table'!A$2:C$63,3,FALSE)),(VLOOKUP((LEFT(D1286,2)),'Fed. Agency Identifier Table'!A$2:C$63,3,FALSE)))),"",(IF(ISERROR(VLOOKUP((LEFT(D1286,2)),'Fed. Agency Identifier Table'!A$2:C$63,3,FALSE)),(VLOOKUP((LEFT(D1286,1)),'Fed. Agency Identifier Table'!A$2:C$63,3,FALSE)),(VLOOKUP((LEFT(D1286,2)),'Fed. Agency Identifier Table'!A$2:C$63,3,FALSE)))))</f>
        <v/>
      </c>
      <c r="I1286" s="150" t="str">
        <f>IF(ISNUMBER(SEARCH("*.unk*",D1286)),"Other Federal Awards",IF(ISERROR(VLOOKUP(D1286,'CFDA Program Titles Table'!A$2:C$2607,3,FALSE)),"",VLOOKUP(D1286,'CFDA Program Titles Table'!A$2:C$2607,3,FALSE)))</f>
        <v/>
      </c>
      <c r="J1286" s="70"/>
      <c r="K1286" s="70"/>
      <c r="L1286" s="2"/>
      <c r="M1286" s="10"/>
      <c r="N1286" s="10"/>
      <c r="R1286" s="17"/>
      <c r="S1286" s="106" t="str">
        <f>IFERROR(IF(J1286="Y", "Research And Development Programs Cluster:", VLOOKUP(D1286,'Cluster Info'!$A$2:$B$113,2,FALSE)), "Non Cluster:")</f>
        <v>Non Cluster:</v>
      </c>
      <c r="T1286" s="106">
        <f t="shared" si="100"/>
        <v>0</v>
      </c>
      <c r="U1286" s="106">
        <f t="shared" si="102"/>
        <v>0</v>
      </c>
      <c r="V1286" s="106">
        <f t="shared" si="103"/>
        <v>0</v>
      </c>
      <c r="W1286" s="119">
        <f t="shared" si="101"/>
        <v>0</v>
      </c>
      <c r="X1286" s="106">
        <f t="shared" si="104"/>
        <v>0</v>
      </c>
    </row>
    <row r="1287" spans="1:24" ht="14">
      <c r="A1287" s="198"/>
      <c r="D1287" s="1"/>
      <c r="E1287" s="1"/>
      <c r="F1287" s="187"/>
      <c r="G1287" s="187"/>
      <c r="H1287" s="80" t="str">
        <f>IF(ISERROR(IF(ISERROR(VLOOKUP((LEFT(D1287,2)),'Fed. Agency Identifier Table'!A$2:C$63,3,FALSE)),(VLOOKUP((LEFT(D1287,1)),'Fed. Agency Identifier Table'!A$2:C$63,3,FALSE)),(VLOOKUP((LEFT(D1287,2)),'Fed. Agency Identifier Table'!A$2:C$63,3,FALSE)))),"",(IF(ISERROR(VLOOKUP((LEFT(D1287,2)),'Fed. Agency Identifier Table'!A$2:C$63,3,FALSE)),(VLOOKUP((LEFT(D1287,1)),'Fed. Agency Identifier Table'!A$2:C$63,3,FALSE)),(VLOOKUP((LEFT(D1287,2)),'Fed. Agency Identifier Table'!A$2:C$63,3,FALSE)))))</f>
        <v/>
      </c>
      <c r="I1287" s="150" t="str">
        <f>IF(ISNUMBER(SEARCH("*.unk*",D1287)),"Other Federal Awards",IF(ISERROR(VLOOKUP(D1287,'CFDA Program Titles Table'!A$2:C$2607,3,FALSE)),"",VLOOKUP(D1287,'CFDA Program Titles Table'!A$2:C$2607,3,FALSE)))</f>
        <v/>
      </c>
      <c r="J1287" s="70"/>
      <c r="K1287" s="70"/>
      <c r="L1287" s="2"/>
      <c r="M1287" s="10"/>
      <c r="N1287" s="10"/>
      <c r="R1287" s="17"/>
      <c r="S1287" s="106" t="str">
        <f>IFERROR(IF(J1287="Y", "Research And Development Programs Cluster:", VLOOKUP(D1287,'Cluster Info'!$A$2:$B$113,2,FALSE)), "Non Cluster:")</f>
        <v>Non Cluster:</v>
      </c>
      <c r="T1287" s="106">
        <f t="shared" si="100"/>
        <v>0</v>
      </c>
      <c r="U1287" s="106">
        <f t="shared" si="102"/>
        <v>0</v>
      </c>
      <c r="V1287" s="106">
        <f t="shared" si="103"/>
        <v>0</v>
      </c>
      <c r="W1287" s="119">
        <f t="shared" si="101"/>
        <v>0</v>
      </c>
      <c r="X1287" s="106">
        <f t="shared" si="104"/>
        <v>0</v>
      </c>
    </row>
    <row r="1288" spans="1:24" ht="14">
      <c r="A1288" s="198"/>
      <c r="D1288" s="1"/>
      <c r="E1288" s="1"/>
      <c r="F1288" s="187"/>
      <c r="G1288" s="187"/>
      <c r="H1288" s="80" t="str">
        <f>IF(ISERROR(IF(ISERROR(VLOOKUP((LEFT(D1288,2)),'Fed. Agency Identifier Table'!A$2:C$63,3,FALSE)),(VLOOKUP((LEFT(D1288,1)),'Fed. Agency Identifier Table'!A$2:C$63,3,FALSE)),(VLOOKUP((LEFT(D1288,2)),'Fed. Agency Identifier Table'!A$2:C$63,3,FALSE)))),"",(IF(ISERROR(VLOOKUP((LEFT(D1288,2)),'Fed. Agency Identifier Table'!A$2:C$63,3,FALSE)),(VLOOKUP((LEFT(D1288,1)),'Fed. Agency Identifier Table'!A$2:C$63,3,FALSE)),(VLOOKUP((LEFT(D1288,2)),'Fed. Agency Identifier Table'!A$2:C$63,3,FALSE)))))</f>
        <v/>
      </c>
      <c r="I1288" s="150" t="str">
        <f>IF(ISNUMBER(SEARCH("*.unk*",D1288)),"Other Federal Awards",IF(ISERROR(VLOOKUP(D1288,'CFDA Program Titles Table'!A$2:C$2607,3,FALSE)),"",VLOOKUP(D1288,'CFDA Program Titles Table'!A$2:C$2607,3,FALSE)))</f>
        <v/>
      </c>
      <c r="J1288" s="70"/>
      <c r="K1288" s="70"/>
      <c r="L1288" s="2"/>
      <c r="M1288" s="10"/>
      <c r="N1288" s="10"/>
      <c r="R1288" s="17"/>
      <c r="S1288" s="106" t="str">
        <f>IFERROR(IF(J1288="Y", "Research And Development Programs Cluster:", VLOOKUP(D1288,'Cluster Info'!$A$2:$B$113,2,FALSE)), "Non Cluster:")</f>
        <v>Non Cluster:</v>
      </c>
      <c r="T1288" s="106">
        <f t="shared" si="100"/>
        <v>0</v>
      </c>
      <c r="U1288" s="106">
        <f t="shared" si="102"/>
        <v>0</v>
      </c>
      <c r="V1288" s="106">
        <f t="shared" si="103"/>
        <v>0</v>
      </c>
      <c r="W1288" s="119">
        <f t="shared" si="101"/>
        <v>0</v>
      </c>
      <c r="X1288" s="106">
        <f t="shared" si="104"/>
        <v>0</v>
      </c>
    </row>
    <row r="1289" spans="1:24" ht="14">
      <c r="A1289" s="198"/>
      <c r="D1289" s="1"/>
      <c r="E1289" s="1"/>
      <c r="F1289" s="187"/>
      <c r="G1289" s="187"/>
      <c r="H1289" s="80" t="str">
        <f>IF(ISERROR(IF(ISERROR(VLOOKUP((LEFT(D1289,2)),'Fed. Agency Identifier Table'!A$2:C$63,3,FALSE)),(VLOOKUP((LEFT(D1289,1)),'Fed. Agency Identifier Table'!A$2:C$63,3,FALSE)),(VLOOKUP((LEFT(D1289,2)),'Fed. Agency Identifier Table'!A$2:C$63,3,FALSE)))),"",(IF(ISERROR(VLOOKUP((LEFT(D1289,2)),'Fed. Agency Identifier Table'!A$2:C$63,3,FALSE)),(VLOOKUP((LEFT(D1289,1)),'Fed. Agency Identifier Table'!A$2:C$63,3,FALSE)),(VLOOKUP((LEFT(D1289,2)),'Fed. Agency Identifier Table'!A$2:C$63,3,FALSE)))))</f>
        <v/>
      </c>
      <c r="I1289" s="150" t="str">
        <f>IF(ISNUMBER(SEARCH("*.unk*",D1289)),"Other Federal Awards",IF(ISERROR(VLOOKUP(D1289,'CFDA Program Titles Table'!A$2:C$2607,3,FALSE)),"",VLOOKUP(D1289,'CFDA Program Titles Table'!A$2:C$2607,3,FALSE)))</f>
        <v/>
      </c>
      <c r="J1289" s="70"/>
      <c r="K1289" s="70"/>
      <c r="L1289" s="2"/>
      <c r="M1289" s="10"/>
      <c r="N1289" s="10"/>
      <c r="R1289" s="17"/>
      <c r="S1289" s="106" t="str">
        <f>IFERROR(IF(J1289="Y", "Research And Development Programs Cluster:", VLOOKUP(D1289,'Cluster Info'!$A$2:$B$113,2,FALSE)), "Non Cluster:")</f>
        <v>Non Cluster:</v>
      </c>
      <c r="T1289" s="106">
        <f t="shared" si="100"/>
        <v>0</v>
      </c>
      <c r="U1289" s="106">
        <f t="shared" si="102"/>
        <v>0</v>
      </c>
      <c r="V1289" s="106">
        <f t="shared" si="103"/>
        <v>0</v>
      </c>
      <c r="W1289" s="119">
        <f t="shared" si="101"/>
        <v>0</v>
      </c>
      <c r="X1289" s="106">
        <f t="shared" si="104"/>
        <v>0</v>
      </c>
    </row>
    <row r="1290" spans="1:24" ht="14">
      <c r="A1290" s="198"/>
      <c r="D1290" s="1"/>
      <c r="E1290" s="1"/>
      <c r="F1290" s="187"/>
      <c r="G1290" s="187"/>
      <c r="H1290" s="80" t="str">
        <f>IF(ISERROR(IF(ISERROR(VLOOKUP((LEFT(D1290,2)),'Fed. Agency Identifier Table'!A$2:C$63,3,FALSE)),(VLOOKUP((LEFT(D1290,1)),'Fed. Agency Identifier Table'!A$2:C$63,3,FALSE)),(VLOOKUP((LEFT(D1290,2)),'Fed. Agency Identifier Table'!A$2:C$63,3,FALSE)))),"",(IF(ISERROR(VLOOKUP((LEFT(D1290,2)),'Fed. Agency Identifier Table'!A$2:C$63,3,FALSE)),(VLOOKUP((LEFT(D1290,1)),'Fed. Agency Identifier Table'!A$2:C$63,3,FALSE)),(VLOOKUP((LEFT(D1290,2)),'Fed. Agency Identifier Table'!A$2:C$63,3,FALSE)))))</f>
        <v/>
      </c>
      <c r="I1290" s="150" t="str">
        <f>IF(ISNUMBER(SEARCH("*.unk*",D1290)),"Other Federal Awards",IF(ISERROR(VLOOKUP(D1290,'CFDA Program Titles Table'!A$2:C$2607,3,FALSE)),"",VLOOKUP(D1290,'CFDA Program Titles Table'!A$2:C$2607,3,FALSE)))</f>
        <v/>
      </c>
      <c r="J1290" s="70"/>
      <c r="K1290" s="70"/>
      <c r="L1290" s="2"/>
      <c r="M1290" s="10"/>
      <c r="N1290" s="10"/>
      <c r="R1290" s="17"/>
      <c r="S1290" s="106" t="str">
        <f>IFERROR(IF(J1290="Y", "Research And Development Programs Cluster:", VLOOKUP(D1290,'Cluster Info'!$A$2:$B$113,2,FALSE)), "Non Cluster:")</f>
        <v>Non Cluster:</v>
      </c>
      <c r="T1290" s="106">
        <f t="shared" si="100"/>
        <v>0</v>
      </c>
      <c r="U1290" s="106">
        <f t="shared" si="102"/>
        <v>0</v>
      </c>
      <c r="V1290" s="106">
        <f t="shared" si="103"/>
        <v>0</v>
      </c>
      <c r="W1290" s="119">
        <f t="shared" si="101"/>
        <v>0</v>
      </c>
      <c r="X1290" s="106">
        <f t="shared" si="104"/>
        <v>0</v>
      </c>
    </row>
    <row r="1291" spans="1:24" ht="14">
      <c r="A1291" s="198"/>
      <c r="D1291" s="1"/>
      <c r="E1291" s="1"/>
      <c r="F1291" s="187"/>
      <c r="G1291" s="187"/>
      <c r="H1291" s="80" t="str">
        <f>IF(ISERROR(IF(ISERROR(VLOOKUP((LEFT(D1291,2)),'Fed. Agency Identifier Table'!A$2:C$63,3,FALSE)),(VLOOKUP((LEFT(D1291,1)),'Fed. Agency Identifier Table'!A$2:C$63,3,FALSE)),(VLOOKUP((LEFT(D1291,2)),'Fed. Agency Identifier Table'!A$2:C$63,3,FALSE)))),"",(IF(ISERROR(VLOOKUP((LEFT(D1291,2)),'Fed. Agency Identifier Table'!A$2:C$63,3,FALSE)),(VLOOKUP((LEFT(D1291,1)),'Fed. Agency Identifier Table'!A$2:C$63,3,FALSE)),(VLOOKUP((LEFT(D1291,2)),'Fed. Agency Identifier Table'!A$2:C$63,3,FALSE)))))</f>
        <v/>
      </c>
      <c r="I1291" s="150" t="str">
        <f>IF(ISNUMBER(SEARCH("*.unk*",D1291)),"Other Federal Awards",IF(ISERROR(VLOOKUP(D1291,'CFDA Program Titles Table'!A$2:C$2607,3,FALSE)),"",VLOOKUP(D1291,'CFDA Program Titles Table'!A$2:C$2607,3,FALSE)))</f>
        <v/>
      </c>
      <c r="J1291" s="70"/>
      <c r="K1291" s="70"/>
      <c r="L1291" s="2"/>
      <c r="M1291" s="10"/>
      <c r="N1291" s="10"/>
      <c r="R1291" s="17"/>
      <c r="S1291" s="106" t="str">
        <f>IFERROR(IF(J1291="Y", "Research And Development Programs Cluster:", VLOOKUP(D1291,'Cluster Info'!$A$2:$B$113,2,FALSE)), "Non Cluster:")</f>
        <v>Non Cluster:</v>
      </c>
      <c r="T1291" s="106">
        <f t="shared" si="100"/>
        <v>0</v>
      </c>
      <c r="U1291" s="106">
        <f t="shared" si="102"/>
        <v>0</v>
      </c>
      <c r="V1291" s="106">
        <f t="shared" si="103"/>
        <v>0</v>
      </c>
      <c r="W1291" s="119">
        <f t="shared" si="101"/>
        <v>0</v>
      </c>
      <c r="X1291" s="106">
        <f t="shared" si="104"/>
        <v>0</v>
      </c>
    </row>
    <row r="1292" spans="1:24" ht="14">
      <c r="A1292" s="198"/>
      <c r="D1292" s="1"/>
      <c r="E1292" s="1"/>
      <c r="F1292" s="187"/>
      <c r="G1292" s="187"/>
      <c r="H1292" s="80" t="str">
        <f>IF(ISERROR(IF(ISERROR(VLOOKUP((LEFT(D1292,2)),'Fed. Agency Identifier Table'!A$2:C$63,3,FALSE)),(VLOOKUP((LEFT(D1292,1)),'Fed. Agency Identifier Table'!A$2:C$63,3,FALSE)),(VLOOKUP((LEFT(D1292,2)),'Fed. Agency Identifier Table'!A$2:C$63,3,FALSE)))),"",(IF(ISERROR(VLOOKUP((LEFT(D1292,2)),'Fed. Agency Identifier Table'!A$2:C$63,3,FALSE)),(VLOOKUP((LEFT(D1292,1)),'Fed. Agency Identifier Table'!A$2:C$63,3,FALSE)),(VLOOKUP((LEFT(D1292,2)),'Fed. Agency Identifier Table'!A$2:C$63,3,FALSE)))))</f>
        <v/>
      </c>
      <c r="I1292" s="150" t="str">
        <f>IF(ISNUMBER(SEARCH("*.unk*",D1292)),"Other Federal Awards",IF(ISERROR(VLOOKUP(D1292,'CFDA Program Titles Table'!A$2:C$2607,3,FALSE)),"",VLOOKUP(D1292,'CFDA Program Titles Table'!A$2:C$2607,3,FALSE)))</f>
        <v/>
      </c>
      <c r="J1292" s="70"/>
      <c r="K1292" s="70"/>
      <c r="L1292" s="2"/>
      <c r="M1292" s="10"/>
      <c r="N1292" s="10"/>
      <c r="R1292" s="17"/>
      <c r="S1292" s="106" t="str">
        <f>IFERROR(IF(J1292="Y", "Research And Development Programs Cluster:", VLOOKUP(D1292,'Cluster Info'!$A$2:$B$113,2,FALSE)), "Non Cluster:")</f>
        <v>Non Cluster:</v>
      </c>
      <c r="T1292" s="106">
        <f t="shared" si="100"/>
        <v>0</v>
      </c>
      <c r="U1292" s="106">
        <f t="shared" si="102"/>
        <v>0</v>
      </c>
      <c r="V1292" s="106">
        <f t="shared" si="103"/>
        <v>0</v>
      </c>
      <c r="W1292" s="119">
        <f t="shared" si="101"/>
        <v>0</v>
      </c>
      <c r="X1292" s="106">
        <f t="shared" si="104"/>
        <v>0</v>
      </c>
    </row>
    <row r="1293" spans="1:24" ht="14">
      <c r="A1293" s="198"/>
      <c r="D1293" s="1"/>
      <c r="E1293" s="1"/>
      <c r="F1293" s="187"/>
      <c r="G1293" s="187"/>
      <c r="H1293" s="80" t="str">
        <f>IF(ISERROR(IF(ISERROR(VLOOKUP((LEFT(D1293,2)),'Fed. Agency Identifier Table'!A$2:C$63,3,FALSE)),(VLOOKUP((LEFT(D1293,1)),'Fed. Agency Identifier Table'!A$2:C$63,3,FALSE)),(VLOOKUP((LEFT(D1293,2)),'Fed. Agency Identifier Table'!A$2:C$63,3,FALSE)))),"",(IF(ISERROR(VLOOKUP((LEFT(D1293,2)),'Fed. Agency Identifier Table'!A$2:C$63,3,FALSE)),(VLOOKUP((LEFT(D1293,1)),'Fed. Agency Identifier Table'!A$2:C$63,3,FALSE)),(VLOOKUP((LEFT(D1293,2)),'Fed. Agency Identifier Table'!A$2:C$63,3,FALSE)))))</f>
        <v/>
      </c>
      <c r="I1293" s="150" t="str">
        <f>IF(ISNUMBER(SEARCH("*.unk*",D1293)),"Other Federal Awards",IF(ISERROR(VLOOKUP(D1293,'CFDA Program Titles Table'!A$2:C$2607,3,FALSE)),"",VLOOKUP(D1293,'CFDA Program Titles Table'!A$2:C$2607,3,FALSE)))</f>
        <v/>
      </c>
      <c r="J1293" s="70"/>
      <c r="K1293" s="70"/>
      <c r="L1293" s="2"/>
      <c r="M1293" s="10"/>
      <c r="N1293" s="10"/>
      <c r="R1293" s="17"/>
      <c r="S1293" s="106" t="str">
        <f>IFERROR(IF(J1293="Y", "Research And Development Programs Cluster:", VLOOKUP(D1293,'Cluster Info'!$A$2:$B$113,2,FALSE)), "Non Cluster:")</f>
        <v>Non Cluster:</v>
      </c>
      <c r="T1293" s="106">
        <f t="shared" si="100"/>
        <v>0</v>
      </c>
      <c r="U1293" s="106">
        <f t="shared" si="102"/>
        <v>0</v>
      </c>
      <c r="V1293" s="106">
        <f t="shared" si="103"/>
        <v>0</v>
      </c>
      <c r="W1293" s="119">
        <f t="shared" si="101"/>
        <v>0</v>
      </c>
      <c r="X1293" s="106">
        <f t="shared" si="104"/>
        <v>0</v>
      </c>
    </row>
    <row r="1294" spans="1:24" ht="14">
      <c r="A1294" s="198"/>
      <c r="D1294" s="1"/>
      <c r="E1294" s="1"/>
      <c r="F1294" s="187"/>
      <c r="G1294" s="187"/>
      <c r="H1294" s="80" t="str">
        <f>IF(ISERROR(IF(ISERROR(VLOOKUP((LEFT(D1294,2)),'Fed. Agency Identifier Table'!A$2:C$63,3,FALSE)),(VLOOKUP((LEFT(D1294,1)),'Fed. Agency Identifier Table'!A$2:C$63,3,FALSE)),(VLOOKUP((LEFT(D1294,2)),'Fed. Agency Identifier Table'!A$2:C$63,3,FALSE)))),"",(IF(ISERROR(VLOOKUP((LEFT(D1294,2)),'Fed. Agency Identifier Table'!A$2:C$63,3,FALSE)),(VLOOKUP((LEFT(D1294,1)),'Fed. Agency Identifier Table'!A$2:C$63,3,FALSE)),(VLOOKUP((LEFT(D1294,2)),'Fed. Agency Identifier Table'!A$2:C$63,3,FALSE)))))</f>
        <v/>
      </c>
      <c r="I1294" s="150" t="str">
        <f>IF(ISNUMBER(SEARCH("*.unk*",D1294)),"Other Federal Awards",IF(ISERROR(VLOOKUP(D1294,'CFDA Program Titles Table'!A$2:C$2607,3,FALSE)),"",VLOOKUP(D1294,'CFDA Program Titles Table'!A$2:C$2607,3,FALSE)))</f>
        <v/>
      </c>
      <c r="J1294" s="70"/>
      <c r="K1294" s="70"/>
      <c r="L1294" s="2"/>
      <c r="M1294" s="10"/>
      <c r="N1294" s="10"/>
      <c r="R1294" s="17"/>
      <c r="S1294" s="106" t="str">
        <f>IFERROR(IF(J1294="Y", "Research And Development Programs Cluster:", VLOOKUP(D1294,'Cluster Info'!$A$2:$B$113,2,FALSE)), "Non Cluster:")</f>
        <v>Non Cluster:</v>
      </c>
      <c r="T1294" s="106">
        <f t="shared" si="100"/>
        <v>0</v>
      </c>
      <c r="U1294" s="106">
        <f t="shared" si="102"/>
        <v>0</v>
      </c>
      <c r="V1294" s="106">
        <f t="shared" si="103"/>
        <v>0</v>
      </c>
      <c r="W1294" s="119">
        <f t="shared" si="101"/>
        <v>0</v>
      </c>
      <c r="X1294" s="106">
        <f t="shared" si="104"/>
        <v>0</v>
      </c>
    </row>
    <row r="1295" spans="1:24" ht="14">
      <c r="A1295" s="198"/>
      <c r="D1295" s="1"/>
      <c r="E1295" s="1"/>
      <c r="F1295" s="187"/>
      <c r="G1295" s="187"/>
      <c r="H1295" s="80" t="str">
        <f>IF(ISERROR(IF(ISERROR(VLOOKUP((LEFT(D1295,2)),'Fed. Agency Identifier Table'!A$2:C$63,3,FALSE)),(VLOOKUP((LEFT(D1295,1)),'Fed. Agency Identifier Table'!A$2:C$63,3,FALSE)),(VLOOKUP((LEFT(D1295,2)),'Fed. Agency Identifier Table'!A$2:C$63,3,FALSE)))),"",(IF(ISERROR(VLOOKUP((LEFT(D1295,2)),'Fed. Agency Identifier Table'!A$2:C$63,3,FALSE)),(VLOOKUP((LEFT(D1295,1)),'Fed. Agency Identifier Table'!A$2:C$63,3,FALSE)),(VLOOKUP((LEFT(D1295,2)),'Fed. Agency Identifier Table'!A$2:C$63,3,FALSE)))))</f>
        <v/>
      </c>
      <c r="I1295" s="150" t="str">
        <f>IF(ISNUMBER(SEARCH("*.unk*",D1295)),"Other Federal Awards",IF(ISERROR(VLOOKUP(D1295,'CFDA Program Titles Table'!A$2:C$2607,3,FALSE)),"",VLOOKUP(D1295,'CFDA Program Titles Table'!A$2:C$2607,3,FALSE)))</f>
        <v/>
      </c>
      <c r="J1295" s="70"/>
      <c r="K1295" s="70"/>
      <c r="L1295" s="2"/>
      <c r="M1295" s="10"/>
      <c r="N1295" s="10"/>
      <c r="R1295" s="17"/>
      <c r="S1295" s="106" t="str">
        <f>IFERROR(IF(J1295="Y", "Research And Development Programs Cluster:", VLOOKUP(D1295,'Cluster Info'!$A$2:$B$113,2,FALSE)), "Non Cluster:")</f>
        <v>Non Cluster:</v>
      </c>
      <c r="T1295" s="106">
        <f t="shared" si="100"/>
        <v>0</v>
      </c>
      <c r="U1295" s="106">
        <f t="shared" si="102"/>
        <v>0</v>
      </c>
      <c r="V1295" s="106">
        <f t="shared" si="103"/>
        <v>0</v>
      </c>
      <c r="W1295" s="119">
        <f t="shared" si="101"/>
        <v>0</v>
      </c>
      <c r="X1295" s="106">
        <f t="shared" si="104"/>
        <v>0</v>
      </c>
    </row>
    <row r="1296" spans="1:24" ht="14">
      <c r="A1296" s="198"/>
      <c r="D1296" s="1"/>
      <c r="E1296" s="1"/>
      <c r="F1296" s="187"/>
      <c r="G1296" s="187"/>
      <c r="H1296" s="80" t="str">
        <f>IF(ISERROR(IF(ISERROR(VLOOKUP((LEFT(D1296,2)),'Fed. Agency Identifier Table'!A$2:C$63,3,FALSE)),(VLOOKUP((LEFT(D1296,1)),'Fed. Agency Identifier Table'!A$2:C$63,3,FALSE)),(VLOOKUP((LEFT(D1296,2)),'Fed. Agency Identifier Table'!A$2:C$63,3,FALSE)))),"",(IF(ISERROR(VLOOKUP((LEFT(D1296,2)),'Fed. Agency Identifier Table'!A$2:C$63,3,FALSE)),(VLOOKUP((LEFT(D1296,1)),'Fed. Agency Identifier Table'!A$2:C$63,3,FALSE)),(VLOOKUP((LEFT(D1296,2)),'Fed. Agency Identifier Table'!A$2:C$63,3,FALSE)))))</f>
        <v/>
      </c>
      <c r="I1296" s="150" t="str">
        <f>IF(ISNUMBER(SEARCH("*.unk*",D1296)),"Other Federal Awards",IF(ISERROR(VLOOKUP(D1296,'CFDA Program Titles Table'!A$2:C$2607,3,FALSE)),"",VLOOKUP(D1296,'CFDA Program Titles Table'!A$2:C$2607,3,FALSE)))</f>
        <v/>
      </c>
      <c r="J1296" s="70"/>
      <c r="K1296" s="70"/>
      <c r="L1296" s="2"/>
      <c r="M1296" s="10"/>
      <c r="N1296" s="10"/>
      <c r="R1296" s="17"/>
      <c r="S1296" s="106" t="str">
        <f>IFERROR(IF(J1296="Y", "Research And Development Programs Cluster:", VLOOKUP(D1296,'Cluster Info'!$A$2:$B$113,2,FALSE)), "Non Cluster:")</f>
        <v>Non Cluster:</v>
      </c>
      <c r="T1296" s="106">
        <f t="shared" si="100"/>
        <v>0</v>
      </c>
      <c r="U1296" s="106">
        <f t="shared" si="102"/>
        <v>0</v>
      </c>
      <c r="V1296" s="106">
        <f t="shared" si="103"/>
        <v>0</v>
      </c>
      <c r="W1296" s="119">
        <f t="shared" si="101"/>
        <v>0</v>
      </c>
      <c r="X1296" s="106">
        <f t="shared" si="104"/>
        <v>0</v>
      </c>
    </row>
    <row r="1297" spans="1:24" ht="14">
      <c r="A1297" s="198"/>
      <c r="D1297" s="1"/>
      <c r="E1297" s="1"/>
      <c r="F1297" s="187"/>
      <c r="G1297" s="187"/>
      <c r="H1297" s="80" t="str">
        <f>IF(ISERROR(IF(ISERROR(VLOOKUP((LEFT(D1297,2)),'Fed. Agency Identifier Table'!A$2:C$63,3,FALSE)),(VLOOKUP((LEFT(D1297,1)),'Fed. Agency Identifier Table'!A$2:C$63,3,FALSE)),(VLOOKUP((LEFT(D1297,2)),'Fed. Agency Identifier Table'!A$2:C$63,3,FALSE)))),"",(IF(ISERROR(VLOOKUP((LEFT(D1297,2)),'Fed. Agency Identifier Table'!A$2:C$63,3,FALSE)),(VLOOKUP((LEFT(D1297,1)),'Fed. Agency Identifier Table'!A$2:C$63,3,FALSE)),(VLOOKUP((LEFT(D1297,2)),'Fed. Agency Identifier Table'!A$2:C$63,3,FALSE)))))</f>
        <v/>
      </c>
      <c r="I1297" s="150" t="str">
        <f>IF(ISNUMBER(SEARCH("*.unk*",D1297)),"Other Federal Awards",IF(ISERROR(VLOOKUP(D1297,'CFDA Program Titles Table'!A$2:C$2607,3,FALSE)),"",VLOOKUP(D1297,'CFDA Program Titles Table'!A$2:C$2607,3,FALSE)))</f>
        <v/>
      </c>
      <c r="J1297" s="70"/>
      <c r="K1297" s="70"/>
      <c r="L1297" s="2"/>
      <c r="M1297" s="10"/>
      <c r="N1297" s="10"/>
      <c r="R1297" s="17"/>
      <c r="S1297" s="106" t="str">
        <f>IFERROR(IF(J1297="Y", "Research And Development Programs Cluster:", VLOOKUP(D1297,'Cluster Info'!$A$2:$B$113,2,FALSE)), "Non Cluster:")</f>
        <v>Non Cluster:</v>
      </c>
      <c r="T1297" s="106">
        <f t="shared" si="100"/>
        <v>0</v>
      </c>
      <c r="U1297" s="106">
        <f t="shared" si="102"/>
        <v>0</v>
      </c>
      <c r="V1297" s="106">
        <f t="shared" si="103"/>
        <v>0</v>
      </c>
      <c r="W1297" s="119">
        <f t="shared" si="101"/>
        <v>0</v>
      </c>
      <c r="X1297" s="106">
        <f t="shared" si="104"/>
        <v>0</v>
      </c>
    </row>
    <row r="1298" spans="1:24" ht="14">
      <c r="A1298" s="198"/>
      <c r="D1298" s="1"/>
      <c r="E1298" s="1"/>
      <c r="F1298" s="187"/>
      <c r="G1298" s="187"/>
      <c r="H1298" s="80" t="str">
        <f>IF(ISERROR(IF(ISERROR(VLOOKUP((LEFT(D1298,2)),'Fed. Agency Identifier Table'!A$2:C$63,3,FALSE)),(VLOOKUP((LEFT(D1298,1)),'Fed. Agency Identifier Table'!A$2:C$63,3,FALSE)),(VLOOKUP((LEFT(D1298,2)),'Fed. Agency Identifier Table'!A$2:C$63,3,FALSE)))),"",(IF(ISERROR(VLOOKUP((LEFT(D1298,2)),'Fed. Agency Identifier Table'!A$2:C$63,3,FALSE)),(VLOOKUP((LEFT(D1298,1)),'Fed. Agency Identifier Table'!A$2:C$63,3,FALSE)),(VLOOKUP((LEFT(D1298,2)),'Fed. Agency Identifier Table'!A$2:C$63,3,FALSE)))))</f>
        <v/>
      </c>
      <c r="I1298" s="150" t="str">
        <f>IF(ISNUMBER(SEARCH("*.unk*",D1298)),"Other Federal Awards",IF(ISERROR(VLOOKUP(D1298,'CFDA Program Titles Table'!A$2:C$2607,3,FALSE)),"",VLOOKUP(D1298,'CFDA Program Titles Table'!A$2:C$2607,3,FALSE)))</f>
        <v/>
      </c>
      <c r="J1298" s="70"/>
      <c r="K1298" s="70"/>
      <c r="L1298" s="2"/>
      <c r="M1298" s="10"/>
      <c r="N1298" s="10"/>
      <c r="R1298" s="17"/>
      <c r="S1298" s="106" t="str">
        <f>IFERROR(IF(J1298="Y", "Research And Development Programs Cluster:", VLOOKUP(D1298,'Cluster Info'!$A$2:$B$113,2,FALSE)), "Non Cluster:")</f>
        <v>Non Cluster:</v>
      </c>
      <c r="T1298" s="106">
        <f t="shared" si="100"/>
        <v>0</v>
      </c>
      <c r="U1298" s="106">
        <f t="shared" si="102"/>
        <v>0</v>
      </c>
      <c r="V1298" s="106">
        <f t="shared" si="103"/>
        <v>0</v>
      </c>
      <c r="W1298" s="119">
        <f t="shared" si="101"/>
        <v>0</v>
      </c>
      <c r="X1298" s="106">
        <f t="shared" si="104"/>
        <v>0</v>
      </c>
    </row>
    <row r="1299" spans="1:24" ht="14">
      <c r="A1299" s="198"/>
      <c r="D1299" s="1"/>
      <c r="E1299" s="1"/>
      <c r="F1299" s="187"/>
      <c r="G1299" s="187"/>
      <c r="H1299" s="80" t="str">
        <f>IF(ISERROR(IF(ISERROR(VLOOKUP((LEFT(D1299,2)),'Fed. Agency Identifier Table'!A$2:C$63,3,FALSE)),(VLOOKUP((LEFT(D1299,1)),'Fed. Agency Identifier Table'!A$2:C$63,3,FALSE)),(VLOOKUP((LEFT(D1299,2)),'Fed. Agency Identifier Table'!A$2:C$63,3,FALSE)))),"",(IF(ISERROR(VLOOKUP((LEFT(D1299,2)),'Fed. Agency Identifier Table'!A$2:C$63,3,FALSE)),(VLOOKUP((LEFT(D1299,1)),'Fed. Agency Identifier Table'!A$2:C$63,3,FALSE)),(VLOOKUP((LEFT(D1299,2)),'Fed. Agency Identifier Table'!A$2:C$63,3,FALSE)))))</f>
        <v/>
      </c>
      <c r="I1299" s="150" t="str">
        <f>IF(ISNUMBER(SEARCH("*.unk*",D1299)),"Other Federal Awards",IF(ISERROR(VLOOKUP(D1299,'CFDA Program Titles Table'!A$2:C$2607,3,FALSE)),"",VLOOKUP(D1299,'CFDA Program Titles Table'!A$2:C$2607,3,FALSE)))</f>
        <v/>
      </c>
      <c r="J1299" s="70"/>
      <c r="K1299" s="70"/>
      <c r="L1299" s="2"/>
      <c r="M1299" s="10"/>
      <c r="N1299" s="10"/>
      <c r="R1299" s="17"/>
      <c r="S1299" s="106" t="str">
        <f>IFERROR(IF(J1299="Y", "Research And Development Programs Cluster:", VLOOKUP(D1299,'Cluster Info'!$A$2:$B$113,2,FALSE)), "Non Cluster:")</f>
        <v>Non Cluster:</v>
      </c>
      <c r="T1299" s="106">
        <f t="shared" si="100"/>
        <v>0</v>
      </c>
      <c r="U1299" s="106">
        <f t="shared" si="102"/>
        <v>0</v>
      </c>
      <c r="V1299" s="106">
        <f t="shared" si="103"/>
        <v>0</v>
      </c>
      <c r="W1299" s="119">
        <f t="shared" si="101"/>
        <v>0</v>
      </c>
      <c r="X1299" s="106">
        <f t="shared" si="104"/>
        <v>0</v>
      </c>
    </row>
    <row r="1300" spans="1:24" ht="14">
      <c r="A1300" s="198"/>
      <c r="D1300" s="1"/>
      <c r="E1300" s="1"/>
      <c r="F1300" s="187"/>
      <c r="G1300" s="187"/>
      <c r="H1300" s="80" t="str">
        <f>IF(ISERROR(IF(ISERROR(VLOOKUP((LEFT(D1300,2)),'Fed. Agency Identifier Table'!A$2:C$63,3,FALSE)),(VLOOKUP((LEFT(D1300,1)),'Fed. Agency Identifier Table'!A$2:C$63,3,FALSE)),(VLOOKUP((LEFT(D1300,2)),'Fed. Agency Identifier Table'!A$2:C$63,3,FALSE)))),"",(IF(ISERROR(VLOOKUP((LEFT(D1300,2)),'Fed. Agency Identifier Table'!A$2:C$63,3,FALSE)),(VLOOKUP((LEFT(D1300,1)),'Fed. Agency Identifier Table'!A$2:C$63,3,FALSE)),(VLOOKUP((LEFT(D1300,2)),'Fed. Agency Identifier Table'!A$2:C$63,3,FALSE)))))</f>
        <v/>
      </c>
      <c r="I1300" s="150" t="str">
        <f>IF(ISNUMBER(SEARCH("*.unk*",D1300)),"Other Federal Awards",IF(ISERROR(VLOOKUP(D1300,'CFDA Program Titles Table'!A$2:C$2607,3,FALSE)),"",VLOOKUP(D1300,'CFDA Program Titles Table'!A$2:C$2607,3,FALSE)))</f>
        <v/>
      </c>
      <c r="J1300" s="70"/>
      <c r="K1300" s="70"/>
      <c r="L1300" s="2"/>
      <c r="M1300" s="10"/>
      <c r="N1300" s="10"/>
      <c r="R1300" s="17"/>
      <c r="S1300" s="106" t="str">
        <f>IFERROR(IF(J1300="Y", "Research And Development Programs Cluster:", VLOOKUP(D1300,'Cluster Info'!$A$2:$B$113,2,FALSE)), "Non Cluster:")</f>
        <v>Non Cluster:</v>
      </c>
      <c r="T1300" s="106">
        <f t="shared" si="100"/>
        <v>0</v>
      </c>
      <c r="U1300" s="106">
        <f t="shared" si="102"/>
        <v>0</v>
      </c>
      <c r="V1300" s="106">
        <f t="shared" si="103"/>
        <v>0</v>
      </c>
      <c r="W1300" s="119">
        <f t="shared" si="101"/>
        <v>0</v>
      </c>
      <c r="X1300" s="106">
        <f t="shared" si="104"/>
        <v>0</v>
      </c>
    </row>
    <row r="1301" spans="1:24" ht="14">
      <c r="A1301" s="198"/>
      <c r="D1301" s="1"/>
      <c r="E1301" s="1"/>
      <c r="F1301" s="187"/>
      <c r="G1301" s="187"/>
      <c r="H1301" s="80" t="str">
        <f>IF(ISERROR(IF(ISERROR(VLOOKUP((LEFT(D1301,2)),'Fed. Agency Identifier Table'!A$2:C$63,3,FALSE)),(VLOOKUP((LEFT(D1301,1)),'Fed. Agency Identifier Table'!A$2:C$63,3,FALSE)),(VLOOKUP((LEFT(D1301,2)),'Fed. Agency Identifier Table'!A$2:C$63,3,FALSE)))),"",(IF(ISERROR(VLOOKUP((LEFT(D1301,2)),'Fed. Agency Identifier Table'!A$2:C$63,3,FALSE)),(VLOOKUP((LEFT(D1301,1)),'Fed. Agency Identifier Table'!A$2:C$63,3,FALSE)),(VLOOKUP((LEFT(D1301,2)),'Fed. Agency Identifier Table'!A$2:C$63,3,FALSE)))))</f>
        <v/>
      </c>
      <c r="I1301" s="150" t="str">
        <f>IF(ISNUMBER(SEARCH("*.unk*",D1301)),"Other Federal Awards",IF(ISERROR(VLOOKUP(D1301,'CFDA Program Titles Table'!A$2:C$2607,3,FALSE)),"",VLOOKUP(D1301,'CFDA Program Titles Table'!A$2:C$2607,3,FALSE)))</f>
        <v/>
      </c>
      <c r="J1301" s="70"/>
      <c r="K1301" s="70"/>
      <c r="L1301" s="2"/>
      <c r="M1301" s="10"/>
      <c r="N1301" s="10"/>
      <c r="R1301" s="17"/>
      <c r="S1301" s="106" t="str">
        <f>IFERROR(IF(J1301="Y", "Research And Development Programs Cluster:", VLOOKUP(D1301,'Cluster Info'!$A$2:$B$113,2,FALSE)), "Non Cluster:")</f>
        <v>Non Cluster:</v>
      </c>
      <c r="T1301" s="106">
        <f t="shared" si="100"/>
        <v>0</v>
      </c>
      <c r="U1301" s="106">
        <f t="shared" si="102"/>
        <v>0</v>
      </c>
      <c r="V1301" s="106">
        <f t="shared" si="103"/>
        <v>0</v>
      </c>
      <c r="W1301" s="119">
        <f t="shared" si="101"/>
        <v>0</v>
      </c>
      <c r="X1301" s="106">
        <f t="shared" si="104"/>
        <v>0</v>
      </c>
    </row>
    <row r="1302" spans="1:24" ht="14">
      <c r="A1302" s="198"/>
      <c r="D1302" s="1"/>
      <c r="E1302" s="1"/>
      <c r="F1302" s="187"/>
      <c r="G1302" s="187"/>
      <c r="H1302" s="80" t="str">
        <f>IF(ISERROR(IF(ISERROR(VLOOKUP((LEFT(D1302,2)),'Fed. Agency Identifier Table'!A$2:C$63,3,FALSE)),(VLOOKUP((LEFT(D1302,1)),'Fed. Agency Identifier Table'!A$2:C$63,3,FALSE)),(VLOOKUP((LEFT(D1302,2)),'Fed. Agency Identifier Table'!A$2:C$63,3,FALSE)))),"",(IF(ISERROR(VLOOKUP((LEFT(D1302,2)),'Fed. Agency Identifier Table'!A$2:C$63,3,FALSE)),(VLOOKUP((LEFT(D1302,1)),'Fed. Agency Identifier Table'!A$2:C$63,3,FALSE)),(VLOOKUP((LEFT(D1302,2)),'Fed. Agency Identifier Table'!A$2:C$63,3,FALSE)))))</f>
        <v/>
      </c>
      <c r="I1302" s="150" t="str">
        <f>IF(ISNUMBER(SEARCH("*.unk*",D1302)),"Other Federal Awards",IF(ISERROR(VLOOKUP(D1302,'CFDA Program Titles Table'!A$2:C$2607,3,FALSE)),"",VLOOKUP(D1302,'CFDA Program Titles Table'!A$2:C$2607,3,FALSE)))</f>
        <v/>
      </c>
      <c r="J1302" s="70"/>
      <c r="K1302" s="70"/>
      <c r="L1302" s="2"/>
      <c r="M1302" s="10"/>
      <c r="N1302" s="10"/>
      <c r="R1302" s="17"/>
      <c r="S1302" s="106" t="str">
        <f>IFERROR(IF(J1302="Y", "Research And Development Programs Cluster:", VLOOKUP(D1302,'Cluster Info'!$A$2:$B$113,2,FALSE)), "Non Cluster:")</f>
        <v>Non Cluster:</v>
      </c>
      <c r="T1302" s="106">
        <f t="shared" si="100"/>
        <v>0</v>
      </c>
      <c r="U1302" s="106">
        <f t="shared" si="102"/>
        <v>0</v>
      </c>
      <c r="V1302" s="106">
        <f t="shared" si="103"/>
        <v>0</v>
      </c>
      <c r="W1302" s="119">
        <f t="shared" si="101"/>
        <v>0</v>
      </c>
      <c r="X1302" s="106">
        <f t="shared" si="104"/>
        <v>0</v>
      </c>
    </row>
    <row r="1303" spans="1:24" ht="14">
      <c r="A1303" s="198"/>
      <c r="D1303" s="1"/>
      <c r="E1303" s="1"/>
      <c r="F1303" s="187"/>
      <c r="G1303" s="187"/>
      <c r="H1303" s="80" t="str">
        <f>IF(ISERROR(IF(ISERROR(VLOOKUP((LEFT(D1303,2)),'Fed. Agency Identifier Table'!A$2:C$63,3,FALSE)),(VLOOKUP((LEFT(D1303,1)),'Fed. Agency Identifier Table'!A$2:C$63,3,FALSE)),(VLOOKUP((LEFT(D1303,2)),'Fed. Agency Identifier Table'!A$2:C$63,3,FALSE)))),"",(IF(ISERROR(VLOOKUP((LEFT(D1303,2)),'Fed. Agency Identifier Table'!A$2:C$63,3,FALSE)),(VLOOKUP((LEFT(D1303,1)),'Fed. Agency Identifier Table'!A$2:C$63,3,FALSE)),(VLOOKUP((LEFT(D1303,2)),'Fed. Agency Identifier Table'!A$2:C$63,3,FALSE)))))</f>
        <v/>
      </c>
      <c r="I1303" s="150" t="str">
        <f>IF(ISNUMBER(SEARCH("*.unk*",D1303)),"Other Federal Awards",IF(ISERROR(VLOOKUP(D1303,'CFDA Program Titles Table'!A$2:C$2607,3,FALSE)),"",VLOOKUP(D1303,'CFDA Program Titles Table'!A$2:C$2607,3,FALSE)))</f>
        <v/>
      </c>
      <c r="J1303" s="70"/>
      <c r="K1303" s="70"/>
      <c r="L1303" s="2"/>
      <c r="M1303" s="10"/>
      <c r="N1303" s="10"/>
      <c r="R1303" s="17"/>
      <c r="S1303" s="106" t="str">
        <f>IFERROR(IF(J1303="Y", "Research And Development Programs Cluster:", VLOOKUP(D1303,'Cluster Info'!$A$2:$B$113,2,FALSE)), "Non Cluster:")</f>
        <v>Non Cluster:</v>
      </c>
      <c r="T1303" s="106">
        <f t="shared" si="100"/>
        <v>0</v>
      </c>
      <c r="U1303" s="106">
        <f t="shared" si="102"/>
        <v>0</v>
      </c>
      <c r="V1303" s="106">
        <f t="shared" si="103"/>
        <v>0</v>
      </c>
      <c r="W1303" s="119">
        <f t="shared" si="101"/>
        <v>0</v>
      </c>
      <c r="X1303" s="106">
        <f t="shared" si="104"/>
        <v>0</v>
      </c>
    </row>
    <row r="1304" spans="1:24" ht="14">
      <c r="A1304" s="198"/>
      <c r="D1304" s="1"/>
      <c r="E1304" s="1"/>
      <c r="F1304" s="187"/>
      <c r="G1304" s="187"/>
      <c r="H1304" s="80" t="str">
        <f>IF(ISERROR(IF(ISERROR(VLOOKUP((LEFT(D1304,2)),'Fed. Agency Identifier Table'!A$2:C$63,3,FALSE)),(VLOOKUP((LEFT(D1304,1)),'Fed. Agency Identifier Table'!A$2:C$63,3,FALSE)),(VLOOKUP((LEFT(D1304,2)),'Fed. Agency Identifier Table'!A$2:C$63,3,FALSE)))),"",(IF(ISERROR(VLOOKUP((LEFT(D1304,2)),'Fed. Agency Identifier Table'!A$2:C$63,3,FALSE)),(VLOOKUP((LEFT(D1304,1)),'Fed. Agency Identifier Table'!A$2:C$63,3,FALSE)),(VLOOKUP((LEFT(D1304,2)),'Fed. Agency Identifier Table'!A$2:C$63,3,FALSE)))))</f>
        <v/>
      </c>
      <c r="I1304" s="150" t="str">
        <f>IF(ISNUMBER(SEARCH("*.unk*",D1304)),"Other Federal Awards",IF(ISERROR(VLOOKUP(D1304,'CFDA Program Titles Table'!A$2:C$2607,3,FALSE)),"",VLOOKUP(D1304,'CFDA Program Titles Table'!A$2:C$2607,3,FALSE)))</f>
        <v/>
      </c>
      <c r="J1304" s="70"/>
      <c r="K1304" s="70"/>
      <c r="L1304" s="2"/>
      <c r="M1304" s="10"/>
      <c r="N1304" s="10"/>
      <c r="R1304" s="17"/>
      <c r="S1304" s="106" t="str">
        <f>IFERROR(IF(J1304="Y", "Research And Development Programs Cluster:", VLOOKUP(D1304,'Cluster Info'!$A$2:$B$113,2,FALSE)), "Non Cluster:")</f>
        <v>Non Cluster:</v>
      </c>
      <c r="T1304" s="106">
        <f t="shared" si="100"/>
        <v>0</v>
      </c>
      <c r="U1304" s="106">
        <f t="shared" si="102"/>
        <v>0</v>
      </c>
      <c r="V1304" s="106">
        <f t="shared" si="103"/>
        <v>0</v>
      </c>
      <c r="W1304" s="119">
        <f t="shared" si="101"/>
        <v>0</v>
      </c>
      <c r="X1304" s="106">
        <f t="shared" si="104"/>
        <v>0</v>
      </c>
    </row>
    <row r="1305" spans="1:24" ht="14">
      <c r="A1305" s="198"/>
      <c r="D1305" s="1"/>
      <c r="E1305" s="1"/>
      <c r="F1305" s="187"/>
      <c r="G1305" s="187"/>
      <c r="H1305" s="80" t="str">
        <f>IF(ISERROR(IF(ISERROR(VLOOKUP((LEFT(D1305,2)),'Fed. Agency Identifier Table'!A$2:C$63,3,FALSE)),(VLOOKUP((LEFT(D1305,1)),'Fed. Agency Identifier Table'!A$2:C$63,3,FALSE)),(VLOOKUP((LEFT(D1305,2)),'Fed. Agency Identifier Table'!A$2:C$63,3,FALSE)))),"",(IF(ISERROR(VLOOKUP((LEFT(D1305,2)),'Fed. Agency Identifier Table'!A$2:C$63,3,FALSE)),(VLOOKUP((LEFT(D1305,1)),'Fed. Agency Identifier Table'!A$2:C$63,3,FALSE)),(VLOOKUP((LEFT(D1305,2)),'Fed. Agency Identifier Table'!A$2:C$63,3,FALSE)))))</f>
        <v/>
      </c>
      <c r="I1305" s="150" t="str">
        <f>IF(ISNUMBER(SEARCH("*.unk*",D1305)),"Other Federal Awards",IF(ISERROR(VLOOKUP(D1305,'CFDA Program Titles Table'!A$2:C$2607,3,FALSE)),"",VLOOKUP(D1305,'CFDA Program Titles Table'!A$2:C$2607,3,FALSE)))</f>
        <v/>
      </c>
      <c r="J1305" s="70"/>
      <c r="K1305" s="70"/>
      <c r="L1305" s="2"/>
      <c r="M1305" s="10"/>
      <c r="N1305" s="10"/>
      <c r="R1305" s="17"/>
      <c r="S1305" s="106" t="str">
        <f>IFERROR(IF(J1305="Y", "Research And Development Programs Cluster:", VLOOKUP(D1305,'Cluster Info'!$A$2:$B$113,2,FALSE)), "Non Cluster:")</f>
        <v>Non Cluster:</v>
      </c>
      <c r="T1305" s="106">
        <f t="shared" si="100"/>
        <v>0</v>
      </c>
      <c r="U1305" s="106">
        <f t="shared" si="102"/>
        <v>0</v>
      </c>
      <c r="V1305" s="106">
        <f t="shared" si="103"/>
        <v>0</v>
      </c>
      <c r="W1305" s="119">
        <f t="shared" si="101"/>
        <v>0</v>
      </c>
      <c r="X1305" s="106">
        <f t="shared" si="104"/>
        <v>0</v>
      </c>
    </row>
    <row r="1306" spans="1:24" ht="14">
      <c r="A1306" s="198"/>
      <c r="D1306" s="1"/>
      <c r="E1306" s="1"/>
      <c r="F1306" s="187"/>
      <c r="G1306" s="187"/>
      <c r="H1306" s="80" t="str">
        <f>IF(ISERROR(IF(ISERROR(VLOOKUP((LEFT(D1306,2)),'Fed. Agency Identifier Table'!A$2:C$63,3,FALSE)),(VLOOKUP((LEFT(D1306,1)),'Fed. Agency Identifier Table'!A$2:C$63,3,FALSE)),(VLOOKUP((LEFT(D1306,2)),'Fed. Agency Identifier Table'!A$2:C$63,3,FALSE)))),"",(IF(ISERROR(VLOOKUP((LEFT(D1306,2)),'Fed. Agency Identifier Table'!A$2:C$63,3,FALSE)),(VLOOKUP((LEFT(D1306,1)),'Fed. Agency Identifier Table'!A$2:C$63,3,FALSE)),(VLOOKUP((LEFT(D1306,2)),'Fed. Agency Identifier Table'!A$2:C$63,3,FALSE)))))</f>
        <v/>
      </c>
      <c r="I1306" s="150" t="str">
        <f>IF(ISNUMBER(SEARCH("*.unk*",D1306)),"Other Federal Awards",IF(ISERROR(VLOOKUP(D1306,'CFDA Program Titles Table'!A$2:C$2607,3,FALSE)),"",VLOOKUP(D1306,'CFDA Program Titles Table'!A$2:C$2607,3,FALSE)))</f>
        <v/>
      </c>
      <c r="J1306" s="70"/>
      <c r="K1306" s="70"/>
      <c r="L1306" s="2"/>
      <c r="M1306" s="10"/>
      <c r="N1306" s="10"/>
      <c r="R1306" s="17"/>
      <c r="S1306" s="106" t="str">
        <f>IFERROR(IF(J1306="Y", "Research And Development Programs Cluster:", VLOOKUP(D1306,'Cluster Info'!$A$2:$B$113,2,FALSE)), "Non Cluster:")</f>
        <v>Non Cluster:</v>
      </c>
      <c r="T1306" s="106">
        <f t="shared" si="100"/>
        <v>0</v>
      </c>
      <c r="U1306" s="106">
        <f t="shared" si="102"/>
        <v>0</v>
      </c>
      <c r="V1306" s="106">
        <f t="shared" si="103"/>
        <v>0</v>
      </c>
      <c r="W1306" s="119">
        <f t="shared" si="101"/>
        <v>0</v>
      </c>
      <c r="X1306" s="106">
        <f t="shared" si="104"/>
        <v>0</v>
      </c>
    </row>
    <row r="1307" spans="1:24" ht="14">
      <c r="A1307" s="198"/>
      <c r="D1307" s="1"/>
      <c r="E1307" s="1"/>
      <c r="F1307" s="187"/>
      <c r="G1307" s="187"/>
      <c r="H1307" s="80" t="str">
        <f>IF(ISERROR(IF(ISERROR(VLOOKUP((LEFT(D1307,2)),'Fed. Agency Identifier Table'!A$2:C$63,3,FALSE)),(VLOOKUP((LEFT(D1307,1)),'Fed. Agency Identifier Table'!A$2:C$63,3,FALSE)),(VLOOKUP((LEFT(D1307,2)),'Fed. Agency Identifier Table'!A$2:C$63,3,FALSE)))),"",(IF(ISERROR(VLOOKUP((LEFT(D1307,2)),'Fed. Agency Identifier Table'!A$2:C$63,3,FALSE)),(VLOOKUP((LEFT(D1307,1)),'Fed. Agency Identifier Table'!A$2:C$63,3,FALSE)),(VLOOKUP((LEFT(D1307,2)),'Fed. Agency Identifier Table'!A$2:C$63,3,FALSE)))))</f>
        <v/>
      </c>
      <c r="I1307" s="150" t="str">
        <f>IF(ISNUMBER(SEARCH("*.unk*",D1307)),"Other Federal Awards",IF(ISERROR(VLOOKUP(D1307,'CFDA Program Titles Table'!A$2:C$2607,3,FALSE)),"",VLOOKUP(D1307,'CFDA Program Titles Table'!A$2:C$2607,3,FALSE)))</f>
        <v/>
      </c>
      <c r="J1307" s="70"/>
      <c r="K1307" s="70"/>
      <c r="L1307" s="2"/>
      <c r="M1307" s="10"/>
      <c r="N1307" s="10"/>
      <c r="R1307" s="17"/>
      <c r="S1307" s="106" t="str">
        <f>IFERROR(IF(J1307="Y", "Research And Development Programs Cluster:", VLOOKUP(D1307,'Cluster Info'!$A$2:$B$113,2,FALSE)), "Non Cluster:")</f>
        <v>Non Cluster:</v>
      </c>
      <c r="T1307" s="106">
        <f t="shared" si="100"/>
        <v>0</v>
      </c>
      <c r="U1307" s="106">
        <f t="shared" si="102"/>
        <v>0</v>
      </c>
      <c r="V1307" s="106">
        <f t="shared" si="103"/>
        <v>0</v>
      </c>
      <c r="W1307" s="119">
        <f t="shared" si="101"/>
        <v>0</v>
      </c>
      <c r="X1307" s="106">
        <f t="shared" si="104"/>
        <v>0</v>
      </c>
    </row>
    <row r="1308" spans="1:24" ht="14">
      <c r="A1308" s="198"/>
      <c r="D1308" s="1"/>
      <c r="E1308" s="1"/>
      <c r="F1308" s="187"/>
      <c r="G1308" s="187"/>
      <c r="H1308" s="80" t="str">
        <f>IF(ISERROR(IF(ISERROR(VLOOKUP((LEFT(D1308,2)),'Fed. Agency Identifier Table'!A$2:C$63,3,FALSE)),(VLOOKUP((LEFT(D1308,1)),'Fed. Agency Identifier Table'!A$2:C$63,3,FALSE)),(VLOOKUP((LEFT(D1308,2)),'Fed. Agency Identifier Table'!A$2:C$63,3,FALSE)))),"",(IF(ISERROR(VLOOKUP((LEFT(D1308,2)),'Fed. Agency Identifier Table'!A$2:C$63,3,FALSE)),(VLOOKUP((LEFT(D1308,1)),'Fed. Agency Identifier Table'!A$2:C$63,3,FALSE)),(VLOOKUP((LEFT(D1308,2)),'Fed. Agency Identifier Table'!A$2:C$63,3,FALSE)))))</f>
        <v/>
      </c>
      <c r="I1308" s="150" t="str">
        <f>IF(ISNUMBER(SEARCH("*.unk*",D1308)),"Other Federal Awards",IF(ISERROR(VLOOKUP(D1308,'CFDA Program Titles Table'!A$2:C$2607,3,FALSE)),"",VLOOKUP(D1308,'CFDA Program Titles Table'!A$2:C$2607,3,FALSE)))</f>
        <v/>
      </c>
      <c r="J1308" s="70"/>
      <c r="K1308" s="70"/>
      <c r="L1308" s="2"/>
      <c r="M1308" s="10"/>
      <c r="N1308" s="10"/>
      <c r="R1308" s="17"/>
      <c r="S1308" s="106" t="str">
        <f>IFERROR(IF(J1308="Y", "Research And Development Programs Cluster:", VLOOKUP(D1308,'Cluster Info'!$A$2:$B$113,2,FALSE)), "Non Cluster:")</f>
        <v>Non Cluster:</v>
      </c>
      <c r="T1308" s="106">
        <f t="shared" si="100"/>
        <v>0</v>
      </c>
      <c r="U1308" s="106">
        <f t="shared" si="102"/>
        <v>0</v>
      </c>
      <c r="V1308" s="106">
        <f t="shared" si="103"/>
        <v>0</v>
      </c>
      <c r="W1308" s="119">
        <f t="shared" si="101"/>
        <v>0</v>
      </c>
      <c r="X1308" s="106">
        <f t="shared" si="104"/>
        <v>0</v>
      </c>
    </row>
    <row r="1309" spans="1:24" ht="14">
      <c r="A1309" s="198"/>
      <c r="D1309" s="1"/>
      <c r="E1309" s="1"/>
      <c r="F1309" s="187"/>
      <c r="G1309" s="187"/>
      <c r="H1309" s="80" t="str">
        <f>IF(ISERROR(IF(ISERROR(VLOOKUP((LEFT(D1309,2)),'Fed. Agency Identifier Table'!A$2:C$63,3,FALSE)),(VLOOKUP((LEFT(D1309,1)),'Fed. Agency Identifier Table'!A$2:C$63,3,FALSE)),(VLOOKUP((LEFT(D1309,2)),'Fed. Agency Identifier Table'!A$2:C$63,3,FALSE)))),"",(IF(ISERROR(VLOOKUP((LEFT(D1309,2)),'Fed. Agency Identifier Table'!A$2:C$63,3,FALSE)),(VLOOKUP((LEFT(D1309,1)),'Fed. Agency Identifier Table'!A$2:C$63,3,FALSE)),(VLOOKUP((LEFT(D1309,2)),'Fed. Agency Identifier Table'!A$2:C$63,3,FALSE)))))</f>
        <v/>
      </c>
      <c r="I1309" s="150" t="str">
        <f>IF(ISNUMBER(SEARCH("*.unk*",D1309)),"Other Federal Awards",IF(ISERROR(VLOOKUP(D1309,'CFDA Program Titles Table'!A$2:C$2607,3,FALSE)),"",VLOOKUP(D1309,'CFDA Program Titles Table'!A$2:C$2607,3,FALSE)))</f>
        <v/>
      </c>
      <c r="J1309" s="70"/>
      <c r="K1309" s="70"/>
      <c r="L1309" s="2"/>
      <c r="M1309" s="10"/>
      <c r="N1309" s="10"/>
      <c r="R1309" s="17"/>
      <c r="S1309" s="106" t="str">
        <f>IFERROR(IF(J1309="Y", "Research And Development Programs Cluster:", VLOOKUP(D1309,'Cluster Info'!$A$2:$B$113,2,FALSE)), "Non Cluster:")</f>
        <v>Non Cluster:</v>
      </c>
      <c r="T1309" s="106">
        <f t="shared" si="100"/>
        <v>0</v>
      </c>
      <c r="U1309" s="106">
        <f t="shared" si="102"/>
        <v>0</v>
      </c>
      <c r="V1309" s="106">
        <f t="shared" si="103"/>
        <v>0</v>
      </c>
      <c r="W1309" s="119">
        <f t="shared" si="101"/>
        <v>0</v>
      </c>
      <c r="X1309" s="106">
        <f t="shared" si="104"/>
        <v>0</v>
      </c>
    </row>
    <row r="1310" spans="1:24" ht="14">
      <c r="A1310" s="198"/>
      <c r="D1310" s="1"/>
      <c r="E1310" s="1"/>
      <c r="F1310" s="187"/>
      <c r="G1310" s="187"/>
      <c r="H1310" s="80" t="str">
        <f>IF(ISERROR(IF(ISERROR(VLOOKUP((LEFT(D1310,2)),'Fed. Agency Identifier Table'!A$2:C$63,3,FALSE)),(VLOOKUP((LEFT(D1310,1)),'Fed. Agency Identifier Table'!A$2:C$63,3,FALSE)),(VLOOKUP((LEFT(D1310,2)),'Fed. Agency Identifier Table'!A$2:C$63,3,FALSE)))),"",(IF(ISERROR(VLOOKUP((LEFT(D1310,2)),'Fed. Agency Identifier Table'!A$2:C$63,3,FALSE)),(VLOOKUP((LEFT(D1310,1)),'Fed. Agency Identifier Table'!A$2:C$63,3,FALSE)),(VLOOKUP((LEFT(D1310,2)),'Fed. Agency Identifier Table'!A$2:C$63,3,FALSE)))))</f>
        <v/>
      </c>
      <c r="I1310" s="150" t="str">
        <f>IF(ISNUMBER(SEARCH("*.unk*",D1310)),"Other Federal Awards",IF(ISERROR(VLOOKUP(D1310,'CFDA Program Titles Table'!A$2:C$2607,3,FALSE)),"",VLOOKUP(D1310,'CFDA Program Titles Table'!A$2:C$2607,3,FALSE)))</f>
        <v/>
      </c>
      <c r="J1310" s="70"/>
      <c r="K1310" s="70"/>
      <c r="L1310" s="2"/>
      <c r="M1310" s="10"/>
      <c r="N1310" s="10"/>
      <c r="R1310" s="17"/>
      <c r="S1310" s="106" t="str">
        <f>IFERROR(IF(J1310="Y", "Research And Development Programs Cluster:", VLOOKUP(D1310,'Cluster Info'!$A$2:$B$113,2,FALSE)), "Non Cluster:")</f>
        <v>Non Cluster:</v>
      </c>
      <c r="T1310" s="106">
        <f t="shared" si="100"/>
        <v>0</v>
      </c>
      <c r="U1310" s="106">
        <f t="shared" si="102"/>
        <v>0</v>
      </c>
      <c r="V1310" s="106">
        <f t="shared" si="103"/>
        <v>0</v>
      </c>
      <c r="W1310" s="119">
        <f t="shared" si="101"/>
        <v>0</v>
      </c>
      <c r="X1310" s="106">
        <f t="shared" si="104"/>
        <v>0</v>
      </c>
    </row>
    <row r="1311" spans="1:24" ht="14">
      <c r="A1311" s="198"/>
      <c r="D1311" s="1"/>
      <c r="E1311" s="1"/>
      <c r="F1311" s="187"/>
      <c r="G1311" s="187"/>
      <c r="H1311" s="80" t="str">
        <f>IF(ISERROR(IF(ISERROR(VLOOKUP((LEFT(D1311,2)),'Fed. Agency Identifier Table'!A$2:C$63,3,FALSE)),(VLOOKUP((LEFT(D1311,1)),'Fed. Agency Identifier Table'!A$2:C$63,3,FALSE)),(VLOOKUP((LEFT(D1311,2)),'Fed. Agency Identifier Table'!A$2:C$63,3,FALSE)))),"",(IF(ISERROR(VLOOKUP((LEFT(D1311,2)),'Fed. Agency Identifier Table'!A$2:C$63,3,FALSE)),(VLOOKUP((LEFT(D1311,1)),'Fed. Agency Identifier Table'!A$2:C$63,3,FALSE)),(VLOOKUP((LEFT(D1311,2)),'Fed. Agency Identifier Table'!A$2:C$63,3,FALSE)))))</f>
        <v/>
      </c>
      <c r="I1311" s="150" t="str">
        <f>IF(ISNUMBER(SEARCH("*.unk*",D1311)),"Other Federal Awards",IF(ISERROR(VLOOKUP(D1311,'CFDA Program Titles Table'!A$2:C$2607,3,FALSE)),"",VLOOKUP(D1311,'CFDA Program Titles Table'!A$2:C$2607,3,FALSE)))</f>
        <v/>
      </c>
      <c r="J1311" s="70"/>
      <c r="K1311" s="70"/>
      <c r="L1311" s="2"/>
      <c r="M1311" s="10"/>
      <c r="N1311" s="10"/>
      <c r="R1311" s="17"/>
      <c r="S1311" s="106" t="str">
        <f>IFERROR(IF(J1311="Y", "Research And Development Programs Cluster:", VLOOKUP(D1311,'Cluster Info'!$A$2:$B$113,2,FALSE)), "Non Cluster:")</f>
        <v>Non Cluster:</v>
      </c>
      <c r="T1311" s="106">
        <f t="shared" si="100"/>
        <v>0</v>
      </c>
      <c r="U1311" s="106">
        <f t="shared" si="102"/>
        <v>0</v>
      </c>
      <c r="V1311" s="106">
        <f t="shared" si="103"/>
        <v>0</v>
      </c>
      <c r="W1311" s="119">
        <f t="shared" si="101"/>
        <v>0</v>
      </c>
      <c r="X1311" s="106">
        <f t="shared" si="104"/>
        <v>0</v>
      </c>
    </row>
    <row r="1312" spans="1:24" ht="14">
      <c r="A1312" s="198"/>
      <c r="D1312" s="1"/>
      <c r="E1312" s="1"/>
      <c r="F1312" s="187"/>
      <c r="G1312" s="187"/>
      <c r="H1312" s="80" t="str">
        <f>IF(ISERROR(IF(ISERROR(VLOOKUP((LEFT(D1312,2)),'Fed. Agency Identifier Table'!A$2:C$63,3,FALSE)),(VLOOKUP((LEFT(D1312,1)),'Fed. Agency Identifier Table'!A$2:C$63,3,FALSE)),(VLOOKUP((LEFT(D1312,2)),'Fed. Agency Identifier Table'!A$2:C$63,3,FALSE)))),"",(IF(ISERROR(VLOOKUP((LEFT(D1312,2)),'Fed. Agency Identifier Table'!A$2:C$63,3,FALSE)),(VLOOKUP((LEFT(D1312,1)),'Fed. Agency Identifier Table'!A$2:C$63,3,FALSE)),(VLOOKUP((LEFT(D1312,2)),'Fed. Agency Identifier Table'!A$2:C$63,3,FALSE)))))</f>
        <v/>
      </c>
      <c r="I1312" s="150" t="str">
        <f>IF(ISNUMBER(SEARCH("*.unk*",D1312)),"Other Federal Awards",IF(ISERROR(VLOOKUP(D1312,'CFDA Program Titles Table'!A$2:C$2607,3,FALSE)),"",VLOOKUP(D1312,'CFDA Program Titles Table'!A$2:C$2607,3,FALSE)))</f>
        <v/>
      </c>
      <c r="J1312" s="70"/>
      <c r="K1312" s="70"/>
      <c r="L1312" s="2"/>
      <c r="M1312" s="10"/>
      <c r="N1312" s="10"/>
      <c r="R1312" s="17"/>
      <c r="S1312" s="106" t="str">
        <f>IFERROR(IF(J1312="Y", "Research And Development Programs Cluster:", VLOOKUP(D1312,'Cluster Info'!$A$2:$B$113,2,FALSE)), "Non Cluster:")</f>
        <v>Non Cluster:</v>
      </c>
      <c r="T1312" s="106">
        <f t="shared" si="100"/>
        <v>0</v>
      </c>
      <c r="U1312" s="106">
        <f t="shared" si="102"/>
        <v>0</v>
      </c>
      <c r="V1312" s="106">
        <f t="shared" si="103"/>
        <v>0</v>
      </c>
      <c r="W1312" s="119">
        <f t="shared" si="101"/>
        <v>0</v>
      </c>
      <c r="X1312" s="106">
        <f t="shared" si="104"/>
        <v>0</v>
      </c>
    </row>
    <row r="1313" spans="1:24" ht="14">
      <c r="A1313" s="198"/>
      <c r="D1313" s="1"/>
      <c r="E1313" s="1"/>
      <c r="F1313" s="187"/>
      <c r="G1313" s="187"/>
      <c r="H1313" s="80" t="str">
        <f>IF(ISERROR(IF(ISERROR(VLOOKUP((LEFT(D1313,2)),'Fed. Agency Identifier Table'!A$2:C$63,3,FALSE)),(VLOOKUP((LEFT(D1313,1)),'Fed. Agency Identifier Table'!A$2:C$63,3,FALSE)),(VLOOKUP((LEFT(D1313,2)),'Fed. Agency Identifier Table'!A$2:C$63,3,FALSE)))),"",(IF(ISERROR(VLOOKUP((LEFT(D1313,2)),'Fed. Agency Identifier Table'!A$2:C$63,3,FALSE)),(VLOOKUP((LEFT(D1313,1)),'Fed. Agency Identifier Table'!A$2:C$63,3,FALSE)),(VLOOKUP((LEFT(D1313,2)),'Fed. Agency Identifier Table'!A$2:C$63,3,FALSE)))))</f>
        <v/>
      </c>
      <c r="I1313" s="150" t="str">
        <f>IF(ISNUMBER(SEARCH("*.unk*",D1313)),"Other Federal Awards",IF(ISERROR(VLOOKUP(D1313,'CFDA Program Titles Table'!A$2:C$2607,3,FALSE)),"",VLOOKUP(D1313,'CFDA Program Titles Table'!A$2:C$2607,3,FALSE)))</f>
        <v/>
      </c>
      <c r="J1313" s="70"/>
      <c r="K1313" s="70"/>
      <c r="L1313" s="2"/>
      <c r="M1313" s="10"/>
      <c r="N1313" s="10"/>
      <c r="R1313" s="17"/>
      <c r="S1313" s="106" t="str">
        <f>IFERROR(IF(J1313="Y", "Research And Development Programs Cluster:", VLOOKUP(D1313,'Cluster Info'!$A$2:$B$113,2,FALSE)), "Non Cluster:")</f>
        <v>Non Cluster:</v>
      </c>
      <c r="T1313" s="106">
        <f t="shared" si="100"/>
        <v>0</v>
      </c>
      <c r="U1313" s="106">
        <f t="shared" si="102"/>
        <v>0</v>
      </c>
      <c r="V1313" s="106">
        <f t="shared" si="103"/>
        <v>0</v>
      </c>
      <c r="W1313" s="119">
        <f t="shared" si="101"/>
        <v>0</v>
      </c>
      <c r="X1313" s="106">
        <f t="shared" si="104"/>
        <v>0</v>
      </c>
    </row>
    <row r="1314" spans="1:24" ht="14">
      <c r="A1314" s="198"/>
      <c r="D1314" s="1"/>
      <c r="E1314" s="1"/>
      <c r="F1314" s="187"/>
      <c r="G1314" s="187"/>
      <c r="H1314" s="80" t="str">
        <f>IF(ISERROR(IF(ISERROR(VLOOKUP((LEFT(D1314,2)),'Fed. Agency Identifier Table'!A$2:C$63,3,FALSE)),(VLOOKUP((LEFT(D1314,1)),'Fed. Agency Identifier Table'!A$2:C$63,3,FALSE)),(VLOOKUP((LEFT(D1314,2)),'Fed. Agency Identifier Table'!A$2:C$63,3,FALSE)))),"",(IF(ISERROR(VLOOKUP((LEFT(D1314,2)),'Fed. Agency Identifier Table'!A$2:C$63,3,FALSE)),(VLOOKUP((LEFT(D1314,1)),'Fed. Agency Identifier Table'!A$2:C$63,3,FALSE)),(VLOOKUP((LEFT(D1314,2)),'Fed. Agency Identifier Table'!A$2:C$63,3,FALSE)))))</f>
        <v/>
      </c>
      <c r="I1314" s="150" t="str">
        <f>IF(ISNUMBER(SEARCH("*.unk*",D1314)),"Other Federal Awards",IF(ISERROR(VLOOKUP(D1314,'CFDA Program Titles Table'!A$2:C$2607,3,FALSE)),"",VLOOKUP(D1314,'CFDA Program Titles Table'!A$2:C$2607,3,FALSE)))</f>
        <v/>
      </c>
      <c r="J1314" s="70"/>
      <c r="K1314" s="70"/>
      <c r="L1314" s="2"/>
      <c r="M1314" s="10"/>
      <c r="N1314" s="10"/>
      <c r="R1314" s="17"/>
      <c r="S1314" s="106" t="str">
        <f>IFERROR(IF(J1314="Y", "Research And Development Programs Cluster:", VLOOKUP(D1314,'Cluster Info'!$A$2:$B$113,2,FALSE)), "Non Cluster:")</f>
        <v>Non Cluster:</v>
      </c>
      <c r="T1314" s="106">
        <f t="shared" si="100"/>
        <v>0</v>
      </c>
      <c r="U1314" s="106">
        <f t="shared" si="102"/>
        <v>0</v>
      </c>
      <c r="V1314" s="106">
        <f t="shared" si="103"/>
        <v>0</v>
      </c>
      <c r="W1314" s="119">
        <f t="shared" si="101"/>
        <v>0</v>
      </c>
      <c r="X1314" s="106">
        <f t="shared" si="104"/>
        <v>0</v>
      </c>
    </row>
    <row r="1315" spans="1:24" ht="14">
      <c r="A1315" s="198"/>
      <c r="D1315" s="1"/>
      <c r="E1315" s="1"/>
      <c r="F1315" s="187"/>
      <c r="G1315" s="187"/>
      <c r="H1315" s="80" t="str">
        <f>IF(ISERROR(IF(ISERROR(VLOOKUP((LEFT(D1315,2)),'Fed. Agency Identifier Table'!A$2:C$63,3,FALSE)),(VLOOKUP((LEFT(D1315,1)),'Fed. Agency Identifier Table'!A$2:C$63,3,FALSE)),(VLOOKUP((LEFT(D1315,2)),'Fed. Agency Identifier Table'!A$2:C$63,3,FALSE)))),"",(IF(ISERROR(VLOOKUP((LEFT(D1315,2)),'Fed. Agency Identifier Table'!A$2:C$63,3,FALSE)),(VLOOKUP((LEFT(D1315,1)),'Fed. Agency Identifier Table'!A$2:C$63,3,FALSE)),(VLOOKUP((LEFT(D1315,2)),'Fed. Agency Identifier Table'!A$2:C$63,3,FALSE)))))</f>
        <v/>
      </c>
      <c r="I1315" s="150" t="str">
        <f>IF(ISNUMBER(SEARCH("*.unk*",D1315)),"Other Federal Awards",IF(ISERROR(VLOOKUP(D1315,'CFDA Program Titles Table'!A$2:C$2607,3,FALSE)),"",VLOOKUP(D1315,'CFDA Program Titles Table'!A$2:C$2607,3,FALSE)))</f>
        <v/>
      </c>
      <c r="J1315" s="70"/>
      <c r="K1315" s="70"/>
      <c r="L1315" s="2"/>
      <c r="M1315" s="10"/>
      <c r="N1315" s="10"/>
      <c r="R1315" s="17"/>
      <c r="S1315" s="106" t="str">
        <f>IFERROR(IF(J1315="Y", "Research And Development Programs Cluster:", VLOOKUP(D1315,'Cluster Info'!$A$2:$B$113,2,FALSE)), "Non Cluster:")</f>
        <v>Non Cluster:</v>
      </c>
      <c r="T1315" s="106">
        <f t="shared" si="100"/>
        <v>0</v>
      </c>
      <c r="U1315" s="106">
        <f t="shared" si="102"/>
        <v>0</v>
      </c>
      <c r="V1315" s="106">
        <f t="shared" si="103"/>
        <v>0</v>
      </c>
      <c r="W1315" s="119">
        <f t="shared" si="101"/>
        <v>0</v>
      </c>
      <c r="X1315" s="106">
        <f t="shared" si="104"/>
        <v>0</v>
      </c>
    </row>
    <row r="1316" spans="1:24" ht="14">
      <c r="A1316" s="198"/>
      <c r="D1316" s="1"/>
      <c r="E1316" s="1"/>
      <c r="F1316" s="187"/>
      <c r="G1316" s="187"/>
      <c r="H1316" s="80" t="str">
        <f>IF(ISERROR(IF(ISERROR(VLOOKUP((LEFT(D1316,2)),'Fed. Agency Identifier Table'!A$2:C$63,3,FALSE)),(VLOOKUP((LEFT(D1316,1)),'Fed. Agency Identifier Table'!A$2:C$63,3,FALSE)),(VLOOKUP((LEFT(D1316,2)),'Fed. Agency Identifier Table'!A$2:C$63,3,FALSE)))),"",(IF(ISERROR(VLOOKUP((LEFT(D1316,2)),'Fed. Agency Identifier Table'!A$2:C$63,3,FALSE)),(VLOOKUP((LEFT(D1316,1)),'Fed. Agency Identifier Table'!A$2:C$63,3,FALSE)),(VLOOKUP((LEFT(D1316,2)),'Fed. Agency Identifier Table'!A$2:C$63,3,FALSE)))))</f>
        <v/>
      </c>
      <c r="I1316" s="150" t="str">
        <f>IF(ISNUMBER(SEARCH("*.unk*",D1316)),"Other Federal Awards",IF(ISERROR(VLOOKUP(D1316,'CFDA Program Titles Table'!A$2:C$2607,3,FALSE)),"",VLOOKUP(D1316,'CFDA Program Titles Table'!A$2:C$2607,3,FALSE)))</f>
        <v/>
      </c>
      <c r="J1316" s="70"/>
      <c r="K1316" s="70"/>
      <c r="L1316" s="2"/>
      <c r="M1316" s="10"/>
      <c r="N1316" s="10"/>
      <c r="R1316" s="17"/>
      <c r="S1316" s="106" t="str">
        <f>IFERROR(IF(J1316="Y", "Research And Development Programs Cluster:", VLOOKUP(D1316,'Cluster Info'!$A$2:$B$113,2,FALSE)), "Non Cluster:")</f>
        <v>Non Cluster:</v>
      </c>
      <c r="T1316" s="106">
        <f t="shared" si="100"/>
        <v>0</v>
      </c>
      <c r="U1316" s="106">
        <f t="shared" si="102"/>
        <v>0</v>
      </c>
      <c r="V1316" s="106">
        <f t="shared" si="103"/>
        <v>0</v>
      </c>
      <c r="W1316" s="119">
        <f t="shared" si="101"/>
        <v>0</v>
      </c>
      <c r="X1316" s="106">
        <f t="shared" si="104"/>
        <v>0</v>
      </c>
    </row>
    <row r="1317" spans="1:24" ht="14">
      <c r="A1317" s="198"/>
      <c r="D1317" s="1"/>
      <c r="E1317" s="1"/>
      <c r="F1317" s="187"/>
      <c r="G1317" s="187"/>
      <c r="H1317" s="80" t="str">
        <f>IF(ISERROR(IF(ISERROR(VLOOKUP((LEFT(D1317,2)),'Fed. Agency Identifier Table'!A$2:C$63,3,FALSE)),(VLOOKUP((LEFT(D1317,1)),'Fed. Agency Identifier Table'!A$2:C$63,3,FALSE)),(VLOOKUP((LEFT(D1317,2)),'Fed. Agency Identifier Table'!A$2:C$63,3,FALSE)))),"",(IF(ISERROR(VLOOKUP((LEFT(D1317,2)),'Fed. Agency Identifier Table'!A$2:C$63,3,FALSE)),(VLOOKUP((LEFT(D1317,1)),'Fed. Agency Identifier Table'!A$2:C$63,3,FALSE)),(VLOOKUP((LEFT(D1317,2)),'Fed. Agency Identifier Table'!A$2:C$63,3,FALSE)))))</f>
        <v/>
      </c>
      <c r="I1317" s="150" t="str">
        <f>IF(ISNUMBER(SEARCH("*.unk*",D1317)),"Other Federal Awards",IF(ISERROR(VLOOKUP(D1317,'CFDA Program Titles Table'!A$2:C$2607,3,FALSE)),"",VLOOKUP(D1317,'CFDA Program Titles Table'!A$2:C$2607,3,FALSE)))</f>
        <v/>
      </c>
      <c r="J1317" s="70"/>
      <c r="K1317" s="70"/>
      <c r="L1317" s="2"/>
      <c r="M1317" s="10"/>
      <c r="N1317" s="10"/>
      <c r="R1317" s="17"/>
      <c r="S1317" s="106" t="str">
        <f>IFERROR(IF(J1317="Y", "Research And Development Programs Cluster:", VLOOKUP(D1317,'Cluster Info'!$A$2:$B$113,2,FALSE)), "Non Cluster:")</f>
        <v>Non Cluster:</v>
      </c>
      <c r="T1317" s="106">
        <f t="shared" si="100"/>
        <v>0</v>
      </c>
      <c r="U1317" s="106">
        <f t="shared" si="102"/>
        <v>0</v>
      </c>
      <c r="V1317" s="106">
        <f t="shared" si="103"/>
        <v>0</v>
      </c>
      <c r="W1317" s="119">
        <f t="shared" si="101"/>
        <v>0</v>
      </c>
      <c r="X1317" s="106">
        <f t="shared" si="104"/>
        <v>0</v>
      </c>
    </row>
    <row r="1318" spans="1:24" ht="14">
      <c r="A1318" s="198"/>
      <c r="D1318" s="1"/>
      <c r="E1318" s="1"/>
      <c r="F1318" s="187"/>
      <c r="G1318" s="187"/>
      <c r="H1318" s="80" t="str">
        <f>IF(ISERROR(IF(ISERROR(VLOOKUP((LEFT(D1318,2)),'Fed. Agency Identifier Table'!A$2:C$63,3,FALSE)),(VLOOKUP((LEFT(D1318,1)),'Fed. Agency Identifier Table'!A$2:C$63,3,FALSE)),(VLOOKUP((LEFT(D1318,2)),'Fed. Agency Identifier Table'!A$2:C$63,3,FALSE)))),"",(IF(ISERROR(VLOOKUP((LEFT(D1318,2)),'Fed. Agency Identifier Table'!A$2:C$63,3,FALSE)),(VLOOKUP((LEFT(D1318,1)),'Fed. Agency Identifier Table'!A$2:C$63,3,FALSE)),(VLOOKUP((LEFT(D1318,2)),'Fed. Agency Identifier Table'!A$2:C$63,3,FALSE)))))</f>
        <v/>
      </c>
      <c r="I1318" s="150" t="str">
        <f>IF(ISNUMBER(SEARCH("*.unk*",D1318)),"Other Federal Awards",IF(ISERROR(VLOOKUP(D1318,'CFDA Program Titles Table'!A$2:C$2607,3,FALSE)),"",VLOOKUP(D1318,'CFDA Program Titles Table'!A$2:C$2607,3,FALSE)))</f>
        <v/>
      </c>
      <c r="J1318" s="70"/>
      <c r="K1318" s="70"/>
      <c r="L1318" s="2"/>
      <c r="M1318" s="10"/>
      <c r="N1318" s="10"/>
      <c r="R1318" s="17"/>
      <c r="S1318" s="106" t="str">
        <f>IFERROR(IF(J1318="Y", "Research And Development Programs Cluster:", VLOOKUP(D1318,'Cluster Info'!$A$2:$B$113,2,FALSE)), "Non Cluster:")</f>
        <v>Non Cluster:</v>
      </c>
      <c r="T1318" s="106">
        <f t="shared" si="100"/>
        <v>0</v>
      </c>
      <c r="U1318" s="106">
        <f t="shared" si="102"/>
        <v>0</v>
      </c>
      <c r="V1318" s="106">
        <f t="shared" si="103"/>
        <v>0</v>
      </c>
      <c r="W1318" s="119">
        <f t="shared" si="101"/>
        <v>0</v>
      </c>
      <c r="X1318" s="106">
        <f t="shared" si="104"/>
        <v>0</v>
      </c>
    </row>
    <row r="1319" spans="1:24" ht="14">
      <c r="A1319" s="198"/>
      <c r="D1319" s="1"/>
      <c r="E1319" s="1"/>
      <c r="F1319" s="187"/>
      <c r="G1319" s="187"/>
      <c r="H1319" s="80" t="str">
        <f>IF(ISERROR(IF(ISERROR(VLOOKUP((LEFT(D1319,2)),'Fed. Agency Identifier Table'!A$2:C$63,3,FALSE)),(VLOOKUP((LEFT(D1319,1)),'Fed. Agency Identifier Table'!A$2:C$63,3,FALSE)),(VLOOKUP((LEFT(D1319,2)),'Fed. Agency Identifier Table'!A$2:C$63,3,FALSE)))),"",(IF(ISERROR(VLOOKUP((LEFT(D1319,2)),'Fed. Agency Identifier Table'!A$2:C$63,3,FALSE)),(VLOOKUP((LEFT(D1319,1)),'Fed. Agency Identifier Table'!A$2:C$63,3,FALSE)),(VLOOKUP((LEFT(D1319,2)),'Fed. Agency Identifier Table'!A$2:C$63,3,FALSE)))))</f>
        <v/>
      </c>
      <c r="I1319" s="150" t="str">
        <f>IF(ISNUMBER(SEARCH("*.unk*",D1319)),"Other Federal Awards",IF(ISERROR(VLOOKUP(D1319,'CFDA Program Titles Table'!A$2:C$2607,3,FALSE)),"",VLOOKUP(D1319,'CFDA Program Titles Table'!A$2:C$2607,3,FALSE)))</f>
        <v/>
      </c>
      <c r="J1319" s="70"/>
      <c r="K1319" s="70"/>
      <c r="L1319" s="2"/>
      <c r="M1319" s="10"/>
      <c r="N1319" s="10"/>
      <c r="R1319" s="17"/>
      <c r="S1319" s="106" t="str">
        <f>IFERROR(IF(J1319="Y", "Research And Development Programs Cluster:", VLOOKUP(D1319,'Cluster Info'!$A$2:$B$113,2,FALSE)), "Non Cluster:")</f>
        <v>Non Cluster:</v>
      </c>
      <c r="T1319" s="106">
        <f t="shared" si="100"/>
        <v>0</v>
      </c>
      <c r="U1319" s="106">
        <f t="shared" si="102"/>
        <v>0</v>
      </c>
      <c r="V1319" s="106">
        <f t="shared" si="103"/>
        <v>0</v>
      </c>
      <c r="W1319" s="119">
        <f t="shared" si="101"/>
        <v>0</v>
      </c>
      <c r="X1319" s="106">
        <f t="shared" si="104"/>
        <v>0</v>
      </c>
    </row>
    <row r="1320" spans="1:24" ht="14">
      <c r="A1320" s="198"/>
      <c r="D1320" s="1"/>
      <c r="E1320" s="1"/>
      <c r="F1320" s="187"/>
      <c r="G1320" s="187"/>
      <c r="H1320" s="80" t="str">
        <f>IF(ISERROR(IF(ISERROR(VLOOKUP((LEFT(D1320,2)),'Fed. Agency Identifier Table'!A$2:C$63,3,FALSE)),(VLOOKUP((LEFT(D1320,1)),'Fed. Agency Identifier Table'!A$2:C$63,3,FALSE)),(VLOOKUP((LEFT(D1320,2)),'Fed. Agency Identifier Table'!A$2:C$63,3,FALSE)))),"",(IF(ISERROR(VLOOKUP((LEFT(D1320,2)),'Fed. Agency Identifier Table'!A$2:C$63,3,FALSE)),(VLOOKUP((LEFT(D1320,1)),'Fed. Agency Identifier Table'!A$2:C$63,3,FALSE)),(VLOOKUP((LEFT(D1320,2)),'Fed. Agency Identifier Table'!A$2:C$63,3,FALSE)))))</f>
        <v/>
      </c>
      <c r="I1320" s="150" t="str">
        <f>IF(ISNUMBER(SEARCH("*.unk*",D1320)),"Other Federal Awards",IF(ISERROR(VLOOKUP(D1320,'CFDA Program Titles Table'!A$2:C$2607,3,FALSE)),"",VLOOKUP(D1320,'CFDA Program Titles Table'!A$2:C$2607,3,FALSE)))</f>
        <v/>
      </c>
      <c r="J1320" s="70"/>
      <c r="K1320" s="70"/>
      <c r="L1320" s="2"/>
      <c r="M1320" s="10"/>
      <c r="N1320" s="10"/>
      <c r="R1320" s="17"/>
      <c r="S1320" s="106" t="str">
        <f>IFERROR(IF(J1320="Y", "Research And Development Programs Cluster:", VLOOKUP(D1320,'Cluster Info'!$A$2:$B$113,2,FALSE)), "Non Cluster:")</f>
        <v>Non Cluster:</v>
      </c>
      <c r="T1320" s="106">
        <f t="shared" si="100"/>
        <v>0</v>
      </c>
      <c r="U1320" s="106">
        <f t="shared" si="102"/>
        <v>0</v>
      </c>
      <c r="V1320" s="106">
        <f t="shared" si="103"/>
        <v>0</v>
      </c>
      <c r="W1320" s="119">
        <f t="shared" si="101"/>
        <v>0</v>
      </c>
      <c r="X1320" s="106">
        <f t="shared" si="104"/>
        <v>0</v>
      </c>
    </row>
    <row r="1321" spans="1:24" ht="14">
      <c r="A1321" s="198"/>
      <c r="D1321" s="1"/>
      <c r="E1321" s="1"/>
      <c r="F1321" s="187"/>
      <c r="G1321" s="187"/>
      <c r="H1321" s="80" t="str">
        <f>IF(ISERROR(IF(ISERROR(VLOOKUP((LEFT(D1321,2)),'Fed. Agency Identifier Table'!A$2:C$63,3,FALSE)),(VLOOKUP((LEFT(D1321,1)),'Fed. Agency Identifier Table'!A$2:C$63,3,FALSE)),(VLOOKUP((LEFT(D1321,2)),'Fed. Agency Identifier Table'!A$2:C$63,3,FALSE)))),"",(IF(ISERROR(VLOOKUP((LEFT(D1321,2)),'Fed. Agency Identifier Table'!A$2:C$63,3,FALSE)),(VLOOKUP((LEFT(D1321,1)),'Fed. Agency Identifier Table'!A$2:C$63,3,FALSE)),(VLOOKUP((LEFT(D1321,2)),'Fed. Agency Identifier Table'!A$2:C$63,3,FALSE)))))</f>
        <v/>
      </c>
      <c r="I1321" s="150" t="str">
        <f>IF(ISNUMBER(SEARCH("*.unk*",D1321)),"Other Federal Awards",IF(ISERROR(VLOOKUP(D1321,'CFDA Program Titles Table'!A$2:C$2607,3,FALSE)),"",VLOOKUP(D1321,'CFDA Program Titles Table'!A$2:C$2607,3,FALSE)))</f>
        <v/>
      </c>
      <c r="J1321" s="70"/>
      <c r="K1321" s="70"/>
      <c r="L1321" s="2"/>
      <c r="M1321" s="10"/>
      <c r="N1321" s="10"/>
      <c r="R1321" s="17"/>
      <c r="S1321" s="106" t="str">
        <f>IFERROR(IF(J1321="Y", "Research And Development Programs Cluster:", VLOOKUP(D1321,'Cluster Info'!$A$2:$B$113,2,FALSE)), "Non Cluster:")</f>
        <v>Non Cluster:</v>
      </c>
      <c r="T1321" s="106">
        <f t="shared" si="100"/>
        <v>0</v>
      </c>
      <c r="U1321" s="106">
        <f t="shared" si="102"/>
        <v>0</v>
      </c>
      <c r="V1321" s="106">
        <f t="shared" si="103"/>
        <v>0</v>
      </c>
      <c r="W1321" s="119">
        <f t="shared" si="101"/>
        <v>0</v>
      </c>
      <c r="X1321" s="106">
        <f t="shared" si="104"/>
        <v>0</v>
      </c>
    </row>
    <row r="1322" spans="1:24" ht="14">
      <c r="A1322" s="198"/>
      <c r="D1322" s="1"/>
      <c r="E1322" s="1"/>
      <c r="F1322" s="187"/>
      <c r="G1322" s="187"/>
      <c r="H1322" s="80" t="str">
        <f>IF(ISERROR(IF(ISERROR(VLOOKUP((LEFT(D1322,2)),'Fed. Agency Identifier Table'!A$2:C$63,3,FALSE)),(VLOOKUP((LEFT(D1322,1)),'Fed. Agency Identifier Table'!A$2:C$63,3,FALSE)),(VLOOKUP((LEFT(D1322,2)),'Fed. Agency Identifier Table'!A$2:C$63,3,FALSE)))),"",(IF(ISERROR(VLOOKUP((LEFT(D1322,2)),'Fed. Agency Identifier Table'!A$2:C$63,3,FALSE)),(VLOOKUP((LEFT(D1322,1)),'Fed. Agency Identifier Table'!A$2:C$63,3,FALSE)),(VLOOKUP((LEFT(D1322,2)),'Fed. Agency Identifier Table'!A$2:C$63,3,FALSE)))))</f>
        <v/>
      </c>
      <c r="I1322" s="150" t="str">
        <f>IF(ISNUMBER(SEARCH("*.unk*",D1322)),"Other Federal Awards",IF(ISERROR(VLOOKUP(D1322,'CFDA Program Titles Table'!A$2:C$2607,3,FALSE)),"",VLOOKUP(D1322,'CFDA Program Titles Table'!A$2:C$2607,3,FALSE)))</f>
        <v/>
      </c>
      <c r="J1322" s="70"/>
      <c r="K1322" s="70"/>
      <c r="L1322" s="2"/>
      <c r="M1322" s="10"/>
      <c r="N1322" s="10"/>
      <c r="R1322" s="17"/>
      <c r="S1322" s="106" t="str">
        <f>IFERROR(IF(J1322="Y", "Research And Development Programs Cluster:", VLOOKUP(D1322,'Cluster Info'!$A$2:$B$113,2,FALSE)), "Non Cluster:")</f>
        <v>Non Cluster:</v>
      </c>
      <c r="T1322" s="106">
        <f t="shared" si="100"/>
        <v>0</v>
      </c>
      <c r="U1322" s="106">
        <f t="shared" si="102"/>
        <v>0</v>
      </c>
      <c r="V1322" s="106">
        <f t="shared" si="103"/>
        <v>0</v>
      </c>
      <c r="W1322" s="119">
        <f t="shared" si="101"/>
        <v>0</v>
      </c>
      <c r="X1322" s="106">
        <f t="shared" si="104"/>
        <v>0</v>
      </c>
    </row>
    <row r="1323" spans="1:24" ht="14">
      <c r="A1323" s="198"/>
      <c r="D1323" s="1"/>
      <c r="E1323" s="1"/>
      <c r="F1323" s="187"/>
      <c r="G1323" s="187"/>
      <c r="H1323" s="80" t="str">
        <f>IF(ISERROR(IF(ISERROR(VLOOKUP((LEFT(D1323,2)),'Fed. Agency Identifier Table'!A$2:C$63,3,FALSE)),(VLOOKUP((LEFT(D1323,1)),'Fed. Agency Identifier Table'!A$2:C$63,3,FALSE)),(VLOOKUP((LEFT(D1323,2)),'Fed. Agency Identifier Table'!A$2:C$63,3,FALSE)))),"",(IF(ISERROR(VLOOKUP((LEFT(D1323,2)),'Fed. Agency Identifier Table'!A$2:C$63,3,FALSE)),(VLOOKUP((LEFT(D1323,1)),'Fed. Agency Identifier Table'!A$2:C$63,3,FALSE)),(VLOOKUP((LEFT(D1323,2)),'Fed. Agency Identifier Table'!A$2:C$63,3,FALSE)))))</f>
        <v/>
      </c>
      <c r="I1323" s="150" t="str">
        <f>IF(ISNUMBER(SEARCH("*.unk*",D1323)),"Other Federal Awards",IF(ISERROR(VLOOKUP(D1323,'CFDA Program Titles Table'!A$2:C$2607,3,FALSE)),"",VLOOKUP(D1323,'CFDA Program Titles Table'!A$2:C$2607,3,FALSE)))</f>
        <v/>
      </c>
      <c r="J1323" s="70"/>
      <c r="K1323" s="70"/>
      <c r="L1323" s="2"/>
      <c r="M1323" s="10"/>
      <c r="N1323" s="10"/>
      <c r="R1323" s="17"/>
      <c r="S1323" s="106" t="str">
        <f>IFERROR(IF(J1323="Y", "Research And Development Programs Cluster:", VLOOKUP(D1323,'Cluster Info'!$A$2:$B$113,2,FALSE)), "Non Cluster:")</f>
        <v>Non Cluster:</v>
      </c>
      <c r="T1323" s="106">
        <f t="shared" si="100"/>
        <v>0</v>
      </c>
      <c r="U1323" s="106">
        <f t="shared" si="102"/>
        <v>0</v>
      </c>
      <c r="V1323" s="106">
        <f t="shared" si="103"/>
        <v>0</v>
      </c>
      <c r="W1323" s="119">
        <f t="shared" si="101"/>
        <v>0</v>
      </c>
      <c r="X1323" s="106">
        <f t="shared" si="104"/>
        <v>0</v>
      </c>
    </row>
    <row r="1324" spans="1:24" ht="14">
      <c r="A1324" s="198"/>
      <c r="D1324" s="1"/>
      <c r="E1324" s="1"/>
      <c r="F1324" s="187"/>
      <c r="G1324" s="187"/>
      <c r="H1324" s="80" t="str">
        <f>IF(ISERROR(IF(ISERROR(VLOOKUP((LEFT(D1324,2)),'Fed. Agency Identifier Table'!A$2:C$63,3,FALSE)),(VLOOKUP((LEFT(D1324,1)),'Fed. Agency Identifier Table'!A$2:C$63,3,FALSE)),(VLOOKUP((LEFT(D1324,2)),'Fed. Agency Identifier Table'!A$2:C$63,3,FALSE)))),"",(IF(ISERROR(VLOOKUP((LEFT(D1324,2)),'Fed. Agency Identifier Table'!A$2:C$63,3,FALSE)),(VLOOKUP((LEFT(D1324,1)),'Fed. Agency Identifier Table'!A$2:C$63,3,FALSE)),(VLOOKUP((LEFT(D1324,2)),'Fed. Agency Identifier Table'!A$2:C$63,3,FALSE)))))</f>
        <v/>
      </c>
      <c r="I1324" s="150" t="str">
        <f>IF(ISNUMBER(SEARCH("*.unk*",D1324)),"Other Federal Awards",IF(ISERROR(VLOOKUP(D1324,'CFDA Program Titles Table'!A$2:C$2607,3,FALSE)),"",VLOOKUP(D1324,'CFDA Program Titles Table'!A$2:C$2607,3,FALSE)))</f>
        <v/>
      </c>
      <c r="J1324" s="70"/>
      <c r="K1324" s="70"/>
      <c r="L1324" s="2"/>
      <c r="M1324" s="10"/>
      <c r="N1324" s="10"/>
      <c r="R1324" s="17"/>
      <c r="S1324" s="106" t="str">
        <f>IFERROR(IF(J1324="Y", "Research And Development Programs Cluster:", VLOOKUP(D1324,'Cluster Info'!$A$2:$B$113,2,FALSE)), "Non Cluster:")</f>
        <v>Non Cluster:</v>
      </c>
      <c r="T1324" s="106">
        <f t="shared" si="100"/>
        <v>0</v>
      </c>
      <c r="U1324" s="106">
        <f t="shared" si="102"/>
        <v>0</v>
      </c>
      <c r="V1324" s="106">
        <f t="shared" si="103"/>
        <v>0</v>
      </c>
      <c r="W1324" s="119">
        <f t="shared" si="101"/>
        <v>0</v>
      </c>
      <c r="X1324" s="106">
        <f t="shared" si="104"/>
        <v>0</v>
      </c>
    </row>
    <row r="1325" spans="1:24" ht="14">
      <c r="A1325" s="198"/>
      <c r="D1325" s="1"/>
      <c r="E1325" s="1"/>
      <c r="F1325" s="187"/>
      <c r="G1325" s="187"/>
      <c r="H1325" s="80" t="str">
        <f>IF(ISERROR(IF(ISERROR(VLOOKUP((LEFT(D1325,2)),'Fed. Agency Identifier Table'!A$2:C$63,3,FALSE)),(VLOOKUP((LEFT(D1325,1)),'Fed. Agency Identifier Table'!A$2:C$63,3,FALSE)),(VLOOKUP((LEFT(D1325,2)),'Fed. Agency Identifier Table'!A$2:C$63,3,FALSE)))),"",(IF(ISERROR(VLOOKUP((LEFT(D1325,2)),'Fed. Agency Identifier Table'!A$2:C$63,3,FALSE)),(VLOOKUP((LEFT(D1325,1)),'Fed. Agency Identifier Table'!A$2:C$63,3,FALSE)),(VLOOKUP((LEFT(D1325,2)),'Fed. Agency Identifier Table'!A$2:C$63,3,FALSE)))))</f>
        <v/>
      </c>
      <c r="I1325" s="150" t="str">
        <f>IF(ISNUMBER(SEARCH("*.unk*",D1325)),"Other Federal Awards",IF(ISERROR(VLOOKUP(D1325,'CFDA Program Titles Table'!A$2:C$2607,3,FALSE)),"",VLOOKUP(D1325,'CFDA Program Titles Table'!A$2:C$2607,3,FALSE)))</f>
        <v/>
      </c>
      <c r="J1325" s="70"/>
      <c r="K1325" s="70"/>
      <c r="L1325" s="2"/>
      <c r="M1325" s="10"/>
      <c r="N1325" s="10"/>
      <c r="R1325" s="17"/>
      <c r="S1325" s="106" t="str">
        <f>IFERROR(IF(J1325="Y", "Research And Development Programs Cluster:", VLOOKUP(D1325,'Cluster Info'!$A$2:$B$113,2,FALSE)), "Non Cluster:")</f>
        <v>Non Cluster:</v>
      </c>
      <c r="T1325" s="106">
        <f t="shared" si="100"/>
        <v>0</v>
      </c>
      <c r="U1325" s="106">
        <f t="shared" si="102"/>
        <v>0</v>
      </c>
      <c r="V1325" s="106">
        <f t="shared" si="103"/>
        <v>0</v>
      </c>
      <c r="W1325" s="119">
        <f t="shared" si="101"/>
        <v>0</v>
      </c>
      <c r="X1325" s="106">
        <f t="shared" si="104"/>
        <v>0</v>
      </c>
    </row>
    <row r="1326" spans="1:24" ht="14">
      <c r="A1326" s="198"/>
      <c r="D1326" s="1"/>
      <c r="E1326" s="1"/>
      <c r="F1326" s="187"/>
      <c r="G1326" s="187"/>
      <c r="H1326" s="80" t="str">
        <f>IF(ISERROR(IF(ISERROR(VLOOKUP((LEFT(D1326,2)),'Fed. Agency Identifier Table'!A$2:C$63,3,FALSE)),(VLOOKUP((LEFT(D1326,1)),'Fed. Agency Identifier Table'!A$2:C$63,3,FALSE)),(VLOOKUP((LEFT(D1326,2)),'Fed. Agency Identifier Table'!A$2:C$63,3,FALSE)))),"",(IF(ISERROR(VLOOKUP((LEFT(D1326,2)),'Fed. Agency Identifier Table'!A$2:C$63,3,FALSE)),(VLOOKUP((LEFT(D1326,1)),'Fed. Agency Identifier Table'!A$2:C$63,3,FALSE)),(VLOOKUP((LEFT(D1326,2)),'Fed. Agency Identifier Table'!A$2:C$63,3,FALSE)))))</f>
        <v/>
      </c>
      <c r="I1326" s="150" t="str">
        <f>IF(ISNUMBER(SEARCH("*.unk*",D1326)),"Other Federal Awards",IF(ISERROR(VLOOKUP(D1326,'CFDA Program Titles Table'!A$2:C$2607,3,FALSE)),"",VLOOKUP(D1326,'CFDA Program Titles Table'!A$2:C$2607,3,FALSE)))</f>
        <v/>
      </c>
      <c r="J1326" s="70"/>
      <c r="K1326" s="70"/>
      <c r="L1326" s="2"/>
      <c r="M1326" s="10"/>
      <c r="N1326" s="10"/>
      <c r="R1326" s="17"/>
      <c r="S1326" s="106" t="str">
        <f>IFERROR(IF(J1326="Y", "Research And Development Programs Cluster:", VLOOKUP(D1326,'Cluster Info'!$A$2:$B$113,2,FALSE)), "Non Cluster:")</f>
        <v>Non Cluster:</v>
      </c>
      <c r="T1326" s="106">
        <f t="shared" si="100"/>
        <v>0</v>
      </c>
      <c r="U1326" s="106">
        <f t="shared" si="102"/>
        <v>0</v>
      </c>
      <c r="V1326" s="106">
        <f t="shared" si="103"/>
        <v>0</v>
      </c>
      <c r="W1326" s="119">
        <f t="shared" si="101"/>
        <v>0</v>
      </c>
      <c r="X1326" s="106">
        <f t="shared" si="104"/>
        <v>0</v>
      </c>
    </row>
    <row r="1327" spans="1:24" ht="14">
      <c r="A1327" s="198"/>
      <c r="D1327" s="1"/>
      <c r="E1327" s="1"/>
      <c r="F1327" s="187"/>
      <c r="G1327" s="187"/>
      <c r="H1327" s="80" t="str">
        <f>IF(ISERROR(IF(ISERROR(VLOOKUP((LEFT(D1327,2)),'Fed. Agency Identifier Table'!A$2:C$63,3,FALSE)),(VLOOKUP((LEFT(D1327,1)),'Fed. Agency Identifier Table'!A$2:C$63,3,FALSE)),(VLOOKUP((LEFT(D1327,2)),'Fed. Agency Identifier Table'!A$2:C$63,3,FALSE)))),"",(IF(ISERROR(VLOOKUP((LEFT(D1327,2)),'Fed. Agency Identifier Table'!A$2:C$63,3,FALSE)),(VLOOKUP((LEFT(D1327,1)),'Fed. Agency Identifier Table'!A$2:C$63,3,FALSE)),(VLOOKUP((LEFT(D1327,2)),'Fed. Agency Identifier Table'!A$2:C$63,3,FALSE)))))</f>
        <v/>
      </c>
      <c r="I1327" s="150" t="str">
        <f>IF(ISNUMBER(SEARCH("*.unk*",D1327)),"Other Federal Awards",IF(ISERROR(VLOOKUP(D1327,'CFDA Program Titles Table'!A$2:C$2607,3,FALSE)),"",VLOOKUP(D1327,'CFDA Program Titles Table'!A$2:C$2607,3,FALSE)))</f>
        <v/>
      </c>
      <c r="J1327" s="70"/>
      <c r="K1327" s="70"/>
      <c r="L1327" s="2"/>
      <c r="M1327" s="10"/>
      <c r="N1327" s="10"/>
      <c r="R1327" s="17"/>
      <c r="S1327" s="106" t="str">
        <f>IFERROR(IF(J1327="Y", "Research And Development Programs Cluster:", VLOOKUP(D1327,'Cluster Info'!$A$2:$B$113,2,FALSE)), "Non Cluster:")</f>
        <v>Non Cluster:</v>
      </c>
      <c r="T1327" s="106">
        <f t="shared" si="100"/>
        <v>0</v>
      </c>
      <c r="U1327" s="106">
        <f t="shared" si="102"/>
        <v>0</v>
      </c>
      <c r="V1327" s="106">
        <f t="shared" si="103"/>
        <v>0</v>
      </c>
      <c r="W1327" s="119">
        <f t="shared" si="101"/>
        <v>0</v>
      </c>
      <c r="X1327" s="106">
        <f t="shared" si="104"/>
        <v>0</v>
      </c>
    </row>
    <row r="1328" spans="1:24" ht="14">
      <c r="A1328" s="198"/>
      <c r="D1328" s="1"/>
      <c r="E1328" s="1"/>
      <c r="F1328" s="187"/>
      <c r="G1328" s="187"/>
      <c r="H1328" s="80" t="str">
        <f>IF(ISERROR(IF(ISERROR(VLOOKUP((LEFT(D1328,2)),'Fed. Agency Identifier Table'!A$2:C$63,3,FALSE)),(VLOOKUP((LEFT(D1328,1)),'Fed. Agency Identifier Table'!A$2:C$63,3,FALSE)),(VLOOKUP((LEFT(D1328,2)),'Fed. Agency Identifier Table'!A$2:C$63,3,FALSE)))),"",(IF(ISERROR(VLOOKUP((LEFT(D1328,2)),'Fed. Agency Identifier Table'!A$2:C$63,3,FALSE)),(VLOOKUP((LEFT(D1328,1)),'Fed. Agency Identifier Table'!A$2:C$63,3,FALSE)),(VLOOKUP((LEFT(D1328,2)),'Fed. Agency Identifier Table'!A$2:C$63,3,FALSE)))))</f>
        <v/>
      </c>
      <c r="I1328" s="150" t="str">
        <f>IF(ISNUMBER(SEARCH("*.unk*",D1328)),"Other Federal Awards",IF(ISERROR(VLOOKUP(D1328,'CFDA Program Titles Table'!A$2:C$2607,3,FALSE)),"",VLOOKUP(D1328,'CFDA Program Titles Table'!A$2:C$2607,3,FALSE)))</f>
        <v/>
      </c>
      <c r="J1328" s="70"/>
      <c r="K1328" s="70"/>
      <c r="L1328" s="2"/>
      <c r="M1328" s="10"/>
      <c r="N1328" s="10"/>
      <c r="R1328" s="17"/>
      <c r="S1328" s="106" t="str">
        <f>IFERROR(IF(J1328="Y", "Research And Development Programs Cluster:", VLOOKUP(D1328,'Cluster Info'!$A$2:$B$113,2,FALSE)), "Non Cluster:")</f>
        <v>Non Cluster:</v>
      </c>
      <c r="T1328" s="106">
        <f t="shared" si="100"/>
        <v>0</v>
      </c>
      <c r="U1328" s="106">
        <f t="shared" si="102"/>
        <v>0</v>
      </c>
      <c r="V1328" s="106">
        <f t="shared" si="103"/>
        <v>0</v>
      </c>
      <c r="W1328" s="119">
        <f t="shared" si="101"/>
        <v>0</v>
      </c>
      <c r="X1328" s="106">
        <f t="shared" si="104"/>
        <v>0</v>
      </c>
    </row>
    <row r="1329" spans="1:24" ht="14">
      <c r="A1329" s="198"/>
      <c r="D1329" s="1"/>
      <c r="E1329" s="1"/>
      <c r="F1329" s="187"/>
      <c r="G1329" s="187"/>
      <c r="H1329" s="80" t="str">
        <f>IF(ISERROR(IF(ISERROR(VLOOKUP((LEFT(D1329,2)),'Fed. Agency Identifier Table'!A$2:C$63,3,FALSE)),(VLOOKUP((LEFT(D1329,1)),'Fed. Agency Identifier Table'!A$2:C$63,3,FALSE)),(VLOOKUP((LEFT(D1329,2)),'Fed. Agency Identifier Table'!A$2:C$63,3,FALSE)))),"",(IF(ISERROR(VLOOKUP((LEFT(D1329,2)),'Fed. Agency Identifier Table'!A$2:C$63,3,FALSE)),(VLOOKUP((LEFT(D1329,1)),'Fed. Agency Identifier Table'!A$2:C$63,3,FALSE)),(VLOOKUP((LEFT(D1329,2)),'Fed. Agency Identifier Table'!A$2:C$63,3,FALSE)))))</f>
        <v/>
      </c>
      <c r="I1329" s="150" t="str">
        <f>IF(ISNUMBER(SEARCH("*.unk*",D1329)),"Other Federal Awards",IF(ISERROR(VLOOKUP(D1329,'CFDA Program Titles Table'!A$2:C$2607,3,FALSE)),"",VLOOKUP(D1329,'CFDA Program Titles Table'!A$2:C$2607,3,FALSE)))</f>
        <v/>
      </c>
      <c r="J1329" s="70"/>
      <c r="K1329" s="70"/>
      <c r="L1329" s="2"/>
      <c r="M1329" s="10"/>
      <c r="N1329" s="10"/>
      <c r="R1329" s="17"/>
      <c r="S1329" s="106" t="str">
        <f>IFERROR(IF(J1329="Y", "Research And Development Programs Cluster:", VLOOKUP(D1329,'Cluster Info'!$A$2:$B$113,2,FALSE)), "Non Cluster:")</f>
        <v>Non Cluster:</v>
      </c>
      <c r="T1329" s="106">
        <f t="shared" si="100"/>
        <v>0</v>
      </c>
      <c r="U1329" s="106">
        <f t="shared" si="102"/>
        <v>0</v>
      </c>
      <c r="V1329" s="106">
        <f t="shared" si="103"/>
        <v>0</v>
      </c>
      <c r="W1329" s="119">
        <f t="shared" si="101"/>
        <v>0</v>
      </c>
      <c r="X1329" s="106">
        <f t="shared" si="104"/>
        <v>0</v>
      </c>
    </row>
    <row r="1330" spans="1:24" ht="14">
      <c r="A1330" s="198"/>
      <c r="D1330" s="1"/>
      <c r="E1330" s="1"/>
      <c r="F1330" s="187"/>
      <c r="G1330" s="187"/>
      <c r="H1330" s="80" t="str">
        <f>IF(ISERROR(IF(ISERROR(VLOOKUP((LEFT(D1330,2)),'Fed. Agency Identifier Table'!A$2:C$63,3,FALSE)),(VLOOKUP((LEFT(D1330,1)),'Fed. Agency Identifier Table'!A$2:C$63,3,FALSE)),(VLOOKUP((LEFT(D1330,2)),'Fed. Agency Identifier Table'!A$2:C$63,3,FALSE)))),"",(IF(ISERROR(VLOOKUP((LEFT(D1330,2)),'Fed. Agency Identifier Table'!A$2:C$63,3,FALSE)),(VLOOKUP((LEFT(D1330,1)),'Fed. Agency Identifier Table'!A$2:C$63,3,FALSE)),(VLOOKUP((LEFT(D1330,2)),'Fed. Agency Identifier Table'!A$2:C$63,3,FALSE)))))</f>
        <v/>
      </c>
      <c r="I1330" s="150" t="str">
        <f>IF(ISNUMBER(SEARCH("*.unk*",D1330)),"Other Federal Awards",IF(ISERROR(VLOOKUP(D1330,'CFDA Program Titles Table'!A$2:C$2607,3,FALSE)),"",VLOOKUP(D1330,'CFDA Program Titles Table'!A$2:C$2607,3,FALSE)))</f>
        <v/>
      </c>
      <c r="J1330" s="70"/>
      <c r="K1330" s="70"/>
      <c r="L1330" s="2"/>
      <c r="M1330" s="10"/>
      <c r="N1330" s="10"/>
      <c r="R1330" s="17"/>
      <c r="S1330" s="106" t="str">
        <f>IFERROR(IF(J1330="Y", "Research And Development Programs Cluster:", VLOOKUP(D1330,'Cluster Info'!$A$2:$B$113,2,FALSE)), "Non Cluster:")</f>
        <v>Non Cluster:</v>
      </c>
      <c r="T1330" s="106">
        <f t="shared" si="100"/>
        <v>0</v>
      </c>
      <c r="U1330" s="106">
        <f t="shared" si="102"/>
        <v>0</v>
      </c>
      <c r="V1330" s="106">
        <f t="shared" si="103"/>
        <v>0</v>
      </c>
      <c r="W1330" s="119">
        <f t="shared" si="101"/>
        <v>0</v>
      </c>
      <c r="X1330" s="106">
        <f t="shared" si="104"/>
        <v>0</v>
      </c>
    </row>
    <row r="1331" spans="1:24" ht="14">
      <c r="A1331" s="198"/>
      <c r="D1331" s="1"/>
      <c r="E1331" s="1"/>
      <c r="F1331" s="187"/>
      <c r="G1331" s="187"/>
      <c r="H1331" s="80" t="str">
        <f>IF(ISERROR(IF(ISERROR(VLOOKUP((LEFT(D1331,2)),'Fed. Agency Identifier Table'!A$2:C$63,3,FALSE)),(VLOOKUP((LEFT(D1331,1)),'Fed. Agency Identifier Table'!A$2:C$63,3,FALSE)),(VLOOKUP((LEFT(D1331,2)),'Fed. Agency Identifier Table'!A$2:C$63,3,FALSE)))),"",(IF(ISERROR(VLOOKUP((LEFT(D1331,2)),'Fed. Agency Identifier Table'!A$2:C$63,3,FALSE)),(VLOOKUP((LEFT(D1331,1)),'Fed. Agency Identifier Table'!A$2:C$63,3,FALSE)),(VLOOKUP((LEFT(D1331,2)),'Fed. Agency Identifier Table'!A$2:C$63,3,FALSE)))))</f>
        <v/>
      </c>
      <c r="I1331" s="150" t="str">
        <f>IF(ISNUMBER(SEARCH("*.unk*",D1331)),"Other Federal Awards",IF(ISERROR(VLOOKUP(D1331,'CFDA Program Titles Table'!A$2:C$2607,3,FALSE)),"",VLOOKUP(D1331,'CFDA Program Titles Table'!A$2:C$2607,3,FALSE)))</f>
        <v/>
      </c>
      <c r="J1331" s="70"/>
      <c r="K1331" s="70"/>
      <c r="L1331" s="2"/>
      <c r="M1331" s="10"/>
      <c r="N1331" s="10"/>
      <c r="R1331" s="17"/>
      <c r="S1331" s="106" t="str">
        <f>IFERROR(IF(J1331="Y", "Research And Development Programs Cluster:", VLOOKUP(D1331,'Cluster Info'!$A$2:$B$113,2,FALSE)), "Non Cluster:")</f>
        <v>Non Cluster:</v>
      </c>
      <c r="T1331" s="106">
        <f t="shared" si="100"/>
        <v>0</v>
      </c>
      <c r="U1331" s="106">
        <f t="shared" si="102"/>
        <v>0</v>
      </c>
      <c r="V1331" s="106">
        <f t="shared" si="103"/>
        <v>0</v>
      </c>
      <c r="W1331" s="119">
        <f t="shared" si="101"/>
        <v>0</v>
      </c>
      <c r="X1331" s="106">
        <f t="shared" si="104"/>
        <v>0</v>
      </c>
    </row>
    <row r="1332" spans="1:24" ht="14">
      <c r="A1332" s="198"/>
      <c r="D1332" s="1"/>
      <c r="E1332" s="1"/>
      <c r="F1332" s="187"/>
      <c r="G1332" s="187"/>
      <c r="H1332" s="80" t="str">
        <f>IF(ISERROR(IF(ISERROR(VLOOKUP((LEFT(D1332,2)),'Fed. Agency Identifier Table'!A$2:C$63,3,FALSE)),(VLOOKUP((LEFT(D1332,1)),'Fed. Agency Identifier Table'!A$2:C$63,3,FALSE)),(VLOOKUP((LEFT(D1332,2)),'Fed. Agency Identifier Table'!A$2:C$63,3,FALSE)))),"",(IF(ISERROR(VLOOKUP((LEFT(D1332,2)),'Fed. Agency Identifier Table'!A$2:C$63,3,FALSE)),(VLOOKUP((LEFT(D1332,1)),'Fed. Agency Identifier Table'!A$2:C$63,3,FALSE)),(VLOOKUP((LEFT(D1332,2)),'Fed. Agency Identifier Table'!A$2:C$63,3,FALSE)))))</f>
        <v/>
      </c>
      <c r="I1332" s="150" t="str">
        <f>IF(ISNUMBER(SEARCH("*.unk*",D1332)),"Other Federal Awards",IF(ISERROR(VLOOKUP(D1332,'CFDA Program Titles Table'!A$2:C$2607,3,FALSE)),"",VLOOKUP(D1332,'CFDA Program Titles Table'!A$2:C$2607,3,FALSE)))</f>
        <v/>
      </c>
      <c r="J1332" s="70"/>
      <c r="K1332" s="70"/>
      <c r="L1332" s="2"/>
      <c r="M1332" s="10"/>
      <c r="N1332" s="10"/>
      <c r="R1332" s="17"/>
      <c r="S1332" s="106" t="str">
        <f>IFERROR(IF(J1332="Y", "Research And Development Programs Cluster:", VLOOKUP(D1332,'Cluster Info'!$A$2:$B$113,2,FALSE)), "Non Cluster:")</f>
        <v>Non Cluster:</v>
      </c>
      <c r="T1332" s="106">
        <f t="shared" si="100"/>
        <v>0</v>
      </c>
      <c r="U1332" s="106">
        <f t="shared" si="102"/>
        <v>0</v>
      </c>
      <c r="V1332" s="106">
        <f t="shared" si="103"/>
        <v>0</v>
      </c>
      <c r="W1332" s="119">
        <f t="shared" si="101"/>
        <v>0</v>
      </c>
      <c r="X1332" s="106">
        <f t="shared" si="104"/>
        <v>0</v>
      </c>
    </row>
    <row r="1333" spans="1:24" ht="14">
      <c r="A1333" s="198"/>
      <c r="D1333" s="1"/>
      <c r="E1333" s="1"/>
      <c r="F1333" s="187"/>
      <c r="G1333" s="187"/>
      <c r="H1333" s="80" t="str">
        <f>IF(ISERROR(IF(ISERROR(VLOOKUP((LEFT(D1333,2)),'Fed. Agency Identifier Table'!A$2:C$63,3,FALSE)),(VLOOKUP((LEFT(D1333,1)),'Fed. Agency Identifier Table'!A$2:C$63,3,FALSE)),(VLOOKUP((LEFT(D1333,2)),'Fed. Agency Identifier Table'!A$2:C$63,3,FALSE)))),"",(IF(ISERROR(VLOOKUP((LEFT(D1333,2)),'Fed. Agency Identifier Table'!A$2:C$63,3,FALSE)),(VLOOKUP((LEFT(D1333,1)),'Fed. Agency Identifier Table'!A$2:C$63,3,FALSE)),(VLOOKUP((LEFT(D1333,2)),'Fed. Agency Identifier Table'!A$2:C$63,3,FALSE)))))</f>
        <v/>
      </c>
      <c r="I1333" s="150" t="str">
        <f>IF(ISNUMBER(SEARCH("*.unk*",D1333)),"Other Federal Awards",IF(ISERROR(VLOOKUP(D1333,'CFDA Program Titles Table'!A$2:C$2607,3,FALSE)),"",VLOOKUP(D1333,'CFDA Program Titles Table'!A$2:C$2607,3,FALSE)))</f>
        <v/>
      </c>
      <c r="J1333" s="70"/>
      <c r="K1333" s="70"/>
      <c r="L1333" s="2"/>
      <c r="M1333" s="10"/>
      <c r="N1333" s="10"/>
      <c r="R1333" s="17"/>
      <c r="S1333" s="106" t="str">
        <f>IFERROR(IF(J1333="Y", "Research And Development Programs Cluster:", VLOOKUP(D1333,'Cluster Info'!$A$2:$B$113,2,FALSE)), "Non Cluster:")</f>
        <v>Non Cluster:</v>
      </c>
      <c r="T1333" s="106">
        <f t="shared" si="100"/>
        <v>0</v>
      </c>
      <c r="U1333" s="106">
        <f t="shared" si="102"/>
        <v>0</v>
      </c>
      <c r="V1333" s="106">
        <f t="shared" si="103"/>
        <v>0</v>
      </c>
      <c r="W1333" s="119">
        <f t="shared" si="101"/>
        <v>0</v>
      </c>
      <c r="X1333" s="106">
        <f t="shared" si="104"/>
        <v>0</v>
      </c>
    </row>
    <row r="1334" spans="1:24" ht="14">
      <c r="A1334" s="198"/>
      <c r="D1334" s="1"/>
      <c r="E1334" s="1"/>
      <c r="F1334" s="187"/>
      <c r="G1334" s="187"/>
      <c r="H1334" s="80" t="str">
        <f>IF(ISERROR(IF(ISERROR(VLOOKUP((LEFT(D1334,2)),'Fed. Agency Identifier Table'!A$2:C$63,3,FALSE)),(VLOOKUP((LEFT(D1334,1)),'Fed. Agency Identifier Table'!A$2:C$63,3,FALSE)),(VLOOKUP((LEFT(D1334,2)),'Fed. Agency Identifier Table'!A$2:C$63,3,FALSE)))),"",(IF(ISERROR(VLOOKUP((LEFT(D1334,2)),'Fed. Agency Identifier Table'!A$2:C$63,3,FALSE)),(VLOOKUP((LEFT(D1334,1)),'Fed. Agency Identifier Table'!A$2:C$63,3,FALSE)),(VLOOKUP((LEFT(D1334,2)),'Fed. Agency Identifier Table'!A$2:C$63,3,FALSE)))))</f>
        <v/>
      </c>
      <c r="I1334" s="150" t="str">
        <f>IF(ISNUMBER(SEARCH("*.unk*",D1334)),"Other Federal Awards",IF(ISERROR(VLOOKUP(D1334,'CFDA Program Titles Table'!A$2:C$2607,3,FALSE)),"",VLOOKUP(D1334,'CFDA Program Titles Table'!A$2:C$2607,3,FALSE)))</f>
        <v/>
      </c>
      <c r="J1334" s="70"/>
      <c r="K1334" s="70"/>
      <c r="L1334" s="2"/>
      <c r="M1334" s="10"/>
      <c r="N1334" s="10"/>
      <c r="R1334" s="17"/>
      <c r="S1334" s="106" t="str">
        <f>IFERROR(IF(J1334="Y", "Research And Development Programs Cluster:", VLOOKUP(D1334,'Cluster Info'!$A$2:$B$113,2,FALSE)), "Non Cluster:")</f>
        <v>Non Cluster:</v>
      </c>
      <c r="T1334" s="106">
        <f t="shared" si="100"/>
        <v>0</v>
      </c>
      <c r="U1334" s="106">
        <f t="shared" si="102"/>
        <v>0</v>
      </c>
      <c r="V1334" s="106">
        <f t="shared" si="103"/>
        <v>0</v>
      </c>
      <c r="W1334" s="119">
        <f t="shared" si="101"/>
        <v>0</v>
      </c>
      <c r="X1334" s="106">
        <f t="shared" si="104"/>
        <v>0</v>
      </c>
    </row>
    <row r="1335" spans="1:24" ht="14">
      <c r="A1335" s="198"/>
      <c r="D1335" s="1"/>
      <c r="E1335" s="1"/>
      <c r="F1335" s="187"/>
      <c r="G1335" s="187"/>
      <c r="H1335" s="80" t="str">
        <f>IF(ISERROR(IF(ISERROR(VLOOKUP((LEFT(D1335,2)),'Fed. Agency Identifier Table'!A$2:C$63,3,FALSE)),(VLOOKUP((LEFT(D1335,1)),'Fed. Agency Identifier Table'!A$2:C$63,3,FALSE)),(VLOOKUP((LEFT(D1335,2)),'Fed. Agency Identifier Table'!A$2:C$63,3,FALSE)))),"",(IF(ISERROR(VLOOKUP((LEFT(D1335,2)),'Fed. Agency Identifier Table'!A$2:C$63,3,FALSE)),(VLOOKUP((LEFT(D1335,1)),'Fed. Agency Identifier Table'!A$2:C$63,3,FALSE)),(VLOOKUP((LEFT(D1335,2)),'Fed. Agency Identifier Table'!A$2:C$63,3,FALSE)))))</f>
        <v/>
      </c>
      <c r="I1335" s="150" t="str">
        <f>IF(ISNUMBER(SEARCH("*.unk*",D1335)),"Other Federal Awards",IF(ISERROR(VLOOKUP(D1335,'CFDA Program Titles Table'!A$2:C$2607,3,FALSE)),"",VLOOKUP(D1335,'CFDA Program Titles Table'!A$2:C$2607,3,FALSE)))</f>
        <v/>
      </c>
      <c r="J1335" s="70"/>
      <c r="K1335" s="70"/>
      <c r="L1335" s="2"/>
      <c r="M1335" s="10"/>
      <c r="N1335" s="10"/>
      <c r="R1335" s="17"/>
      <c r="S1335" s="106" t="str">
        <f>IFERROR(IF(J1335="Y", "Research And Development Programs Cluster:", VLOOKUP(D1335,'Cluster Info'!$A$2:$B$113,2,FALSE)), "Non Cluster:")</f>
        <v>Non Cluster:</v>
      </c>
      <c r="T1335" s="106">
        <f t="shared" si="100"/>
        <v>0</v>
      </c>
      <c r="U1335" s="106">
        <f t="shared" si="102"/>
        <v>0</v>
      </c>
      <c r="V1335" s="106">
        <f t="shared" si="103"/>
        <v>0</v>
      </c>
      <c r="W1335" s="119">
        <f t="shared" si="101"/>
        <v>0</v>
      </c>
      <c r="X1335" s="106">
        <f t="shared" si="104"/>
        <v>0</v>
      </c>
    </row>
    <row r="1336" spans="1:24" ht="14">
      <c r="A1336" s="198"/>
      <c r="D1336" s="1"/>
      <c r="E1336" s="1"/>
      <c r="F1336" s="187"/>
      <c r="G1336" s="187"/>
      <c r="H1336" s="80" t="str">
        <f>IF(ISERROR(IF(ISERROR(VLOOKUP((LEFT(D1336,2)),'Fed. Agency Identifier Table'!A$2:C$63,3,FALSE)),(VLOOKUP((LEFT(D1336,1)),'Fed. Agency Identifier Table'!A$2:C$63,3,FALSE)),(VLOOKUP((LEFT(D1336,2)),'Fed. Agency Identifier Table'!A$2:C$63,3,FALSE)))),"",(IF(ISERROR(VLOOKUP((LEFT(D1336,2)),'Fed. Agency Identifier Table'!A$2:C$63,3,FALSE)),(VLOOKUP((LEFT(D1336,1)),'Fed. Agency Identifier Table'!A$2:C$63,3,FALSE)),(VLOOKUP((LEFT(D1336,2)),'Fed. Agency Identifier Table'!A$2:C$63,3,FALSE)))))</f>
        <v/>
      </c>
      <c r="I1336" s="150" t="str">
        <f>IF(ISNUMBER(SEARCH("*.unk*",D1336)),"Other Federal Awards",IF(ISERROR(VLOOKUP(D1336,'CFDA Program Titles Table'!A$2:C$2607,3,FALSE)),"",VLOOKUP(D1336,'CFDA Program Titles Table'!A$2:C$2607,3,FALSE)))</f>
        <v/>
      </c>
      <c r="J1336" s="70"/>
      <c r="K1336" s="70"/>
      <c r="L1336" s="2"/>
      <c r="M1336" s="10"/>
      <c r="N1336" s="10"/>
      <c r="R1336" s="17"/>
      <c r="S1336" s="106" t="str">
        <f>IFERROR(IF(J1336="Y", "Research And Development Programs Cluster:", VLOOKUP(D1336,'Cluster Info'!$A$2:$B$113,2,FALSE)), "Non Cluster:")</f>
        <v>Non Cluster:</v>
      </c>
      <c r="T1336" s="106">
        <f t="shared" si="100"/>
        <v>0</v>
      </c>
      <c r="U1336" s="106">
        <f t="shared" si="102"/>
        <v>0</v>
      </c>
      <c r="V1336" s="106">
        <f t="shared" si="103"/>
        <v>0</v>
      </c>
      <c r="W1336" s="119">
        <f t="shared" si="101"/>
        <v>0</v>
      </c>
      <c r="X1336" s="106">
        <f t="shared" si="104"/>
        <v>0</v>
      </c>
    </row>
    <row r="1337" spans="1:24" ht="14">
      <c r="A1337" s="198"/>
      <c r="D1337" s="1"/>
      <c r="E1337" s="1"/>
      <c r="F1337" s="187"/>
      <c r="G1337" s="187"/>
      <c r="H1337" s="80" t="str">
        <f>IF(ISERROR(IF(ISERROR(VLOOKUP((LEFT(D1337,2)),'Fed. Agency Identifier Table'!A$2:C$63,3,FALSE)),(VLOOKUP((LEFT(D1337,1)),'Fed. Agency Identifier Table'!A$2:C$63,3,FALSE)),(VLOOKUP((LEFT(D1337,2)),'Fed. Agency Identifier Table'!A$2:C$63,3,FALSE)))),"",(IF(ISERROR(VLOOKUP((LEFT(D1337,2)),'Fed. Agency Identifier Table'!A$2:C$63,3,FALSE)),(VLOOKUP((LEFT(D1337,1)),'Fed. Agency Identifier Table'!A$2:C$63,3,FALSE)),(VLOOKUP((LEFT(D1337,2)),'Fed. Agency Identifier Table'!A$2:C$63,3,FALSE)))))</f>
        <v/>
      </c>
      <c r="I1337" s="150" t="str">
        <f>IF(ISNUMBER(SEARCH("*.unk*",D1337)),"Other Federal Awards",IF(ISERROR(VLOOKUP(D1337,'CFDA Program Titles Table'!A$2:C$2607,3,FALSE)),"",VLOOKUP(D1337,'CFDA Program Titles Table'!A$2:C$2607,3,FALSE)))</f>
        <v/>
      </c>
      <c r="J1337" s="70"/>
      <c r="K1337" s="70"/>
      <c r="L1337" s="2"/>
      <c r="M1337" s="10"/>
      <c r="N1337" s="10"/>
      <c r="R1337" s="17"/>
      <c r="S1337" s="106" t="str">
        <f>IFERROR(IF(J1337="Y", "Research And Development Programs Cluster:", VLOOKUP(D1337,'Cluster Info'!$A$2:$B$113,2,FALSE)), "Non Cluster:")</f>
        <v>Non Cluster:</v>
      </c>
      <c r="T1337" s="106">
        <f t="shared" si="100"/>
        <v>0</v>
      </c>
      <c r="U1337" s="106">
        <f t="shared" si="102"/>
        <v>0</v>
      </c>
      <c r="V1337" s="106">
        <f t="shared" si="103"/>
        <v>0</v>
      </c>
      <c r="W1337" s="119">
        <f t="shared" si="101"/>
        <v>0</v>
      </c>
      <c r="X1337" s="106">
        <f t="shared" si="104"/>
        <v>0</v>
      </c>
    </row>
    <row r="1338" spans="1:24" ht="14">
      <c r="A1338" s="198"/>
      <c r="D1338" s="1"/>
      <c r="E1338" s="1"/>
      <c r="F1338" s="187"/>
      <c r="G1338" s="187"/>
      <c r="H1338" s="80" t="str">
        <f>IF(ISERROR(IF(ISERROR(VLOOKUP((LEFT(D1338,2)),'Fed. Agency Identifier Table'!A$2:C$63,3,FALSE)),(VLOOKUP((LEFT(D1338,1)),'Fed. Agency Identifier Table'!A$2:C$63,3,FALSE)),(VLOOKUP((LEFT(D1338,2)),'Fed. Agency Identifier Table'!A$2:C$63,3,FALSE)))),"",(IF(ISERROR(VLOOKUP((LEFT(D1338,2)),'Fed. Agency Identifier Table'!A$2:C$63,3,FALSE)),(VLOOKUP((LEFT(D1338,1)),'Fed. Agency Identifier Table'!A$2:C$63,3,FALSE)),(VLOOKUP((LEFT(D1338,2)),'Fed. Agency Identifier Table'!A$2:C$63,3,FALSE)))))</f>
        <v/>
      </c>
      <c r="I1338" s="150" t="str">
        <f>IF(ISNUMBER(SEARCH("*.unk*",D1338)),"Other Federal Awards",IF(ISERROR(VLOOKUP(D1338,'CFDA Program Titles Table'!A$2:C$2607,3,FALSE)),"",VLOOKUP(D1338,'CFDA Program Titles Table'!A$2:C$2607,3,FALSE)))</f>
        <v/>
      </c>
      <c r="J1338" s="70"/>
      <c r="K1338" s="70"/>
      <c r="L1338" s="2"/>
      <c r="M1338" s="10"/>
      <c r="N1338" s="10"/>
      <c r="R1338" s="17"/>
      <c r="S1338" s="106" t="str">
        <f>IFERROR(IF(J1338="Y", "Research And Development Programs Cluster:", VLOOKUP(D1338,'Cluster Info'!$A$2:$B$113,2,FALSE)), "Non Cluster:")</f>
        <v>Non Cluster:</v>
      </c>
      <c r="T1338" s="106">
        <f t="shared" si="100"/>
        <v>0</v>
      </c>
      <c r="U1338" s="106">
        <f t="shared" si="102"/>
        <v>0</v>
      </c>
      <c r="V1338" s="106">
        <f t="shared" si="103"/>
        <v>0</v>
      </c>
      <c r="W1338" s="119">
        <f t="shared" si="101"/>
        <v>0</v>
      </c>
      <c r="X1338" s="106">
        <f t="shared" si="104"/>
        <v>0</v>
      </c>
    </row>
    <row r="1339" spans="1:24" ht="14">
      <c r="A1339" s="198"/>
      <c r="D1339" s="1"/>
      <c r="E1339" s="1"/>
      <c r="F1339" s="187"/>
      <c r="G1339" s="187"/>
      <c r="H1339" s="80" t="str">
        <f>IF(ISERROR(IF(ISERROR(VLOOKUP((LEFT(D1339,2)),'Fed. Agency Identifier Table'!A$2:C$63,3,FALSE)),(VLOOKUP((LEFT(D1339,1)),'Fed. Agency Identifier Table'!A$2:C$63,3,FALSE)),(VLOOKUP((LEFT(D1339,2)),'Fed. Agency Identifier Table'!A$2:C$63,3,FALSE)))),"",(IF(ISERROR(VLOOKUP((LEFT(D1339,2)),'Fed. Agency Identifier Table'!A$2:C$63,3,FALSE)),(VLOOKUP((LEFT(D1339,1)),'Fed. Agency Identifier Table'!A$2:C$63,3,FALSE)),(VLOOKUP((LEFT(D1339,2)),'Fed. Agency Identifier Table'!A$2:C$63,3,FALSE)))))</f>
        <v/>
      </c>
      <c r="I1339" s="150" t="str">
        <f>IF(ISNUMBER(SEARCH("*.unk*",D1339)),"Other Federal Awards",IF(ISERROR(VLOOKUP(D1339,'CFDA Program Titles Table'!A$2:C$2607,3,FALSE)),"",VLOOKUP(D1339,'CFDA Program Titles Table'!A$2:C$2607,3,FALSE)))</f>
        <v/>
      </c>
      <c r="J1339" s="70"/>
      <c r="K1339" s="70"/>
      <c r="L1339" s="2"/>
      <c r="M1339" s="10"/>
      <c r="N1339" s="10"/>
      <c r="R1339" s="17"/>
      <c r="S1339" s="106" t="str">
        <f>IFERROR(IF(J1339="Y", "Research And Development Programs Cluster:", VLOOKUP(D1339,'Cluster Info'!$A$2:$B$113,2,FALSE)), "Non Cluster:")</f>
        <v>Non Cluster:</v>
      </c>
      <c r="T1339" s="106">
        <f t="shared" si="100"/>
        <v>0</v>
      </c>
      <c r="U1339" s="106">
        <f t="shared" si="102"/>
        <v>0</v>
      </c>
      <c r="V1339" s="106">
        <f t="shared" si="103"/>
        <v>0</v>
      </c>
      <c r="W1339" s="119">
        <f t="shared" si="101"/>
        <v>0</v>
      </c>
      <c r="X1339" s="106">
        <f t="shared" si="104"/>
        <v>0</v>
      </c>
    </row>
    <row r="1340" spans="1:24" ht="14">
      <c r="A1340" s="198"/>
      <c r="D1340" s="1"/>
      <c r="E1340" s="1"/>
      <c r="F1340" s="187"/>
      <c r="G1340" s="187"/>
      <c r="H1340" s="80" t="str">
        <f>IF(ISERROR(IF(ISERROR(VLOOKUP((LEFT(D1340,2)),'Fed. Agency Identifier Table'!A$2:C$63,3,FALSE)),(VLOOKUP((LEFT(D1340,1)),'Fed. Agency Identifier Table'!A$2:C$63,3,FALSE)),(VLOOKUP((LEFT(D1340,2)),'Fed. Agency Identifier Table'!A$2:C$63,3,FALSE)))),"",(IF(ISERROR(VLOOKUP((LEFT(D1340,2)),'Fed. Agency Identifier Table'!A$2:C$63,3,FALSE)),(VLOOKUP((LEFT(D1340,1)),'Fed. Agency Identifier Table'!A$2:C$63,3,FALSE)),(VLOOKUP((LEFT(D1340,2)),'Fed. Agency Identifier Table'!A$2:C$63,3,FALSE)))))</f>
        <v/>
      </c>
      <c r="I1340" s="150" t="str">
        <f>IF(ISNUMBER(SEARCH("*.unk*",D1340)),"Other Federal Awards",IF(ISERROR(VLOOKUP(D1340,'CFDA Program Titles Table'!A$2:C$2607,3,FALSE)),"",VLOOKUP(D1340,'CFDA Program Titles Table'!A$2:C$2607,3,FALSE)))</f>
        <v/>
      </c>
      <c r="J1340" s="70"/>
      <c r="K1340" s="70"/>
      <c r="L1340" s="2"/>
      <c r="M1340" s="10"/>
      <c r="N1340" s="10"/>
      <c r="R1340" s="17"/>
      <c r="S1340" s="106" t="str">
        <f>IFERROR(IF(J1340="Y", "Research And Development Programs Cluster:", VLOOKUP(D1340,'Cluster Info'!$A$2:$B$113,2,FALSE)), "Non Cluster:")</f>
        <v>Non Cluster:</v>
      </c>
      <c r="T1340" s="106">
        <f t="shared" si="100"/>
        <v>0</v>
      </c>
      <c r="U1340" s="106">
        <f t="shared" si="102"/>
        <v>0</v>
      </c>
      <c r="V1340" s="106">
        <f t="shared" si="103"/>
        <v>0</v>
      </c>
      <c r="W1340" s="119">
        <f t="shared" si="101"/>
        <v>0</v>
      </c>
      <c r="X1340" s="106">
        <f t="shared" si="104"/>
        <v>0</v>
      </c>
    </row>
    <row r="1341" spans="1:24" ht="14">
      <c r="A1341" s="198"/>
      <c r="D1341" s="1"/>
      <c r="E1341" s="1"/>
      <c r="F1341" s="187"/>
      <c r="G1341" s="187"/>
      <c r="H1341" s="80" t="str">
        <f>IF(ISERROR(IF(ISERROR(VLOOKUP((LEFT(D1341,2)),'Fed. Agency Identifier Table'!A$2:C$63,3,FALSE)),(VLOOKUP((LEFT(D1341,1)),'Fed. Agency Identifier Table'!A$2:C$63,3,FALSE)),(VLOOKUP((LEFT(D1341,2)),'Fed. Agency Identifier Table'!A$2:C$63,3,FALSE)))),"",(IF(ISERROR(VLOOKUP((LEFT(D1341,2)),'Fed. Agency Identifier Table'!A$2:C$63,3,FALSE)),(VLOOKUP((LEFT(D1341,1)),'Fed. Agency Identifier Table'!A$2:C$63,3,FALSE)),(VLOOKUP((LEFT(D1341,2)),'Fed. Agency Identifier Table'!A$2:C$63,3,FALSE)))))</f>
        <v/>
      </c>
      <c r="I1341" s="150" t="str">
        <f>IF(ISNUMBER(SEARCH("*.unk*",D1341)),"Other Federal Awards",IF(ISERROR(VLOOKUP(D1341,'CFDA Program Titles Table'!A$2:C$2607,3,FALSE)),"",VLOOKUP(D1341,'CFDA Program Titles Table'!A$2:C$2607,3,FALSE)))</f>
        <v/>
      </c>
      <c r="J1341" s="70"/>
      <c r="K1341" s="70"/>
      <c r="L1341" s="2"/>
      <c r="M1341" s="10"/>
      <c r="N1341" s="10"/>
      <c r="R1341" s="17"/>
      <c r="S1341" s="106" t="str">
        <f>IFERROR(IF(J1341="Y", "Research And Development Programs Cluster:", VLOOKUP(D1341,'Cluster Info'!$A$2:$B$113,2,FALSE)), "Non Cluster:")</f>
        <v>Non Cluster:</v>
      </c>
      <c r="T1341" s="106">
        <f t="shared" si="100"/>
        <v>0</v>
      </c>
      <c r="U1341" s="106">
        <f t="shared" si="102"/>
        <v>0</v>
      </c>
      <c r="V1341" s="106">
        <f t="shared" si="103"/>
        <v>0</v>
      </c>
      <c r="W1341" s="119">
        <f t="shared" si="101"/>
        <v>0</v>
      </c>
      <c r="X1341" s="106">
        <f t="shared" si="104"/>
        <v>0</v>
      </c>
    </row>
    <row r="1342" spans="1:24" ht="14">
      <c r="A1342" s="198"/>
      <c r="D1342" s="1"/>
      <c r="E1342" s="1"/>
      <c r="F1342" s="187"/>
      <c r="G1342" s="187"/>
      <c r="H1342" s="80" t="str">
        <f>IF(ISERROR(IF(ISERROR(VLOOKUP((LEFT(D1342,2)),'Fed. Agency Identifier Table'!A$2:C$63,3,FALSE)),(VLOOKUP((LEFT(D1342,1)),'Fed. Agency Identifier Table'!A$2:C$63,3,FALSE)),(VLOOKUP((LEFT(D1342,2)),'Fed. Agency Identifier Table'!A$2:C$63,3,FALSE)))),"",(IF(ISERROR(VLOOKUP((LEFT(D1342,2)),'Fed. Agency Identifier Table'!A$2:C$63,3,FALSE)),(VLOOKUP((LEFT(D1342,1)),'Fed. Agency Identifier Table'!A$2:C$63,3,FALSE)),(VLOOKUP((LEFT(D1342,2)),'Fed. Agency Identifier Table'!A$2:C$63,3,FALSE)))))</f>
        <v/>
      </c>
      <c r="I1342" s="150" t="str">
        <f>IF(ISNUMBER(SEARCH("*.unk*",D1342)),"Other Federal Awards",IF(ISERROR(VLOOKUP(D1342,'CFDA Program Titles Table'!A$2:C$2607,3,FALSE)),"",VLOOKUP(D1342,'CFDA Program Titles Table'!A$2:C$2607,3,FALSE)))</f>
        <v/>
      </c>
      <c r="J1342" s="70"/>
      <c r="K1342" s="70"/>
      <c r="L1342" s="2"/>
      <c r="M1342" s="10"/>
      <c r="N1342" s="10"/>
      <c r="R1342" s="17"/>
      <c r="S1342" s="106" t="str">
        <f>IFERROR(IF(J1342="Y", "Research And Development Programs Cluster:", VLOOKUP(D1342,'Cluster Info'!$A$2:$B$113,2,FALSE)), "Non Cluster:")</f>
        <v>Non Cluster:</v>
      </c>
      <c r="T1342" s="106">
        <f t="shared" si="100"/>
        <v>0</v>
      </c>
      <c r="U1342" s="106">
        <f t="shared" si="102"/>
        <v>0</v>
      </c>
      <c r="V1342" s="106">
        <f t="shared" si="103"/>
        <v>0</v>
      </c>
      <c r="W1342" s="119">
        <f t="shared" si="101"/>
        <v>0</v>
      </c>
      <c r="X1342" s="106">
        <f t="shared" si="104"/>
        <v>0</v>
      </c>
    </row>
    <row r="1343" spans="1:24" ht="14">
      <c r="A1343" s="198"/>
      <c r="D1343" s="1"/>
      <c r="E1343" s="1"/>
      <c r="F1343" s="187"/>
      <c r="G1343" s="187"/>
      <c r="H1343" s="80" t="str">
        <f>IF(ISERROR(IF(ISERROR(VLOOKUP((LEFT(D1343,2)),'Fed. Agency Identifier Table'!A$2:C$63,3,FALSE)),(VLOOKUP((LEFT(D1343,1)),'Fed. Agency Identifier Table'!A$2:C$63,3,FALSE)),(VLOOKUP((LEFT(D1343,2)),'Fed. Agency Identifier Table'!A$2:C$63,3,FALSE)))),"",(IF(ISERROR(VLOOKUP((LEFT(D1343,2)),'Fed. Agency Identifier Table'!A$2:C$63,3,FALSE)),(VLOOKUP((LEFT(D1343,1)),'Fed. Agency Identifier Table'!A$2:C$63,3,FALSE)),(VLOOKUP((LEFT(D1343,2)),'Fed. Agency Identifier Table'!A$2:C$63,3,FALSE)))))</f>
        <v/>
      </c>
      <c r="I1343" s="150" t="str">
        <f>IF(ISNUMBER(SEARCH("*.unk*",D1343)),"Other Federal Awards",IF(ISERROR(VLOOKUP(D1343,'CFDA Program Titles Table'!A$2:C$2607,3,FALSE)),"",VLOOKUP(D1343,'CFDA Program Titles Table'!A$2:C$2607,3,FALSE)))</f>
        <v/>
      </c>
      <c r="J1343" s="70"/>
      <c r="K1343" s="70"/>
      <c r="L1343" s="2"/>
      <c r="M1343" s="10"/>
      <c r="N1343" s="10"/>
      <c r="R1343" s="17"/>
      <c r="S1343" s="106" t="str">
        <f>IFERROR(IF(J1343="Y", "Research And Development Programs Cluster:", VLOOKUP(D1343,'Cluster Info'!$A$2:$B$113,2,FALSE)), "Non Cluster:")</f>
        <v>Non Cluster:</v>
      </c>
      <c r="T1343" s="106">
        <f t="shared" si="100"/>
        <v>0</v>
      </c>
      <c r="U1343" s="106">
        <f t="shared" si="102"/>
        <v>0</v>
      </c>
      <c r="V1343" s="106">
        <f t="shared" si="103"/>
        <v>0</v>
      </c>
      <c r="W1343" s="119">
        <f t="shared" si="101"/>
        <v>0</v>
      </c>
      <c r="X1343" s="106">
        <f t="shared" si="104"/>
        <v>0</v>
      </c>
    </row>
    <row r="1344" spans="1:24" ht="14">
      <c r="A1344" s="198"/>
      <c r="D1344" s="1"/>
      <c r="E1344" s="1"/>
      <c r="F1344" s="187"/>
      <c r="G1344" s="187"/>
      <c r="H1344" s="80" t="str">
        <f>IF(ISERROR(IF(ISERROR(VLOOKUP((LEFT(D1344,2)),'Fed. Agency Identifier Table'!A$2:C$63,3,FALSE)),(VLOOKUP((LEFT(D1344,1)),'Fed. Agency Identifier Table'!A$2:C$63,3,FALSE)),(VLOOKUP((LEFT(D1344,2)),'Fed. Agency Identifier Table'!A$2:C$63,3,FALSE)))),"",(IF(ISERROR(VLOOKUP((LEFT(D1344,2)),'Fed. Agency Identifier Table'!A$2:C$63,3,FALSE)),(VLOOKUP((LEFT(D1344,1)),'Fed. Agency Identifier Table'!A$2:C$63,3,FALSE)),(VLOOKUP((LEFT(D1344,2)),'Fed. Agency Identifier Table'!A$2:C$63,3,FALSE)))))</f>
        <v/>
      </c>
      <c r="I1344" s="150" t="str">
        <f>IF(ISNUMBER(SEARCH("*.unk*",D1344)),"Other Federal Awards",IF(ISERROR(VLOOKUP(D1344,'CFDA Program Titles Table'!A$2:C$2607,3,FALSE)),"",VLOOKUP(D1344,'CFDA Program Titles Table'!A$2:C$2607,3,FALSE)))</f>
        <v/>
      </c>
      <c r="J1344" s="70"/>
      <c r="K1344" s="70"/>
      <c r="L1344" s="2"/>
      <c r="M1344" s="10"/>
      <c r="N1344" s="10"/>
      <c r="R1344" s="17"/>
      <c r="S1344" s="106" t="str">
        <f>IFERROR(IF(J1344="Y", "Research And Development Programs Cluster:", VLOOKUP(D1344,'Cluster Info'!$A$2:$B$113,2,FALSE)), "Non Cluster:")</f>
        <v>Non Cluster:</v>
      </c>
      <c r="T1344" s="106">
        <f t="shared" si="100"/>
        <v>0</v>
      </c>
      <c r="U1344" s="106">
        <f t="shared" si="102"/>
        <v>0</v>
      </c>
      <c r="V1344" s="106">
        <f t="shared" si="103"/>
        <v>0</v>
      </c>
      <c r="W1344" s="119">
        <f t="shared" si="101"/>
        <v>0</v>
      </c>
      <c r="X1344" s="106">
        <f t="shared" si="104"/>
        <v>0</v>
      </c>
    </row>
    <row r="1345" spans="1:24" ht="14">
      <c r="A1345" s="198"/>
      <c r="D1345" s="1"/>
      <c r="E1345" s="1"/>
      <c r="F1345" s="187"/>
      <c r="G1345" s="187"/>
      <c r="H1345" s="80" t="str">
        <f>IF(ISERROR(IF(ISERROR(VLOOKUP((LEFT(D1345,2)),'Fed. Agency Identifier Table'!A$2:C$63,3,FALSE)),(VLOOKUP((LEFT(D1345,1)),'Fed. Agency Identifier Table'!A$2:C$63,3,FALSE)),(VLOOKUP((LEFT(D1345,2)),'Fed. Agency Identifier Table'!A$2:C$63,3,FALSE)))),"",(IF(ISERROR(VLOOKUP((LEFT(D1345,2)),'Fed. Agency Identifier Table'!A$2:C$63,3,FALSE)),(VLOOKUP((LEFT(D1345,1)),'Fed. Agency Identifier Table'!A$2:C$63,3,FALSE)),(VLOOKUP((LEFT(D1345,2)),'Fed. Agency Identifier Table'!A$2:C$63,3,FALSE)))))</f>
        <v/>
      </c>
      <c r="I1345" s="150" t="str">
        <f>IF(ISNUMBER(SEARCH("*.unk*",D1345)),"Other Federal Awards",IF(ISERROR(VLOOKUP(D1345,'CFDA Program Titles Table'!A$2:C$2607,3,FALSE)),"",VLOOKUP(D1345,'CFDA Program Titles Table'!A$2:C$2607,3,FALSE)))</f>
        <v/>
      </c>
      <c r="J1345" s="70"/>
      <c r="K1345" s="70"/>
      <c r="L1345" s="2"/>
      <c r="M1345" s="10"/>
      <c r="N1345" s="10"/>
      <c r="R1345" s="17"/>
      <c r="S1345" s="106" t="str">
        <f>IFERROR(IF(J1345="Y", "Research And Development Programs Cluster:", VLOOKUP(D1345,'Cluster Info'!$A$2:$B$113,2,FALSE)), "Non Cluster:")</f>
        <v>Non Cluster:</v>
      </c>
      <c r="T1345" s="106">
        <f t="shared" si="100"/>
        <v>0</v>
      </c>
      <c r="U1345" s="106">
        <f t="shared" si="102"/>
        <v>0</v>
      </c>
      <c r="V1345" s="106">
        <f t="shared" si="103"/>
        <v>0</v>
      </c>
      <c r="W1345" s="119">
        <f t="shared" si="101"/>
        <v>0</v>
      </c>
      <c r="X1345" s="106">
        <f t="shared" si="104"/>
        <v>0</v>
      </c>
    </row>
    <row r="1346" spans="1:24" ht="14">
      <c r="A1346" s="198"/>
      <c r="D1346" s="1"/>
      <c r="E1346" s="1"/>
      <c r="F1346" s="187"/>
      <c r="G1346" s="187"/>
      <c r="H1346" s="80" t="str">
        <f>IF(ISERROR(IF(ISERROR(VLOOKUP((LEFT(D1346,2)),'Fed. Agency Identifier Table'!A$2:C$63,3,FALSE)),(VLOOKUP((LEFT(D1346,1)),'Fed. Agency Identifier Table'!A$2:C$63,3,FALSE)),(VLOOKUP((LEFT(D1346,2)),'Fed. Agency Identifier Table'!A$2:C$63,3,FALSE)))),"",(IF(ISERROR(VLOOKUP((LEFT(D1346,2)),'Fed. Agency Identifier Table'!A$2:C$63,3,FALSE)),(VLOOKUP((LEFT(D1346,1)),'Fed. Agency Identifier Table'!A$2:C$63,3,FALSE)),(VLOOKUP((LEFT(D1346,2)),'Fed. Agency Identifier Table'!A$2:C$63,3,FALSE)))))</f>
        <v/>
      </c>
      <c r="I1346" s="150" t="str">
        <f>IF(ISNUMBER(SEARCH("*.unk*",D1346)),"Other Federal Awards",IF(ISERROR(VLOOKUP(D1346,'CFDA Program Titles Table'!A$2:C$2607,3,FALSE)),"",VLOOKUP(D1346,'CFDA Program Titles Table'!A$2:C$2607,3,FALSE)))</f>
        <v/>
      </c>
      <c r="J1346" s="70"/>
      <c r="K1346" s="70"/>
      <c r="L1346" s="2"/>
      <c r="M1346" s="10"/>
      <c r="N1346" s="10"/>
      <c r="R1346" s="17"/>
      <c r="S1346" s="106" t="str">
        <f>IFERROR(IF(J1346="Y", "Research And Development Programs Cluster:", VLOOKUP(D1346,'Cluster Info'!$A$2:$B$113,2,FALSE)), "Non Cluster:")</f>
        <v>Non Cluster:</v>
      </c>
      <c r="T1346" s="106">
        <f t="shared" ref="T1346:T1409" si="105">IF(E1346="Y","ARRA - "&amp;N1346, N1346)</f>
        <v>0</v>
      </c>
      <c r="U1346" s="106">
        <f t="shared" si="102"/>
        <v>0</v>
      </c>
      <c r="V1346" s="106">
        <f t="shared" si="103"/>
        <v>0</v>
      </c>
      <c r="W1346" s="119">
        <f t="shared" ref="W1346:W1409" si="106">IF(AND(J1346="Y",I1346="Other Federal Awards"),(LEFT(D1346,2)&amp;".RD"),D1346)</f>
        <v>0</v>
      </c>
      <c r="X1346" s="106">
        <f t="shared" si="104"/>
        <v>0</v>
      </c>
    </row>
    <row r="1347" spans="1:24" ht="14">
      <c r="A1347" s="198"/>
      <c r="D1347" s="1"/>
      <c r="E1347" s="1"/>
      <c r="F1347" s="187"/>
      <c r="G1347" s="187"/>
      <c r="H1347" s="80" t="str">
        <f>IF(ISERROR(IF(ISERROR(VLOOKUP((LEFT(D1347,2)),'Fed. Agency Identifier Table'!A$2:C$63,3,FALSE)),(VLOOKUP((LEFT(D1347,1)),'Fed. Agency Identifier Table'!A$2:C$63,3,FALSE)),(VLOOKUP((LEFT(D1347,2)),'Fed. Agency Identifier Table'!A$2:C$63,3,FALSE)))),"",(IF(ISERROR(VLOOKUP((LEFT(D1347,2)),'Fed. Agency Identifier Table'!A$2:C$63,3,FALSE)),(VLOOKUP((LEFT(D1347,1)),'Fed. Agency Identifier Table'!A$2:C$63,3,FALSE)),(VLOOKUP((LEFT(D1347,2)),'Fed. Agency Identifier Table'!A$2:C$63,3,FALSE)))))</f>
        <v/>
      </c>
      <c r="I1347" s="150" t="str">
        <f>IF(ISNUMBER(SEARCH("*.unk*",D1347)),"Other Federal Awards",IF(ISERROR(VLOOKUP(D1347,'CFDA Program Titles Table'!A$2:C$2607,3,FALSE)),"",VLOOKUP(D1347,'CFDA Program Titles Table'!A$2:C$2607,3,FALSE)))</f>
        <v/>
      </c>
      <c r="J1347" s="70"/>
      <c r="K1347" s="70"/>
      <c r="L1347" s="2"/>
      <c r="M1347" s="10"/>
      <c r="N1347" s="10"/>
      <c r="R1347" s="17"/>
      <c r="S1347" s="106" t="str">
        <f>IFERROR(IF(J1347="Y", "Research And Development Programs Cluster:", VLOOKUP(D1347,'Cluster Info'!$A$2:$B$113,2,FALSE)), "Non Cluster:")</f>
        <v>Non Cluster:</v>
      </c>
      <c r="T1347" s="106">
        <f t="shared" si="105"/>
        <v>0</v>
      </c>
      <c r="U1347" s="106">
        <f t="shared" ref="U1347:U1410" si="107">IF(F1347="Y","COVID-19 - "&amp;N1347, N1347)</f>
        <v>0</v>
      </c>
      <c r="V1347" s="106">
        <f t="shared" ref="V1347:V1410" si="108">IF(G1347="Y","ARP - "&amp;N1347, N1347)</f>
        <v>0</v>
      </c>
      <c r="W1347" s="119">
        <f t="shared" si="106"/>
        <v>0</v>
      </c>
      <c r="X1347" s="106">
        <f t="shared" ref="X1347:X1410" si="109">O1347-P1347</f>
        <v>0</v>
      </c>
    </row>
    <row r="1348" spans="1:24" ht="14">
      <c r="A1348" s="198"/>
      <c r="D1348" s="1"/>
      <c r="E1348" s="1"/>
      <c r="F1348" s="187"/>
      <c r="G1348" s="187"/>
      <c r="H1348" s="80" t="str">
        <f>IF(ISERROR(IF(ISERROR(VLOOKUP((LEFT(D1348,2)),'Fed. Agency Identifier Table'!A$2:C$63,3,FALSE)),(VLOOKUP((LEFT(D1348,1)),'Fed. Agency Identifier Table'!A$2:C$63,3,FALSE)),(VLOOKUP((LEFT(D1348,2)),'Fed. Agency Identifier Table'!A$2:C$63,3,FALSE)))),"",(IF(ISERROR(VLOOKUP((LEFT(D1348,2)),'Fed. Agency Identifier Table'!A$2:C$63,3,FALSE)),(VLOOKUP((LEFT(D1348,1)),'Fed. Agency Identifier Table'!A$2:C$63,3,FALSE)),(VLOOKUP((LEFT(D1348,2)),'Fed. Agency Identifier Table'!A$2:C$63,3,FALSE)))))</f>
        <v/>
      </c>
      <c r="I1348" s="150" t="str">
        <f>IF(ISNUMBER(SEARCH("*.unk*",D1348)),"Other Federal Awards",IF(ISERROR(VLOOKUP(D1348,'CFDA Program Titles Table'!A$2:C$2607,3,FALSE)),"",VLOOKUP(D1348,'CFDA Program Titles Table'!A$2:C$2607,3,FALSE)))</f>
        <v/>
      </c>
      <c r="J1348" s="70"/>
      <c r="K1348" s="70"/>
      <c r="L1348" s="2"/>
      <c r="M1348" s="10"/>
      <c r="N1348" s="10"/>
      <c r="R1348" s="17"/>
      <c r="S1348" s="106" t="str">
        <f>IFERROR(IF(J1348="Y", "Research And Development Programs Cluster:", VLOOKUP(D1348,'Cluster Info'!$A$2:$B$113,2,FALSE)), "Non Cluster:")</f>
        <v>Non Cluster:</v>
      </c>
      <c r="T1348" s="106">
        <f t="shared" si="105"/>
        <v>0</v>
      </c>
      <c r="U1348" s="106">
        <f t="shared" si="107"/>
        <v>0</v>
      </c>
      <c r="V1348" s="106">
        <f t="shared" si="108"/>
        <v>0</v>
      </c>
      <c r="W1348" s="119">
        <f t="shared" si="106"/>
        <v>0</v>
      </c>
      <c r="X1348" s="106">
        <f t="shared" si="109"/>
        <v>0</v>
      </c>
    </row>
    <row r="1349" spans="1:24" ht="14">
      <c r="A1349" s="198"/>
      <c r="D1349" s="1"/>
      <c r="E1349" s="1"/>
      <c r="F1349" s="187"/>
      <c r="G1349" s="187"/>
      <c r="H1349" s="80" t="str">
        <f>IF(ISERROR(IF(ISERROR(VLOOKUP((LEFT(D1349,2)),'Fed. Agency Identifier Table'!A$2:C$63,3,FALSE)),(VLOOKUP((LEFT(D1349,1)),'Fed. Agency Identifier Table'!A$2:C$63,3,FALSE)),(VLOOKUP((LEFT(D1349,2)),'Fed. Agency Identifier Table'!A$2:C$63,3,FALSE)))),"",(IF(ISERROR(VLOOKUP((LEFT(D1349,2)),'Fed. Agency Identifier Table'!A$2:C$63,3,FALSE)),(VLOOKUP((LEFT(D1349,1)),'Fed. Agency Identifier Table'!A$2:C$63,3,FALSE)),(VLOOKUP((LEFT(D1349,2)),'Fed. Agency Identifier Table'!A$2:C$63,3,FALSE)))))</f>
        <v/>
      </c>
      <c r="I1349" s="150" t="str">
        <f>IF(ISNUMBER(SEARCH("*.unk*",D1349)),"Other Federal Awards",IF(ISERROR(VLOOKUP(D1349,'CFDA Program Titles Table'!A$2:C$2607,3,FALSE)),"",VLOOKUP(D1349,'CFDA Program Titles Table'!A$2:C$2607,3,FALSE)))</f>
        <v/>
      </c>
      <c r="J1349" s="70"/>
      <c r="K1349" s="70"/>
      <c r="L1349" s="2"/>
      <c r="M1349" s="10"/>
      <c r="N1349" s="10"/>
      <c r="R1349" s="17"/>
      <c r="S1349" s="106" t="str">
        <f>IFERROR(IF(J1349="Y", "Research And Development Programs Cluster:", VLOOKUP(D1349,'Cluster Info'!$A$2:$B$113,2,FALSE)), "Non Cluster:")</f>
        <v>Non Cluster:</v>
      </c>
      <c r="T1349" s="106">
        <f t="shared" si="105"/>
        <v>0</v>
      </c>
      <c r="U1349" s="106">
        <f t="shared" si="107"/>
        <v>0</v>
      </c>
      <c r="V1349" s="106">
        <f t="shared" si="108"/>
        <v>0</v>
      </c>
      <c r="W1349" s="119">
        <f t="shared" si="106"/>
        <v>0</v>
      </c>
      <c r="X1349" s="106">
        <f t="shared" si="109"/>
        <v>0</v>
      </c>
    </row>
    <row r="1350" spans="1:24" ht="14">
      <c r="A1350" s="198"/>
      <c r="D1350" s="1"/>
      <c r="E1350" s="1"/>
      <c r="F1350" s="187"/>
      <c r="G1350" s="187"/>
      <c r="H1350" s="80" t="str">
        <f>IF(ISERROR(IF(ISERROR(VLOOKUP((LEFT(D1350,2)),'Fed. Agency Identifier Table'!A$2:C$63,3,FALSE)),(VLOOKUP((LEFT(D1350,1)),'Fed. Agency Identifier Table'!A$2:C$63,3,FALSE)),(VLOOKUP((LEFT(D1350,2)),'Fed. Agency Identifier Table'!A$2:C$63,3,FALSE)))),"",(IF(ISERROR(VLOOKUP((LEFT(D1350,2)),'Fed. Agency Identifier Table'!A$2:C$63,3,FALSE)),(VLOOKUP((LEFT(D1350,1)),'Fed. Agency Identifier Table'!A$2:C$63,3,FALSE)),(VLOOKUP((LEFT(D1350,2)),'Fed. Agency Identifier Table'!A$2:C$63,3,FALSE)))))</f>
        <v/>
      </c>
      <c r="I1350" s="150" t="str">
        <f>IF(ISNUMBER(SEARCH("*.unk*",D1350)),"Other Federal Awards",IF(ISERROR(VLOOKUP(D1350,'CFDA Program Titles Table'!A$2:C$2607,3,FALSE)),"",VLOOKUP(D1350,'CFDA Program Titles Table'!A$2:C$2607,3,FALSE)))</f>
        <v/>
      </c>
      <c r="J1350" s="70"/>
      <c r="K1350" s="70"/>
      <c r="L1350" s="2"/>
      <c r="M1350" s="10"/>
      <c r="N1350" s="10"/>
      <c r="R1350" s="17"/>
      <c r="S1350" s="106" t="str">
        <f>IFERROR(IF(J1350="Y", "Research And Development Programs Cluster:", VLOOKUP(D1350,'Cluster Info'!$A$2:$B$113,2,FALSE)), "Non Cluster:")</f>
        <v>Non Cluster:</v>
      </c>
      <c r="T1350" s="106">
        <f t="shared" si="105"/>
        <v>0</v>
      </c>
      <c r="U1350" s="106">
        <f t="shared" si="107"/>
        <v>0</v>
      </c>
      <c r="V1350" s="106">
        <f t="shared" si="108"/>
        <v>0</v>
      </c>
      <c r="W1350" s="119">
        <f t="shared" si="106"/>
        <v>0</v>
      </c>
      <c r="X1350" s="106">
        <f t="shared" si="109"/>
        <v>0</v>
      </c>
    </row>
    <row r="1351" spans="1:24" ht="14">
      <c r="A1351" s="198"/>
      <c r="D1351" s="1"/>
      <c r="E1351" s="1"/>
      <c r="F1351" s="187"/>
      <c r="G1351" s="187"/>
      <c r="H1351" s="80" t="str">
        <f>IF(ISERROR(IF(ISERROR(VLOOKUP((LEFT(D1351,2)),'Fed. Agency Identifier Table'!A$2:C$63,3,FALSE)),(VLOOKUP((LEFT(D1351,1)),'Fed. Agency Identifier Table'!A$2:C$63,3,FALSE)),(VLOOKUP((LEFT(D1351,2)),'Fed. Agency Identifier Table'!A$2:C$63,3,FALSE)))),"",(IF(ISERROR(VLOOKUP((LEFT(D1351,2)),'Fed. Agency Identifier Table'!A$2:C$63,3,FALSE)),(VLOOKUP((LEFT(D1351,1)),'Fed. Agency Identifier Table'!A$2:C$63,3,FALSE)),(VLOOKUP((LEFT(D1351,2)),'Fed. Agency Identifier Table'!A$2:C$63,3,FALSE)))))</f>
        <v/>
      </c>
      <c r="I1351" s="150" t="str">
        <f>IF(ISNUMBER(SEARCH("*.unk*",D1351)),"Other Federal Awards",IF(ISERROR(VLOOKUP(D1351,'CFDA Program Titles Table'!A$2:C$2607,3,FALSE)),"",VLOOKUP(D1351,'CFDA Program Titles Table'!A$2:C$2607,3,FALSE)))</f>
        <v/>
      </c>
      <c r="J1351" s="70"/>
      <c r="K1351" s="70"/>
      <c r="L1351" s="2"/>
      <c r="M1351" s="10"/>
      <c r="N1351" s="10"/>
      <c r="R1351" s="17"/>
      <c r="S1351" s="106" t="str">
        <f>IFERROR(IF(J1351="Y", "Research And Development Programs Cluster:", VLOOKUP(D1351,'Cluster Info'!$A$2:$B$113,2,FALSE)), "Non Cluster:")</f>
        <v>Non Cluster:</v>
      </c>
      <c r="T1351" s="106">
        <f t="shared" si="105"/>
        <v>0</v>
      </c>
      <c r="U1351" s="106">
        <f t="shared" si="107"/>
        <v>0</v>
      </c>
      <c r="V1351" s="106">
        <f t="shared" si="108"/>
        <v>0</v>
      </c>
      <c r="W1351" s="119">
        <f t="shared" si="106"/>
        <v>0</v>
      </c>
      <c r="X1351" s="106">
        <f t="shared" si="109"/>
        <v>0</v>
      </c>
    </row>
    <row r="1352" spans="1:24" ht="14">
      <c r="A1352" s="198"/>
      <c r="D1352" s="1"/>
      <c r="E1352" s="1"/>
      <c r="F1352" s="187"/>
      <c r="G1352" s="187"/>
      <c r="H1352" s="80" t="str">
        <f>IF(ISERROR(IF(ISERROR(VLOOKUP((LEFT(D1352,2)),'Fed. Agency Identifier Table'!A$2:C$63,3,FALSE)),(VLOOKUP((LEFT(D1352,1)),'Fed. Agency Identifier Table'!A$2:C$63,3,FALSE)),(VLOOKUP((LEFT(D1352,2)),'Fed. Agency Identifier Table'!A$2:C$63,3,FALSE)))),"",(IF(ISERROR(VLOOKUP((LEFT(D1352,2)),'Fed. Agency Identifier Table'!A$2:C$63,3,FALSE)),(VLOOKUP((LEFT(D1352,1)),'Fed. Agency Identifier Table'!A$2:C$63,3,FALSE)),(VLOOKUP((LEFT(D1352,2)),'Fed. Agency Identifier Table'!A$2:C$63,3,FALSE)))))</f>
        <v/>
      </c>
      <c r="I1352" s="150" t="str">
        <f>IF(ISNUMBER(SEARCH("*.unk*",D1352)),"Other Federal Awards",IF(ISERROR(VLOOKUP(D1352,'CFDA Program Titles Table'!A$2:C$2607,3,FALSE)),"",VLOOKUP(D1352,'CFDA Program Titles Table'!A$2:C$2607,3,FALSE)))</f>
        <v/>
      </c>
      <c r="J1352" s="70"/>
      <c r="K1352" s="70"/>
      <c r="L1352" s="2"/>
      <c r="M1352" s="10"/>
      <c r="N1352" s="10"/>
      <c r="R1352" s="17"/>
      <c r="S1352" s="106" t="str">
        <f>IFERROR(IF(J1352="Y", "Research And Development Programs Cluster:", VLOOKUP(D1352,'Cluster Info'!$A$2:$B$113,2,FALSE)), "Non Cluster:")</f>
        <v>Non Cluster:</v>
      </c>
      <c r="T1352" s="106">
        <f t="shared" si="105"/>
        <v>0</v>
      </c>
      <c r="U1352" s="106">
        <f t="shared" si="107"/>
        <v>0</v>
      </c>
      <c r="V1352" s="106">
        <f t="shared" si="108"/>
        <v>0</v>
      </c>
      <c r="W1352" s="119">
        <f t="shared" si="106"/>
        <v>0</v>
      </c>
      <c r="X1352" s="106">
        <f t="shared" si="109"/>
        <v>0</v>
      </c>
    </row>
    <row r="1353" spans="1:24" ht="14">
      <c r="A1353" s="198"/>
      <c r="D1353" s="1"/>
      <c r="E1353" s="1"/>
      <c r="F1353" s="187"/>
      <c r="G1353" s="187"/>
      <c r="H1353" s="80" t="str">
        <f>IF(ISERROR(IF(ISERROR(VLOOKUP((LEFT(D1353,2)),'Fed. Agency Identifier Table'!A$2:C$63,3,FALSE)),(VLOOKUP((LEFT(D1353,1)),'Fed. Agency Identifier Table'!A$2:C$63,3,FALSE)),(VLOOKUP((LEFT(D1353,2)),'Fed. Agency Identifier Table'!A$2:C$63,3,FALSE)))),"",(IF(ISERROR(VLOOKUP((LEFT(D1353,2)),'Fed. Agency Identifier Table'!A$2:C$63,3,FALSE)),(VLOOKUP((LEFT(D1353,1)),'Fed. Agency Identifier Table'!A$2:C$63,3,FALSE)),(VLOOKUP((LEFT(D1353,2)),'Fed. Agency Identifier Table'!A$2:C$63,3,FALSE)))))</f>
        <v/>
      </c>
      <c r="I1353" s="150" t="str">
        <f>IF(ISNUMBER(SEARCH("*.unk*",D1353)),"Other Federal Awards",IF(ISERROR(VLOOKUP(D1353,'CFDA Program Titles Table'!A$2:C$2607,3,FALSE)),"",VLOOKUP(D1353,'CFDA Program Titles Table'!A$2:C$2607,3,FALSE)))</f>
        <v/>
      </c>
      <c r="J1353" s="70"/>
      <c r="K1353" s="70"/>
      <c r="L1353" s="2"/>
      <c r="M1353" s="10"/>
      <c r="N1353" s="10"/>
      <c r="R1353" s="17"/>
      <c r="S1353" s="106" t="str">
        <f>IFERROR(IF(J1353="Y", "Research And Development Programs Cluster:", VLOOKUP(D1353,'Cluster Info'!$A$2:$B$113,2,FALSE)), "Non Cluster:")</f>
        <v>Non Cluster:</v>
      </c>
      <c r="T1353" s="106">
        <f t="shared" si="105"/>
        <v>0</v>
      </c>
      <c r="U1353" s="106">
        <f t="shared" si="107"/>
        <v>0</v>
      </c>
      <c r="V1353" s="106">
        <f t="shared" si="108"/>
        <v>0</v>
      </c>
      <c r="W1353" s="119">
        <f t="shared" si="106"/>
        <v>0</v>
      </c>
      <c r="X1353" s="106">
        <f t="shared" si="109"/>
        <v>0</v>
      </c>
    </row>
    <row r="1354" spans="1:24" ht="14">
      <c r="A1354" s="198"/>
      <c r="D1354" s="1"/>
      <c r="E1354" s="1"/>
      <c r="F1354" s="187"/>
      <c r="G1354" s="187"/>
      <c r="H1354" s="80" t="str">
        <f>IF(ISERROR(IF(ISERROR(VLOOKUP((LEFT(D1354,2)),'Fed. Agency Identifier Table'!A$2:C$63,3,FALSE)),(VLOOKUP((LEFT(D1354,1)),'Fed. Agency Identifier Table'!A$2:C$63,3,FALSE)),(VLOOKUP((LEFT(D1354,2)),'Fed. Agency Identifier Table'!A$2:C$63,3,FALSE)))),"",(IF(ISERROR(VLOOKUP((LEFT(D1354,2)),'Fed. Agency Identifier Table'!A$2:C$63,3,FALSE)),(VLOOKUP((LEFT(D1354,1)),'Fed. Agency Identifier Table'!A$2:C$63,3,FALSE)),(VLOOKUP((LEFT(D1354,2)),'Fed. Agency Identifier Table'!A$2:C$63,3,FALSE)))))</f>
        <v/>
      </c>
      <c r="I1354" s="150" t="str">
        <f>IF(ISNUMBER(SEARCH("*.unk*",D1354)),"Other Federal Awards",IF(ISERROR(VLOOKUP(D1354,'CFDA Program Titles Table'!A$2:C$2607,3,FALSE)),"",VLOOKUP(D1354,'CFDA Program Titles Table'!A$2:C$2607,3,FALSE)))</f>
        <v/>
      </c>
      <c r="J1354" s="70"/>
      <c r="K1354" s="70"/>
      <c r="L1354" s="2"/>
      <c r="M1354" s="10"/>
      <c r="N1354" s="10"/>
      <c r="R1354" s="17"/>
      <c r="S1354" s="106" t="str">
        <f>IFERROR(IF(J1354="Y", "Research And Development Programs Cluster:", VLOOKUP(D1354,'Cluster Info'!$A$2:$B$113,2,FALSE)), "Non Cluster:")</f>
        <v>Non Cluster:</v>
      </c>
      <c r="T1354" s="106">
        <f t="shared" si="105"/>
        <v>0</v>
      </c>
      <c r="U1354" s="106">
        <f t="shared" si="107"/>
        <v>0</v>
      </c>
      <c r="V1354" s="106">
        <f t="shared" si="108"/>
        <v>0</v>
      </c>
      <c r="W1354" s="119">
        <f t="shared" si="106"/>
        <v>0</v>
      </c>
      <c r="X1354" s="106">
        <f t="shared" si="109"/>
        <v>0</v>
      </c>
    </row>
    <row r="1355" spans="1:24" ht="14">
      <c r="A1355" s="198"/>
      <c r="D1355" s="1"/>
      <c r="E1355" s="1"/>
      <c r="F1355" s="187"/>
      <c r="G1355" s="187"/>
      <c r="H1355" s="80" t="str">
        <f>IF(ISERROR(IF(ISERROR(VLOOKUP((LEFT(D1355,2)),'Fed. Agency Identifier Table'!A$2:C$63,3,FALSE)),(VLOOKUP((LEFT(D1355,1)),'Fed. Agency Identifier Table'!A$2:C$63,3,FALSE)),(VLOOKUP((LEFT(D1355,2)),'Fed. Agency Identifier Table'!A$2:C$63,3,FALSE)))),"",(IF(ISERROR(VLOOKUP((LEFT(D1355,2)),'Fed. Agency Identifier Table'!A$2:C$63,3,FALSE)),(VLOOKUP((LEFT(D1355,1)),'Fed. Agency Identifier Table'!A$2:C$63,3,FALSE)),(VLOOKUP((LEFT(D1355,2)),'Fed. Agency Identifier Table'!A$2:C$63,3,FALSE)))))</f>
        <v/>
      </c>
      <c r="I1355" s="150" t="str">
        <f>IF(ISNUMBER(SEARCH("*.unk*",D1355)),"Other Federal Awards",IF(ISERROR(VLOOKUP(D1355,'CFDA Program Titles Table'!A$2:C$2607,3,FALSE)),"",VLOOKUP(D1355,'CFDA Program Titles Table'!A$2:C$2607,3,FALSE)))</f>
        <v/>
      </c>
      <c r="J1355" s="70"/>
      <c r="K1355" s="70"/>
      <c r="L1355" s="2"/>
      <c r="M1355" s="10"/>
      <c r="N1355" s="10"/>
      <c r="R1355" s="17"/>
      <c r="S1355" s="106" t="str">
        <f>IFERROR(IF(J1355="Y", "Research And Development Programs Cluster:", VLOOKUP(D1355,'Cluster Info'!$A$2:$B$113,2,FALSE)), "Non Cluster:")</f>
        <v>Non Cluster:</v>
      </c>
      <c r="T1355" s="106">
        <f t="shared" si="105"/>
        <v>0</v>
      </c>
      <c r="U1355" s="106">
        <f t="shared" si="107"/>
        <v>0</v>
      </c>
      <c r="V1355" s="106">
        <f t="shared" si="108"/>
        <v>0</v>
      </c>
      <c r="W1355" s="119">
        <f t="shared" si="106"/>
        <v>0</v>
      </c>
      <c r="X1355" s="106">
        <f t="shared" si="109"/>
        <v>0</v>
      </c>
    </row>
    <row r="1356" spans="1:24" ht="14">
      <c r="A1356" s="198"/>
      <c r="D1356" s="1"/>
      <c r="E1356" s="1"/>
      <c r="F1356" s="187"/>
      <c r="G1356" s="187"/>
      <c r="H1356" s="80" t="str">
        <f>IF(ISERROR(IF(ISERROR(VLOOKUP((LEFT(D1356,2)),'Fed. Agency Identifier Table'!A$2:C$63,3,FALSE)),(VLOOKUP((LEFT(D1356,1)),'Fed. Agency Identifier Table'!A$2:C$63,3,FALSE)),(VLOOKUP((LEFT(D1356,2)),'Fed. Agency Identifier Table'!A$2:C$63,3,FALSE)))),"",(IF(ISERROR(VLOOKUP((LEFT(D1356,2)),'Fed. Agency Identifier Table'!A$2:C$63,3,FALSE)),(VLOOKUP((LEFT(D1356,1)),'Fed. Agency Identifier Table'!A$2:C$63,3,FALSE)),(VLOOKUP((LEFT(D1356,2)),'Fed. Agency Identifier Table'!A$2:C$63,3,FALSE)))))</f>
        <v/>
      </c>
      <c r="I1356" s="150" t="str">
        <f>IF(ISNUMBER(SEARCH("*.unk*",D1356)),"Other Federal Awards",IF(ISERROR(VLOOKUP(D1356,'CFDA Program Titles Table'!A$2:C$2607,3,FALSE)),"",VLOOKUP(D1356,'CFDA Program Titles Table'!A$2:C$2607,3,FALSE)))</f>
        <v/>
      </c>
      <c r="J1356" s="70"/>
      <c r="K1356" s="70"/>
      <c r="L1356" s="2"/>
      <c r="M1356" s="10"/>
      <c r="N1356" s="10"/>
      <c r="R1356" s="17"/>
      <c r="S1356" s="106" t="str">
        <f>IFERROR(IF(J1356="Y", "Research And Development Programs Cluster:", VLOOKUP(D1356,'Cluster Info'!$A$2:$B$113,2,FALSE)), "Non Cluster:")</f>
        <v>Non Cluster:</v>
      </c>
      <c r="T1356" s="106">
        <f t="shared" si="105"/>
        <v>0</v>
      </c>
      <c r="U1356" s="106">
        <f t="shared" si="107"/>
        <v>0</v>
      </c>
      <c r="V1356" s="106">
        <f t="shared" si="108"/>
        <v>0</v>
      </c>
      <c r="W1356" s="119">
        <f t="shared" si="106"/>
        <v>0</v>
      </c>
      <c r="X1356" s="106">
        <f t="shared" si="109"/>
        <v>0</v>
      </c>
    </row>
    <row r="1357" spans="1:24" ht="14">
      <c r="A1357" s="198"/>
      <c r="D1357" s="1"/>
      <c r="E1357" s="1"/>
      <c r="F1357" s="187"/>
      <c r="G1357" s="187"/>
      <c r="H1357" s="80" t="str">
        <f>IF(ISERROR(IF(ISERROR(VLOOKUP((LEFT(D1357,2)),'Fed. Agency Identifier Table'!A$2:C$63,3,FALSE)),(VLOOKUP((LEFT(D1357,1)),'Fed. Agency Identifier Table'!A$2:C$63,3,FALSE)),(VLOOKUP((LEFT(D1357,2)),'Fed. Agency Identifier Table'!A$2:C$63,3,FALSE)))),"",(IF(ISERROR(VLOOKUP((LEFT(D1357,2)),'Fed. Agency Identifier Table'!A$2:C$63,3,FALSE)),(VLOOKUP((LEFT(D1357,1)),'Fed. Agency Identifier Table'!A$2:C$63,3,FALSE)),(VLOOKUP((LEFT(D1357,2)),'Fed. Agency Identifier Table'!A$2:C$63,3,FALSE)))))</f>
        <v/>
      </c>
      <c r="I1357" s="150" t="str">
        <f>IF(ISNUMBER(SEARCH("*.unk*",D1357)),"Other Federal Awards",IF(ISERROR(VLOOKUP(D1357,'CFDA Program Titles Table'!A$2:C$2607,3,FALSE)),"",VLOOKUP(D1357,'CFDA Program Titles Table'!A$2:C$2607,3,FALSE)))</f>
        <v/>
      </c>
      <c r="J1357" s="70"/>
      <c r="K1357" s="70"/>
      <c r="L1357" s="2"/>
      <c r="M1357" s="10"/>
      <c r="N1357" s="10"/>
      <c r="R1357" s="17"/>
      <c r="S1357" s="106" t="str">
        <f>IFERROR(IF(J1357="Y", "Research And Development Programs Cluster:", VLOOKUP(D1357,'Cluster Info'!$A$2:$B$113,2,FALSE)), "Non Cluster:")</f>
        <v>Non Cluster:</v>
      </c>
      <c r="T1357" s="106">
        <f t="shared" si="105"/>
        <v>0</v>
      </c>
      <c r="U1357" s="106">
        <f t="shared" si="107"/>
        <v>0</v>
      </c>
      <c r="V1357" s="106">
        <f t="shared" si="108"/>
        <v>0</v>
      </c>
      <c r="W1357" s="119">
        <f t="shared" si="106"/>
        <v>0</v>
      </c>
      <c r="X1357" s="106">
        <f t="shared" si="109"/>
        <v>0</v>
      </c>
    </row>
    <row r="1358" spans="1:24" ht="14">
      <c r="A1358" s="198"/>
      <c r="D1358" s="1"/>
      <c r="E1358" s="1"/>
      <c r="F1358" s="187"/>
      <c r="G1358" s="187"/>
      <c r="H1358" s="80" t="str">
        <f>IF(ISERROR(IF(ISERROR(VLOOKUP((LEFT(D1358,2)),'Fed. Agency Identifier Table'!A$2:C$63,3,FALSE)),(VLOOKUP((LEFT(D1358,1)),'Fed. Agency Identifier Table'!A$2:C$63,3,FALSE)),(VLOOKUP((LEFT(D1358,2)),'Fed. Agency Identifier Table'!A$2:C$63,3,FALSE)))),"",(IF(ISERROR(VLOOKUP((LEFT(D1358,2)),'Fed. Agency Identifier Table'!A$2:C$63,3,FALSE)),(VLOOKUP((LEFT(D1358,1)),'Fed. Agency Identifier Table'!A$2:C$63,3,FALSE)),(VLOOKUP((LEFT(D1358,2)),'Fed. Agency Identifier Table'!A$2:C$63,3,FALSE)))))</f>
        <v/>
      </c>
      <c r="I1358" s="150" t="str">
        <f>IF(ISNUMBER(SEARCH("*.unk*",D1358)),"Other Federal Awards",IF(ISERROR(VLOOKUP(D1358,'CFDA Program Titles Table'!A$2:C$2607,3,FALSE)),"",VLOOKUP(D1358,'CFDA Program Titles Table'!A$2:C$2607,3,FALSE)))</f>
        <v/>
      </c>
      <c r="J1358" s="70"/>
      <c r="K1358" s="70"/>
      <c r="L1358" s="2"/>
      <c r="M1358" s="10"/>
      <c r="N1358" s="10"/>
      <c r="R1358" s="17"/>
      <c r="S1358" s="106" t="str">
        <f>IFERROR(IF(J1358="Y", "Research And Development Programs Cluster:", VLOOKUP(D1358,'Cluster Info'!$A$2:$B$113,2,FALSE)), "Non Cluster:")</f>
        <v>Non Cluster:</v>
      </c>
      <c r="T1358" s="106">
        <f t="shared" si="105"/>
        <v>0</v>
      </c>
      <c r="U1358" s="106">
        <f t="shared" si="107"/>
        <v>0</v>
      </c>
      <c r="V1358" s="106">
        <f t="shared" si="108"/>
        <v>0</v>
      </c>
      <c r="W1358" s="119">
        <f t="shared" si="106"/>
        <v>0</v>
      </c>
      <c r="X1358" s="106">
        <f t="shared" si="109"/>
        <v>0</v>
      </c>
    </row>
    <row r="1359" spans="1:24" ht="14">
      <c r="A1359" s="198"/>
      <c r="D1359" s="1"/>
      <c r="E1359" s="1"/>
      <c r="F1359" s="187"/>
      <c r="G1359" s="187"/>
      <c r="H1359" s="80" t="str">
        <f>IF(ISERROR(IF(ISERROR(VLOOKUP((LEFT(D1359,2)),'Fed. Agency Identifier Table'!A$2:C$63,3,FALSE)),(VLOOKUP((LEFT(D1359,1)),'Fed. Agency Identifier Table'!A$2:C$63,3,FALSE)),(VLOOKUP((LEFT(D1359,2)),'Fed. Agency Identifier Table'!A$2:C$63,3,FALSE)))),"",(IF(ISERROR(VLOOKUP((LEFT(D1359,2)),'Fed. Agency Identifier Table'!A$2:C$63,3,FALSE)),(VLOOKUP((LEFT(D1359,1)),'Fed. Agency Identifier Table'!A$2:C$63,3,FALSE)),(VLOOKUP((LEFT(D1359,2)),'Fed. Agency Identifier Table'!A$2:C$63,3,FALSE)))))</f>
        <v/>
      </c>
      <c r="I1359" s="150" t="str">
        <f>IF(ISNUMBER(SEARCH("*.unk*",D1359)),"Other Federal Awards",IF(ISERROR(VLOOKUP(D1359,'CFDA Program Titles Table'!A$2:C$2607,3,FALSE)),"",VLOOKUP(D1359,'CFDA Program Titles Table'!A$2:C$2607,3,FALSE)))</f>
        <v/>
      </c>
      <c r="J1359" s="70"/>
      <c r="K1359" s="70"/>
      <c r="L1359" s="2"/>
      <c r="M1359" s="10"/>
      <c r="N1359" s="10"/>
      <c r="R1359" s="17"/>
      <c r="S1359" s="106" t="str">
        <f>IFERROR(IF(J1359="Y", "Research And Development Programs Cluster:", VLOOKUP(D1359,'Cluster Info'!$A$2:$B$113,2,FALSE)), "Non Cluster:")</f>
        <v>Non Cluster:</v>
      </c>
      <c r="T1359" s="106">
        <f t="shared" si="105"/>
        <v>0</v>
      </c>
      <c r="U1359" s="106">
        <f t="shared" si="107"/>
        <v>0</v>
      </c>
      <c r="V1359" s="106">
        <f t="shared" si="108"/>
        <v>0</v>
      </c>
      <c r="W1359" s="119">
        <f t="shared" si="106"/>
        <v>0</v>
      </c>
      <c r="X1359" s="106">
        <f t="shared" si="109"/>
        <v>0</v>
      </c>
    </row>
    <row r="1360" spans="1:24" ht="14">
      <c r="A1360" s="198"/>
      <c r="D1360" s="1"/>
      <c r="E1360" s="1"/>
      <c r="F1360" s="187"/>
      <c r="G1360" s="187"/>
      <c r="H1360" s="80" t="str">
        <f>IF(ISERROR(IF(ISERROR(VLOOKUP((LEFT(D1360,2)),'Fed. Agency Identifier Table'!A$2:C$63,3,FALSE)),(VLOOKUP((LEFT(D1360,1)),'Fed. Agency Identifier Table'!A$2:C$63,3,FALSE)),(VLOOKUP((LEFT(D1360,2)),'Fed. Agency Identifier Table'!A$2:C$63,3,FALSE)))),"",(IF(ISERROR(VLOOKUP((LEFT(D1360,2)),'Fed. Agency Identifier Table'!A$2:C$63,3,FALSE)),(VLOOKUP((LEFT(D1360,1)),'Fed. Agency Identifier Table'!A$2:C$63,3,FALSE)),(VLOOKUP((LEFT(D1360,2)),'Fed. Agency Identifier Table'!A$2:C$63,3,FALSE)))))</f>
        <v/>
      </c>
      <c r="I1360" s="150" t="str">
        <f>IF(ISNUMBER(SEARCH("*.unk*",D1360)),"Other Federal Awards",IF(ISERROR(VLOOKUP(D1360,'CFDA Program Titles Table'!A$2:C$2607,3,FALSE)),"",VLOOKUP(D1360,'CFDA Program Titles Table'!A$2:C$2607,3,FALSE)))</f>
        <v/>
      </c>
      <c r="J1360" s="70"/>
      <c r="K1360" s="70"/>
      <c r="L1360" s="2"/>
      <c r="M1360" s="10"/>
      <c r="N1360" s="10"/>
      <c r="R1360" s="17"/>
      <c r="S1360" s="106" t="str">
        <f>IFERROR(IF(J1360="Y", "Research And Development Programs Cluster:", VLOOKUP(D1360,'Cluster Info'!$A$2:$B$113,2,FALSE)), "Non Cluster:")</f>
        <v>Non Cluster:</v>
      </c>
      <c r="T1360" s="106">
        <f t="shared" si="105"/>
        <v>0</v>
      </c>
      <c r="U1360" s="106">
        <f t="shared" si="107"/>
        <v>0</v>
      </c>
      <c r="V1360" s="106">
        <f t="shared" si="108"/>
        <v>0</v>
      </c>
      <c r="W1360" s="119">
        <f t="shared" si="106"/>
        <v>0</v>
      </c>
      <c r="X1360" s="106">
        <f t="shared" si="109"/>
        <v>0</v>
      </c>
    </row>
    <row r="1361" spans="1:24" ht="14">
      <c r="A1361" s="198"/>
      <c r="D1361" s="1"/>
      <c r="E1361" s="1"/>
      <c r="F1361" s="187"/>
      <c r="G1361" s="187"/>
      <c r="H1361" s="80" t="str">
        <f>IF(ISERROR(IF(ISERROR(VLOOKUP((LEFT(D1361,2)),'Fed. Agency Identifier Table'!A$2:C$63,3,FALSE)),(VLOOKUP((LEFT(D1361,1)),'Fed. Agency Identifier Table'!A$2:C$63,3,FALSE)),(VLOOKUP((LEFT(D1361,2)),'Fed. Agency Identifier Table'!A$2:C$63,3,FALSE)))),"",(IF(ISERROR(VLOOKUP((LEFT(D1361,2)),'Fed. Agency Identifier Table'!A$2:C$63,3,FALSE)),(VLOOKUP((LEFT(D1361,1)),'Fed. Agency Identifier Table'!A$2:C$63,3,FALSE)),(VLOOKUP((LEFT(D1361,2)),'Fed. Agency Identifier Table'!A$2:C$63,3,FALSE)))))</f>
        <v/>
      </c>
      <c r="I1361" s="150" t="str">
        <f>IF(ISNUMBER(SEARCH("*.unk*",D1361)),"Other Federal Awards",IF(ISERROR(VLOOKUP(D1361,'CFDA Program Titles Table'!A$2:C$2607,3,FALSE)),"",VLOOKUP(D1361,'CFDA Program Titles Table'!A$2:C$2607,3,FALSE)))</f>
        <v/>
      </c>
      <c r="J1361" s="70"/>
      <c r="K1361" s="70"/>
      <c r="L1361" s="2"/>
      <c r="M1361" s="10"/>
      <c r="N1361" s="10"/>
      <c r="R1361" s="17"/>
      <c r="S1361" s="106" t="str">
        <f>IFERROR(IF(J1361="Y", "Research And Development Programs Cluster:", VLOOKUP(D1361,'Cluster Info'!$A$2:$B$113,2,FALSE)), "Non Cluster:")</f>
        <v>Non Cluster:</v>
      </c>
      <c r="T1361" s="106">
        <f t="shared" si="105"/>
        <v>0</v>
      </c>
      <c r="U1361" s="106">
        <f t="shared" si="107"/>
        <v>0</v>
      </c>
      <c r="V1361" s="106">
        <f t="shared" si="108"/>
        <v>0</v>
      </c>
      <c r="W1361" s="119">
        <f t="shared" si="106"/>
        <v>0</v>
      </c>
      <c r="X1361" s="106">
        <f t="shared" si="109"/>
        <v>0</v>
      </c>
    </row>
    <row r="1362" spans="1:24" ht="14">
      <c r="A1362" s="198"/>
      <c r="D1362" s="1"/>
      <c r="E1362" s="1"/>
      <c r="F1362" s="187"/>
      <c r="G1362" s="187"/>
      <c r="H1362" s="80" t="str">
        <f>IF(ISERROR(IF(ISERROR(VLOOKUP((LEFT(D1362,2)),'Fed. Agency Identifier Table'!A$2:C$63,3,FALSE)),(VLOOKUP((LEFT(D1362,1)),'Fed. Agency Identifier Table'!A$2:C$63,3,FALSE)),(VLOOKUP((LEFT(D1362,2)),'Fed. Agency Identifier Table'!A$2:C$63,3,FALSE)))),"",(IF(ISERROR(VLOOKUP((LEFT(D1362,2)),'Fed. Agency Identifier Table'!A$2:C$63,3,FALSE)),(VLOOKUP((LEFT(D1362,1)),'Fed. Agency Identifier Table'!A$2:C$63,3,FALSE)),(VLOOKUP((LEFT(D1362,2)),'Fed. Agency Identifier Table'!A$2:C$63,3,FALSE)))))</f>
        <v/>
      </c>
      <c r="I1362" s="150" t="str">
        <f>IF(ISNUMBER(SEARCH("*.unk*",D1362)),"Other Federal Awards",IF(ISERROR(VLOOKUP(D1362,'CFDA Program Titles Table'!A$2:C$2607,3,FALSE)),"",VLOOKUP(D1362,'CFDA Program Titles Table'!A$2:C$2607,3,FALSE)))</f>
        <v/>
      </c>
      <c r="J1362" s="70"/>
      <c r="K1362" s="70"/>
      <c r="L1362" s="2"/>
      <c r="M1362" s="10"/>
      <c r="N1362" s="10"/>
      <c r="R1362" s="17"/>
      <c r="S1362" s="106" t="str">
        <f>IFERROR(IF(J1362="Y", "Research And Development Programs Cluster:", VLOOKUP(D1362,'Cluster Info'!$A$2:$B$113,2,FALSE)), "Non Cluster:")</f>
        <v>Non Cluster:</v>
      </c>
      <c r="T1362" s="106">
        <f t="shared" si="105"/>
        <v>0</v>
      </c>
      <c r="U1362" s="106">
        <f t="shared" si="107"/>
        <v>0</v>
      </c>
      <c r="V1362" s="106">
        <f t="shared" si="108"/>
        <v>0</v>
      </c>
      <c r="W1362" s="119">
        <f t="shared" si="106"/>
        <v>0</v>
      </c>
      <c r="X1362" s="106">
        <f t="shared" si="109"/>
        <v>0</v>
      </c>
    </row>
    <row r="1363" spans="1:24" ht="14">
      <c r="A1363" s="198"/>
      <c r="D1363" s="1"/>
      <c r="E1363" s="1"/>
      <c r="F1363" s="187"/>
      <c r="G1363" s="187"/>
      <c r="H1363" s="80" t="str">
        <f>IF(ISERROR(IF(ISERROR(VLOOKUP((LEFT(D1363,2)),'Fed. Agency Identifier Table'!A$2:C$63,3,FALSE)),(VLOOKUP((LEFT(D1363,1)),'Fed. Agency Identifier Table'!A$2:C$63,3,FALSE)),(VLOOKUP((LEFT(D1363,2)),'Fed. Agency Identifier Table'!A$2:C$63,3,FALSE)))),"",(IF(ISERROR(VLOOKUP((LEFT(D1363,2)),'Fed. Agency Identifier Table'!A$2:C$63,3,FALSE)),(VLOOKUP((LEFT(D1363,1)),'Fed. Agency Identifier Table'!A$2:C$63,3,FALSE)),(VLOOKUP((LEFT(D1363,2)),'Fed. Agency Identifier Table'!A$2:C$63,3,FALSE)))))</f>
        <v/>
      </c>
      <c r="I1363" s="150" t="str">
        <f>IF(ISNUMBER(SEARCH("*.unk*",D1363)),"Other Federal Awards",IF(ISERROR(VLOOKUP(D1363,'CFDA Program Titles Table'!A$2:C$2607,3,FALSE)),"",VLOOKUP(D1363,'CFDA Program Titles Table'!A$2:C$2607,3,FALSE)))</f>
        <v/>
      </c>
      <c r="J1363" s="70"/>
      <c r="K1363" s="70"/>
      <c r="L1363" s="2"/>
      <c r="M1363" s="10"/>
      <c r="N1363" s="10"/>
      <c r="R1363" s="17"/>
      <c r="S1363" s="106" t="str">
        <f>IFERROR(IF(J1363="Y", "Research And Development Programs Cluster:", VLOOKUP(D1363,'Cluster Info'!$A$2:$B$113,2,FALSE)), "Non Cluster:")</f>
        <v>Non Cluster:</v>
      </c>
      <c r="T1363" s="106">
        <f t="shared" si="105"/>
        <v>0</v>
      </c>
      <c r="U1363" s="106">
        <f t="shared" si="107"/>
        <v>0</v>
      </c>
      <c r="V1363" s="106">
        <f t="shared" si="108"/>
        <v>0</v>
      </c>
      <c r="W1363" s="119">
        <f t="shared" si="106"/>
        <v>0</v>
      </c>
      <c r="X1363" s="106">
        <f t="shared" si="109"/>
        <v>0</v>
      </c>
    </row>
    <row r="1364" spans="1:24" ht="14">
      <c r="A1364" s="198"/>
      <c r="D1364" s="1"/>
      <c r="E1364" s="1"/>
      <c r="F1364" s="187"/>
      <c r="G1364" s="187"/>
      <c r="H1364" s="80" t="str">
        <f>IF(ISERROR(IF(ISERROR(VLOOKUP((LEFT(D1364,2)),'Fed. Agency Identifier Table'!A$2:C$63,3,FALSE)),(VLOOKUP((LEFT(D1364,1)),'Fed. Agency Identifier Table'!A$2:C$63,3,FALSE)),(VLOOKUP((LEFT(D1364,2)),'Fed. Agency Identifier Table'!A$2:C$63,3,FALSE)))),"",(IF(ISERROR(VLOOKUP((LEFT(D1364,2)),'Fed. Agency Identifier Table'!A$2:C$63,3,FALSE)),(VLOOKUP((LEFT(D1364,1)),'Fed. Agency Identifier Table'!A$2:C$63,3,FALSE)),(VLOOKUP((LEFT(D1364,2)),'Fed. Agency Identifier Table'!A$2:C$63,3,FALSE)))))</f>
        <v/>
      </c>
      <c r="I1364" s="150" t="str">
        <f>IF(ISNUMBER(SEARCH("*.unk*",D1364)),"Other Federal Awards",IF(ISERROR(VLOOKUP(D1364,'CFDA Program Titles Table'!A$2:C$2607,3,FALSE)),"",VLOOKUP(D1364,'CFDA Program Titles Table'!A$2:C$2607,3,FALSE)))</f>
        <v/>
      </c>
      <c r="J1364" s="70"/>
      <c r="K1364" s="70"/>
      <c r="L1364" s="2"/>
      <c r="M1364" s="10"/>
      <c r="N1364" s="10"/>
      <c r="R1364" s="17"/>
      <c r="S1364" s="106" t="str">
        <f>IFERROR(IF(J1364="Y", "Research And Development Programs Cluster:", VLOOKUP(D1364,'Cluster Info'!$A$2:$B$113,2,FALSE)), "Non Cluster:")</f>
        <v>Non Cluster:</v>
      </c>
      <c r="T1364" s="106">
        <f t="shared" si="105"/>
        <v>0</v>
      </c>
      <c r="U1364" s="106">
        <f t="shared" si="107"/>
        <v>0</v>
      </c>
      <c r="V1364" s="106">
        <f t="shared" si="108"/>
        <v>0</v>
      </c>
      <c r="W1364" s="119">
        <f t="shared" si="106"/>
        <v>0</v>
      </c>
      <c r="X1364" s="106">
        <f t="shared" si="109"/>
        <v>0</v>
      </c>
    </row>
    <row r="1365" spans="1:24" ht="14">
      <c r="A1365" s="198"/>
      <c r="D1365" s="1"/>
      <c r="E1365" s="1"/>
      <c r="F1365" s="187"/>
      <c r="G1365" s="187"/>
      <c r="H1365" s="80" t="str">
        <f>IF(ISERROR(IF(ISERROR(VLOOKUP((LEFT(D1365,2)),'Fed. Agency Identifier Table'!A$2:C$63,3,FALSE)),(VLOOKUP((LEFT(D1365,1)),'Fed. Agency Identifier Table'!A$2:C$63,3,FALSE)),(VLOOKUP((LEFT(D1365,2)),'Fed. Agency Identifier Table'!A$2:C$63,3,FALSE)))),"",(IF(ISERROR(VLOOKUP((LEFT(D1365,2)),'Fed. Agency Identifier Table'!A$2:C$63,3,FALSE)),(VLOOKUP((LEFT(D1365,1)),'Fed. Agency Identifier Table'!A$2:C$63,3,FALSE)),(VLOOKUP((LEFT(D1365,2)),'Fed. Agency Identifier Table'!A$2:C$63,3,FALSE)))))</f>
        <v/>
      </c>
      <c r="I1365" s="150" t="str">
        <f>IF(ISNUMBER(SEARCH("*.unk*",D1365)),"Other Federal Awards",IF(ISERROR(VLOOKUP(D1365,'CFDA Program Titles Table'!A$2:C$2607,3,FALSE)),"",VLOOKUP(D1365,'CFDA Program Titles Table'!A$2:C$2607,3,FALSE)))</f>
        <v/>
      </c>
      <c r="J1365" s="70"/>
      <c r="K1365" s="70"/>
      <c r="L1365" s="2"/>
      <c r="M1365" s="10"/>
      <c r="N1365" s="10"/>
      <c r="R1365" s="17"/>
      <c r="S1365" s="106" t="str">
        <f>IFERROR(IF(J1365="Y", "Research And Development Programs Cluster:", VLOOKUP(D1365,'Cluster Info'!$A$2:$B$113,2,FALSE)), "Non Cluster:")</f>
        <v>Non Cluster:</v>
      </c>
      <c r="T1365" s="106">
        <f t="shared" si="105"/>
        <v>0</v>
      </c>
      <c r="U1365" s="106">
        <f t="shared" si="107"/>
        <v>0</v>
      </c>
      <c r="V1365" s="106">
        <f t="shared" si="108"/>
        <v>0</v>
      </c>
      <c r="W1365" s="119">
        <f t="shared" si="106"/>
        <v>0</v>
      </c>
      <c r="X1365" s="106">
        <f t="shared" si="109"/>
        <v>0</v>
      </c>
    </row>
    <row r="1366" spans="1:24" ht="14">
      <c r="A1366" s="198"/>
      <c r="D1366" s="1"/>
      <c r="E1366" s="1"/>
      <c r="F1366" s="187"/>
      <c r="G1366" s="187"/>
      <c r="H1366" s="80" t="str">
        <f>IF(ISERROR(IF(ISERROR(VLOOKUP((LEFT(D1366,2)),'Fed. Agency Identifier Table'!A$2:C$63,3,FALSE)),(VLOOKUP((LEFT(D1366,1)),'Fed. Agency Identifier Table'!A$2:C$63,3,FALSE)),(VLOOKUP((LEFT(D1366,2)),'Fed. Agency Identifier Table'!A$2:C$63,3,FALSE)))),"",(IF(ISERROR(VLOOKUP((LEFT(D1366,2)),'Fed. Agency Identifier Table'!A$2:C$63,3,FALSE)),(VLOOKUP((LEFT(D1366,1)),'Fed. Agency Identifier Table'!A$2:C$63,3,FALSE)),(VLOOKUP((LEFT(D1366,2)),'Fed. Agency Identifier Table'!A$2:C$63,3,FALSE)))))</f>
        <v/>
      </c>
      <c r="I1366" s="150" t="str">
        <f>IF(ISNUMBER(SEARCH("*.unk*",D1366)),"Other Federal Awards",IF(ISERROR(VLOOKUP(D1366,'CFDA Program Titles Table'!A$2:C$2607,3,FALSE)),"",VLOOKUP(D1366,'CFDA Program Titles Table'!A$2:C$2607,3,FALSE)))</f>
        <v/>
      </c>
      <c r="J1366" s="70"/>
      <c r="K1366" s="70"/>
      <c r="L1366" s="2"/>
      <c r="M1366" s="10"/>
      <c r="N1366" s="10"/>
      <c r="R1366" s="17"/>
      <c r="S1366" s="106" t="str">
        <f>IFERROR(IF(J1366="Y", "Research And Development Programs Cluster:", VLOOKUP(D1366,'Cluster Info'!$A$2:$B$113,2,FALSE)), "Non Cluster:")</f>
        <v>Non Cluster:</v>
      </c>
      <c r="T1366" s="106">
        <f t="shared" si="105"/>
        <v>0</v>
      </c>
      <c r="U1366" s="106">
        <f t="shared" si="107"/>
        <v>0</v>
      </c>
      <c r="V1366" s="106">
        <f t="shared" si="108"/>
        <v>0</v>
      </c>
      <c r="W1366" s="119">
        <f t="shared" si="106"/>
        <v>0</v>
      </c>
      <c r="X1366" s="106">
        <f t="shared" si="109"/>
        <v>0</v>
      </c>
    </row>
    <row r="1367" spans="1:24" ht="14">
      <c r="A1367" s="198"/>
      <c r="D1367" s="1"/>
      <c r="E1367" s="1"/>
      <c r="F1367" s="187"/>
      <c r="G1367" s="187"/>
      <c r="H1367" s="80" t="str">
        <f>IF(ISERROR(IF(ISERROR(VLOOKUP((LEFT(D1367,2)),'Fed. Agency Identifier Table'!A$2:C$63,3,FALSE)),(VLOOKUP((LEFT(D1367,1)),'Fed. Agency Identifier Table'!A$2:C$63,3,FALSE)),(VLOOKUP((LEFT(D1367,2)),'Fed. Agency Identifier Table'!A$2:C$63,3,FALSE)))),"",(IF(ISERROR(VLOOKUP((LEFT(D1367,2)),'Fed. Agency Identifier Table'!A$2:C$63,3,FALSE)),(VLOOKUP((LEFT(D1367,1)),'Fed. Agency Identifier Table'!A$2:C$63,3,FALSE)),(VLOOKUP((LEFT(D1367,2)),'Fed. Agency Identifier Table'!A$2:C$63,3,FALSE)))))</f>
        <v/>
      </c>
      <c r="I1367" s="150" t="str">
        <f>IF(ISNUMBER(SEARCH("*.unk*",D1367)),"Other Federal Awards",IF(ISERROR(VLOOKUP(D1367,'CFDA Program Titles Table'!A$2:C$2607,3,FALSE)),"",VLOOKUP(D1367,'CFDA Program Titles Table'!A$2:C$2607,3,FALSE)))</f>
        <v/>
      </c>
      <c r="J1367" s="70"/>
      <c r="K1367" s="70"/>
      <c r="L1367" s="2"/>
      <c r="M1367" s="10"/>
      <c r="N1367" s="10"/>
      <c r="R1367" s="17"/>
      <c r="S1367" s="106" t="str">
        <f>IFERROR(IF(J1367="Y", "Research And Development Programs Cluster:", VLOOKUP(D1367,'Cluster Info'!$A$2:$B$113,2,FALSE)), "Non Cluster:")</f>
        <v>Non Cluster:</v>
      </c>
      <c r="T1367" s="106">
        <f t="shared" si="105"/>
        <v>0</v>
      </c>
      <c r="U1367" s="106">
        <f t="shared" si="107"/>
        <v>0</v>
      </c>
      <c r="V1367" s="106">
        <f t="shared" si="108"/>
        <v>0</v>
      </c>
      <c r="W1367" s="119">
        <f t="shared" si="106"/>
        <v>0</v>
      </c>
      <c r="X1367" s="106">
        <f t="shared" si="109"/>
        <v>0</v>
      </c>
    </row>
    <row r="1368" spans="1:24" ht="14">
      <c r="A1368" s="198"/>
      <c r="D1368" s="1"/>
      <c r="E1368" s="1"/>
      <c r="F1368" s="187"/>
      <c r="G1368" s="187"/>
      <c r="H1368" s="80" t="str">
        <f>IF(ISERROR(IF(ISERROR(VLOOKUP((LEFT(D1368,2)),'Fed. Agency Identifier Table'!A$2:C$63,3,FALSE)),(VLOOKUP((LEFT(D1368,1)),'Fed. Agency Identifier Table'!A$2:C$63,3,FALSE)),(VLOOKUP((LEFT(D1368,2)),'Fed. Agency Identifier Table'!A$2:C$63,3,FALSE)))),"",(IF(ISERROR(VLOOKUP((LEFT(D1368,2)),'Fed. Agency Identifier Table'!A$2:C$63,3,FALSE)),(VLOOKUP((LEFT(D1368,1)),'Fed. Agency Identifier Table'!A$2:C$63,3,FALSE)),(VLOOKUP((LEFT(D1368,2)),'Fed. Agency Identifier Table'!A$2:C$63,3,FALSE)))))</f>
        <v/>
      </c>
      <c r="I1368" s="150" t="str">
        <f>IF(ISNUMBER(SEARCH("*.unk*",D1368)),"Other Federal Awards",IF(ISERROR(VLOOKUP(D1368,'CFDA Program Titles Table'!A$2:C$2607,3,FALSE)),"",VLOOKUP(D1368,'CFDA Program Titles Table'!A$2:C$2607,3,FALSE)))</f>
        <v/>
      </c>
      <c r="J1368" s="70"/>
      <c r="K1368" s="70"/>
      <c r="L1368" s="2"/>
      <c r="M1368" s="10"/>
      <c r="N1368" s="10"/>
      <c r="R1368" s="17"/>
      <c r="S1368" s="106" t="str">
        <f>IFERROR(IF(J1368="Y", "Research And Development Programs Cluster:", VLOOKUP(D1368,'Cluster Info'!$A$2:$B$113,2,FALSE)), "Non Cluster:")</f>
        <v>Non Cluster:</v>
      </c>
      <c r="T1368" s="106">
        <f t="shared" si="105"/>
        <v>0</v>
      </c>
      <c r="U1368" s="106">
        <f t="shared" si="107"/>
        <v>0</v>
      </c>
      <c r="V1368" s="106">
        <f t="shared" si="108"/>
        <v>0</v>
      </c>
      <c r="W1368" s="119">
        <f t="shared" si="106"/>
        <v>0</v>
      </c>
      <c r="X1368" s="106">
        <f t="shared" si="109"/>
        <v>0</v>
      </c>
    </row>
    <row r="1369" spans="1:24" ht="14">
      <c r="A1369" s="198"/>
      <c r="D1369" s="1"/>
      <c r="E1369" s="1"/>
      <c r="F1369" s="187"/>
      <c r="G1369" s="187"/>
      <c r="H1369" s="80" t="str">
        <f>IF(ISERROR(IF(ISERROR(VLOOKUP((LEFT(D1369,2)),'Fed. Agency Identifier Table'!A$2:C$63,3,FALSE)),(VLOOKUP((LEFT(D1369,1)),'Fed. Agency Identifier Table'!A$2:C$63,3,FALSE)),(VLOOKUP((LEFT(D1369,2)),'Fed. Agency Identifier Table'!A$2:C$63,3,FALSE)))),"",(IF(ISERROR(VLOOKUP((LEFT(D1369,2)),'Fed. Agency Identifier Table'!A$2:C$63,3,FALSE)),(VLOOKUP((LEFT(D1369,1)),'Fed. Agency Identifier Table'!A$2:C$63,3,FALSE)),(VLOOKUP((LEFT(D1369,2)),'Fed. Agency Identifier Table'!A$2:C$63,3,FALSE)))))</f>
        <v/>
      </c>
      <c r="I1369" s="150" t="str">
        <f>IF(ISNUMBER(SEARCH("*.unk*",D1369)),"Other Federal Awards",IF(ISERROR(VLOOKUP(D1369,'CFDA Program Titles Table'!A$2:C$2607,3,FALSE)),"",VLOOKUP(D1369,'CFDA Program Titles Table'!A$2:C$2607,3,FALSE)))</f>
        <v/>
      </c>
      <c r="J1369" s="70"/>
      <c r="K1369" s="70"/>
      <c r="L1369" s="2"/>
      <c r="M1369" s="10"/>
      <c r="N1369" s="10"/>
      <c r="R1369" s="17"/>
      <c r="S1369" s="106" t="str">
        <f>IFERROR(IF(J1369="Y", "Research And Development Programs Cluster:", VLOOKUP(D1369,'Cluster Info'!$A$2:$B$113,2,FALSE)), "Non Cluster:")</f>
        <v>Non Cluster:</v>
      </c>
      <c r="T1369" s="106">
        <f t="shared" si="105"/>
        <v>0</v>
      </c>
      <c r="U1369" s="106">
        <f t="shared" si="107"/>
        <v>0</v>
      </c>
      <c r="V1369" s="106">
        <f t="shared" si="108"/>
        <v>0</v>
      </c>
      <c r="W1369" s="119">
        <f t="shared" si="106"/>
        <v>0</v>
      </c>
      <c r="X1369" s="106">
        <f t="shared" si="109"/>
        <v>0</v>
      </c>
    </row>
    <row r="1370" spans="1:24" ht="14">
      <c r="A1370" s="198"/>
      <c r="D1370" s="1"/>
      <c r="E1370" s="1"/>
      <c r="F1370" s="187"/>
      <c r="G1370" s="187"/>
      <c r="H1370" s="80" t="str">
        <f>IF(ISERROR(IF(ISERROR(VLOOKUP((LEFT(D1370,2)),'Fed. Agency Identifier Table'!A$2:C$63,3,FALSE)),(VLOOKUP((LEFT(D1370,1)),'Fed. Agency Identifier Table'!A$2:C$63,3,FALSE)),(VLOOKUP((LEFT(D1370,2)),'Fed. Agency Identifier Table'!A$2:C$63,3,FALSE)))),"",(IF(ISERROR(VLOOKUP((LEFT(D1370,2)),'Fed. Agency Identifier Table'!A$2:C$63,3,FALSE)),(VLOOKUP((LEFT(D1370,1)),'Fed. Agency Identifier Table'!A$2:C$63,3,FALSE)),(VLOOKUP((LEFT(D1370,2)),'Fed. Agency Identifier Table'!A$2:C$63,3,FALSE)))))</f>
        <v/>
      </c>
      <c r="I1370" s="150" t="str">
        <f>IF(ISNUMBER(SEARCH("*.unk*",D1370)),"Other Federal Awards",IF(ISERROR(VLOOKUP(D1370,'CFDA Program Titles Table'!A$2:C$2607,3,FALSE)),"",VLOOKUP(D1370,'CFDA Program Titles Table'!A$2:C$2607,3,FALSE)))</f>
        <v/>
      </c>
      <c r="J1370" s="70"/>
      <c r="K1370" s="70"/>
      <c r="L1370" s="2"/>
      <c r="M1370" s="10"/>
      <c r="N1370" s="10"/>
      <c r="R1370" s="17"/>
      <c r="S1370" s="106" t="str">
        <f>IFERROR(IF(J1370="Y", "Research And Development Programs Cluster:", VLOOKUP(D1370,'Cluster Info'!$A$2:$B$113,2,FALSE)), "Non Cluster:")</f>
        <v>Non Cluster:</v>
      </c>
      <c r="T1370" s="106">
        <f t="shared" si="105"/>
        <v>0</v>
      </c>
      <c r="U1370" s="106">
        <f t="shared" si="107"/>
        <v>0</v>
      </c>
      <c r="V1370" s="106">
        <f t="shared" si="108"/>
        <v>0</v>
      </c>
      <c r="W1370" s="119">
        <f t="shared" si="106"/>
        <v>0</v>
      </c>
      <c r="X1370" s="106">
        <f t="shared" si="109"/>
        <v>0</v>
      </c>
    </row>
    <row r="1371" spans="1:24" ht="14">
      <c r="A1371" s="198"/>
      <c r="D1371" s="1"/>
      <c r="E1371" s="1"/>
      <c r="F1371" s="187"/>
      <c r="G1371" s="187"/>
      <c r="H1371" s="80" t="str">
        <f>IF(ISERROR(IF(ISERROR(VLOOKUP((LEFT(D1371,2)),'Fed. Agency Identifier Table'!A$2:C$63,3,FALSE)),(VLOOKUP((LEFT(D1371,1)),'Fed. Agency Identifier Table'!A$2:C$63,3,FALSE)),(VLOOKUP((LEFT(D1371,2)),'Fed. Agency Identifier Table'!A$2:C$63,3,FALSE)))),"",(IF(ISERROR(VLOOKUP((LEFT(D1371,2)),'Fed. Agency Identifier Table'!A$2:C$63,3,FALSE)),(VLOOKUP((LEFT(D1371,1)),'Fed. Agency Identifier Table'!A$2:C$63,3,FALSE)),(VLOOKUP((LEFT(D1371,2)),'Fed. Agency Identifier Table'!A$2:C$63,3,FALSE)))))</f>
        <v/>
      </c>
      <c r="I1371" s="150" t="str">
        <f>IF(ISNUMBER(SEARCH("*.unk*",D1371)),"Other Federal Awards",IF(ISERROR(VLOOKUP(D1371,'CFDA Program Titles Table'!A$2:C$2607,3,FALSE)),"",VLOOKUP(D1371,'CFDA Program Titles Table'!A$2:C$2607,3,FALSE)))</f>
        <v/>
      </c>
      <c r="J1371" s="70"/>
      <c r="K1371" s="70"/>
      <c r="L1371" s="2"/>
      <c r="M1371" s="10"/>
      <c r="N1371" s="10"/>
      <c r="R1371" s="17"/>
      <c r="S1371" s="106" t="str">
        <f>IFERROR(IF(J1371="Y", "Research And Development Programs Cluster:", VLOOKUP(D1371,'Cluster Info'!$A$2:$B$113,2,FALSE)), "Non Cluster:")</f>
        <v>Non Cluster:</v>
      </c>
      <c r="T1371" s="106">
        <f t="shared" si="105"/>
        <v>0</v>
      </c>
      <c r="U1371" s="106">
        <f t="shared" si="107"/>
        <v>0</v>
      </c>
      <c r="V1371" s="106">
        <f t="shared" si="108"/>
        <v>0</v>
      </c>
      <c r="W1371" s="119">
        <f t="shared" si="106"/>
        <v>0</v>
      </c>
      <c r="X1371" s="106">
        <f t="shared" si="109"/>
        <v>0</v>
      </c>
    </row>
    <row r="1372" spans="1:24" ht="14">
      <c r="A1372" s="198"/>
      <c r="D1372" s="1"/>
      <c r="E1372" s="1"/>
      <c r="F1372" s="187"/>
      <c r="G1372" s="187"/>
      <c r="H1372" s="80" t="str">
        <f>IF(ISERROR(IF(ISERROR(VLOOKUP((LEFT(D1372,2)),'Fed. Agency Identifier Table'!A$2:C$63,3,FALSE)),(VLOOKUP((LEFT(D1372,1)),'Fed. Agency Identifier Table'!A$2:C$63,3,FALSE)),(VLOOKUP((LEFT(D1372,2)),'Fed. Agency Identifier Table'!A$2:C$63,3,FALSE)))),"",(IF(ISERROR(VLOOKUP((LEFT(D1372,2)),'Fed. Agency Identifier Table'!A$2:C$63,3,FALSE)),(VLOOKUP((LEFT(D1372,1)),'Fed. Agency Identifier Table'!A$2:C$63,3,FALSE)),(VLOOKUP((LEFT(D1372,2)),'Fed. Agency Identifier Table'!A$2:C$63,3,FALSE)))))</f>
        <v/>
      </c>
      <c r="I1372" s="150" t="str">
        <f>IF(ISNUMBER(SEARCH("*.unk*",D1372)),"Other Federal Awards",IF(ISERROR(VLOOKUP(D1372,'CFDA Program Titles Table'!A$2:C$2607,3,FALSE)),"",VLOOKUP(D1372,'CFDA Program Titles Table'!A$2:C$2607,3,FALSE)))</f>
        <v/>
      </c>
      <c r="J1372" s="70"/>
      <c r="K1372" s="70"/>
      <c r="L1372" s="2"/>
      <c r="M1372" s="10"/>
      <c r="N1372" s="10"/>
      <c r="R1372" s="17"/>
      <c r="S1372" s="106" t="str">
        <f>IFERROR(IF(J1372="Y", "Research And Development Programs Cluster:", VLOOKUP(D1372,'Cluster Info'!$A$2:$B$113,2,FALSE)), "Non Cluster:")</f>
        <v>Non Cluster:</v>
      </c>
      <c r="T1372" s="106">
        <f t="shared" si="105"/>
        <v>0</v>
      </c>
      <c r="U1372" s="106">
        <f t="shared" si="107"/>
        <v>0</v>
      </c>
      <c r="V1372" s="106">
        <f t="shared" si="108"/>
        <v>0</v>
      </c>
      <c r="W1372" s="119">
        <f t="shared" si="106"/>
        <v>0</v>
      </c>
      <c r="X1372" s="106">
        <f t="shared" si="109"/>
        <v>0</v>
      </c>
    </row>
    <row r="1373" spans="1:24" ht="14">
      <c r="A1373" s="198"/>
      <c r="D1373" s="1"/>
      <c r="E1373" s="1"/>
      <c r="F1373" s="187"/>
      <c r="G1373" s="187"/>
      <c r="H1373" s="80" t="str">
        <f>IF(ISERROR(IF(ISERROR(VLOOKUP((LEFT(D1373,2)),'Fed. Agency Identifier Table'!A$2:C$63,3,FALSE)),(VLOOKUP((LEFT(D1373,1)),'Fed. Agency Identifier Table'!A$2:C$63,3,FALSE)),(VLOOKUP((LEFT(D1373,2)),'Fed. Agency Identifier Table'!A$2:C$63,3,FALSE)))),"",(IF(ISERROR(VLOOKUP((LEFT(D1373,2)),'Fed. Agency Identifier Table'!A$2:C$63,3,FALSE)),(VLOOKUP((LEFT(D1373,1)),'Fed. Agency Identifier Table'!A$2:C$63,3,FALSE)),(VLOOKUP((LEFT(D1373,2)),'Fed. Agency Identifier Table'!A$2:C$63,3,FALSE)))))</f>
        <v/>
      </c>
      <c r="I1373" s="150" t="str">
        <f>IF(ISNUMBER(SEARCH("*.unk*",D1373)),"Other Federal Awards",IF(ISERROR(VLOOKUP(D1373,'CFDA Program Titles Table'!A$2:C$2607,3,FALSE)),"",VLOOKUP(D1373,'CFDA Program Titles Table'!A$2:C$2607,3,FALSE)))</f>
        <v/>
      </c>
      <c r="J1373" s="70"/>
      <c r="K1373" s="70"/>
      <c r="L1373" s="2"/>
      <c r="M1373" s="10"/>
      <c r="N1373" s="10"/>
      <c r="R1373" s="17"/>
      <c r="S1373" s="106" t="str">
        <f>IFERROR(IF(J1373="Y", "Research And Development Programs Cluster:", VLOOKUP(D1373,'Cluster Info'!$A$2:$B$113,2,FALSE)), "Non Cluster:")</f>
        <v>Non Cluster:</v>
      </c>
      <c r="T1373" s="106">
        <f t="shared" si="105"/>
        <v>0</v>
      </c>
      <c r="U1373" s="106">
        <f t="shared" si="107"/>
        <v>0</v>
      </c>
      <c r="V1373" s="106">
        <f t="shared" si="108"/>
        <v>0</v>
      </c>
      <c r="W1373" s="119">
        <f t="shared" si="106"/>
        <v>0</v>
      </c>
      <c r="X1373" s="106">
        <f t="shared" si="109"/>
        <v>0</v>
      </c>
    </row>
    <row r="1374" spans="1:24" ht="14">
      <c r="A1374" s="198"/>
      <c r="D1374" s="1"/>
      <c r="E1374" s="1"/>
      <c r="F1374" s="187"/>
      <c r="G1374" s="187"/>
      <c r="H1374" s="80" t="str">
        <f>IF(ISERROR(IF(ISERROR(VLOOKUP((LEFT(D1374,2)),'Fed. Agency Identifier Table'!A$2:C$63,3,FALSE)),(VLOOKUP((LEFT(D1374,1)),'Fed. Agency Identifier Table'!A$2:C$63,3,FALSE)),(VLOOKUP((LEFT(D1374,2)),'Fed. Agency Identifier Table'!A$2:C$63,3,FALSE)))),"",(IF(ISERROR(VLOOKUP((LEFT(D1374,2)),'Fed. Agency Identifier Table'!A$2:C$63,3,FALSE)),(VLOOKUP((LEFT(D1374,1)),'Fed. Agency Identifier Table'!A$2:C$63,3,FALSE)),(VLOOKUP((LEFT(D1374,2)),'Fed. Agency Identifier Table'!A$2:C$63,3,FALSE)))))</f>
        <v/>
      </c>
      <c r="I1374" s="150" t="str">
        <f>IF(ISNUMBER(SEARCH("*.unk*",D1374)),"Other Federal Awards",IF(ISERROR(VLOOKUP(D1374,'CFDA Program Titles Table'!A$2:C$2607,3,FALSE)),"",VLOOKUP(D1374,'CFDA Program Titles Table'!A$2:C$2607,3,FALSE)))</f>
        <v/>
      </c>
      <c r="J1374" s="70"/>
      <c r="K1374" s="70"/>
      <c r="L1374" s="2"/>
      <c r="M1374" s="10"/>
      <c r="N1374" s="10"/>
      <c r="R1374" s="17"/>
      <c r="S1374" s="106" t="str">
        <f>IFERROR(IF(J1374="Y", "Research And Development Programs Cluster:", VLOOKUP(D1374,'Cluster Info'!$A$2:$B$113,2,FALSE)), "Non Cluster:")</f>
        <v>Non Cluster:</v>
      </c>
      <c r="T1374" s="106">
        <f t="shared" si="105"/>
        <v>0</v>
      </c>
      <c r="U1374" s="106">
        <f t="shared" si="107"/>
        <v>0</v>
      </c>
      <c r="V1374" s="106">
        <f t="shared" si="108"/>
        <v>0</v>
      </c>
      <c r="W1374" s="119">
        <f t="shared" si="106"/>
        <v>0</v>
      </c>
      <c r="X1374" s="106">
        <f t="shared" si="109"/>
        <v>0</v>
      </c>
    </row>
    <row r="1375" spans="1:24" ht="14">
      <c r="A1375" s="198"/>
      <c r="D1375" s="1"/>
      <c r="E1375" s="1"/>
      <c r="F1375" s="187"/>
      <c r="G1375" s="187"/>
      <c r="H1375" s="80" t="str">
        <f>IF(ISERROR(IF(ISERROR(VLOOKUP((LEFT(D1375,2)),'Fed. Agency Identifier Table'!A$2:C$63,3,FALSE)),(VLOOKUP((LEFT(D1375,1)),'Fed. Agency Identifier Table'!A$2:C$63,3,FALSE)),(VLOOKUP((LEFT(D1375,2)),'Fed. Agency Identifier Table'!A$2:C$63,3,FALSE)))),"",(IF(ISERROR(VLOOKUP((LEFT(D1375,2)),'Fed. Agency Identifier Table'!A$2:C$63,3,FALSE)),(VLOOKUP((LEFT(D1375,1)),'Fed. Agency Identifier Table'!A$2:C$63,3,FALSE)),(VLOOKUP((LEFT(D1375,2)),'Fed. Agency Identifier Table'!A$2:C$63,3,FALSE)))))</f>
        <v/>
      </c>
      <c r="I1375" s="150" t="str">
        <f>IF(ISNUMBER(SEARCH("*.unk*",D1375)),"Other Federal Awards",IF(ISERROR(VLOOKUP(D1375,'CFDA Program Titles Table'!A$2:C$2607,3,FALSE)),"",VLOOKUP(D1375,'CFDA Program Titles Table'!A$2:C$2607,3,FALSE)))</f>
        <v/>
      </c>
      <c r="J1375" s="70"/>
      <c r="K1375" s="70"/>
      <c r="L1375" s="2"/>
      <c r="M1375" s="10"/>
      <c r="N1375" s="10"/>
      <c r="R1375" s="17"/>
      <c r="S1375" s="106" t="str">
        <f>IFERROR(IF(J1375="Y", "Research And Development Programs Cluster:", VLOOKUP(D1375,'Cluster Info'!$A$2:$B$113,2,FALSE)), "Non Cluster:")</f>
        <v>Non Cluster:</v>
      </c>
      <c r="T1375" s="106">
        <f t="shared" si="105"/>
        <v>0</v>
      </c>
      <c r="U1375" s="106">
        <f t="shared" si="107"/>
        <v>0</v>
      </c>
      <c r="V1375" s="106">
        <f t="shared" si="108"/>
        <v>0</v>
      </c>
      <c r="W1375" s="119">
        <f t="shared" si="106"/>
        <v>0</v>
      </c>
      <c r="X1375" s="106">
        <f t="shared" si="109"/>
        <v>0</v>
      </c>
    </row>
    <row r="1376" spans="1:24" ht="14">
      <c r="A1376" s="198"/>
      <c r="D1376" s="1"/>
      <c r="E1376" s="1"/>
      <c r="F1376" s="187"/>
      <c r="G1376" s="187"/>
      <c r="H1376" s="80" t="str">
        <f>IF(ISERROR(IF(ISERROR(VLOOKUP((LEFT(D1376,2)),'Fed. Agency Identifier Table'!A$2:C$63,3,FALSE)),(VLOOKUP((LEFT(D1376,1)),'Fed. Agency Identifier Table'!A$2:C$63,3,FALSE)),(VLOOKUP((LEFT(D1376,2)),'Fed. Agency Identifier Table'!A$2:C$63,3,FALSE)))),"",(IF(ISERROR(VLOOKUP((LEFT(D1376,2)),'Fed. Agency Identifier Table'!A$2:C$63,3,FALSE)),(VLOOKUP((LEFT(D1376,1)),'Fed. Agency Identifier Table'!A$2:C$63,3,FALSE)),(VLOOKUP((LEFT(D1376,2)),'Fed. Agency Identifier Table'!A$2:C$63,3,FALSE)))))</f>
        <v/>
      </c>
      <c r="I1376" s="150" t="str">
        <f>IF(ISNUMBER(SEARCH("*.unk*",D1376)),"Other Federal Awards",IF(ISERROR(VLOOKUP(D1376,'CFDA Program Titles Table'!A$2:C$2607,3,FALSE)),"",VLOOKUP(D1376,'CFDA Program Titles Table'!A$2:C$2607,3,FALSE)))</f>
        <v/>
      </c>
      <c r="J1376" s="70"/>
      <c r="K1376" s="70"/>
      <c r="L1376" s="2"/>
      <c r="M1376" s="10"/>
      <c r="N1376" s="10"/>
      <c r="R1376" s="17"/>
      <c r="S1376" s="106" t="str">
        <f>IFERROR(IF(J1376="Y", "Research And Development Programs Cluster:", VLOOKUP(D1376,'Cluster Info'!$A$2:$B$113,2,FALSE)), "Non Cluster:")</f>
        <v>Non Cluster:</v>
      </c>
      <c r="T1376" s="106">
        <f t="shared" si="105"/>
        <v>0</v>
      </c>
      <c r="U1376" s="106">
        <f t="shared" si="107"/>
        <v>0</v>
      </c>
      <c r="V1376" s="106">
        <f t="shared" si="108"/>
        <v>0</v>
      </c>
      <c r="W1376" s="119">
        <f t="shared" si="106"/>
        <v>0</v>
      </c>
      <c r="X1376" s="106">
        <f t="shared" si="109"/>
        <v>0</v>
      </c>
    </row>
    <row r="1377" spans="1:24" ht="14">
      <c r="A1377" s="198"/>
      <c r="D1377" s="1"/>
      <c r="E1377" s="1"/>
      <c r="F1377" s="187"/>
      <c r="G1377" s="187"/>
      <c r="H1377" s="80" t="str">
        <f>IF(ISERROR(IF(ISERROR(VLOOKUP((LEFT(D1377,2)),'Fed. Agency Identifier Table'!A$2:C$63,3,FALSE)),(VLOOKUP((LEFT(D1377,1)),'Fed. Agency Identifier Table'!A$2:C$63,3,FALSE)),(VLOOKUP((LEFT(D1377,2)),'Fed. Agency Identifier Table'!A$2:C$63,3,FALSE)))),"",(IF(ISERROR(VLOOKUP((LEFT(D1377,2)),'Fed. Agency Identifier Table'!A$2:C$63,3,FALSE)),(VLOOKUP((LEFT(D1377,1)),'Fed. Agency Identifier Table'!A$2:C$63,3,FALSE)),(VLOOKUP((LEFT(D1377,2)),'Fed. Agency Identifier Table'!A$2:C$63,3,FALSE)))))</f>
        <v/>
      </c>
      <c r="I1377" s="150" t="str">
        <f>IF(ISNUMBER(SEARCH("*.unk*",D1377)),"Other Federal Awards",IF(ISERROR(VLOOKUP(D1377,'CFDA Program Titles Table'!A$2:C$2607,3,FALSE)),"",VLOOKUP(D1377,'CFDA Program Titles Table'!A$2:C$2607,3,FALSE)))</f>
        <v/>
      </c>
      <c r="J1377" s="70"/>
      <c r="K1377" s="70"/>
      <c r="L1377" s="2"/>
      <c r="M1377" s="10"/>
      <c r="N1377" s="10"/>
      <c r="R1377" s="17"/>
      <c r="S1377" s="106" t="str">
        <f>IFERROR(IF(J1377="Y", "Research And Development Programs Cluster:", VLOOKUP(D1377,'Cluster Info'!$A$2:$B$113,2,FALSE)), "Non Cluster:")</f>
        <v>Non Cluster:</v>
      </c>
      <c r="T1377" s="106">
        <f t="shared" si="105"/>
        <v>0</v>
      </c>
      <c r="U1377" s="106">
        <f t="shared" si="107"/>
        <v>0</v>
      </c>
      <c r="V1377" s="106">
        <f t="shared" si="108"/>
        <v>0</v>
      </c>
      <c r="W1377" s="119">
        <f t="shared" si="106"/>
        <v>0</v>
      </c>
      <c r="X1377" s="106">
        <f t="shared" si="109"/>
        <v>0</v>
      </c>
    </row>
    <row r="1378" spans="1:24" ht="14">
      <c r="A1378" s="198"/>
      <c r="D1378" s="1"/>
      <c r="E1378" s="1"/>
      <c r="F1378" s="187"/>
      <c r="G1378" s="187"/>
      <c r="H1378" s="80" t="str">
        <f>IF(ISERROR(IF(ISERROR(VLOOKUP((LEFT(D1378,2)),'Fed. Agency Identifier Table'!A$2:C$63,3,FALSE)),(VLOOKUP((LEFT(D1378,1)),'Fed. Agency Identifier Table'!A$2:C$63,3,FALSE)),(VLOOKUP((LEFT(D1378,2)),'Fed. Agency Identifier Table'!A$2:C$63,3,FALSE)))),"",(IF(ISERROR(VLOOKUP((LEFT(D1378,2)),'Fed. Agency Identifier Table'!A$2:C$63,3,FALSE)),(VLOOKUP((LEFT(D1378,1)),'Fed. Agency Identifier Table'!A$2:C$63,3,FALSE)),(VLOOKUP((LEFT(D1378,2)),'Fed. Agency Identifier Table'!A$2:C$63,3,FALSE)))))</f>
        <v/>
      </c>
      <c r="I1378" s="150" t="str">
        <f>IF(ISNUMBER(SEARCH("*.unk*",D1378)),"Other Federal Awards",IF(ISERROR(VLOOKUP(D1378,'CFDA Program Titles Table'!A$2:C$2607,3,FALSE)),"",VLOOKUP(D1378,'CFDA Program Titles Table'!A$2:C$2607,3,FALSE)))</f>
        <v/>
      </c>
      <c r="J1378" s="70"/>
      <c r="K1378" s="70"/>
      <c r="L1378" s="2"/>
      <c r="M1378" s="10"/>
      <c r="N1378" s="10"/>
      <c r="R1378" s="17"/>
      <c r="S1378" s="106" t="str">
        <f>IFERROR(IF(J1378="Y", "Research And Development Programs Cluster:", VLOOKUP(D1378,'Cluster Info'!$A$2:$B$113,2,FALSE)), "Non Cluster:")</f>
        <v>Non Cluster:</v>
      </c>
      <c r="T1378" s="106">
        <f t="shared" si="105"/>
        <v>0</v>
      </c>
      <c r="U1378" s="106">
        <f t="shared" si="107"/>
        <v>0</v>
      </c>
      <c r="V1378" s="106">
        <f t="shared" si="108"/>
        <v>0</v>
      </c>
      <c r="W1378" s="119">
        <f t="shared" si="106"/>
        <v>0</v>
      </c>
      <c r="X1378" s="106">
        <f t="shared" si="109"/>
        <v>0</v>
      </c>
    </row>
    <row r="1379" spans="1:24" ht="14">
      <c r="A1379" s="198"/>
      <c r="D1379" s="1"/>
      <c r="E1379" s="1"/>
      <c r="F1379" s="187"/>
      <c r="G1379" s="187"/>
      <c r="H1379" s="80" t="str">
        <f>IF(ISERROR(IF(ISERROR(VLOOKUP((LEFT(D1379,2)),'Fed. Agency Identifier Table'!A$2:C$63,3,FALSE)),(VLOOKUP((LEFT(D1379,1)),'Fed. Agency Identifier Table'!A$2:C$63,3,FALSE)),(VLOOKUP((LEFT(D1379,2)),'Fed. Agency Identifier Table'!A$2:C$63,3,FALSE)))),"",(IF(ISERROR(VLOOKUP((LEFT(D1379,2)),'Fed. Agency Identifier Table'!A$2:C$63,3,FALSE)),(VLOOKUP((LEFT(D1379,1)),'Fed. Agency Identifier Table'!A$2:C$63,3,FALSE)),(VLOOKUP((LEFT(D1379,2)),'Fed. Agency Identifier Table'!A$2:C$63,3,FALSE)))))</f>
        <v/>
      </c>
      <c r="I1379" s="150" t="str">
        <f>IF(ISNUMBER(SEARCH("*.unk*",D1379)),"Other Federal Awards",IF(ISERROR(VLOOKUP(D1379,'CFDA Program Titles Table'!A$2:C$2607,3,FALSE)),"",VLOOKUP(D1379,'CFDA Program Titles Table'!A$2:C$2607,3,FALSE)))</f>
        <v/>
      </c>
      <c r="J1379" s="70"/>
      <c r="K1379" s="70"/>
      <c r="L1379" s="2"/>
      <c r="M1379" s="10"/>
      <c r="N1379" s="10"/>
      <c r="R1379" s="17"/>
      <c r="S1379" s="106" t="str">
        <f>IFERROR(IF(J1379="Y", "Research And Development Programs Cluster:", VLOOKUP(D1379,'Cluster Info'!$A$2:$B$113,2,FALSE)), "Non Cluster:")</f>
        <v>Non Cluster:</v>
      </c>
      <c r="T1379" s="106">
        <f t="shared" si="105"/>
        <v>0</v>
      </c>
      <c r="U1379" s="106">
        <f t="shared" si="107"/>
        <v>0</v>
      </c>
      <c r="V1379" s="106">
        <f t="shared" si="108"/>
        <v>0</v>
      </c>
      <c r="W1379" s="119">
        <f t="shared" si="106"/>
        <v>0</v>
      </c>
      <c r="X1379" s="106">
        <f t="shared" si="109"/>
        <v>0</v>
      </c>
    </row>
    <row r="1380" spans="1:24" ht="14">
      <c r="A1380" s="198"/>
      <c r="D1380" s="1"/>
      <c r="E1380" s="1"/>
      <c r="F1380" s="187"/>
      <c r="G1380" s="187"/>
      <c r="H1380" s="80" t="str">
        <f>IF(ISERROR(IF(ISERROR(VLOOKUP((LEFT(D1380,2)),'Fed. Agency Identifier Table'!A$2:C$63,3,FALSE)),(VLOOKUP((LEFT(D1380,1)),'Fed. Agency Identifier Table'!A$2:C$63,3,FALSE)),(VLOOKUP((LEFT(D1380,2)),'Fed. Agency Identifier Table'!A$2:C$63,3,FALSE)))),"",(IF(ISERROR(VLOOKUP((LEFT(D1380,2)),'Fed. Agency Identifier Table'!A$2:C$63,3,FALSE)),(VLOOKUP((LEFT(D1380,1)),'Fed. Agency Identifier Table'!A$2:C$63,3,FALSE)),(VLOOKUP((LEFT(D1380,2)),'Fed. Agency Identifier Table'!A$2:C$63,3,FALSE)))))</f>
        <v/>
      </c>
      <c r="I1380" s="150" t="str">
        <f>IF(ISNUMBER(SEARCH("*.unk*",D1380)),"Other Federal Awards",IF(ISERROR(VLOOKUP(D1380,'CFDA Program Titles Table'!A$2:C$2607,3,FALSE)),"",VLOOKUP(D1380,'CFDA Program Titles Table'!A$2:C$2607,3,FALSE)))</f>
        <v/>
      </c>
      <c r="J1380" s="70"/>
      <c r="K1380" s="70"/>
      <c r="L1380" s="2"/>
      <c r="M1380" s="10"/>
      <c r="N1380" s="10"/>
      <c r="R1380" s="17"/>
      <c r="S1380" s="106" t="str">
        <f>IFERROR(IF(J1380="Y", "Research And Development Programs Cluster:", VLOOKUP(D1380,'Cluster Info'!$A$2:$B$113,2,FALSE)), "Non Cluster:")</f>
        <v>Non Cluster:</v>
      </c>
      <c r="T1380" s="106">
        <f t="shared" si="105"/>
        <v>0</v>
      </c>
      <c r="U1380" s="106">
        <f t="shared" si="107"/>
        <v>0</v>
      </c>
      <c r="V1380" s="106">
        <f t="shared" si="108"/>
        <v>0</v>
      </c>
      <c r="W1380" s="119">
        <f t="shared" si="106"/>
        <v>0</v>
      </c>
      <c r="X1380" s="106">
        <f t="shared" si="109"/>
        <v>0</v>
      </c>
    </row>
    <row r="1381" spans="1:24" ht="14">
      <c r="A1381" s="198"/>
      <c r="D1381" s="1"/>
      <c r="E1381" s="1"/>
      <c r="F1381" s="187"/>
      <c r="G1381" s="187"/>
      <c r="H1381" s="80" t="str">
        <f>IF(ISERROR(IF(ISERROR(VLOOKUP((LEFT(D1381,2)),'Fed. Agency Identifier Table'!A$2:C$63,3,FALSE)),(VLOOKUP((LEFT(D1381,1)),'Fed. Agency Identifier Table'!A$2:C$63,3,FALSE)),(VLOOKUP((LEFT(D1381,2)),'Fed. Agency Identifier Table'!A$2:C$63,3,FALSE)))),"",(IF(ISERROR(VLOOKUP((LEFT(D1381,2)),'Fed. Agency Identifier Table'!A$2:C$63,3,FALSE)),(VLOOKUP((LEFT(D1381,1)),'Fed. Agency Identifier Table'!A$2:C$63,3,FALSE)),(VLOOKUP((LEFT(D1381,2)),'Fed. Agency Identifier Table'!A$2:C$63,3,FALSE)))))</f>
        <v/>
      </c>
      <c r="I1381" s="150" t="str">
        <f>IF(ISNUMBER(SEARCH("*.unk*",D1381)),"Other Federal Awards",IF(ISERROR(VLOOKUP(D1381,'CFDA Program Titles Table'!A$2:C$2607,3,FALSE)),"",VLOOKUP(D1381,'CFDA Program Titles Table'!A$2:C$2607,3,FALSE)))</f>
        <v/>
      </c>
      <c r="J1381" s="70"/>
      <c r="K1381" s="70"/>
      <c r="L1381" s="2"/>
      <c r="M1381" s="10"/>
      <c r="N1381" s="10"/>
      <c r="R1381" s="17"/>
      <c r="S1381" s="106" t="str">
        <f>IFERROR(IF(J1381="Y", "Research And Development Programs Cluster:", VLOOKUP(D1381,'Cluster Info'!$A$2:$B$113,2,FALSE)), "Non Cluster:")</f>
        <v>Non Cluster:</v>
      </c>
      <c r="T1381" s="106">
        <f t="shared" si="105"/>
        <v>0</v>
      </c>
      <c r="U1381" s="106">
        <f t="shared" si="107"/>
        <v>0</v>
      </c>
      <c r="V1381" s="106">
        <f t="shared" si="108"/>
        <v>0</v>
      </c>
      <c r="W1381" s="119">
        <f t="shared" si="106"/>
        <v>0</v>
      </c>
      <c r="X1381" s="106">
        <f t="shared" si="109"/>
        <v>0</v>
      </c>
    </row>
    <row r="1382" spans="1:24" ht="14">
      <c r="A1382" s="198"/>
      <c r="D1382" s="1"/>
      <c r="E1382" s="1"/>
      <c r="F1382" s="187"/>
      <c r="G1382" s="187"/>
      <c r="H1382" s="80" t="str">
        <f>IF(ISERROR(IF(ISERROR(VLOOKUP((LEFT(D1382,2)),'Fed. Agency Identifier Table'!A$2:C$63,3,FALSE)),(VLOOKUP((LEFT(D1382,1)),'Fed. Agency Identifier Table'!A$2:C$63,3,FALSE)),(VLOOKUP((LEFT(D1382,2)),'Fed. Agency Identifier Table'!A$2:C$63,3,FALSE)))),"",(IF(ISERROR(VLOOKUP((LEFT(D1382,2)),'Fed. Agency Identifier Table'!A$2:C$63,3,FALSE)),(VLOOKUP((LEFT(D1382,1)),'Fed. Agency Identifier Table'!A$2:C$63,3,FALSE)),(VLOOKUP((LEFT(D1382,2)),'Fed. Agency Identifier Table'!A$2:C$63,3,FALSE)))))</f>
        <v/>
      </c>
      <c r="I1382" s="150" t="str">
        <f>IF(ISNUMBER(SEARCH("*.unk*",D1382)),"Other Federal Awards",IF(ISERROR(VLOOKUP(D1382,'CFDA Program Titles Table'!A$2:C$2607,3,FALSE)),"",VLOOKUP(D1382,'CFDA Program Titles Table'!A$2:C$2607,3,FALSE)))</f>
        <v/>
      </c>
      <c r="J1382" s="70"/>
      <c r="K1382" s="70"/>
      <c r="L1382" s="2"/>
      <c r="M1382" s="10"/>
      <c r="N1382" s="10"/>
      <c r="R1382" s="17"/>
      <c r="S1382" s="106" t="str">
        <f>IFERROR(IF(J1382="Y", "Research And Development Programs Cluster:", VLOOKUP(D1382,'Cluster Info'!$A$2:$B$113,2,FALSE)), "Non Cluster:")</f>
        <v>Non Cluster:</v>
      </c>
      <c r="T1382" s="106">
        <f t="shared" si="105"/>
        <v>0</v>
      </c>
      <c r="U1382" s="106">
        <f t="shared" si="107"/>
        <v>0</v>
      </c>
      <c r="V1382" s="106">
        <f t="shared" si="108"/>
        <v>0</v>
      </c>
      <c r="W1382" s="119">
        <f t="shared" si="106"/>
        <v>0</v>
      </c>
      <c r="X1382" s="106">
        <f t="shared" si="109"/>
        <v>0</v>
      </c>
    </row>
    <row r="1383" spans="1:24" ht="14">
      <c r="A1383" s="198"/>
      <c r="D1383" s="1"/>
      <c r="E1383" s="1"/>
      <c r="F1383" s="187"/>
      <c r="G1383" s="187"/>
      <c r="H1383" s="80" t="str">
        <f>IF(ISERROR(IF(ISERROR(VLOOKUP((LEFT(D1383,2)),'Fed. Agency Identifier Table'!A$2:C$63,3,FALSE)),(VLOOKUP((LEFT(D1383,1)),'Fed. Agency Identifier Table'!A$2:C$63,3,FALSE)),(VLOOKUP((LEFT(D1383,2)),'Fed. Agency Identifier Table'!A$2:C$63,3,FALSE)))),"",(IF(ISERROR(VLOOKUP((LEFT(D1383,2)),'Fed. Agency Identifier Table'!A$2:C$63,3,FALSE)),(VLOOKUP((LEFT(D1383,1)),'Fed. Agency Identifier Table'!A$2:C$63,3,FALSE)),(VLOOKUP((LEFT(D1383,2)),'Fed. Agency Identifier Table'!A$2:C$63,3,FALSE)))))</f>
        <v/>
      </c>
      <c r="I1383" s="150" t="str">
        <f>IF(ISNUMBER(SEARCH("*.unk*",D1383)),"Other Federal Awards",IF(ISERROR(VLOOKUP(D1383,'CFDA Program Titles Table'!A$2:C$2607,3,FALSE)),"",VLOOKUP(D1383,'CFDA Program Titles Table'!A$2:C$2607,3,FALSE)))</f>
        <v/>
      </c>
      <c r="J1383" s="70"/>
      <c r="K1383" s="70"/>
      <c r="L1383" s="2"/>
      <c r="M1383" s="10"/>
      <c r="N1383" s="10"/>
      <c r="R1383" s="17"/>
      <c r="S1383" s="106" t="str">
        <f>IFERROR(IF(J1383="Y", "Research And Development Programs Cluster:", VLOOKUP(D1383,'Cluster Info'!$A$2:$B$113,2,FALSE)), "Non Cluster:")</f>
        <v>Non Cluster:</v>
      </c>
      <c r="T1383" s="106">
        <f t="shared" si="105"/>
        <v>0</v>
      </c>
      <c r="U1383" s="106">
        <f t="shared" si="107"/>
        <v>0</v>
      </c>
      <c r="V1383" s="106">
        <f t="shared" si="108"/>
        <v>0</v>
      </c>
      <c r="W1383" s="119">
        <f t="shared" si="106"/>
        <v>0</v>
      </c>
      <c r="X1383" s="106">
        <f t="shared" si="109"/>
        <v>0</v>
      </c>
    </row>
    <row r="1384" spans="1:24" ht="14">
      <c r="A1384" s="198"/>
      <c r="D1384" s="1"/>
      <c r="E1384" s="1"/>
      <c r="F1384" s="187"/>
      <c r="G1384" s="187"/>
      <c r="H1384" s="80" t="str">
        <f>IF(ISERROR(IF(ISERROR(VLOOKUP((LEFT(D1384,2)),'Fed. Agency Identifier Table'!A$2:C$63,3,FALSE)),(VLOOKUP((LEFT(D1384,1)),'Fed. Agency Identifier Table'!A$2:C$63,3,FALSE)),(VLOOKUP((LEFT(D1384,2)),'Fed. Agency Identifier Table'!A$2:C$63,3,FALSE)))),"",(IF(ISERROR(VLOOKUP((LEFT(D1384,2)),'Fed. Agency Identifier Table'!A$2:C$63,3,FALSE)),(VLOOKUP((LEFT(D1384,1)),'Fed. Agency Identifier Table'!A$2:C$63,3,FALSE)),(VLOOKUP((LEFT(D1384,2)),'Fed. Agency Identifier Table'!A$2:C$63,3,FALSE)))))</f>
        <v/>
      </c>
      <c r="I1384" s="150" t="str">
        <f>IF(ISNUMBER(SEARCH("*.unk*",D1384)),"Other Federal Awards",IF(ISERROR(VLOOKUP(D1384,'CFDA Program Titles Table'!A$2:C$2607,3,FALSE)),"",VLOOKUP(D1384,'CFDA Program Titles Table'!A$2:C$2607,3,FALSE)))</f>
        <v/>
      </c>
      <c r="J1384" s="70"/>
      <c r="K1384" s="70"/>
      <c r="L1384" s="2"/>
      <c r="M1384" s="10"/>
      <c r="N1384" s="10"/>
      <c r="R1384" s="17"/>
      <c r="S1384" s="106" t="str">
        <f>IFERROR(IF(J1384="Y", "Research And Development Programs Cluster:", VLOOKUP(D1384,'Cluster Info'!$A$2:$B$113,2,FALSE)), "Non Cluster:")</f>
        <v>Non Cluster:</v>
      </c>
      <c r="T1384" s="106">
        <f t="shared" si="105"/>
        <v>0</v>
      </c>
      <c r="U1384" s="106">
        <f t="shared" si="107"/>
        <v>0</v>
      </c>
      <c r="V1384" s="106">
        <f t="shared" si="108"/>
        <v>0</v>
      </c>
      <c r="W1384" s="119">
        <f t="shared" si="106"/>
        <v>0</v>
      </c>
      <c r="X1384" s="106">
        <f t="shared" si="109"/>
        <v>0</v>
      </c>
    </row>
    <row r="1385" spans="1:24" ht="14">
      <c r="A1385" s="198"/>
      <c r="D1385" s="1"/>
      <c r="E1385" s="1"/>
      <c r="F1385" s="187"/>
      <c r="G1385" s="187"/>
      <c r="H1385" s="80" t="str">
        <f>IF(ISERROR(IF(ISERROR(VLOOKUP((LEFT(D1385,2)),'Fed. Agency Identifier Table'!A$2:C$63,3,FALSE)),(VLOOKUP((LEFT(D1385,1)),'Fed. Agency Identifier Table'!A$2:C$63,3,FALSE)),(VLOOKUP((LEFT(D1385,2)),'Fed. Agency Identifier Table'!A$2:C$63,3,FALSE)))),"",(IF(ISERROR(VLOOKUP((LEFT(D1385,2)),'Fed. Agency Identifier Table'!A$2:C$63,3,FALSE)),(VLOOKUP((LEFT(D1385,1)),'Fed. Agency Identifier Table'!A$2:C$63,3,FALSE)),(VLOOKUP((LEFT(D1385,2)),'Fed. Agency Identifier Table'!A$2:C$63,3,FALSE)))))</f>
        <v/>
      </c>
      <c r="I1385" s="150" t="str">
        <f>IF(ISNUMBER(SEARCH("*.unk*",D1385)),"Other Federal Awards",IF(ISERROR(VLOOKUP(D1385,'CFDA Program Titles Table'!A$2:C$2607,3,FALSE)),"",VLOOKUP(D1385,'CFDA Program Titles Table'!A$2:C$2607,3,FALSE)))</f>
        <v/>
      </c>
      <c r="J1385" s="70"/>
      <c r="K1385" s="70"/>
      <c r="L1385" s="2"/>
      <c r="M1385" s="10"/>
      <c r="N1385" s="10"/>
      <c r="R1385" s="17"/>
      <c r="S1385" s="106" t="str">
        <f>IFERROR(IF(J1385="Y", "Research And Development Programs Cluster:", VLOOKUP(D1385,'Cluster Info'!$A$2:$B$113,2,FALSE)), "Non Cluster:")</f>
        <v>Non Cluster:</v>
      </c>
      <c r="T1385" s="106">
        <f t="shared" si="105"/>
        <v>0</v>
      </c>
      <c r="U1385" s="106">
        <f t="shared" si="107"/>
        <v>0</v>
      </c>
      <c r="V1385" s="106">
        <f t="shared" si="108"/>
        <v>0</v>
      </c>
      <c r="W1385" s="119">
        <f t="shared" si="106"/>
        <v>0</v>
      </c>
      <c r="X1385" s="106">
        <f t="shared" si="109"/>
        <v>0</v>
      </c>
    </row>
    <row r="1386" spans="1:24" ht="14">
      <c r="A1386" s="198"/>
      <c r="D1386" s="1"/>
      <c r="E1386" s="1"/>
      <c r="F1386" s="187"/>
      <c r="G1386" s="187"/>
      <c r="H1386" s="80" t="str">
        <f>IF(ISERROR(IF(ISERROR(VLOOKUP((LEFT(D1386,2)),'Fed. Agency Identifier Table'!A$2:C$63,3,FALSE)),(VLOOKUP((LEFT(D1386,1)),'Fed. Agency Identifier Table'!A$2:C$63,3,FALSE)),(VLOOKUP((LEFT(D1386,2)),'Fed. Agency Identifier Table'!A$2:C$63,3,FALSE)))),"",(IF(ISERROR(VLOOKUP((LEFT(D1386,2)),'Fed. Agency Identifier Table'!A$2:C$63,3,FALSE)),(VLOOKUP((LEFT(D1386,1)),'Fed. Agency Identifier Table'!A$2:C$63,3,FALSE)),(VLOOKUP((LEFT(D1386,2)),'Fed. Agency Identifier Table'!A$2:C$63,3,FALSE)))))</f>
        <v/>
      </c>
      <c r="I1386" s="150" t="str">
        <f>IF(ISNUMBER(SEARCH("*.unk*",D1386)),"Other Federal Awards",IF(ISERROR(VLOOKUP(D1386,'CFDA Program Titles Table'!A$2:C$2607,3,FALSE)),"",VLOOKUP(D1386,'CFDA Program Titles Table'!A$2:C$2607,3,FALSE)))</f>
        <v/>
      </c>
      <c r="J1386" s="70"/>
      <c r="K1386" s="70"/>
      <c r="L1386" s="2"/>
      <c r="M1386" s="10"/>
      <c r="N1386" s="10"/>
      <c r="R1386" s="17"/>
      <c r="S1386" s="106" t="str">
        <f>IFERROR(IF(J1386="Y", "Research And Development Programs Cluster:", VLOOKUP(D1386,'Cluster Info'!$A$2:$B$113,2,FALSE)), "Non Cluster:")</f>
        <v>Non Cluster:</v>
      </c>
      <c r="T1386" s="106">
        <f t="shared" si="105"/>
        <v>0</v>
      </c>
      <c r="U1386" s="106">
        <f t="shared" si="107"/>
        <v>0</v>
      </c>
      <c r="V1386" s="106">
        <f t="shared" si="108"/>
        <v>0</v>
      </c>
      <c r="W1386" s="119">
        <f t="shared" si="106"/>
        <v>0</v>
      </c>
      <c r="X1386" s="106">
        <f t="shared" si="109"/>
        <v>0</v>
      </c>
    </row>
    <row r="1387" spans="1:24" ht="14">
      <c r="A1387" s="198"/>
      <c r="D1387" s="1"/>
      <c r="E1387" s="1"/>
      <c r="F1387" s="187"/>
      <c r="G1387" s="187"/>
      <c r="H1387" s="80" t="str">
        <f>IF(ISERROR(IF(ISERROR(VLOOKUP((LEFT(D1387,2)),'Fed. Agency Identifier Table'!A$2:C$63,3,FALSE)),(VLOOKUP((LEFT(D1387,1)),'Fed. Agency Identifier Table'!A$2:C$63,3,FALSE)),(VLOOKUP((LEFT(D1387,2)),'Fed. Agency Identifier Table'!A$2:C$63,3,FALSE)))),"",(IF(ISERROR(VLOOKUP((LEFT(D1387,2)),'Fed. Agency Identifier Table'!A$2:C$63,3,FALSE)),(VLOOKUP((LEFT(D1387,1)),'Fed. Agency Identifier Table'!A$2:C$63,3,FALSE)),(VLOOKUP((LEFT(D1387,2)),'Fed. Agency Identifier Table'!A$2:C$63,3,FALSE)))))</f>
        <v/>
      </c>
      <c r="I1387" s="150" t="str">
        <f>IF(ISNUMBER(SEARCH("*.unk*",D1387)),"Other Federal Awards",IF(ISERROR(VLOOKUP(D1387,'CFDA Program Titles Table'!A$2:C$2607,3,FALSE)),"",VLOOKUP(D1387,'CFDA Program Titles Table'!A$2:C$2607,3,FALSE)))</f>
        <v/>
      </c>
      <c r="J1387" s="70"/>
      <c r="K1387" s="70"/>
      <c r="L1387" s="2"/>
      <c r="M1387" s="10"/>
      <c r="N1387" s="10"/>
      <c r="R1387" s="17"/>
      <c r="S1387" s="106" t="str">
        <f>IFERROR(IF(J1387="Y", "Research And Development Programs Cluster:", VLOOKUP(D1387,'Cluster Info'!$A$2:$B$113,2,FALSE)), "Non Cluster:")</f>
        <v>Non Cluster:</v>
      </c>
      <c r="T1387" s="106">
        <f t="shared" si="105"/>
        <v>0</v>
      </c>
      <c r="U1387" s="106">
        <f t="shared" si="107"/>
        <v>0</v>
      </c>
      <c r="V1387" s="106">
        <f t="shared" si="108"/>
        <v>0</v>
      </c>
      <c r="W1387" s="119">
        <f t="shared" si="106"/>
        <v>0</v>
      </c>
      <c r="X1387" s="106">
        <f t="shared" si="109"/>
        <v>0</v>
      </c>
    </row>
    <row r="1388" spans="1:24" ht="14">
      <c r="A1388" s="198"/>
      <c r="D1388" s="1"/>
      <c r="E1388" s="1"/>
      <c r="F1388" s="187"/>
      <c r="G1388" s="187"/>
      <c r="H1388" s="80" t="str">
        <f>IF(ISERROR(IF(ISERROR(VLOOKUP((LEFT(D1388,2)),'Fed. Agency Identifier Table'!A$2:C$63,3,FALSE)),(VLOOKUP((LEFT(D1388,1)),'Fed. Agency Identifier Table'!A$2:C$63,3,FALSE)),(VLOOKUP((LEFT(D1388,2)),'Fed. Agency Identifier Table'!A$2:C$63,3,FALSE)))),"",(IF(ISERROR(VLOOKUP((LEFT(D1388,2)),'Fed. Agency Identifier Table'!A$2:C$63,3,FALSE)),(VLOOKUP((LEFT(D1388,1)),'Fed. Agency Identifier Table'!A$2:C$63,3,FALSE)),(VLOOKUP((LEFT(D1388,2)),'Fed. Agency Identifier Table'!A$2:C$63,3,FALSE)))))</f>
        <v/>
      </c>
      <c r="I1388" s="150" t="str">
        <f>IF(ISNUMBER(SEARCH("*.unk*",D1388)),"Other Federal Awards",IF(ISERROR(VLOOKUP(D1388,'CFDA Program Titles Table'!A$2:C$2607,3,FALSE)),"",VLOOKUP(D1388,'CFDA Program Titles Table'!A$2:C$2607,3,FALSE)))</f>
        <v/>
      </c>
      <c r="J1388" s="70"/>
      <c r="K1388" s="70"/>
      <c r="L1388" s="2"/>
      <c r="M1388" s="10"/>
      <c r="N1388" s="10"/>
      <c r="R1388" s="17"/>
      <c r="S1388" s="106" t="str">
        <f>IFERROR(IF(J1388="Y", "Research And Development Programs Cluster:", VLOOKUP(D1388,'Cluster Info'!$A$2:$B$113,2,FALSE)), "Non Cluster:")</f>
        <v>Non Cluster:</v>
      </c>
      <c r="T1388" s="106">
        <f t="shared" si="105"/>
        <v>0</v>
      </c>
      <c r="U1388" s="106">
        <f t="shared" si="107"/>
        <v>0</v>
      </c>
      <c r="V1388" s="106">
        <f t="shared" si="108"/>
        <v>0</v>
      </c>
      <c r="W1388" s="119">
        <f t="shared" si="106"/>
        <v>0</v>
      </c>
      <c r="X1388" s="106">
        <f t="shared" si="109"/>
        <v>0</v>
      </c>
    </row>
    <row r="1389" spans="1:24" ht="14">
      <c r="A1389" s="198"/>
      <c r="D1389" s="1"/>
      <c r="E1389" s="1"/>
      <c r="F1389" s="187"/>
      <c r="G1389" s="187"/>
      <c r="H1389" s="80" t="str">
        <f>IF(ISERROR(IF(ISERROR(VLOOKUP((LEFT(D1389,2)),'Fed. Agency Identifier Table'!A$2:C$63,3,FALSE)),(VLOOKUP((LEFT(D1389,1)),'Fed. Agency Identifier Table'!A$2:C$63,3,FALSE)),(VLOOKUP((LEFT(D1389,2)),'Fed. Agency Identifier Table'!A$2:C$63,3,FALSE)))),"",(IF(ISERROR(VLOOKUP((LEFT(D1389,2)),'Fed. Agency Identifier Table'!A$2:C$63,3,FALSE)),(VLOOKUP((LEFT(D1389,1)),'Fed. Agency Identifier Table'!A$2:C$63,3,FALSE)),(VLOOKUP((LEFT(D1389,2)),'Fed. Agency Identifier Table'!A$2:C$63,3,FALSE)))))</f>
        <v/>
      </c>
      <c r="I1389" s="150" t="str">
        <f>IF(ISNUMBER(SEARCH("*.unk*",D1389)),"Other Federal Awards",IF(ISERROR(VLOOKUP(D1389,'CFDA Program Titles Table'!A$2:C$2607,3,FALSE)),"",VLOOKUP(D1389,'CFDA Program Titles Table'!A$2:C$2607,3,FALSE)))</f>
        <v/>
      </c>
      <c r="J1389" s="70"/>
      <c r="K1389" s="70"/>
      <c r="L1389" s="2"/>
      <c r="M1389" s="10"/>
      <c r="N1389" s="10"/>
      <c r="R1389" s="17"/>
      <c r="S1389" s="106" t="str">
        <f>IFERROR(IF(J1389="Y", "Research And Development Programs Cluster:", VLOOKUP(D1389,'Cluster Info'!$A$2:$B$113,2,FALSE)), "Non Cluster:")</f>
        <v>Non Cluster:</v>
      </c>
      <c r="T1389" s="106">
        <f t="shared" si="105"/>
        <v>0</v>
      </c>
      <c r="U1389" s="106">
        <f t="shared" si="107"/>
        <v>0</v>
      </c>
      <c r="V1389" s="106">
        <f t="shared" si="108"/>
        <v>0</v>
      </c>
      <c r="W1389" s="119">
        <f t="shared" si="106"/>
        <v>0</v>
      </c>
      <c r="X1389" s="106">
        <f t="shared" si="109"/>
        <v>0</v>
      </c>
    </row>
    <row r="1390" spans="1:24" ht="14">
      <c r="A1390" s="198"/>
      <c r="D1390" s="1"/>
      <c r="E1390" s="1"/>
      <c r="F1390" s="187"/>
      <c r="G1390" s="187"/>
      <c r="H1390" s="80" t="str">
        <f>IF(ISERROR(IF(ISERROR(VLOOKUP((LEFT(D1390,2)),'Fed. Agency Identifier Table'!A$2:C$63,3,FALSE)),(VLOOKUP((LEFT(D1390,1)),'Fed. Agency Identifier Table'!A$2:C$63,3,FALSE)),(VLOOKUP((LEFT(D1390,2)),'Fed. Agency Identifier Table'!A$2:C$63,3,FALSE)))),"",(IF(ISERROR(VLOOKUP((LEFT(D1390,2)),'Fed. Agency Identifier Table'!A$2:C$63,3,FALSE)),(VLOOKUP((LEFT(D1390,1)),'Fed. Agency Identifier Table'!A$2:C$63,3,FALSE)),(VLOOKUP((LEFT(D1390,2)),'Fed. Agency Identifier Table'!A$2:C$63,3,FALSE)))))</f>
        <v/>
      </c>
      <c r="I1390" s="150" t="str">
        <f>IF(ISNUMBER(SEARCH("*.unk*",D1390)),"Other Federal Awards",IF(ISERROR(VLOOKUP(D1390,'CFDA Program Titles Table'!A$2:C$2607,3,FALSE)),"",VLOOKUP(D1390,'CFDA Program Titles Table'!A$2:C$2607,3,FALSE)))</f>
        <v/>
      </c>
      <c r="J1390" s="70"/>
      <c r="K1390" s="70"/>
      <c r="L1390" s="2"/>
      <c r="M1390" s="10"/>
      <c r="N1390" s="10"/>
      <c r="R1390" s="17"/>
      <c r="S1390" s="106" t="str">
        <f>IFERROR(IF(J1390="Y", "Research And Development Programs Cluster:", VLOOKUP(D1390,'Cluster Info'!$A$2:$B$113,2,FALSE)), "Non Cluster:")</f>
        <v>Non Cluster:</v>
      </c>
      <c r="T1390" s="106">
        <f t="shared" si="105"/>
        <v>0</v>
      </c>
      <c r="U1390" s="106">
        <f t="shared" si="107"/>
        <v>0</v>
      </c>
      <c r="V1390" s="106">
        <f t="shared" si="108"/>
        <v>0</v>
      </c>
      <c r="W1390" s="119">
        <f t="shared" si="106"/>
        <v>0</v>
      </c>
      <c r="X1390" s="106">
        <f t="shared" si="109"/>
        <v>0</v>
      </c>
    </row>
    <row r="1391" spans="1:24" ht="14">
      <c r="A1391" s="198"/>
      <c r="D1391" s="1"/>
      <c r="E1391" s="1"/>
      <c r="F1391" s="187"/>
      <c r="G1391" s="187"/>
      <c r="H1391" s="80" t="str">
        <f>IF(ISERROR(IF(ISERROR(VLOOKUP((LEFT(D1391,2)),'Fed. Agency Identifier Table'!A$2:C$63,3,FALSE)),(VLOOKUP((LEFT(D1391,1)),'Fed. Agency Identifier Table'!A$2:C$63,3,FALSE)),(VLOOKUP((LEFT(D1391,2)),'Fed. Agency Identifier Table'!A$2:C$63,3,FALSE)))),"",(IF(ISERROR(VLOOKUP((LEFT(D1391,2)),'Fed. Agency Identifier Table'!A$2:C$63,3,FALSE)),(VLOOKUP((LEFT(D1391,1)),'Fed. Agency Identifier Table'!A$2:C$63,3,FALSE)),(VLOOKUP((LEFT(D1391,2)),'Fed. Agency Identifier Table'!A$2:C$63,3,FALSE)))))</f>
        <v/>
      </c>
      <c r="I1391" s="150" t="str">
        <f>IF(ISNUMBER(SEARCH("*.unk*",D1391)),"Other Federal Awards",IF(ISERROR(VLOOKUP(D1391,'CFDA Program Titles Table'!A$2:C$2607,3,FALSE)),"",VLOOKUP(D1391,'CFDA Program Titles Table'!A$2:C$2607,3,FALSE)))</f>
        <v/>
      </c>
      <c r="J1391" s="70"/>
      <c r="K1391" s="70"/>
      <c r="L1391" s="2"/>
      <c r="M1391" s="10"/>
      <c r="N1391" s="10"/>
      <c r="R1391" s="17"/>
      <c r="S1391" s="106" t="str">
        <f>IFERROR(IF(J1391="Y", "Research And Development Programs Cluster:", VLOOKUP(D1391,'Cluster Info'!$A$2:$B$113,2,FALSE)), "Non Cluster:")</f>
        <v>Non Cluster:</v>
      </c>
      <c r="T1391" s="106">
        <f t="shared" si="105"/>
        <v>0</v>
      </c>
      <c r="U1391" s="106">
        <f t="shared" si="107"/>
        <v>0</v>
      </c>
      <c r="V1391" s="106">
        <f t="shared" si="108"/>
        <v>0</v>
      </c>
      <c r="W1391" s="119">
        <f t="shared" si="106"/>
        <v>0</v>
      </c>
      <c r="X1391" s="106">
        <f t="shared" si="109"/>
        <v>0</v>
      </c>
    </row>
    <row r="1392" spans="1:24" ht="14">
      <c r="A1392" s="198"/>
      <c r="D1392" s="1"/>
      <c r="E1392" s="1"/>
      <c r="F1392" s="187"/>
      <c r="G1392" s="187"/>
      <c r="H1392" s="80" t="str">
        <f>IF(ISERROR(IF(ISERROR(VLOOKUP((LEFT(D1392,2)),'Fed. Agency Identifier Table'!A$2:C$63,3,FALSE)),(VLOOKUP((LEFT(D1392,1)),'Fed. Agency Identifier Table'!A$2:C$63,3,FALSE)),(VLOOKUP((LEFT(D1392,2)),'Fed. Agency Identifier Table'!A$2:C$63,3,FALSE)))),"",(IF(ISERROR(VLOOKUP((LEFT(D1392,2)),'Fed. Agency Identifier Table'!A$2:C$63,3,FALSE)),(VLOOKUP((LEFT(D1392,1)),'Fed. Agency Identifier Table'!A$2:C$63,3,FALSE)),(VLOOKUP((LEFT(D1392,2)),'Fed. Agency Identifier Table'!A$2:C$63,3,FALSE)))))</f>
        <v/>
      </c>
      <c r="I1392" s="150" t="str">
        <f>IF(ISNUMBER(SEARCH("*.unk*",D1392)),"Other Federal Awards",IF(ISERROR(VLOOKUP(D1392,'CFDA Program Titles Table'!A$2:C$2607,3,FALSE)),"",VLOOKUP(D1392,'CFDA Program Titles Table'!A$2:C$2607,3,FALSE)))</f>
        <v/>
      </c>
      <c r="J1392" s="70"/>
      <c r="K1392" s="70"/>
      <c r="L1392" s="2"/>
      <c r="M1392" s="10"/>
      <c r="N1392" s="10"/>
      <c r="R1392" s="17"/>
      <c r="S1392" s="106" t="str">
        <f>IFERROR(IF(J1392="Y", "Research And Development Programs Cluster:", VLOOKUP(D1392,'Cluster Info'!$A$2:$B$113,2,FALSE)), "Non Cluster:")</f>
        <v>Non Cluster:</v>
      </c>
      <c r="T1392" s="106">
        <f t="shared" si="105"/>
        <v>0</v>
      </c>
      <c r="U1392" s="106">
        <f t="shared" si="107"/>
        <v>0</v>
      </c>
      <c r="V1392" s="106">
        <f t="shared" si="108"/>
        <v>0</v>
      </c>
      <c r="W1392" s="119">
        <f t="shared" si="106"/>
        <v>0</v>
      </c>
      <c r="X1392" s="106">
        <f t="shared" si="109"/>
        <v>0</v>
      </c>
    </row>
    <row r="1393" spans="1:24" ht="14">
      <c r="A1393" s="198"/>
      <c r="D1393" s="1"/>
      <c r="E1393" s="1"/>
      <c r="F1393" s="187"/>
      <c r="G1393" s="187"/>
      <c r="H1393" s="80" t="str">
        <f>IF(ISERROR(IF(ISERROR(VLOOKUP((LEFT(D1393,2)),'Fed. Agency Identifier Table'!A$2:C$63,3,FALSE)),(VLOOKUP((LEFT(D1393,1)),'Fed. Agency Identifier Table'!A$2:C$63,3,FALSE)),(VLOOKUP((LEFT(D1393,2)),'Fed. Agency Identifier Table'!A$2:C$63,3,FALSE)))),"",(IF(ISERROR(VLOOKUP((LEFT(D1393,2)),'Fed. Agency Identifier Table'!A$2:C$63,3,FALSE)),(VLOOKUP((LEFT(D1393,1)),'Fed. Agency Identifier Table'!A$2:C$63,3,FALSE)),(VLOOKUP((LEFT(D1393,2)),'Fed. Agency Identifier Table'!A$2:C$63,3,FALSE)))))</f>
        <v/>
      </c>
      <c r="I1393" s="150" t="str">
        <f>IF(ISNUMBER(SEARCH("*.unk*",D1393)),"Other Federal Awards",IF(ISERROR(VLOOKUP(D1393,'CFDA Program Titles Table'!A$2:C$2607,3,FALSE)),"",VLOOKUP(D1393,'CFDA Program Titles Table'!A$2:C$2607,3,FALSE)))</f>
        <v/>
      </c>
      <c r="J1393" s="70"/>
      <c r="K1393" s="70"/>
      <c r="L1393" s="2"/>
      <c r="M1393" s="10"/>
      <c r="N1393" s="10"/>
      <c r="R1393" s="17"/>
      <c r="S1393" s="106" t="str">
        <f>IFERROR(IF(J1393="Y", "Research And Development Programs Cluster:", VLOOKUP(D1393,'Cluster Info'!$A$2:$B$113,2,FALSE)), "Non Cluster:")</f>
        <v>Non Cluster:</v>
      </c>
      <c r="T1393" s="106">
        <f t="shared" si="105"/>
        <v>0</v>
      </c>
      <c r="U1393" s="106">
        <f t="shared" si="107"/>
        <v>0</v>
      </c>
      <c r="V1393" s="106">
        <f t="shared" si="108"/>
        <v>0</v>
      </c>
      <c r="W1393" s="119">
        <f t="shared" si="106"/>
        <v>0</v>
      </c>
      <c r="X1393" s="106">
        <f t="shared" si="109"/>
        <v>0</v>
      </c>
    </row>
    <row r="1394" spans="1:24" ht="14">
      <c r="A1394" s="198"/>
      <c r="D1394" s="1"/>
      <c r="E1394" s="1"/>
      <c r="F1394" s="187"/>
      <c r="G1394" s="187"/>
      <c r="H1394" s="80" t="str">
        <f>IF(ISERROR(IF(ISERROR(VLOOKUP((LEFT(D1394,2)),'Fed. Agency Identifier Table'!A$2:C$63,3,FALSE)),(VLOOKUP((LEFT(D1394,1)),'Fed. Agency Identifier Table'!A$2:C$63,3,FALSE)),(VLOOKUP((LEFT(D1394,2)),'Fed. Agency Identifier Table'!A$2:C$63,3,FALSE)))),"",(IF(ISERROR(VLOOKUP((LEFT(D1394,2)),'Fed. Agency Identifier Table'!A$2:C$63,3,FALSE)),(VLOOKUP((LEFT(D1394,1)),'Fed. Agency Identifier Table'!A$2:C$63,3,FALSE)),(VLOOKUP((LEFT(D1394,2)),'Fed. Agency Identifier Table'!A$2:C$63,3,FALSE)))))</f>
        <v/>
      </c>
      <c r="I1394" s="150" t="str">
        <f>IF(ISNUMBER(SEARCH("*.unk*",D1394)),"Other Federal Awards",IF(ISERROR(VLOOKUP(D1394,'CFDA Program Titles Table'!A$2:C$2607,3,FALSE)),"",VLOOKUP(D1394,'CFDA Program Titles Table'!A$2:C$2607,3,FALSE)))</f>
        <v/>
      </c>
      <c r="J1394" s="70"/>
      <c r="K1394" s="70"/>
      <c r="L1394" s="2"/>
      <c r="M1394" s="10"/>
      <c r="N1394" s="10"/>
      <c r="R1394" s="17"/>
      <c r="S1394" s="106" t="str">
        <f>IFERROR(IF(J1394="Y", "Research And Development Programs Cluster:", VLOOKUP(D1394,'Cluster Info'!$A$2:$B$113,2,FALSE)), "Non Cluster:")</f>
        <v>Non Cluster:</v>
      </c>
      <c r="T1394" s="106">
        <f t="shared" si="105"/>
        <v>0</v>
      </c>
      <c r="U1394" s="106">
        <f t="shared" si="107"/>
        <v>0</v>
      </c>
      <c r="V1394" s="106">
        <f t="shared" si="108"/>
        <v>0</v>
      </c>
      <c r="W1394" s="119">
        <f t="shared" si="106"/>
        <v>0</v>
      </c>
      <c r="X1394" s="106">
        <f t="shared" si="109"/>
        <v>0</v>
      </c>
    </row>
    <row r="1395" spans="1:24" ht="14">
      <c r="A1395" s="198"/>
      <c r="D1395" s="1"/>
      <c r="E1395" s="1"/>
      <c r="F1395" s="187"/>
      <c r="G1395" s="187"/>
      <c r="H1395" s="80" t="str">
        <f>IF(ISERROR(IF(ISERROR(VLOOKUP((LEFT(D1395,2)),'Fed. Agency Identifier Table'!A$2:C$63,3,FALSE)),(VLOOKUP((LEFT(D1395,1)),'Fed. Agency Identifier Table'!A$2:C$63,3,FALSE)),(VLOOKUP((LEFT(D1395,2)),'Fed. Agency Identifier Table'!A$2:C$63,3,FALSE)))),"",(IF(ISERROR(VLOOKUP((LEFT(D1395,2)),'Fed. Agency Identifier Table'!A$2:C$63,3,FALSE)),(VLOOKUP((LEFT(D1395,1)),'Fed. Agency Identifier Table'!A$2:C$63,3,FALSE)),(VLOOKUP((LEFT(D1395,2)),'Fed. Agency Identifier Table'!A$2:C$63,3,FALSE)))))</f>
        <v/>
      </c>
      <c r="I1395" s="150" t="str">
        <f>IF(ISNUMBER(SEARCH("*.unk*",D1395)),"Other Federal Awards",IF(ISERROR(VLOOKUP(D1395,'CFDA Program Titles Table'!A$2:C$2607,3,FALSE)),"",VLOOKUP(D1395,'CFDA Program Titles Table'!A$2:C$2607,3,FALSE)))</f>
        <v/>
      </c>
      <c r="J1395" s="70"/>
      <c r="K1395" s="70"/>
      <c r="L1395" s="2"/>
      <c r="M1395" s="10"/>
      <c r="N1395" s="10"/>
      <c r="R1395" s="17"/>
      <c r="S1395" s="106" t="str">
        <f>IFERROR(IF(J1395="Y", "Research And Development Programs Cluster:", VLOOKUP(D1395,'Cluster Info'!$A$2:$B$113,2,FALSE)), "Non Cluster:")</f>
        <v>Non Cluster:</v>
      </c>
      <c r="T1395" s="106">
        <f t="shared" si="105"/>
        <v>0</v>
      </c>
      <c r="U1395" s="106">
        <f t="shared" si="107"/>
        <v>0</v>
      </c>
      <c r="V1395" s="106">
        <f t="shared" si="108"/>
        <v>0</v>
      </c>
      <c r="W1395" s="119">
        <f t="shared" si="106"/>
        <v>0</v>
      </c>
      <c r="X1395" s="106">
        <f t="shared" si="109"/>
        <v>0</v>
      </c>
    </row>
    <row r="1396" spans="1:24" ht="14">
      <c r="A1396" s="198"/>
      <c r="D1396" s="1"/>
      <c r="E1396" s="1"/>
      <c r="F1396" s="187"/>
      <c r="G1396" s="187"/>
      <c r="H1396" s="80" t="str">
        <f>IF(ISERROR(IF(ISERROR(VLOOKUP((LEFT(D1396,2)),'Fed. Agency Identifier Table'!A$2:C$63,3,FALSE)),(VLOOKUP((LEFT(D1396,1)),'Fed. Agency Identifier Table'!A$2:C$63,3,FALSE)),(VLOOKUP((LEFT(D1396,2)),'Fed. Agency Identifier Table'!A$2:C$63,3,FALSE)))),"",(IF(ISERROR(VLOOKUP((LEFT(D1396,2)),'Fed. Agency Identifier Table'!A$2:C$63,3,FALSE)),(VLOOKUP((LEFT(D1396,1)),'Fed. Agency Identifier Table'!A$2:C$63,3,FALSE)),(VLOOKUP((LEFT(D1396,2)),'Fed. Agency Identifier Table'!A$2:C$63,3,FALSE)))))</f>
        <v/>
      </c>
      <c r="I1396" s="150" t="str">
        <f>IF(ISNUMBER(SEARCH("*.unk*",D1396)),"Other Federal Awards",IF(ISERROR(VLOOKUP(D1396,'CFDA Program Titles Table'!A$2:C$2607,3,FALSE)),"",VLOOKUP(D1396,'CFDA Program Titles Table'!A$2:C$2607,3,FALSE)))</f>
        <v/>
      </c>
      <c r="J1396" s="70"/>
      <c r="K1396" s="70"/>
      <c r="L1396" s="2"/>
      <c r="M1396" s="10"/>
      <c r="N1396" s="10"/>
      <c r="R1396" s="17"/>
      <c r="S1396" s="106" t="str">
        <f>IFERROR(IF(J1396="Y", "Research And Development Programs Cluster:", VLOOKUP(D1396,'Cluster Info'!$A$2:$B$113,2,FALSE)), "Non Cluster:")</f>
        <v>Non Cluster:</v>
      </c>
      <c r="T1396" s="106">
        <f t="shared" si="105"/>
        <v>0</v>
      </c>
      <c r="U1396" s="106">
        <f t="shared" si="107"/>
        <v>0</v>
      </c>
      <c r="V1396" s="106">
        <f t="shared" si="108"/>
        <v>0</v>
      </c>
      <c r="W1396" s="119">
        <f t="shared" si="106"/>
        <v>0</v>
      </c>
      <c r="X1396" s="106">
        <f t="shared" si="109"/>
        <v>0</v>
      </c>
    </row>
    <row r="1397" spans="1:24" ht="14">
      <c r="A1397" s="198"/>
      <c r="D1397" s="1"/>
      <c r="E1397" s="1"/>
      <c r="F1397" s="187"/>
      <c r="G1397" s="187"/>
      <c r="H1397" s="80" t="str">
        <f>IF(ISERROR(IF(ISERROR(VLOOKUP((LEFT(D1397,2)),'Fed. Agency Identifier Table'!A$2:C$63,3,FALSE)),(VLOOKUP((LEFT(D1397,1)),'Fed. Agency Identifier Table'!A$2:C$63,3,FALSE)),(VLOOKUP((LEFT(D1397,2)),'Fed. Agency Identifier Table'!A$2:C$63,3,FALSE)))),"",(IF(ISERROR(VLOOKUP((LEFT(D1397,2)),'Fed. Agency Identifier Table'!A$2:C$63,3,FALSE)),(VLOOKUP((LEFT(D1397,1)),'Fed. Agency Identifier Table'!A$2:C$63,3,FALSE)),(VLOOKUP((LEFT(D1397,2)),'Fed. Agency Identifier Table'!A$2:C$63,3,FALSE)))))</f>
        <v/>
      </c>
      <c r="I1397" s="150" t="str">
        <f>IF(ISNUMBER(SEARCH("*.unk*",D1397)),"Other Federal Awards",IF(ISERROR(VLOOKUP(D1397,'CFDA Program Titles Table'!A$2:C$2607,3,FALSE)),"",VLOOKUP(D1397,'CFDA Program Titles Table'!A$2:C$2607,3,FALSE)))</f>
        <v/>
      </c>
      <c r="J1397" s="70"/>
      <c r="K1397" s="70"/>
      <c r="L1397" s="2"/>
      <c r="M1397" s="10"/>
      <c r="N1397" s="10"/>
      <c r="R1397" s="17"/>
      <c r="S1397" s="106" t="str">
        <f>IFERROR(IF(J1397="Y", "Research And Development Programs Cluster:", VLOOKUP(D1397,'Cluster Info'!$A$2:$B$113,2,FALSE)), "Non Cluster:")</f>
        <v>Non Cluster:</v>
      </c>
      <c r="T1397" s="106">
        <f t="shared" si="105"/>
        <v>0</v>
      </c>
      <c r="U1397" s="106">
        <f t="shared" si="107"/>
        <v>0</v>
      </c>
      <c r="V1397" s="106">
        <f t="shared" si="108"/>
        <v>0</v>
      </c>
      <c r="W1397" s="119">
        <f t="shared" si="106"/>
        <v>0</v>
      </c>
      <c r="X1397" s="106">
        <f t="shared" si="109"/>
        <v>0</v>
      </c>
    </row>
    <row r="1398" spans="1:24" ht="14">
      <c r="A1398" s="198"/>
      <c r="D1398" s="1"/>
      <c r="E1398" s="1"/>
      <c r="F1398" s="187"/>
      <c r="G1398" s="187"/>
      <c r="H1398" s="80" t="str">
        <f>IF(ISERROR(IF(ISERROR(VLOOKUP((LEFT(D1398,2)),'Fed. Agency Identifier Table'!A$2:C$63,3,FALSE)),(VLOOKUP((LEFT(D1398,1)),'Fed. Agency Identifier Table'!A$2:C$63,3,FALSE)),(VLOOKUP((LEFT(D1398,2)),'Fed. Agency Identifier Table'!A$2:C$63,3,FALSE)))),"",(IF(ISERROR(VLOOKUP((LEFT(D1398,2)),'Fed. Agency Identifier Table'!A$2:C$63,3,FALSE)),(VLOOKUP((LEFT(D1398,1)),'Fed. Agency Identifier Table'!A$2:C$63,3,FALSE)),(VLOOKUP((LEFT(D1398,2)),'Fed. Agency Identifier Table'!A$2:C$63,3,FALSE)))))</f>
        <v/>
      </c>
      <c r="I1398" s="150" t="str">
        <f>IF(ISNUMBER(SEARCH("*.unk*",D1398)),"Other Federal Awards",IF(ISERROR(VLOOKUP(D1398,'CFDA Program Titles Table'!A$2:C$2607,3,FALSE)),"",VLOOKUP(D1398,'CFDA Program Titles Table'!A$2:C$2607,3,FALSE)))</f>
        <v/>
      </c>
      <c r="J1398" s="70"/>
      <c r="K1398" s="70"/>
      <c r="L1398" s="2"/>
      <c r="M1398" s="10"/>
      <c r="N1398" s="10"/>
      <c r="R1398" s="17"/>
      <c r="S1398" s="106" t="str">
        <f>IFERROR(IF(J1398="Y", "Research And Development Programs Cluster:", VLOOKUP(D1398,'Cluster Info'!$A$2:$B$113,2,FALSE)), "Non Cluster:")</f>
        <v>Non Cluster:</v>
      </c>
      <c r="T1398" s="106">
        <f t="shared" si="105"/>
        <v>0</v>
      </c>
      <c r="U1398" s="106">
        <f t="shared" si="107"/>
        <v>0</v>
      </c>
      <c r="V1398" s="106">
        <f t="shared" si="108"/>
        <v>0</v>
      </c>
      <c r="W1398" s="119">
        <f t="shared" si="106"/>
        <v>0</v>
      </c>
      <c r="X1398" s="106">
        <f t="shared" si="109"/>
        <v>0</v>
      </c>
    </row>
    <row r="1399" spans="1:24" ht="14">
      <c r="A1399" s="198"/>
      <c r="D1399" s="1"/>
      <c r="E1399" s="1"/>
      <c r="F1399" s="187"/>
      <c r="G1399" s="187"/>
      <c r="H1399" s="80" t="str">
        <f>IF(ISERROR(IF(ISERROR(VLOOKUP((LEFT(D1399,2)),'Fed. Agency Identifier Table'!A$2:C$63,3,FALSE)),(VLOOKUP((LEFT(D1399,1)),'Fed. Agency Identifier Table'!A$2:C$63,3,FALSE)),(VLOOKUP((LEFT(D1399,2)),'Fed. Agency Identifier Table'!A$2:C$63,3,FALSE)))),"",(IF(ISERROR(VLOOKUP((LEFT(D1399,2)),'Fed. Agency Identifier Table'!A$2:C$63,3,FALSE)),(VLOOKUP((LEFT(D1399,1)),'Fed. Agency Identifier Table'!A$2:C$63,3,FALSE)),(VLOOKUP((LEFT(D1399,2)),'Fed. Agency Identifier Table'!A$2:C$63,3,FALSE)))))</f>
        <v/>
      </c>
      <c r="I1399" s="150" t="str">
        <f>IF(ISNUMBER(SEARCH("*.unk*",D1399)),"Other Federal Awards",IF(ISERROR(VLOOKUP(D1399,'CFDA Program Titles Table'!A$2:C$2607,3,FALSE)),"",VLOOKUP(D1399,'CFDA Program Titles Table'!A$2:C$2607,3,FALSE)))</f>
        <v/>
      </c>
      <c r="J1399" s="70"/>
      <c r="K1399" s="70"/>
      <c r="L1399" s="2"/>
      <c r="M1399" s="10"/>
      <c r="N1399" s="10"/>
      <c r="R1399" s="17"/>
      <c r="S1399" s="106" t="str">
        <f>IFERROR(IF(J1399="Y", "Research And Development Programs Cluster:", VLOOKUP(D1399,'Cluster Info'!$A$2:$B$113,2,FALSE)), "Non Cluster:")</f>
        <v>Non Cluster:</v>
      </c>
      <c r="T1399" s="106">
        <f t="shared" si="105"/>
        <v>0</v>
      </c>
      <c r="U1399" s="106">
        <f t="shared" si="107"/>
        <v>0</v>
      </c>
      <c r="V1399" s="106">
        <f t="shared" si="108"/>
        <v>0</v>
      </c>
      <c r="W1399" s="119">
        <f t="shared" si="106"/>
        <v>0</v>
      </c>
      <c r="X1399" s="106">
        <f t="shared" si="109"/>
        <v>0</v>
      </c>
    </row>
    <row r="1400" spans="1:24" ht="14">
      <c r="A1400" s="198"/>
      <c r="D1400" s="1"/>
      <c r="E1400" s="1"/>
      <c r="F1400" s="187"/>
      <c r="G1400" s="187"/>
      <c r="H1400" s="80" t="str">
        <f>IF(ISERROR(IF(ISERROR(VLOOKUP((LEFT(D1400,2)),'Fed. Agency Identifier Table'!A$2:C$63,3,FALSE)),(VLOOKUP((LEFT(D1400,1)),'Fed. Agency Identifier Table'!A$2:C$63,3,FALSE)),(VLOOKUP((LEFT(D1400,2)),'Fed. Agency Identifier Table'!A$2:C$63,3,FALSE)))),"",(IF(ISERROR(VLOOKUP((LEFT(D1400,2)),'Fed. Agency Identifier Table'!A$2:C$63,3,FALSE)),(VLOOKUP((LEFT(D1400,1)),'Fed. Agency Identifier Table'!A$2:C$63,3,FALSE)),(VLOOKUP((LEFT(D1400,2)),'Fed. Agency Identifier Table'!A$2:C$63,3,FALSE)))))</f>
        <v/>
      </c>
      <c r="I1400" s="150" t="str">
        <f>IF(ISNUMBER(SEARCH("*.unk*",D1400)),"Other Federal Awards",IF(ISERROR(VLOOKUP(D1400,'CFDA Program Titles Table'!A$2:C$2607,3,FALSE)),"",VLOOKUP(D1400,'CFDA Program Titles Table'!A$2:C$2607,3,FALSE)))</f>
        <v/>
      </c>
      <c r="J1400" s="70"/>
      <c r="K1400" s="70"/>
      <c r="L1400" s="2"/>
      <c r="M1400" s="10"/>
      <c r="N1400" s="10"/>
      <c r="R1400" s="17"/>
      <c r="S1400" s="106" t="str">
        <f>IFERROR(IF(J1400="Y", "Research And Development Programs Cluster:", VLOOKUP(D1400,'Cluster Info'!$A$2:$B$113,2,FALSE)), "Non Cluster:")</f>
        <v>Non Cluster:</v>
      </c>
      <c r="T1400" s="106">
        <f t="shared" si="105"/>
        <v>0</v>
      </c>
      <c r="U1400" s="106">
        <f t="shared" si="107"/>
        <v>0</v>
      </c>
      <c r="V1400" s="106">
        <f t="shared" si="108"/>
        <v>0</v>
      </c>
      <c r="W1400" s="119">
        <f t="shared" si="106"/>
        <v>0</v>
      </c>
      <c r="X1400" s="106">
        <f t="shared" si="109"/>
        <v>0</v>
      </c>
    </row>
    <row r="1401" spans="1:24" ht="14">
      <c r="A1401" s="198"/>
      <c r="D1401" s="1"/>
      <c r="E1401" s="1"/>
      <c r="F1401" s="187"/>
      <c r="G1401" s="187"/>
      <c r="H1401" s="80" t="str">
        <f>IF(ISERROR(IF(ISERROR(VLOOKUP((LEFT(D1401,2)),'Fed. Agency Identifier Table'!A$2:C$63,3,FALSE)),(VLOOKUP((LEFT(D1401,1)),'Fed. Agency Identifier Table'!A$2:C$63,3,FALSE)),(VLOOKUP((LEFT(D1401,2)),'Fed. Agency Identifier Table'!A$2:C$63,3,FALSE)))),"",(IF(ISERROR(VLOOKUP((LEFT(D1401,2)),'Fed. Agency Identifier Table'!A$2:C$63,3,FALSE)),(VLOOKUP((LEFT(D1401,1)),'Fed. Agency Identifier Table'!A$2:C$63,3,FALSE)),(VLOOKUP((LEFT(D1401,2)),'Fed. Agency Identifier Table'!A$2:C$63,3,FALSE)))))</f>
        <v/>
      </c>
      <c r="I1401" s="150" t="str">
        <f>IF(ISNUMBER(SEARCH("*.unk*",D1401)),"Other Federal Awards",IF(ISERROR(VLOOKUP(D1401,'CFDA Program Titles Table'!A$2:C$2607,3,FALSE)),"",VLOOKUP(D1401,'CFDA Program Titles Table'!A$2:C$2607,3,FALSE)))</f>
        <v/>
      </c>
      <c r="J1401" s="70"/>
      <c r="K1401" s="70"/>
      <c r="L1401" s="2"/>
      <c r="M1401" s="10"/>
      <c r="N1401" s="10"/>
      <c r="R1401" s="17"/>
      <c r="S1401" s="106" t="str">
        <f>IFERROR(IF(J1401="Y", "Research And Development Programs Cluster:", VLOOKUP(D1401,'Cluster Info'!$A$2:$B$113,2,FALSE)), "Non Cluster:")</f>
        <v>Non Cluster:</v>
      </c>
      <c r="T1401" s="106">
        <f t="shared" si="105"/>
        <v>0</v>
      </c>
      <c r="U1401" s="106">
        <f t="shared" si="107"/>
        <v>0</v>
      </c>
      <c r="V1401" s="106">
        <f t="shared" si="108"/>
        <v>0</v>
      </c>
      <c r="W1401" s="119">
        <f t="shared" si="106"/>
        <v>0</v>
      </c>
      <c r="X1401" s="106">
        <f t="shared" si="109"/>
        <v>0</v>
      </c>
    </row>
    <row r="1402" spans="1:24" ht="14">
      <c r="A1402" s="198"/>
      <c r="D1402" s="1"/>
      <c r="E1402" s="1"/>
      <c r="F1402" s="187"/>
      <c r="G1402" s="187"/>
      <c r="H1402" s="80" t="str">
        <f>IF(ISERROR(IF(ISERROR(VLOOKUP((LEFT(D1402,2)),'Fed. Agency Identifier Table'!A$2:C$63,3,FALSE)),(VLOOKUP((LEFT(D1402,1)),'Fed. Agency Identifier Table'!A$2:C$63,3,FALSE)),(VLOOKUP((LEFT(D1402,2)),'Fed. Agency Identifier Table'!A$2:C$63,3,FALSE)))),"",(IF(ISERROR(VLOOKUP((LEFT(D1402,2)),'Fed. Agency Identifier Table'!A$2:C$63,3,FALSE)),(VLOOKUP((LEFT(D1402,1)),'Fed. Agency Identifier Table'!A$2:C$63,3,FALSE)),(VLOOKUP((LEFT(D1402,2)),'Fed. Agency Identifier Table'!A$2:C$63,3,FALSE)))))</f>
        <v/>
      </c>
      <c r="I1402" s="150" t="str">
        <f>IF(ISNUMBER(SEARCH("*.unk*",D1402)),"Other Federal Awards",IF(ISERROR(VLOOKUP(D1402,'CFDA Program Titles Table'!A$2:C$2607,3,FALSE)),"",VLOOKUP(D1402,'CFDA Program Titles Table'!A$2:C$2607,3,FALSE)))</f>
        <v/>
      </c>
      <c r="J1402" s="70"/>
      <c r="K1402" s="70"/>
      <c r="L1402" s="2"/>
      <c r="M1402" s="10"/>
      <c r="N1402" s="10"/>
      <c r="R1402" s="17"/>
      <c r="S1402" s="106" t="str">
        <f>IFERROR(IF(J1402="Y", "Research And Development Programs Cluster:", VLOOKUP(D1402,'Cluster Info'!$A$2:$B$113,2,FALSE)), "Non Cluster:")</f>
        <v>Non Cluster:</v>
      </c>
      <c r="T1402" s="106">
        <f t="shared" si="105"/>
        <v>0</v>
      </c>
      <c r="U1402" s="106">
        <f t="shared" si="107"/>
        <v>0</v>
      </c>
      <c r="V1402" s="106">
        <f t="shared" si="108"/>
        <v>0</v>
      </c>
      <c r="W1402" s="119">
        <f t="shared" si="106"/>
        <v>0</v>
      </c>
      <c r="X1402" s="106">
        <f t="shared" si="109"/>
        <v>0</v>
      </c>
    </row>
    <row r="1403" spans="1:24" ht="14">
      <c r="A1403" s="198"/>
      <c r="D1403" s="1"/>
      <c r="E1403" s="1"/>
      <c r="F1403" s="187"/>
      <c r="G1403" s="187"/>
      <c r="H1403" s="80" t="str">
        <f>IF(ISERROR(IF(ISERROR(VLOOKUP((LEFT(D1403,2)),'Fed. Agency Identifier Table'!A$2:C$63,3,FALSE)),(VLOOKUP((LEFT(D1403,1)),'Fed. Agency Identifier Table'!A$2:C$63,3,FALSE)),(VLOOKUP((LEFT(D1403,2)),'Fed. Agency Identifier Table'!A$2:C$63,3,FALSE)))),"",(IF(ISERROR(VLOOKUP((LEFT(D1403,2)),'Fed. Agency Identifier Table'!A$2:C$63,3,FALSE)),(VLOOKUP((LEFT(D1403,1)),'Fed. Agency Identifier Table'!A$2:C$63,3,FALSE)),(VLOOKUP((LEFT(D1403,2)),'Fed. Agency Identifier Table'!A$2:C$63,3,FALSE)))))</f>
        <v/>
      </c>
      <c r="I1403" s="150" t="str">
        <f>IF(ISNUMBER(SEARCH("*.unk*",D1403)),"Other Federal Awards",IF(ISERROR(VLOOKUP(D1403,'CFDA Program Titles Table'!A$2:C$2607,3,FALSE)),"",VLOOKUP(D1403,'CFDA Program Titles Table'!A$2:C$2607,3,FALSE)))</f>
        <v/>
      </c>
      <c r="J1403" s="70"/>
      <c r="K1403" s="70"/>
      <c r="L1403" s="2"/>
      <c r="M1403" s="10"/>
      <c r="N1403" s="10"/>
      <c r="R1403" s="17"/>
      <c r="S1403" s="106" t="str">
        <f>IFERROR(IF(J1403="Y", "Research And Development Programs Cluster:", VLOOKUP(D1403,'Cluster Info'!$A$2:$B$113,2,FALSE)), "Non Cluster:")</f>
        <v>Non Cluster:</v>
      </c>
      <c r="T1403" s="106">
        <f t="shared" si="105"/>
        <v>0</v>
      </c>
      <c r="U1403" s="106">
        <f t="shared" si="107"/>
        <v>0</v>
      </c>
      <c r="V1403" s="106">
        <f t="shared" si="108"/>
        <v>0</v>
      </c>
      <c r="W1403" s="119">
        <f t="shared" si="106"/>
        <v>0</v>
      </c>
      <c r="X1403" s="106">
        <f t="shared" si="109"/>
        <v>0</v>
      </c>
    </row>
    <row r="1404" spans="1:24" ht="14">
      <c r="A1404" s="198"/>
      <c r="D1404" s="1"/>
      <c r="E1404" s="1"/>
      <c r="F1404" s="187"/>
      <c r="G1404" s="187"/>
      <c r="H1404" s="80" t="str">
        <f>IF(ISERROR(IF(ISERROR(VLOOKUP((LEFT(D1404,2)),'Fed. Agency Identifier Table'!A$2:C$63,3,FALSE)),(VLOOKUP((LEFT(D1404,1)),'Fed. Agency Identifier Table'!A$2:C$63,3,FALSE)),(VLOOKUP((LEFT(D1404,2)),'Fed. Agency Identifier Table'!A$2:C$63,3,FALSE)))),"",(IF(ISERROR(VLOOKUP((LEFT(D1404,2)),'Fed. Agency Identifier Table'!A$2:C$63,3,FALSE)),(VLOOKUP((LEFT(D1404,1)),'Fed. Agency Identifier Table'!A$2:C$63,3,FALSE)),(VLOOKUP((LEFT(D1404,2)),'Fed. Agency Identifier Table'!A$2:C$63,3,FALSE)))))</f>
        <v/>
      </c>
      <c r="I1404" s="150" t="str">
        <f>IF(ISNUMBER(SEARCH("*.unk*",D1404)),"Other Federal Awards",IF(ISERROR(VLOOKUP(D1404,'CFDA Program Titles Table'!A$2:C$2607,3,FALSE)),"",VLOOKUP(D1404,'CFDA Program Titles Table'!A$2:C$2607,3,FALSE)))</f>
        <v/>
      </c>
      <c r="J1404" s="70"/>
      <c r="K1404" s="70"/>
      <c r="L1404" s="2"/>
      <c r="M1404" s="10"/>
      <c r="N1404" s="10"/>
      <c r="R1404" s="17"/>
      <c r="S1404" s="106" t="str">
        <f>IFERROR(IF(J1404="Y", "Research And Development Programs Cluster:", VLOOKUP(D1404,'Cluster Info'!$A$2:$B$113,2,FALSE)), "Non Cluster:")</f>
        <v>Non Cluster:</v>
      </c>
      <c r="T1404" s="106">
        <f t="shared" si="105"/>
        <v>0</v>
      </c>
      <c r="U1404" s="106">
        <f t="shared" si="107"/>
        <v>0</v>
      </c>
      <c r="V1404" s="106">
        <f t="shared" si="108"/>
        <v>0</v>
      </c>
      <c r="W1404" s="119">
        <f t="shared" si="106"/>
        <v>0</v>
      </c>
      <c r="X1404" s="106">
        <f t="shared" si="109"/>
        <v>0</v>
      </c>
    </row>
    <row r="1405" spans="1:24" ht="14">
      <c r="A1405" s="198"/>
      <c r="D1405" s="1"/>
      <c r="E1405" s="1"/>
      <c r="F1405" s="187"/>
      <c r="G1405" s="187"/>
      <c r="H1405" s="80" t="str">
        <f>IF(ISERROR(IF(ISERROR(VLOOKUP((LEFT(D1405,2)),'Fed. Agency Identifier Table'!A$2:C$63,3,FALSE)),(VLOOKUP((LEFT(D1405,1)),'Fed. Agency Identifier Table'!A$2:C$63,3,FALSE)),(VLOOKUP((LEFT(D1405,2)),'Fed. Agency Identifier Table'!A$2:C$63,3,FALSE)))),"",(IF(ISERROR(VLOOKUP((LEFT(D1405,2)),'Fed. Agency Identifier Table'!A$2:C$63,3,FALSE)),(VLOOKUP((LEFT(D1405,1)),'Fed. Agency Identifier Table'!A$2:C$63,3,FALSE)),(VLOOKUP((LEFT(D1405,2)),'Fed. Agency Identifier Table'!A$2:C$63,3,FALSE)))))</f>
        <v/>
      </c>
      <c r="I1405" s="150" t="str">
        <f>IF(ISNUMBER(SEARCH("*.unk*",D1405)),"Other Federal Awards",IF(ISERROR(VLOOKUP(D1405,'CFDA Program Titles Table'!A$2:C$2607,3,FALSE)),"",VLOOKUP(D1405,'CFDA Program Titles Table'!A$2:C$2607,3,FALSE)))</f>
        <v/>
      </c>
      <c r="J1405" s="70"/>
      <c r="K1405" s="70"/>
      <c r="L1405" s="2"/>
      <c r="M1405" s="10"/>
      <c r="N1405" s="10"/>
      <c r="R1405" s="17"/>
      <c r="S1405" s="106" t="str">
        <f>IFERROR(IF(J1405="Y", "Research And Development Programs Cluster:", VLOOKUP(D1405,'Cluster Info'!$A$2:$B$113,2,FALSE)), "Non Cluster:")</f>
        <v>Non Cluster:</v>
      </c>
      <c r="T1405" s="106">
        <f t="shared" si="105"/>
        <v>0</v>
      </c>
      <c r="U1405" s="106">
        <f t="shared" si="107"/>
        <v>0</v>
      </c>
      <c r="V1405" s="106">
        <f t="shared" si="108"/>
        <v>0</v>
      </c>
      <c r="W1405" s="119">
        <f t="shared" si="106"/>
        <v>0</v>
      </c>
      <c r="X1405" s="106">
        <f t="shared" si="109"/>
        <v>0</v>
      </c>
    </row>
    <row r="1406" spans="1:24" ht="14">
      <c r="A1406" s="198"/>
      <c r="D1406" s="1"/>
      <c r="E1406" s="1"/>
      <c r="F1406" s="187"/>
      <c r="G1406" s="187"/>
      <c r="H1406" s="80" t="str">
        <f>IF(ISERROR(IF(ISERROR(VLOOKUP((LEFT(D1406,2)),'Fed. Agency Identifier Table'!A$2:C$63,3,FALSE)),(VLOOKUP((LEFT(D1406,1)),'Fed. Agency Identifier Table'!A$2:C$63,3,FALSE)),(VLOOKUP((LEFT(D1406,2)),'Fed. Agency Identifier Table'!A$2:C$63,3,FALSE)))),"",(IF(ISERROR(VLOOKUP((LEFT(D1406,2)),'Fed. Agency Identifier Table'!A$2:C$63,3,FALSE)),(VLOOKUP((LEFT(D1406,1)),'Fed. Agency Identifier Table'!A$2:C$63,3,FALSE)),(VLOOKUP((LEFT(D1406,2)),'Fed. Agency Identifier Table'!A$2:C$63,3,FALSE)))))</f>
        <v/>
      </c>
      <c r="I1406" s="150" t="str">
        <f>IF(ISNUMBER(SEARCH("*.unk*",D1406)),"Other Federal Awards",IF(ISERROR(VLOOKUP(D1406,'CFDA Program Titles Table'!A$2:C$2607,3,FALSE)),"",VLOOKUP(D1406,'CFDA Program Titles Table'!A$2:C$2607,3,FALSE)))</f>
        <v/>
      </c>
      <c r="J1406" s="70"/>
      <c r="K1406" s="70"/>
      <c r="L1406" s="2"/>
      <c r="M1406" s="10"/>
      <c r="N1406" s="10"/>
      <c r="R1406" s="17"/>
      <c r="S1406" s="106" t="str">
        <f>IFERROR(IF(J1406="Y", "Research And Development Programs Cluster:", VLOOKUP(D1406,'Cluster Info'!$A$2:$B$113,2,FALSE)), "Non Cluster:")</f>
        <v>Non Cluster:</v>
      </c>
      <c r="T1406" s="106">
        <f t="shared" si="105"/>
        <v>0</v>
      </c>
      <c r="U1406" s="106">
        <f t="shared" si="107"/>
        <v>0</v>
      </c>
      <c r="V1406" s="106">
        <f t="shared" si="108"/>
        <v>0</v>
      </c>
      <c r="W1406" s="119">
        <f t="shared" si="106"/>
        <v>0</v>
      </c>
      <c r="X1406" s="106">
        <f t="shared" si="109"/>
        <v>0</v>
      </c>
    </row>
    <row r="1407" spans="1:24" ht="14">
      <c r="A1407" s="198"/>
      <c r="D1407" s="1"/>
      <c r="E1407" s="1"/>
      <c r="F1407" s="187"/>
      <c r="G1407" s="187"/>
      <c r="H1407" s="80" t="str">
        <f>IF(ISERROR(IF(ISERROR(VLOOKUP((LEFT(D1407,2)),'Fed. Agency Identifier Table'!A$2:C$63,3,FALSE)),(VLOOKUP((LEFT(D1407,1)),'Fed. Agency Identifier Table'!A$2:C$63,3,FALSE)),(VLOOKUP((LEFT(D1407,2)),'Fed. Agency Identifier Table'!A$2:C$63,3,FALSE)))),"",(IF(ISERROR(VLOOKUP((LEFT(D1407,2)),'Fed. Agency Identifier Table'!A$2:C$63,3,FALSE)),(VLOOKUP((LEFT(D1407,1)),'Fed. Agency Identifier Table'!A$2:C$63,3,FALSE)),(VLOOKUP((LEFT(D1407,2)),'Fed. Agency Identifier Table'!A$2:C$63,3,FALSE)))))</f>
        <v/>
      </c>
      <c r="I1407" s="150" t="str">
        <f>IF(ISNUMBER(SEARCH("*.unk*",D1407)),"Other Federal Awards",IF(ISERROR(VLOOKUP(D1407,'CFDA Program Titles Table'!A$2:C$2607,3,FALSE)),"",VLOOKUP(D1407,'CFDA Program Titles Table'!A$2:C$2607,3,FALSE)))</f>
        <v/>
      </c>
      <c r="J1407" s="70"/>
      <c r="K1407" s="70"/>
      <c r="L1407" s="2"/>
      <c r="M1407" s="10"/>
      <c r="N1407" s="10"/>
      <c r="R1407" s="17"/>
      <c r="S1407" s="106" t="str">
        <f>IFERROR(IF(J1407="Y", "Research And Development Programs Cluster:", VLOOKUP(D1407,'Cluster Info'!$A$2:$B$113,2,FALSE)), "Non Cluster:")</f>
        <v>Non Cluster:</v>
      </c>
      <c r="T1407" s="106">
        <f t="shared" si="105"/>
        <v>0</v>
      </c>
      <c r="U1407" s="106">
        <f t="shared" si="107"/>
        <v>0</v>
      </c>
      <c r="V1407" s="106">
        <f t="shared" si="108"/>
        <v>0</v>
      </c>
      <c r="W1407" s="119">
        <f t="shared" si="106"/>
        <v>0</v>
      </c>
      <c r="X1407" s="106">
        <f t="shared" si="109"/>
        <v>0</v>
      </c>
    </row>
    <row r="1408" spans="1:24" ht="14">
      <c r="A1408" s="198"/>
      <c r="D1408" s="1"/>
      <c r="E1408" s="1"/>
      <c r="F1408" s="187"/>
      <c r="G1408" s="187"/>
      <c r="H1408" s="80" t="str">
        <f>IF(ISERROR(IF(ISERROR(VLOOKUP((LEFT(D1408,2)),'Fed. Agency Identifier Table'!A$2:C$63,3,FALSE)),(VLOOKUP((LEFT(D1408,1)),'Fed. Agency Identifier Table'!A$2:C$63,3,FALSE)),(VLOOKUP((LEFT(D1408,2)),'Fed. Agency Identifier Table'!A$2:C$63,3,FALSE)))),"",(IF(ISERROR(VLOOKUP((LEFT(D1408,2)),'Fed. Agency Identifier Table'!A$2:C$63,3,FALSE)),(VLOOKUP((LEFT(D1408,1)),'Fed. Agency Identifier Table'!A$2:C$63,3,FALSE)),(VLOOKUP((LEFT(D1408,2)),'Fed. Agency Identifier Table'!A$2:C$63,3,FALSE)))))</f>
        <v/>
      </c>
      <c r="I1408" s="150" t="str">
        <f>IF(ISNUMBER(SEARCH("*.unk*",D1408)),"Other Federal Awards",IF(ISERROR(VLOOKUP(D1408,'CFDA Program Titles Table'!A$2:C$2607,3,FALSE)),"",VLOOKUP(D1408,'CFDA Program Titles Table'!A$2:C$2607,3,FALSE)))</f>
        <v/>
      </c>
      <c r="J1408" s="70"/>
      <c r="K1408" s="70"/>
      <c r="L1408" s="2"/>
      <c r="M1408" s="10"/>
      <c r="N1408" s="10"/>
      <c r="R1408" s="17"/>
      <c r="S1408" s="106" t="str">
        <f>IFERROR(IF(J1408="Y", "Research And Development Programs Cluster:", VLOOKUP(D1408,'Cluster Info'!$A$2:$B$113,2,FALSE)), "Non Cluster:")</f>
        <v>Non Cluster:</v>
      </c>
      <c r="T1408" s="106">
        <f t="shared" si="105"/>
        <v>0</v>
      </c>
      <c r="U1408" s="106">
        <f t="shared" si="107"/>
        <v>0</v>
      </c>
      <c r="V1408" s="106">
        <f t="shared" si="108"/>
        <v>0</v>
      </c>
      <c r="W1408" s="119">
        <f t="shared" si="106"/>
        <v>0</v>
      </c>
      <c r="X1408" s="106">
        <f t="shared" si="109"/>
        <v>0</v>
      </c>
    </row>
    <row r="1409" spans="1:24" ht="14">
      <c r="A1409" s="198"/>
      <c r="D1409" s="1"/>
      <c r="E1409" s="1"/>
      <c r="F1409" s="187"/>
      <c r="G1409" s="187"/>
      <c r="H1409" s="80" t="str">
        <f>IF(ISERROR(IF(ISERROR(VLOOKUP((LEFT(D1409,2)),'Fed. Agency Identifier Table'!A$2:C$63,3,FALSE)),(VLOOKUP((LEFT(D1409,1)),'Fed. Agency Identifier Table'!A$2:C$63,3,FALSE)),(VLOOKUP((LEFT(D1409,2)),'Fed. Agency Identifier Table'!A$2:C$63,3,FALSE)))),"",(IF(ISERROR(VLOOKUP((LEFT(D1409,2)),'Fed. Agency Identifier Table'!A$2:C$63,3,FALSE)),(VLOOKUP((LEFT(D1409,1)),'Fed. Agency Identifier Table'!A$2:C$63,3,FALSE)),(VLOOKUP((LEFT(D1409,2)),'Fed. Agency Identifier Table'!A$2:C$63,3,FALSE)))))</f>
        <v/>
      </c>
      <c r="I1409" s="150" t="str">
        <f>IF(ISNUMBER(SEARCH("*.unk*",D1409)),"Other Federal Awards",IF(ISERROR(VLOOKUP(D1409,'CFDA Program Titles Table'!A$2:C$2607,3,FALSE)),"",VLOOKUP(D1409,'CFDA Program Titles Table'!A$2:C$2607,3,FALSE)))</f>
        <v/>
      </c>
      <c r="J1409" s="70"/>
      <c r="K1409" s="70"/>
      <c r="L1409" s="2"/>
      <c r="M1409" s="10"/>
      <c r="N1409" s="10"/>
      <c r="R1409" s="17"/>
      <c r="S1409" s="106" t="str">
        <f>IFERROR(IF(J1409="Y", "Research And Development Programs Cluster:", VLOOKUP(D1409,'Cluster Info'!$A$2:$B$113,2,FALSE)), "Non Cluster:")</f>
        <v>Non Cluster:</v>
      </c>
      <c r="T1409" s="106">
        <f t="shared" si="105"/>
        <v>0</v>
      </c>
      <c r="U1409" s="106">
        <f t="shared" si="107"/>
        <v>0</v>
      </c>
      <c r="V1409" s="106">
        <f t="shared" si="108"/>
        <v>0</v>
      </c>
      <c r="W1409" s="119">
        <f t="shared" si="106"/>
        <v>0</v>
      </c>
      <c r="X1409" s="106">
        <f t="shared" si="109"/>
        <v>0</v>
      </c>
    </row>
    <row r="1410" spans="1:24" ht="14">
      <c r="A1410" s="198"/>
      <c r="D1410" s="1"/>
      <c r="E1410" s="1"/>
      <c r="F1410" s="187"/>
      <c r="G1410" s="187"/>
      <c r="H1410" s="80" t="str">
        <f>IF(ISERROR(IF(ISERROR(VLOOKUP((LEFT(D1410,2)),'Fed. Agency Identifier Table'!A$2:C$63,3,FALSE)),(VLOOKUP((LEFT(D1410,1)),'Fed. Agency Identifier Table'!A$2:C$63,3,FALSE)),(VLOOKUP((LEFT(D1410,2)),'Fed. Agency Identifier Table'!A$2:C$63,3,FALSE)))),"",(IF(ISERROR(VLOOKUP((LEFT(D1410,2)),'Fed. Agency Identifier Table'!A$2:C$63,3,FALSE)),(VLOOKUP((LEFT(D1410,1)),'Fed. Agency Identifier Table'!A$2:C$63,3,FALSE)),(VLOOKUP((LEFT(D1410,2)),'Fed. Agency Identifier Table'!A$2:C$63,3,FALSE)))))</f>
        <v/>
      </c>
      <c r="I1410" s="150" t="str">
        <f>IF(ISNUMBER(SEARCH("*.unk*",D1410)),"Other Federal Awards",IF(ISERROR(VLOOKUP(D1410,'CFDA Program Titles Table'!A$2:C$2607,3,FALSE)),"",VLOOKUP(D1410,'CFDA Program Titles Table'!A$2:C$2607,3,FALSE)))</f>
        <v/>
      </c>
      <c r="J1410" s="70"/>
      <c r="K1410" s="70"/>
      <c r="L1410" s="2"/>
      <c r="M1410" s="10"/>
      <c r="N1410" s="10"/>
      <c r="R1410" s="17"/>
      <c r="S1410" s="106" t="str">
        <f>IFERROR(IF(J1410="Y", "Research And Development Programs Cluster:", VLOOKUP(D1410,'Cluster Info'!$A$2:$B$113,2,FALSE)), "Non Cluster:")</f>
        <v>Non Cluster:</v>
      </c>
      <c r="T1410" s="106">
        <f t="shared" ref="T1410:T1473" si="110">IF(E1410="Y","ARRA - "&amp;N1410, N1410)</f>
        <v>0</v>
      </c>
      <c r="U1410" s="106">
        <f t="shared" si="107"/>
        <v>0</v>
      </c>
      <c r="V1410" s="106">
        <f t="shared" si="108"/>
        <v>0</v>
      </c>
      <c r="W1410" s="119">
        <f t="shared" ref="W1410:W1473" si="111">IF(AND(J1410="Y",I1410="Other Federal Awards"),(LEFT(D1410,2)&amp;".RD"),D1410)</f>
        <v>0</v>
      </c>
      <c r="X1410" s="106">
        <f t="shared" si="109"/>
        <v>0</v>
      </c>
    </row>
    <row r="1411" spans="1:24" ht="14">
      <c r="A1411" s="198"/>
      <c r="D1411" s="1"/>
      <c r="E1411" s="1"/>
      <c r="F1411" s="187"/>
      <c r="G1411" s="187"/>
      <c r="H1411" s="80" t="str">
        <f>IF(ISERROR(IF(ISERROR(VLOOKUP((LEFT(D1411,2)),'Fed. Agency Identifier Table'!A$2:C$63,3,FALSE)),(VLOOKUP((LEFT(D1411,1)),'Fed. Agency Identifier Table'!A$2:C$63,3,FALSE)),(VLOOKUP((LEFT(D1411,2)),'Fed. Agency Identifier Table'!A$2:C$63,3,FALSE)))),"",(IF(ISERROR(VLOOKUP((LEFT(D1411,2)),'Fed. Agency Identifier Table'!A$2:C$63,3,FALSE)),(VLOOKUP((LEFT(D1411,1)),'Fed. Agency Identifier Table'!A$2:C$63,3,FALSE)),(VLOOKUP((LEFT(D1411,2)),'Fed. Agency Identifier Table'!A$2:C$63,3,FALSE)))))</f>
        <v/>
      </c>
      <c r="I1411" s="150" t="str">
        <f>IF(ISNUMBER(SEARCH("*.unk*",D1411)),"Other Federal Awards",IF(ISERROR(VLOOKUP(D1411,'CFDA Program Titles Table'!A$2:C$2607,3,FALSE)),"",VLOOKUP(D1411,'CFDA Program Titles Table'!A$2:C$2607,3,FALSE)))</f>
        <v/>
      </c>
      <c r="J1411" s="70"/>
      <c r="K1411" s="70"/>
      <c r="L1411" s="2"/>
      <c r="M1411" s="10"/>
      <c r="N1411" s="10"/>
      <c r="R1411" s="17"/>
      <c r="S1411" s="106" t="str">
        <f>IFERROR(IF(J1411="Y", "Research And Development Programs Cluster:", VLOOKUP(D1411,'Cluster Info'!$A$2:$B$113,2,FALSE)), "Non Cluster:")</f>
        <v>Non Cluster:</v>
      </c>
      <c r="T1411" s="106">
        <f t="shared" si="110"/>
        <v>0</v>
      </c>
      <c r="U1411" s="106">
        <f t="shared" ref="U1411:U1474" si="112">IF(F1411="Y","COVID-19 - "&amp;N1411, N1411)</f>
        <v>0</v>
      </c>
      <c r="V1411" s="106">
        <f t="shared" ref="V1411:V1474" si="113">IF(G1411="Y","ARP - "&amp;N1411, N1411)</f>
        <v>0</v>
      </c>
      <c r="W1411" s="119">
        <f t="shared" si="111"/>
        <v>0</v>
      </c>
      <c r="X1411" s="106">
        <f t="shared" ref="X1411:X1474" si="114">O1411-P1411</f>
        <v>0</v>
      </c>
    </row>
    <row r="1412" spans="1:24" ht="14">
      <c r="A1412" s="198"/>
      <c r="D1412" s="1"/>
      <c r="E1412" s="1"/>
      <c r="F1412" s="187"/>
      <c r="G1412" s="187"/>
      <c r="H1412" s="80" t="str">
        <f>IF(ISERROR(IF(ISERROR(VLOOKUP((LEFT(D1412,2)),'Fed. Agency Identifier Table'!A$2:C$63,3,FALSE)),(VLOOKUP((LEFT(D1412,1)),'Fed. Agency Identifier Table'!A$2:C$63,3,FALSE)),(VLOOKUP((LEFT(D1412,2)),'Fed. Agency Identifier Table'!A$2:C$63,3,FALSE)))),"",(IF(ISERROR(VLOOKUP((LEFT(D1412,2)),'Fed. Agency Identifier Table'!A$2:C$63,3,FALSE)),(VLOOKUP((LEFT(D1412,1)),'Fed. Agency Identifier Table'!A$2:C$63,3,FALSE)),(VLOOKUP((LEFT(D1412,2)),'Fed. Agency Identifier Table'!A$2:C$63,3,FALSE)))))</f>
        <v/>
      </c>
      <c r="I1412" s="150" t="str">
        <f>IF(ISNUMBER(SEARCH("*.unk*",D1412)),"Other Federal Awards",IF(ISERROR(VLOOKUP(D1412,'CFDA Program Titles Table'!A$2:C$2607,3,FALSE)),"",VLOOKUP(D1412,'CFDA Program Titles Table'!A$2:C$2607,3,FALSE)))</f>
        <v/>
      </c>
      <c r="J1412" s="70"/>
      <c r="K1412" s="70"/>
      <c r="L1412" s="2"/>
      <c r="M1412" s="10"/>
      <c r="N1412" s="10"/>
      <c r="R1412" s="17"/>
      <c r="S1412" s="106" t="str">
        <f>IFERROR(IF(J1412="Y", "Research And Development Programs Cluster:", VLOOKUP(D1412,'Cluster Info'!$A$2:$B$113,2,FALSE)), "Non Cluster:")</f>
        <v>Non Cluster:</v>
      </c>
      <c r="T1412" s="106">
        <f t="shared" si="110"/>
        <v>0</v>
      </c>
      <c r="U1412" s="106">
        <f t="shared" si="112"/>
        <v>0</v>
      </c>
      <c r="V1412" s="106">
        <f t="shared" si="113"/>
        <v>0</v>
      </c>
      <c r="W1412" s="119">
        <f t="shared" si="111"/>
        <v>0</v>
      </c>
      <c r="X1412" s="106">
        <f t="shared" si="114"/>
        <v>0</v>
      </c>
    </row>
    <row r="1413" spans="1:24" ht="14">
      <c r="A1413" s="198"/>
      <c r="D1413" s="1"/>
      <c r="E1413" s="1"/>
      <c r="F1413" s="187"/>
      <c r="G1413" s="187"/>
      <c r="H1413" s="80" t="str">
        <f>IF(ISERROR(IF(ISERROR(VLOOKUP((LEFT(D1413,2)),'Fed. Agency Identifier Table'!A$2:C$63,3,FALSE)),(VLOOKUP((LEFT(D1413,1)),'Fed. Agency Identifier Table'!A$2:C$63,3,FALSE)),(VLOOKUP((LEFT(D1413,2)),'Fed. Agency Identifier Table'!A$2:C$63,3,FALSE)))),"",(IF(ISERROR(VLOOKUP((LEFT(D1413,2)),'Fed. Agency Identifier Table'!A$2:C$63,3,FALSE)),(VLOOKUP((LEFT(D1413,1)),'Fed. Agency Identifier Table'!A$2:C$63,3,FALSE)),(VLOOKUP((LEFT(D1413,2)),'Fed. Agency Identifier Table'!A$2:C$63,3,FALSE)))))</f>
        <v/>
      </c>
      <c r="I1413" s="150" t="str">
        <f>IF(ISNUMBER(SEARCH("*.unk*",D1413)),"Other Federal Awards",IF(ISERROR(VLOOKUP(D1413,'CFDA Program Titles Table'!A$2:C$2607,3,FALSE)),"",VLOOKUP(D1413,'CFDA Program Titles Table'!A$2:C$2607,3,FALSE)))</f>
        <v/>
      </c>
      <c r="J1413" s="70"/>
      <c r="K1413" s="70"/>
      <c r="L1413" s="2"/>
      <c r="M1413" s="10"/>
      <c r="N1413" s="10"/>
      <c r="R1413" s="17"/>
      <c r="S1413" s="106" t="str">
        <f>IFERROR(IF(J1413="Y", "Research And Development Programs Cluster:", VLOOKUP(D1413,'Cluster Info'!$A$2:$B$113,2,FALSE)), "Non Cluster:")</f>
        <v>Non Cluster:</v>
      </c>
      <c r="T1413" s="106">
        <f t="shared" si="110"/>
        <v>0</v>
      </c>
      <c r="U1413" s="106">
        <f t="shared" si="112"/>
        <v>0</v>
      </c>
      <c r="V1413" s="106">
        <f t="shared" si="113"/>
        <v>0</v>
      </c>
      <c r="W1413" s="119">
        <f t="shared" si="111"/>
        <v>0</v>
      </c>
      <c r="X1413" s="106">
        <f t="shared" si="114"/>
        <v>0</v>
      </c>
    </row>
    <row r="1414" spans="1:24" ht="14">
      <c r="A1414" s="198"/>
      <c r="D1414" s="1"/>
      <c r="E1414" s="1"/>
      <c r="F1414" s="187"/>
      <c r="G1414" s="187"/>
      <c r="H1414" s="80" t="str">
        <f>IF(ISERROR(IF(ISERROR(VLOOKUP((LEFT(D1414,2)),'Fed. Agency Identifier Table'!A$2:C$63,3,FALSE)),(VLOOKUP((LEFT(D1414,1)),'Fed. Agency Identifier Table'!A$2:C$63,3,FALSE)),(VLOOKUP((LEFT(D1414,2)),'Fed. Agency Identifier Table'!A$2:C$63,3,FALSE)))),"",(IF(ISERROR(VLOOKUP((LEFT(D1414,2)),'Fed. Agency Identifier Table'!A$2:C$63,3,FALSE)),(VLOOKUP((LEFT(D1414,1)),'Fed. Agency Identifier Table'!A$2:C$63,3,FALSE)),(VLOOKUP((LEFT(D1414,2)),'Fed. Agency Identifier Table'!A$2:C$63,3,FALSE)))))</f>
        <v/>
      </c>
      <c r="I1414" s="150" t="str">
        <f>IF(ISNUMBER(SEARCH("*.unk*",D1414)),"Other Federal Awards",IF(ISERROR(VLOOKUP(D1414,'CFDA Program Titles Table'!A$2:C$2607,3,FALSE)),"",VLOOKUP(D1414,'CFDA Program Titles Table'!A$2:C$2607,3,FALSE)))</f>
        <v/>
      </c>
      <c r="J1414" s="70"/>
      <c r="K1414" s="70"/>
      <c r="L1414" s="2"/>
      <c r="M1414" s="10"/>
      <c r="N1414" s="10"/>
      <c r="R1414" s="17"/>
      <c r="S1414" s="106" t="str">
        <f>IFERROR(IF(J1414="Y", "Research And Development Programs Cluster:", VLOOKUP(D1414,'Cluster Info'!$A$2:$B$113,2,FALSE)), "Non Cluster:")</f>
        <v>Non Cluster:</v>
      </c>
      <c r="T1414" s="106">
        <f t="shared" si="110"/>
        <v>0</v>
      </c>
      <c r="U1414" s="106">
        <f t="shared" si="112"/>
        <v>0</v>
      </c>
      <c r="V1414" s="106">
        <f t="shared" si="113"/>
        <v>0</v>
      </c>
      <c r="W1414" s="119">
        <f t="shared" si="111"/>
        <v>0</v>
      </c>
      <c r="X1414" s="106">
        <f t="shared" si="114"/>
        <v>0</v>
      </c>
    </row>
    <row r="1415" spans="1:24" ht="14">
      <c r="A1415" s="198"/>
      <c r="D1415" s="1"/>
      <c r="E1415" s="1"/>
      <c r="F1415" s="187"/>
      <c r="G1415" s="187"/>
      <c r="H1415" s="80" t="str">
        <f>IF(ISERROR(IF(ISERROR(VLOOKUP((LEFT(D1415,2)),'Fed. Agency Identifier Table'!A$2:C$63,3,FALSE)),(VLOOKUP((LEFT(D1415,1)),'Fed. Agency Identifier Table'!A$2:C$63,3,FALSE)),(VLOOKUP((LEFT(D1415,2)),'Fed. Agency Identifier Table'!A$2:C$63,3,FALSE)))),"",(IF(ISERROR(VLOOKUP((LEFT(D1415,2)),'Fed. Agency Identifier Table'!A$2:C$63,3,FALSE)),(VLOOKUP((LEFT(D1415,1)),'Fed. Agency Identifier Table'!A$2:C$63,3,FALSE)),(VLOOKUP((LEFT(D1415,2)),'Fed. Agency Identifier Table'!A$2:C$63,3,FALSE)))))</f>
        <v/>
      </c>
      <c r="I1415" s="150" t="str">
        <f>IF(ISNUMBER(SEARCH("*.unk*",D1415)),"Other Federal Awards",IF(ISERROR(VLOOKUP(D1415,'CFDA Program Titles Table'!A$2:C$2607,3,FALSE)),"",VLOOKUP(D1415,'CFDA Program Titles Table'!A$2:C$2607,3,FALSE)))</f>
        <v/>
      </c>
      <c r="J1415" s="70"/>
      <c r="K1415" s="70"/>
      <c r="L1415" s="2"/>
      <c r="M1415" s="10"/>
      <c r="N1415" s="10"/>
      <c r="R1415" s="17"/>
      <c r="S1415" s="106" t="str">
        <f>IFERROR(IF(J1415="Y", "Research And Development Programs Cluster:", VLOOKUP(D1415,'Cluster Info'!$A$2:$B$113,2,FALSE)), "Non Cluster:")</f>
        <v>Non Cluster:</v>
      </c>
      <c r="T1415" s="106">
        <f t="shared" si="110"/>
        <v>0</v>
      </c>
      <c r="U1415" s="106">
        <f t="shared" si="112"/>
        <v>0</v>
      </c>
      <c r="V1415" s="106">
        <f t="shared" si="113"/>
        <v>0</v>
      </c>
      <c r="W1415" s="119">
        <f t="shared" si="111"/>
        <v>0</v>
      </c>
      <c r="X1415" s="106">
        <f t="shared" si="114"/>
        <v>0</v>
      </c>
    </row>
    <row r="1416" spans="1:24" ht="14">
      <c r="A1416" s="198"/>
      <c r="D1416" s="1"/>
      <c r="E1416" s="1"/>
      <c r="F1416" s="187"/>
      <c r="G1416" s="187"/>
      <c r="H1416" s="80" t="str">
        <f>IF(ISERROR(IF(ISERROR(VLOOKUP((LEFT(D1416,2)),'Fed. Agency Identifier Table'!A$2:C$63,3,FALSE)),(VLOOKUP((LEFT(D1416,1)),'Fed. Agency Identifier Table'!A$2:C$63,3,FALSE)),(VLOOKUP((LEFT(D1416,2)),'Fed. Agency Identifier Table'!A$2:C$63,3,FALSE)))),"",(IF(ISERROR(VLOOKUP((LEFT(D1416,2)),'Fed. Agency Identifier Table'!A$2:C$63,3,FALSE)),(VLOOKUP((LEFT(D1416,1)),'Fed. Agency Identifier Table'!A$2:C$63,3,FALSE)),(VLOOKUP((LEFT(D1416,2)),'Fed. Agency Identifier Table'!A$2:C$63,3,FALSE)))))</f>
        <v/>
      </c>
      <c r="I1416" s="150" t="str">
        <f>IF(ISNUMBER(SEARCH("*.unk*",D1416)),"Other Federal Awards",IF(ISERROR(VLOOKUP(D1416,'CFDA Program Titles Table'!A$2:C$2607,3,FALSE)),"",VLOOKUP(D1416,'CFDA Program Titles Table'!A$2:C$2607,3,FALSE)))</f>
        <v/>
      </c>
      <c r="J1416" s="70"/>
      <c r="K1416" s="70"/>
      <c r="L1416" s="2"/>
      <c r="M1416" s="10"/>
      <c r="N1416" s="10"/>
      <c r="R1416" s="17"/>
      <c r="S1416" s="106" t="str">
        <f>IFERROR(IF(J1416="Y", "Research And Development Programs Cluster:", VLOOKUP(D1416,'Cluster Info'!$A$2:$B$113,2,FALSE)), "Non Cluster:")</f>
        <v>Non Cluster:</v>
      </c>
      <c r="T1416" s="106">
        <f t="shared" si="110"/>
        <v>0</v>
      </c>
      <c r="U1416" s="106">
        <f t="shared" si="112"/>
        <v>0</v>
      </c>
      <c r="V1416" s="106">
        <f t="shared" si="113"/>
        <v>0</v>
      </c>
      <c r="W1416" s="119">
        <f t="shared" si="111"/>
        <v>0</v>
      </c>
      <c r="X1416" s="106">
        <f t="shared" si="114"/>
        <v>0</v>
      </c>
    </row>
    <row r="1417" spans="1:24" ht="14">
      <c r="A1417" s="198"/>
      <c r="D1417" s="1"/>
      <c r="E1417" s="1"/>
      <c r="F1417" s="187"/>
      <c r="G1417" s="187"/>
      <c r="H1417" s="80" t="str">
        <f>IF(ISERROR(IF(ISERROR(VLOOKUP((LEFT(D1417,2)),'Fed. Agency Identifier Table'!A$2:C$63,3,FALSE)),(VLOOKUP((LEFT(D1417,1)),'Fed. Agency Identifier Table'!A$2:C$63,3,FALSE)),(VLOOKUP((LEFT(D1417,2)),'Fed. Agency Identifier Table'!A$2:C$63,3,FALSE)))),"",(IF(ISERROR(VLOOKUP((LEFT(D1417,2)),'Fed. Agency Identifier Table'!A$2:C$63,3,FALSE)),(VLOOKUP((LEFT(D1417,1)),'Fed. Agency Identifier Table'!A$2:C$63,3,FALSE)),(VLOOKUP((LEFT(D1417,2)),'Fed. Agency Identifier Table'!A$2:C$63,3,FALSE)))))</f>
        <v/>
      </c>
      <c r="I1417" s="150" t="str">
        <f>IF(ISNUMBER(SEARCH("*.unk*",D1417)),"Other Federal Awards",IF(ISERROR(VLOOKUP(D1417,'CFDA Program Titles Table'!A$2:C$2607,3,FALSE)),"",VLOOKUP(D1417,'CFDA Program Titles Table'!A$2:C$2607,3,FALSE)))</f>
        <v/>
      </c>
      <c r="J1417" s="70"/>
      <c r="K1417" s="70"/>
      <c r="L1417" s="2"/>
      <c r="M1417" s="10"/>
      <c r="N1417" s="10"/>
      <c r="R1417" s="17"/>
      <c r="S1417" s="106" t="str">
        <f>IFERROR(IF(J1417="Y", "Research And Development Programs Cluster:", VLOOKUP(D1417,'Cluster Info'!$A$2:$B$113,2,FALSE)), "Non Cluster:")</f>
        <v>Non Cluster:</v>
      </c>
      <c r="T1417" s="106">
        <f t="shared" si="110"/>
        <v>0</v>
      </c>
      <c r="U1417" s="106">
        <f t="shared" si="112"/>
        <v>0</v>
      </c>
      <c r="V1417" s="106">
        <f t="shared" si="113"/>
        <v>0</v>
      </c>
      <c r="W1417" s="119">
        <f t="shared" si="111"/>
        <v>0</v>
      </c>
      <c r="X1417" s="106">
        <f t="shared" si="114"/>
        <v>0</v>
      </c>
    </row>
    <row r="1418" spans="1:24" ht="14">
      <c r="A1418" s="198"/>
      <c r="D1418" s="1"/>
      <c r="E1418" s="1"/>
      <c r="F1418" s="187"/>
      <c r="G1418" s="187"/>
      <c r="H1418" s="80" t="str">
        <f>IF(ISERROR(IF(ISERROR(VLOOKUP((LEFT(D1418,2)),'Fed. Agency Identifier Table'!A$2:C$63,3,FALSE)),(VLOOKUP((LEFT(D1418,1)),'Fed. Agency Identifier Table'!A$2:C$63,3,FALSE)),(VLOOKUP((LEFT(D1418,2)),'Fed. Agency Identifier Table'!A$2:C$63,3,FALSE)))),"",(IF(ISERROR(VLOOKUP((LEFT(D1418,2)),'Fed. Agency Identifier Table'!A$2:C$63,3,FALSE)),(VLOOKUP((LEFT(D1418,1)),'Fed. Agency Identifier Table'!A$2:C$63,3,FALSE)),(VLOOKUP((LEFT(D1418,2)),'Fed. Agency Identifier Table'!A$2:C$63,3,FALSE)))))</f>
        <v/>
      </c>
      <c r="I1418" s="150" t="str">
        <f>IF(ISNUMBER(SEARCH("*.unk*",D1418)),"Other Federal Awards",IF(ISERROR(VLOOKUP(D1418,'CFDA Program Titles Table'!A$2:C$2607,3,FALSE)),"",VLOOKUP(D1418,'CFDA Program Titles Table'!A$2:C$2607,3,FALSE)))</f>
        <v/>
      </c>
      <c r="J1418" s="70"/>
      <c r="K1418" s="70"/>
      <c r="L1418" s="2"/>
      <c r="M1418" s="10"/>
      <c r="N1418" s="10"/>
      <c r="R1418" s="17"/>
      <c r="S1418" s="106" t="str">
        <f>IFERROR(IF(J1418="Y", "Research And Development Programs Cluster:", VLOOKUP(D1418,'Cluster Info'!$A$2:$B$113,2,FALSE)), "Non Cluster:")</f>
        <v>Non Cluster:</v>
      </c>
      <c r="T1418" s="106">
        <f t="shared" si="110"/>
        <v>0</v>
      </c>
      <c r="U1418" s="106">
        <f t="shared" si="112"/>
        <v>0</v>
      </c>
      <c r="V1418" s="106">
        <f t="shared" si="113"/>
        <v>0</v>
      </c>
      <c r="W1418" s="119">
        <f t="shared" si="111"/>
        <v>0</v>
      </c>
      <c r="X1418" s="106">
        <f t="shared" si="114"/>
        <v>0</v>
      </c>
    </row>
    <row r="1419" spans="1:24" ht="14">
      <c r="A1419" s="198"/>
      <c r="D1419" s="1"/>
      <c r="E1419" s="1"/>
      <c r="F1419" s="187"/>
      <c r="G1419" s="187"/>
      <c r="H1419" s="80" t="str">
        <f>IF(ISERROR(IF(ISERROR(VLOOKUP((LEFT(D1419,2)),'Fed. Agency Identifier Table'!A$2:C$63,3,FALSE)),(VLOOKUP((LEFT(D1419,1)),'Fed. Agency Identifier Table'!A$2:C$63,3,FALSE)),(VLOOKUP((LEFT(D1419,2)),'Fed. Agency Identifier Table'!A$2:C$63,3,FALSE)))),"",(IF(ISERROR(VLOOKUP((LEFT(D1419,2)),'Fed. Agency Identifier Table'!A$2:C$63,3,FALSE)),(VLOOKUP((LEFT(D1419,1)),'Fed. Agency Identifier Table'!A$2:C$63,3,FALSE)),(VLOOKUP((LEFT(D1419,2)),'Fed. Agency Identifier Table'!A$2:C$63,3,FALSE)))))</f>
        <v/>
      </c>
      <c r="I1419" s="150" t="str">
        <f>IF(ISNUMBER(SEARCH("*.unk*",D1419)),"Other Federal Awards",IF(ISERROR(VLOOKUP(D1419,'CFDA Program Titles Table'!A$2:C$2607,3,FALSE)),"",VLOOKUP(D1419,'CFDA Program Titles Table'!A$2:C$2607,3,FALSE)))</f>
        <v/>
      </c>
      <c r="J1419" s="70"/>
      <c r="K1419" s="70"/>
      <c r="L1419" s="2"/>
      <c r="M1419" s="10"/>
      <c r="N1419" s="10"/>
      <c r="R1419" s="17"/>
      <c r="S1419" s="106" t="str">
        <f>IFERROR(IF(J1419="Y", "Research And Development Programs Cluster:", VLOOKUP(D1419,'Cluster Info'!$A$2:$B$113,2,FALSE)), "Non Cluster:")</f>
        <v>Non Cluster:</v>
      </c>
      <c r="T1419" s="106">
        <f t="shared" si="110"/>
        <v>0</v>
      </c>
      <c r="U1419" s="106">
        <f t="shared" si="112"/>
        <v>0</v>
      </c>
      <c r="V1419" s="106">
        <f t="shared" si="113"/>
        <v>0</v>
      </c>
      <c r="W1419" s="119">
        <f t="shared" si="111"/>
        <v>0</v>
      </c>
      <c r="X1419" s="106">
        <f t="shared" si="114"/>
        <v>0</v>
      </c>
    </row>
    <row r="1420" spans="1:24" ht="14">
      <c r="A1420" s="198"/>
      <c r="D1420" s="1"/>
      <c r="E1420" s="1"/>
      <c r="F1420" s="187"/>
      <c r="G1420" s="187"/>
      <c r="H1420" s="80" t="str">
        <f>IF(ISERROR(IF(ISERROR(VLOOKUP((LEFT(D1420,2)),'Fed. Agency Identifier Table'!A$2:C$63,3,FALSE)),(VLOOKUP((LEFT(D1420,1)),'Fed. Agency Identifier Table'!A$2:C$63,3,FALSE)),(VLOOKUP((LEFT(D1420,2)),'Fed. Agency Identifier Table'!A$2:C$63,3,FALSE)))),"",(IF(ISERROR(VLOOKUP((LEFT(D1420,2)),'Fed. Agency Identifier Table'!A$2:C$63,3,FALSE)),(VLOOKUP((LEFT(D1420,1)),'Fed. Agency Identifier Table'!A$2:C$63,3,FALSE)),(VLOOKUP((LEFT(D1420,2)),'Fed. Agency Identifier Table'!A$2:C$63,3,FALSE)))))</f>
        <v/>
      </c>
      <c r="I1420" s="150" t="str">
        <f>IF(ISNUMBER(SEARCH("*.unk*",D1420)),"Other Federal Awards",IF(ISERROR(VLOOKUP(D1420,'CFDA Program Titles Table'!A$2:C$2607,3,FALSE)),"",VLOOKUP(D1420,'CFDA Program Titles Table'!A$2:C$2607,3,FALSE)))</f>
        <v/>
      </c>
      <c r="J1420" s="70"/>
      <c r="K1420" s="70"/>
      <c r="L1420" s="2"/>
      <c r="M1420" s="10"/>
      <c r="N1420" s="10"/>
      <c r="R1420" s="17"/>
      <c r="S1420" s="106" t="str">
        <f>IFERROR(IF(J1420="Y", "Research And Development Programs Cluster:", VLOOKUP(D1420,'Cluster Info'!$A$2:$B$113,2,FALSE)), "Non Cluster:")</f>
        <v>Non Cluster:</v>
      </c>
      <c r="T1420" s="106">
        <f t="shared" si="110"/>
        <v>0</v>
      </c>
      <c r="U1420" s="106">
        <f t="shared" si="112"/>
        <v>0</v>
      </c>
      <c r="V1420" s="106">
        <f t="shared" si="113"/>
        <v>0</v>
      </c>
      <c r="W1420" s="119">
        <f t="shared" si="111"/>
        <v>0</v>
      </c>
      <c r="X1420" s="106">
        <f t="shared" si="114"/>
        <v>0</v>
      </c>
    </row>
    <row r="1421" spans="1:24" ht="14">
      <c r="A1421" s="198"/>
      <c r="D1421" s="1"/>
      <c r="E1421" s="1"/>
      <c r="F1421" s="187"/>
      <c r="G1421" s="187"/>
      <c r="H1421" s="80" t="str">
        <f>IF(ISERROR(IF(ISERROR(VLOOKUP((LEFT(D1421,2)),'Fed. Agency Identifier Table'!A$2:C$63,3,FALSE)),(VLOOKUP((LEFT(D1421,1)),'Fed. Agency Identifier Table'!A$2:C$63,3,FALSE)),(VLOOKUP((LEFT(D1421,2)),'Fed. Agency Identifier Table'!A$2:C$63,3,FALSE)))),"",(IF(ISERROR(VLOOKUP((LEFT(D1421,2)),'Fed. Agency Identifier Table'!A$2:C$63,3,FALSE)),(VLOOKUP((LEFT(D1421,1)),'Fed. Agency Identifier Table'!A$2:C$63,3,FALSE)),(VLOOKUP((LEFT(D1421,2)),'Fed. Agency Identifier Table'!A$2:C$63,3,FALSE)))))</f>
        <v/>
      </c>
      <c r="I1421" s="150" t="str">
        <f>IF(ISNUMBER(SEARCH("*.unk*",D1421)),"Other Federal Awards",IF(ISERROR(VLOOKUP(D1421,'CFDA Program Titles Table'!A$2:C$2607,3,FALSE)),"",VLOOKUP(D1421,'CFDA Program Titles Table'!A$2:C$2607,3,FALSE)))</f>
        <v/>
      </c>
      <c r="J1421" s="70"/>
      <c r="K1421" s="70"/>
      <c r="L1421" s="2"/>
      <c r="M1421" s="10"/>
      <c r="N1421" s="10"/>
      <c r="R1421" s="17"/>
      <c r="S1421" s="106" t="str">
        <f>IFERROR(IF(J1421="Y", "Research And Development Programs Cluster:", VLOOKUP(D1421,'Cluster Info'!$A$2:$B$113,2,FALSE)), "Non Cluster:")</f>
        <v>Non Cluster:</v>
      </c>
      <c r="T1421" s="106">
        <f t="shared" si="110"/>
        <v>0</v>
      </c>
      <c r="U1421" s="106">
        <f t="shared" si="112"/>
        <v>0</v>
      </c>
      <c r="V1421" s="106">
        <f t="shared" si="113"/>
        <v>0</v>
      </c>
      <c r="W1421" s="119">
        <f t="shared" si="111"/>
        <v>0</v>
      </c>
      <c r="X1421" s="106">
        <f t="shared" si="114"/>
        <v>0</v>
      </c>
    </row>
    <row r="1422" spans="1:24" ht="14">
      <c r="A1422" s="198"/>
      <c r="D1422" s="1"/>
      <c r="E1422" s="1"/>
      <c r="F1422" s="187"/>
      <c r="G1422" s="187"/>
      <c r="H1422" s="80" t="str">
        <f>IF(ISERROR(IF(ISERROR(VLOOKUP((LEFT(D1422,2)),'Fed. Agency Identifier Table'!A$2:C$63,3,FALSE)),(VLOOKUP((LEFT(D1422,1)),'Fed. Agency Identifier Table'!A$2:C$63,3,FALSE)),(VLOOKUP((LEFT(D1422,2)),'Fed. Agency Identifier Table'!A$2:C$63,3,FALSE)))),"",(IF(ISERROR(VLOOKUP((LEFT(D1422,2)),'Fed. Agency Identifier Table'!A$2:C$63,3,FALSE)),(VLOOKUP((LEFT(D1422,1)),'Fed. Agency Identifier Table'!A$2:C$63,3,FALSE)),(VLOOKUP((LEFT(D1422,2)),'Fed. Agency Identifier Table'!A$2:C$63,3,FALSE)))))</f>
        <v/>
      </c>
      <c r="I1422" s="150" t="str">
        <f>IF(ISNUMBER(SEARCH("*.unk*",D1422)),"Other Federal Awards",IF(ISERROR(VLOOKUP(D1422,'CFDA Program Titles Table'!A$2:C$2607,3,FALSE)),"",VLOOKUP(D1422,'CFDA Program Titles Table'!A$2:C$2607,3,FALSE)))</f>
        <v/>
      </c>
      <c r="J1422" s="70"/>
      <c r="K1422" s="70"/>
      <c r="L1422" s="2"/>
      <c r="M1422" s="10"/>
      <c r="N1422" s="10"/>
      <c r="R1422" s="17"/>
      <c r="S1422" s="106" t="str">
        <f>IFERROR(IF(J1422="Y", "Research And Development Programs Cluster:", VLOOKUP(D1422,'Cluster Info'!$A$2:$B$113,2,FALSE)), "Non Cluster:")</f>
        <v>Non Cluster:</v>
      </c>
      <c r="T1422" s="106">
        <f t="shared" si="110"/>
        <v>0</v>
      </c>
      <c r="U1422" s="106">
        <f t="shared" si="112"/>
        <v>0</v>
      </c>
      <c r="V1422" s="106">
        <f t="shared" si="113"/>
        <v>0</v>
      </c>
      <c r="W1422" s="119">
        <f t="shared" si="111"/>
        <v>0</v>
      </c>
      <c r="X1422" s="106">
        <f t="shared" si="114"/>
        <v>0</v>
      </c>
    </row>
    <row r="1423" spans="1:24" ht="14">
      <c r="A1423" s="198"/>
      <c r="D1423" s="1"/>
      <c r="E1423" s="1"/>
      <c r="F1423" s="187"/>
      <c r="G1423" s="187"/>
      <c r="H1423" s="80" t="str">
        <f>IF(ISERROR(IF(ISERROR(VLOOKUP((LEFT(D1423,2)),'Fed. Agency Identifier Table'!A$2:C$63,3,FALSE)),(VLOOKUP((LEFT(D1423,1)),'Fed. Agency Identifier Table'!A$2:C$63,3,FALSE)),(VLOOKUP((LEFT(D1423,2)),'Fed. Agency Identifier Table'!A$2:C$63,3,FALSE)))),"",(IF(ISERROR(VLOOKUP((LEFT(D1423,2)),'Fed. Agency Identifier Table'!A$2:C$63,3,FALSE)),(VLOOKUP((LEFT(D1423,1)),'Fed. Agency Identifier Table'!A$2:C$63,3,FALSE)),(VLOOKUP((LEFT(D1423,2)),'Fed. Agency Identifier Table'!A$2:C$63,3,FALSE)))))</f>
        <v/>
      </c>
      <c r="I1423" s="150" t="str">
        <f>IF(ISNUMBER(SEARCH("*.unk*",D1423)),"Other Federal Awards",IF(ISERROR(VLOOKUP(D1423,'CFDA Program Titles Table'!A$2:C$2607,3,FALSE)),"",VLOOKUP(D1423,'CFDA Program Titles Table'!A$2:C$2607,3,FALSE)))</f>
        <v/>
      </c>
      <c r="J1423" s="70"/>
      <c r="K1423" s="70"/>
      <c r="L1423" s="2"/>
      <c r="M1423" s="10"/>
      <c r="N1423" s="10"/>
      <c r="R1423" s="17"/>
      <c r="S1423" s="106" t="str">
        <f>IFERROR(IF(J1423="Y", "Research And Development Programs Cluster:", VLOOKUP(D1423,'Cluster Info'!$A$2:$B$113,2,FALSE)), "Non Cluster:")</f>
        <v>Non Cluster:</v>
      </c>
      <c r="T1423" s="106">
        <f t="shared" si="110"/>
        <v>0</v>
      </c>
      <c r="U1423" s="106">
        <f t="shared" si="112"/>
        <v>0</v>
      </c>
      <c r="V1423" s="106">
        <f t="shared" si="113"/>
        <v>0</v>
      </c>
      <c r="W1423" s="119">
        <f t="shared" si="111"/>
        <v>0</v>
      </c>
      <c r="X1423" s="106">
        <f t="shared" si="114"/>
        <v>0</v>
      </c>
    </row>
    <row r="1424" spans="1:24" ht="14">
      <c r="A1424" s="198"/>
      <c r="D1424" s="1"/>
      <c r="E1424" s="1"/>
      <c r="F1424" s="187"/>
      <c r="G1424" s="187"/>
      <c r="H1424" s="80" t="str">
        <f>IF(ISERROR(IF(ISERROR(VLOOKUP((LEFT(D1424,2)),'Fed. Agency Identifier Table'!A$2:C$63,3,FALSE)),(VLOOKUP((LEFT(D1424,1)),'Fed. Agency Identifier Table'!A$2:C$63,3,FALSE)),(VLOOKUP((LEFT(D1424,2)),'Fed. Agency Identifier Table'!A$2:C$63,3,FALSE)))),"",(IF(ISERROR(VLOOKUP((LEFT(D1424,2)),'Fed. Agency Identifier Table'!A$2:C$63,3,FALSE)),(VLOOKUP((LEFT(D1424,1)),'Fed. Agency Identifier Table'!A$2:C$63,3,FALSE)),(VLOOKUP((LEFT(D1424,2)),'Fed. Agency Identifier Table'!A$2:C$63,3,FALSE)))))</f>
        <v/>
      </c>
      <c r="I1424" s="150" t="str">
        <f>IF(ISNUMBER(SEARCH("*.unk*",D1424)),"Other Federal Awards",IF(ISERROR(VLOOKUP(D1424,'CFDA Program Titles Table'!A$2:C$2607,3,FALSE)),"",VLOOKUP(D1424,'CFDA Program Titles Table'!A$2:C$2607,3,FALSE)))</f>
        <v/>
      </c>
      <c r="J1424" s="70"/>
      <c r="K1424" s="70"/>
      <c r="L1424" s="2"/>
      <c r="M1424" s="10"/>
      <c r="N1424" s="10"/>
      <c r="R1424" s="17"/>
      <c r="S1424" s="106" t="str">
        <f>IFERROR(IF(J1424="Y", "Research And Development Programs Cluster:", VLOOKUP(D1424,'Cluster Info'!$A$2:$B$113,2,FALSE)), "Non Cluster:")</f>
        <v>Non Cluster:</v>
      </c>
      <c r="T1424" s="106">
        <f t="shared" si="110"/>
        <v>0</v>
      </c>
      <c r="U1424" s="106">
        <f t="shared" si="112"/>
        <v>0</v>
      </c>
      <c r="V1424" s="106">
        <f t="shared" si="113"/>
        <v>0</v>
      </c>
      <c r="W1424" s="119">
        <f t="shared" si="111"/>
        <v>0</v>
      </c>
      <c r="X1424" s="106">
        <f t="shared" si="114"/>
        <v>0</v>
      </c>
    </row>
    <row r="1425" spans="1:24" ht="14">
      <c r="A1425" s="198"/>
      <c r="D1425" s="1"/>
      <c r="E1425" s="1"/>
      <c r="F1425" s="187"/>
      <c r="G1425" s="187"/>
      <c r="H1425" s="80" t="str">
        <f>IF(ISERROR(IF(ISERROR(VLOOKUP((LEFT(D1425,2)),'Fed. Agency Identifier Table'!A$2:C$63,3,FALSE)),(VLOOKUP((LEFT(D1425,1)),'Fed. Agency Identifier Table'!A$2:C$63,3,FALSE)),(VLOOKUP((LEFT(D1425,2)),'Fed. Agency Identifier Table'!A$2:C$63,3,FALSE)))),"",(IF(ISERROR(VLOOKUP((LEFT(D1425,2)),'Fed. Agency Identifier Table'!A$2:C$63,3,FALSE)),(VLOOKUP((LEFT(D1425,1)),'Fed. Agency Identifier Table'!A$2:C$63,3,FALSE)),(VLOOKUP((LEFT(D1425,2)),'Fed. Agency Identifier Table'!A$2:C$63,3,FALSE)))))</f>
        <v/>
      </c>
      <c r="I1425" s="150" t="str">
        <f>IF(ISNUMBER(SEARCH("*.unk*",D1425)),"Other Federal Awards",IF(ISERROR(VLOOKUP(D1425,'CFDA Program Titles Table'!A$2:C$2607,3,FALSE)),"",VLOOKUP(D1425,'CFDA Program Titles Table'!A$2:C$2607,3,FALSE)))</f>
        <v/>
      </c>
      <c r="J1425" s="70"/>
      <c r="K1425" s="70"/>
      <c r="L1425" s="2"/>
      <c r="M1425" s="10"/>
      <c r="N1425" s="10"/>
      <c r="R1425" s="17"/>
      <c r="S1425" s="106" t="str">
        <f>IFERROR(IF(J1425="Y", "Research And Development Programs Cluster:", VLOOKUP(D1425,'Cluster Info'!$A$2:$B$113,2,FALSE)), "Non Cluster:")</f>
        <v>Non Cluster:</v>
      </c>
      <c r="T1425" s="106">
        <f t="shared" si="110"/>
        <v>0</v>
      </c>
      <c r="U1425" s="106">
        <f t="shared" si="112"/>
        <v>0</v>
      </c>
      <c r="V1425" s="106">
        <f t="shared" si="113"/>
        <v>0</v>
      </c>
      <c r="W1425" s="119">
        <f t="shared" si="111"/>
        <v>0</v>
      </c>
      <c r="X1425" s="106">
        <f t="shared" si="114"/>
        <v>0</v>
      </c>
    </row>
    <row r="1426" spans="1:24" ht="14">
      <c r="A1426" s="198"/>
      <c r="D1426" s="1"/>
      <c r="E1426" s="1"/>
      <c r="F1426" s="187"/>
      <c r="G1426" s="187"/>
      <c r="H1426" s="80" t="str">
        <f>IF(ISERROR(IF(ISERROR(VLOOKUP((LEFT(D1426,2)),'Fed. Agency Identifier Table'!A$2:C$63,3,FALSE)),(VLOOKUP((LEFT(D1426,1)),'Fed. Agency Identifier Table'!A$2:C$63,3,FALSE)),(VLOOKUP((LEFT(D1426,2)),'Fed. Agency Identifier Table'!A$2:C$63,3,FALSE)))),"",(IF(ISERROR(VLOOKUP((LEFT(D1426,2)),'Fed. Agency Identifier Table'!A$2:C$63,3,FALSE)),(VLOOKUP((LEFT(D1426,1)),'Fed. Agency Identifier Table'!A$2:C$63,3,FALSE)),(VLOOKUP((LEFT(D1426,2)),'Fed. Agency Identifier Table'!A$2:C$63,3,FALSE)))))</f>
        <v/>
      </c>
      <c r="I1426" s="150" t="str">
        <f>IF(ISNUMBER(SEARCH("*.unk*",D1426)),"Other Federal Awards",IF(ISERROR(VLOOKUP(D1426,'CFDA Program Titles Table'!A$2:C$2607,3,FALSE)),"",VLOOKUP(D1426,'CFDA Program Titles Table'!A$2:C$2607,3,FALSE)))</f>
        <v/>
      </c>
      <c r="J1426" s="70"/>
      <c r="K1426" s="70"/>
      <c r="L1426" s="2"/>
      <c r="M1426" s="10"/>
      <c r="N1426" s="10"/>
      <c r="R1426" s="17"/>
      <c r="S1426" s="106" t="str">
        <f>IFERROR(IF(J1426="Y", "Research And Development Programs Cluster:", VLOOKUP(D1426,'Cluster Info'!$A$2:$B$113,2,FALSE)), "Non Cluster:")</f>
        <v>Non Cluster:</v>
      </c>
      <c r="T1426" s="106">
        <f t="shared" si="110"/>
        <v>0</v>
      </c>
      <c r="U1426" s="106">
        <f t="shared" si="112"/>
        <v>0</v>
      </c>
      <c r="V1426" s="106">
        <f t="shared" si="113"/>
        <v>0</v>
      </c>
      <c r="W1426" s="119">
        <f t="shared" si="111"/>
        <v>0</v>
      </c>
      <c r="X1426" s="106">
        <f t="shared" si="114"/>
        <v>0</v>
      </c>
    </row>
    <row r="1427" spans="1:24" ht="14">
      <c r="A1427" s="198"/>
      <c r="D1427" s="1"/>
      <c r="E1427" s="1"/>
      <c r="F1427" s="187"/>
      <c r="G1427" s="187"/>
      <c r="H1427" s="80" t="str">
        <f>IF(ISERROR(IF(ISERROR(VLOOKUP((LEFT(D1427,2)),'Fed. Agency Identifier Table'!A$2:C$63,3,FALSE)),(VLOOKUP((LEFT(D1427,1)),'Fed. Agency Identifier Table'!A$2:C$63,3,FALSE)),(VLOOKUP((LEFT(D1427,2)),'Fed. Agency Identifier Table'!A$2:C$63,3,FALSE)))),"",(IF(ISERROR(VLOOKUP((LEFT(D1427,2)),'Fed. Agency Identifier Table'!A$2:C$63,3,FALSE)),(VLOOKUP((LEFT(D1427,1)),'Fed. Agency Identifier Table'!A$2:C$63,3,FALSE)),(VLOOKUP((LEFT(D1427,2)),'Fed. Agency Identifier Table'!A$2:C$63,3,FALSE)))))</f>
        <v/>
      </c>
      <c r="I1427" s="150" t="str">
        <f>IF(ISNUMBER(SEARCH("*.unk*",D1427)),"Other Federal Awards",IF(ISERROR(VLOOKUP(D1427,'CFDA Program Titles Table'!A$2:C$2607,3,FALSE)),"",VLOOKUP(D1427,'CFDA Program Titles Table'!A$2:C$2607,3,FALSE)))</f>
        <v/>
      </c>
      <c r="J1427" s="70"/>
      <c r="K1427" s="70"/>
      <c r="L1427" s="2"/>
      <c r="M1427" s="10"/>
      <c r="N1427" s="10"/>
      <c r="R1427" s="17"/>
      <c r="S1427" s="106" t="str">
        <f>IFERROR(IF(J1427="Y", "Research And Development Programs Cluster:", VLOOKUP(D1427,'Cluster Info'!$A$2:$B$113,2,FALSE)), "Non Cluster:")</f>
        <v>Non Cluster:</v>
      </c>
      <c r="T1427" s="106">
        <f t="shared" si="110"/>
        <v>0</v>
      </c>
      <c r="U1427" s="106">
        <f t="shared" si="112"/>
        <v>0</v>
      </c>
      <c r="V1427" s="106">
        <f t="shared" si="113"/>
        <v>0</v>
      </c>
      <c r="W1427" s="119">
        <f t="shared" si="111"/>
        <v>0</v>
      </c>
      <c r="X1427" s="106">
        <f t="shared" si="114"/>
        <v>0</v>
      </c>
    </row>
    <row r="1428" spans="1:24" ht="14">
      <c r="A1428" s="198"/>
      <c r="D1428" s="1"/>
      <c r="E1428" s="1"/>
      <c r="F1428" s="187"/>
      <c r="G1428" s="187"/>
      <c r="H1428" s="80" t="str">
        <f>IF(ISERROR(IF(ISERROR(VLOOKUP((LEFT(D1428,2)),'Fed. Agency Identifier Table'!A$2:C$63,3,FALSE)),(VLOOKUP((LEFT(D1428,1)),'Fed. Agency Identifier Table'!A$2:C$63,3,FALSE)),(VLOOKUP((LEFT(D1428,2)),'Fed. Agency Identifier Table'!A$2:C$63,3,FALSE)))),"",(IF(ISERROR(VLOOKUP((LEFT(D1428,2)),'Fed. Agency Identifier Table'!A$2:C$63,3,FALSE)),(VLOOKUP((LEFT(D1428,1)),'Fed. Agency Identifier Table'!A$2:C$63,3,FALSE)),(VLOOKUP((LEFT(D1428,2)),'Fed. Agency Identifier Table'!A$2:C$63,3,FALSE)))))</f>
        <v/>
      </c>
      <c r="I1428" s="150" t="str">
        <f>IF(ISNUMBER(SEARCH("*.unk*",D1428)),"Other Federal Awards",IF(ISERROR(VLOOKUP(D1428,'CFDA Program Titles Table'!A$2:C$2607,3,FALSE)),"",VLOOKUP(D1428,'CFDA Program Titles Table'!A$2:C$2607,3,FALSE)))</f>
        <v/>
      </c>
      <c r="J1428" s="70"/>
      <c r="K1428" s="70"/>
      <c r="L1428" s="2"/>
      <c r="M1428" s="10"/>
      <c r="N1428" s="10"/>
      <c r="R1428" s="17"/>
      <c r="S1428" s="106" t="str">
        <f>IFERROR(IF(J1428="Y", "Research And Development Programs Cluster:", VLOOKUP(D1428,'Cluster Info'!$A$2:$B$113,2,FALSE)), "Non Cluster:")</f>
        <v>Non Cluster:</v>
      </c>
      <c r="T1428" s="106">
        <f t="shared" si="110"/>
        <v>0</v>
      </c>
      <c r="U1428" s="106">
        <f t="shared" si="112"/>
        <v>0</v>
      </c>
      <c r="V1428" s="106">
        <f t="shared" si="113"/>
        <v>0</v>
      </c>
      <c r="W1428" s="119">
        <f t="shared" si="111"/>
        <v>0</v>
      </c>
      <c r="X1428" s="106">
        <f t="shared" si="114"/>
        <v>0</v>
      </c>
    </row>
    <row r="1429" spans="1:24" ht="14">
      <c r="A1429" s="198"/>
      <c r="D1429" s="1"/>
      <c r="E1429" s="1"/>
      <c r="F1429" s="187"/>
      <c r="G1429" s="187"/>
      <c r="H1429" s="80" t="str">
        <f>IF(ISERROR(IF(ISERROR(VLOOKUP((LEFT(D1429,2)),'Fed. Agency Identifier Table'!A$2:C$63,3,FALSE)),(VLOOKUP((LEFT(D1429,1)),'Fed. Agency Identifier Table'!A$2:C$63,3,FALSE)),(VLOOKUP((LEFT(D1429,2)),'Fed. Agency Identifier Table'!A$2:C$63,3,FALSE)))),"",(IF(ISERROR(VLOOKUP((LEFT(D1429,2)),'Fed. Agency Identifier Table'!A$2:C$63,3,FALSE)),(VLOOKUP((LEFT(D1429,1)),'Fed. Agency Identifier Table'!A$2:C$63,3,FALSE)),(VLOOKUP((LEFT(D1429,2)),'Fed. Agency Identifier Table'!A$2:C$63,3,FALSE)))))</f>
        <v/>
      </c>
      <c r="I1429" s="150" t="str">
        <f>IF(ISNUMBER(SEARCH("*.unk*",D1429)),"Other Federal Awards",IF(ISERROR(VLOOKUP(D1429,'CFDA Program Titles Table'!A$2:C$2607,3,FALSE)),"",VLOOKUP(D1429,'CFDA Program Titles Table'!A$2:C$2607,3,FALSE)))</f>
        <v/>
      </c>
      <c r="J1429" s="70"/>
      <c r="K1429" s="70"/>
      <c r="L1429" s="2"/>
      <c r="M1429" s="10"/>
      <c r="N1429" s="10"/>
      <c r="R1429" s="17"/>
      <c r="S1429" s="106" t="str">
        <f>IFERROR(IF(J1429="Y", "Research And Development Programs Cluster:", VLOOKUP(D1429,'Cluster Info'!$A$2:$B$113,2,FALSE)), "Non Cluster:")</f>
        <v>Non Cluster:</v>
      </c>
      <c r="T1429" s="106">
        <f t="shared" si="110"/>
        <v>0</v>
      </c>
      <c r="U1429" s="106">
        <f t="shared" si="112"/>
        <v>0</v>
      </c>
      <c r="V1429" s="106">
        <f t="shared" si="113"/>
        <v>0</v>
      </c>
      <c r="W1429" s="119">
        <f t="shared" si="111"/>
        <v>0</v>
      </c>
      <c r="X1429" s="106">
        <f t="shared" si="114"/>
        <v>0</v>
      </c>
    </row>
    <row r="1430" spans="1:24" ht="14">
      <c r="A1430" s="198"/>
      <c r="D1430" s="1"/>
      <c r="E1430" s="1"/>
      <c r="F1430" s="187"/>
      <c r="G1430" s="187"/>
      <c r="H1430" s="80" t="str">
        <f>IF(ISERROR(IF(ISERROR(VLOOKUP((LEFT(D1430,2)),'Fed. Agency Identifier Table'!A$2:C$63,3,FALSE)),(VLOOKUP((LEFT(D1430,1)),'Fed. Agency Identifier Table'!A$2:C$63,3,FALSE)),(VLOOKUP((LEFT(D1430,2)),'Fed. Agency Identifier Table'!A$2:C$63,3,FALSE)))),"",(IF(ISERROR(VLOOKUP((LEFT(D1430,2)),'Fed. Agency Identifier Table'!A$2:C$63,3,FALSE)),(VLOOKUP((LEFT(D1430,1)),'Fed. Agency Identifier Table'!A$2:C$63,3,FALSE)),(VLOOKUP((LEFT(D1430,2)),'Fed. Agency Identifier Table'!A$2:C$63,3,FALSE)))))</f>
        <v/>
      </c>
      <c r="I1430" s="150" t="str">
        <f>IF(ISNUMBER(SEARCH("*.unk*",D1430)),"Other Federal Awards",IF(ISERROR(VLOOKUP(D1430,'CFDA Program Titles Table'!A$2:C$2607,3,FALSE)),"",VLOOKUP(D1430,'CFDA Program Titles Table'!A$2:C$2607,3,FALSE)))</f>
        <v/>
      </c>
      <c r="J1430" s="70"/>
      <c r="K1430" s="70"/>
      <c r="L1430" s="2"/>
      <c r="M1430" s="10"/>
      <c r="N1430" s="10"/>
      <c r="R1430" s="17"/>
      <c r="S1430" s="106" t="str">
        <f>IFERROR(IF(J1430="Y", "Research And Development Programs Cluster:", VLOOKUP(D1430,'Cluster Info'!$A$2:$B$113,2,FALSE)), "Non Cluster:")</f>
        <v>Non Cluster:</v>
      </c>
      <c r="T1430" s="106">
        <f t="shared" si="110"/>
        <v>0</v>
      </c>
      <c r="U1430" s="106">
        <f t="shared" si="112"/>
        <v>0</v>
      </c>
      <c r="V1430" s="106">
        <f t="shared" si="113"/>
        <v>0</v>
      </c>
      <c r="W1430" s="119">
        <f t="shared" si="111"/>
        <v>0</v>
      </c>
      <c r="X1430" s="106">
        <f t="shared" si="114"/>
        <v>0</v>
      </c>
    </row>
    <row r="1431" spans="1:24" ht="14">
      <c r="A1431" s="198"/>
      <c r="D1431" s="1"/>
      <c r="E1431" s="1"/>
      <c r="F1431" s="187"/>
      <c r="G1431" s="187"/>
      <c r="H1431" s="80" t="str">
        <f>IF(ISERROR(IF(ISERROR(VLOOKUP((LEFT(D1431,2)),'Fed. Agency Identifier Table'!A$2:C$63,3,FALSE)),(VLOOKUP((LEFT(D1431,1)),'Fed. Agency Identifier Table'!A$2:C$63,3,FALSE)),(VLOOKUP((LEFT(D1431,2)),'Fed. Agency Identifier Table'!A$2:C$63,3,FALSE)))),"",(IF(ISERROR(VLOOKUP((LEFT(D1431,2)),'Fed. Agency Identifier Table'!A$2:C$63,3,FALSE)),(VLOOKUP((LEFT(D1431,1)),'Fed. Agency Identifier Table'!A$2:C$63,3,FALSE)),(VLOOKUP((LEFT(D1431,2)),'Fed. Agency Identifier Table'!A$2:C$63,3,FALSE)))))</f>
        <v/>
      </c>
      <c r="I1431" s="150" t="str">
        <f>IF(ISNUMBER(SEARCH("*.unk*",D1431)),"Other Federal Awards",IF(ISERROR(VLOOKUP(D1431,'CFDA Program Titles Table'!A$2:C$2607,3,FALSE)),"",VLOOKUP(D1431,'CFDA Program Titles Table'!A$2:C$2607,3,FALSE)))</f>
        <v/>
      </c>
      <c r="J1431" s="70"/>
      <c r="K1431" s="70"/>
      <c r="L1431" s="2"/>
      <c r="M1431" s="10"/>
      <c r="N1431" s="10"/>
      <c r="R1431" s="17"/>
      <c r="S1431" s="106" t="str">
        <f>IFERROR(IF(J1431="Y", "Research And Development Programs Cluster:", VLOOKUP(D1431,'Cluster Info'!$A$2:$B$113,2,FALSE)), "Non Cluster:")</f>
        <v>Non Cluster:</v>
      </c>
      <c r="T1431" s="106">
        <f t="shared" si="110"/>
        <v>0</v>
      </c>
      <c r="U1431" s="106">
        <f t="shared" si="112"/>
        <v>0</v>
      </c>
      <c r="V1431" s="106">
        <f t="shared" si="113"/>
        <v>0</v>
      </c>
      <c r="W1431" s="119">
        <f t="shared" si="111"/>
        <v>0</v>
      </c>
      <c r="X1431" s="106">
        <f t="shared" si="114"/>
        <v>0</v>
      </c>
    </row>
    <row r="1432" spans="1:24" ht="14">
      <c r="A1432" s="198"/>
      <c r="D1432" s="1"/>
      <c r="E1432" s="1"/>
      <c r="F1432" s="187"/>
      <c r="G1432" s="187"/>
      <c r="H1432" s="80" t="str">
        <f>IF(ISERROR(IF(ISERROR(VLOOKUP((LEFT(D1432,2)),'Fed. Agency Identifier Table'!A$2:C$63,3,FALSE)),(VLOOKUP((LEFT(D1432,1)),'Fed. Agency Identifier Table'!A$2:C$63,3,FALSE)),(VLOOKUP((LEFT(D1432,2)),'Fed. Agency Identifier Table'!A$2:C$63,3,FALSE)))),"",(IF(ISERROR(VLOOKUP((LEFT(D1432,2)),'Fed. Agency Identifier Table'!A$2:C$63,3,FALSE)),(VLOOKUP((LEFT(D1432,1)),'Fed. Agency Identifier Table'!A$2:C$63,3,FALSE)),(VLOOKUP((LEFT(D1432,2)),'Fed. Agency Identifier Table'!A$2:C$63,3,FALSE)))))</f>
        <v/>
      </c>
      <c r="I1432" s="150" t="str">
        <f>IF(ISNUMBER(SEARCH("*.unk*",D1432)),"Other Federal Awards",IF(ISERROR(VLOOKUP(D1432,'CFDA Program Titles Table'!A$2:C$2607,3,FALSE)),"",VLOOKUP(D1432,'CFDA Program Titles Table'!A$2:C$2607,3,FALSE)))</f>
        <v/>
      </c>
      <c r="J1432" s="70"/>
      <c r="K1432" s="70"/>
      <c r="L1432" s="2"/>
      <c r="M1432" s="10"/>
      <c r="N1432" s="10"/>
      <c r="R1432" s="17"/>
      <c r="S1432" s="106" t="str">
        <f>IFERROR(IF(J1432="Y", "Research And Development Programs Cluster:", VLOOKUP(D1432,'Cluster Info'!$A$2:$B$113,2,FALSE)), "Non Cluster:")</f>
        <v>Non Cluster:</v>
      </c>
      <c r="T1432" s="106">
        <f t="shared" si="110"/>
        <v>0</v>
      </c>
      <c r="U1432" s="106">
        <f t="shared" si="112"/>
        <v>0</v>
      </c>
      <c r="V1432" s="106">
        <f t="shared" si="113"/>
        <v>0</v>
      </c>
      <c r="W1432" s="119">
        <f t="shared" si="111"/>
        <v>0</v>
      </c>
      <c r="X1432" s="106">
        <f t="shared" si="114"/>
        <v>0</v>
      </c>
    </row>
    <row r="1433" spans="1:24" ht="14">
      <c r="A1433" s="198"/>
      <c r="D1433" s="1"/>
      <c r="E1433" s="1"/>
      <c r="F1433" s="187"/>
      <c r="G1433" s="187"/>
      <c r="H1433" s="80" t="str">
        <f>IF(ISERROR(IF(ISERROR(VLOOKUP((LEFT(D1433,2)),'Fed. Agency Identifier Table'!A$2:C$63,3,FALSE)),(VLOOKUP((LEFT(D1433,1)),'Fed. Agency Identifier Table'!A$2:C$63,3,FALSE)),(VLOOKUP((LEFT(D1433,2)),'Fed. Agency Identifier Table'!A$2:C$63,3,FALSE)))),"",(IF(ISERROR(VLOOKUP((LEFT(D1433,2)),'Fed. Agency Identifier Table'!A$2:C$63,3,FALSE)),(VLOOKUP((LEFT(D1433,1)),'Fed. Agency Identifier Table'!A$2:C$63,3,FALSE)),(VLOOKUP((LEFT(D1433,2)),'Fed. Agency Identifier Table'!A$2:C$63,3,FALSE)))))</f>
        <v/>
      </c>
      <c r="I1433" s="150" t="str">
        <f>IF(ISNUMBER(SEARCH("*.unk*",D1433)),"Other Federal Awards",IF(ISERROR(VLOOKUP(D1433,'CFDA Program Titles Table'!A$2:C$2607,3,FALSE)),"",VLOOKUP(D1433,'CFDA Program Titles Table'!A$2:C$2607,3,FALSE)))</f>
        <v/>
      </c>
      <c r="J1433" s="70"/>
      <c r="K1433" s="70"/>
      <c r="L1433" s="2"/>
      <c r="M1433" s="10"/>
      <c r="N1433" s="10"/>
      <c r="R1433" s="17"/>
      <c r="S1433" s="106" t="str">
        <f>IFERROR(IF(J1433="Y", "Research And Development Programs Cluster:", VLOOKUP(D1433,'Cluster Info'!$A$2:$B$113,2,FALSE)), "Non Cluster:")</f>
        <v>Non Cluster:</v>
      </c>
      <c r="T1433" s="106">
        <f t="shared" si="110"/>
        <v>0</v>
      </c>
      <c r="U1433" s="106">
        <f t="shared" si="112"/>
        <v>0</v>
      </c>
      <c r="V1433" s="106">
        <f t="shared" si="113"/>
        <v>0</v>
      </c>
      <c r="W1433" s="119">
        <f t="shared" si="111"/>
        <v>0</v>
      </c>
      <c r="X1433" s="106">
        <f t="shared" si="114"/>
        <v>0</v>
      </c>
    </row>
    <row r="1434" spans="1:24" ht="14">
      <c r="A1434" s="198"/>
      <c r="D1434" s="1"/>
      <c r="E1434" s="1"/>
      <c r="F1434" s="187"/>
      <c r="G1434" s="187"/>
      <c r="H1434" s="80" t="str">
        <f>IF(ISERROR(IF(ISERROR(VLOOKUP((LEFT(D1434,2)),'Fed. Agency Identifier Table'!A$2:C$63,3,FALSE)),(VLOOKUP((LEFT(D1434,1)),'Fed. Agency Identifier Table'!A$2:C$63,3,FALSE)),(VLOOKUP((LEFT(D1434,2)),'Fed. Agency Identifier Table'!A$2:C$63,3,FALSE)))),"",(IF(ISERROR(VLOOKUP((LEFT(D1434,2)),'Fed. Agency Identifier Table'!A$2:C$63,3,FALSE)),(VLOOKUP((LEFT(D1434,1)),'Fed. Agency Identifier Table'!A$2:C$63,3,FALSE)),(VLOOKUP((LEFT(D1434,2)),'Fed. Agency Identifier Table'!A$2:C$63,3,FALSE)))))</f>
        <v/>
      </c>
      <c r="I1434" s="150" t="str">
        <f>IF(ISNUMBER(SEARCH("*.unk*",D1434)),"Other Federal Awards",IF(ISERROR(VLOOKUP(D1434,'CFDA Program Titles Table'!A$2:C$2607,3,FALSE)),"",VLOOKUP(D1434,'CFDA Program Titles Table'!A$2:C$2607,3,FALSE)))</f>
        <v/>
      </c>
      <c r="J1434" s="70"/>
      <c r="K1434" s="70"/>
      <c r="L1434" s="2"/>
      <c r="M1434" s="10"/>
      <c r="N1434" s="10"/>
      <c r="R1434" s="17"/>
      <c r="S1434" s="106" t="str">
        <f>IFERROR(IF(J1434="Y", "Research And Development Programs Cluster:", VLOOKUP(D1434,'Cluster Info'!$A$2:$B$113,2,FALSE)), "Non Cluster:")</f>
        <v>Non Cluster:</v>
      </c>
      <c r="T1434" s="106">
        <f t="shared" si="110"/>
        <v>0</v>
      </c>
      <c r="U1434" s="106">
        <f t="shared" si="112"/>
        <v>0</v>
      </c>
      <c r="V1434" s="106">
        <f t="shared" si="113"/>
        <v>0</v>
      </c>
      <c r="W1434" s="119">
        <f t="shared" si="111"/>
        <v>0</v>
      </c>
      <c r="X1434" s="106">
        <f t="shared" si="114"/>
        <v>0</v>
      </c>
    </row>
    <row r="1435" spans="1:24" ht="14">
      <c r="A1435" s="198"/>
      <c r="D1435" s="1"/>
      <c r="E1435" s="1"/>
      <c r="F1435" s="187"/>
      <c r="G1435" s="187"/>
      <c r="H1435" s="80" t="str">
        <f>IF(ISERROR(IF(ISERROR(VLOOKUP((LEFT(D1435,2)),'Fed. Agency Identifier Table'!A$2:C$63,3,FALSE)),(VLOOKUP((LEFT(D1435,1)),'Fed. Agency Identifier Table'!A$2:C$63,3,FALSE)),(VLOOKUP((LEFT(D1435,2)),'Fed. Agency Identifier Table'!A$2:C$63,3,FALSE)))),"",(IF(ISERROR(VLOOKUP((LEFT(D1435,2)),'Fed. Agency Identifier Table'!A$2:C$63,3,FALSE)),(VLOOKUP((LEFT(D1435,1)),'Fed. Agency Identifier Table'!A$2:C$63,3,FALSE)),(VLOOKUP((LEFT(D1435,2)),'Fed. Agency Identifier Table'!A$2:C$63,3,FALSE)))))</f>
        <v/>
      </c>
      <c r="I1435" s="150" t="str">
        <f>IF(ISNUMBER(SEARCH("*.unk*",D1435)),"Other Federal Awards",IF(ISERROR(VLOOKUP(D1435,'CFDA Program Titles Table'!A$2:C$2607,3,FALSE)),"",VLOOKUP(D1435,'CFDA Program Titles Table'!A$2:C$2607,3,FALSE)))</f>
        <v/>
      </c>
      <c r="J1435" s="70"/>
      <c r="K1435" s="70"/>
      <c r="L1435" s="2"/>
      <c r="M1435" s="10"/>
      <c r="N1435" s="10"/>
      <c r="R1435" s="17"/>
      <c r="S1435" s="106" t="str">
        <f>IFERROR(IF(J1435="Y", "Research And Development Programs Cluster:", VLOOKUP(D1435,'Cluster Info'!$A$2:$B$113,2,FALSE)), "Non Cluster:")</f>
        <v>Non Cluster:</v>
      </c>
      <c r="T1435" s="106">
        <f t="shared" si="110"/>
        <v>0</v>
      </c>
      <c r="U1435" s="106">
        <f t="shared" si="112"/>
        <v>0</v>
      </c>
      <c r="V1435" s="106">
        <f t="shared" si="113"/>
        <v>0</v>
      </c>
      <c r="W1435" s="119">
        <f t="shared" si="111"/>
        <v>0</v>
      </c>
      <c r="X1435" s="106">
        <f t="shared" si="114"/>
        <v>0</v>
      </c>
    </row>
    <row r="1436" spans="1:24" ht="14">
      <c r="A1436" s="198"/>
      <c r="D1436" s="1"/>
      <c r="E1436" s="1"/>
      <c r="F1436" s="187"/>
      <c r="G1436" s="187"/>
      <c r="H1436" s="80" t="str">
        <f>IF(ISERROR(IF(ISERROR(VLOOKUP((LEFT(D1436,2)),'Fed. Agency Identifier Table'!A$2:C$63,3,FALSE)),(VLOOKUP((LEFT(D1436,1)),'Fed. Agency Identifier Table'!A$2:C$63,3,FALSE)),(VLOOKUP((LEFT(D1436,2)),'Fed. Agency Identifier Table'!A$2:C$63,3,FALSE)))),"",(IF(ISERROR(VLOOKUP((LEFT(D1436,2)),'Fed. Agency Identifier Table'!A$2:C$63,3,FALSE)),(VLOOKUP((LEFT(D1436,1)),'Fed. Agency Identifier Table'!A$2:C$63,3,FALSE)),(VLOOKUP((LEFT(D1436,2)),'Fed. Agency Identifier Table'!A$2:C$63,3,FALSE)))))</f>
        <v/>
      </c>
      <c r="I1436" s="150" t="str">
        <f>IF(ISNUMBER(SEARCH("*.unk*",D1436)),"Other Federal Awards",IF(ISERROR(VLOOKUP(D1436,'CFDA Program Titles Table'!A$2:C$2607,3,FALSE)),"",VLOOKUP(D1436,'CFDA Program Titles Table'!A$2:C$2607,3,FALSE)))</f>
        <v/>
      </c>
      <c r="J1436" s="70"/>
      <c r="K1436" s="70"/>
      <c r="L1436" s="2"/>
      <c r="M1436" s="10"/>
      <c r="N1436" s="10"/>
      <c r="R1436" s="17"/>
      <c r="S1436" s="106" t="str">
        <f>IFERROR(IF(J1436="Y", "Research And Development Programs Cluster:", VLOOKUP(D1436,'Cluster Info'!$A$2:$B$113,2,FALSE)), "Non Cluster:")</f>
        <v>Non Cluster:</v>
      </c>
      <c r="T1436" s="106">
        <f t="shared" si="110"/>
        <v>0</v>
      </c>
      <c r="U1436" s="106">
        <f t="shared" si="112"/>
        <v>0</v>
      </c>
      <c r="V1436" s="106">
        <f t="shared" si="113"/>
        <v>0</v>
      </c>
      <c r="W1436" s="119">
        <f t="shared" si="111"/>
        <v>0</v>
      </c>
      <c r="X1436" s="106">
        <f t="shared" si="114"/>
        <v>0</v>
      </c>
    </row>
    <row r="1437" spans="1:24" ht="14">
      <c r="A1437" s="198"/>
      <c r="D1437" s="1"/>
      <c r="E1437" s="1"/>
      <c r="F1437" s="187"/>
      <c r="G1437" s="187"/>
      <c r="H1437" s="80" t="str">
        <f>IF(ISERROR(IF(ISERROR(VLOOKUP((LEFT(D1437,2)),'Fed. Agency Identifier Table'!A$2:C$63,3,FALSE)),(VLOOKUP((LEFT(D1437,1)),'Fed. Agency Identifier Table'!A$2:C$63,3,FALSE)),(VLOOKUP((LEFT(D1437,2)),'Fed. Agency Identifier Table'!A$2:C$63,3,FALSE)))),"",(IF(ISERROR(VLOOKUP((LEFT(D1437,2)),'Fed. Agency Identifier Table'!A$2:C$63,3,FALSE)),(VLOOKUP((LEFT(D1437,1)),'Fed. Agency Identifier Table'!A$2:C$63,3,FALSE)),(VLOOKUP((LEFT(D1437,2)),'Fed. Agency Identifier Table'!A$2:C$63,3,FALSE)))))</f>
        <v/>
      </c>
      <c r="I1437" s="150" t="str">
        <f>IF(ISNUMBER(SEARCH("*.unk*",D1437)),"Other Federal Awards",IF(ISERROR(VLOOKUP(D1437,'CFDA Program Titles Table'!A$2:C$2607,3,FALSE)),"",VLOOKUP(D1437,'CFDA Program Titles Table'!A$2:C$2607,3,FALSE)))</f>
        <v/>
      </c>
      <c r="J1437" s="70"/>
      <c r="K1437" s="70"/>
      <c r="L1437" s="2"/>
      <c r="M1437" s="10"/>
      <c r="N1437" s="10"/>
      <c r="R1437" s="17"/>
      <c r="S1437" s="106" t="str">
        <f>IFERROR(IF(J1437="Y", "Research And Development Programs Cluster:", VLOOKUP(D1437,'Cluster Info'!$A$2:$B$113,2,FALSE)), "Non Cluster:")</f>
        <v>Non Cluster:</v>
      </c>
      <c r="T1437" s="106">
        <f t="shared" si="110"/>
        <v>0</v>
      </c>
      <c r="U1437" s="106">
        <f t="shared" si="112"/>
        <v>0</v>
      </c>
      <c r="V1437" s="106">
        <f t="shared" si="113"/>
        <v>0</v>
      </c>
      <c r="W1437" s="119">
        <f t="shared" si="111"/>
        <v>0</v>
      </c>
      <c r="X1437" s="106">
        <f t="shared" si="114"/>
        <v>0</v>
      </c>
    </row>
    <row r="1438" spans="1:24" ht="14">
      <c r="A1438" s="198"/>
      <c r="D1438" s="1"/>
      <c r="E1438" s="1"/>
      <c r="F1438" s="187"/>
      <c r="G1438" s="187"/>
      <c r="H1438" s="80" t="str">
        <f>IF(ISERROR(IF(ISERROR(VLOOKUP((LEFT(D1438,2)),'Fed. Agency Identifier Table'!A$2:C$63,3,FALSE)),(VLOOKUP((LEFT(D1438,1)),'Fed. Agency Identifier Table'!A$2:C$63,3,FALSE)),(VLOOKUP((LEFT(D1438,2)),'Fed. Agency Identifier Table'!A$2:C$63,3,FALSE)))),"",(IF(ISERROR(VLOOKUP((LEFT(D1438,2)),'Fed. Agency Identifier Table'!A$2:C$63,3,FALSE)),(VLOOKUP((LEFT(D1438,1)),'Fed. Agency Identifier Table'!A$2:C$63,3,FALSE)),(VLOOKUP((LEFT(D1438,2)),'Fed. Agency Identifier Table'!A$2:C$63,3,FALSE)))))</f>
        <v/>
      </c>
      <c r="I1438" s="150" t="str">
        <f>IF(ISNUMBER(SEARCH("*.unk*",D1438)),"Other Federal Awards",IF(ISERROR(VLOOKUP(D1438,'CFDA Program Titles Table'!A$2:C$2607,3,FALSE)),"",VLOOKUP(D1438,'CFDA Program Titles Table'!A$2:C$2607,3,FALSE)))</f>
        <v/>
      </c>
      <c r="J1438" s="70"/>
      <c r="K1438" s="70"/>
      <c r="L1438" s="2"/>
      <c r="M1438" s="10"/>
      <c r="N1438" s="10"/>
      <c r="R1438" s="17"/>
      <c r="S1438" s="106" t="str">
        <f>IFERROR(IF(J1438="Y", "Research And Development Programs Cluster:", VLOOKUP(D1438,'Cluster Info'!$A$2:$B$113,2,FALSE)), "Non Cluster:")</f>
        <v>Non Cluster:</v>
      </c>
      <c r="T1438" s="106">
        <f t="shared" si="110"/>
        <v>0</v>
      </c>
      <c r="U1438" s="106">
        <f t="shared" si="112"/>
        <v>0</v>
      </c>
      <c r="V1438" s="106">
        <f t="shared" si="113"/>
        <v>0</v>
      </c>
      <c r="W1438" s="119">
        <f t="shared" si="111"/>
        <v>0</v>
      </c>
      <c r="X1438" s="106">
        <f t="shared" si="114"/>
        <v>0</v>
      </c>
    </row>
    <row r="1439" spans="1:24" ht="14">
      <c r="A1439" s="198"/>
      <c r="D1439" s="1"/>
      <c r="E1439" s="1"/>
      <c r="F1439" s="187"/>
      <c r="G1439" s="187"/>
      <c r="H1439" s="80" t="str">
        <f>IF(ISERROR(IF(ISERROR(VLOOKUP((LEFT(D1439,2)),'Fed. Agency Identifier Table'!A$2:C$63,3,FALSE)),(VLOOKUP((LEFT(D1439,1)),'Fed. Agency Identifier Table'!A$2:C$63,3,FALSE)),(VLOOKUP((LEFT(D1439,2)),'Fed. Agency Identifier Table'!A$2:C$63,3,FALSE)))),"",(IF(ISERROR(VLOOKUP((LEFT(D1439,2)),'Fed. Agency Identifier Table'!A$2:C$63,3,FALSE)),(VLOOKUP((LEFT(D1439,1)),'Fed. Agency Identifier Table'!A$2:C$63,3,FALSE)),(VLOOKUP((LEFT(D1439,2)),'Fed. Agency Identifier Table'!A$2:C$63,3,FALSE)))))</f>
        <v/>
      </c>
      <c r="I1439" s="150" t="str">
        <f>IF(ISNUMBER(SEARCH("*.unk*",D1439)),"Other Federal Awards",IF(ISERROR(VLOOKUP(D1439,'CFDA Program Titles Table'!A$2:C$2607,3,FALSE)),"",VLOOKUP(D1439,'CFDA Program Titles Table'!A$2:C$2607,3,FALSE)))</f>
        <v/>
      </c>
      <c r="J1439" s="70"/>
      <c r="K1439" s="70"/>
      <c r="L1439" s="2"/>
      <c r="M1439" s="10"/>
      <c r="N1439" s="10"/>
      <c r="R1439" s="17"/>
      <c r="S1439" s="106" t="str">
        <f>IFERROR(IF(J1439="Y", "Research And Development Programs Cluster:", VLOOKUP(D1439,'Cluster Info'!$A$2:$B$113,2,FALSE)), "Non Cluster:")</f>
        <v>Non Cluster:</v>
      </c>
      <c r="T1439" s="106">
        <f t="shared" si="110"/>
        <v>0</v>
      </c>
      <c r="U1439" s="106">
        <f t="shared" si="112"/>
        <v>0</v>
      </c>
      <c r="V1439" s="106">
        <f t="shared" si="113"/>
        <v>0</v>
      </c>
      <c r="W1439" s="119">
        <f t="shared" si="111"/>
        <v>0</v>
      </c>
      <c r="X1439" s="106">
        <f t="shared" si="114"/>
        <v>0</v>
      </c>
    </row>
    <row r="1440" spans="1:24" ht="14">
      <c r="A1440" s="198"/>
      <c r="D1440" s="1"/>
      <c r="E1440" s="1"/>
      <c r="F1440" s="187"/>
      <c r="G1440" s="187"/>
      <c r="H1440" s="80" t="str">
        <f>IF(ISERROR(IF(ISERROR(VLOOKUP((LEFT(D1440,2)),'Fed. Agency Identifier Table'!A$2:C$63,3,FALSE)),(VLOOKUP((LEFT(D1440,1)),'Fed. Agency Identifier Table'!A$2:C$63,3,FALSE)),(VLOOKUP((LEFT(D1440,2)),'Fed. Agency Identifier Table'!A$2:C$63,3,FALSE)))),"",(IF(ISERROR(VLOOKUP((LEFT(D1440,2)),'Fed. Agency Identifier Table'!A$2:C$63,3,FALSE)),(VLOOKUP((LEFT(D1440,1)),'Fed. Agency Identifier Table'!A$2:C$63,3,FALSE)),(VLOOKUP((LEFT(D1440,2)),'Fed. Agency Identifier Table'!A$2:C$63,3,FALSE)))))</f>
        <v/>
      </c>
      <c r="I1440" s="150" t="str">
        <f>IF(ISNUMBER(SEARCH("*.unk*",D1440)),"Other Federal Awards",IF(ISERROR(VLOOKUP(D1440,'CFDA Program Titles Table'!A$2:C$2607,3,FALSE)),"",VLOOKUP(D1440,'CFDA Program Titles Table'!A$2:C$2607,3,FALSE)))</f>
        <v/>
      </c>
      <c r="J1440" s="70"/>
      <c r="K1440" s="70"/>
      <c r="L1440" s="2"/>
      <c r="M1440" s="10"/>
      <c r="N1440" s="10"/>
      <c r="R1440" s="17"/>
      <c r="S1440" s="106" t="str">
        <f>IFERROR(IF(J1440="Y", "Research And Development Programs Cluster:", VLOOKUP(D1440,'Cluster Info'!$A$2:$B$113,2,FALSE)), "Non Cluster:")</f>
        <v>Non Cluster:</v>
      </c>
      <c r="T1440" s="106">
        <f t="shared" si="110"/>
        <v>0</v>
      </c>
      <c r="U1440" s="106">
        <f t="shared" si="112"/>
        <v>0</v>
      </c>
      <c r="V1440" s="106">
        <f t="shared" si="113"/>
        <v>0</v>
      </c>
      <c r="W1440" s="119">
        <f t="shared" si="111"/>
        <v>0</v>
      </c>
      <c r="X1440" s="106">
        <f t="shared" si="114"/>
        <v>0</v>
      </c>
    </row>
    <row r="1441" spans="1:24" ht="14">
      <c r="A1441" s="198"/>
      <c r="D1441" s="1"/>
      <c r="E1441" s="1"/>
      <c r="F1441" s="187"/>
      <c r="G1441" s="187"/>
      <c r="H1441" s="80" t="str">
        <f>IF(ISERROR(IF(ISERROR(VLOOKUP((LEFT(D1441,2)),'Fed. Agency Identifier Table'!A$2:C$63,3,FALSE)),(VLOOKUP((LEFT(D1441,1)),'Fed. Agency Identifier Table'!A$2:C$63,3,FALSE)),(VLOOKUP((LEFT(D1441,2)),'Fed. Agency Identifier Table'!A$2:C$63,3,FALSE)))),"",(IF(ISERROR(VLOOKUP((LEFT(D1441,2)),'Fed. Agency Identifier Table'!A$2:C$63,3,FALSE)),(VLOOKUP((LEFT(D1441,1)),'Fed. Agency Identifier Table'!A$2:C$63,3,FALSE)),(VLOOKUP((LEFT(D1441,2)),'Fed. Agency Identifier Table'!A$2:C$63,3,FALSE)))))</f>
        <v/>
      </c>
      <c r="I1441" s="150" t="str">
        <f>IF(ISNUMBER(SEARCH("*.unk*",D1441)),"Other Federal Awards",IF(ISERROR(VLOOKUP(D1441,'CFDA Program Titles Table'!A$2:C$2607,3,FALSE)),"",VLOOKUP(D1441,'CFDA Program Titles Table'!A$2:C$2607,3,FALSE)))</f>
        <v/>
      </c>
      <c r="J1441" s="70"/>
      <c r="K1441" s="70"/>
      <c r="L1441" s="2"/>
      <c r="M1441" s="10"/>
      <c r="N1441" s="10"/>
      <c r="R1441" s="17"/>
      <c r="S1441" s="106" t="str">
        <f>IFERROR(IF(J1441="Y", "Research And Development Programs Cluster:", VLOOKUP(D1441,'Cluster Info'!$A$2:$B$113,2,FALSE)), "Non Cluster:")</f>
        <v>Non Cluster:</v>
      </c>
      <c r="T1441" s="106">
        <f t="shared" si="110"/>
        <v>0</v>
      </c>
      <c r="U1441" s="106">
        <f t="shared" si="112"/>
        <v>0</v>
      </c>
      <c r="V1441" s="106">
        <f t="shared" si="113"/>
        <v>0</v>
      </c>
      <c r="W1441" s="119">
        <f t="shared" si="111"/>
        <v>0</v>
      </c>
      <c r="X1441" s="106">
        <f t="shared" si="114"/>
        <v>0</v>
      </c>
    </row>
    <row r="1442" spans="1:24" ht="14">
      <c r="A1442" s="198"/>
      <c r="D1442" s="1"/>
      <c r="E1442" s="1"/>
      <c r="F1442" s="187"/>
      <c r="G1442" s="187"/>
      <c r="H1442" s="80" t="str">
        <f>IF(ISERROR(IF(ISERROR(VLOOKUP((LEFT(D1442,2)),'Fed. Agency Identifier Table'!A$2:C$63,3,FALSE)),(VLOOKUP((LEFT(D1442,1)),'Fed. Agency Identifier Table'!A$2:C$63,3,FALSE)),(VLOOKUP((LEFT(D1442,2)),'Fed. Agency Identifier Table'!A$2:C$63,3,FALSE)))),"",(IF(ISERROR(VLOOKUP((LEFT(D1442,2)),'Fed. Agency Identifier Table'!A$2:C$63,3,FALSE)),(VLOOKUP((LEFT(D1442,1)),'Fed. Agency Identifier Table'!A$2:C$63,3,FALSE)),(VLOOKUP((LEFT(D1442,2)),'Fed. Agency Identifier Table'!A$2:C$63,3,FALSE)))))</f>
        <v/>
      </c>
      <c r="I1442" s="150" t="str">
        <f>IF(ISNUMBER(SEARCH("*.unk*",D1442)),"Other Federal Awards",IF(ISERROR(VLOOKUP(D1442,'CFDA Program Titles Table'!A$2:C$2607,3,FALSE)),"",VLOOKUP(D1442,'CFDA Program Titles Table'!A$2:C$2607,3,FALSE)))</f>
        <v/>
      </c>
      <c r="J1442" s="70"/>
      <c r="K1442" s="70"/>
      <c r="L1442" s="2"/>
      <c r="M1442" s="10"/>
      <c r="N1442" s="10"/>
      <c r="R1442" s="17"/>
      <c r="S1442" s="106" t="str">
        <f>IFERROR(IF(J1442="Y", "Research And Development Programs Cluster:", VLOOKUP(D1442,'Cluster Info'!$A$2:$B$113,2,FALSE)), "Non Cluster:")</f>
        <v>Non Cluster:</v>
      </c>
      <c r="T1442" s="106">
        <f t="shared" si="110"/>
        <v>0</v>
      </c>
      <c r="U1442" s="106">
        <f t="shared" si="112"/>
        <v>0</v>
      </c>
      <c r="V1442" s="106">
        <f t="shared" si="113"/>
        <v>0</v>
      </c>
      <c r="W1442" s="119">
        <f t="shared" si="111"/>
        <v>0</v>
      </c>
      <c r="X1442" s="106">
        <f t="shared" si="114"/>
        <v>0</v>
      </c>
    </row>
    <row r="1443" spans="1:24" ht="14">
      <c r="A1443" s="198"/>
      <c r="D1443" s="1"/>
      <c r="E1443" s="1"/>
      <c r="F1443" s="187"/>
      <c r="G1443" s="187"/>
      <c r="H1443" s="80" t="str">
        <f>IF(ISERROR(IF(ISERROR(VLOOKUP((LEFT(D1443,2)),'Fed. Agency Identifier Table'!A$2:C$63,3,FALSE)),(VLOOKUP((LEFT(D1443,1)),'Fed. Agency Identifier Table'!A$2:C$63,3,FALSE)),(VLOOKUP((LEFT(D1443,2)),'Fed. Agency Identifier Table'!A$2:C$63,3,FALSE)))),"",(IF(ISERROR(VLOOKUP((LEFT(D1443,2)),'Fed. Agency Identifier Table'!A$2:C$63,3,FALSE)),(VLOOKUP((LEFT(D1443,1)),'Fed. Agency Identifier Table'!A$2:C$63,3,FALSE)),(VLOOKUP((LEFT(D1443,2)),'Fed. Agency Identifier Table'!A$2:C$63,3,FALSE)))))</f>
        <v/>
      </c>
      <c r="I1443" s="150" t="str">
        <f>IF(ISNUMBER(SEARCH("*.unk*",D1443)),"Other Federal Awards",IF(ISERROR(VLOOKUP(D1443,'CFDA Program Titles Table'!A$2:C$2607,3,FALSE)),"",VLOOKUP(D1443,'CFDA Program Titles Table'!A$2:C$2607,3,FALSE)))</f>
        <v/>
      </c>
      <c r="J1443" s="70"/>
      <c r="K1443" s="70"/>
      <c r="L1443" s="2"/>
      <c r="M1443" s="10"/>
      <c r="N1443" s="10"/>
      <c r="R1443" s="17"/>
      <c r="S1443" s="106" t="str">
        <f>IFERROR(IF(J1443="Y", "Research And Development Programs Cluster:", VLOOKUP(D1443,'Cluster Info'!$A$2:$B$113,2,FALSE)), "Non Cluster:")</f>
        <v>Non Cluster:</v>
      </c>
      <c r="T1443" s="106">
        <f t="shared" si="110"/>
        <v>0</v>
      </c>
      <c r="U1443" s="106">
        <f t="shared" si="112"/>
        <v>0</v>
      </c>
      <c r="V1443" s="106">
        <f t="shared" si="113"/>
        <v>0</v>
      </c>
      <c r="W1443" s="119">
        <f t="shared" si="111"/>
        <v>0</v>
      </c>
      <c r="X1443" s="106">
        <f t="shared" si="114"/>
        <v>0</v>
      </c>
    </row>
    <row r="1444" spans="1:24" ht="14">
      <c r="A1444" s="198"/>
      <c r="D1444" s="1"/>
      <c r="E1444" s="1"/>
      <c r="F1444" s="187"/>
      <c r="G1444" s="187"/>
      <c r="H1444" s="80" t="str">
        <f>IF(ISERROR(IF(ISERROR(VLOOKUP((LEFT(D1444,2)),'Fed. Agency Identifier Table'!A$2:C$63,3,FALSE)),(VLOOKUP((LEFT(D1444,1)),'Fed. Agency Identifier Table'!A$2:C$63,3,FALSE)),(VLOOKUP((LEFT(D1444,2)),'Fed. Agency Identifier Table'!A$2:C$63,3,FALSE)))),"",(IF(ISERROR(VLOOKUP((LEFT(D1444,2)),'Fed. Agency Identifier Table'!A$2:C$63,3,FALSE)),(VLOOKUP((LEFT(D1444,1)),'Fed. Agency Identifier Table'!A$2:C$63,3,FALSE)),(VLOOKUP((LEFT(D1444,2)),'Fed. Agency Identifier Table'!A$2:C$63,3,FALSE)))))</f>
        <v/>
      </c>
      <c r="I1444" s="150" t="str">
        <f>IF(ISNUMBER(SEARCH("*.unk*",D1444)),"Other Federal Awards",IF(ISERROR(VLOOKUP(D1444,'CFDA Program Titles Table'!A$2:C$2607,3,FALSE)),"",VLOOKUP(D1444,'CFDA Program Titles Table'!A$2:C$2607,3,FALSE)))</f>
        <v/>
      </c>
      <c r="J1444" s="70"/>
      <c r="K1444" s="70"/>
      <c r="L1444" s="2"/>
      <c r="M1444" s="10"/>
      <c r="N1444" s="10"/>
      <c r="R1444" s="17"/>
      <c r="S1444" s="106" t="str">
        <f>IFERROR(IF(J1444="Y", "Research And Development Programs Cluster:", VLOOKUP(D1444,'Cluster Info'!$A$2:$B$113,2,FALSE)), "Non Cluster:")</f>
        <v>Non Cluster:</v>
      </c>
      <c r="T1444" s="106">
        <f t="shared" si="110"/>
        <v>0</v>
      </c>
      <c r="U1444" s="106">
        <f t="shared" si="112"/>
        <v>0</v>
      </c>
      <c r="V1444" s="106">
        <f t="shared" si="113"/>
        <v>0</v>
      </c>
      <c r="W1444" s="119">
        <f t="shared" si="111"/>
        <v>0</v>
      </c>
      <c r="X1444" s="106">
        <f t="shared" si="114"/>
        <v>0</v>
      </c>
    </row>
    <row r="1445" spans="1:24" ht="14">
      <c r="A1445" s="198"/>
      <c r="D1445" s="1"/>
      <c r="E1445" s="1"/>
      <c r="F1445" s="187"/>
      <c r="G1445" s="187"/>
      <c r="H1445" s="80" t="str">
        <f>IF(ISERROR(IF(ISERROR(VLOOKUP((LEFT(D1445,2)),'Fed. Agency Identifier Table'!A$2:C$63,3,FALSE)),(VLOOKUP((LEFT(D1445,1)),'Fed. Agency Identifier Table'!A$2:C$63,3,FALSE)),(VLOOKUP((LEFT(D1445,2)),'Fed. Agency Identifier Table'!A$2:C$63,3,FALSE)))),"",(IF(ISERROR(VLOOKUP((LEFT(D1445,2)),'Fed. Agency Identifier Table'!A$2:C$63,3,FALSE)),(VLOOKUP((LEFT(D1445,1)),'Fed. Agency Identifier Table'!A$2:C$63,3,FALSE)),(VLOOKUP((LEFT(D1445,2)),'Fed. Agency Identifier Table'!A$2:C$63,3,FALSE)))))</f>
        <v/>
      </c>
      <c r="I1445" s="150" t="str">
        <f>IF(ISNUMBER(SEARCH("*.unk*",D1445)),"Other Federal Awards",IF(ISERROR(VLOOKUP(D1445,'CFDA Program Titles Table'!A$2:C$2607,3,FALSE)),"",VLOOKUP(D1445,'CFDA Program Titles Table'!A$2:C$2607,3,FALSE)))</f>
        <v/>
      </c>
      <c r="J1445" s="70"/>
      <c r="K1445" s="70"/>
      <c r="L1445" s="2"/>
      <c r="M1445" s="10"/>
      <c r="N1445" s="10"/>
      <c r="R1445" s="17"/>
      <c r="S1445" s="106" t="str">
        <f>IFERROR(IF(J1445="Y", "Research And Development Programs Cluster:", VLOOKUP(D1445,'Cluster Info'!$A$2:$B$113,2,FALSE)), "Non Cluster:")</f>
        <v>Non Cluster:</v>
      </c>
      <c r="T1445" s="106">
        <f t="shared" si="110"/>
        <v>0</v>
      </c>
      <c r="U1445" s="106">
        <f t="shared" si="112"/>
        <v>0</v>
      </c>
      <c r="V1445" s="106">
        <f t="shared" si="113"/>
        <v>0</v>
      </c>
      <c r="W1445" s="119">
        <f t="shared" si="111"/>
        <v>0</v>
      </c>
      <c r="X1445" s="106">
        <f t="shared" si="114"/>
        <v>0</v>
      </c>
    </row>
    <row r="1446" spans="1:24" ht="14">
      <c r="A1446" s="198"/>
      <c r="D1446" s="1"/>
      <c r="E1446" s="1"/>
      <c r="F1446" s="187"/>
      <c r="G1446" s="187"/>
      <c r="H1446" s="80" t="str">
        <f>IF(ISERROR(IF(ISERROR(VLOOKUP((LEFT(D1446,2)),'Fed. Agency Identifier Table'!A$2:C$63,3,FALSE)),(VLOOKUP((LEFT(D1446,1)),'Fed. Agency Identifier Table'!A$2:C$63,3,FALSE)),(VLOOKUP((LEFT(D1446,2)),'Fed. Agency Identifier Table'!A$2:C$63,3,FALSE)))),"",(IF(ISERROR(VLOOKUP((LEFT(D1446,2)),'Fed. Agency Identifier Table'!A$2:C$63,3,FALSE)),(VLOOKUP((LEFT(D1446,1)),'Fed. Agency Identifier Table'!A$2:C$63,3,FALSE)),(VLOOKUP((LEFT(D1446,2)),'Fed. Agency Identifier Table'!A$2:C$63,3,FALSE)))))</f>
        <v/>
      </c>
      <c r="I1446" s="150" t="str">
        <f>IF(ISNUMBER(SEARCH("*.unk*",D1446)),"Other Federal Awards",IF(ISERROR(VLOOKUP(D1446,'CFDA Program Titles Table'!A$2:C$2607,3,FALSE)),"",VLOOKUP(D1446,'CFDA Program Titles Table'!A$2:C$2607,3,FALSE)))</f>
        <v/>
      </c>
      <c r="J1446" s="70"/>
      <c r="K1446" s="70"/>
      <c r="L1446" s="2"/>
      <c r="M1446" s="10"/>
      <c r="N1446" s="10"/>
      <c r="R1446" s="17"/>
      <c r="S1446" s="106" t="str">
        <f>IFERROR(IF(J1446="Y", "Research And Development Programs Cluster:", VLOOKUP(D1446,'Cluster Info'!$A$2:$B$113,2,FALSE)), "Non Cluster:")</f>
        <v>Non Cluster:</v>
      </c>
      <c r="T1446" s="106">
        <f t="shared" si="110"/>
        <v>0</v>
      </c>
      <c r="U1446" s="106">
        <f t="shared" si="112"/>
        <v>0</v>
      </c>
      <c r="V1446" s="106">
        <f t="shared" si="113"/>
        <v>0</v>
      </c>
      <c r="W1446" s="119">
        <f t="shared" si="111"/>
        <v>0</v>
      </c>
      <c r="X1446" s="106">
        <f t="shared" si="114"/>
        <v>0</v>
      </c>
    </row>
    <row r="1447" spans="1:24" ht="14">
      <c r="A1447" s="198"/>
      <c r="D1447" s="1"/>
      <c r="E1447" s="1"/>
      <c r="F1447" s="187"/>
      <c r="G1447" s="187"/>
      <c r="H1447" s="80" t="str">
        <f>IF(ISERROR(IF(ISERROR(VLOOKUP((LEFT(D1447,2)),'Fed. Agency Identifier Table'!A$2:C$63,3,FALSE)),(VLOOKUP((LEFT(D1447,1)),'Fed. Agency Identifier Table'!A$2:C$63,3,FALSE)),(VLOOKUP((LEFT(D1447,2)),'Fed. Agency Identifier Table'!A$2:C$63,3,FALSE)))),"",(IF(ISERROR(VLOOKUP((LEFT(D1447,2)),'Fed. Agency Identifier Table'!A$2:C$63,3,FALSE)),(VLOOKUP((LEFT(D1447,1)),'Fed. Agency Identifier Table'!A$2:C$63,3,FALSE)),(VLOOKUP((LEFT(D1447,2)),'Fed. Agency Identifier Table'!A$2:C$63,3,FALSE)))))</f>
        <v/>
      </c>
      <c r="I1447" s="150" t="str">
        <f>IF(ISNUMBER(SEARCH("*.unk*",D1447)),"Other Federal Awards",IF(ISERROR(VLOOKUP(D1447,'CFDA Program Titles Table'!A$2:C$2607,3,FALSE)),"",VLOOKUP(D1447,'CFDA Program Titles Table'!A$2:C$2607,3,FALSE)))</f>
        <v/>
      </c>
      <c r="J1447" s="70"/>
      <c r="K1447" s="70"/>
      <c r="L1447" s="2"/>
      <c r="M1447" s="10"/>
      <c r="N1447" s="10"/>
      <c r="R1447" s="17"/>
      <c r="S1447" s="106" t="str">
        <f>IFERROR(IF(J1447="Y", "Research And Development Programs Cluster:", VLOOKUP(D1447,'Cluster Info'!$A$2:$B$113,2,FALSE)), "Non Cluster:")</f>
        <v>Non Cluster:</v>
      </c>
      <c r="T1447" s="106">
        <f t="shared" si="110"/>
        <v>0</v>
      </c>
      <c r="U1447" s="106">
        <f t="shared" si="112"/>
        <v>0</v>
      </c>
      <c r="V1447" s="106">
        <f t="shared" si="113"/>
        <v>0</v>
      </c>
      <c r="W1447" s="119">
        <f t="shared" si="111"/>
        <v>0</v>
      </c>
      <c r="X1447" s="106">
        <f t="shared" si="114"/>
        <v>0</v>
      </c>
    </row>
    <row r="1448" spans="1:24" ht="14">
      <c r="A1448" s="198"/>
      <c r="D1448" s="1"/>
      <c r="E1448" s="1"/>
      <c r="F1448" s="187"/>
      <c r="G1448" s="187"/>
      <c r="H1448" s="80" t="str">
        <f>IF(ISERROR(IF(ISERROR(VLOOKUP((LEFT(D1448,2)),'Fed. Agency Identifier Table'!A$2:C$63,3,FALSE)),(VLOOKUP((LEFT(D1448,1)),'Fed. Agency Identifier Table'!A$2:C$63,3,FALSE)),(VLOOKUP((LEFT(D1448,2)),'Fed. Agency Identifier Table'!A$2:C$63,3,FALSE)))),"",(IF(ISERROR(VLOOKUP((LEFT(D1448,2)),'Fed. Agency Identifier Table'!A$2:C$63,3,FALSE)),(VLOOKUP((LEFT(D1448,1)),'Fed. Agency Identifier Table'!A$2:C$63,3,FALSE)),(VLOOKUP((LEFT(D1448,2)),'Fed. Agency Identifier Table'!A$2:C$63,3,FALSE)))))</f>
        <v/>
      </c>
      <c r="I1448" s="150" t="str">
        <f>IF(ISNUMBER(SEARCH("*.unk*",D1448)),"Other Federal Awards",IF(ISERROR(VLOOKUP(D1448,'CFDA Program Titles Table'!A$2:C$2607,3,FALSE)),"",VLOOKUP(D1448,'CFDA Program Titles Table'!A$2:C$2607,3,FALSE)))</f>
        <v/>
      </c>
      <c r="J1448" s="70"/>
      <c r="K1448" s="70"/>
      <c r="L1448" s="2"/>
      <c r="M1448" s="10"/>
      <c r="N1448" s="10"/>
      <c r="R1448" s="17"/>
      <c r="S1448" s="106" t="str">
        <f>IFERROR(IF(J1448="Y", "Research And Development Programs Cluster:", VLOOKUP(D1448,'Cluster Info'!$A$2:$B$113,2,FALSE)), "Non Cluster:")</f>
        <v>Non Cluster:</v>
      </c>
      <c r="T1448" s="106">
        <f t="shared" si="110"/>
        <v>0</v>
      </c>
      <c r="U1448" s="106">
        <f t="shared" si="112"/>
        <v>0</v>
      </c>
      <c r="V1448" s="106">
        <f t="shared" si="113"/>
        <v>0</v>
      </c>
      <c r="W1448" s="119">
        <f t="shared" si="111"/>
        <v>0</v>
      </c>
      <c r="X1448" s="106">
        <f t="shared" si="114"/>
        <v>0</v>
      </c>
    </row>
    <row r="1449" spans="1:24" ht="14">
      <c r="A1449" s="198"/>
      <c r="D1449" s="1"/>
      <c r="E1449" s="1"/>
      <c r="F1449" s="187"/>
      <c r="G1449" s="187"/>
      <c r="H1449" s="80" t="str">
        <f>IF(ISERROR(IF(ISERROR(VLOOKUP((LEFT(D1449,2)),'Fed. Agency Identifier Table'!A$2:C$63,3,FALSE)),(VLOOKUP((LEFT(D1449,1)),'Fed. Agency Identifier Table'!A$2:C$63,3,FALSE)),(VLOOKUP((LEFT(D1449,2)),'Fed. Agency Identifier Table'!A$2:C$63,3,FALSE)))),"",(IF(ISERROR(VLOOKUP((LEFT(D1449,2)),'Fed. Agency Identifier Table'!A$2:C$63,3,FALSE)),(VLOOKUP((LEFT(D1449,1)),'Fed. Agency Identifier Table'!A$2:C$63,3,FALSE)),(VLOOKUP((LEFT(D1449,2)),'Fed. Agency Identifier Table'!A$2:C$63,3,FALSE)))))</f>
        <v/>
      </c>
      <c r="I1449" s="150" t="str">
        <f>IF(ISNUMBER(SEARCH("*.unk*",D1449)),"Other Federal Awards",IF(ISERROR(VLOOKUP(D1449,'CFDA Program Titles Table'!A$2:C$2607,3,FALSE)),"",VLOOKUP(D1449,'CFDA Program Titles Table'!A$2:C$2607,3,FALSE)))</f>
        <v/>
      </c>
      <c r="J1449" s="70"/>
      <c r="K1449" s="70"/>
      <c r="L1449" s="2"/>
      <c r="M1449" s="10"/>
      <c r="N1449" s="10"/>
      <c r="R1449" s="17"/>
      <c r="S1449" s="106" t="str">
        <f>IFERROR(IF(J1449="Y", "Research And Development Programs Cluster:", VLOOKUP(D1449,'Cluster Info'!$A$2:$B$113,2,FALSE)), "Non Cluster:")</f>
        <v>Non Cluster:</v>
      </c>
      <c r="T1449" s="106">
        <f t="shared" si="110"/>
        <v>0</v>
      </c>
      <c r="U1449" s="106">
        <f t="shared" si="112"/>
        <v>0</v>
      </c>
      <c r="V1449" s="106">
        <f t="shared" si="113"/>
        <v>0</v>
      </c>
      <c r="W1449" s="119">
        <f t="shared" si="111"/>
        <v>0</v>
      </c>
      <c r="X1449" s="106">
        <f t="shared" si="114"/>
        <v>0</v>
      </c>
    </row>
    <row r="1450" spans="1:24" ht="14">
      <c r="A1450" s="198"/>
      <c r="D1450" s="1"/>
      <c r="E1450" s="1"/>
      <c r="F1450" s="187"/>
      <c r="G1450" s="187"/>
      <c r="H1450" s="80" t="str">
        <f>IF(ISERROR(IF(ISERROR(VLOOKUP((LEFT(D1450,2)),'Fed. Agency Identifier Table'!A$2:C$63,3,FALSE)),(VLOOKUP((LEFT(D1450,1)),'Fed. Agency Identifier Table'!A$2:C$63,3,FALSE)),(VLOOKUP((LEFT(D1450,2)),'Fed. Agency Identifier Table'!A$2:C$63,3,FALSE)))),"",(IF(ISERROR(VLOOKUP((LEFT(D1450,2)),'Fed. Agency Identifier Table'!A$2:C$63,3,FALSE)),(VLOOKUP((LEFT(D1450,1)),'Fed. Agency Identifier Table'!A$2:C$63,3,FALSE)),(VLOOKUP((LEFT(D1450,2)),'Fed. Agency Identifier Table'!A$2:C$63,3,FALSE)))))</f>
        <v/>
      </c>
      <c r="I1450" s="150" t="str">
        <f>IF(ISNUMBER(SEARCH("*.unk*",D1450)),"Other Federal Awards",IF(ISERROR(VLOOKUP(D1450,'CFDA Program Titles Table'!A$2:C$2607,3,FALSE)),"",VLOOKUP(D1450,'CFDA Program Titles Table'!A$2:C$2607,3,FALSE)))</f>
        <v/>
      </c>
      <c r="J1450" s="70"/>
      <c r="K1450" s="70"/>
      <c r="L1450" s="2"/>
      <c r="M1450" s="10"/>
      <c r="N1450" s="10"/>
      <c r="R1450" s="17"/>
      <c r="S1450" s="106" t="str">
        <f>IFERROR(IF(J1450="Y", "Research And Development Programs Cluster:", VLOOKUP(D1450,'Cluster Info'!$A$2:$B$113,2,FALSE)), "Non Cluster:")</f>
        <v>Non Cluster:</v>
      </c>
      <c r="T1450" s="106">
        <f t="shared" si="110"/>
        <v>0</v>
      </c>
      <c r="U1450" s="106">
        <f t="shared" si="112"/>
        <v>0</v>
      </c>
      <c r="V1450" s="106">
        <f t="shared" si="113"/>
        <v>0</v>
      </c>
      <c r="W1450" s="119">
        <f t="shared" si="111"/>
        <v>0</v>
      </c>
      <c r="X1450" s="106">
        <f t="shared" si="114"/>
        <v>0</v>
      </c>
    </row>
    <row r="1451" spans="1:24" ht="14">
      <c r="A1451" s="198"/>
      <c r="D1451" s="1"/>
      <c r="E1451" s="1"/>
      <c r="F1451" s="187"/>
      <c r="G1451" s="187"/>
      <c r="H1451" s="80" t="str">
        <f>IF(ISERROR(IF(ISERROR(VLOOKUP((LEFT(D1451,2)),'Fed. Agency Identifier Table'!A$2:C$63,3,FALSE)),(VLOOKUP((LEFT(D1451,1)),'Fed. Agency Identifier Table'!A$2:C$63,3,FALSE)),(VLOOKUP((LEFT(D1451,2)),'Fed. Agency Identifier Table'!A$2:C$63,3,FALSE)))),"",(IF(ISERROR(VLOOKUP((LEFT(D1451,2)),'Fed. Agency Identifier Table'!A$2:C$63,3,FALSE)),(VLOOKUP((LEFT(D1451,1)),'Fed. Agency Identifier Table'!A$2:C$63,3,FALSE)),(VLOOKUP((LEFT(D1451,2)),'Fed. Agency Identifier Table'!A$2:C$63,3,FALSE)))))</f>
        <v/>
      </c>
      <c r="I1451" s="150" t="str">
        <f>IF(ISNUMBER(SEARCH("*.unk*",D1451)),"Other Federal Awards",IF(ISERROR(VLOOKUP(D1451,'CFDA Program Titles Table'!A$2:C$2607,3,FALSE)),"",VLOOKUP(D1451,'CFDA Program Titles Table'!A$2:C$2607,3,FALSE)))</f>
        <v/>
      </c>
      <c r="J1451" s="70"/>
      <c r="K1451" s="70"/>
      <c r="L1451" s="2"/>
      <c r="M1451" s="10"/>
      <c r="N1451" s="10"/>
      <c r="R1451" s="17"/>
      <c r="S1451" s="106" t="str">
        <f>IFERROR(IF(J1451="Y", "Research And Development Programs Cluster:", VLOOKUP(D1451,'Cluster Info'!$A$2:$B$113,2,FALSE)), "Non Cluster:")</f>
        <v>Non Cluster:</v>
      </c>
      <c r="T1451" s="106">
        <f t="shared" si="110"/>
        <v>0</v>
      </c>
      <c r="U1451" s="106">
        <f t="shared" si="112"/>
        <v>0</v>
      </c>
      <c r="V1451" s="106">
        <f t="shared" si="113"/>
        <v>0</v>
      </c>
      <c r="W1451" s="119">
        <f t="shared" si="111"/>
        <v>0</v>
      </c>
      <c r="X1451" s="106">
        <f t="shared" si="114"/>
        <v>0</v>
      </c>
    </row>
    <row r="1452" spans="1:24" ht="14">
      <c r="A1452" s="198"/>
      <c r="D1452" s="1"/>
      <c r="E1452" s="1"/>
      <c r="F1452" s="187"/>
      <c r="G1452" s="187"/>
      <c r="H1452" s="80" t="str">
        <f>IF(ISERROR(IF(ISERROR(VLOOKUP((LEFT(D1452,2)),'Fed. Agency Identifier Table'!A$2:C$63,3,FALSE)),(VLOOKUP((LEFT(D1452,1)),'Fed. Agency Identifier Table'!A$2:C$63,3,FALSE)),(VLOOKUP((LEFT(D1452,2)),'Fed. Agency Identifier Table'!A$2:C$63,3,FALSE)))),"",(IF(ISERROR(VLOOKUP((LEFT(D1452,2)),'Fed. Agency Identifier Table'!A$2:C$63,3,FALSE)),(VLOOKUP((LEFT(D1452,1)),'Fed. Agency Identifier Table'!A$2:C$63,3,FALSE)),(VLOOKUP((LEFT(D1452,2)),'Fed. Agency Identifier Table'!A$2:C$63,3,FALSE)))))</f>
        <v/>
      </c>
      <c r="I1452" s="150" t="str">
        <f>IF(ISNUMBER(SEARCH("*.unk*",D1452)),"Other Federal Awards",IF(ISERROR(VLOOKUP(D1452,'CFDA Program Titles Table'!A$2:C$2607,3,FALSE)),"",VLOOKUP(D1452,'CFDA Program Titles Table'!A$2:C$2607,3,FALSE)))</f>
        <v/>
      </c>
      <c r="J1452" s="70"/>
      <c r="K1452" s="70"/>
      <c r="L1452" s="2"/>
      <c r="M1452" s="10"/>
      <c r="N1452" s="10"/>
      <c r="R1452" s="17"/>
      <c r="S1452" s="106" t="str">
        <f>IFERROR(IF(J1452="Y", "Research And Development Programs Cluster:", VLOOKUP(D1452,'Cluster Info'!$A$2:$B$113,2,FALSE)), "Non Cluster:")</f>
        <v>Non Cluster:</v>
      </c>
      <c r="T1452" s="106">
        <f t="shared" si="110"/>
        <v>0</v>
      </c>
      <c r="U1452" s="106">
        <f t="shared" si="112"/>
        <v>0</v>
      </c>
      <c r="V1452" s="106">
        <f t="shared" si="113"/>
        <v>0</v>
      </c>
      <c r="W1452" s="119">
        <f t="shared" si="111"/>
        <v>0</v>
      </c>
      <c r="X1452" s="106">
        <f t="shared" si="114"/>
        <v>0</v>
      </c>
    </row>
    <row r="1453" spans="1:24" ht="14">
      <c r="A1453" s="198"/>
      <c r="D1453" s="1"/>
      <c r="E1453" s="1"/>
      <c r="F1453" s="187"/>
      <c r="G1453" s="187"/>
      <c r="H1453" s="80" t="str">
        <f>IF(ISERROR(IF(ISERROR(VLOOKUP((LEFT(D1453,2)),'Fed. Agency Identifier Table'!A$2:C$63,3,FALSE)),(VLOOKUP((LEFT(D1453,1)),'Fed. Agency Identifier Table'!A$2:C$63,3,FALSE)),(VLOOKUP((LEFT(D1453,2)),'Fed. Agency Identifier Table'!A$2:C$63,3,FALSE)))),"",(IF(ISERROR(VLOOKUP((LEFT(D1453,2)),'Fed. Agency Identifier Table'!A$2:C$63,3,FALSE)),(VLOOKUP((LEFT(D1453,1)),'Fed. Agency Identifier Table'!A$2:C$63,3,FALSE)),(VLOOKUP((LEFT(D1453,2)),'Fed. Agency Identifier Table'!A$2:C$63,3,FALSE)))))</f>
        <v/>
      </c>
      <c r="I1453" s="150" t="str">
        <f>IF(ISNUMBER(SEARCH("*.unk*",D1453)),"Other Federal Awards",IF(ISERROR(VLOOKUP(D1453,'CFDA Program Titles Table'!A$2:C$2607,3,FALSE)),"",VLOOKUP(D1453,'CFDA Program Titles Table'!A$2:C$2607,3,FALSE)))</f>
        <v/>
      </c>
      <c r="J1453" s="70"/>
      <c r="K1453" s="70"/>
      <c r="L1453" s="2"/>
      <c r="M1453" s="10"/>
      <c r="N1453" s="10"/>
      <c r="R1453" s="17"/>
      <c r="S1453" s="106" t="str">
        <f>IFERROR(IF(J1453="Y", "Research And Development Programs Cluster:", VLOOKUP(D1453,'Cluster Info'!$A$2:$B$113,2,FALSE)), "Non Cluster:")</f>
        <v>Non Cluster:</v>
      </c>
      <c r="T1453" s="106">
        <f t="shared" si="110"/>
        <v>0</v>
      </c>
      <c r="U1453" s="106">
        <f t="shared" si="112"/>
        <v>0</v>
      </c>
      <c r="V1453" s="106">
        <f t="shared" si="113"/>
        <v>0</v>
      </c>
      <c r="W1453" s="119">
        <f t="shared" si="111"/>
        <v>0</v>
      </c>
      <c r="X1453" s="106">
        <f t="shared" si="114"/>
        <v>0</v>
      </c>
    </row>
    <row r="1454" spans="1:24" ht="14">
      <c r="A1454" s="198"/>
      <c r="D1454" s="1"/>
      <c r="E1454" s="1"/>
      <c r="F1454" s="187"/>
      <c r="G1454" s="187"/>
      <c r="H1454" s="80" t="str">
        <f>IF(ISERROR(IF(ISERROR(VLOOKUP((LEFT(D1454,2)),'Fed. Agency Identifier Table'!A$2:C$63,3,FALSE)),(VLOOKUP((LEFT(D1454,1)),'Fed. Agency Identifier Table'!A$2:C$63,3,FALSE)),(VLOOKUP((LEFT(D1454,2)),'Fed. Agency Identifier Table'!A$2:C$63,3,FALSE)))),"",(IF(ISERROR(VLOOKUP((LEFT(D1454,2)),'Fed. Agency Identifier Table'!A$2:C$63,3,FALSE)),(VLOOKUP((LEFT(D1454,1)),'Fed. Agency Identifier Table'!A$2:C$63,3,FALSE)),(VLOOKUP((LEFT(D1454,2)),'Fed. Agency Identifier Table'!A$2:C$63,3,FALSE)))))</f>
        <v/>
      </c>
      <c r="I1454" s="150" t="str">
        <f>IF(ISNUMBER(SEARCH("*.unk*",D1454)),"Other Federal Awards",IF(ISERROR(VLOOKUP(D1454,'CFDA Program Titles Table'!A$2:C$2607,3,FALSE)),"",VLOOKUP(D1454,'CFDA Program Titles Table'!A$2:C$2607,3,FALSE)))</f>
        <v/>
      </c>
      <c r="J1454" s="70"/>
      <c r="K1454" s="70"/>
      <c r="L1454" s="2"/>
      <c r="M1454" s="10"/>
      <c r="N1454" s="10"/>
      <c r="R1454" s="17"/>
      <c r="S1454" s="106" t="str">
        <f>IFERROR(IF(J1454="Y", "Research And Development Programs Cluster:", VLOOKUP(D1454,'Cluster Info'!$A$2:$B$113,2,FALSE)), "Non Cluster:")</f>
        <v>Non Cluster:</v>
      </c>
      <c r="T1454" s="106">
        <f t="shared" si="110"/>
        <v>0</v>
      </c>
      <c r="U1454" s="106">
        <f t="shared" si="112"/>
        <v>0</v>
      </c>
      <c r="V1454" s="106">
        <f t="shared" si="113"/>
        <v>0</v>
      </c>
      <c r="W1454" s="119">
        <f t="shared" si="111"/>
        <v>0</v>
      </c>
      <c r="X1454" s="106">
        <f t="shared" si="114"/>
        <v>0</v>
      </c>
    </row>
    <row r="1455" spans="1:24" ht="14">
      <c r="A1455" s="198"/>
      <c r="D1455" s="1"/>
      <c r="E1455" s="1"/>
      <c r="F1455" s="187"/>
      <c r="G1455" s="187"/>
      <c r="H1455" s="80" t="str">
        <f>IF(ISERROR(IF(ISERROR(VLOOKUP((LEFT(D1455,2)),'Fed. Agency Identifier Table'!A$2:C$63,3,FALSE)),(VLOOKUP((LEFT(D1455,1)),'Fed. Agency Identifier Table'!A$2:C$63,3,FALSE)),(VLOOKUP((LEFT(D1455,2)),'Fed. Agency Identifier Table'!A$2:C$63,3,FALSE)))),"",(IF(ISERROR(VLOOKUP((LEFT(D1455,2)),'Fed. Agency Identifier Table'!A$2:C$63,3,FALSE)),(VLOOKUP((LEFT(D1455,1)),'Fed. Agency Identifier Table'!A$2:C$63,3,FALSE)),(VLOOKUP((LEFT(D1455,2)),'Fed. Agency Identifier Table'!A$2:C$63,3,FALSE)))))</f>
        <v/>
      </c>
      <c r="I1455" s="150" t="str">
        <f>IF(ISNUMBER(SEARCH("*.unk*",D1455)),"Other Federal Awards",IF(ISERROR(VLOOKUP(D1455,'CFDA Program Titles Table'!A$2:C$2607,3,FALSE)),"",VLOOKUP(D1455,'CFDA Program Titles Table'!A$2:C$2607,3,FALSE)))</f>
        <v/>
      </c>
      <c r="J1455" s="70"/>
      <c r="K1455" s="70"/>
      <c r="L1455" s="2"/>
      <c r="M1455" s="10"/>
      <c r="N1455" s="10"/>
      <c r="R1455" s="17"/>
      <c r="S1455" s="106" t="str">
        <f>IFERROR(IF(J1455="Y", "Research And Development Programs Cluster:", VLOOKUP(D1455,'Cluster Info'!$A$2:$B$113,2,FALSE)), "Non Cluster:")</f>
        <v>Non Cluster:</v>
      </c>
      <c r="T1455" s="106">
        <f t="shared" si="110"/>
        <v>0</v>
      </c>
      <c r="U1455" s="106">
        <f t="shared" si="112"/>
        <v>0</v>
      </c>
      <c r="V1455" s="106">
        <f t="shared" si="113"/>
        <v>0</v>
      </c>
      <c r="W1455" s="119">
        <f t="shared" si="111"/>
        <v>0</v>
      </c>
      <c r="X1455" s="106">
        <f t="shared" si="114"/>
        <v>0</v>
      </c>
    </row>
    <row r="1456" spans="1:24" ht="14">
      <c r="A1456" s="198"/>
      <c r="D1456" s="1"/>
      <c r="E1456" s="1"/>
      <c r="F1456" s="187"/>
      <c r="G1456" s="187"/>
      <c r="H1456" s="80" t="str">
        <f>IF(ISERROR(IF(ISERROR(VLOOKUP((LEFT(D1456,2)),'Fed. Agency Identifier Table'!A$2:C$63,3,FALSE)),(VLOOKUP((LEFT(D1456,1)),'Fed. Agency Identifier Table'!A$2:C$63,3,FALSE)),(VLOOKUP((LEFT(D1456,2)),'Fed. Agency Identifier Table'!A$2:C$63,3,FALSE)))),"",(IF(ISERROR(VLOOKUP((LEFT(D1456,2)),'Fed. Agency Identifier Table'!A$2:C$63,3,FALSE)),(VLOOKUP((LEFT(D1456,1)),'Fed. Agency Identifier Table'!A$2:C$63,3,FALSE)),(VLOOKUP((LEFT(D1456,2)),'Fed. Agency Identifier Table'!A$2:C$63,3,FALSE)))))</f>
        <v/>
      </c>
      <c r="I1456" s="150" t="str">
        <f>IF(ISNUMBER(SEARCH("*.unk*",D1456)),"Other Federal Awards",IF(ISERROR(VLOOKUP(D1456,'CFDA Program Titles Table'!A$2:C$2607,3,FALSE)),"",VLOOKUP(D1456,'CFDA Program Titles Table'!A$2:C$2607,3,FALSE)))</f>
        <v/>
      </c>
      <c r="J1456" s="70"/>
      <c r="K1456" s="70"/>
      <c r="L1456" s="2"/>
      <c r="M1456" s="10"/>
      <c r="N1456" s="10"/>
      <c r="R1456" s="17"/>
      <c r="S1456" s="106" t="str">
        <f>IFERROR(IF(J1456="Y", "Research And Development Programs Cluster:", VLOOKUP(D1456,'Cluster Info'!$A$2:$B$113,2,FALSE)), "Non Cluster:")</f>
        <v>Non Cluster:</v>
      </c>
      <c r="T1456" s="106">
        <f t="shared" si="110"/>
        <v>0</v>
      </c>
      <c r="U1456" s="106">
        <f t="shared" si="112"/>
        <v>0</v>
      </c>
      <c r="V1456" s="106">
        <f t="shared" si="113"/>
        <v>0</v>
      </c>
      <c r="W1456" s="119">
        <f t="shared" si="111"/>
        <v>0</v>
      </c>
      <c r="X1456" s="106">
        <f t="shared" si="114"/>
        <v>0</v>
      </c>
    </row>
    <row r="1457" spans="1:24" ht="14">
      <c r="A1457" s="198"/>
      <c r="D1457" s="1"/>
      <c r="E1457" s="1"/>
      <c r="F1457" s="187"/>
      <c r="G1457" s="187"/>
      <c r="H1457" s="80" t="str">
        <f>IF(ISERROR(IF(ISERROR(VLOOKUP((LEFT(D1457,2)),'Fed. Agency Identifier Table'!A$2:C$63,3,FALSE)),(VLOOKUP((LEFT(D1457,1)),'Fed. Agency Identifier Table'!A$2:C$63,3,FALSE)),(VLOOKUP((LEFT(D1457,2)),'Fed. Agency Identifier Table'!A$2:C$63,3,FALSE)))),"",(IF(ISERROR(VLOOKUP((LEFT(D1457,2)),'Fed. Agency Identifier Table'!A$2:C$63,3,FALSE)),(VLOOKUP((LEFT(D1457,1)),'Fed. Agency Identifier Table'!A$2:C$63,3,FALSE)),(VLOOKUP((LEFT(D1457,2)),'Fed. Agency Identifier Table'!A$2:C$63,3,FALSE)))))</f>
        <v/>
      </c>
      <c r="I1457" s="150" t="str">
        <f>IF(ISNUMBER(SEARCH("*.unk*",D1457)),"Other Federal Awards",IF(ISERROR(VLOOKUP(D1457,'CFDA Program Titles Table'!A$2:C$2607,3,FALSE)),"",VLOOKUP(D1457,'CFDA Program Titles Table'!A$2:C$2607,3,FALSE)))</f>
        <v/>
      </c>
      <c r="J1457" s="70"/>
      <c r="K1457" s="70"/>
      <c r="L1457" s="2"/>
      <c r="M1457" s="10"/>
      <c r="N1457" s="10"/>
      <c r="R1457" s="17"/>
      <c r="S1457" s="106" t="str">
        <f>IFERROR(IF(J1457="Y", "Research And Development Programs Cluster:", VLOOKUP(D1457,'Cluster Info'!$A$2:$B$113,2,FALSE)), "Non Cluster:")</f>
        <v>Non Cluster:</v>
      </c>
      <c r="T1457" s="106">
        <f t="shared" si="110"/>
        <v>0</v>
      </c>
      <c r="U1457" s="106">
        <f t="shared" si="112"/>
        <v>0</v>
      </c>
      <c r="V1457" s="106">
        <f t="shared" si="113"/>
        <v>0</v>
      </c>
      <c r="W1457" s="119">
        <f t="shared" si="111"/>
        <v>0</v>
      </c>
      <c r="X1457" s="106">
        <f t="shared" si="114"/>
        <v>0</v>
      </c>
    </row>
    <row r="1458" spans="1:24" ht="14">
      <c r="A1458" s="198"/>
      <c r="D1458" s="1"/>
      <c r="E1458" s="1"/>
      <c r="F1458" s="187"/>
      <c r="G1458" s="187"/>
      <c r="H1458" s="80" t="str">
        <f>IF(ISERROR(IF(ISERROR(VLOOKUP((LEFT(D1458,2)),'Fed. Agency Identifier Table'!A$2:C$63,3,FALSE)),(VLOOKUP((LEFT(D1458,1)),'Fed. Agency Identifier Table'!A$2:C$63,3,FALSE)),(VLOOKUP((LEFT(D1458,2)),'Fed. Agency Identifier Table'!A$2:C$63,3,FALSE)))),"",(IF(ISERROR(VLOOKUP((LEFT(D1458,2)),'Fed. Agency Identifier Table'!A$2:C$63,3,FALSE)),(VLOOKUP((LEFT(D1458,1)),'Fed. Agency Identifier Table'!A$2:C$63,3,FALSE)),(VLOOKUP((LEFT(D1458,2)),'Fed. Agency Identifier Table'!A$2:C$63,3,FALSE)))))</f>
        <v/>
      </c>
      <c r="I1458" s="150" t="str">
        <f>IF(ISNUMBER(SEARCH("*.unk*",D1458)),"Other Federal Awards",IF(ISERROR(VLOOKUP(D1458,'CFDA Program Titles Table'!A$2:C$2607,3,FALSE)),"",VLOOKUP(D1458,'CFDA Program Titles Table'!A$2:C$2607,3,FALSE)))</f>
        <v/>
      </c>
      <c r="J1458" s="70"/>
      <c r="K1458" s="70"/>
      <c r="L1458" s="2"/>
      <c r="M1458" s="10"/>
      <c r="N1458" s="10"/>
      <c r="R1458" s="17"/>
      <c r="S1458" s="106" t="str">
        <f>IFERROR(IF(J1458="Y", "Research And Development Programs Cluster:", VLOOKUP(D1458,'Cluster Info'!$A$2:$B$113,2,FALSE)), "Non Cluster:")</f>
        <v>Non Cluster:</v>
      </c>
      <c r="T1458" s="106">
        <f t="shared" si="110"/>
        <v>0</v>
      </c>
      <c r="U1458" s="106">
        <f t="shared" si="112"/>
        <v>0</v>
      </c>
      <c r="V1458" s="106">
        <f t="shared" si="113"/>
        <v>0</v>
      </c>
      <c r="W1458" s="119">
        <f t="shared" si="111"/>
        <v>0</v>
      </c>
      <c r="X1458" s="106">
        <f t="shared" si="114"/>
        <v>0</v>
      </c>
    </row>
    <row r="1459" spans="1:24" ht="14">
      <c r="A1459" s="198"/>
      <c r="D1459" s="1"/>
      <c r="E1459" s="1"/>
      <c r="F1459" s="187"/>
      <c r="G1459" s="187"/>
      <c r="H1459" s="80" t="str">
        <f>IF(ISERROR(IF(ISERROR(VLOOKUP((LEFT(D1459,2)),'Fed. Agency Identifier Table'!A$2:C$63,3,FALSE)),(VLOOKUP((LEFT(D1459,1)),'Fed. Agency Identifier Table'!A$2:C$63,3,FALSE)),(VLOOKUP((LEFT(D1459,2)),'Fed. Agency Identifier Table'!A$2:C$63,3,FALSE)))),"",(IF(ISERROR(VLOOKUP((LEFT(D1459,2)),'Fed. Agency Identifier Table'!A$2:C$63,3,FALSE)),(VLOOKUP((LEFT(D1459,1)),'Fed. Agency Identifier Table'!A$2:C$63,3,FALSE)),(VLOOKUP((LEFT(D1459,2)),'Fed. Agency Identifier Table'!A$2:C$63,3,FALSE)))))</f>
        <v/>
      </c>
      <c r="I1459" s="150" t="str">
        <f>IF(ISNUMBER(SEARCH("*.unk*",D1459)),"Other Federal Awards",IF(ISERROR(VLOOKUP(D1459,'CFDA Program Titles Table'!A$2:C$2607,3,FALSE)),"",VLOOKUP(D1459,'CFDA Program Titles Table'!A$2:C$2607,3,FALSE)))</f>
        <v/>
      </c>
      <c r="J1459" s="70"/>
      <c r="K1459" s="70"/>
      <c r="L1459" s="2"/>
      <c r="M1459" s="10"/>
      <c r="N1459" s="10"/>
      <c r="R1459" s="17"/>
      <c r="S1459" s="106" t="str">
        <f>IFERROR(IF(J1459="Y", "Research And Development Programs Cluster:", VLOOKUP(D1459,'Cluster Info'!$A$2:$B$113,2,FALSE)), "Non Cluster:")</f>
        <v>Non Cluster:</v>
      </c>
      <c r="T1459" s="106">
        <f t="shared" si="110"/>
        <v>0</v>
      </c>
      <c r="U1459" s="106">
        <f t="shared" si="112"/>
        <v>0</v>
      </c>
      <c r="V1459" s="106">
        <f t="shared" si="113"/>
        <v>0</v>
      </c>
      <c r="W1459" s="119">
        <f t="shared" si="111"/>
        <v>0</v>
      </c>
      <c r="X1459" s="106">
        <f t="shared" si="114"/>
        <v>0</v>
      </c>
    </row>
    <row r="1460" spans="1:24" ht="14">
      <c r="A1460" s="198"/>
      <c r="D1460" s="1"/>
      <c r="E1460" s="1"/>
      <c r="F1460" s="187"/>
      <c r="G1460" s="187"/>
      <c r="H1460" s="80" t="str">
        <f>IF(ISERROR(IF(ISERROR(VLOOKUP((LEFT(D1460,2)),'Fed. Agency Identifier Table'!A$2:C$63,3,FALSE)),(VLOOKUP((LEFT(D1460,1)),'Fed. Agency Identifier Table'!A$2:C$63,3,FALSE)),(VLOOKUP((LEFT(D1460,2)),'Fed. Agency Identifier Table'!A$2:C$63,3,FALSE)))),"",(IF(ISERROR(VLOOKUP((LEFT(D1460,2)),'Fed. Agency Identifier Table'!A$2:C$63,3,FALSE)),(VLOOKUP((LEFT(D1460,1)),'Fed. Agency Identifier Table'!A$2:C$63,3,FALSE)),(VLOOKUP((LEFT(D1460,2)),'Fed. Agency Identifier Table'!A$2:C$63,3,FALSE)))))</f>
        <v/>
      </c>
      <c r="I1460" s="150" t="str">
        <f>IF(ISNUMBER(SEARCH("*.unk*",D1460)),"Other Federal Awards",IF(ISERROR(VLOOKUP(D1460,'CFDA Program Titles Table'!A$2:C$2607,3,FALSE)),"",VLOOKUP(D1460,'CFDA Program Titles Table'!A$2:C$2607,3,FALSE)))</f>
        <v/>
      </c>
      <c r="J1460" s="70"/>
      <c r="K1460" s="70"/>
      <c r="L1460" s="2"/>
      <c r="M1460" s="10"/>
      <c r="N1460" s="10"/>
      <c r="R1460" s="17"/>
      <c r="S1460" s="106" t="str">
        <f>IFERROR(IF(J1460="Y", "Research And Development Programs Cluster:", VLOOKUP(D1460,'Cluster Info'!$A$2:$B$113,2,FALSE)), "Non Cluster:")</f>
        <v>Non Cluster:</v>
      </c>
      <c r="T1460" s="106">
        <f t="shared" si="110"/>
        <v>0</v>
      </c>
      <c r="U1460" s="106">
        <f t="shared" si="112"/>
        <v>0</v>
      </c>
      <c r="V1460" s="106">
        <f t="shared" si="113"/>
        <v>0</v>
      </c>
      <c r="W1460" s="119">
        <f t="shared" si="111"/>
        <v>0</v>
      </c>
      <c r="X1460" s="106">
        <f t="shared" si="114"/>
        <v>0</v>
      </c>
    </row>
    <row r="1461" spans="1:24" ht="14">
      <c r="A1461" s="198"/>
      <c r="D1461" s="1"/>
      <c r="E1461" s="1"/>
      <c r="F1461" s="187"/>
      <c r="G1461" s="187"/>
      <c r="H1461" s="80" t="str">
        <f>IF(ISERROR(IF(ISERROR(VLOOKUP((LEFT(D1461,2)),'Fed. Agency Identifier Table'!A$2:C$63,3,FALSE)),(VLOOKUP((LEFT(D1461,1)),'Fed. Agency Identifier Table'!A$2:C$63,3,FALSE)),(VLOOKUP((LEFT(D1461,2)),'Fed. Agency Identifier Table'!A$2:C$63,3,FALSE)))),"",(IF(ISERROR(VLOOKUP((LEFT(D1461,2)),'Fed. Agency Identifier Table'!A$2:C$63,3,FALSE)),(VLOOKUP((LEFT(D1461,1)),'Fed. Agency Identifier Table'!A$2:C$63,3,FALSE)),(VLOOKUP((LEFT(D1461,2)),'Fed. Agency Identifier Table'!A$2:C$63,3,FALSE)))))</f>
        <v/>
      </c>
      <c r="I1461" s="150" t="str">
        <f>IF(ISNUMBER(SEARCH("*.unk*",D1461)),"Other Federal Awards",IF(ISERROR(VLOOKUP(D1461,'CFDA Program Titles Table'!A$2:C$2607,3,FALSE)),"",VLOOKUP(D1461,'CFDA Program Titles Table'!A$2:C$2607,3,FALSE)))</f>
        <v/>
      </c>
      <c r="J1461" s="70"/>
      <c r="K1461" s="70"/>
      <c r="L1461" s="2"/>
      <c r="M1461" s="10"/>
      <c r="N1461" s="10"/>
      <c r="R1461" s="17"/>
      <c r="S1461" s="106" t="str">
        <f>IFERROR(IF(J1461="Y", "Research And Development Programs Cluster:", VLOOKUP(D1461,'Cluster Info'!$A$2:$B$113,2,FALSE)), "Non Cluster:")</f>
        <v>Non Cluster:</v>
      </c>
      <c r="T1461" s="106">
        <f t="shared" si="110"/>
        <v>0</v>
      </c>
      <c r="U1461" s="106">
        <f t="shared" si="112"/>
        <v>0</v>
      </c>
      <c r="V1461" s="106">
        <f t="shared" si="113"/>
        <v>0</v>
      </c>
      <c r="W1461" s="119">
        <f t="shared" si="111"/>
        <v>0</v>
      </c>
      <c r="X1461" s="106">
        <f t="shared" si="114"/>
        <v>0</v>
      </c>
    </row>
    <row r="1462" spans="1:24" ht="14">
      <c r="A1462" s="198"/>
      <c r="D1462" s="1"/>
      <c r="E1462" s="1"/>
      <c r="F1462" s="187"/>
      <c r="G1462" s="187"/>
      <c r="H1462" s="80" t="str">
        <f>IF(ISERROR(IF(ISERROR(VLOOKUP((LEFT(D1462,2)),'Fed. Agency Identifier Table'!A$2:C$63,3,FALSE)),(VLOOKUP((LEFT(D1462,1)),'Fed. Agency Identifier Table'!A$2:C$63,3,FALSE)),(VLOOKUP((LEFT(D1462,2)),'Fed. Agency Identifier Table'!A$2:C$63,3,FALSE)))),"",(IF(ISERROR(VLOOKUP((LEFT(D1462,2)),'Fed. Agency Identifier Table'!A$2:C$63,3,FALSE)),(VLOOKUP((LEFT(D1462,1)),'Fed. Agency Identifier Table'!A$2:C$63,3,FALSE)),(VLOOKUP((LEFT(D1462,2)),'Fed. Agency Identifier Table'!A$2:C$63,3,FALSE)))))</f>
        <v/>
      </c>
      <c r="I1462" s="150" t="str">
        <f>IF(ISNUMBER(SEARCH("*.unk*",D1462)),"Other Federal Awards",IF(ISERROR(VLOOKUP(D1462,'CFDA Program Titles Table'!A$2:C$2607,3,FALSE)),"",VLOOKUP(D1462,'CFDA Program Titles Table'!A$2:C$2607,3,FALSE)))</f>
        <v/>
      </c>
      <c r="J1462" s="70"/>
      <c r="K1462" s="70"/>
      <c r="L1462" s="2"/>
      <c r="M1462" s="10"/>
      <c r="N1462" s="10"/>
      <c r="R1462" s="17"/>
      <c r="S1462" s="106" t="str">
        <f>IFERROR(IF(J1462="Y", "Research And Development Programs Cluster:", VLOOKUP(D1462,'Cluster Info'!$A$2:$B$113,2,FALSE)), "Non Cluster:")</f>
        <v>Non Cluster:</v>
      </c>
      <c r="T1462" s="106">
        <f t="shared" si="110"/>
        <v>0</v>
      </c>
      <c r="U1462" s="106">
        <f t="shared" si="112"/>
        <v>0</v>
      </c>
      <c r="V1462" s="106">
        <f t="shared" si="113"/>
        <v>0</v>
      </c>
      <c r="W1462" s="119">
        <f t="shared" si="111"/>
        <v>0</v>
      </c>
      <c r="X1462" s="106">
        <f t="shared" si="114"/>
        <v>0</v>
      </c>
    </row>
    <row r="1463" spans="1:24" ht="14">
      <c r="A1463" s="198"/>
      <c r="D1463" s="1"/>
      <c r="E1463" s="1"/>
      <c r="F1463" s="187"/>
      <c r="G1463" s="187"/>
      <c r="H1463" s="80" t="str">
        <f>IF(ISERROR(IF(ISERROR(VLOOKUP((LEFT(D1463,2)),'Fed. Agency Identifier Table'!A$2:C$63,3,FALSE)),(VLOOKUP((LEFT(D1463,1)),'Fed. Agency Identifier Table'!A$2:C$63,3,FALSE)),(VLOOKUP((LEFT(D1463,2)),'Fed. Agency Identifier Table'!A$2:C$63,3,FALSE)))),"",(IF(ISERROR(VLOOKUP((LEFT(D1463,2)),'Fed. Agency Identifier Table'!A$2:C$63,3,FALSE)),(VLOOKUP((LEFT(D1463,1)),'Fed. Agency Identifier Table'!A$2:C$63,3,FALSE)),(VLOOKUP((LEFT(D1463,2)),'Fed. Agency Identifier Table'!A$2:C$63,3,FALSE)))))</f>
        <v/>
      </c>
      <c r="I1463" s="150" t="str">
        <f>IF(ISNUMBER(SEARCH("*.unk*",D1463)),"Other Federal Awards",IF(ISERROR(VLOOKUP(D1463,'CFDA Program Titles Table'!A$2:C$2607,3,FALSE)),"",VLOOKUP(D1463,'CFDA Program Titles Table'!A$2:C$2607,3,FALSE)))</f>
        <v/>
      </c>
      <c r="J1463" s="70"/>
      <c r="K1463" s="70"/>
      <c r="L1463" s="2"/>
      <c r="M1463" s="10"/>
      <c r="N1463" s="10"/>
      <c r="R1463" s="17"/>
      <c r="S1463" s="106" t="str">
        <f>IFERROR(IF(J1463="Y", "Research And Development Programs Cluster:", VLOOKUP(D1463,'Cluster Info'!$A$2:$B$113,2,FALSE)), "Non Cluster:")</f>
        <v>Non Cluster:</v>
      </c>
      <c r="T1463" s="106">
        <f t="shared" si="110"/>
        <v>0</v>
      </c>
      <c r="U1463" s="106">
        <f t="shared" si="112"/>
        <v>0</v>
      </c>
      <c r="V1463" s="106">
        <f t="shared" si="113"/>
        <v>0</v>
      </c>
      <c r="W1463" s="119">
        <f t="shared" si="111"/>
        <v>0</v>
      </c>
      <c r="X1463" s="106">
        <f t="shared" si="114"/>
        <v>0</v>
      </c>
    </row>
    <row r="1464" spans="1:24" ht="14">
      <c r="A1464" s="198"/>
      <c r="D1464" s="1"/>
      <c r="E1464" s="1"/>
      <c r="F1464" s="187"/>
      <c r="G1464" s="187"/>
      <c r="H1464" s="80" t="str">
        <f>IF(ISERROR(IF(ISERROR(VLOOKUP((LEFT(D1464,2)),'Fed. Agency Identifier Table'!A$2:C$63,3,FALSE)),(VLOOKUP((LEFT(D1464,1)),'Fed. Agency Identifier Table'!A$2:C$63,3,FALSE)),(VLOOKUP((LEFT(D1464,2)),'Fed. Agency Identifier Table'!A$2:C$63,3,FALSE)))),"",(IF(ISERROR(VLOOKUP((LEFT(D1464,2)),'Fed. Agency Identifier Table'!A$2:C$63,3,FALSE)),(VLOOKUP((LEFT(D1464,1)),'Fed. Agency Identifier Table'!A$2:C$63,3,FALSE)),(VLOOKUP((LEFT(D1464,2)),'Fed. Agency Identifier Table'!A$2:C$63,3,FALSE)))))</f>
        <v/>
      </c>
      <c r="I1464" s="150" t="str">
        <f>IF(ISNUMBER(SEARCH("*.unk*",D1464)),"Other Federal Awards",IF(ISERROR(VLOOKUP(D1464,'CFDA Program Titles Table'!A$2:C$2607,3,FALSE)),"",VLOOKUP(D1464,'CFDA Program Titles Table'!A$2:C$2607,3,FALSE)))</f>
        <v/>
      </c>
      <c r="J1464" s="70"/>
      <c r="K1464" s="70"/>
      <c r="L1464" s="2"/>
      <c r="M1464" s="10"/>
      <c r="N1464" s="10"/>
      <c r="R1464" s="17"/>
      <c r="S1464" s="106" t="str">
        <f>IFERROR(IF(J1464="Y", "Research And Development Programs Cluster:", VLOOKUP(D1464,'Cluster Info'!$A$2:$B$113,2,FALSE)), "Non Cluster:")</f>
        <v>Non Cluster:</v>
      </c>
      <c r="T1464" s="106">
        <f t="shared" si="110"/>
        <v>0</v>
      </c>
      <c r="U1464" s="106">
        <f t="shared" si="112"/>
        <v>0</v>
      </c>
      <c r="V1464" s="106">
        <f t="shared" si="113"/>
        <v>0</v>
      </c>
      <c r="W1464" s="119">
        <f t="shared" si="111"/>
        <v>0</v>
      </c>
      <c r="X1464" s="106">
        <f t="shared" si="114"/>
        <v>0</v>
      </c>
    </row>
    <row r="1465" spans="1:24" ht="14">
      <c r="A1465" s="198"/>
      <c r="D1465" s="1"/>
      <c r="E1465" s="1"/>
      <c r="F1465" s="187"/>
      <c r="G1465" s="187"/>
      <c r="H1465" s="80" t="str">
        <f>IF(ISERROR(IF(ISERROR(VLOOKUP((LEFT(D1465,2)),'Fed. Agency Identifier Table'!A$2:C$63,3,FALSE)),(VLOOKUP((LEFT(D1465,1)),'Fed. Agency Identifier Table'!A$2:C$63,3,FALSE)),(VLOOKUP((LEFT(D1465,2)),'Fed. Agency Identifier Table'!A$2:C$63,3,FALSE)))),"",(IF(ISERROR(VLOOKUP((LEFT(D1465,2)),'Fed. Agency Identifier Table'!A$2:C$63,3,FALSE)),(VLOOKUP((LEFT(D1465,1)),'Fed. Agency Identifier Table'!A$2:C$63,3,FALSE)),(VLOOKUP((LEFT(D1465,2)),'Fed. Agency Identifier Table'!A$2:C$63,3,FALSE)))))</f>
        <v/>
      </c>
      <c r="I1465" s="150" t="str">
        <f>IF(ISNUMBER(SEARCH("*.unk*",D1465)),"Other Federal Awards",IF(ISERROR(VLOOKUP(D1465,'CFDA Program Titles Table'!A$2:C$2607,3,FALSE)),"",VLOOKUP(D1465,'CFDA Program Titles Table'!A$2:C$2607,3,FALSE)))</f>
        <v/>
      </c>
      <c r="J1465" s="70"/>
      <c r="K1465" s="70"/>
      <c r="L1465" s="2"/>
      <c r="M1465" s="10"/>
      <c r="N1465" s="10"/>
      <c r="R1465" s="17"/>
      <c r="S1465" s="106" t="str">
        <f>IFERROR(IF(J1465="Y", "Research And Development Programs Cluster:", VLOOKUP(D1465,'Cluster Info'!$A$2:$B$113,2,FALSE)), "Non Cluster:")</f>
        <v>Non Cluster:</v>
      </c>
      <c r="T1465" s="106">
        <f t="shared" si="110"/>
        <v>0</v>
      </c>
      <c r="U1465" s="106">
        <f t="shared" si="112"/>
        <v>0</v>
      </c>
      <c r="V1465" s="106">
        <f t="shared" si="113"/>
        <v>0</v>
      </c>
      <c r="W1465" s="119">
        <f t="shared" si="111"/>
        <v>0</v>
      </c>
      <c r="X1465" s="106">
        <f t="shared" si="114"/>
        <v>0</v>
      </c>
    </row>
    <row r="1466" spans="1:24" ht="14">
      <c r="A1466" s="198"/>
      <c r="D1466" s="1"/>
      <c r="E1466" s="1"/>
      <c r="F1466" s="187"/>
      <c r="G1466" s="187"/>
      <c r="H1466" s="80" t="str">
        <f>IF(ISERROR(IF(ISERROR(VLOOKUP((LEFT(D1466,2)),'Fed. Agency Identifier Table'!A$2:C$63,3,FALSE)),(VLOOKUP((LEFT(D1466,1)),'Fed. Agency Identifier Table'!A$2:C$63,3,FALSE)),(VLOOKUP((LEFT(D1466,2)),'Fed. Agency Identifier Table'!A$2:C$63,3,FALSE)))),"",(IF(ISERROR(VLOOKUP((LEFT(D1466,2)),'Fed. Agency Identifier Table'!A$2:C$63,3,FALSE)),(VLOOKUP((LEFT(D1466,1)),'Fed. Agency Identifier Table'!A$2:C$63,3,FALSE)),(VLOOKUP((LEFT(D1466,2)),'Fed. Agency Identifier Table'!A$2:C$63,3,FALSE)))))</f>
        <v/>
      </c>
      <c r="I1466" s="150" t="str">
        <f>IF(ISNUMBER(SEARCH("*.unk*",D1466)),"Other Federal Awards",IF(ISERROR(VLOOKUP(D1466,'CFDA Program Titles Table'!A$2:C$2607,3,FALSE)),"",VLOOKUP(D1466,'CFDA Program Titles Table'!A$2:C$2607,3,FALSE)))</f>
        <v/>
      </c>
      <c r="J1466" s="70"/>
      <c r="K1466" s="70"/>
      <c r="L1466" s="2"/>
      <c r="M1466" s="10"/>
      <c r="N1466" s="10"/>
      <c r="R1466" s="17"/>
      <c r="S1466" s="106" t="str">
        <f>IFERROR(IF(J1466="Y", "Research And Development Programs Cluster:", VLOOKUP(D1466,'Cluster Info'!$A$2:$B$113,2,FALSE)), "Non Cluster:")</f>
        <v>Non Cluster:</v>
      </c>
      <c r="T1466" s="106">
        <f t="shared" si="110"/>
        <v>0</v>
      </c>
      <c r="U1466" s="106">
        <f t="shared" si="112"/>
        <v>0</v>
      </c>
      <c r="V1466" s="106">
        <f t="shared" si="113"/>
        <v>0</v>
      </c>
      <c r="W1466" s="119">
        <f t="shared" si="111"/>
        <v>0</v>
      </c>
      <c r="X1466" s="106">
        <f t="shared" si="114"/>
        <v>0</v>
      </c>
    </row>
    <row r="1467" spans="1:24" ht="14">
      <c r="A1467" s="198"/>
      <c r="D1467" s="1"/>
      <c r="E1467" s="1"/>
      <c r="F1467" s="187"/>
      <c r="G1467" s="187"/>
      <c r="H1467" s="80" t="str">
        <f>IF(ISERROR(IF(ISERROR(VLOOKUP((LEFT(D1467,2)),'Fed. Agency Identifier Table'!A$2:C$63,3,FALSE)),(VLOOKUP((LEFT(D1467,1)),'Fed. Agency Identifier Table'!A$2:C$63,3,FALSE)),(VLOOKUP((LEFT(D1467,2)),'Fed. Agency Identifier Table'!A$2:C$63,3,FALSE)))),"",(IF(ISERROR(VLOOKUP((LEFT(D1467,2)),'Fed. Agency Identifier Table'!A$2:C$63,3,FALSE)),(VLOOKUP((LEFT(D1467,1)),'Fed. Agency Identifier Table'!A$2:C$63,3,FALSE)),(VLOOKUP((LEFT(D1467,2)),'Fed. Agency Identifier Table'!A$2:C$63,3,FALSE)))))</f>
        <v/>
      </c>
      <c r="I1467" s="150" t="str">
        <f>IF(ISNUMBER(SEARCH("*.unk*",D1467)),"Other Federal Awards",IF(ISERROR(VLOOKUP(D1467,'CFDA Program Titles Table'!A$2:C$2607,3,FALSE)),"",VLOOKUP(D1467,'CFDA Program Titles Table'!A$2:C$2607,3,FALSE)))</f>
        <v/>
      </c>
      <c r="J1467" s="70"/>
      <c r="K1467" s="70"/>
      <c r="L1467" s="2"/>
      <c r="M1467" s="10"/>
      <c r="N1467" s="10"/>
      <c r="R1467" s="17"/>
      <c r="S1467" s="106" t="str">
        <f>IFERROR(IF(J1467="Y", "Research And Development Programs Cluster:", VLOOKUP(D1467,'Cluster Info'!$A$2:$B$113,2,FALSE)), "Non Cluster:")</f>
        <v>Non Cluster:</v>
      </c>
      <c r="T1467" s="106">
        <f t="shared" si="110"/>
        <v>0</v>
      </c>
      <c r="U1467" s="106">
        <f t="shared" si="112"/>
        <v>0</v>
      </c>
      <c r="V1467" s="106">
        <f t="shared" si="113"/>
        <v>0</v>
      </c>
      <c r="W1467" s="119">
        <f t="shared" si="111"/>
        <v>0</v>
      </c>
      <c r="X1467" s="106">
        <f t="shared" si="114"/>
        <v>0</v>
      </c>
    </row>
    <row r="1468" spans="1:24" ht="14">
      <c r="A1468" s="198"/>
      <c r="D1468" s="1"/>
      <c r="E1468" s="1"/>
      <c r="F1468" s="187"/>
      <c r="G1468" s="187"/>
      <c r="H1468" s="80" t="str">
        <f>IF(ISERROR(IF(ISERROR(VLOOKUP((LEFT(D1468,2)),'Fed. Agency Identifier Table'!A$2:C$63,3,FALSE)),(VLOOKUP((LEFT(D1468,1)),'Fed. Agency Identifier Table'!A$2:C$63,3,FALSE)),(VLOOKUP((LEFT(D1468,2)),'Fed. Agency Identifier Table'!A$2:C$63,3,FALSE)))),"",(IF(ISERROR(VLOOKUP((LEFT(D1468,2)),'Fed. Agency Identifier Table'!A$2:C$63,3,FALSE)),(VLOOKUP((LEFT(D1468,1)),'Fed. Agency Identifier Table'!A$2:C$63,3,FALSE)),(VLOOKUP((LEFT(D1468,2)),'Fed. Agency Identifier Table'!A$2:C$63,3,FALSE)))))</f>
        <v/>
      </c>
      <c r="I1468" s="150" t="str">
        <f>IF(ISNUMBER(SEARCH("*.unk*",D1468)),"Other Federal Awards",IF(ISERROR(VLOOKUP(D1468,'CFDA Program Titles Table'!A$2:C$2607,3,FALSE)),"",VLOOKUP(D1468,'CFDA Program Titles Table'!A$2:C$2607,3,FALSE)))</f>
        <v/>
      </c>
      <c r="J1468" s="70"/>
      <c r="K1468" s="70"/>
      <c r="L1468" s="2"/>
      <c r="M1468" s="10"/>
      <c r="N1468" s="10"/>
      <c r="R1468" s="17"/>
      <c r="S1468" s="106" t="str">
        <f>IFERROR(IF(J1468="Y", "Research And Development Programs Cluster:", VLOOKUP(D1468,'Cluster Info'!$A$2:$B$113,2,FALSE)), "Non Cluster:")</f>
        <v>Non Cluster:</v>
      </c>
      <c r="T1468" s="106">
        <f t="shared" si="110"/>
        <v>0</v>
      </c>
      <c r="U1468" s="106">
        <f t="shared" si="112"/>
        <v>0</v>
      </c>
      <c r="V1468" s="106">
        <f t="shared" si="113"/>
        <v>0</v>
      </c>
      <c r="W1468" s="119">
        <f t="shared" si="111"/>
        <v>0</v>
      </c>
      <c r="X1468" s="106">
        <f t="shared" si="114"/>
        <v>0</v>
      </c>
    </row>
    <row r="1469" spans="1:24" ht="14">
      <c r="A1469" s="198"/>
      <c r="D1469" s="1"/>
      <c r="E1469" s="1"/>
      <c r="F1469" s="187"/>
      <c r="G1469" s="187"/>
      <c r="H1469" s="80" t="str">
        <f>IF(ISERROR(IF(ISERROR(VLOOKUP((LEFT(D1469,2)),'Fed. Agency Identifier Table'!A$2:C$63,3,FALSE)),(VLOOKUP((LEFT(D1469,1)),'Fed. Agency Identifier Table'!A$2:C$63,3,FALSE)),(VLOOKUP((LEFT(D1469,2)),'Fed. Agency Identifier Table'!A$2:C$63,3,FALSE)))),"",(IF(ISERROR(VLOOKUP((LEFT(D1469,2)),'Fed. Agency Identifier Table'!A$2:C$63,3,FALSE)),(VLOOKUP((LEFT(D1469,1)),'Fed. Agency Identifier Table'!A$2:C$63,3,FALSE)),(VLOOKUP((LEFT(D1469,2)),'Fed. Agency Identifier Table'!A$2:C$63,3,FALSE)))))</f>
        <v/>
      </c>
      <c r="I1469" s="150" t="str">
        <f>IF(ISNUMBER(SEARCH("*.unk*",D1469)),"Other Federal Awards",IF(ISERROR(VLOOKUP(D1469,'CFDA Program Titles Table'!A$2:C$2607,3,FALSE)),"",VLOOKUP(D1469,'CFDA Program Titles Table'!A$2:C$2607,3,FALSE)))</f>
        <v/>
      </c>
      <c r="J1469" s="70"/>
      <c r="K1469" s="70"/>
      <c r="L1469" s="2"/>
      <c r="M1469" s="10"/>
      <c r="N1469" s="10"/>
      <c r="R1469" s="17"/>
      <c r="S1469" s="106" t="str">
        <f>IFERROR(IF(J1469="Y", "Research And Development Programs Cluster:", VLOOKUP(D1469,'Cluster Info'!$A$2:$B$113,2,FALSE)), "Non Cluster:")</f>
        <v>Non Cluster:</v>
      </c>
      <c r="T1469" s="106">
        <f t="shared" si="110"/>
        <v>0</v>
      </c>
      <c r="U1469" s="106">
        <f t="shared" si="112"/>
        <v>0</v>
      </c>
      <c r="V1469" s="106">
        <f t="shared" si="113"/>
        <v>0</v>
      </c>
      <c r="W1469" s="119">
        <f t="shared" si="111"/>
        <v>0</v>
      </c>
      <c r="X1469" s="106">
        <f t="shared" si="114"/>
        <v>0</v>
      </c>
    </row>
    <row r="1470" spans="1:24" ht="14">
      <c r="A1470" s="198"/>
      <c r="D1470" s="1"/>
      <c r="E1470" s="1"/>
      <c r="F1470" s="187"/>
      <c r="G1470" s="187"/>
      <c r="H1470" s="80" t="str">
        <f>IF(ISERROR(IF(ISERROR(VLOOKUP((LEFT(D1470,2)),'Fed. Agency Identifier Table'!A$2:C$63,3,FALSE)),(VLOOKUP((LEFT(D1470,1)),'Fed. Agency Identifier Table'!A$2:C$63,3,FALSE)),(VLOOKUP((LEFT(D1470,2)),'Fed. Agency Identifier Table'!A$2:C$63,3,FALSE)))),"",(IF(ISERROR(VLOOKUP((LEFT(D1470,2)),'Fed. Agency Identifier Table'!A$2:C$63,3,FALSE)),(VLOOKUP((LEFT(D1470,1)),'Fed. Agency Identifier Table'!A$2:C$63,3,FALSE)),(VLOOKUP((LEFT(D1470,2)),'Fed. Agency Identifier Table'!A$2:C$63,3,FALSE)))))</f>
        <v/>
      </c>
      <c r="I1470" s="150" t="str">
        <f>IF(ISNUMBER(SEARCH("*.unk*",D1470)),"Other Federal Awards",IF(ISERROR(VLOOKUP(D1470,'CFDA Program Titles Table'!A$2:C$2607,3,FALSE)),"",VLOOKUP(D1470,'CFDA Program Titles Table'!A$2:C$2607,3,FALSE)))</f>
        <v/>
      </c>
      <c r="J1470" s="70"/>
      <c r="K1470" s="70"/>
      <c r="L1470" s="2"/>
      <c r="M1470" s="10"/>
      <c r="N1470" s="10"/>
      <c r="R1470" s="17"/>
      <c r="S1470" s="106" t="str">
        <f>IFERROR(IF(J1470="Y", "Research And Development Programs Cluster:", VLOOKUP(D1470,'Cluster Info'!$A$2:$B$113,2,FALSE)), "Non Cluster:")</f>
        <v>Non Cluster:</v>
      </c>
      <c r="T1470" s="106">
        <f t="shared" si="110"/>
        <v>0</v>
      </c>
      <c r="U1470" s="106">
        <f t="shared" si="112"/>
        <v>0</v>
      </c>
      <c r="V1470" s="106">
        <f t="shared" si="113"/>
        <v>0</v>
      </c>
      <c r="W1470" s="119">
        <f t="shared" si="111"/>
        <v>0</v>
      </c>
      <c r="X1470" s="106">
        <f t="shared" si="114"/>
        <v>0</v>
      </c>
    </row>
    <row r="1471" spans="1:24" ht="14">
      <c r="A1471" s="198"/>
      <c r="D1471" s="1"/>
      <c r="E1471" s="1"/>
      <c r="F1471" s="187"/>
      <c r="G1471" s="187"/>
      <c r="H1471" s="80" t="str">
        <f>IF(ISERROR(IF(ISERROR(VLOOKUP((LEFT(D1471,2)),'Fed. Agency Identifier Table'!A$2:C$63,3,FALSE)),(VLOOKUP((LEFT(D1471,1)),'Fed. Agency Identifier Table'!A$2:C$63,3,FALSE)),(VLOOKUP((LEFT(D1471,2)),'Fed. Agency Identifier Table'!A$2:C$63,3,FALSE)))),"",(IF(ISERROR(VLOOKUP((LEFT(D1471,2)),'Fed. Agency Identifier Table'!A$2:C$63,3,FALSE)),(VLOOKUP((LEFT(D1471,1)),'Fed. Agency Identifier Table'!A$2:C$63,3,FALSE)),(VLOOKUP((LEFT(D1471,2)),'Fed. Agency Identifier Table'!A$2:C$63,3,FALSE)))))</f>
        <v/>
      </c>
      <c r="I1471" s="150" t="str">
        <f>IF(ISNUMBER(SEARCH("*.unk*",D1471)),"Other Federal Awards",IF(ISERROR(VLOOKUP(D1471,'CFDA Program Titles Table'!A$2:C$2607,3,FALSE)),"",VLOOKUP(D1471,'CFDA Program Titles Table'!A$2:C$2607,3,FALSE)))</f>
        <v/>
      </c>
      <c r="J1471" s="70"/>
      <c r="K1471" s="70"/>
      <c r="L1471" s="2"/>
      <c r="M1471" s="10"/>
      <c r="N1471" s="10"/>
      <c r="R1471" s="17"/>
      <c r="S1471" s="106" t="str">
        <f>IFERROR(IF(J1471="Y", "Research And Development Programs Cluster:", VLOOKUP(D1471,'Cluster Info'!$A$2:$B$113,2,FALSE)), "Non Cluster:")</f>
        <v>Non Cluster:</v>
      </c>
      <c r="T1471" s="106">
        <f t="shared" si="110"/>
        <v>0</v>
      </c>
      <c r="U1471" s="106">
        <f t="shared" si="112"/>
        <v>0</v>
      </c>
      <c r="V1471" s="106">
        <f t="shared" si="113"/>
        <v>0</v>
      </c>
      <c r="W1471" s="119">
        <f t="shared" si="111"/>
        <v>0</v>
      </c>
      <c r="X1471" s="106">
        <f t="shared" si="114"/>
        <v>0</v>
      </c>
    </row>
    <row r="1472" spans="1:24" ht="14">
      <c r="A1472" s="198"/>
      <c r="D1472" s="1"/>
      <c r="E1472" s="1"/>
      <c r="F1472" s="187"/>
      <c r="G1472" s="187"/>
      <c r="H1472" s="80" t="str">
        <f>IF(ISERROR(IF(ISERROR(VLOOKUP((LEFT(D1472,2)),'Fed. Agency Identifier Table'!A$2:C$63,3,FALSE)),(VLOOKUP((LEFT(D1472,1)),'Fed. Agency Identifier Table'!A$2:C$63,3,FALSE)),(VLOOKUP((LEFT(D1472,2)),'Fed. Agency Identifier Table'!A$2:C$63,3,FALSE)))),"",(IF(ISERROR(VLOOKUP((LEFT(D1472,2)),'Fed. Agency Identifier Table'!A$2:C$63,3,FALSE)),(VLOOKUP((LEFT(D1472,1)),'Fed. Agency Identifier Table'!A$2:C$63,3,FALSE)),(VLOOKUP((LEFT(D1472,2)),'Fed. Agency Identifier Table'!A$2:C$63,3,FALSE)))))</f>
        <v/>
      </c>
      <c r="I1472" s="150" t="str">
        <f>IF(ISNUMBER(SEARCH("*.unk*",D1472)),"Other Federal Awards",IF(ISERROR(VLOOKUP(D1472,'CFDA Program Titles Table'!A$2:C$2607,3,FALSE)),"",VLOOKUP(D1472,'CFDA Program Titles Table'!A$2:C$2607,3,FALSE)))</f>
        <v/>
      </c>
      <c r="J1472" s="70"/>
      <c r="K1472" s="70"/>
      <c r="L1472" s="2"/>
      <c r="M1472" s="10"/>
      <c r="N1472" s="10"/>
      <c r="R1472" s="17"/>
      <c r="S1472" s="106" t="str">
        <f>IFERROR(IF(J1472="Y", "Research And Development Programs Cluster:", VLOOKUP(D1472,'Cluster Info'!$A$2:$B$113,2,FALSE)), "Non Cluster:")</f>
        <v>Non Cluster:</v>
      </c>
      <c r="T1472" s="106">
        <f t="shared" si="110"/>
        <v>0</v>
      </c>
      <c r="U1472" s="106">
        <f t="shared" si="112"/>
        <v>0</v>
      </c>
      <c r="V1472" s="106">
        <f t="shared" si="113"/>
        <v>0</v>
      </c>
      <c r="W1472" s="119">
        <f t="shared" si="111"/>
        <v>0</v>
      </c>
      <c r="X1472" s="106">
        <f t="shared" si="114"/>
        <v>0</v>
      </c>
    </row>
    <row r="1473" spans="1:24" ht="14">
      <c r="A1473" s="198"/>
      <c r="D1473" s="1"/>
      <c r="E1473" s="1"/>
      <c r="F1473" s="187"/>
      <c r="G1473" s="187"/>
      <c r="H1473" s="80" t="str">
        <f>IF(ISERROR(IF(ISERROR(VLOOKUP((LEFT(D1473,2)),'Fed. Agency Identifier Table'!A$2:C$63,3,FALSE)),(VLOOKUP((LEFT(D1473,1)),'Fed. Agency Identifier Table'!A$2:C$63,3,FALSE)),(VLOOKUP((LEFT(D1473,2)),'Fed. Agency Identifier Table'!A$2:C$63,3,FALSE)))),"",(IF(ISERROR(VLOOKUP((LEFT(D1473,2)),'Fed. Agency Identifier Table'!A$2:C$63,3,FALSE)),(VLOOKUP((LEFT(D1473,1)),'Fed. Agency Identifier Table'!A$2:C$63,3,FALSE)),(VLOOKUP((LEFT(D1473,2)),'Fed. Agency Identifier Table'!A$2:C$63,3,FALSE)))))</f>
        <v/>
      </c>
      <c r="I1473" s="150" t="str">
        <f>IF(ISNUMBER(SEARCH("*.unk*",D1473)),"Other Federal Awards",IF(ISERROR(VLOOKUP(D1473,'CFDA Program Titles Table'!A$2:C$2607,3,FALSE)),"",VLOOKUP(D1473,'CFDA Program Titles Table'!A$2:C$2607,3,FALSE)))</f>
        <v/>
      </c>
      <c r="J1473" s="70"/>
      <c r="K1473" s="70"/>
      <c r="L1473" s="2"/>
      <c r="M1473" s="10"/>
      <c r="N1473" s="10"/>
      <c r="R1473" s="17"/>
      <c r="S1473" s="106" t="str">
        <f>IFERROR(IF(J1473="Y", "Research And Development Programs Cluster:", VLOOKUP(D1473,'Cluster Info'!$A$2:$B$113,2,FALSE)), "Non Cluster:")</f>
        <v>Non Cluster:</v>
      </c>
      <c r="T1473" s="106">
        <f t="shared" si="110"/>
        <v>0</v>
      </c>
      <c r="U1473" s="106">
        <f t="shared" si="112"/>
        <v>0</v>
      </c>
      <c r="V1473" s="106">
        <f t="shared" si="113"/>
        <v>0</v>
      </c>
      <c r="W1473" s="119">
        <f t="shared" si="111"/>
        <v>0</v>
      </c>
      <c r="X1473" s="106">
        <f t="shared" si="114"/>
        <v>0</v>
      </c>
    </row>
    <row r="1474" spans="1:24" ht="14">
      <c r="A1474" s="198"/>
      <c r="D1474" s="1"/>
      <c r="E1474" s="1"/>
      <c r="F1474" s="187"/>
      <c r="G1474" s="187"/>
      <c r="H1474" s="80" t="str">
        <f>IF(ISERROR(IF(ISERROR(VLOOKUP((LEFT(D1474,2)),'Fed. Agency Identifier Table'!A$2:C$63,3,FALSE)),(VLOOKUP((LEFT(D1474,1)),'Fed. Agency Identifier Table'!A$2:C$63,3,FALSE)),(VLOOKUP((LEFT(D1474,2)),'Fed. Agency Identifier Table'!A$2:C$63,3,FALSE)))),"",(IF(ISERROR(VLOOKUP((LEFT(D1474,2)),'Fed. Agency Identifier Table'!A$2:C$63,3,FALSE)),(VLOOKUP((LEFT(D1474,1)),'Fed. Agency Identifier Table'!A$2:C$63,3,FALSE)),(VLOOKUP((LEFT(D1474,2)),'Fed. Agency Identifier Table'!A$2:C$63,3,FALSE)))))</f>
        <v/>
      </c>
      <c r="I1474" s="150" t="str">
        <f>IF(ISNUMBER(SEARCH("*.unk*",D1474)),"Other Federal Awards",IF(ISERROR(VLOOKUP(D1474,'CFDA Program Titles Table'!A$2:C$2607,3,FALSE)),"",VLOOKUP(D1474,'CFDA Program Titles Table'!A$2:C$2607,3,FALSE)))</f>
        <v/>
      </c>
      <c r="J1474" s="70"/>
      <c r="K1474" s="70"/>
      <c r="L1474" s="2"/>
      <c r="M1474" s="10"/>
      <c r="N1474" s="10"/>
      <c r="R1474" s="17"/>
      <c r="S1474" s="106" t="str">
        <f>IFERROR(IF(J1474="Y", "Research And Development Programs Cluster:", VLOOKUP(D1474,'Cluster Info'!$A$2:$B$113,2,FALSE)), "Non Cluster:")</f>
        <v>Non Cluster:</v>
      </c>
      <c r="T1474" s="106">
        <f t="shared" ref="T1474:T1537" si="115">IF(E1474="Y","ARRA - "&amp;N1474, N1474)</f>
        <v>0</v>
      </c>
      <c r="U1474" s="106">
        <f t="shared" si="112"/>
        <v>0</v>
      </c>
      <c r="V1474" s="106">
        <f t="shared" si="113"/>
        <v>0</v>
      </c>
      <c r="W1474" s="119">
        <f t="shared" ref="W1474:W1537" si="116">IF(AND(J1474="Y",I1474="Other Federal Awards"),(LEFT(D1474,2)&amp;".RD"),D1474)</f>
        <v>0</v>
      </c>
      <c r="X1474" s="106">
        <f t="shared" si="114"/>
        <v>0</v>
      </c>
    </row>
    <row r="1475" spans="1:24" ht="14">
      <c r="A1475" s="198"/>
      <c r="D1475" s="1"/>
      <c r="E1475" s="1"/>
      <c r="F1475" s="187"/>
      <c r="G1475" s="187"/>
      <c r="H1475" s="80" t="str">
        <f>IF(ISERROR(IF(ISERROR(VLOOKUP((LEFT(D1475,2)),'Fed. Agency Identifier Table'!A$2:C$63,3,FALSE)),(VLOOKUP((LEFT(D1475,1)),'Fed. Agency Identifier Table'!A$2:C$63,3,FALSE)),(VLOOKUP((LEFT(D1475,2)),'Fed. Agency Identifier Table'!A$2:C$63,3,FALSE)))),"",(IF(ISERROR(VLOOKUP((LEFT(D1475,2)),'Fed. Agency Identifier Table'!A$2:C$63,3,FALSE)),(VLOOKUP((LEFT(D1475,1)),'Fed. Agency Identifier Table'!A$2:C$63,3,FALSE)),(VLOOKUP((LEFT(D1475,2)),'Fed. Agency Identifier Table'!A$2:C$63,3,FALSE)))))</f>
        <v/>
      </c>
      <c r="I1475" s="150" t="str">
        <f>IF(ISNUMBER(SEARCH("*.unk*",D1475)),"Other Federal Awards",IF(ISERROR(VLOOKUP(D1475,'CFDA Program Titles Table'!A$2:C$2607,3,FALSE)),"",VLOOKUP(D1475,'CFDA Program Titles Table'!A$2:C$2607,3,FALSE)))</f>
        <v/>
      </c>
      <c r="J1475" s="70"/>
      <c r="K1475" s="70"/>
      <c r="L1475" s="2"/>
      <c r="M1475" s="10"/>
      <c r="N1475" s="10"/>
      <c r="R1475" s="17"/>
      <c r="S1475" s="106" t="str">
        <f>IFERROR(IF(J1475="Y", "Research And Development Programs Cluster:", VLOOKUP(D1475,'Cluster Info'!$A$2:$B$113,2,FALSE)), "Non Cluster:")</f>
        <v>Non Cluster:</v>
      </c>
      <c r="T1475" s="106">
        <f t="shared" si="115"/>
        <v>0</v>
      </c>
      <c r="U1475" s="106">
        <f t="shared" ref="U1475:U1538" si="117">IF(F1475="Y","COVID-19 - "&amp;N1475, N1475)</f>
        <v>0</v>
      </c>
      <c r="V1475" s="106">
        <f t="shared" ref="V1475:V1538" si="118">IF(G1475="Y","ARP - "&amp;N1475, N1475)</f>
        <v>0</v>
      </c>
      <c r="W1475" s="119">
        <f t="shared" si="116"/>
        <v>0</v>
      </c>
      <c r="X1475" s="106">
        <f t="shared" ref="X1475:X1538" si="119">O1475-P1475</f>
        <v>0</v>
      </c>
    </row>
    <row r="1476" spans="1:24" ht="14">
      <c r="A1476" s="198"/>
      <c r="D1476" s="1"/>
      <c r="E1476" s="1"/>
      <c r="F1476" s="187"/>
      <c r="G1476" s="187"/>
      <c r="H1476" s="80" t="str">
        <f>IF(ISERROR(IF(ISERROR(VLOOKUP((LEFT(D1476,2)),'Fed. Agency Identifier Table'!A$2:C$63,3,FALSE)),(VLOOKUP((LEFT(D1476,1)),'Fed. Agency Identifier Table'!A$2:C$63,3,FALSE)),(VLOOKUP((LEFT(D1476,2)),'Fed. Agency Identifier Table'!A$2:C$63,3,FALSE)))),"",(IF(ISERROR(VLOOKUP((LEFT(D1476,2)),'Fed. Agency Identifier Table'!A$2:C$63,3,FALSE)),(VLOOKUP((LEFT(D1476,1)),'Fed. Agency Identifier Table'!A$2:C$63,3,FALSE)),(VLOOKUP((LEFT(D1476,2)),'Fed. Agency Identifier Table'!A$2:C$63,3,FALSE)))))</f>
        <v/>
      </c>
      <c r="I1476" s="150" t="str">
        <f>IF(ISNUMBER(SEARCH("*.unk*",D1476)),"Other Federal Awards",IF(ISERROR(VLOOKUP(D1476,'CFDA Program Titles Table'!A$2:C$2607,3,FALSE)),"",VLOOKUP(D1476,'CFDA Program Titles Table'!A$2:C$2607,3,FALSE)))</f>
        <v/>
      </c>
      <c r="J1476" s="70"/>
      <c r="K1476" s="70"/>
      <c r="L1476" s="2"/>
      <c r="M1476" s="10"/>
      <c r="N1476" s="10"/>
      <c r="R1476" s="17"/>
      <c r="S1476" s="106" t="str">
        <f>IFERROR(IF(J1476="Y", "Research And Development Programs Cluster:", VLOOKUP(D1476,'Cluster Info'!$A$2:$B$113,2,FALSE)), "Non Cluster:")</f>
        <v>Non Cluster:</v>
      </c>
      <c r="T1476" s="106">
        <f t="shared" si="115"/>
        <v>0</v>
      </c>
      <c r="U1476" s="106">
        <f t="shared" si="117"/>
        <v>0</v>
      </c>
      <c r="V1476" s="106">
        <f t="shared" si="118"/>
        <v>0</v>
      </c>
      <c r="W1476" s="119">
        <f t="shared" si="116"/>
        <v>0</v>
      </c>
      <c r="X1476" s="106">
        <f t="shared" si="119"/>
        <v>0</v>
      </c>
    </row>
    <row r="1477" spans="1:24" ht="14">
      <c r="A1477" s="198"/>
      <c r="D1477" s="1"/>
      <c r="E1477" s="1"/>
      <c r="F1477" s="187"/>
      <c r="G1477" s="187"/>
      <c r="H1477" s="80" t="str">
        <f>IF(ISERROR(IF(ISERROR(VLOOKUP((LEFT(D1477,2)),'Fed. Agency Identifier Table'!A$2:C$63,3,FALSE)),(VLOOKUP((LEFT(D1477,1)),'Fed. Agency Identifier Table'!A$2:C$63,3,FALSE)),(VLOOKUP((LEFT(D1477,2)),'Fed. Agency Identifier Table'!A$2:C$63,3,FALSE)))),"",(IF(ISERROR(VLOOKUP((LEFT(D1477,2)),'Fed. Agency Identifier Table'!A$2:C$63,3,FALSE)),(VLOOKUP((LEFT(D1477,1)),'Fed. Agency Identifier Table'!A$2:C$63,3,FALSE)),(VLOOKUP((LEFT(D1477,2)),'Fed. Agency Identifier Table'!A$2:C$63,3,FALSE)))))</f>
        <v/>
      </c>
      <c r="I1477" s="150" t="str">
        <f>IF(ISNUMBER(SEARCH("*.unk*",D1477)),"Other Federal Awards",IF(ISERROR(VLOOKUP(D1477,'CFDA Program Titles Table'!A$2:C$2607,3,FALSE)),"",VLOOKUP(D1477,'CFDA Program Titles Table'!A$2:C$2607,3,FALSE)))</f>
        <v/>
      </c>
      <c r="J1477" s="70"/>
      <c r="K1477" s="70"/>
      <c r="L1477" s="2"/>
      <c r="M1477" s="10"/>
      <c r="N1477" s="10"/>
      <c r="R1477" s="17"/>
      <c r="S1477" s="106" t="str">
        <f>IFERROR(IF(J1477="Y", "Research And Development Programs Cluster:", VLOOKUP(D1477,'Cluster Info'!$A$2:$B$113,2,FALSE)), "Non Cluster:")</f>
        <v>Non Cluster:</v>
      </c>
      <c r="T1477" s="106">
        <f t="shared" si="115"/>
        <v>0</v>
      </c>
      <c r="U1477" s="106">
        <f t="shared" si="117"/>
        <v>0</v>
      </c>
      <c r="V1477" s="106">
        <f t="shared" si="118"/>
        <v>0</v>
      </c>
      <c r="W1477" s="119">
        <f t="shared" si="116"/>
        <v>0</v>
      </c>
      <c r="X1477" s="106">
        <f t="shared" si="119"/>
        <v>0</v>
      </c>
    </row>
    <row r="1478" spans="1:24" ht="14">
      <c r="A1478" s="198"/>
      <c r="D1478" s="1"/>
      <c r="E1478" s="1"/>
      <c r="F1478" s="187"/>
      <c r="G1478" s="187"/>
      <c r="H1478" s="80" t="str">
        <f>IF(ISERROR(IF(ISERROR(VLOOKUP((LEFT(D1478,2)),'Fed. Agency Identifier Table'!A$2:C$63,3,FALSE)),(VLOOKUP((LEFT(D1478,1)),'Fed. Agency Identifier Table'!A$2:C$63,3,FALSE)),(VLOOKUP((LEFT(D1478,2)),'Fed. Agency Identifier Table'!A$2:C$63,3,FALSE)))),"",(IF(ISERROR(VLOOKUP((LEFT(D1478,2)),'Fed. Agency Identifier Table'!A$2:C$63,3,FALSE)),(VLOOKUP((LEFT(D1478,1)),'Fed. Agency Identifier Table'!A$2:C$63,3,FALSE)),(VLOOKUP((LEFT(D1478,2)),'Fed. Agency Identifier Table'!A$2:C$63,3,FALSE)))))</f>
        <v/>
      </c>
      <c r="I1478" s="150" t="str">
        <f>IF(ISNUMBER(SEARCH("*.unk*",D1478)),"Other Federal Awards",IF(ISERROR(VLOOKUP(D1478,'CFDA Program Titles Table'!A$2:C$2607,3,FALSE)),"",VLOOKUP(D1478,'CFDA Program Titles Table'!A$2:C$2607,3,FALSE)))</f>
        <v/>
      </c>
      <c r="J1478" s="70"/>
      <c r="K1478" s="70"/>
      <c r="L1478" s="2"/>
      <c r="M1478" s="10"/>
      <c r="N1478" s="10"/>
      <c r="R1478" s="17"/>
      <c r="S1478" s="106" t="str">
        <f>IFERROR(IF(J1478="Y", "Research And Development Programs Cluster:", VLOOKUP(D1478,'Cluster Info'!$A$2:$B$113,2,FALSE)), "Non Cluster:")</f>
        <v>Non Cluster:</v>
      </c>
      <c r="T1478" s="106">
        <f t="shared" si="115"/>
        <v>0</v>
      </c>
      <c r="U1478" s="106">
        <f t="shared" si="117"/>
        <v>0</v>
      </c>
      <c r="V1478" s="106">
        <f t="shared" si="118"/>
        <v>0</v>
      </c>
      <c r="W1478" s="119">
        <f t="shared" si="116"/>
        <v>0</v>
      </c>
      <c r="X1478" s="106">
        <f t="shared" si="119"/>
        <v>0</v>
      </c>
    </row>
    <row r="1479" spans="1:24" ht="14">
      <c r="A1479" s="198"/>
      <c r="D1479" s="1"/>
      <c r="E1479" s="1"/>
      <c r="F1479" s="187"/>
      <c r="G1479" s="187"/>
      <c r="H1479" s="80" t="str">
        <f>IF(ISERROR(IF(ISERROR(VLOOKUP((LEFT(D1479,2)),'Fed. Agency Identifier Table'!A$2:C$63,3,FALSE)),(VLOOKUP((LEFT(D1479,1)),'Fed. Agency Identifier Table'!A$2:C$63,3,FALSE)),(VLOOKUP((LEFT(D1479,2)),'Fed. Agency Identifier Table'!A$2:C$63,3,FALSE)))),"",(IF(ISERROR(VLOOKUP((LEFT(D1479,2)),'Fed. Agency Identifier Table'!A$2:C$63,3,FALSE)),(VLOOKUP((LEFT(D1479,1)),'Fed. Agency Identifier Table'!A$2:C$63,3,FALSE)),(VLOOKUP((LEFT(D1479,2)),'Fed. Agency Identifier Table'!A$2:C$63,3,FALSE)))))</f>
        <v/>
      </c>
      <c r="I1479" s="150" t="str">
        <f>IF(ISNUMBER(SEARCH("*.unk*",D1479)),"Other Federal Awards",IF(ISERROR(VLOOKUP(D1479,'CFDA Program Titles Table'!A$2:C$2607,3,FALSE)),"",VLOOKUP(D1479,'CFDA Program Titles Table'!A$2:C$2607,3,FALSE)))</f>
        <v/>
      </c>
      <c r="J1479" s="70"/>
      <c r="K1479" s="70"/>
      <c r="L1479" s="2"/>
      <c r="M1479" s="10"/>
      <c r="N1479" s="10"/>
      <c r="R1479" s="17"/>
      <c r="S1479" s="106" t="str">
        <f>IFERROR(IF(J1479="Y", "Research And Development Programs Cluster:", VLOOKUP(D1479,'Cluster Info'!$A$2:$B$113,2,FALSE)), "Non Cluster:")</f>
        <v>Non Cluster:</v>
      </c>
      <c r="T1479" s="106">
        <f t="shared" si="115"/>
        <v>0</v>
      </c>
      <c r="U1479" s="106">
        <f t="shared" si="117"/>
        <v>0</v>
      </c>
      <c r="V1479" s="106">
        <f t="shared" si="118"/>
        <v>0</v>
      </c>
      <c r="W1479" s="119">
        <f t="shared" si="116"/>
        <v>0</v>
      </c>
      <c r="X1479" s="106">
        <f t="shared" si="119"/>
        <v>0</v>
      </c>
    </row>
    <row r="1480" spans="1:24" ht="14">
      <c r="A1480" s="198"/>
      <c r="D1480" s="1"/>
      <c r="E1480" s="1"/>
      <c r="F1480" s="187"/>
      <c r="G1480" s="187"/>
      <c r="H1480" s="80" t="str">
        <f>IF(ISERROR(IF(ISERROR(VLOOKUP((LEFT(D1480,2)),'Fed. Agency Identifier Table'!A$2:C$63,3,FALSE)),(VLOOKUP((LEFT(D1480,1)),'Fed. Agency Identifier Table'!A$2:C$63,3,FALSE)),(VLOOKUP((LEFT(D1480,2)),'Fed. Agency Identifier Table'!A$2:C$63,3,FALSE)))),"",(IF(ISERROR(VLOOKUP((LEFT(D1480,2)),'Fed. Agency Identifier Table'!A$2:C$63,3,FALSE)),(VLOOKUP((LEFT(D1480,1)),'Fed. Agency Identifier Table'!A$2:C$63,3,FALSE)),(VLOOKUP((LEFT(D1480,2)),'Fed. Agency Identifier Table'!A$2:C$63,3,FALSE)))))</f>
        <v/>
      </c>
      <c r="I1480" s="150" t="str">
        <f>IF(ISNUMBER(SEARCH("*.unk*",D1480)),"Other Federal Awards",IF(ISERROR(VLOOKUP(D1480,'CFDA Program Titles Table'!A$2:C$2607,3,FALSE)),"",VLOOKUP(D1480,'CFDA Program Titles Table'!A$2:C$2607,3,FALSE)))</f>
        <v/>
      </c>
      <c r="J1480" s="70"/>
      <c r="K1480" s="70"/>
      <c r="L1480" s="2"/>
      <c r="M1480" s="10"/>
      <c r="N1480" s="10"/>
      <c r="R1480" s="17"/>
      <c r="S1480" s="106" t="str">
        <f>IFERROR(IF(J1480="Y", "Research And Development Programs Cluster:", VLOOKUP(D1480,'Cluster Info'!$A$2:$B$113,2,FALSE)), "Non Cluster:")</f>
        <v>Non Cluster:</v>
      </c>
      <c r="T1480" s="106">
        <f t="shared" si="115"/>
        <v>0</v>
      </c>
      <c r="U1480" s="106">
        <f t="shared" si="117"/>
        <v>0</v>
      </c>
      <c r="V1480" s="106">
        <f t="shared" si="118"/>
        <v>0</v>
      </c>
      <c r="W1480" s="119">
        <f t="shared" si="116"/>
        <v>0</v>
      </c>
      <c r="X1480" s="106">
        <f t="shared" si="119"/>
        <v>0</v>
      </c>
    </row>
    <row r="1481" spans="1:24" ht="14">
      <c r="A1481" s="198"/>
      <c r="D1481" s="1"/>
      <c r="E1481" s="1"/>
      <c r="F1481" s="187"/>
      <c r="G1481" s="187"/>
      <c r="H1481" s="80" t="str">
        <f>IF(ISERROR(IF(ISERROR(VLOOKUP((LEFT(D1481,2)),'Fed. Agency Identifier Table'!A$2:C$63,3,FALSE)),(VLOOKUP((LEFT(D1481,1)),'Fed. Agency Identifier Table'!A$2:C$63,3,FALSE)),(VLOOKUP((LEFT(D1481,2)),'Fed. Agency Identifier Table'!A$2:C$63,3,FALSE)))),"",(IF(ISERROR(VLOOKUP((LEFT(D1481,2)),'Fed. Agency Identifier Table'!A$2:C$63,3,FALSE)),(VLOOKUP((LEFT(D1481,1)),'Fed. Agency Identifier Table'!A$2:C$63,3,FALSE)),(VLOOKUP((LEFT(D1481,2)),'Fed. Agency Identifier Table'!A$2:C$63,3,FALSE)))))</f>
        <v/>
      </c>
      <c r="I1481" s="150" t="str">
        <f>IF(ISNUMBER(SEARCH("*.unk*",D1481)),"Other Federal Awards",IF(ISERROR(VLOOKUP(D1481,'CFDA Program Titles Table'!A$2:C$2607,3,FALSE)),"",VLOOKUP(D1481,'CFDA Program Titles Table'!A$2:C$2607,3,FALSE)))</f>
        <v/>
      </c>
      <c r="J1481" s="70"/>
      <c r="K1481" s="70"/>
      <c r="L1481" s="2"/>
      <c r="M1481" s="10"/>
      <c r="N1481" s="10"/>
      <c r="R1481" s="17"/>
      <c r="S1481" s="106" t="str">
        <f>IFERROR(IF(J1481="Y", "Research And Development Programs Cluster:", VLOOKUP(D1481,'Cluster Info'!$A$2:$B$113,2,FALSE)), "Non Cluster:")</f>
        <v>Non Cluster:</v>
      </c>
      <c r="T1481" s="106">
        <f t="shared" si="115"/>
        <v>0</v>
      </c>
      <c r="U1481" s="106">
        <f t="shared" si="117"/>
        <v>0</v>
      </c>
      <c r="V1481" s="106">
        <f t="shared" si="118"/>
        <v>0</v>
      </c>
      <c r="W1481" s="119">
        <f t="shared" si="116"/>
        <v>0</v>
      </c>
      <c r="X1481" s="106">
        <f t="shared" si="119"/>
        <v>0</v>
      </c>
    </row>
    <row r="1482" spans="1:24" ht="14">
      <c r="A1482" s="198"/>
      <c r="D1482" s="1"/>
      <c r="E1482" s="1"/>
      <c r="F1482" s="187"/>
      <c r="G1482" s="187"/>
      <c r="H1482" s="80" t="str">
        <f>IF(ISERROR(IF(ISERROR(VLOOKUP((LEFT(D1482,2)),'Fed. Agency Identifier Table'!A$2:C$63,3,FALSE)),(VLOOKUP((LEFT(D1482,1)),'Fed. Agency Identifier Table'!A$2:C$63,3,FALSE)),(VLOOKUP((LEFT(D1482,2)),'Fed. Agency Identifier Table'!A$2:C$63,3,FALSE)))),"",(IF(ISERROR(VLOOKUP((LEFT(D1482,2)),'Fed. Agency Identifier Table'!A$2:C$63,3,FALSE)),(VLOOKUP((LEFT(D1482,1)),'Fed. Agency Identifier Table'!A$2:C$63,3,FALSE)),(VLOOKUP((LEFT(D1482,2)),'Fed. Agency Identifier Table'!A$2:C$63,3,FALSE)))))</f>
        <v/>
      </c>
      <c r="I1482" s="150" t="str">
        <f>IF(ISNUMBER(SEARCH("*.unk*",D1482)),"Other Federal Awards",IF(ISERROR(VLOOKUP(D1482,'CFDA Program Titles Table'!A$2:C$2607,3,FALSE)),"",VLOOKUP(D1482,'CFDA Program Titles Table'!A$2:C$2607,3,FALSE)))</f>
        <v/>
      </c>
      <c r="J1482" s="70"/>
      <c r="K1482" s="70"/>
      <c r="L1482" s="2"/>
      <c r="M1482" s="10"/>
      <c r="N1482" s="10"/>
      <c r="R1482" s="17"/>
      <c r="S1482" s="106" t="str">
        <f>IFERROR(IF(J1482="Y", "Research And Development Programs Cluster:", VLOOKUP(D1482,'Cluster Info'!$A$2:$B$113,2,FALSE)), "Non Cluster:")</f>
        <v>Non Cluster:</v>
      </c>
      <c r="T1482" s="106">
        <f t="shared" si="115"/>
        <v>0</v>
      </c>
      <c r="U1482" s="106">
        <f t="shared" si="117"/>
        <v>0</v>
      </c>
      <c r="V1482" s="106">
        <f t="shared" si="118"/>
        <v>0</v>
      </c>
      <c r="W1482" s="119">
        <f t="shared" si="116"/>
        <v>0</v>
      </c>
      <c r="X1482" s="106">
        <f t="shared" si="119"/>
        <v>0</v>
      </c>
    </row>
    <row r="1483" spans="1:24" ht="14">
      <c r="A1483" s="198"/>
      <c r="D1483" s="1"/>
      <c r="E1483" s="1"/>
      <c r="F1483" s="187"/>
      <c r="G1483" s="187"/>
      <c r="H1483" s="80" t="str">
        <f>IF(ISERROR(IF(ISERROR(VLOOKUP((LEFT(D1483,2)),'Fed. Agency Identifier Table'!A$2:C$63,3,FALSE)),(VLOOKUP((LEFT(D1483,1)),'Fed. Agency Identifier Table'!A$2:C$63,3,FALSE)),(VLOOKUP((LEFT(D1483,2)),'Fed. Agency Identifier Table'!A$2:C$63,3,FALSE)))),"",(IF(ISERROR(VLOOKUP((LEFT(D1483,2)),'Fed. Agency Identifier Table'!A$2:C$63,3,FALSE)),(VLOOKUP((LEFT(D1483,1)),'Fed. Agency Identifier Table'!A$2:C$63,3,FALSE)),(VLOOKUP((LEFT(D1483,2)),'Fed. Agency Identifier Table'!A$2:C$63,3,FALSE)))))</f>
        <v/>
      </c>
      <c r="I1483" s="150" t="str">
        <f>IF(ISNUMBER(SEARCH("*.unk*",D1483)),"Other Federal Awards",IF(ISERROR(VLOOKUP(D1483,'CFDA Program Titles Table'!A$2:C$2607,3,FALSE)),"",VLOOKUP(D1483,'CFDA Program Titles Table'!A$2:C$2607,3,FALSE)))</f>
        <v/>
      </c>
      <c r="J1483" s="70"/>
      <c r="K1483" s="70"/>
      <c r="L1483" s="2"/>
      <c r="M1483" s="10"/>
      <c r="N1483" s="10"/>
      <c r="R1483" s="17"/>
      <c r="S1483" s="106" t="str">
        <f>IFERROR(IF(J1483="Y", "Research And Development Programs Cluster:", VLOOKUP(D1483,'Cluster Info'!$A$2:$B$113,2,FALSE)), "Non Cluster:")</f>
        <v>Non Cluster:</v>
      </c>
      <c r="T1483" s="106">
        <f t="shared" si="115"/>
        <v>0</v>
      </c>
      <c r="U1483" s="106">
        <f t="shared" si="117"/>
        <v>0</v>
      </c>
      <c r="V1483" s="106">
        <f t="shared" si="118"/>
        <v>0</v>
      </c>
      <c r="W1483" s="119">
        <f t="shared" si="116"/>
        <v>0</v>
      </c>
      <c r="X1483" s="106">
        <f t="shared" si="119"/>
        <v>0</v>
      </c>
    </row>
    <row r="1484" spans="1:24" ht="14">
      <c r="A1484" s="198"/>
      <c r="D1484" s="1"/>
      <c r="E1484" s="1"/>
      <c r="F1484" s="187"/>
      <c r="G1484" s="187"/>
      <c r="H1484" s="80" t="str">
        <f>IF(ISERROR(IF(ISERROR(VLOOKUP((LEFT(D1484,2)),'Fed. Agency Identifier Table'!A$2:C$63,3,FALSE)),(VLOOKUP((LEFT(D1484,1)),'Fed. Agency Identifier Table'!A$2:C$63,3,FALSE)),(VLOOKUP((LEFT(D1484,2)),'Fed. Agency Identifier Table'!A$2:C$63,3,FALSE)))),"",(IF(ISERROR(VLOOKUP((LEFT(D1484,2)),'Fed. Agency Identifier Table'!A$2:C$63,3,FALSE)),(VLOOKUP((LEFT(D1484,1)),'Fed. Agency Identifier Table'!A$2:C$63,3,FALSE)),(VLOOKUP((LEFT(D1484,2)),'Fed. Agency Identifier Table'!A$2:C$63,3,FALSE)))))</f>
        <v/>
      </c>
      <c r="I1484" s="150" t="str">
        <f>IF(ISNUMBER(SEARCH("*.unk*",D1484)),"Other Federal Awards",IF(ISERROR(VLOOKUP(D1484,'CFDA Program Titles Table'!A$2:C$2607,3,FALSE)),"",VLOOKUP(D1484,'CFDA Program Titles Table'!A$2:C$2607,3,FALSE)))</f>
        <v/>
      </c>
      <c r="J1484" s="70"/>
      <c r="K1484" s="70"/>
      <c r="L1484" s="2"/>
      <c r="M1484" s="10"/>
      <c r="N1484" s="10"/>
      <c r="R1484" s="17"/>
      <c r="S1484" s="106" t="str">
        <f>IFERROR(IF(J1484="Y", "Research And Development Programs Cluster:", VLOOKUP(D1484,'Cluster Info'!$A$2:$B$113,2,FALSE)), "Non Cluster:")</f>
        <v>Non Cluster:</v>
      </c>
      <c r="T1484" s="106">
        <f t="shared" si="115"/>
        <v>0</v>
      </c>
      <c r="U1484" s="106">
        <f t="shared" si="117"/>
        <v>0</v>
      </c>
      <c r="V1484" s="106">
        <f t="shared" si="118"/>
        <v>0</v>
      </c>
      <c r="W1484" s="119">
        <f t="shared" si="116"/>
        <v>0</v>
      </c>
      <c r="X1484" s="106">
        <f t="shared" si="119"/>
        <v>0</v>
      </c>
    </row>
    <row r="1485" spans="1:24" ht="14">
      <c r="A1485" s="198"/>
      <c r="D1485" s="1"/>
      <c r="E1485" s="1"/>
      <c r="F1485" s="187"/>
      <c r="G1485" s="187"/>
      <c r="H1485" s="80" t="str">
        <f>IF(ISERROR(IF(ISERROR(VLOOKUP((LEFT(D1485,2)),'Fed. Agency Identifier Table'!A$2:C$63,3,FALSE)),(VLOOKUP((LEFT(D1485,1)),'Fed. Agency Identifier Table'!A$2:C$63,3,FALSE)),(VLOOKUP((LEFT(D1485,2)),'Fed. Agency Identifier Table'!A$2:C$63,3,FALSE)))),"",(IF(ISERROR(VLOOKUP((LEFT(D1485,2)),'Fed. Agency Identifier Table'!A$2:C$63,3,FALSE)),(VLOOKUP((LEFT(D1485,1)),'Fed. Agency Identifier Table'!A$2:C$63,3,FALSE)),(VLOOKUP((LEFT(D1485,2)),'Fed. Agency Identifier Table'!A$2:C$63,3,FALSE)))))</f>
        <v/>
      </c>
      <c r="I1485" s="150" t="str">
        <f>IF(ISNUMBER(SEARCH("*.unk*",D1485)),"Other Federal Awards",IF(ISERROR(VLOOKUP(D1485,'CFDA Program Titles Table'!A$2:C$2607,3,FALSE)),"",VLOOKUP(D1485,'CFDA Program Titles Table'!A$2:C$2607,3,FALSE)))</f>
        <v/>
      </c>
      <c r="J1485" s="70"/>
      <c r="K1485" s="70"/>
      <c r="L1485" s="2"/>
      <c r="M1485" s="10"/>
      <c r="N1485" s="10"/>
      <c r="R1485" s="17"/>
      <c r="S1485" s="106" t="str">
        <f>IFERROR(IF(J1485="Y", "Research And Development Programs Cluster:", VLOOKUP(D1485,'Cluster Info'!$A$2:$B$113,2,FALSE)), "Non Cluster:")</f>
        <v>Non Cluster:</v>
      </c>
      <c r="T1485" s="106">
        <f t="shared" si="115"/>
        <v>0</v>
      </c>
      <c r="U1485" s="106">
        <f t="shared" si="117"/>
        <v>0</v>
      </c>
      <c r="V1485" s="106">
        <f t="shared" si="118"/>
        <v>0</v>
      </c>
      <c r="W1485" s="119">
        <f t="shared" si="116"/>
        <v>0</v>
      </c>
      <c r="X1485" s="106">
        <f t="shared" si="119"/>
        <v>0</v>
      </c>
    </row>
    <row r="1486" spans="1:24" ht="14">
      <c r="A1486" s="198"/>
      <c r="D1486" s="1"/>
      <c r="E1486" s="1"/>
      <c r="F1486" s="187"/>
      <c r="G1486" s="187"/>
      <c r="H1486" s="80" t="str">
        <f>IF(ISERROR(IF(ISERROR(VLOOKUP((LEFT(D1486,2)),'Fed. Agency Identifier Table'!A$2:C$63,3,FALSE)),(VLOOKUP((LEFT(D1486,1)),'Fed. Agency Identifier Table'!A$2:C$63,3,FALSE)),(VLOOKUP((LEFT(D1486,2)),'Fed. Agency Identifier Table'!A$2:C$63,3,FALSE)))),"",(IF(ISERROR(VLOOKUP((LEFT(D1486,2)),'Fed. Agency Identifier Table'!A$2:C$63,3,FALSE)),(VLOOKUP((LEFT(D1486,1)),'Fed. Agency Identifier Table'!A$2:C$63,3,FALSE)),(VLOOKUP((LEFT(D1486,2)),'Fed. Agency Identifier Table'!A$2:C$63,3,FALSE)))))</f>
        <v/>
      </c>
      <c r="I1486" s="150" t="str">
        <f>IF(ISNUMBER(SEARCH("*.unk*",D1486)),"Other Federal Awards",IF(ISERROR(VLOOKUP(D1486,'CFDA Program Titles Table'!A$2:C$2607,3,FALSE)),"",VLOOKUP(D1486,'CFDA Program Titles Table'!A$2:C$2607,3,FALSE)))</f>
        <v/>
      </c>
      <c r="J1486" s="70"/>
      <c r="K1486" s="70"/>
      <c r="L1486" s="2"/>
      <c r="M1486" s="10"/>
      <c r="N1486" s="10"/>
      <c r="R1486" s="17"/>
      <c r="S1486" s="106" t="str">
        <f>IFERROR(IF(J1486="Y", "Research And Development Programs Cluster:", VLOOKUP(D1486,'Cluster Info'!$A$2:$B$113,2,FALSE)), "Non Cluster:")</f>
        <v>Non Cluster:</v>
      </c>
      <c r="T1486" s="106">
        <f t="shared" si="115"/>
        <v>0</v>
      </c>
      <c r="U1486" s="106">
        <f t="shared" si="117"/>
        <v>0</v>
      </c>
      <c r="V1486" s="106">
        <f t="shared" si="118"/>
        <v>0</v>
      </c>
      <c r="W1486" s="119">
        <f t="shared" si="116"/>
        <v>0</v>
      </c>
      <c r="X1486" s="106">
        <f t="shared" si="119"/>
        <v>0</v>
      </c>
    </row>
    <row r="1487" spans="1:24" ht="14">
      <c r="A1487" s="198"/>
      <c r="D1487" s="1"/>
      <c r="E1487" s="1"/>
      <c r="F1487" s="187"/>
      <c r="G1487" s="187"/>
      <c r="H1487" s="80" t="str">
        <f>IF(ISERROR(IF(ISERROR(VLOOKUP((LEFT(D1487,2)),'Fed. Agency Identifier Table'!A$2:C$63,3,FALSE)),(VLOOKUP((LEFT(D1487,1)),'Fed. Agency Identifier Table'!A$2:C$63,3,FALSE)),(VLOOKUP((LEFT(D1487,2)),'Fed. Agency Identifier Table'!A$2:C$63,3,FALSE)))),"",(IF(ISERROR(VLOOKUP((LEFT(D1487,2)),'Fed. Agency Identifier Table'!A$2:C$63,3,FALSE)),(VLOOKUP((LEFT(D1487,1)),'Fed. Agency Identifier Table'!A$2:C$63,3,FALSE)),(VLOOKUP((LEFT(D1487,2)),'Fed. Agency Identifier Table'!A$2:C$63,3,FALSE)))))</f>
        <v/>
      </c>
      <c r="I1487" s="150" t="str">
        <f>IF(ISNUMBER(SEARCH("*.unk*",D1487)),"Other Federal Awards",IF(ISERROR(VLOOKUP(D1487,'CFDA Program Titles Table'!A$2:C$2607,3,FALSE)),"",VLOOKUP(D1487,'CFDA Program Titles Table'!A$2:C$2607,3,FALSE)))</f>
        <v/>
      </c>
      <c r="J1487" s="70"/>
      <c r="K1487" s="70"/>
      <c r="L1487" s="2"/>
      <c r="M1487" s="10"/>
      <c r="N1487" s="10"/>
      <c r="R1487" s="17"/>
      <c r="S1487" s="106" t="str">
        <f>IFERROR(IF(J1487="Y", "Research And Development Programs Cluster:", VLOOKUP(D1487,'Cluster Info'!$A$2:$B$113,2,FALSE)), "Non Cluster:")</f>
        <v>Non Cluster:</v>
      </c>
      <c r="T1487" s="106">
        <f t="shared" si="115"/>
        <v>0</v>
      </c>
      <c r="U1487" s="106">
        <f t="shared" si="117"/>
        <v>0</v>
      </c>
      <c r="V1487" s="106">
        <f t="shared" si="118"/>
        <v>0</v>
      </c>
      <c r="W1487" s="119">
        <f t="shared" si="116"/>
        <v>0</v>
      </c>
      <c r="X1487" s="106">
        <f t="shared" si="119"/>
        <v>0</v>
      </c>
    </row>
    <row r="1488" spans="1:24" ht="14">
      <c r="A1488" s="198"/>
      <c r="D1488" s="1"/>
      <c r="E1488" s="1"/>
      <c r="F1488" s="187"/>
      <c r="G1488" s="187"/>
      <c r="H1488" s="80" t="str">
        <f>IF(ISERROR(IF(ISERROR(VLOOKUP((LEFT(D1488,2)),'Fed. Agency Identifier Table'!A$2:C$63,3,FALSE)),(VLOOKUP((LEFT(D1488,1)),'Fed. Agency Identifier Table'!A$2:C$63,3,FALSE)),(VLOOKUP((LEFT(D1488,2)),'Fed. Agency Identifier Table'!A$2:C$63,3,FALSE)))),"",(IF(ISERROR(VLOOKUP((LEFT(D1488,2)),'Fed. Agency Identifier Table'!A$2:C$63,3,FALSE)),(VLOOKUP((LEFT(D1488,1)),'Fed. Agency Identifier Table'!A$2:C$63,3,FALSE)),(VLOOKUP((LEFT(D1488,2)),'Fed. Agency Identifier Table'!A$2:C$63,3,FALSE)))))</f>
        <v/>
      </c>
      <c r="I1488" s="150" t="str">
        <f>IF(ISNUMBER(SEARCH("*.unk*",D1488)),"Other Federal Awards",IF(ISERROR(VLOOKUP(D1488,'CFDA Program Titles Table'!A$2:C$2607,3,FALSE)),"",VLOOKUP(D1488,'CFDA Program Titles Table'!A$2:C$2607,3,FALSE)))</f>
        <v/>
      </c>
      <c r="J1488" s="70"/>
      <c r="K1488" s="70"/>
      <c r="L1488" s="2"/>
      <c r="M1488" s="10"/>
      <c r="N1488" s="10"/>
      <c r="R1488" s="17"/>
      <c r="S1488" s="106" t="str">
        <f>IFERROR(IF(J1488="Y", "Research And Development Programs Cluster:", VLOOKUP(D1488,'Cluster Info'!$A$2:$B$113,2,FALSE)), "Non Cluster:")</f>
        <v>Non Cluster:</v>
      </c>
      <c r="T1488" s="106">
        <f t="shared" si="115"/>
        <v>0</v>
      </c>
      <c r="U1488" s="106">
        <f t="shared" si="117"/>
        <v>0</v>
      </c>
      <c r="V1488" s="106">
        <f t="shared" si="118"/>
        <v>0</v>
      </c>
      <c r="W1488" s="119">
        <f t="shared" si="116"/>
        <v>0</v>
      </c>
      <c r="X1488" s="106">
        <f t="shared" si="119"/>
        <v>0</v>
      </c>
    </row>
    <row r="1489" spans="1:24" ht="14">
      <c r="A1489" s="198"/>
      <c r="D1489" s="1"/>
      <c r="E1489" s="1"/>
      <c r="F1489" s="187"/>
      <c r="G1489" s="187"/>
      <c r="H1489" s="80" t="str">
        <f>IF(ISERROR(IF(ISERROR(VLOOKUP((LEFT(D1489,2)),'Fed. Agency Identifier Table'!A$2:C$63,3,FALSE)),(VLOOKUP((LEFT(D1489,1)),'Fed. Agency Identifier Table'!A$2:C$63,3,FALSE)),(VLOOKUP((LEFT(D1489,2)),'Fed. Agency Identifier Table'!A$2:C$63,3,FALSE)))),"",(IF(ISERROR(VLOOKUP((LEFT(D1489,2)),'Fed. Agency Identifier Table'!A$2:C$63,3,FALSE)),(VLOOKUP((LEFT(D1489,1)),'Fed. Agency Identifier Table'!A$2:C$63,3,FALSE)),(VLOOKUP((LEFT(D1489,2)),'Fed. Agency Identifier Table'!A$2:C$63,3,FALSE)))))</f>
        <v/>
      </c>
      <c r="I1489" s="150" t="str">
        <f>IF(ISNUMBER(SEARCH("*.unk*",D1489)),"Other Federal Awards",IF(ISERROR(VLOOKUP(D1489,'CFDA Program Titles Table'!A$2:C$2607,3,FALSE)),"",VLOOKUP(D1489,'CFDA Program Titles Table'!A$2:C$2607,3,FALSE)))</f>
        <v/>
      </c>
      <c r="J1489" s="70"/>
      <c r="K1489" s="70"/>
      <c r="L1489" s="2"/>
      <c r="M1489" s="10"/>
      <c r="N1489" s="10"/>
      <c r="R1489" s="17"/>
      <c r="S1489" s="106" t="str">
        <f>IFERROR(IF(J1489="Y", "Research And Development Programs Cluster:", VLOOKUP(D1489,'Cluster Info'!$A$2:$B$113,2,FALSE)), "Non Cluster:")</f>
        <v>Non Cluster:</v>
      </c>
      <c r="T1489" s="106">
        <f t="shared" si="115"/>
        <v>0</v>
      </c>
      <c r="U1489" s="106">
        <f t="shared" si="117"/>
        <v>0</v>
      </c>
      <c r="V1489" s="106">
        <f t="shared" si="118"/>
        <v>0</v>
      </c>
      <c r="W1489" s="119">
        <f t="shared" si="116"/>
        <v>0</v>
      </c>
      <c r="X1489" s="106">
        <f t="shared" si="119"/>
        <v>0</v>
      </c>
    </row>
    <row r="1490" spans="1:24" ht="14">
      <c r="A1490" s="198"/>
      <c r="D1490" s="1"/>
      <c r="E1490" s="1"/>
      <c r="F1490" s="187"/>
      <c r="G1490" s="187"/>
      <c r="H1490" s="80" t="str">
        <f>IF(ISERROR(IF(ISERROR(VLOOKUP((LEFT(D1490,2)),'Fed. Agency Identifier Table'!A$2:C$63,3,FALSE)),(VLOOKUP((LEFT(D1490,1)),'Fed. Agency Identifier Table'!A$2:C$63,3,FALSE)),(VLOOKUP((LEFT(D1490,2)),'Fed. Agency Identifier Table'!A$2:C$63,3,FALSE)))),"",(IF(ISERROR(VLOOKUP((LEFT(D1490,2)),'Fed. Agency Identifier Table'!A$2:C$63,3,FALSE)),(VLOOKUP((LEFT(D1490,1)),'Fed. Agency Identifier Table'!A$2:C$63,3,FALSE)),(VLOOKUP((LEFT(D1490,2)),'Fed. Agency Identifier Table'!A$2:C$63,3,FALSE)))))</f>
        <v/>
      </c>
      <c r="I1490" s="150" t="str">
        <f>IF(ISNUMBER(SEARCH("*.unk*",D1490)),"Other Federal Awards",IF(ISERROR(VLOOKUP(D1490,'CFDA Program Titles Table'!A$2:C$2607,3,FALSE)),"",VLOOKUP(D1490,'CFDA Program Titles Table'!A$2:C$2607,3,FALSE)))</f>
        <v/>
      </c>
      <c r="J1490" s="70"/>
      <c r="K1490" s="70"/>
      <c r="L1490" s="2"/>
      <c r="M1490" s="10"/>
      <c r="N1490" s="10"/>
      <c r="R1490" s="17"/>
      <c r="S1490" s="106" t="str">
        <f>IFERROR(IF(J1490="Y", "Research And Development Programs Cluster:", VLOOKUP(D1490,'Cluster Info'!$A$2:$B$113,2,FALSE)), "Non Cluster:")</f>
        <v>Non Cluster:</v>
      </c>
      <c r="T1490" s="106">
        <f t="shared" si="115"/>
        <v>0</v>
      </c>
      <c r="U1490" s="106">
        <f t="shared" si="117"/>
        <v>0</v>
      </c>
      <c r="V1490" s="106">
        <f t="shared" si="118"/>
        <v>0</v>
      </c>
      <c r="W1490" s="119">
        <f t="shared" si="116"/>
        <v>0</v>
      </c>
      <c r="X1490" s="106">
        <f t="shared" si="119"/>
        <v>0</v>
      </c>
    </row>
    <row r="1491" spans="1:24" ht="14">
      <c r="A1491" s="198"/>
      <c r="D1491" s="1"/>
      <c r="E1491" s="1"/>
      <c r="F1491" s="187"/>
      <c r="G1491" s="187"/>
      <c r="H1491" s="80" t="str">
        <f>IF(ISERROR(IF(ISERROR(VLOOKUP((LEFT(D1491,2)),'Fed. Agency Identifier Table'!A$2:C$63,3,FALSE)),(VLOOKUP((LEFT(D1491,1)),'Fed. Agency Identifier Table'!A$2:C$63,3,FALSE)),(VLOOKUP((LEFT(D1491,2)),'Fed. Agency Identifier Table'!A$2:C$63,3,FALSE)))),"",(IF(ISERROR(VLOOKUP((LEFT(D1491,2)),'Fed. Agency Identifier Table'!A$2:C$63,3,FALSE)),(VLOOKUP((LEFT(D1491,1)),'Fed. Agency Identifier Table'!A$2:C$63,3,FALSE)),(VLOOKUP((LEFT(D1491,2)),'Fed. Agency Identifier Table'!A$2:C$63,3,FALSE)))))</f>
        <v/>
      </c>
      <c r="I1491" s="150" t="str">
        <f>IF(ISNUMBER(SEARCH("*.unk*",D1491)),"Other Federal Awards",IF(ISERROR(VLOOKUP(D1491,'CFDA Program Titles Table'!A$2:C$2607,3,FALSE)),"",VLOOKUP(D1491,'CFDA Program Titles Table'!A$2:C$2607,3,FALSE)))</f>
        <v/>
      </c>
      <c r="J1491" s="70"/>
      <c r="K1491" s="70"/>
      <c r="L1491" s="2"/>
      <c r="M1491" s="10"/>
      <c r="N1491" s="10"/>
      <c r="R1491" s="17"/>
      <c r="S1491" s="106" t="str">
        <f>IFERROR(IF(J1491="Y", "Research And Development Programs Cluster:", VLOOKUP(D1491,'Cluster Info'!$A$2:$B$113,2,FALSE)), "Non Cluster:")</f>
        <v>Non Cluster:</v>
      </c>
      <c r="T1491" s="106">
        <f t="shared" si="115"/>
        <v>0</v>
      </c>
      <c r="U1491" s="106">
        <f t="shared" si="117"/>
        <v>0</v>
      </c>
      <c r="V1491" s="106">
        <f t="shared" si="118"/>
        <v>0</v>
      </c>
      <c r="W1491" s="119">
        <f t="shared" si="116"/>
        <v>0</v>
      </c>
      <c r="X1491" s="106">
        <f t="shared" si="119"/>
        <v>0</v>
      </c>
    </row>
    <row r="1492" spans="1:24" ht="14">
      <c r="A1492" s="198"/>
      <c r="D1492" s="1"/>
      <c r="E1492" s="1"/>
      <c r="F1492" s="187"/>
      <c r="G1492" s="187"/>
      <c r="H1492" s="80" t="str">
        <f>IF(ISERROR(IF(ISERROR(VLOOKUP((LEFT(D1492,2)),'Fed. Agency Identifier Table'!A$2:C$63,3,FALSE)),(VLOOKUP((LEFT(D1492,1)),'Fed. Agency Identifier Table'!A$2:C$63,3,FALSE)),(VLOOKUP((LEFT(D1492,2)),'Fed. Agency Identifier Table'!A$2:C$63,3,FALSE)))),"",(IF(ISERROR(VLOOKUP((LEFT(D1492,2)),'Fed. Agency Identifier Table'!A$2:C$63,3,FALSE)),(VLOOKUP((LEFT(D1492,1)),'Fed. Agency Identifier Table'!A$2:C$63,3,FALSE)),(VLOOKUP((LEFT(D1492,2)),'Fed. Agency Identifier Table'!A$2:C$63,3,FALSE)))))</f>
        <v/>
      </c>
      <c r="I1492" s="150" t="str">
        <f>IF(ISNUMBER(SEARCH("*.unk*",D1492)),"Other Federal Awards",IF(ISERROR(VLOOKUP(D1492,'CFDA Program Titles Table'!A$2:C$2607,3,FALSE)),"",VLOOKUP(D1492,'CFDA Program Titles Table'!A$2:C$2607,3,FALSE)))</f>
        <v/>
      </c>
      <c r="J1492" s="70"/>
      <c r="K1492" s="70"/>
      <c r="L1492" s="2"/>
      <c r="M1492" s="10"/>
      <c r="N1492" s="10"/>
      <c r="R1492" s="17"/>
      <c r="S1492" s="106" t="str">
        <f>IFERROR(IF(J1492="Y", "Research And Development Programs Cluster:", VLOOKUP(D1492,'Cluster Info'!$A$2:$B$113,2,FALSE)), "Non Cluster:")</f>
        <v>Non Cluster:</v>
      </c>
      <c r="T1492" s="106">
        <f t="shared" si="115"/>
        <v>0</v>
      </c>
      <c r="U1492" s="106">
        <f t="shared" si="117"/>
        <v>0</v>
      </c>
      <c r="V1492" s="106">
        <f t="shared" si="118"/>
        <v>0</v>
      </c>
      <c r="W1492" s="119">
        <f t="shared" si="116"/>
        <v>0</v>
      </c>
      <c r="X1492" s="106">
        <f t="shared" si="119"/>
        <v>0</v>
      </c>
    </row>
    <row r="1493" spans="1:24" ht="14">
      <c r="A1493" s="198"/>
      <c r="D1493" s="1"/>
      <c r="E1493" s="1"/>
      <c r="F1493" s="187"/>
      <c r="G1493" s="187"/>
      <c r="H1493" s="80" t="str">
        <f>IF(ISERROR(IF(ISERROR(VLOOKUP((LEFT(D1493,2)),'Fed. Agency Identifier Table'!A$2:C$63,3,FALSE)),(VLOOKUP((LEFT(D1493,1)),'Fed. Agency Identifier Table'!A$2:C$63,3,FALSE)),(VLOOKUP((LEFT(D1493,2)),'Fed. Agency Identifier Table'!A$2:C$63,3,FALSE)))),"",(IF(ISERROR(VLOOKUP((LEFT(D1493,2)),'Fed. Agency Identifier Table'!A$2:C$63,3,FALSE)),(VLOOKUP((LEFT(D1493,1)),'Fed. Agency Identifier Table'!A$2:C$63,3,FALSE)),(VLOOKUP((LEFT(D1493,2)),'Fed. Agency Identifier Table'!A$2:C$63,3,FALSE)))))</f>
        <v/>
      </c>
      <c r="I1493" s="150" t="str">
        <f>IF(ISNUMBER(SEARCH("*.unk*",D1493)),"Other Federal Awards",IF(ISERROR(VLOOKUP(D1493,'CFDA Program Titles Table'!A$2:C$2607,3,FALSE)),"",VLOOKUP(D1493,'CFDA Program Titles Table'!A$2:C$2607,3,FALSE)))</f>
        <v/>
      </c>
      <c r="J1493" s="70"/>
      <c r="K1493" s="70"/>
      <c r="L1493" s="2"/>
      <c r="M1493" s="10"/>
      <c r="N1493" s="10"/>
      <c r="R1493" s="17"/>
      <c r="S1493" s="106" t="str">
        <f>IFERROR(IF(J1493="Y", "Research And Development Programs Cluster:", VLOOKUP(D1493,'Cluster Info'!$A$2:$B$113,2,FALSE)), "Non Cluster:")</f>
        <v>Non Cluster:</v>
      </c>
      <c r="T1493" s="106">
        <f t="shared" si="115"/>
        <v>0</v>
      </c>
      <c r="U1493" s="106">
        <f t="shared" si="117"/>
        <v>0</v>
      </c>
      <c r="V1493" s="106">
        <f t="shared" si="118"/>
        <v>0</v>
      </c>
      <c r="W1493" s="119">
        <f t="shared" si="116"/>
        <v>0</v>
      </c>
      <c r="X1493" s="106">
        <f t="shared" si="119"/>
        <v>0</v>
      </c>
    </row>
    <row r="1494" spans="1:24" ht="14">
      <c r="A1494" s="198"/>
      <c r="D1494" s="1"/>
      <c r="E1494" s="1"/>
      <c r="F1494" s="187"/>
      <c r="G1494" s="187"/>
      <c r="H1494" s="80" t="str">
        <f>IF(ISERROR(IF(ISERROR(VLOOKUP((LEFT(D1494,2)),'Fed. Agency Identifier Table'!A$2:C$63,3,FALSE)),(VLOOKUP((LEFT(D1494,1)),'Fed. Agency Identifier Table'!A$2:C$63,3,FALSE)),(VLOOKUP((LEFT(D1494,2)),'Fed. Agency Identifier Table'!A$2:C$63,3,FALSE)))),"",(IF(ISERROR(VLOOKUP((LEFT(D1494,2)),'Fed. Agency Identifier Table'!A$2:C$63,3,FALSE)),(VLOOKUP((LEFT(D1494,1)),'Fed. Agency Identifier Table'!A$2:C$63,3,FALSE)),(VLOOKUP((LEFT(D1494,2)),'Fed. Agency Identifier Table'!A$2:C$63,3,FALSE)))))</f>
        <v/>
      </c>
      <c r="I1494" s="150" t="str">
        <f>IF(ISNUMBER(SEARCH("*.unk*",D1494)),"Other Federal Awards",IF(ISERROR(VLOOKUP(D1494,'CFDA Program Titles Table'!A$2:C$2607,3,FALSE)),"",VLOOKUP(D1494,'CFDA Program Titles Table'!A$2:C$2607,3,FALSE)))</f>
        <v/>
      </c>
      <c r="J1494" s="70"/>
      <c r="K1494" s="70"/>
      <c r="L1494" s="2"/>
      <c r="M1494" s="10"/>
      <c r="N1494" s="10"/>
      <c r="R1494" s="17"/>
      <c r="S1494" s="106" t="str">
        <f>IFERROR(IF(J1494="Y", "Research And Development Programs Cluster:", VLOOKUP(D1494,'Cluster Info'!$A$2:$B$113,2,FALSE)), "Non Cluster:")</f>
        <v>Non Cluster:</v>
      </c>
      <c r="T1494" s="106">
        <f t="shared" si="115"/>
        <v>0</v>
      </c>
      <c r="U1494" s="106">
        <f t="shared" si="117"/>
        <v>0</v>
      </c>
      <c r="V1494" s="106">
        <f t="shared" si="118"/>
        <v>0</v>
      </c>
      <c r="W1494" s="119">
        <f t="shared" si="116"/>
        <v>0</v>
      </c>
      <c r="X1494" s="106">
        <f t="shared" si="119"/>
        <v>0</v>
      </c>
    </row>
    <row r="1495" spans="1:24" ht="14">
      <c r="A1495" s="198"/>
      <c r="D1495" s="1"/>
      <c r="E1495" s="1"/>
      <c r="F1495" s="187"/>
      <c r="G1495" s="187"/>
      <c r="H1495" s="80" t="str">
        <f>IF(ISERROR(IF(ISERROR(VLOOKUP((LEFT(D1495,2)),'Fed. Agency Identifier Table'!A$2:C$63,3,FALSE)),(VLOOKUP((LEFT(D1495,1)),'Fed. Agency Identifier Table'!A$2:C$63,3,FALSE)),(VLOOKUP((LEFT(D1495,2)),'Fed. Agency Identifier Table'!A$2:C$63,3,FALSE)))),"",(IF(ISERROR(VLOOKUP((LEFT(D1495,2)),'Fed. Agency Identifier Table'!A$2:C$63,3,FALSE)),(VLOOKUP((LEFT(D1495,1)),'Fed. Agency Identifier Table'!A$2:C$63,3,FALSE)),(VLOOKUP((LEFT(D1495,2)),'Fed. Agency Identifier Table'!A$2:C$63,3,FALSE)))))</f>
        <v/>
      </c>
      <c r="I1495" s="150" t="str">
        <f>IF(ISNUMBER(SEARCH("*.unk*",D1495)),"Other Federal Awards",IF(ISERROR(VLOOKUP(D1495,'CFDA Program Titles Table'!A$2:C$2607,3,FALSE)),"",VLOOKUP(D1495,'CFDA Program Titles Table'!A$2:C$2607,3,FALSE)))</f>
        <v/>
      </c>
      <c r="J1495" s="70"/>
      <c r="K1495" s="70"/>
      <c r="L1495" s="2"/>
      <c r="M1495" s="10"/>
      <c r="N1495" s="10"/>
      <c r="R1495" s="17"/>
      <c r="S1495" s="106" t="str">
        <f>IFERROR(IF(J1495="Y", "Research And Development Programs Cluster:", VLOOKUP(D1495,'Cluster Info'!$A$2:$B$113,2,FALSE)), "Non Cluster:")</f>
        <v>Non Cluster:</v>
      </c>
      <c r="T1495" s="106">
        <f t="shared" si="115"/>
        <v>0</v>
      </c>
      <c r="U1495" s="106">
        <f t="shared" si="117"/>
        <v>0</v>
      </c>
      <c r="V1495" s="106">
        <f t="shared" si="118"/>
        <v>0</v>
      </c>
      <c r="W1495" s="119">
        <f t="shared" si="116"/>
        <v>0</v>
      </c>
      <c r="X1495" s="106">
        <f t="shared" si="119"/>
        <v>0</v>
      </c>
    </row>
    <row r="1496" spans="1:24" ht="14">
      <c r="A1496" s="198"/>
      <c r="D1496" s="1"/>
      <c r="E1496" s="1"/>
      <c r="F1496" s="187"/>
      <c r="G1496" s="187"/>
      <c r="H1496" s="80" t="str">
        <f>IF(ISERROR(IF(ISERROR(VLOOKUP((LEFT(D1496,2)),'Fed. Agency Identifier Table'!A$2:C$63,3,FALSE)),(VLOOKUP((LEFT(D1496,1)),'Fed. Agency Identifier Table'!A$2:C$63,3,FALSE)),(VLOOKUP((LEFT(D1496,2)),'Fed. Agency Identifier Table'!A$2:C$63,3,FALSE)))),"",(IF(ISERROR(VLOOKUP((LEFT(D1496,2)),'Fed. Agency Identifier Table'!A$2:C$63,3,FALSE)),(VLOOKUP((LEFT(D1496,1)),'Fed. Agency Identifier Table'!A$2:C$63,3,FALSE)),(VLOOKUP((LEFT(D1496,2)),'Fed. Agency Identifier Table'!A$2:C$63,3,FALSE)))))</f>
        <v/>
      </c>
      <c r="I1496" s="150" t="str">
        <f>IF(ISNUMBER(SEARCH("*.unk*",D1496)),"Other Federal Awards",IF(ISERROR(VLOOKUP(D1496,'CFDA Program Titles Table'!A$2:C$2607,3,FALSE)),"",VLOOKUP(D1496,'CFDA Program Titles Table'!A$2:C$2607,3,FALSE)))</f>
        <v/>
      </c>
      <c r="J1496" s="70"/>
      <c r="K1496" s="70"/>
      <c r="L1496" s="2"/>
      <c r="M1496" s="10"/>
      <c r="N1496" s="10"/>
      <c r="R1496" s="17"/>
      <c r="S1496" s="106" t="str">
        <f>IFERROR(IF(J1496="Y", "Research And Development Programs Cluster:", VLOOKUP(D1496,'Cluster Info'!$A$2:$B$113,2,FALSE)), "Non Cluster:")</f>
        <v>Non Cluster:</v>
      </c>
      <c r="T1496" s="106">
        <f t="shared" si="115"/>
        <v>0</v>
      </c>
      <c r="U1496" s="106">
        <f t="shared" si="117"/>
        <v>0</v>
      </c>
      <c r="V1496" s="106">
        <f t="shared" si="118"/>
        <v>0</v>
      </c>
      <c r="W1496" s="119">
        <f t="shared" si="116"/>
        <v>0</v>
      </c>
      <c r="X1496" s="106">
        <f t="shared" si="119"/>
        <v>0</v>
      </c>
    </row>
    <row r="1497" spans="1:24" ht="14">
      <c r="A1497" s="198"/>
      <c r="D1497" s="1"/>
      <c r="E1497" s="1"/>
      <c r="F1497" s="187"/>
      <c r="G1497" s="187"/>
      <c r="H1497" s="80" t="str">
        <f>IF(ISERROR(IF(ISERROR(VLOOKUP((LEFT(D1497,2)),'Fed. Agency Identifier Table'!A$2:C$63,3,FALSE)),(VLOOKUP((LEFT(D1497,1)),'Fed. Agency Identifier Table'!A$2:C$63,3,FALSE)),(VLOOKUP((LEFT(D1497,2)),'Fed. Agency Identifier Table'!A$2:C$63,3,FALSE)))),"",(IF(ISERROR(VLOOKUP((LEFT(D1497,2)),'Fed. Agency Identifier Table'!A$2:C$63,3,FALSE)),(VLOOKUP((LEFT(D1497,1)),'Fed. Agency Identifier Table'!A$2:C$63,3,FALSE)),(VLOOKUP((LEFT(D1497,2)),'Fed. Agency Identifier Table'!A$2:C$63,3,FALSE)))))</f>
        <v/>
      </c>
      <c r="I1497" s="150" t="str">
        <f>IF(ISNUMBER(SEARCH("*.unk*",D1497)),"Other Federal Awards",IF(ISERROR(VLOOKUP(D1497,'CFDA Program Titles Table'!A$2:C$2607,3,FALSE)),"",VLOOKUP(D1497,'CFDA Program Titles Table'!A$2:C$2607,3,FALSE)))</f>
        <v/>
      </c>
      <c r="J1497" s="70"/>
      <c r="K1497" s="70"/>
      <c r="L1497" s="2"/>
      <c r="M1497" s="10"/>
      <c r="N1497" s="10"/>
      <c r="R1497" s="17"/>
      <c r="S1497" s="106" t="str">
        <f>IFERROR(IF(J1497="Y", "Research And Development Programs Cluster:", VLOOKUP(D1497,'Cluster Info'!$A$2:$B$113,2,FALSE)), "Non Cluster:")</f>
        <v>Non Cluster:</v>
      </c>
      <c r="T1497" s="106">
        <f t="shared" si="115"/>
        <v>0</v>
      </c>
      <c r="U1497" s="106">
        <f t="shared" si="117"/>
        <v>0</v>
      </c>
      <c r="V1497" s="106">
        <f t="shared" si="118"/>
        <v>0</v>
      </c>
      <c r="W1497" s="119">
        <f t="shared" si="116"/>
        <v>0</v>
      </c>
      <c r="X1497" s="106">
        <f t="shared" si="119"/>
        <v>0</v>
      </c>
    </row>
    <row r="1498" spans="1:24" ht="14">
      <c r="A1498" s="198"/>
      <c r="D1498" s="1"/>
      <c r="E1498" s="1"/>
      <c r="F1498" s="187"/>
      <c r="G1498" s="187"/>
      <c r="H1498" s="80" t="str">
        <f>IF(ISERROR(IF(ISERROR(VLOOKUP((LEFT(D1498,2)),'Fed. Agency Identifier Table'!A$2:C$63,3,FALSE)),(VLOOKUP((LEFT(D1498,1)),'Fed. Agency Identifier Table'!A$2:C$63,3,FALSE)),(VLOOKUP((LEFT(D1498,2)),'Fed. Agency Identifier Table'!A$2:C$63,3,FALSE)))),"",(IF(ISERROR(VLOOKUP((LEFT(D1498,2)),'Fed. Agency Identifier Table'!A$2:C$63,3,FALSE)),(VLOOKUP((LEFT(D1498,1)),'Fed. Agency Identifier Table'!A$2:C$63,3,FALSE)),(VLOOKUP((LEFT(D1498,2)),'Fed. Agency Identifier Table'!A$2:C$63,3,FALSE)))))</f>
        <v/>
      </c>
      <c r="I1498" s="150" t="str">
        <f>IF(ISNUMBER(SEARCH("*.unk*",D1498)),"Other Federal Awards",IF(ISERROR(VLOOKUP(D1498,'CFDA Program Titles Table'!A$2:C$2607,3,FALSE)),"",VLOOKUP(D1498,'CFDA Program Titles Table'!A$2:C$2607,3,FALSE)))</f>
        <v/>
      </c>
      <c r="J1498" s="70"/>
      <c r="K1498" s="70"/>
      <c r="L1498" s="2"/>
      <c r="M1498" s="10"/>
      <c r="N1498" s="10"/>
      <c r="R1498" s="17"/>
      <c r="S1498" s="106" t="str">
        <f>IFERROR(IF(J1498="Y", "Research And Development Programs Cluster:", VLOOKUP(D1498,'Cluster Info'!$A$2:$B$113,2,FALSE)), "Non Cluster:")</f>
        <v>Non Cluster:</v>
      </c>
      <c r="T1498" s="106">
        <f t="shared" si="115"/>
        <v>0</v>
      </c>
      <c r="U1498" s="106">
        <f t="shared" si="117"/>
        <v>0</v>
      </c>
      <c r="V1498" s="106">
        <f t="shared" si="118"/>
        <v>0</v>
      </c>
      <c r="W1498" s="119">
        <f t="shared" si="116"/>
        <v>0</v>
      </c>
      <c r="X1498" s="106">
        <f t="shared" si="119"/>
        <v>0</v>
      </c>
    </row>
    <row r="1499" spans="1:24" ht="14">
      <c r="A1499" s="198"/>
      <c r="D1499" s="1"/>
      <c r="E1499" s="1"/>
      <c r="F1499" s="187"/>
      <c r="G1499" s="187"/>
      <c r="H1499" s="80" t="str">
        <f>IF(ISERROR(IF(ISERROR(VLOOKUP((LEFT(D1499,2)),'Fed. Agency Identifier Table'!A$2:C$63,3,FALSE)),(VLOOKUP((LEFT(D1499,1)),'Fed. Agency Identifier Table'!A$2:C$63,3,FALSE)),(VLOOKUP((LEFT(D1499,2)),'Fed. Agency Identifier Table'!A$2:C$63,3,FALSE)))),"",(IF(ISERROR(VLOOKUP((LEFT(D1499,2)),'Fed. Agency Identifier Table'!A$2:C$63,3,FALSE)),(VLOOKUP((LEFT(D1499,1)),'Fed. Agency Identifier Table'!A$2:C$63,3,FALSE)),(VLOOKUP((LEFT(D1499,2)),'Fed. Agency Identifier Table'!A$2:C$63,3,FALSE)))))</f>
        <v/>
      </c>
      <c r="I1499" s="150" t="str">
        <f>IF(ISNUMBER(SEARCH("*.unk*",D1499)),"Other Federal Awards",IF(ISERROR(VLOOKUP(D1499,'CFDA Program Titles Table'!A$2:C$2607,3,FALSE)),"",VLOOKUP(D1499,'CFDA Program Titles Table'!A$2:C$2607,3,FALSE)))</f>
        <v/>
      </c>
      <c r="J1499" s="70"/>
      <c r="K1499" s="70"/>
      <c r="L1499" s="2"/>
      <c r="M1499" s="10"/>
      <c r="N1499" s="10"/>
      <c r="R1499" s="17"/>
      <c r="S1499" s="106" t="str">
        <f>IFERROR(IF(J1499="Y", "Research And Development Programs Cluster:", VLOOKUP(D1499,'Cluster Info'!$A$2:$B$113,2,FALSE)), "Non Cluster:")</f>
        <v>Non Cluster:</v>
      </c>
      <c r="T1499" s="106">
        <f t="shared" si="115"/>
        <v>0</v>
      </c>
      <c r="U1499" s="106">
        <f t="shared" si="117"/>
        <v>0</v>
      </c>
      <c r="V1499" s="106">
        <f t="shared" si="118"/>
        <v>0</v>
      </c>
      <c r="W1499" s="119">
        <f t="shared" si="116"/>
        <v>0</v>
      </c>
      <c r="X1499" s="106">
        <f t="shared" si="119"/>
        <v>0</v>
      </c>
    </row>
    <row r="1500" spans="1:24" ht="14">
      <c r="A1500" s="198"/>
      <c r="D1500" s="1"/>
      <c r="E1500" s="1"/>
      <c r="F1500" s="187"/>
      <c r="G1500" s="187"/>
      <c r="H1500" s="80" t="str">
        <f>IF(ISERROR(IF(ISERROR(VLOOKUP((LEFT(D1500,2)),'Fed. Agency Identifier Table'!A$2:C$63,3,FALSE)),(VLOOKUP((LEFT(D1500,1)),'Fed. Agency Identifier Table'!A$2:C$63,3,FALSE)),(VLOOKUP((LEFT(D1500,2)),'Fed. Agency Identifier Table'!A$2:C$63,3,FALSE)))),"",(IF(ISERROR(VLOOKUP((LEFT(D1500,2)),'Fed. Agency Identifier Table'!A$2:C$63,3,FALSE)),(VLOOKUP((LEFT(D1500,1)),'Fed. Agency Identifier Table'!A$2:C$63,3,FALSE)),(VLOOKUP((LEFT(D1500,2)),'Fed. Agency Identifier Table'!A$2:C$63,3,FALSE)))))</f>
        <v/>
      </c>
      <c r="I1500" s="150" t="str">
        <f>IF(ISNUMBER(SEARCH("*.unk*",D1500)),"Other Federal Awards",IF(ISERROR(VLOOKUP(D1500,'CFDA Program Titles Table'!A$2:C$2607,3,FALSE)),"",VLOOKUP(D1500,'CFDA Program Titles Table'!A$2:C$2607,3,FALSE)))</f>
        <v/>
      </c>
      <c r="J1500" s="70"/>
      <c r="K1500" s="70"/>
      <c r="L1500" s="2"/>
      <c r="M1500" s="10"/>
      <c r="N1500" s="10"/>
      <c r="R1500" s="17"/>
      <c r="S1500" s="106" t="str">
        <f>IFERROR(IF(J1500="Y", "Research And Development Programs Cluster:", VLOOKUP(D1500,'Cluster Info'!$A$2:$B$113,2,FALSE)), "Non Cluster:")</f>
        <v>Non Cluster:</v>
      </c>
      <c r="T1500" s="106">
        <f t="shared" si="115"/>
        <v>0</v>
      </c>
      <c r="U1500" s="106">
        <f t="shared" si="117"/>
        <v>0</v>
      </c>
      <c r="V1500" s="106">
        <f t="shared" si="118"/>
        <v>0</v>
      </c>
      <c r="W1500" s="119">
        <f t="shared" si="116"/>
        <v>0</v>
      </c>
      <c r="X1500" s="106">
        <f t="shared" si="119"/>
        <v>0</v>
      </c>
    </row>
    <row r="1501" spans="1:24" ht="14">
      <c r="A1501" s="198"/>
      <c r="D1501" s="1"/>
      <c r="E1501" s="1"/>
      <c r="F1501" s="187"/>
      <c r="G1501" s="187"/>
      <c r="H1501" s="80" t="str">
        <f>IF(ISERROR(IF(ISERROR(VLOOKUP((LEFT(D1501,2)),'Fed. Agency Identifier Table'!A$2:C$63,3,FALSE)),(VLOOKUP((LEFT(D1501,1)),'Fed. Agency Identifier Table'!A$2:C$63,3,FALSE)),(VLOOKUP((LEFT(D1501,2)),'Fed. Agency Identifier Table'!A$2:C$63,3,FALSE)))),"",(IF(ISERROR(VLOOKUP((LEFT(D1501,2)),'Fed. Agency Identifier Table'!A$2:C$63,3,FALSE)),(VLOOKUP((LEFT(D1501,1)),'Fed. Agency Identifier Table'!A$2:C$63,3,FALSE)),(VLOOKUP((LEFT(D1501,2)),'Fed. Agency Identifier Table'!A$2:C$63,3,FALSE)))))</f>
        <v/>
      </c>
      <c r="I1501" s="150" t="str">
        <f>IF(ISNUMBER(SEARCH("*.unk*",D1501)),"Other Federal Awards",IF(ISERROR(VLOOKUP(D1501,'CFDA Program Titles Table'!A$2:C$2607,3,FALSE)),"",VLOOKUP(D1501,'CFDA Program Titles Table'!A$2:C$2607,3,FALSE)))</f>
        <v/>
      </c>
      <c r="J1501" s="70"/>
      <c r="K1501" s="70"/>
      <c r="L1501" s="2"/>
      <c r="M1501" s="10"/>
      <c r="N1501" s="10"/>
      <c r="R1501" s="17"/>
      <c r="S1501" s="106" t="str">
        <f>IFERROR(IF(J1501="Y", "Research And Development Programs Cluster:", VLOOKUP(D1501,'Cluster Info'!$A$2:$B$113,2,FALSE)), "Non Cluster:")</f>
        <v>Non Cluster:</v>
      </c>
      <c r="T1501" s="106">
        <f t="shared" si="115"/>
        <v>0</v>
      </c>
      <c r="U1501" s="106">
        <f t="shared" si="117"/>
        <v>0</v>
      </c>
      <c r="V1501" s="106">
        <f t="shared" si="118"/>
        <v>0</v>
      </c>
      <c r="W1501" s="119">
        <f t="shared" si="116"/>
        <v>0</v>
      </c>
      <c r="X1501" s="106">
        <f t="shared" si="119"/>
        <v>0</v>
      </c>
    </row>
    <row r="1502" spans="1:24" ht="14">
      <c r="A1502" s="198"/>
      <c r="D1502" s="1"/>
      <c r="E1502" s="1"/>
      <c r="F1502" s="187"/>
      <c r="G1502" s="187"/>
      <c r="H1502" s="80" t="str">
        <f>IF(ISERROR(IF(ISERROR(VLOOKUP((LEFT(D1502,2)),'Fed. Agency Identifier Table'!A$2:C$63,3,FALSE)),(VLOOKUP((LEFT(D1502,1)),'Fed. Agency Identifier Table'!A$2:C$63,3,FALSE)),(VLOOKUP((LEFT(D1502,2)),'Fed. Agency Identifier Table'!A$2:C$63,3,FALSE)))),"",(IF(ISERROR(VLOOKUP((LEFT(D1502,2)),'Fed. Agency Identifier Table'!A$2:C$63,3,FALSE)),(VLOOKUP((LEFT(D1502,1)),'Fed. Agency Identifier Table'!A$2:C$63,3,FALSE)),(VLOOKUP((LEFT(D1502,2)),'Fed. Agency Identifier Table'!A$2:C$63,3,FALSE)))))</f>
        <v/>
      </c>
      <c r="I1502" s="150" t="str">
        <f>IF(ISNUMBER(SEARCH("*.unk*",D1502)),"Other Federal Awards",IF(ISERROR(VLOOKUP(D1502,'CFDA Program Titles Table'!A$2:C$2607,3,FALSE)),"",VLOOKUP(D1502,'CFDA Program Titles Table'!A$2:C$2607,3,FALSE)))</f>
        <v/>
      </c>
      <c r="J1502" s="70"/>
      <c r="K1502" s="70"/>
      <c r="L1502" s="2"/>
      <c r="M1502" s="10"/>
      <c r="N1502" s="10"/>
      <c r="R1502" s="17"/>
      <c r="S1502" s="106" t="str">
        <f>IFERROR(IF(J1502="Y", "Research And Development Programs Cluster:", VLOOKUP(D1502,'Cluster Info'!$A$2:$B$113,2,FALSE)), "Non Cluster:")</f>
        <v>Non Cluster:</v>
      </c>
      <c r="T1502" s="106">
        <f t="shared" si="115"/>
        <v>0</v>
      </c>
      <c r="U1502" s="106">
        <f t="shared" si="117"/>
        <v>0</v>
      </c>
      <c r="V1502" s="106">
        <f t="shared" si="118"/>
        <v>0</v>
      </c>
      <c r="W1502" s="119">
        <f t="shared" si="116"/>
        <v>0</v>
      </c>
      <c r="X1502" s="106">
        <f t="shared" si="119"/>
        <v>0</v>
      </c>
    </row>
    <row r="1503" spans="1:24" ht="14">
      <c r="A1503" s="198"/>
      <c r="D1503" s="1"/>
      <c r="E1503" s="1"/>
      <c r="F1503" s="187"/>
      <c r="G1503" s="187"/>
      <c r="H1503" s="80" t="str">
        <f>IF(ISERROR(IF(ISERROR(VLOOKUP((LEFT(D1503,2)),'Fed. Agency Identifier Table'!A$2:C$63,3,FALSE)),(VLOOKUP((LEFT(D1503,1)),'Fed. Agency Identifier Table'!A$2:C$63,3,FALSE)),(VLOOKUP((LEFT(D1503,2)),'Fed. Agency Identifier Table'!A$2:C$63,3,FALSE)))),"",(IF(ISERROR(VLOOKUP((LEFT(D1503,2)),'Fed. Agency Identifier Table'!A$2:C$63,3,FALSE)),(VLOOKUP((LEFT(D1503,1)),'Fed. Agency Identifier Table'!A$2:C$63,3,FALSE)),(VLOOKUP((LEFT(D1503,2)),'Fed. Agency Identifier Table'!A$2:C$63,3,FALSE)))))</f>
        <v/>
      </c>
      <c r="I1503" s="150" t="str">
        <f>IF(ISNUMBER(SEARCH("*.unk*",D1503)),"Other Federal Awards",IF(ISERROR(VLOOKUP(D1503,'CFDA Program Titles Table'!A$2:C$2607,3,FALSE)),"",VLOOKUP(D1503,'CFDA Program Titles Table'!A$2:C$2607,3,FALSE)))</f>
        <v/>
      </c>
      <c r="J1503" s="70"/>
      <c r="K1503" s="70"/>
      <c r="L1503" s="2"/>
      <c r="M1503" s="10"/>
      <c r="N1503" s="10"/>
      <c r="R1503" s="17"/>
      <c r="S1503" s="106" t="str">
        <f>IFERROR(IF(J1503="Y", "Research And Development Programs Cluster:", VLOOKUP(D1503,'Cluster Info'!$A$2:$B$113,2,FALSE)), "Non Cluster:")</f>
        <v>Non Cluster:</v>
      </c>
      <c r="T1503" s="106">
        <f t="shared" si="115"/>
        <v>0</v>
      </c>
      <c r="U1503" s="106">
        <f t="shared" si="117"/>
        <v>0</v>
      </c>
      <c r="V1503" s="106">
        <f t="shared" si="118"/>
        <v>0</v>
      </c>
      <c r="W1503" s="119">
        <f t="shared" si="116"/>
        <v>0</v>
      </c>
      <c r="X1503" s="106">
        <f t="shared" si="119"/>
        <v>0</v>
      </c>
    </row>
    <row r="1504" spans="1:24" ht="14">
      <c r="A1504" s="198"/>
      <c r="D1504" s="1"/>
      <c r="E1504" s="1"/>
      <c r="F1504" s="187"/>
      <c r="G1504" s="187"/>
      <c r="H1504" s="80" t="str">
        <f>IF(ISERROR(IF(ISERROR(VLOOKUP((LEFT(D1504,2)),'Fed. Agency Identifier Table'!A$2:C$63,3,FALSE)),(VLOOKUP((LEFT(D1504,1)),'Fed. Agency Identifier Table'!A$2:C$63,3,FALSE)),(VLOOKUP((LEFT(D1504,2)),'Fed. Agency Identifier Table'!A$2:C$63,3,FALSE)))),"",(IF(ISERROR(VLOOKUP((LEFT(D1504,2)),'Fed. Agency Identifier Table'!A$2:C$63,3,FALSE)),(VLOOKUP((LEFT(D1504,1)),'Fed. Agency Identifier Table'!A$2:C$63,3,FALSE)),(VLOOKUP((LEFT(D1504,2)),'Fed. Agency Identifier Table'!A$2:C$63,3,FALSE)))))</f>
        <v/>
      </c>
      <c r="I1504" s="150" t="str">
        <f>IF(ISNUMBER(SEARCH("*.unk*",D1504)),"Other Federal Awards",IF(ISERROR(VLOOKUP(D1504,'CFDA Program Titles Table'!A$2:C$2607,3,FALSE)),"",VLOOKUP(D1504,'CFDA Program Titles Table'!A$2:C$2607,3,FALSE)))</f>
        <v/>
      </c>
      <c r="J1504" s="70"/>
      <c r="K1504" s="70"/>
      <c r="L1504" s="2"/>
      <c r="M1504" s="10"/>
      <c r="N1504" s="10"/>
      <c r="R1504" s="17"/>
      <c r="S1504" s="106" t="str">
        <f>IFERROR(IF(J1504="Y", "Research And Development Programs Cluster:", VLOOKUP(D1504,'Cluster Info'!$A$2:$B$113,2,FALSE)), "Non Cluster:")</f>
        <v>Non Cluster:</v>
      </c>
      <c r="T1504" s="106">
        <f t="shared" si="115"/>
        <v>0</v>
      </c>
      <c r="U1504" s="106">
        <f t="shared" si="117"/>
        <v>0</v>
      </c>
      <c r="V1504" s="106">
        <f t="shared" si="118"/>
        <v>0</v>
      </c>
      <c r="W1504" s="119">
        <f t="shared" si="116"/>
        <v>0</v>
      </c>
      <c r="X1504" s="106">
        <f t="shared" si="119"/>
        <v>0</v>
      </c>
    </row>
    <row r="1505" spans="1:24" ht="14">
      <c r="A1505" s="198"/>
      <c r="D1505" s="1"/>
      <c r="E1505" s="1"/>
      <c r="F1505" s="187"/>
      <c r="G1505" s="187"/>
      <c r="H1505" s="80" t="str">
        <f>IF(ISERROR(IF(ISERROR(VLOOKUP((LEFT(D1505,2)),'Fed. Agency Identifier Table'!A$2:C$63,3,FALSE)),(VLOOKUP((LEFT(D1505,1)),'Fed. Agency Identifier Table'!A$2:C$63,3,FALSE)),(VLOOKUP((LEFT(D1505,2)),'Fed. Agency Identifier Table'!A$2:C$63,3,FALSE)))),"",(IF(ISERROR(VLOOKUP((LEFT(D1505,2)),'Fed. Agency Identifier Table'!A$2:C$63,3,FALSE)),(VLOOKUP((LEFT(D1505,1)),'Fed. Agency Identifier Table'!A$2:C$63,3,FALSE)),(VLOOKUP((LEFT(D1505,2)),'Fed. Agency Identifier Table'!A$2:C$63,3,FALSE)))))</f>
        <v/>
      </c>
      <c r="I1505" s="150" t="str">
        <f>IF(ISNUMBER(SEARCH("*.unk*",D1505)),"Other Federal Awards",IF(ISERROR(VLOOKUP(D1505,'CFDA Program Titles Table'!A$2:C$2607,3,FALSE)),"",VLOOKUP(D1505,'CFDA Program Titles Table'!A$2:C$2607,3,FALSE)))</f>
        <v/>
      </c>
      <c r="J1505" s="70"/>
      <c r="K1505" s="70"/>
      <c r="L1505" s="2"/>
      <c r="M1505" s="10"/>
      <c r="N1505" s="10"/>
      <c r="R1505" s="17"/>
      <c r="S1505" s="106" t="str">
        <f>IFERROR(IF(J1505="Y", "Research And Development Programs Cluster:", VLOOKUP(D1505,'Cluster Info'!$A$2:$B$113,2,FALSE)), "Non Cluster:")</f>
        <v>Non Cluster:</v>
      </c>
      <c r="T1505" s="106">
        <f t="shared" si="115"/>
        <v>0</v>
      </c>
      <c r="U1505" s="106">
        <f t="shared" si="117"/>
        <v>0</v>
      </c>
      <c r="V1505" s="106">
        <f t="shared" si="118"/>
        <v>0</v>
      </c>
      <c r="W1505" s="119">
        <f t="shared" si="116"/>
        <v>0</v>
      </c>
      <c r="X1505" s="106">
        <f t="shared" si="119"/>
        <v>0</v>
      </c>
    </row>
    <row r="1506" spans="1:24" ht="14">
      <c r="A1506" s="198"/>
      <c r="D1506" s="1"/>
      <c r="E1506" s="1"/>
      <c r="F1506" s="187"/>
      <c r="G1506" s="187"/>
      <c r="H1506" s="80" t="str">
        <f>IF(ISERROR(IF(ISERROR(VLOOKUP((LEFT(D1506,2)),'Fed. Agency Identifier Table'!A$2:C$63,3,FALSE)),(VLOOKUP((LEFT(D1506,1)),'Fed. Agency Identifier Table'!A$2:C$63,3,FALSE)),(VLOOKUP((LEFT(D1506,2)),'Fed. Agency Identifier Table'!A$2:C$63,3,FALSE)))),"",(IF(ISERROR(VLOOKUP((LEFT(D1506,2)),'Fed. Agency Identifier Table'!A$2:C$63,3,FALSE)),(VLOOKUP((LEFT(D1506,1)),'Fed. Agency Identifier Table'!A$2:C$63,3,FALSE)),(VLOOKUP((LEFT(D1506,2)),'Fed. Agency Identifier Table'!A$2:C$63,3,FALSE)))))</f>
        <v/>
      </c>
      <c r="I1506" s="150" t="str">
        <f>IF(ISNUMBER(SEARCH("*.unk*",D1506)),"Other Federal Awards",IF(ISERROR(VLOOKUP(D1506,'CFDA Program Titles Table'!A$2:C$2607,3,FALSE)),"",VLOOKUP(D1506,'CFDA Program Titles Table'!A$2:C$2607,3,FALSE)))</f>
        <v/>
      </c>
      <c r="J1506" s="70"/>
      <c r="K1506" s="70"/>
      <c r="L1506" s="2"/>
      <c r="M1506" s="10"/>
      <c r="N1506" s="10"/>
      <c r="R1506" s="17"/>
      <c r="S1506" s="106" t="str">
        <f>IFERROR(IF(J1506="Y", "Research And Development Programs Cluster:", VLOOKUP(D1506,'Cluster Info'!$A$2:$B$113,2,FALSE)), "Non Cluster:")</f>
        <v>Non Cluster:</v>
      </c>
      <c r="T1506" s="106">
        <f t="shared" si="115"/>
        <v>0</v>
      </c>
      <c r="U1506" s="106">
        <f t="shared" si="117"/>
        <v>0</v>
      </c>
      <c r="V1506" s="106">
        <f t="shared" si="118"/>
        <v>0</v>
      </c>
      <c r="W1506" s="119">
        <f t="shared" si="116"/>
        <v>0</v>
      </c>
      <c r="X1506" s="106">
        <f t="shared" si="119"/>
        <v>0</v>
      </c>
    </row>
    <row r="1507" spans="1:24" ht="14">
      <c r="A1507" s="198"/>
      <c r="D1507" s="1"/>
      <c r="E1507" s="1"/>
      <c r="F1507" s="187"/>
      <c r="G1507" s="187"/>
      <c r="H1507" s="80" t="str">
        <f>IF(ISERROR(IF(ISERROR(VLOOKUP((LEFT(D1507,2)),'Fed. Agency Identifier Table'!A$2:C$63,3,FALSE)),(VLOOKUP((LEFT(D1507,1)),'Fed. Agency Identifier Table'!A$2:C$63,3,FALSE)),(VLOOKUP((LEFT(D1507,2)),'Fed. Agency Identifier Table'!A$2:C$63,3,FALSE)))),"",(IF(ISERROR(VLOOKUP((LEFT(D1507,2)),'Fed. Agency Identifier Table'!A$2:C$63,3,FALSE)),(VLOOKUP((LEFT(D1507,1)),'Fed. Agency Identifier Table'!A$2:C$63,3,FALSE)),(VLOOKUP((LEFT(D1507,2)),'Fed. Agency Identifier Table'!A$2:C$63,3,FALSE)))))</f>
        <v/>
      </c>
      <c r="I1507" s="150" t="str">
        <f>IF(ISNUMBER(SEARCH("*.unk*",D1507)),"Other Federal Awards",IF(ISERROR(VLOOKUP(D1507,'CFDA Program Titles Table'!A$2:C$2607,3,FALSE)),"",VLOOKUP(D1507,'CFDA Program Titles Table'!A$2:C$2607,3,FALSE)))</f>
        <v/>
      </c>
      <c r="J1507" s="70"/>
      <c r="K1507" s="70"/>
      <c r="L1507" s="2"/>
      <c r="M1507" s="10"/>
      <c r="N1507" s="10"/>
      <c r="R1507" s="17"/>
      <c r="S1507" s="106" t="str">
        <f>IFERROR(IF(J1507="Y", "Research And Development Programs Cluster:", VLOOKUP(D1507,'Cluster Info'!$A$2:$B$113,2,FALSE)), "Non Cluster:")</f>
        <v>Non Cluster:</v>
      </c>
      <c r="T1507" s="106">
        <f t="shared" si="115"/>
        <v>0</v>
      </c>
      <c r="U1507" s="106">
        <f t="shared" si="117"/>
        <v>0</v>
      </c>
      <c r="V1507" s="106">
        <f t="shared" si="118"/>
        <v>0</v>
      </c>
      <c r="W1507" s="119">
        <f t="shared" si="116"/>
        <v>0</v>
      </c>
      <c r="X1507" s="106">
        <f t="shared" si="119"/>
        <v>0</v>
      </c>
    </row>
    <row r="1508" spans="1:24" ht="14">
      <c r="A1508" s="198"/>
      <c r="D1508" s="1"/>
      <c r="E1508" s="1"/>
      <c r="F1508" s="187"/>
      <c r="G1508" s="187"/>
      <c r="H1508" s="80" t="str">
        <f>IF(ISERROR(IF(ISERROR(VLOOKUP((LEFT(D1508,2)),'Fed. Agency Identifier Table'!A$2:C$63,3,FALSE)),(VLOOKUP((LEFT(D1508,1)),'Fed. Agency Identifier Table'!A$2:C$63,3,FALSE)),(VLOOKUP((LEFT(D1508,2)),'Fed. Agency Identifier Table'!A$2:C$63,3,FALSE)))),"",(IF(ISERROR(VLOOKUP((LEFT(D1508,2)),'Fed. Agency Identifier Table'!A$2:C$63,3,FALSE)),(VLOOKUP((LEFT(D1508,1)),'Fed. Agency Identifier Table'!A$2:C$63,3,FALSE)),(VLOOKUP((LEFT(D1508,2)),'Fed. Agency Identifier Table'!A$2:C$63,3,FALSE)))))</f>
        <v/>
      </c>
      <c r="I1508" s="150" t="str">
        <f>IF(ISNUMBER(SEARCH("*.unk*",D1508)),"Other Federal Awards",IF(ISERROR(VLOOKUP(D1508,'CFDA Program Titles Table'!A$2:C$2607,3,FALSE)),"",VLOOKUP(D1508,'CFDA Program Titles Table'!A$2:C$2607,3,FALSE)))</f>
        <v/>
      </c>
      <c r="J1508" s="70"/>
      <c r="K1508" s="70"/>
      <c r="L1508" s="2"/>
      <c r="M1508" s="10"/>
      <c r="N1508" s="10"/>
      <c r="R1508" s="17"/>
      <c r="S1508" s="106" t="str">
        <f>IFERROR(IF(J1508="Y", "Research And Development Programs Cluster:", VLOOKUP(D1508,'Cluster Info'!$A$2:$B$113,2,FALSE)), "Non Cluster:")</f>
        <v>Non Cluster:</v>
      </c>
      <c r="T1508" s="106">
        <f t="shared" si="115"/>
        <v>0</v>
      </c>
      <c r="U1508" s="106">
        <f t="shared" si="117"/>
        <v>0</v>
      </c>
      <c r="V1508" s="106">
        <f t="shared" si="118"/>
        <v>0</v>
      </c>
      <c r="W1508" s="119">
        <f t="shared" si="116"/>
        <v>0</v>
      </c>
      <c r="X1508" s="106">
        <f t="shared" si="119"/>
        <v>0</v>
      </c>
    </row>
    <row r="1509" spans="1:24" ht="14">
      <c r="A1509" s="198"/>
      <c r="D1509" s="1"/>
      <c r="E1509" s="1"/>
      <c r="F1509" s="187"/>
      <c r="G1509" s="187"/>
      <c r="H1509" s="80" t="str">
        <f>IF(ISERROR(IF(ISERROR(VLOOKUP((LEFT(D1509,2)),'Fed. Agency Identifier Table'!A$2:C$63,3,FALSE)),(VLOOKUP((LEFT(D1509,1)),'Fed. Agency Identifier Table'!A$2:C$63,3,FALSE)),(VLOOKUP((LEFT(D1509,2)),'Fed. Agency Identifier Table'!A$2:C$63,3,FALSE)))),"",(IF(ISERROR(VLOOKUP((LEFT(D1509,2)),'Fed. Agency Identifier Table'!A$2:C$63,3,FALSE)),(VLOOKUP((LEFT(D1509,1)),'Fed. Agency Identifier Table'!A$2:C$63,3,FALSE)),(VLOOKUP((LEFT(D1509,2)),'Fed. Agency Identifier Table'!A$2:C$63,3,FALSE)))))</f>
        <v/>
      </c>
      <c r="I1509" s="150" t="str">
        <f>IF(ISNUMBER(SEARCH("*.unk*",D1509)),"Other Federal Awards",IF(ISERROR(VLOOKUP(D1509,'CFDA Program Titles Table'!A$2:C$2607,3,FALSE)),"",VLOOKUP(D1509,'CFDA Program Titles Table'!A$2:C$2607,3,FALSE)))</f>
        <v/>
      </c>
      <c r="J1509" s="70"/>
      <c r="K1509" s="70"/>
      <c r="L1509" s="2"/>
      <c r="M1509" s="10"/>
      <c r="N1509" s="10"/>
      <c r="R1509" s="17"/>
      <c r="S1509" s="106" t="str">
        <f>IFERROR(IF(J1509="Y", "Research And Development Programs Cluster:", VLOOKUP(D1509,'Cluster Info'!$A$2:$B$113,2,FALSE)), "Non Cluster:")</f>
        <v>Non Cluster:</v>
      </c>
      <c r="T1509" s="106">
        <f t="shared" si="115"/>
        <v>0</v>
      </c>
      <c r="U1509" s="106">
        <f t="shared" si="117"/>
        <v>0</v>
      </c>
      <c r="V1509" s="106">
        <f t="shared" si="118"/>
        <v>0</v>
      </c>
      <c r="W1509" s="119">
        <f t="shared" si="116"/>
        <v>0</v>
      </c>
      <c r="X1509" s="106">
        <f t="shared" si="119"/>
        <v>0</v>
      </c>
    </row>
    <row r="1510" spans="1:24" ht="14">
      <c r="A1510" s="198"/>
      <c r="D1510" s="1"/>
      <c r="E1510" s="1"/>
      <c r="F1510" s="187"/>
      <c r="G1510" s="187"/>
      <c r="H1510" s="80" t="str">
        <f>IF(ISERROR(IF(ISERROR(VLOOKUP((LEFT(D1510,2)),'Fed. Agency Identifier Table'!A$2:C$63,3,FALSE)),(VLOOKUP((LEFT(D1510,1)),'Fed. Agency Identifier Table'!A$2:C$63,3,FALSE)),(VLOOKUP((LEFT(D1510,2)),'Fed. Agency Identifier Table'!A$2:C$63,3,FALSE)))),"",(IF(ISERROR(VLOOKUP((LEFT(D1510,2)),'Fed. Agency Identifier Table'!A$2:C$63,3,FALSE)),(VLOOKUP((LEFT(D1510,1)),'Fed. Agency Identifier Table'!A$2:C$63,3,FALSE)),(VLOOKUP((LEFT(D1510,2)),'Fed. Agency Identifier Table'!A$2:C$63,3,FALSE)))))</f>
        <v/>
      </c>
      <c r="I1510" s="150" t="str">
        <f>IF(ISNUMBER(SEARCH("*.unk*",D1510)),"Other Federal Awards",IF(ISERROR(VLOOKUP(D1510,'CFDA Program Titles Table'!A$2:C$2607,3,FALSE)),"",VLOOKUP(D1510,'CFDA Program Titles Table'!A$2:C$2607,3,FALSE)))</f>
        <v/>
      </c>
      <c r="J1510" s="70"/>
      <c r="K1510" s="70"/>
      <c r="L1510" s="2"/>
      <c r="M1510" s="10"/>
      <c r="N1510" s="10"/>
      <c r="R1510" s="17"/>
      <c r="S1510" s="106" t="str">
        <f>IFERROR(IF(J1510="Y", "Research And Development Programs Cluster:", VLOOKUP(D1510,'Cluster Info'!$A$2:$B$113,2,FALSE)), "Non Cluster:")</f>
        <v>Non Cluster:</v>
      </c>
      <c r="T1510" s="106">
        <f t="shared" si="115"/>
        <v>0</v>
      </c>
      <c r="U1510" s="106">
        <f t="shared" si="117"/>
        <v>0</v>
      </c>
      <c r="V1510" s="106">
        <f t="shared" si="118"/>
        <v>0</v>
      </c>
      <c r="W1510" s="119">
        <f t="shared" si="116"/>
        <v>0</v>
      </c>
      <c r="X1510" s="106">
        <f t="shared" si="119"/>
        <v>0</v>
      </c>
    </row>
    <row r="1511" spans="1:24" ht="14">
      <c r="A1511" s="198"/>
      <c r="D1511" s="1"/>
      <c r="E1511" s="1"/>
      <c r="F1511" s="187"/>
      <c r="G1511" s="187"/>
      <c r="H1511" s="80" t="str">
        <f>IF(ISERROR(IF(ISERROR(VLOOKUP((LEFT(D1511,2)),'Fed. Agency Identifier Table'!A$2:C$63,3,FALSE)),(VLOOKUP((LEFT(D1511,1)),'Fed. Agency Identifier Table'!A$2:C$63,3,FALSE)),(VLOOKUP((LEFT(D1511,2)),'Fed. Agency Identifier Table'!A$2:C$63,3,FALSE)))),"",(IF(ISERROR(VLOOKUP((LEFT(D1511,2)),'Fed. Agency Identifier Table'!A$2:C$63,3,FALSE)),(VLOOKUP((LEFT(D1511,1)),'Fed. Agency Identifier Table'!A$2:C$63,3,FALSE)),(VLOOKUP((LEFT(D1511,2)),'Fed. Agency Identifier Table'!A$2:C$63,3,FALSE)))))</f>
        <v/>
      </c>
      <c r="I1511" s="150" t="str">
        <f>IF(ISNUMBER(SEARCH("*.unk*",D1511)),"Other Federal Awards",IF(ISERROR(VLOOKUP(D1511,'CFDA Program Titles Table'!A$2:C$2607,3,FALSE)),"",VLOOKUP(D1511,'CFDA Program Titles Table'!A$2:C$2607,3,FALSE)))</f>
        <v/>
      </c>
      <c r="J1511" s="70"/>
      <c r="K1511" s="70"/>
      <c r="L1511" s="2"/>
      <c r="M1511" s="10"/>
      <c r="N1511" s="10"/>
      <c r="R1511" s="17"/>
      <c r="S1511" s="106" t="str">
        <f>IFERROR(IF(J1511="Y", "Research And Development Programs Cluster:", VLOOKUP(D1511,'Cluster Info'!$A$2:$B$113,2,FALSE)), "Non Cluster:")</f>
        <v>Non Cluster:</v>
      </c>
      <c r="T1511" s="106">
        <f t="shared" si="115"/>
        <v>0</v>
      </c>
      <c r="U1511" s="106">
        <f t="shared" si="117"/>
        <v>0</v>
      </c>
      <c r="V1511" s="106">
        <f t="shared" si="118"/>
        <v>0</v>
      </c>
      <c r="W1511" s="119">
        <f t="shared" si="116"/>
        <v>0</v>
      </c>
      <c r="X1511" s="106">
        <f t="shared" si="119"/>
        <v>0</v>
      </c>
    </row>
    <row r="1512" spans="1:24" ht="14">
      <c r="A1512" s="198"/>
      <c r="D1512" s="1"/>
      <c r="E1512" s="1"/>
      <c r="F1512" s="187"/>
      <c r="G1512" s="187"/>
      <c r="H1512" s="80" t="str">
        <f>IF(ISERROR(IF(ISERROR(VLOOKUP((LEFT(D1512,2)),'Fed. Agency Identifier Table'!A$2:C$63,3,FALSE)),(VLOOKUP((LEFT(D1512,1)),'Fed. Agency Identifier Table'!A$2:C$63,3,FALSE)),(VLOOKUP((LEFT(D1512,2)),'Fed. Agency Identifier Table'!A$2:C$63,3,FALSE)))),"",(IF(ISERROR(VLOOKUP((LEFT(D1512,2)),'Fed. Agency Identifier Table'!A$2:C$63,3,FALSE)),(VLOOKUP((LEFT(D1512,1)),'Fed. Agency Identifier Table'!A$2:C$63,3,FALSE)),(VLOOKUP((LEFT(D1512,2)),'Fed. Agency Identifier Table'!A$2:C$63,3,FALSE)))))</f>
        <v/>
      </c>
      <c r="I1512" s="150" t="str">
        <f>IF(ISNUMBER(SEARCH("*.unk*",D1512)),"Other Federal Awards",IF(ISERROR(VLOOKUP(D1512,'CFDA Program Titles Table'!A$2:C$2607,3,FALSE)),"",VLOOKUP(D1512,'CFDA Program Titles Table'!A$2:C$2607,3,FALSE)))</f>
        <v/>
      </c>
      <c r="J1512" s="70"/>
      <c r="K1512" s="70"/>
      <c r="L1512" s="2"/>
      <c r="M1512" s="10"/>
      <c r="N1512" s="10"/>
      <c r="R1512" s="17"/>
      <c r="S1512" s="106" t="str">
        <f>IFERROR(IF(J1512="Y", "Research And Development Programs Cluster:", VLOOKUP(D1512,'Cluster Info'!$A$2:$B$113,2,FALSE)), "Non Cluster:")</f>
        <v>Non Cluster:</v>
      </c>
      <c r="T1512" s="106">
        <f t="shared" si="115"/>
        <v>0</v>
      </c>
      <c r="U1512" s="106">
        <f t="shared" si="117"/>
        <v>0</v>
      </c>
      <c r="V1512" s="106">
        <f t="shared" si="118"/>
        <v>0</v>
      </c>
      <c r="W1512" s="119">
        <f t="shared" si="116"/>
        <v>0</v>
      </c>
      <c r="X1512" s="106">
        <f t="shared" si="119"/>
        <v>0</v>
      </c>
    </row>
    <row r="1513" spans="1:24" ht="14">
      <c r="A1513" s="198"/>
      <c r="D1513" s="1"/>
      <c r="E1513" s="1"/>
      <c r="F1513" s="187"/>
      <c r="G1513" s="187"/>
      <c r="H1513" s="80" t="str">
        <f>IF(ISERROR(IF(ISERROR(VLOOKUP((LEFT(D1513,2)),'Fed. Agency Identifier Table'!A$2:C$63,3,FALSE)),(VLOOKUP((LEFT(D1513,1)),'Fed. Agency Identifier Table'!A$2:C$63,3,FALSE)),(VLOOKUP((LEFT(D1513,2)),'Fed. Agency Identifier Table'!A$2:C$63,3,FALSE)))),"",(IF(ISERROR(VLOOKUP((LEFT(D1513,2)),'Fed. Agency Identifier Table'!A$2:C$63,3,FALSE)),(VLOOKUP((LEFT(D1513,1)),'Fed. Agency Identifier Table'!A$2:C$63,3,FALSE)),(VLOOKUP((LEFT(D1513,2)),'Fed. Agency Identifier Table'!A$2:C$63,3,FALSE)))))</f>
        <v/>
      </c>
      <c r="I1513" s="150" t="str">
        <f>IF(ISNUMBER(SEARCH("*.unk*",D1513)),"Other Federal Awards",IF(ISERROR(VLOOKUP(D1513,'CFDA Program Titles Table'!A$2:C$2607,3,FALSE)),"",VLOOKUP(D1513,'CFDA Program Titles Table'!A$2:C$2607,3,FALSE)))</f>
        <v/>
      </c>
      <c r="J1513" s="70"/>
      <c r="K1513" s="70"/>
      <c r="L1513" s="2"/>
      <c r="M1513" s="10"/>
      <c r="N1513" s="10"/>
      <c r="R1513" s="17"/>
      <c r="S1513" s="106" t="str">
        <f>IFERROR(IF(J1513="Y", "Research And Development Programs Cluster:", VLOOKUP(D1513,'Cluster Info'!$A$2:$B$113,2,FALSE)), "Non Cluster:")</f>
        <v>Non Cluster:</v>
      </c>
      <c r="T1513" s="106">
        <f t="shared" si="115"/>
        <v>0</v>
      </c>
      <c r="U1513" s="106">
        <f t="shared" si="117"/>
        <v>0</v>
      </c>
      <c r="V1513" s="106">
        <f t="shared" si="118"/>
        <v>0</v>
      </c>
      <c r="W1513" s="119">
        <f t="shared" si="116"/>
        <v>0</v>
      </c>
      <c r="X1513" s="106">
        <f t="shared" si="119"/>
        <v>0</v>
      </c>
    </row>
    <row r="1514" spans="1:24" ht="14">
      <c r="A1514" s="198"/>
      <c r="D1514" s="1"/>
      <c r="E1514" s="1"/>
      <c r="F1514" s="187"/>
      <c r="G1514" s="187"/>
      <c r="H1514" s="80" t="str">
        <f>IF(ISERROR(IF(ISERROR(VLOOKUP((LEFT(D1514,2)),'Fed. Agency Identifier Table'!A$2:C$63,3,FALSE)),(VLOOKUP((LEFT(D1514,1)),'Fed. Agency Identifier Table'!A$2:C$63,3,FALSE)),(VLOOKUP((LEFT(D1514,2)),'Fed. Agency Identifier Table'!A$2:C$63,3,FALSE)))),"",(IF(ISERROR(VLOOKUP((LEFT(D1514,2)),'Fed. Agency Identifier Table'!A$2:C$63,3,FALSE)),(VLOOKUP((LEFT(D1514,1)),'Fed. Agency Identifier Table'!A$2:C$63,3,FALSE)),(VLOOKUP((LEFT(D1514,2)),'Fed. Agency Identifier Table'!A$2:C$63,3,FALSE)))))</f>
        <v/>
      </c>
      <c r="I1514" s="150" t="str">
        <f>IF(ISNUMBER(SEARCH("*.unk*",D1514)),"Other Federal Awards",IF(ISERROR(VLOOKUP(D1514,'CFDA Program Titles Table'!A$2:C$2607,3,FALSE)),"",VLOOKUP(D1514,'CFDA Program Titles Table'!A$2:C$2607,3,FALSE)))</f>
        <v/>
      </c>
      <c r="J1514" s="70"/>
      <c r="K1514" s="70"/>
      <c r="L1514" s="2"/>
      <c r="M1514" s="10"/>
      <c r="N1514" s="10"/>
      <c r="R1514" s="17"/>
      <c r="S1514" s="106" t="str">
        <f>IFERROR(IF(J1514="Y", "Research And Development Programs Cluster:", VLOOKUP(D1514,'Cluster Info'!$A$2:$B$113,2,FALSE)), "Non Cluster:")</f>
        <v>Non Cluster:</v>
      </c>
      <c r="T1514" s="106">
        <f t="shared" si="115"/>
        <v>0</v>
      </c>
      <c r="U1514" s="106">
        <f t="shared" si="117"/>
        <v>0</v>
      </c>
      <c r="V1514" s="106">
        <f t="shared" si="118"/>
        <v>0</v>
      </c>
      <c r="W1514" s="119">
        <f t="shared" si="116"/>
        <v>0</v>
      </c>
      <c r="X1514" s="106">
        <f t="shared" si="119"/>
        <v>0</v>
      </c>
    </row>
    <row r="1515" spans="1:24" ht="14">
      <c r="A1515" s="198"/>
      <c r="D1515" s="1"/>
      <c r="E1515" s="1"/>
      <c r="F1515" s="187"/>
      <c r="G1515" s="187"/>
      <c r="H1515" s="80" t="str">
        <f>IF(ISERROR(IF(ISERROR(VLOOKUP((LEFT(D1515,2)),'Fed. Agency Identifier Table'!A$2:C$63,3,FALSE)),(VLOOKUP((LEFT(D1515,1)),'Fed. Agency Identifier Table'!A$2:C$63,3,FALSE)),(VLOOKUP((LEFT(D1515,2)),'Fed. Agency Identifier Table'!A$2:C$63,3,FALSE)))),"",(IF(ISERROR(VLOOKUP((LEFT(D1515,2)),'Fed. Agency Identifier Table'!A$2:C$63,3,FALSE)),(VLOOKUP((LEFT(D1515,1)),'Fed. Agency Identifier Table'!A$2:C$63,3,FALSE)),(VLOOKUP((LEFT(D1515,2)),'Fed. Agency Identifier Table'!A$2:C$63,3,FALSE)))))</f>
        <v/>
      </c>
      <c r="I1515" s="150" t="str">
        <f>IF(ISNUMBER(SEARCH("*.unk*",D1515)),"Other Federal Awards",IF(ISERROR(VLOOKUP(D1515,'CFDA Program Titles Table'!A$2:C$2607,3,FALSE)),"",VLOOKUP(D1515,'CFDA Program Titles Table'!A$2:C$2607,3,FALSE)))</f>
        <v/>
      </c>
      <c r="J1515" s="70"/>
      <c r="K1515" s="70"/>
      <c r="L1515" s="2"/>
      <c r="M1515" s="10"/>
      <c r="N1515" s="10"/>
      <c r="R1515" s="17"/>
      <c r="S1515" s="106" t="str">
        <f>IFERROR(IF(J1515="Y", "Research And Development Programs Cluster:", VLOOKUP(D1515,'Cluster Info'!$A$2:$B$113,2,FALSE)), "Non Cluster:")</f>
        <v>Non Cluster:</v>
      </c>
      <c r="T1515" s="106">
        <f t="shared" si="115"/>
        <v>0</v>
      </c>
      <c r="U1515" s="106">
        <f t="shared" si="117"/>
        <v>0</v>
      </c>
      <c r="V1515" s="106">
        <f t="shared" si="118"/>
        <v>0</v>
      </c>
      <c r="W1515" s="119">
        <f t="shared" si="116"/>
        <v>0</v>
      </c>
      <c r="X1515" s="106">
        <f t="shared" si="119"/>
        <v>0</v>
      </c>
    </row>
    <row r="1516" spans="1:24" ht="14">
      <c r="A1516" s="198"/>
      <c r="D1516" s="1"/>
      <c r="E1516" s="1"/>
      <c r="F1516" s="187"/>
      <c r="G1516" s="187"/>
      <c r="H1516" s="80" t="str">
        <f>IF(ISERROR(IF(ISERROR(VLOOKUP((LEFT(D1516,2)),'Fed. Agency Identifier Table'!A$2:C$63,3,FALSE)),(VLOOKUP((LEFT(D1516,1)),'Fed. Agency Identifier Table'!A$2:C$63,3,FALSE)),(VLOOKUP((LEFT(D1516,2)),'Fed. Agency Identifier Table'!A$2:C$63,3,FALSE)))),"",(IF(ISERROR(VLOOKUP((LEFT(D1516,2)),'Fed. Agency Identifier Table'!A$2:C$63,3,FALSE)),(VLOOKUP((LEFT(D1516,1)),'Fed. Agency Identifier Table'!A$2:C$63,3,FALSE)),(VLOOKUP((LEFT(D1516,2)),'Fed. Agency Identifier Table'!A$2:C$63,3,FALSE)))))</f>
        <v/>
      </c>
      <c r="I1516" s="150" t="str">
        <f>IF(ISNUMBER(SEARCH("*.unk*",D1516)),"Other Federal Awards",IF(ISERROR(VLOOKUP(D1516,'CFDA Program Titles Table'!A$2:C$2607,3,FALSE)),"",VLOOKUP(D1516,'CFDA Program Titles Table'!A$2:C$2607,3,FALSE)))</f>
        <v/>
      </c>
      <c r="J1516" s="70"/>
      <c r="K1516" s="70"/>
      <c r="L1516" s="2"/>
      <c r="M1516" s="10"/>
      <c r="N1516" s="10"/>
      <c r="R1516" s="17"/>
      <c r="S1516" s="106" t="str">
        <f>IFERROR(IF(J1516="Y", "Research And Development Programs Cluster:", VLOOKUP(D1516,'Cluster Info'!$A$2:$B$113,2,FALSE)), "Non Cluster:")</f>
        <v>Non Cluster:</v>
      </c>
      <c r="T1516" s="106">
        <f t="shared" si="115"/>
        <v>0</v>
      </c>
      <c r="U1516" s="106">
        <f t="shared" si="117"/>
        <v>0</v>
      </c>
      <c r="V1516" s="106">
        <f t="shared" si="118"/>
        <v>0</v>
      </c>
      <c r="W1516" s="119">
        <f t="shared" si="116"/>
        <v>0</v>
      </c>
      <c r="X1516" s="106">
        <f t="shared" si="119"/>
        <v>0</v>
      </c>
    </row>
    <row r="1517" spans="1:24" ht="14">
      <c r="A1517" s="198"/>
      <c r="D1517" s="1"/>
      <c r="E1517" s="1"/>
      <c r="F1517" s="187"/>
      <c r="G1517" s="187"/>
      <c r="H1517" s="80" t="str">
        <f>IF(ISERROR(IF(ISERROR(VLOOKUP((LEFT(D1517,2)),'Fed. Agency Identifier Table'!A$2:C$63,3,FALSE)),(VLOOKUP((LEFT(D1517,1)),'Fed. Agency Identifier Table'!A$2:C$63,3,FALSE)),(VLOOKUP((LEFT(D1517,2)),'Fed. Agency Identifier Table'!A$2:C$63,3,FALSE)))),"",(IF(ISERROR(VLOOKUP((LEFT(D1517,2)),'Fed. Agency Identifier Table'!A$2:C$63,3,FALSE)),(VLOOKUP((LEFT(D1517,1)),'Fed. Agency Identifier Table'!A$2:C$63,3,FALSE)),(VLOOKUP((LEFT(D1517,2)),'Fed. Agency Identifier Table'!A$2:C$63,3,FALSE)))))</f>
        <v/>
      </c>
      <c r="I1517" s="150" t="str">
        <f>IF(ISNUMBER(SEARCH("*.unk*",D1517)),"Other Federal Awards",IF(ISERROR(VLOOKUP(D1517,'CFDA Program Titles Table'!A$2:C$2607,3,FALSE)),"",VLOOKUP(D1517,'CFDA Program Titles Table'!A$2:C$2607,3,FALSE)))</f>
        <v/>
      </c>
      <c r="J1517" s="70"/>
      <c r="K1517" s="70"/>
      <c r="L1517" s="2"/>
      <c r="M1517" s="10"/>
      <c r="N1517" s="10"/>
      <c r="R1517" s="17"/>
      <c r="S1517" s="106" t="str">
        <f>IFERROR(IF(J1517="Y", "Research And Development Programs Cluster:", VLOOKUP(D1517,'Cluster Info'!$A$2:$B$113,2,FALSE)), "Non Cluster:")</f>
        <v>Non Cluster:</v>
      </c>
      <c r="T1517" s="106">
        <f t="shared" si="115"/>
        <v>0</v>
      </c>
      <c r="U1517" s="106">
        <f t="shared" si="117"/>
        <v>0</v>
      </c>
      <c r="V1517" s="106">
        <f t="shared" si="118"/>
        <v>0</v>
      </c>
      <c r="W1517" s="119">
        <f t="shared" si="116"/>
        <v>0</v>
      </c>
      <c r="X1517" s="106">
        <f t="shared" si="119"/>
        <v>0</v>
      </c>
    </row>
    <row r="1518" spans="1:24" ht="14">
      <c r="A1518" s="198"/>
      <c r="D1518" s="1"/>
      <c r="E1518" s="1"/>
      <c r="F1518" s="187"/>
      <c r="G1518" s="187"/>
      <c r="H1518" s="80" t="str">
        <f>IF(ISERROR(IF(ISERROR(VLOOKUP((LEFT(D1518,2)),'Fed. Agency Identifier Table'!A$2:C$63,3,FALSE)),(VLOOKUP((LEFT(D1518,1)),'Fed. Agency Identifier Table'!A$2:C$63,3,FALSE)),(VLOOKUP((LEFT(D1518,2)),'Fed. Agency Identifier Table'!A$2:C$63,3,FALSE)))),"",(IF(ISERROR(VLOOKUP((LEFT(D1518,2)),'Fed. Agency Identifier Table'!A$2:C$63,3,FALSE)),(VLOOKUP((LEFT(D1518,1)),'Fed. Agency Identifier Table'!A$2:C$63,3,FALSE)),(VLOOKUP((LEFT(D1518,2)),'Fed. Agency Identifier Table'!A$2:C$63,3,FALSE)))))</f>
        <v/>
      </c>
      <c r="I1518" s="150" t="str">
        <f>IF(ISNUMBER(SEARCH("*.unk*",D1518)),"Other Federal Awards",IF(ISERROR(VLOOKUP(D1518,'CFDA Program Titles Table'!A$2:C$2607,3,FALSE)),"",VLOOKUP(D1518,'CFDA Program Titles Table'!A$2:C$2607,3,FALSE)))</f>
        <v/>
      </c>
      <c r="J1518" s="70"/>
      <c r="K1518" s="70"/>
      <c r="L1518" s="2"/>
      <c r="M1518" s="10"/>
      <c r="N1518" s="10"/>
      <c r="R1518" s="17"/>
      <c r="S1518" s="106" t="str">
        <f>IFERROR(IF(J1518="Y", "Research And Development Programs Cluster:", VLOOKUP(D1518,'Cluster Info'!$A$2:$B$113,2,FALSE)), "Non Cluster:")</f>
        <v>Non Cluster:</v>
      </c>
      <c r="T1518" s="106">
        <f t="shared" si="115"/>
        <v>0</v>
      </c>
      <c r="U1518" s="106">
        <f t="shared" si="117"/>
        <v>0</v>
      </c>
      <c r="V1518" s="106">
        <f t="shared" si="118"/>
        <v>0</v>
      </c>
      <c r="W1518" s="119">
        <f t="shared" si="116"/>
        <v>0</v>
      </c>
      <c r="X1518" s="106">
        <f t="shared" si="119"/>
        <v>0</v>
      </c>
    </row>
    <row r="1519" spans="1:24" ht="14">
      <c r="A1519" s="198"/>
      <c r="D1519" s="1"/>
      <c r="E1519" s="1"/>
      <c r="F1519" s="187"/>
      <c r="G1519" s="187"/>
      <c r="H1519" s="80" t="str">
        <f>IF(ISERROR(IF(ISERROR(VLOOKUP((LEFT(D1519,2)),'Fed. Agency Identifier Table'!A$2:C$63,3,FALSE)),(VLOOKUP((LEFT(D1519,1)),'Fed. Agency Identifier Table'!A$2:C$63,3,FALSE)),(VLOOKUP((LEFT(D1519,2)),'Fed. Agency Identifier Table'!A$2:C$63,3,FALSE)))),"",(IF(ISERROR(VLOOKUP((LEFT(D1519,2)),'Fed. Agency Identifier Table'!A$2:C$63,3,FALSE)),(VLOOKUP((LEFT(D1519,1)),'Fed. Agency Identifier Table'!A$2:C$63,3,FALSE)),(VLOOKUP((LEFT(D1519,2)),'Fed. Agency Identifier Table'!A$2:C$63,3,FALSE)))))</f>
        <v/>
      </c>
      <c r="I1519" s="150" t="str">
        <f>IF(ISNUMBER(SEARCH("*.unk*",D1519)),"Other Federal Awards",IF(ISERROR(VLOOKUP(D1519,'CFDA Program Titles Table'!A$2:C$2607,3,FALSE)),"",VLOOKUP(D1519,'CFDA Program Titles Table'!A$2:C$2607,3,FALSE)))</f>
        <v/>
      </c>
      <c r="J1519" s="70"/>
      <c r="K1519" s="70"/>
      <c r="L1519" s="2"/>
      <c r="M1519" s="10"/>
      <c r="N1519" s="10"/>
      <c r="R1519" s="17"/>
      <c r="S1519" s="106" t="str">
        <f>IFERROR(IF(J1519="Y", "Research And Development Programs Cluster:", VLOOKUP(D1519,'Cluster Info'!$A$2:$B$113,2,FALSE)), "Non Cluster:")</f>
        <v>Non Cluster:</v>
      </c>
      <c r="T1519" s="106">
        <f t="shared" si="115"/>
        <v>0</v>
      </c>
      <c r="U1519" s="106">
        <f t="shared" si="117"/>
        <v>0</v>
      </c>
      <c r="V1519" s="106">
        <f t="shared" si="118"/>
        <v>0</v>
      </c>
      <c r="W1519" s="119">
        <f t="shared" si="116"/>
        <v>0</v>
      </c>
      <c r="X1519" s="106">
        <f t="shared" si="119"/>
        <v>0</v>
      </c>
    </row>
    <row r="1520" spans="1:24" ht="14">
      <c r="A1520" s="198"/>
      <c r="D1520" s="1"/>
      <c r="E1520" s="1"/>
      <c r="F1520" s="187"/>
      <c r="G1520" s="187"/>
      <c r="H1520" s="80" t="str">
        <f>IF(ISERROR(IF(ISERROR(VLOOKUP((LEFT(D1520,2)),'Fed. Agency Identifier Table'!A$2:C$63,3,FALSE)),(VLOOKUP((LEFT(D1520,1)),'Fed. Agency Identifier Table'!A$2:C$63,3,FALSE)),(VLOOKUP((LEFT(D1520,2)),'Fed. Agency Identifier Table'!A$2:C$63,3,FALSE)))),"",(IF(ISERROR(VLOOKUP((LEFT(D1520,2)),'Fed. Agency Identifier Table'!A$2:C$63,3,FALSE)),(VLOOKUP((LEFT(D1520,1)),'Fed. Agency Identifier Table'!A$2:C$63,3,FALSE)),(VLOOKUP((LEFT(D1520,2)),'Fed. Agency Identifier Table'!A$2:C$63,3,FALSE)))))</f>
        <v/>
      </c>
      <c r="I1520" s="150" t="str">
        <f>IF(ISNUMBER(SEARCH("*.unk*",D1520)),"Other Federal Awards",IF(ISERROR(VLOOKUP(D1520,'CFDA Program Titles Table'!A$2:C$2607,3,FALSE)),"",VLOOKUP(D1520,'CFDA Program Titles Table'!A$2:C$2607,3,FALSE)))</f>
        <v/>
      </c>
      <c r="J1520" s="70"/>
      <c r="K1520" s="70"/>
      <c r="L1520" s="2"/>
      <c r="M1520" s="10"/>
      <c r="N1520" s="10"/>
      <c r="R1520" s="17"/>
      <c r="S1520" s="106" t="str">
        <f>IFERROR(IF(J1520="Y", "Research And Development Programs Cluster:", VLOOKUP(D1520,'Cluster Info'!$A$2:$B$113,2,FALSE)), "Non Cluster:")</f>
        <v>Non Cluster:</v>
      </c>
      <c r="T1520" s="106">
        <f t="shared" si="115"/>
        <v>0</v>
      </c>
      <c r="U1520" s="106">
        <f t="shared" si="117"/>
        <v>0</v>
      </c>
      <c r="V1520" s="106">
        <f t="shared" si="118"/>
        <v>0</v>
      </c>
      <c r="W1520" s="119">
        <f t="shared" si="116"/>
        <v>0</v>
      </c>
      <c r="X1520" s="106">
        <f t="shared" si="119"/>
        <v>0</v>
      </c>
    </row>
    <row r="1521" spans="1:24" ht="14">
      <c r="A1521" s="198"/>
      <c r="D1521" s="1"/>
      <c r="E1521" s="1"/>
      <c r="F1521" s="187"/>
      <c r="G1521" s="187"/>
      <c r="H1521" s="80" t="str">
        <f>IF(ISERROR(IF(ISERROR(VLOOKUP((LEFT(D1521,2)),'Fed. Agency Identifier Table'!A$2:C$63,3,FALSE)),(VLOOKUP((LEFT(D1521,1)),'Fed. Agency Identifier Table'!A$2:C$63,3,FALSE)),(VLOOKUP((LEFT(D1521,2)),'Fed. Agency Identifier Table'!A$2:C$63,3,FALSE)))),"",(IF(ISERROR(VLOOKUP((LEFT(D1521,2)),'Fed. Agency Identifier Table'!A$2:C$63,3,FALSE)),(VLOOKUP((LEFT(D1521,1)),'Fed. Agency Identifier Table'!A$2:C$63,3,FALSE)),(VLOOKUP((LEFT(D1521,2)),'Fed. Agency Identifier Table'!A$2:C$63,3,FALSE)))))</f>
        <v/>
      </c>
      <c r="I1521" s="150" t="str">
        <f>IF(ISNUMBER(SEARCH("*.unk*",D1521)),"Other Federal Awards",IF(ISERROR(VLOOKUP(D1521,'CFDA Program Titles Table'!A$2:C$2607,3,FALSE)),"",VLOOKUP(D1521,'CFDA Program Titles Table'!A$2:C$2607,3,FALSE)))</f>
        <v/>
      </c>
      <c r="J1521" s="70"/>
      <c r="K1521" s="70"/>
      <c r="L1521" s="2"/>
      <c r="M1521" s="10"/>
      <c r="N1521" s="10"/>
      <c r="R1521" s="17"/>
      <c r="S1521" s="106" t="str">
        <f>IFERROR(IF(J1521="Y", "Research And Development Programs Cluster:", VLOOKUP(D1521,'Cluster Info'!$A$2:$B$113,2,FALSE)), "Non Cluster:")</f>
        <v>Non Cluster:</v>
      </c>
      <c r="T1521" s="106">
        <f t="shared" si="115"/>
        <v>0</v>
      </c>
      <c r="U1521" s="106">
        <f t="shared" si="117"/>
        <v>0</v>
      </c>
      <c r="V1521" s="106">
        <f t="shared" si="118"/>
        <v>0</v>
      </c>
      <c r="W1521" s="119">
        <f t="shared" si="116"/>
        <v>0</v>
      </c>
      <c r="X1521" s="106">
        <f t="shared" si="119"/>
        <v>0</v>
      </c>
    </row>
    <row r="1522" spans="1:24" ht="14">
      <c r="A1522" s="198"/>
      <c r="D1522" s="1"/>
      <c r="E1522" s="1"/>
      <c r="F1522" s="187"/>
      <c r="G1522" s="187"/>
      <c r="H1522" s="80" t="str">
        <f>IF(ISERROR(IF(ISERROR(VLOOKUP((LEFT(D1522,2)),'Fed. Agency Identifier Table'!A$2:C$63,3,FALSE)),(VLOOKUP((LEFT(D1522,1)),'Fed. Agency Identifier Table'!A$2:C$63,3,FALSE)),(VLOOKUP((LEFT(D1522,2)),'Fed. Agency Identifier Table'!A$2:C$63,3,FALSE)))),"",(IF(ISERROR(VLOOKUP((LEFT(D1522,2)),'Fed. Agency Identifier Table'!A$2:C$63,3,FALSE)),(VLOOKUP((LEFT(D1522,1)),'Fed. Agency Identifier Table'!A$2:C$63,3,FALSE)),(VLOOKUP((LEFT(D1522,2)),'Fed. Agency Identifier Table'!A$2:C$63,3,FALSE)))))</f>
        <v/>
      </c>
      <c r="I1522" s="150" t="str">
        <f>IF(ISNUMBER(SEARCH("*.unk*",D1522)),"Other Federal Awards",IF(ISERROR(VLOOKUP(D1522,'CFDA Program Titles Table'!A$2:C$2607,3,FALSE)),"",VLOOKUP(D1522,'CFDA Program Titles Table'!A$2:C$2607,3,FALSE)))</f>
        <v/>
      </c>
      <c r="J1522" s="70"/>
      <c r="K1522" s="70"/>
      <c r="L1522" s="2"/>
      <c r="M1522" s="10"/>
      <c r="N1522" s="10"/>
      <c r="R1522" s="17"/>
      <c r="S1522" s="106" t="str">
        <f>IFERROR(IF(J1522="Y", "Research And Development Programs Cluster:", VLOOKUP(D1522,'Cluster Info'!$A$2:$B$113,2,FALSE)), "Non Cluster:")</f>
        <v>Non Cluster:</v>
      </c>
      <c r="T1522" s="106">
        <f t="shared" si="115"/>
        <v>0</v>
      </c>
      <c r="U1522" s="106">
        <f t="shared" si="117"/>
        <v>0</v>
      </c>
      <c r="V1522" s="106">
        <f t="shared" si="118"/>
        <v>0</v>
      </c>
      <c r="W1522" s="119">
        <f t="shared" si="116"/>
        <v>0</v>
      </c>
      <c r="X1522" s="106">
        <f t="shared" si="119"/>
        <v>0</v>
      </c>
    </row>
    <row r="1523" spans="1:24" ht="14">
      <c r="A1523" s="198"/>
      <c r="D1523" s="1"/>
      <c r="E1523" s="1"/>
      <c r="F1523" s="187"/>
      <c r="G1523" s="187"/>
      <c r="H1523" s="80" t="str">
        <f>IF(ISERROR(IF(ISERROR(VLOOKUP((LEFT(D1523,2)),'Fed. Agency Identifier Table'!A$2:C$63,3,FALSE)),(VLOOKUP((LEFT(D1523,1)),'Fed. Agency Identifier Table'!A$2:C$63,3,FALSE)),(VLOOKUP((LEFT(D1523,2)),'Fed. Agency Identifier Table'!A$2:C$63,3,FALSE)))),"",(IF(ISERROR(VLOOKUP((LEFT(D1523,2)),'Fed. Agency Identifier Table'!A$2:C$63,3,FALSE)),(VLOOKUP((LEFT(D1523,1)),'Fed. Agency Identifier Table'!A$2:C$63,3,FALSE)),(VLOOKUP((LEFT(D1523,2)),'Fed. Agency Identifier Table'!A$2:C$63,3,FALSE)))))</f>
        <v/>
      </c>
      <c r="I1523" s="150" t="str">
        <f>IF(ISNUMBER(SEARCH("*.unk*",D1523)),"Other Federal Awards",IF(ISERROR(VLOOKUP(D1523,'CFDA Program Titles Table'!A$2:C$2607,3,FALSE)),"",VLOOKUP(D1523,'CFDA Program Titles Table'!A$2:C$2607,3,FALSE)))</f>
        <v/>
      </c>
      <c r="J1523" s="70"/>
      <c r="K1523" s="70"/>
      <c r="L1523" s="2"/>
      <c r="M1523" s="10"/>
      <c r="N1523" s="10"/>
      <c r="R1523" s="17"/>
      <c r="S1523" s="106" t="str">
        <f>IFERROR(IF(J1523="Y", "Research And Development Programs Cluster:", VLOOKUP(D1523,'Cluster Info'!$A$2:$B$113,2,FALSE)), "Non Cluster:")</f>
        <v>Non Cluster:</v>
      </c>
      <c r="T1523" s="106">
        <f t="shared" si="115"/>
        <v>0</v>
      </c>
      <c r="U1523" s="106">
        <f t="shared" si="117"/>
        <v>0</v>
      </c>
      <c r="V1523" s="106">
        <f t="shared" si="118"/>
        <v>0</v>
      </c>
      <c r="W1523" s="119">
        <f t="shared" si="116"/>
        <v>0</v>
      </c>
      <c r="X1523" s="106">
        <f t="shared" si="119"/>
        <v>0</v>
      </c>
    </row>
    <row r="1524" spans="1:24" ht="14">
      <c r="A1524" s="198"/>
      <c r="D1524" s="1"/>
      <c r="E1524" s="1"/>
      <c r="F1524" s="187"/>
      <c r="G1524" s="187"/>
      <c r="H1524" s="80" t="str">
        <f>IF(ISERROR(IF(ISERROR(VLOOKUP((LEFT(D1524,2)),'Fed. Agency Identifier Table'!A$2:C$63,3,FALSE)),(VLOOKUP((LEFT(D1524,1)),'Fed. Agency Identifier Table'!A$2:C$63,3,FALSE)),(VLOOKUP((LEFT(D1524,2)),'Fed. Agency Identifier Table'!A$2:C$63,3,FALSE)))),"",(IF(ISERROR(VLOOKUP((LEFT(D1524,2)),'Fed. Agency Identifier Table'!A$2:C$63,3,FALSE)),(VLOOKUP((LEFT(D1524,1)),'Fed. Agency Identifier Table'!A$2:C$63,3,FALSE)),(VLOOKUP((LEFT(D1524,2)),'Fed. Agency Identifier Table'!A$2:C$63,3,FALSE)))))</f>
        <v/>
      </c>
      <c r="I1524" s="150" t="str">
        <f>IF(ISNUMBER(SEARCH("*.unk*",D1524)),"Other Federal Awards",IF(ISERROR(VLOOKUP(D1524,'CFDA Program Titles Table'!A$2:C$2607,3,FALSE)),"",VLOOKUP(D1524,'CFDA Program Titles Table'!A$2:C$2607,3,FALSE)))</f>
        <v/>
      </c>
      <c r="J1524" s="70"/>
      <c r="K1524" s="70"/>
      <c r="L1524" s="2"/>
      <c r="M1524" s="10"/>
      <c r="N1524" s="10"/>
      <c r="R1524" s="17"/>
      <c r="S1524" s="106" t="str">
        <f>IFERROR(IF(J1524="Y", "Research And Development Programs Cluster:", VLOOKUP(D1524,'Cluster Info'!$A$2:$B$113,2,FALSE)), "Non Cluster:")</f>
        <v>Non Cluster:</v>
      </c>
      <c r="T1524" s="106">
        <f t="shared" si="115"/>
        <v>0</v>
      </c>
      <c r="U1524" s="106">
        <f t="shared" si="117"/>
        <v>0</v>
      </c>
      <c r="V1524" s="106">
        <f t="shared" si="118"/>
        <v>0</v>
      </c>
      <c r="W1524" s="119">
        <f t="shared" si="116"/>
        <v>0</v>
      </c>
      <c r="X1524" s="106">
        <f t="shared" si="119"/>
        <v>0</v>
      </c>
    </row>
    <row r="1525" spans="1:24" ht="14">
      <c r="A1525" s="198"/>
      <c r="D1525" s="1"/>
      <c r="E1525" s="1"/>
      <c r="F1525" s="187"/>
      <c r="G1525" s="187"/>
      <c r="H1525" s="80" t="str">
        <f>IF(ISERROR(IF(ISERROR(VLOOKUP((LEFT(D1525,2)),'Fed. Agency Identifier Table'!A$2:C$63,3,FALSE)),(VLOOKUP((LEFT(D1525,1)),'Fed. Agency Identifier Table'!A$2:C$63,3,FALSE)),(VLOOKUP((LEFT(D1525,2)),'Fed. Agency Identifier Table'!A$2:C$63,3,FALSE)))),"",(IF(ISERROR(VLOOKUP((LEFT(D1525,2)),'Fed. Agency Identifier Table'!A$2:C$63,3,FALSE)),(VLOOKUP((LEFT(D1525,1)),'Fed. Agency Identifier Table'!A$2:C$63,3,FALSE)),(VLOOKUP((LEFT(D1525,2)),'Fed. Agency Identifier Table'!A$2:C$63,3,FALSE)))))</f>
        <v/>
      </c>
      <c r="I1525" s="150" t="str">
        <f>IF(ISNUMBER(SEARCH("*.unk*",D1525)),"Other Federal Awards",IF(ISERROR(VLOOKUP(D1525,'CFDA Program Titles Table'!A$2:C$2607,3,FALSE)),"",VLOOKUP(D1525,'CFDA Program Titles Table'!A$2:C$2607,3,FALSE)))</f>
        <v/>
      </c>
      <c r="J1525" s="70"/>
      <c r="K1525" s="70"/>
      <c r="L1525" s="2"/>
      <c r="M1525" s="10"/>
      <c r="N1525" s="10"/>
      <c r="R1525" s="17"/>
      <c r="S1525" s="106" t="str">
        <f>IFERROR(IF(J1525="Y", "Research And Development Programs Cluster:", VLOOKUP(D1525,'Cluster Info'!$A$2:$B$113,2,FALSE)), "Non Cluster:")</f>
        <v>Non Cluster:</v>
      </c>
      <c r="T1525" s="106">
        <f t="shared" si="115"/>
        <v>0</v>
      </c>
      <c r="U1525" s="106">
        <f t="shared" si="117"/>
        <v>0</v>
      </c>
      <c r="V1525" s="106">
        <f t="shared" si="118"/>
        <v>0</v>
      </c>
      <c r="W1525" s="119">
        <f t="shared" si="116"/>
        <v>0</v>
      </c>
      <c r="X1525" s="106">
        <f t="shared" si="119"/>
        <v>0</v>
      </c>
    </row>
    <row r="1526" spans="1:24" ht="14">
      <c r="A1526" s="198"/>
      <c r="D1526" s="1"/>
      <c r="E1526" s="1"/>
      <c r="F1526" s="187"/>
      <c r="G1526" s="187"/>
      <c r="H1526" s="80" t="str">
        <f>IF(ISERROR(IF(ISERROR(VLOOKUP((LEFT(D1526,2)),'Fed. Agency Identifier Table'!A$2:C$63,3,FALSE)),(VLOOKUP((LEFT(D1526,1)),'Fed. Agency Identifier Table'!A$2:C$63,3,FALSE)),(VLOOKUP((LEFT(D1526,2)),'Fed. Agency Identifier Table'!A$2:C$63,3,FALSE)))),"",(IF(ISERROR(VLOOKUP((LEFT(D1526,2)),'Fed. Agency Identifier Table'!A$2:C$63,3,FALSE)),(VLOOKUP((LEFT(D1526,1)),'Fed. Agency Identifier Table'!A$2:C$63,3,FALSE)),(VLOOKUP((LEFT(D1526,2)),'Fed. Agency Identifier Table'!A$2:C$63,3,FALSE)))))</f>
        <v/>
      </c>
      <c r="I1526" s="150" t="str">
        <f>IF(ISNUMBER(SEARCH("*.unk*",D1526)),"Other Federal Awards",IF(ISERROR(VLOOKUP(D1526,'CFDA Program Titles Table'!A$2:C$2607,3,FALSE)),"",VLOOKUP(D1526,'CFDA Program Titles Table'!A$2:C$2607,3,FALSE)))</f>
        <v/>
      </c>
      <c r="J1526" s="70"/>
      <c r="K1526" s="70"/>
      <c r="L1526" s="2"/>
      <c r="M1526" s="10"/>
      <c r="N1526" s="10"/>
      <c r="R1526" s="17"/>
      <c r="S1526" s="106" t="str">
        <f>IFERROR(IF(J1526="Y", "Research And Development Programs Cluster:", VLOOKUP(D1526,'Cluster Info'!$A$2:$B$113,2,FALSE)), "Non Cluster:")</f>
        <v>Non Cluster:</v>
      </c>
      <c r="T1526" s="106">
        <f t="shared" si="115"/>
        <v>0</v>
      </c>
      <c r="U1526" s="106">
        <f t="shared" si="117"/>
        <v>0</v>
      </c>
      <c r="V1526" s="106">
        <f t="shared" si="118"/>
        <v>0</v>
      </c>
      <c r="W1526" s="119">
        <f t="shared" si="116"/>
        <v>0</v>
      </c>
      <c r="X1526" s="106">
        <f t="shared" si="119"/>
        <v>0</v>
      </c>
    </row>
    <row r="1527" spans="1:24" ht="14">
      <c r="A1527" s="198"/>
      <c r="D1527" s="1"/>
      <c r="E1527" s="1"/>
      <c r="F1527" s="187"/>
      <c r="G1527" s="187"/>
      <c r="H1527" s="80" t="str">
        <f>IF(ISERROR(IF(ISERROR(VLOOKUP((LEFT(D1527,2)),'Fed. Agency Identifier Table'!A$2:C$63,3,FALSE)),(VLOOKUP((LEFT(D1527,1)),'Fed. Agency Identifier Table'!A$2:C$63,3,FALSE)),(VLOOKUP((LEFT(D1527,2)),'Fed. Agency Identifier Table'!A$2:C$63,3,FALSE)))),"",(IF(ISERROR(VLOOKUP((LEFT(D1527,2)),'Fed. Agency Identifier Table'!A$2:C$63,3,FALSE)),(VLOOKUP((LEFT(D1527,1)),'Fed. Agency Identifier Table'!A$2:C$63,3,FALSE)),(VLOOKUP((LEFT(D1527,2)),'Fed. Agency Identifier Table'!A$2:C$63,3,FALSE)))))</f>
        <v/>
      </c>
      <c r="I1527" s="150" t="str">
        <f>IF(ISNUMBER(SEARCH("*.unk*",D1527)),"Other Federal Awards",IF(ISERROR(VLOOKUP(D1527,'CFDA Program Titles Table'!A$2:C$2607,3,FALSE)),"",VLOOKUP(D1527,'CFDA Program Titles Table'!A$2:C$2607,3,FALSE)))</f>
        <v/>
      </c>
      <c r="J1527" s="70"/>
      <c r="K1527" s="70"/>
      <c r="L1527" s="2"/>
      <c r="M1527" s="10"/>
      <c r="N1527" s="10"/>
      <c r="R1527" s="17"/>
      <c r="S1527" s="106" t="str">
        <f>IFERROR(IF(J1527="Y", "Research And Development Programs Cluster:", VLOOKUP(D1527,'Cluster Info'!$A$2:$B$113,2,FALSE)), "Non Cluster:")</f>
        <v>Non Cluster:</v>
      </c>
      <c r="T1527" s="106">
        <f t="shared" si="115"/>
        <v>0</v>
      </c>
      <c r="U1527" s="106">
        <f t="shared" si="117"/>
        <v>0</v>
      </c>
      <c r="V1527" s="106">
        <f t="shared" si="118"/>
        <v>0</v>
      </c>
      <c r="W1527" s="119">
        <f t="shared" si="116"/>
        <v>0</v>
      </c>
      <c r="X1527" s="106">
        <f t="shared" si="119"/>
        <v>0</v>
      </c>
    </row>
    <row r="1528" spans="1:24" ht="14">
      <c r="A1528" s="198"/>
      <c r="D1528" s="1"/>
      <c r="E1528" s="1"/>
      <c r="F1528" s="187"/>
      <c r="G1528" s="187"/>
      <c r="H1528" s="80" t="str">
        <f>IF(ISERROR(IF(ISERROR(VLOOKUP((LEFT(D1528,2)),'Fed. Agency Identifier Table'!A$2:C$63,3,FALSE)),(VLOOKUP((LEFT(D1528,1)),'Fed. Agency Identifier Table'!A$2:C$63,3,FALSE)),(VLOOKUP((LEFT(D1528,2)),'Fed. Agency Identifier Table'!A$2:C$63,3,FALSE)))),"",(IF(ISERROR(VLOOKUP((LEFT(D1528,2)),'Fed. Agency Identifier Table'!A$2:C$63,3,FALSE)),(VLOOKUP((LEFT(D1528,1)),'Fed. Agency Identifier Table'!A$2:C$63,3,FALSE)),(VLOOKUP((LEFT(D1528,2)),'Fed. Agency Identifier Table'!A$2:C$63,3,FALSE)))))</f>
        <v/>
      </c>
      <c r="I1528" s="150" t="str">
        <f>IF(ISNUMBER(SEARCH("*.unk*",D1528)),"Other Federal Awards",IF(ISERROR(VLOOKUP(D1528,'CFDA Program Titles Table'!A$2:C$2607,3,FALSE)),"",VLOOKUP(D1528,'CFDA Program Titles Table'!A$2:C$2607,3,FALSE)))</f>
        <v/>
      </c>
      <c r="J1528" s="70"/>
      <c r="K1528" s="70"/>
      <c r="L1528" s="2"/>
      <c r="M1528" s="10"/>
      <c r="N1528" s="10"/>
      <c r="R1528" s="17"/>
      <c r="S1528" s="106" t="str">
        <f>IFERROR(IF(J1528="Y", "Research And Development Programs Cluster:", VLOOKUP(D1528,'Cluster Info'!$A$2:$B$113,2,FALSE)), "Non Cluster:")</f>
        <v>Non Cluster:</v>
      </c>
      <c r="T1528" s="106">
        <f t="shared" si="115"/>
        <v>0</v>
      </c>
      <c r="U1528" s="106">
        <f t="shared" si="117"/>
        <v>0</v>
      </c>
      <c r="V1528" s="106">
        <f t="shared" si="118"/>
        <v>0</v>
      </c>
      <c r="W1528" s="119">
        <f t="shared" si="116"/>
        <v>0</v>
      </c>
      <c r="X1528" s="106">
        <f t="shared" si="119"/>
        <v>0</v>
      </c>
    </row>
    <row r="1529" spans="1:24" ht="14">
      <c r="A1529" s="198"/>
      <c r="D1529" s="1"/>
      <c r="E1529" s="1"/>
      <c r="F1529" s="187"/>
      <c r="G1529" s="187"/>
      <c r="H1529" s="80" t="str">
        <f>IF(ISERROR(IF(ISERROR(VLOOKUP((LEFT(D1529,2)),'Fed. Agency Identifier Table'!A$2:C$63,3,FALSE)),(VLOOKUP((LEFT(D1529,1)),'Fed. Agency Identifier Table'!A$2:C$63,3,FALSE)),(VLOOKUP((LEFT(D1529,2)),'Fed. Agency Identifier Table'!A$2:C$63,3,FALSE)))),"",(IF(ISERROR(VLOOKUP((LEFT(D1529,2)),'Fed. Agency Identifier Table'!A$2:C$63,3,FALSE)),(VLOOKUP((LEFT(D1529,1)),'Fed. Agency Identifier Table'!A$2:C$63,3,FALSE)),(VLOOKUP((LEFT(D1529,2)),'Fed. Agency Identifier Table'!A$2:C$63,3,FALSE)))))</f>
        <v/>
      </c>
      <c r="I1529" s="150" t="str">
        <f>IF(ISNUMBER(SEARCH("*.unk*",D1529)),"Other Federal Awards",IF(ISERROR(VLOOKUP(D1529,'CFDA Program Titles Table'!A$2:C$2607,3,FALSE)),"",VLOOKUP(D1529,'CFDA Program Titles Table'!A$2:C$2607,3,FALSE)))</f>
        <v/>
      </c>
      <c r="J1529" s="70"/>
      <c r="K1529" s="70"/>
      <c r="L1529" s="2"/>
      <c r="M1529" s="10"/>
      <c r="N1529" s="10"/>
      <c r="R1529" s="17"/>
      <c r="S1529" s="106" t="str">
        <f>IFERROR(IF(J1529="Y", "Research And Development Programs Cluster:", VLOOKUP(D1529,'Cluster Info'!$A$2:$B$113,2,FALSE)), "Non Cluster:")</f>
        <v>Non Cluster:</v>
      </c>
      <c r="T1529" s="106">
        <f t="shared" si="115"/>
        <v>0</v>
      </c>
      <c r="U1529" s="106">
        <f t="shared" si="117"/>
        <v>0</v>
      </c>
      <c r="V1529" s="106">
        <f t="shared" si="118"/>
        <v>0</v>
      </c>
      <c r="W1529" s="119">
        <f t="shared" si="116"/>
        <v>0</v>
      </c>
      <c r="X1529" s="106">
        <f t="shared" si="119"/>
        <v>0</v>
      </c>
    </row>
    <row r="1530" spans="1:24" ht="14">
      <c r="A1530" s="198"/>
      <c r="D1530" s="1"/>
      <c r="E1530" s="1"/>
      <c r="F1530" s="187"/>
      <c r="G1530" s="187"/>
      <c r="H1530" s="80" t="str">
        <f>IF(ISERROR(IF(ISERROR(VLOOKUP((LEFT(D1530,2)),'Fed. Agency Identifier Table'!A$2:C$63,3,FALSE)),(VLOOKUP((LEFT(D1530,1)),'Fed. Agency Identifier Table'!A$2:C$63,3,FALSE)),(VLOOKUP((LEFT(D1530,2)),'Fed. Agency Identifier Table'!A$2:C$63,3,FALSE)))),"",(IF(ISERROR(VLOOKUP((LEFT(D1530,2)),'Fed. Agency Identifier Table'!A$2:C$63,3,FALSE)),(VLOOKUP((LEFT(D1530,1)),'Fed. Agency Identifier Table'!A$2:C$63,3,FALSE)),(VLOOKUP((LEFT(D1530,2)),'Fed. Agency Identifier Table'!A$2:C$63,3,FALSE)))))</f>
        <v/>
      </c>
      <c r="I1530" s="150" t="str">
        <f>IF(ISNUMBER(SEARCH("*.unk*",D1530)),"Other Federal Awards",IF(ISERROR(VLOOKUP(D1530,'CFDA Program Titles Table'!A$2:C$2607,3,FALSE)),"",VLOOKUP(D1530,'CFDA Program Titles Table'!A$2:C$2607,3,FALSE)))</f>
        <v/>
      </c>
      <c r="J1530" s="70"/>
      <c r="K1530" s="70"/>
      <c r="L1530" s="2"/>
      <c r="M1530" s="10"/>
      <c r="N1530" s="10"/>
      <c r="R1530" s="17"/>
      <c r="S1530" s="106" t="str">
        <f>IFERROR(IF(J1530="Y", "Research And Development Programs Cluster:", VLOOKUP(D1530,'Cluster Info'!$A$2:$B$113,2,FALSE)), "Non Cluster:")</f>
        <v>Non Cluster:</v>
      </c>
      <c r="T1530" s="106">
        <f t="shared" si="115"/>
        <v>0</v>
      </c>
      <c r="U1530" s="106">
        <f t="shared" si="117"/>
        <v>0</v>
      </c>
      <c r="V1530" s="106">
        <f t="shared" si="118"/>
        <v>0</v>
      </c>
      <c r="W1530" s="119">
        <f t="shared" si="116"/>
        <v>0</v>
      </c>
      <c r="X1530" s="106">
        <f t="shared" si="119"/>
        <v>0</v>
      </c>
    </row>
    <row r="1531" spans="1:24" ht="14">
      <c r="A1531" s="198"/>
      <c r="D1531" s="1"/>
      <c r="E1531" s="1"/>
      <c r="F1531" s="187"/>
      <c r="G1531" s="187"/>
      <c r="H1531" s="80" t="str">
        <f>IF(ISERROR(IF(ISERROR(VLOOKUP((LEFT(D1531,2)),'Fed. Agency Identifier Table'!A$2:C$63,3,FALSE)),(VLOOKUP((LEFT(D1531,1)),'Fed. Agency Identifier Table'!A$2:C$63,3,FALSE)),(VLOOKUP((LEFT(D1531,2)),'Fed. Agency Identifier Table'!A$2:C$63,3,FALSE)))),"",(IF(ISERROR(VLOOKUP((LEFT(D1531,2)),'Fed. Agency Identifier Table'!A$2:C$63,3,FALSE)),(VLOOKUP((LEFT(D1531,1)),'Fed. Agency Identifier Table'!A$2:C$63,3,FALSE)),(VLOOKUP((LEFT(D1531,2)),'Fed. Agency Identifier Table'!A$2:C$63,3,FALSE)))))</f>
        <v/>
      </c>
      <c r="I1531" s="150" t="str">
        <f>IF(ISNUMBER(SEARCH("*.unk*",D1531)),"Other Federal Awards",IF(ISERROR(VLOOKUP(D1531,'CFDA Program Titles Table'!A$2:C$2607,3,FALSE)),"",VLOOKUP(D1531,'CFDA Program Titles Table'!A$2:C$2607,3,FALSE)))</f>
        <v/>
      </c>
      <c r="J1531" s="70"/>
      <c r="K1531" s="70"/>
      <c r="L1531" s="2"/>
      <c r="M1531" s="10"/>
      <c r="N1531" s="10"/>
      <c r="R1531" s="17"/>
      <c r="S1531" s="106" t="str">
        <f>IFERROR(IF(J1531="Y", "Research And Development Programs Cluster:", VLOOKUP(D1531,'Cluster Info'!$A$2:$B$113,2,FALSE)), "Non Cluster:")</f>
        <v>Non Cluster:</v>
      </c>
      <c r="T1531" s="106">
        <f t="shared" si="115"/>
        <v>0</v>
      </c>
      <c r="U1531" s="106">
        <f t="shared" si="117"/>
        <v>0</v>
      </c>
      <c r="V1531" s="106">
        <f t="shared" si="118"/>
        <v>0</v>
      </c>
      <c r="W1531" s="119">
        <f t="shared" si="116"/>
        <v>0</v>
      </c>
      <c r="X1531" s="106">
        <f t="shared" si="119"/>
        <v>0</v>
      </c>
    </row>
    <row r="1532" spans="1:24" ht="14">
      <c r="A1532" s="198"/>
      <c r="D1532" s="1"/>
      <c r="E1532" s="1"/>
      <c r="F1532" s="187"/>
      <c r="G1532" s="187"/>
      <c r="H1532" s="80" t="str">
        <f>IF(ISERROR(IF(ISERROR(VLOOKUP((LEFT(D1532,2)),'Fed. Agency Identifier Table'!A$2:C$63,3,FALSE)),(VLOOKUP((LEFT(D1532,1)),'Fed. Agency Identifier Table'!A$2:C$63,3,FALSE)),(VLOOKUP((LEFT(D1532,2)),'Fed. Agency Identifier Table'!A$2:C$63,3,FALSE)))),"",(IF(ISERROR(VLOOKUP((LEFT(D1532,2)),'Fed. Agency Identifier Table'!A$2:C$63,3,FALSE)),(VLOOKUP((LEFT(D1532,1)),'Fed. Agency Identifier Table'!A$2:C$63,3,FALSE)),(VLOOKUP((LEFT(D1532,2)),'Fed. Agency Identifier Table'!A$2:C$63,3,FALSE)))))</f>
        <v/>
      </c>
      <c r="I1532" s="150" t="str">
        <f>IF(ISNUMBER(SEARCH("*.unk*",D1532)),"Other Federal Awards",IF(ISERROR(VLOOKUP(D1532,'CFDA Program Titles Table'!A$2:C$2607,3,FALSE)),"",VLOOKUP(D1532,'CFDA Program Titles Table'!A$2:C$2607,3,FALSE)))</f>
        <v/>
      </c>
      <c r="J1532" s="70"/>
      <c r="K1532" s="70"/>
      <c r="L1532" s="2"/>
      <c r="M1532" s="10"/>
      <c r="N1532" s="10"/>
      <c r="R1532" s="17"/>
      <c r="S1532" s="106" t="str">
        <f>IFERROR(IF(J1532="Y", "Research And Development Programs Cluster:", VLOOKUP(D1532,'Cluster Info'!$A$2:$B$113,2,FALSE)), "Non Cluster:")</f>
        <v>Non Cluster:</v>
      </c>
      <c r="T1532" s="106">
        <f t="shared" si="115"/>
        <v>0</v>
      </c>
      <c r="U1532" s="106">
        <f t="shared" si="117"/>
        <v>0</v>
      </c>
      <c r="V1532" s="106">
        <f t="shared" si="118"/>
        <v>0</v>
      </c>
      <c r="W1532" s="119">
        <f t="shared" si="116"/>
        <v>0</v>
      </c>
      <c r="X1532" s="106">
        <f t="shared" si="119"/>
        <v>0</v>
      </c>
    </row>
    <row r="1533" spans="1:24" ht="14">
      <c r="A1533" s="198"/>
      <c r="D1533" s="1"/>
      <c r="E1533" s="1"/>
      <c r="F1533" s="187"/>
      <c r="G1533" s="187"/>
      <c r="H1533" s="80" t="str">
        <f>IF(ISERROR(IF(ISERROR(VLOOKUP((LEFT(D1533,2)),'Fed. Agency Identifier Table'!A$2:C$63,3,FALSE)),(VLOOKUP((LEFT(D1533,1)),'Fed. Agency Identifier Table'!A$2:C$63,3,FALSE)),(VLOOKUP((LEFT(D1533,2)),'Fed. Agency Identifier Table'!A$2:C$63,3,FALSE)))),"",(IF(ISERROR(VLOOKUP((LEFT(D1533,2)),'Fed. Agency Identifier Table'!A$2:C$63,3,FALSE)),(VLOOKUP((LEFT(D1533,1)),'Fed. Agency Identifier Table'!A$2:C$63,3,FALSE)),(VLOOKUP((LEFT(D1533,2)),'Fed. Agency Identifier Table'!A$2:C$63,3,FALSE)))))</f>
        <v/>
      </c>
      <c r="I1533" s="150" t="str">
        <f>IF(ISNUMBER(SEARCH("*.unk*",D1533)),"Other Federal Awards",IF(ISERROR(VLOOKUP(D1533,'CFDA Program Titles Table'!A$2:C$2607,3,FALSE)),"",VLOOKUP(D1533,'CFDA Program Titles Table'!A$2:C$2607,3,FALSE)))</f>
        <v/>
      </c>
      <c r="J1533" s="70"/>
      <c r="K1533" s="70"/>
      <c r="L1533" s="2"/>
      <c r="M1533" s="10"/>
      <c r="N1533" s="10"/>
      <c r="R1533" s="17"/>
      <c r="S1533" s="106" t="str">
        <f>IFERROR(IF(J1533="Y", "Research And Development Programs Cluster:", VLOOKUP(D1533,'Cluster Info'!$A$2:$B$113,2,FALSE)), "Non Cluster:")</f>
        <v>Non Cluster:</v>
      </c>
      <c r="T1533" s="106">
        <f t="shared" si="115"/>
        <v>0</v>
      </c>
      <c r="U1533" s="106">
        <f t="shared" si="117"/>
        <v>0</v>
      </c>
      <c r="V1533" s="106">
        <f t="shared" si="118"/>
        <v>0</v>
      </c>
      <c r="W1533" s="119">
        <f t="shared" si="116"/>
        <v>0</v>
      </c>
      <c r="X1533" s="106">
        <f t="shared" si="119"/>
        <v>0</v>
      </c>
    </row>
    <row r="1534" spans="1:24" ht="14">
      <c r="A1534" s="198"/>
      <c r="D1534" s="1"/>
      <c r="E1534" s="1"/>
      <c r="F1534" s="187"/>
      <c r="G1534" s="187"/>
      <c r="H1534" s="80" t="str">
        <f>IF(ISERROR(IF(ISERROR(VLOOKUP((LEFT(D1534,2)),'Fed. Agency Identifier Table'!A$2:C$63,3,FALSE)),(VLOOKUP((LEFT(D1534,1)),'Fed. Agency Identifier Table'!A$2:C$63,3,FALSE)),(VLOOKUP((LEFT(D1534,2)),'Fed. Agency Identifier Table'!A$2:C$63,3,FALSE)))),"",(IF(ISERROR(VLOOKUP((LEFT(D1534,2)),'Fed. Agency Identifier Table'!A$2:C$63,3,FALSE)),(VLOOKUP((LEFT(D1534,1)),'Fed. Agency Identifier Table'!A$2:C$63,3,FALSE)),(VLOOKUP((LEFT(D1534,2)),'Fed. Agency Identifier Table'!A$2:C$63,3,FALSE)))))</f>
        <v/>
      </c>
      <c r="I1534" s="150" t="str">
        <f>IF(ISNUMBER(SEARCH("*.unk*",D1534)),"Other Federal Awards",IF(ISERROR(VLOOKUP(D1534,'CFDA Program Titles Table'!A$2:C$2607,3,FALSE)),"",VLOOKUP(D1534,'CFDA Program Titles Table'!A$2:C$2607,3,FALSE)))</f>
        <v/>
      </c>
      <c r="J1534" s="70"/>
      <c r="K1534" s="70"/>
      <c r="L1534" s="2"/>
      <c r="M1534" s="10"/>
      <c r="N1534" s="10"/>
      <c r="R1534" s="17"/>
      <c r="S1534" s="106" t="str">
        <f>IFERROR(IF(J1534="Y", "Research And Development Programs Cluster:", VLOOKUP(D1534,'Cluster Info'!$A$2:$B$113,2,FALSE)), "Non Cluster:")</f>
        <v>Non Cluster:</v>
      </c>
      <c r="T1534" s="106">
        <f t="shared" si="115"/>
        <v>0</v>
      </c>
      <c r="U1534" s="106">
        <f t="shared" si="117"/>
        <v>0</v>
      </c>
      <c r="V1534" s="106">
        <f t="shared" si="118"/>
        <v>0</v>
      </c>
      <c r="W1534" s="119">
        <f t="shared" si="116"/>
        <v>0</v>
      </c>
      <c r="X1534" s="106">
        <f t="shared" si="119"/>
        <v>0</v>
      </c>
    </row>
    <row r="1535" spans="1:24" ht="14">
      <c r="A1535" s="198"/>
      <c r="D1535" s="1"/>
      <c r="E1535" s="1"/>
      <c r="F1535" s="187"/>
      <c r="G1535" s="187"/>
      <c r="H1535" s="80" t="str">
        <f>IF(ISERROR(IF(ISERROR(VLOOKUP((LEFT(D1535,2)),'Fed. Agency Identifier Table'!A$2:C$63,3,FALSE)),(VLOOKUP((LEFT(D1535,1)),'Fed. Agency Identifier Table'!A$2:C$63,3,FALSE)),(VLOOKUP((LEFT(D1535,2)),'Fed. Agency Identifier Table'!A$2:C$63,3,FALSE)))),"",(IF(ISERROR(VLOOKUP((LEFT(D1535,2)),'Fed. Agency Identifier Table'!A$2:C$63,3,FALSE)),(VLOOKUP((LEFT(D1535,1)),'Fed. Agency Identifier Table'!A$2:C$63,3,FALSE)),(VLOOKUP((LEFT(D1535,2)),'Fed. Agency Identifier Table'!A$2:C$63,3,FALSE)))))</f>
        <v/>
      </c>
      <c r="I1535" s="150" t="str">
        <f>IF(ISNUMBER(SEARCH("*.unk*",D1535)),"Other Federal Awards",IF(ISERROR(VLOOKUP(D1535,'CFDA Program Titles Table'!A$2:C$2607,3,FALSE)),"",VLOOKUP(D1535,'CFDA Program Titles Table'!A$2:C$2607,3,FALSE)))</f>
        <v/>
      </c>
      <c r="J1535" s="70"/>
      <c r="K1535" s="70"/>
      <c r="L1535" s="2"/>
      <c r="M1535" s="10"/>
      <c r="N1535" s="10"/>
      <c r="R1535" s="17"/>
      <c r="S1535" s="106" t="str">
        <f>IFERROR(IF(J1535="Y", "Research And Development Programs Cluster:", VLOOKUP(D1535,'Cluster Info'!$A$2:$B$113,2,FALSE)), "Non Cluster:")</f>
        <v>Non Cluster:</v>
      </c>
      <c r="T1535" s="106">
        <f t="shared" si="115"/>
        <v>0</v>
      </c>
      <c r="U1535" s="106">
        <f t="shared" si="117"/>
        <v>0</v>
      </c>
      <c r="V1535" s="106">
        <f t="shared" si="118"/>
        <v>0</v>
      </c>
      <c r="W1535" s="119">
        <f t="shared" si="116"/>
        <v>0</v>
      </c>
      <c r="X1535" s="106">
        <f t="shared" si="119"/>
        <v>0</v>
      </c>
    </row>
    <row r="1536" spans="1:24" ht="14">
      <c r="A1536" s="198"/>
      <c r="D1536" s="1"/>
      <c r="E1536" s="1"/>
      <c r="F1536" s="187"/>
      <c r="G1536" s="187"/>
      <c r="H1536" s="80" t="str">
        <f>IF(ISERROR(IF(ISERROR(VLOOKUP((LEFT(D1536,2)),'Fed. Agency Identifier Table'!A$2:C$63,3,FALSE)),(VLOOKUP((LEFT(D1536,1)),'Fed. Agency Identifier Table'!A$2:C$63,3,FALSE)),(VLOOKUP((LEFT(D1536,2)),'Fed. Agency Identifier Table'!A$2:C$63,3,FALSE)))),"",(IF(ISERROR(VLOOKUP((LEFT(D1536,2)),'Fed. Agency Identifier Table'!A$2:C$63,3,FALSE)),(VLOOKUP((LEFT(D1536,1)),'Fed. Agency Identifier Table'!A$2:C$63,3,FALSE)),(VLOOKUP((LEFT(D1536,2)),'Fed. Agency Identifier Table'!A$2:C$63,3,FALSE)))))</f>
        <v/>
      </c>
      <c r="I1536" s="150" t="str">
        <f>IF(ISNUMBER(SEARCH("*.unk*",D1536)),"Other Federal Awards",IF(ISERROR(VLOOKUP(D1536,'CFDA Program Titles Table'!A$2:C$2607,3,FALSE)),"",VLOOKUP(D1536,'CFDA Program Titles Table'!A$2:C$2607,3,FALSE)))</f>
        <v/>
      </c>
      <c r="J1536" s="70"/>
      <c r="K1536" s="70"/>
      <c r="L1536" s="2"/>
      <c r="M1536" s="10"/>
      <c r="N1536" s="10"/>
      <c r="R1536" s="17"/>
      <c r="S1536" s="106" t="str">
        <f>IFERROR(IF(J1536="Y", "Research And Development Programs Cluster:", VLOOKUP(D1536,'Cluster Info'!$A$2:$B$113,2,FALSE)), "Non Cluster:")</f>
        <v>Non Cluster:</v>
      </c>
      <c r="T1536" s="106">
        <f t="shared" si="115"/>
        <v>0</v>
      </c>
      <c r="U1536" s="106">
        <f t="shared" si="117"/>
        <v>0</v>
      </c>
      <c r="V1536" s="106">
        <f t="shared" si="118"/>
        <v>0</v>
      </c>
      <c r="W1536" s="119">
        <f t="shared" si="116"/>
        <v>0</v>
      </c>
      <c r="X1536" s="106">
        <f t="shared" si="119"/>
        <v>0</v>
      </c>
    </row>
    <row r="1537" spans="1:24" ht="14">
      <c r="A1537" s="198"/>
      <c r="D1537" s="1"/>
      <c r="E1537" s="1"/>
      <c r="F1537" s="187"/>
      <c r="G1537" s="187"/>
      <c r="H1537" s="80" t="str">
        <f>IF(ISERROR(IF(ISERROR(VLOOKUP((LEFT(D1537,2)),'Fed. Agency Identifier Table'!A$2:C$63,3,FALSE)),(VLOOKUP((LEFT(D1537,1)),'Fed. Agency Identifier Table'!A$2:C$63,3,FALSE)),(VLOOKUP((LEFT(D1537,2)),'Fed. Agency Identifier Table'!A$2:C$63,3,FALSE)))),"",(IF(ISERROR(VLOOKUP((LEFT(D1537,2)),'Fed. Agency Identifier Table'!A$2:C$63,3,FALSE)),(VLOOKUP((LEFT(D1537,1)),'Fed. Agency Identifier Table'!A$2:C$63,3,FALSE)),(VLOOKUP((LEFT(D1537,2)),'Fed. Agency Identifier Table'!A$2:C$63,3,FALSE)))))</f>
        <v/>
      </c>
      <c r="I1537" s="150" t="str">
        <f>IF(ISNUMBER(SEARCH("*.unk*",D1537)),"Other Federal Awards",IF(ISERROR(VLOOKUP(D1537,'CFDA Program Titles Table'!A$2:C$2607,3,FALSE)),"",VLOOKUP(D1537,'CFDA Program Titles Table'!A$2:C$2607,3,FALSE)))</f>
        <v/>
      </c>
      <c r="J1537" s="70"/>
      <c r="K1537" s="70"/>
      <c r="L1537" s="2"/>
      <c r="M1537" s="10"/>
      <c r="N1537" s="10"/>
      <c r="R1537" s="17"/>
      <c r="S1537" s="106" t="str">
        <f>IFERROR(IF(J1537="Y", "Research And Development Programs Cluster:", VLOOKUP(D1537,'Cluster Info'!$A$2:$B$113,2,FALSE)), "Non Cluster:")</f>
        <v>Non Cluster:</v>
      </c>
      <c r="T1537" s="106">
        <f t="shared" si="115"/>
        <v>0</v>
      </c>
      <c r="U1537" s="106">
        <f t="shared" si="117"/>
        <v>0</v>
      </c>
      <c r="V1537" s="106">
        <f t="shared" si="118"/>
        <v>0</v>
      </c>
      <c r="W1537" s="119">
        <f t="shared" si="116"/>
        <v>0</v>
      </c>
      <c r="X1537" s="106">
        <f t="shared" si="119"/>
        <v>0</v>
      </c>
    </row>
    <row r="1538" spans="1:24" ht="14">
      <c r="A1538" s="198"/>
      <c r="D1538" s="1"/>
      <c r="E1538" s="1"/>
      <c r="F1538" s="187"/>
      <c r="G1538" s="187"/>
      <c r="H1538" s="80" t="str">
        <f>IF(ISERROR(IF(ISERROR(VLOOKUP((LEFT(D1538,2)),'Fed. Agency Identifier Table'!A$2:C$63,3,FALSE)),(VLOOKUP((LEFT(D1538,1)),'Fed. Agency Identifier Table'!A$2:C$63,3,FALSE)),(VLOOKUP((LEFT(D1538,2)),'Fed. Agency Identifier Table'!A$2:C$63,3,FALSE)))),"",(IF(ISERROR(VLOOKUP((LEFT(D1538,2)),'Fed. Agency Identifier Table'!A$2:C$63,3,FALSE)),(VLOOKUP((LEFT(D1538,1)),'Fed. Agency Identifier Table'!A$2:C$63,3,FALSE)),(VLOOKUP((LEFT(D1538,2)),'Fed. Agency Identifier Table'!A$2:C$63,3,FALSE)))))</f>
        <v/>
      </c>
      <c r="I1538" s="150" t="str">
        <f>IF(ISNUMBER(SEARCH("*.unk*",D1538)),"Other Federal Awards",IF(ISERROR(VLOOKUP(D1538,'CFDA Program Titles Table'!A$2:C$2607,3,FALSE)),"",VLOOKUP(D1538,'CFDA Program Titles Table'!A$2:C$2607,3,FALSE)))</f>
        <v/>
      </c>
      <c r="J1538" s="70"/>
      <c r="K1538" s="70"/>
      <c r="L1538" s="2"/>
      <c r="M1538" s="10"/>
      <c r="N1538" s="10"/>
      <c r="R1538" s="17"/>
      <c r="S1538" s="106" t="str">
        <f>IFERROR(IF(J1538="Y", "Research And Development Programs Cluster:", VLOOKUP(D1538,'Cluster Info'!$A$2:$B$113,2,FALSE)), "Non Cluster:")</f>
        <v>Non Cluster:</v>
      </c>
      <c r="T1538" s="106">
        <f t="shared" ref="T1538:T1601" si="120">IF(E1538="Y","ARRA - "&amp;N1538, N1538)</f>
        <v>0</v>
      </c>
      <c r="U1538" s="106">
        <f t="shared" si="117"/>
        <v>0</v>
      </c>
      <c r="V1538" s="106">
        <f t="shared" si="118"/>
        <v>0</v>
      </c>
      <c r="W1538" s="119">
        <f t="shared" ref="W1538:W1601" si="121">IF(AND(J1538="Y",I1538="Other Federal Awards"),(LEFT(D1538,2)&amp;".RD"),D1538)</f>
        <v>0</v>
      </c>
      <c r="X1538" s="106">
        <f t="shared" si="119"/>
        <v>0</v>
      </c>
    </row>
    <row r="1539" spans="1:24" ht="14">
      <c r="A1539" s="198"/>
      <c r="D1539" s="1"/>
      <c r="E1539" s="1"/>
      <c r="F1539" s="187"/>
      <c r="G1539" s="187"/>
      <c r="H1539" s="80" t="str">
        <f>IF(ISERROR(IF(ISERROR(VLOOKUP((LEFT(D1539,2)),'Fed. Agency Identifier Table'!A$2:C$63,3,FALSE)),(VLOOKUP((LEFT(D1539,1)),'Fed. Agency Identifier Table'!A$2:C$63,3,FALSE)),(VLOOKUP((LEFT(D1539,2)),'Fed. Agency Identifier Table'!A$2:C$63,3,FALSE)))),"",(IF(ISERROR(VLOOKUP((LEFT(D1539,2)),'Fed. Agency Identifier Table'!A$2:C$63,3,FALSE)),(VLOOKUP((LEFT(D1539,1)),'Fed. Agency Identifier Table'!A$2:C$63,3,FALSE)),(VLOOKUP((LEFT(D1539,2)),'Fed. Agency Identifier Table'!A$2:C$63,3,FALSE)))))</f>
        <v/>
      </c>
      <c r="I1539" s="150" t="str">
        <f>IF(ISNUMBER(SEARCH("*.unk*",D1539)),"Other Federal Awards",IF(ISERROR(VLOOKUP(D1539,'CFDA Program Titles Table'!A$2:C$2607,3,FALSE)),"",VLOOKUP(D1539,'CFDA Program Titles Table'!A$2:C$2607,3,FALSE)))</f>
        <v/>
      </c>
      <c r="J1539" s="70"/>
      <c r="K1539" s="70"/>
      <c r="L1539" s="2"/>
      <c r="M1539" s="10"/>
      <c r="N1539" s="10"/>
      <c r="R1539" s="17"/>
      <c r="S1539" s="106" t="str">
        <f>IFERROR(IF(J1539="Y", "Research And Development Programs Cluster:", VLOOKUP(D1539,'Cluster Info'!$A$2:$B$113,2,FALSE)), "Non Cluster:")</f>
        <v>Non Cluster:</v>
      </c>
      <c r="T1539" s="106">
        <f t="shared" si="120"/>
        <v>0</v>
      </c>
      <c r="U1539" s="106">
        <f t="shared" ref="U1539:U1602" si="122">IF(F1539="Y","COVID-19 - "&amp;N1539, N1539)</f>
        <v>0</v>
      </c>
      <c r="V1539" s="106">
        <f t="shared" ref="V1539:V1602" si="123">IF(G1539="Y","ARP - "&amp;N1539, N1539)</f>
        <v>0</v>
      </c>
      <c r="W1539" s="119">
        <f t="shared" si="121"/>
        <v>0</v>
      </c>
      <c r="X1539" s="106">
        <f t="shared" ref="X1539:X1602" si="124">O1539-P1539</f>
        <v>0</v>
      </c>
    </row>
    <row r="1540" spans="1:24" ht="14">
      <c r="A1540" s="198"/>
      <c r="D1540" s="1"/>
      <c r="E1540" s="1"/>
      <c r="F1540" s="187"/>
      <c r="G1540" s="187"/>
      <c r="H1540" s="80" t="str">
        <f>IF(ISERROR(IF(ISERROR(VLOOKUP((LEFT(D1540,2)),'Fed. Agency Identifier Table'!A$2:C$63,3,FALSE)),(VLOOKUP((LEFT(D1540,1)),'Fed. Agency Identifier Table'!A$2:C$63,3,FALSE)),(VLOOKUP((LEFT(D1540,2)),'Fed. Agency Identifier Table'!A$2:C$63,3,FALSE)))),"",(IF(ISERROR(VLOOKUP((LEFT(D1540,2)),'Fed. Agency Identifier Table'!A$2:C$63,3,FALSE)),(VLOOKUP((LEFT(D1540,1)),'Fed. Agency Identifier Table'!A$2:C$63,3,FALSE)),(VLOOKUP((LEFT(D1540,2)),'Fed. Agency Identifier Table'!A$2:C$63,3,FALSE)))))</f>
        <v/>
      </c>
      <c r="I1540" s="150" t="str">
        <f>IF(ISNUMBER(SEARCH("*.unk*",D1540)),"Other Federal Awards",IF(ISERROR(VLOOKUP(D1540,'CFDA Program Titles Table'!A$2:C$2607,3,FALSE)),"",VLOOKUP(D1540,'CFDA Program Titles Table'!A$2:C$2607,3,FALSE)))</f>
        <v/>
      </c>
      <c r="J1540" s="70"/>
      <c r="K1540" s="70"/>
      <c r="L1540" s="2"/>
      <c r="M1540" s="10"/>
      <c r="N1540" s="10"/>
      <c r="R1540" s="17"/>
      <c r="S1540" s="106" t="str">
        <f>IFERROR(IF(J1540="Y", "Research And Development Programs Cluster:", VLOOKUP(D1540,'Cluster Info'!$A$2:$B$113,2,FALSE)), "Non Cluster:")</f>
        <v>Non Cluster:</v>
      </c>
      <c r="T1540" s="106">
        <f t="shared" si="120"/>
        <v>0</v>
      </c>
      <c r="U1540" s="106">
        <f t="shared" si="122"/>
        <v>0</v>
      </c>
      <c r="V1540" s="106">
        <f t="shared" si="123"/>
        <v>0</v>
      </c>
      <c r="W1540" s="119">
        <f t="shared" si="121"/>
        <v>0</v>
      </c>
      <c r="X1540" s="106">
        <f t="shared" si="124"/>
        <v>0</v>
      </c>
    </row>
    <row r="1541" spans="1:24" ht="14">
      <c r="A1541" s="198"/>
      <c r="D1541" s="1"/>
      <c r="E1541" s="1"/>
      <c r="F1541" s="187"/>
      <c r="G1541" s="187"/>
      <c r="H1541" s="80" t="str">
        <f>IF(ISERROR(IF(ISERROR(VLOOKUP((LEFT(D1541,2)),'Fed. Agency Identifier Table'!A$2:C$63,3,FALSE)),(VLOOKUP((LEFT(D1541,1)),'Fed. Agency Identifier Table'!A$2:C$63,3,FALSE)),(VLOOKUP((LEFT(D1541,2)),'Fed. Agency Identifier Table'!A$2:C$63,3,FALSE)))),"",(IF(ISERROR(VLOOKUP((LEFT(D1541,2)),'Fed. Agency Identifier Table'!A$2:C$63,3,FALSE)),(VLOOKUP((LEFT(D1541,1)),'Fed. Agency Identifier Table'!A$2:C$63,3,FALSE)),(VLOOKUP((LEFT(D1541,2)),'Fed. Agency Identifier Table'!A$2:C$63,3,FALSE)))))</f>
        <v/>
      </c>
      <c r="I1541" s="150" t="str">
        <f>IF(ISNUMBER(SEARCH("*.unk*",D1541)),"Other Federal Awards",IF(ISERROR(VLOOKUP(D1541,'CFDA Program Titles Table'!A$2:C$2607,3,FALSE)),"",VLOOKUP(D1541,'CFDA Program Titles Table'!A$2:C$2607,3,FALSE)))</f>
        <v/>
      </c>
      <c r="J1541" s="70"/>
      <c r="K1541" s="70"/>
      <c r="L1541" s="2"/>
      <c r="M1541" s="10"/>
      <c r="N1541" s="10"/>
      <c r="R1541" s="17"/>
      <c r="S1541" s="106" t="str">
        <f>IFERROR(IF(J1541="Y", "Research And Development Programs Cluster:", VLOOKUP(D1541,'Cluster Info'!$A$2:$B$113,2,FALSE)), "Non Cluster:")</f>
        <v>Non Cluster:</v>
      </c>
      <c r="T1541" s="106">
        <f t="shared" si="120"/>
        <v>0</v>
      </c>
      <c r="U1541" s="106">
        <f t="shared" si="122"/>
        <v>0</v>
      </c>
      <c r="V1541" s="106">
        <f t="shared" si="123"/>
        <v>0</v>
      </c>
      <c r="W1541" s="119">
        <f t="shared" si="121"/>
        <v>0</v>
      </c>
      <c r="X1541" s="106">
        <f t="shared" si="124"/>
        <v>0</v>
      </c>
    </row>
    <row r="1542" spans="1:24" ht="14">
      <c r="A1542" s="198"/>
      <c r="D1542" s="1"/>
      <c r="E1542" s="1"/>
      <c r="F1542" s="187"/>
      <c r="G1542" s="187"/>
      <c r="H1542" s="80" t="str">
        <f>IF(ISERROR(IF(ISERROR(VLOOKUP((LEFT(D1542,2)),'Fed. Agency Identifier Table'!A$2:C$63,3,FALSE)),(VLOOKUP((LEFT(D1542,1)),'Fed. Agency Identifier Table'!A$2:C$63,3,FALSE)),(VLOOKUP((LEFT(D1542,2)),'Fed. Agency Identifier Table'!A$2:C$63,3,FALSE)))),"",(IF(ISERROR(VLOOKUP((LEFT(D1542,2)),'Fed. Agency Identifier Table'!A$2:C$63,3,FALSE)),(VLOOKUP((LEFT(D1542,1)),'Fed. Agency Identifier Table'!A$2:C$63,3,FALSE)),(VLOOKUP((LEFT(D1542,2)),'Fed. Agency Identifier Table'!A$2:C$63,3,FALSE)))))</f>
        <v/>
      </c>
      <c r="I1542" s="150" t="str">
        <f>IF(ISNUMBER(SEARCH("*.unk*",D1542)),"Other Federal Awards",IF(ISERROR(VLOOKUP(D1542,'CFDA Program Titles Table'!A$2:C$2607,3,FALSE)),"",VLOOKUP(D1542,'CFDA Program Titles Table'!A$2:C$2607,3,FALSE)))</f>
        <v/>
      </c>
      <c r="J1542" s="70"/>
      <c r="K1542" s="70"/>
      <c r="L1542" s="2"/>
      <c r="M1542" s="10"/>
      <c r="N1542" s="10"/>
      <c r="R1542" s="17"/>
      <c r="S1542" s="106" t="str">
        <f>IFERROR(IF(J1542="Y", "Research And Development Programs Cluster:", VLOOKUP(D1542,'Cluster Info'!$A$2:$B$113,2,FALSE)), "Non Cluster:")</f>
        <v>Non Cluster:</v>
      </c>
      <c r="T1542" s="106">
        <f t="shared" si="120"/>
        <v>0</v>
      </c>
      <c r="U1542" s="106">
        <f t="shared" si="122"/>
        <v>0</v>
      </c>
      <c r="V1542" s="106">
        <f t="shared" si="123"/>
        <v>0</v>
      </c>
      <c r="W1542" s="119">
        <f t="shared" si="121"/>
        <v>0</v>
      </c>
      <c r="X1542" s="106">
        <f t="shared" si="124"/>
        <v>0</v>
      </c>
    </row>
    <row r="1543" spans="1:24" ht="14">
      <c r="A1543" s="198"/>
      <c r="D1543" s="1"/>
      <c r="E1543" s="1"/>
      <c r="F1543" s="187"/>
      <c r="G1543" s="187"/>
      <c r="H1543" s="80" t="str">
        <f>IF(ISERROR(IF(ISERROR(VLOOKUP((LEFT(D1543,2)),'Fed. Agency Identifier Table'!A$2:C$63,3,FALSE)),(VLOOKUP((LEFT(D1543,1)),'Fed. Agency Identifier Table'!A$2:C$63,3,FALSE)),(VLOOKUP((LEFT(D1543,2)),'Fed. Agency Identifier Table'!A$2:C$63,3,FALSE)))),"",(IF(ISERROR(VLOOKUP((LEFT(D1543,2)),'Fed. Agency Identifier Table'!A$2:C$63,3,FALSE)),(VLOOKUP((LEFT(D1543,1)),'Fed. Agency Identifier Table'!A$2:C$63,3,FALSE)),(VLOOKUP((LEFT(D1543,2)),'Fed. Agency Identifier Table'!A$2:C$63,3,FALSE)))))</f>
        <v/>
      </c>
      <c r="I1543" s="150" t="str">
        <f>IF(ISNUMBER(SEARCH("*.unk*",D1543)),"Other Federal Awards",IF(ISERROR(VLOOKUP(D1543,'CFDA Program Titles Table'!A$2:C$2607,3,FALSE)),"",VLOOKUP(D1543,'CFDA Program Titles Table'!A$2:C$2607,3,FALSE)))</f>
        <v/>
      </c>
      <c r="J1543" s="70"/>
      <c r="K1543" s="70"/>
      <c r="L1543" s="2"/>
      <c r="M1543" s="10"/>
      <c r="N1543" s="10"/>
      <c r="R1543" s="17"/>
      <c r="S1543" s="106" t="str">
        <f>IFERROR(IF(J1543="Y", "Research And Development Programs Cluster:", VLOOKUP(D1543,'Cluster Info'!$A$2:$B$113,2,FALSE)), "Non Cluster:")</f>
        <v>Non Cluster:</v>
      </c>
      <c r="T1543" s="106">
        <f t="shared" si="120"/>
        <v>0</v>
      </c>
      <c r="U1543" s="106">
        <f t="shared" si="122"/>
        <v>0</v>
      </c>
      <c r="V1543" s="106">
        <f t="shared" si="123"/>
        <v>0</v>
      </c>
      <c r="W1543" s="119">
        <f t="shared" si="121"/>
        <v>0</v>
      </c>
      <c r="X1543" s="106">
        <f t="shared" si="124"/>
        <v>0</v>
      </c>
    </row>
    <row r="1544" spans="1:24" ht="14">
      <c r="A1544" s="198"/>
      <c r="D1544" s="1"/>
      <c r="E1544" s="1"/>
      <c r="F1544" s="187"/>
      <c r="G1544" s="187"/>
      <c r="H1544" s="80" t="str">
        <f>IF(ISERROR(IF(ISERROR(VLOOKUP((LEFT(D1544,2)),'Fed. Agency Identifier Table'!A$2:C$63,3,FALSE)),(VLOOKUP((LEFT(D1544,1)),'Fed. Agency Identifier Table'!A$2:C$63,3,FALSE)),(VLOOKUP((LEFT(D1544,2)),'Fed. Agency Identifier Table'!A$2:C$63,3,FALSE)))),"",(IF(ISERROR(VLOOKUP((LEFT(D1544,2)),'Fed. Agency Identifier Table'!A$2:C$63,3,FALSE)),(VLOOKUP((LEFT(D1544,1)),'Fed. Agency Identifier Table'!A$2:C$63,3,FALSE)),(VLOOKUP((LEFT(D1544,2)),'Fed. Agency Identifier Table'!A$2:C$63,3,FALSE)))))</f>
        <v/>
      </c>
      <c r="I1544" s="150" t="str">
        <f>IF(ISNUMBER(SEARCH("*.unk*",D1544)),"Other Federal Awards",IF(ISERROR(VLOOKUP(D1544,'CFDA Program Titles Table'!A$2:C$2607,3,FALSE)),"",VLOOKUP(D1544,'CFDA Program Titles Table'!A$2:C$2607,3,FALSE)))</f>
        <v/>
      </c>
      <c r="J1544" s="70"/>
      <c r="K1544" s="70"/>
      <c r="L1544" s="2"/>
      <c r="M1544" s="10"/>
      <c r="N1544" s="10"/>
      <c r="R1544" s="17"/>
      <c r="S1544" s="106" t="str">
        <f>IFERROR(IF(J1544="Y", "Research And Development Programs Cluster:", VLOOKUP(D1544,'Cluster Info'!$A$2:$B$113,2,FALSE)), "Non Cluster:")</f>
        <v>Non Cluster:</v>
      </c>
      <c r="T1544" s="106">
        <f t="shared" si="120"/>
        <v>0</v>
      </c>
      <c r="U1544" s="106">
        <f t="shared" si="122"/>
        <v>0</v>
      </c>
      <c r="V1544" s="106">
        <f t="shared" si="123"/>
        <v>0</v>
      </c>
      <c r="W1544" s="119">
        <f t="shared" si="121"/>
        <v>0</v>
      </c>
      <c r="X1544" s="106">
        <f t="shared" si="124"/>
        <v>0</v>
      </c>
    </row>
    <row r="1545" spans="1:24" ht="14">
      <c r="A1545" s="198"/>
      <c r="D1545" s="1"/>
      <c r="E1545" s="1"/>
      <c r="F1545" s="187"/>
      <c r="G1545" s="187"/>
      <c r="H1545" s="80" t="str">
        <f>IF(ISERROR(IF(ISERROR(VLOOKUP((LEFT(D1545,2)),'Fed. Agency Identifier Table'!A$2:C$63,3,FALSE)),(VLOOKUP((LEFT(D1545,1)),'Fed. Agency Identifier Table'!A$2:C$63,3,FALSE)),(VLOOKUP((LEFT(D1545,2)),'Fed. Agency Identifier Table'!A$2:C$63,3,FALSE)))),"",(IF(ISERROR(VLOOKUP((LEFT(D1545,2)),'Fed. Agency Identifier Table'!A$2:C$63,3,FALSE)),(VLOOKUP((LEFT(D1545,1)),'Fed. Agency Identifier Table'!A$2:C$63,3,FALSE)),(VLOOKUP((LEFT(D1545,2)),'Fed. Agency Identifier Table'!A$2:C$63,3,FALSE)))))</f>
        <v/>
      </c>
      <c r="I1545" s="150" t="str">
        <f>IF(ISNUMBER(SEARCH("*.unk*",D1545)),"Other Federal Awards",IF(ISERROR(VLOOKUP(D1545,'CFDA Program Titles Table'!A$2:C$2607,3,FALSE)),"",VLOOKUP(D1545,'CFDA Program Titles Table'!A$2:C$2607,3,FALSE)))</f>
        <v/>
      </c>
      <c r="J1545" s="70"/>
      <c r="K1545" s="70"/>
      <c r="L1545" s="2"/>
      <c r="M1545" s="10"/>
      <c r="N1545" s="10"/>
      <c r="R1545" s="17"/>
      <c r="S1545" s="106" t="str">
        <f>IFERROR(IF(J1545="Y", "Research And Development Programs Cluster:", VLOOKUP(D1545,'Cluster Info'!$A$2:$B$113,2,FALSE)), "Non Cluster:")</f>
        <v>Non Cluster:</v>
      </c>
      <c r="T1545" s="106">
        <f t="shared" si="120"/>
        <v>0</v>
      </c>
      <c r="U1545" s="106">
        <f t="shared" si="122"/>
        <v>0</v>
      </c>
      <c r="V1545" s="106">
        <f t="shared" si="123"/>
        <v>0</v>
      </c>
      <c r="W1545" s="119">
        <f t="shared" si="121"/>
        <v>0</v>
      </c>
      <c r="X1545" s="106">
        <f t="shared" si="124"/>
        <v>0</v>
      </c>
    </row>
    <row r="1546" spans="1:24" ht="14">
      <c r="A1546" s="198"/>
      <c r="D1546" s="1"/>
      <c r="E1546" s="1"/>
      <c r="F1546" s="187"/>
      <c r="G1546" s="187"/>
      <c r="H1546" s="80" t="str">
        <f>IF(ISERROR(IF(ISERROR(VLOOKUP((LEFT(D1546,2)),'Fed. Agency Identifier Table'!A$2:C$63,3,FALSE)),(VLOOKUP((LEFT(D1546,1)),'Fed. Agency Identifier Table'!A$2:C$63,3,FALSE)),(VLOOKUP((LEFT(D1546,2)),'Fed. Agency Identifier Table'!A$2:C$63,3,FALSE)))),"",(IF(ISERROR(VLOOKUP((LEFT(D1546,2)),'Fed. Agency Identifier Table'!A$2:C$63,3,FALSE)),(VLOOKUP((LEFT(D1546,1)),'Fed. Agency Identifier Table'!A$2:C$63,3,FALSE)),(VLOOKUP((LEFT(D1546,2)),'Fed. Agency Identifier Table'!A$2:C$63,3,FALSE)))))</f>
        <v/>
      </c>
      <c r="I1546" s="150" t="str">
        <f>IF(ISNUMBER(SEARCH("*.unk*",D1546)),"Other Federal Awards",IF(ISERROR(VLOOKUP(D1546,'CFDA Program Titles Table'!A$2:C$2607,3,FALSE)),"",VLOOKUP(D1546,'CFDA Program Titles Table'!A$2:C$2607,3,FALSE)))</f>
        <v/>
      </c>
      <c r="J1546" s="70"/>
      <c r="K1546" s="70"/>
      <c r="L1546" s="2"/>
      <c r="M1546" s="10"/>
      <c r="N1546" s="10"/>
      <c r="R1546" s="17"/>
      <c r="S1546" s="106" t="str">
        <f>IFERROR(IF(J1546="Y", "Research And Development Programs Cluster:", VLOOKUP(D1546,'Cluster Info'!$A$2:$B$113,2,FALSE)), "Non Cluster:")</f>
        <v>Non Cluster:</v>
      </c>
      <c r="T1546" s="106">
        <f t="shared" si="120"/>
        <v>0</v>
      </c>
      <c r="U1546" s="106">
        <f t="shared" si="122"/>
        <v>0</v>
      </c>
      <c r="V1546" s="106">
        <f t="shared" si="123"/>
        <v>0</v>
      </c>
      <c r="W1546" s="119">
        <f t="shared" si="121"/>
        <v>0</v>
      </c>
      <c r="X1546" s="106">
        <f t="shared" si="124"/>
        <v>0</v>
      </c>
    </row>
    <row r="1547" spans="1:24" ht="14">
      <c r="A1547" s="198"/>
      <c r="D1547" s="1"/>
      <c r="E1547" s="1"/>
      <c r="F1547" s="187"/>
      <c r="G1547" s="187"/>
      <c r="H1547" s="80" t="str">
        <f>IF(ISERROR(IF(ISERROR(VLOOKUP((LEFT(D1547,2)),'Fed. Agency Identifier Table'!A$2:C$63,3,FALSE)),(VLOOKUP((LEFT(D1547,1)),'Fed. Agency Identifier Table'!A$2:C$63,3,FALSE)),(VLOOKUP((LEFT(D1547,2)),'Fed. Agency Identifier Table'!A$2:C$63,3,FALSE)))),"",(IF(ISERROR(VLOOKUP((LEFT(D1547,2)),'Fed. Agency Identifier Table'!A$2:C$63,3,FALSE)),(VLOOKUP((LEFT(D1547,1)),'Fed. Agency Identifier Table'!A$2:C$63,3,FALSE)),(VLOOKUP((LEFT(D1547,2)),'Fed. Agency Identifier Table'!A$2:C$63,3,FALSE)))))</f>
        <v/>
      </c>
      <c r="I1547" s="150" t="str">
        <f>IF(ISNUMBER(SEARCH("*.unk*",D1547)),"Other Federal Awards",IF(ISERROR(VLOOKUP(D1547,'CFDA Program Titles Table'!A$2:C$2607,3,FALSE)),"",VLOOKUP(D1547,'CFDA Program Titles Table'!A$2:C$2607,3,FALSE)))</f>
        <v/>
      </c>
      <c r="J1547" s="70"/>
      <c r="K1547" s="70"/>
      <c r="L1547" s="2"/>
      <c r="M1547" s="10"/>
      <c r="N1547" s="10"/>
      <c r="R1547" s="17"/>
      <c r="S1547" s="106" t="str">
        <f>IFERROR(IF(J1547="Y", "Research And Development Programs Cluster:", VLOOKUP(D1547,'Cluster Info'!$A$2:$B$113,2,FALSE)), "Non Cluster:")</f>
        <v>Non Cluster:</v>
      </c>
      <c r="T1547" s="106">
        <f t="shared" si="120"/>
        <v>0</v>
      </c>
      <c r="U1547" s="106">
        <f t="shared" si="122"/>
        <v>0</v>
      </c>
      <c r="V1547" s="106">
        <f t="shared" si="123"/>
        <v>0</v>
      </c>
      <c r="W1547" s="119">
        <f t="shared" si="121"/>
        <v>0</v>
      </c>
      <c r="X1547" s="106">
        <f t="shared" si="124"/>
        <v>0</v>
      </c>
    </row>
    <row r="1548" spans="1:24" ht="14">
      <c r="A1548" s="198"/>
      <c r="D1548" s="1"/>
      <c r="E1548" s="1"/>
      <c r="F1548" s="187"/>
      <c r="G1548" s="187"/>
      <c r="H1548" s="80" t="str">
        <f>IF(ISERROR(IF(ISERROR(VLOOKUP((LEFT(D1548,2)),'Fed. Agency Identifier Table'!A$2:C$63,3,FALSE)),(VLOOKUP((LEFT(D1548,1)),'Fed. Agency Identifier Table'!A$2:C$63,3,FALSE)),(VLOOKUP((LEFT(D1548,2)),'Fed. Agency Identifier Table'!A$2:C$63,3,FALSE)))),"",(IF(ISERROR(VLOOKUP((LEFT(D1548,2)),'Fed. Agency Identifier Table'!A$2:C$63,3,FALSE)),(VLOOKUP((LEFT(D1548,1)),'Fed. Agency Identifier Table'!A$2:C$63,3,FALSE)),(VLOOKUP((LEFT(D1548,2)),'Fed. Agency Identifier Table'!A$2:C$63,3,FALSE)))))</f>
        <v/>
      </c>
      <c r="I1548" s="150" t="str">
        <f>IF(ISNUMBER(SEARCH("*.unk*",D1548)),"Other Federal Awards",IF(ISERROR(VLOOKUP(D1548,'CFDA Program Titles Table'!A$2:C$2607,3,FALSE)),"",VLOOKUP(D1548,'CFDA Program Titles Table'!A$2:C$2607,3,FALSE)))</f>
        <v/>
      </c>
      <c r="J1548" s="70"/>
      <c r="K1548" s="70"/>
      <c r="L1548" s="2"/>
      <c r="M1548" s="10"/>
      <c r="N1548" s="10"/>
      <c r="R1548" s="17"/>
      <c r="S1548" s="106" t="str">
        <f>IFERROR(IF(J1548="Y", "Research And Development Programs Cluster:", VLOOKUP(D1548,'Cluster Info'!$A$2:$B$113,2,FALSE)), "Non Cluster:")</f>
        <v>Non Cluster:</v>
      </c>
      <c r="T1548" s="106">
        <f t="shared" si="120"/>
        <v>0</v>
      </c>
      <c r="U1548" s="106">
        <f t="shared" si="122"/>
        <v>0</v>
      </c>
      <c r="V1548" s="106">
        <f t="shared" si="123"/>
        <v>0</v>
      </c>
      <c r="W1548" s="119">
        <f t="shared" si="121"/>
        <v>0</v>
      </c>
      <c r="X1548" s="106">
        <f t="shared" si="124"/>
        <v>0</v>
      </c>
    </row>
    <row r="1549" spans="1:24" ht="14">
      <c r="A1549" s="198"/>
      <c r="D1549" s="1"/>
      <c r="E1549" s="1"/>
      <c r="F1549" s="187"/>
      <c r="G1549" s="187"/>
      <c r="H1549" s="80" t="str">
        <f>IF(ISERROR(IF(ISERROR(VLOOKUP((LEFT(D1549,2)),'Fed. Agency Identifier Table'!A$2:C$63,3,FALSE)),(VLOOKUP((LEFT(D1549,1)),'Fed. Agency Identifier Table'!A$2:C$63,3,FALSE)),(VLOOKUP((LEFT(D1549,2)),'Fed. Agency Identifier Table'!A$2:C$63,3,FALSE)))),"",(IF(ISERROR(VLOOKUP((LEFT(D1549,2)),'Fed. Agency Identifier Table'!A$2:C$63,3,FALSE)),(VLOOKUP((LEFT(D1549,1)),'Fed. Agency Identifier Table'!A$2:C$63,3,FALSE)),(VLOOKUP((LEFT(D1549,2)),'Fed. Agency Identifier Table'!A$2:C$63,3,FALSE)))))</f>
        <v/>
      </c>
      <c r="I1549" s="150" t="str">
        <f>IF(ISNUMBER(SEARCH("*.unk*",D1549)),"Other Federal Awards",IF(ISERROR(VLOOKUP(D1549,'CFDA Program Titles Table'!A$2:C$2607,3,FALSE)),"",VLOOKUP(D1549,'CFDA Program Titles Table'!A$2:C$2607,3,FALSE)))</f>
        <v/>
      </c>
      <c r="J1549" s="70"/>
      <c r="K1549" s="70"/>
      <c r="L1549" s="2"/>
      <c r="M1549" s="10"/>
      <c r="N1549" s="10"/>
      <c r="R1549" s="17"/>
      <c r="S1549" s="106" t="str">
        <f>IFERROR(IF(J1549="Y", "Research And Development Programs Cluster:", VLOOKUP(D1549,'Cluster Info'!$A$2:$B$113,2,FALSE)), "Non Cluster:")</f>
        <v>Non Cluster:</v>
      </c>
      <c r="T1549" s="106">
        <f t="shared" si="120"/>
        <v>0</v>
      </c>
      <c r="U1549" s="106">
        <f t="shared" si="122"/>
        <v>0</v>
      </c>
      <c r="V1549" s="106">
        <f t="shared" si="123"/>
        <v>0</v>
      </c>
      <c r="W1549" s="119">
        <f t="shared" si="121"/>
        <v>0</v>
      </c>
      <c r="X1549" s="106">
        <f t="shared" si="124"/>
        <v>0</v>
      </c>
    </row>
    <row r="1550" spans="1:24" ht="14">
      <c r="A1550" s="198"/>
      <c r="D1550" s="1"/>
      <c r="E1550" s="1"/>
      <c r="F1550" s="187"/>
      <c r="G1550" s="187"/>
      <c r="H1550" s="80" t="str">
        <f>IF(ISERROR(IF(ISERROR(VLOOKUP((LEFT(D1550,2)),'Fed. Agency Identifier Table'!A$2:C$63,3,FALSE)),(VLOOKUP((LEFT(D1550,1)),'Fed. Agency Identifier Table'!A$2:C$63,3,FALSE)),(VLOOKUP((LEFT(D1550,2)),'Fed. Agency Identifier Table'!A$2:C$63,3,FALSE)))),"",(IF(ISERROR(VLOOKUP((LEFT(D1550,2)),'Fed. Agency Identifier Table'!A$2:C$63,3,FALSE)),(VLOOKUP((LEFT(D1550,1)),'Fed. Agency Identifier Table'!A$2:C$63,3,FALSE)),(VLOOKUP((LEFT(D1550,2)),'Fed. Agency Identifier Table'!A$2:C$63,3,FALSE)))))</f>
        <v/>
      </c>
      <c r="I1550" s="150" t="str">
        <f>IF(ISNUMBER(SEARCH("*.unk*",D1550)),"Other Federal Awards",IF(ISERROR(VLOOKUP(D1550,'CFDA Program Titles Table'!A$2:C$2607,3,FALSE)),"",VLOOKUP(D1550,'CFDA Program Titles Table'!A$2:C$2607,3,FALSE)))</f>
        <v/>
      </c>
      <c r="J1550" s="70"/>
      <c r="K1550" s="70"/>
      <c r="L1550" s="2"/>
      <c r="M1550" s="10"/>
      <c r="N1550" s="10"/>
      <c r="R1550" s="17"/>
      <c r="S1550" s="106" t="str">
        <f>IFERROR(IF(J1550="Y", "Research And Development Programs Cluster:", VLOOKUP(D1550,'Cluster Info'!$A$2:$B$113,2,FALSE)), "Non Cluster:")</f>
        <v>Non Cluster:</v>
      </c>
      <c r="T1550" s="106">
        <f t="shared" si="120"/>
        <v>0</v>
      </c>
      <c r="U1550" s="106">
        <f t="shared" si="122"/>
        <v>0</v>
      </c>
      <c r="V1550" s="106">
        <f t="shared" si="123"/>
        <v>0</v>
      </c>
      <c r="W1550" s="119">
        <f t="shared" si="121"/>
        <v>0</v>
      </c>
      <c r="X1550" s="106">
        <f t="shared" si="124"/>
        <v>0</v>
      </c>
    </row>
    <row r="1551" spans="1:24" ht="14">
      <c r="A1551" s="198"/>
      <c r="D1551" s="1"/>
      <c r="E1551" s="1"/>
      <c r="F1551" s="187"/>
      <c r="G1551" s="187"/>
      <c r="H1551" s="80" t="str">
        <f>IF(ISERROR(IF(ISERROR(VLOOKUP((LEFT(D1551,2)),'Fed. Agency Identifier Table'!A$2:C$63,3,FALSE)),(VLOOKUP((LEFT(D1551,1)),'Fed. Agency Identifier Table'!A$2:C$63,3,FALSE)),(VLOOKUP((LEFT(D1551,2)),'Fed. Agency Identifier Table'!A$2:C$63,3,FALSE)))),"",(IF(ISERROR(VLOOKUP((LEFT(D1551,2)),'Fed. Agency Identifier Table'!A$2:C$63,3,FALSE)),(VLOOKUP((LEFT(D1551,1)),'Fed. Agency Identifier Table'!A$2:C$63,3,FALSE)),(VLOOKUP((LEFT(D1551,2)),'Fed. Agency Identifier Table'!A$2:C$63,3,FALSE)))))</f>
        <v/>
      </c>
      <c r="I1551" s="150" t="str">
        <f>IF(ISNUMBER(SEARCH("*.unk*",D1551)),"Other Federal Awards",IF(ISERROR(VLOOKUP(D1551,'CFDA Program Titles Table'!A$2:C$2607,3,FALSE)),"",VLOOKUP(D1551,'CFDA Program Titles Table'!A$2:C$2607,3,FALSE)))</f>
        <v/>
      </c>
      <c r="J1551" s="70"/>
      <c r="K1551" s="70"/>
      <c r="L1551" s="2"/>
      <c r="M1551" s="10"/>
      <c r="N1551" s="10"/>
      <c r="R1551" s="17"/>
      <c r="S1551" s="106" t="str">
        <f>IFERROR(IF(J1551="Y", "Research And Development Programs Cluster:", VLOOKUP(D1551,'Cluster Info'!$A$2:$B$113,2,FALSE)), "Non Cluster:")</f>
        <v>Non Cluster:</v>
      </c>
      <c r="T1551" s="106">
        <f t="shared" si="120"/>
        <v>0</v>
      </c>
      <c r="U1551" s="106">
        <f t="shared" si="122"/>
        <v>0</v>
      </c>
      <c r="V1551" s="106">
        <f t="shared" si="123"/>
        <v>0</v>
      </c>
      <c r="W1551" s="119">
        <f t="shared" si="121"/>
        <v>0</v>
      </c>
      <c r="X1551" s="106">
        <f t="shared" si="124"/>
        <v>0</v>
      </c>
    </row>
    <row r="1552" spans="1:24" ht="14">
      <c r="A1552" s="198"/>
      <c r="D1552" s="1"/>
      <c r="E1552" s="1"/>
      <c r="F1552" s="187"/>
      <c r="G1552" s="187"/>
      <c r="H1552" s="80" t="str">
        <f>IF(ISERROR(IF(ISERROR(VLOOKUP((LEFT(D1552,2)),'Fed. Agency Identifier Table'!A$2:C$63,3,FALSE)),(VLOOKUP((LEFT(D1552,1)),'Fed. Agency Identifier Table'!A$2:C$63,3,FALSE)),(VLOOKUP((LEFT(D1552,2)),'Fed. Agency Identifier Table'!A$2:C$63,3,FALSE)))),"",(IF(ISERROR(VLOOKUP((LEFT(D1552,2)),'Fed. Agency Identifier Table'!A$2:C$63,3,FALSE)),(VLOOKUP((LEFT(D1552,1)),'Fed. Agency Identifier Table'!A$2:C$63,3,FALSE)),(VLOOKUP((LEFT(D1552,2)),'Fed. Agency Identifier Table'!A$2:C$63,3,FALSE)))))</f>
        <v/>
      </c>
      <c r="I1552" s="150" t="str">
        <f>IF(ISNUMBER(SEARCH("*.unk*",D1552)),"Other Federal Awards",IF(ISERROR(VLOOKUP(D1552,'CFDA Program Titles Table'!A$2:C$2607,3,FALSE)),"",VLOOKUP(D1552,'CFDA Program Titles Table'!A$2:C$2607,3,FALSE)))</f>
        <v/>
      </c>
      <c r="J1552" s="70"/>
      <c r="K1552" s="70"/>
      <c r="L1552" s="2"/>
      <c r="M1552" s="10"/>
      <c r="N1552" s="10"/>
      <c r="R1552" s="17"/>
      <c r="S1552" s="106" t="str">
        <f>IFERROR(IF(J1552="Y", "Research And Development Programs Cluster:", VLOOKUP(D1552,'Cluster Info'!$A$2:$B$113,2,FALSE)), "Non Cluster:")</f>
        <v>Non Cluster:</v>
      </c>
      <c r="T1552" s="106">
        <f t="shared" si="120"/>
        <v>0</v>
      </c>
      <c r="U1552" s="106">
        <f t="shared" si="122"/>
        <v>0</v>
      </c>
      <c r="V1552" s="106">
        <f t="shared" si="123"/>
        <v>0</v>
      </c>
      <c r="W1552" s="119">
        <f t="shared" si="121"/>
        <v>0</v>
      </c>
      <c r="X1552" s="106">
        <f t="shared" si="124"/>
        <v>0</v>
      </c>
    </row>
    <row r="1553" spans="1:24" ht="14">
      <c r="A1553" s="198"/>
      <c r="D1553" s="1"/>
      <c r="E1553" s="1"/>
      <c r="F1553" s="187"/>
      <c r="G1553" s="187"/>
      <c r="H1553" s="80" t="str">
        <f>IF(ISERROR(IF(ISERROR(VLOOKUP((LEFT(D1553,2)),'Fed. Agency Identifier Table'!A$2:C$63,3,FALSE)),(VLOOKUP((LEFT(D1553,1)),'Fed. Agency Identifier Table'!A$2:C$63,3,FALSE)),(VLOOKUP((LEFT(D1553,2)),'Fed. Agency Identifier Table'!A$2:C$63,3,FALSE)))),"",(IF(ISERROR(VLOOKUP((LEFT(D1553,2)),'Fed. Agency Identifier Table'!A$2:C$63,3,FALSE)),(VLOOKUP((LEFT(D1553,1)),'Fed. Agency Identifier Table'!A$2:C$63,3,FALSE)),(VLOOKUP((LEFT(D1553,2)),'Fed. Agency Identifier Table'!A$2:C$63,3,FALSE)))))</f>
        <v/>
      </c>
      <c r="I1553" s="150" t="str">
        <f>IF(ISNUMBER(SEARCH("*.unk*",D1553)),"Other Federal Awards",IF(ISERROR(VLOOKUP(D1553,'CFDA Program Titles Table'!A$2:C$2607,3,FALSE)),"",VLOOKUP(D1553,'CFDA Program Titles Table'!A$2:C$2607,3,FALSE)))</f>
        <v/>
      </c>
      <c r="J1553" s="70"/>
      <c r="K1553" s="70"/>
      <c r="L1553" s="2"/>
      <c r="M1553" s="10"/>
      <c r="N1553" s="10"/>
      <c r="R1553" s="17"/>
      <c r="S1553" s="106" t="str">
        <f>IFERROR(IF(J1553="Y", "Research And Development Programs Cluster:", VLOOKUP(D1553,'Cluster Info'!$A$2:$B$113,2,FALSE)), "Non Cluster:")</f>
        <v>Non Cluster:</v>
      </c>
      <c r="T1553" s="106">
        <f t="shared" si="120"/>
        <v>0</v>
      </c>
      <c r="U1553" s="106">
        <f t="shared" si="122"/>
        <v>0</v>
      </c>
      <c r="V1553" s="106">
        <f t="shared" si="123"/>
        <v>0</v>
      </c>
      <c r="W1553" s="119">
        <f t="shared" si="121"/>
        <v>0</v>
      </c>
      <c r="X1553" s="106">
        <f t="shared" si="124"/>
        <v>0</v>
      </c>
    </row>
    <row r="1554" spans="1:24" ht="14">
      <c r="A1554" s="198"/>
      <c r="D1554" s="1"/>
      <c r="E1554" s="1"/>
      <c r="F1554" s="187"/>
      <c r="G1554" s="187"/>
      <c r="H1554" s="80" t="str">
        <f>IF(ISERROR(IF(ISERROR(VLOOKUP((LEFT(D1554,2)),'Fed. Agency Identifier Table'!A$2:C$63,3,FALSE)),(VLOOKUP((LEFT(D1554,1)),'Fed. Agency Identifier Table'!A$2:C$63,3,FALSE)),(VLOOKUP((LEFT(D1554,2)),'Fed. Agency Identifier Table'!A$2:C$63,3,FALSE)))),"",(IF(ISERROR(VLOOKUP((LEFT(D1554,2)),'Fed. Agency Identifier Table'!A$2:C$63,3,FALSE)),(VLOOKUP((LEFT(D1554,1)),'Fed. Agency Identifier Table'!A$2:C$63,3,FALSE)),(VLOOKUP((LEFT(D1554,2)),'Fed. Agency Identifier Table'!A$2:C$63,3,FALSE)))))</f>
        <v/>
      </c>
      <c r="I1554" s="150" t="str">
        <f>IF(ISNUMBER(SEARCH("*.unk*",D1554)),"Other Federal Awards",IF(ISERROR(VLOOKUP(D1554,'CFDA Program Titles Table'!A$2:C$2607,3,FALSE)),"",VLOOKUP(D1554,'CFDA Program Titles Table'!A$2:C$2607,3,FALSE)))</f>
        <v/>
      </c>
      <c r="J1554" s="70"/>
      <c r="K1554" s="70"/>
      <c r="L1554" s="2"/>
      <c r="M1554" s="10"/>
      <c r="N1554" s="10"/>
      <c r="R1554" s="17"/>
      <c r="S1554" s="106" t="str">
        <f>IFERROR(IF(J1554="Y", "Research And Development Programs Cluster:", VLOOKUP(D1554,'Cluster Info'!$A$2:$B$113,2,FALSE)), "Non Cluster:")</f>
        <v>Non Cluster:</v>
      </c>
      <c r="T1554" s="106">
        <f t="shared" si="120"/>
        <v>0</v>
      </c>
      <c r="U1554" s="106">
        <f t="shared" si="122"/>
        <v>0</v>
      </c>
      <c r="V1554" s="106">
        <f t="shared" si="123"/>
        <v>0</v>
      </c>
      <c r="W1554" s="119">
        <f t="shared" si="121"/>
        <v>0</v>
      </c>
      <c r="X1554" s="106">
        <f t="shared" si="124"/>
        <v>0</v>
      </c>
    </row>
    <row r="1555" spans="1:24" ht="14">
      <c r="A1555" s="198"/>
      <c r="D1555" s="1"/>
      <c r="E1555" s="1"/>
      <c r="F1555" s="187"/>
      <c r="G1555" s="187"/>
      <c r="H1555" s="80" t="str">
        <f>IF(ISERROR(IF(ISERROR(VLOOKUP((LEFT(D1555,2)),'Fed. Agency Identifier Table'!A$2:C$63,3,FALSE)),(VLOOKUP((LEFT(D1555,1)),'Fed. Agency Identifier Table'!A$2:C$63,3,FALSE)),(VLOOKUP((LEFT(D1555,2)),'Fed. Agency Identifier Table'!A$2:C$63,3,FALSE)))),"",(IF(ISERROR(VLOOKUP((LEFT(D1555,2)),'Fed. Agency Identifier Table'!A$2:C$63,3,FALSE)),(VLOOKUP((LEFT(D1555,1)),'Fed. Agency Identifier Table'!A$2:C$63,3,FALSE)),(VLOOKUP((LEFT(D1555,2)),'Fed. Agency Identifier Table'!A$2:C$63,3,FALSE)))))</f>
        <v/>
      </c>
      <c r="I1555" s="150" t="str">
        <f>IF(ISNUMBER(SEARCH("*.unk*",D1555)),"Other Federal Awards",IF(ISERROR(VLOOKUP(D1555,'CFDA Program Titles Table'!A$2:C$2607,3,FALSE)),"",VLOOKUP(D1555,'CFDA Program Titles Table'!A$2:C$2607,3,FALSE)))</f>
        <v/>
      </c>
      <c r="J1555" s="70"/>
      <c r="K1555" s="70"/>
      <c r="L1555" s="2"/>
      <c r="M1555" s="10"/>
      <c r="N1555" s="10"/>
      <c r="R1555" s="17"/>
      <c r="S1555" s="106" t="str">
        <f>IFERROR(IF(J1555="Y", "Research And Development Programs Cluster:", VLOOKUP(D1555,'Cluster Info'!$A$2:$B$113,2,FALSE)), "Non Cluster:")</f>
        <v>Non Cluster:</v>
      </c>
      <c r="T1555" s="106">
        <f t="shared" si="120"/>
        <v>0</v>
      </c>
      <c r="U1555" s="106">
        <f t="shared" si="122"/>
        <v>0</v>
      </c>
      <c r="V1555" s="106">
        <f t="shared" si="123"/>
        <v>0</v>
      </c>
      <c r="W1555" s="119">
        <f t="shared" si="121"/>
        <v>0</v>
      </c>
      <c r="X1555" s="106">
        <f t="shared" si="124"/>
        <v>0</v>
      </c>
    </row>
    <row r="1556" spans="1:24" ht="14">
      <c r="A1556" s="198"/>
      <c r="D1556" s="1"/>
      <c r="E1556" s="1"/>
      <c r="F1556" s="187"/>
      <c r="G1556" s="187"/>
      <c r="H1556" s="80" t="str">
        <f>IF(ISERROR(IF(ISERROR(VLOOKUP((LEFT(D1556,2)),'Fed. Agency Identifier Table'!A$2:C$63,3,FALSE)),(VLOOKUP((LEFT(D1556,1)),'Fed. Agency Identifier Table'!A$2:C$63,3,FALSE)),(VLOOKUP((LEFT(D1556,2)),'Fed. Agency Identifier Table'!A$2:C$63,3,FALSE)))),"",(IF(ISERROR(VLOOKUP((LEFT(D1556,2)),'Fed. Agency Identifier Table'!A$2:C$63,3,FALSE)),(VLOOKUP((LEFT(D1556,1)),'Fed. Agency Identifier Table'!A$2:C$63,3,FALSE)),(VLOOKUP((LEFT(D1556,2)),'Fed. Agency Identifier Table'!A$2:C$63,3,FALSE)))))</f>
        <v/>
      </c>
      <c r="I1556" s="150" t="str">
        <f>IF(ISNUMBER(SEARCH("*.unk*",D1556)),"Other Federal Awards",IF(ISERROR(VLOOKUP(D1556,'CFDA Program Titles Table'!A$2:C$2607,3,FALSE)),"",VLOOKUP(D1556,'CFDA Program Titles Table'!A$2:C$2607,3,FALSE)))</f>
        <v/>
      </c>
      <c r="J1556" s="70"/>
      <c r="K1556" s="70"/>
      <c r="L1556" s="2"/>
      <c r="M1556" s="10"/>
      <c r="N1556" s="10"/>
      <c r="R1556" s="17"/>
      <c r="S1556" s="106" t="str">
        <f>IFERROR(IF(J1556="Y", "Research And Development Programs Cluster:", VLOOKUP(D1556,'Cluster Info'!$A$2:$B$113,2,FALSE)), "Non Cluster:")</f>
        <v>Non Cluster:</v>
      </c>
      <c r="T1556" s="106">
        <f t="shared" si="120"/>
        <v>0</v>
      </c>
      <c r="U1556" s="106">
        <f t="shared" si="122"/>
        <v>0</v>
      </c>
      <c r="V1556" s="106">
        <f t="shared" si="123"/>
        <v>0</v>
      </c>
      <c r="W1556" s="119">
        <f t="shared" si="121"/>
        <v>0</v>
      </c>
      <c r="X1556" s="106">
        <f t="shared" si="124"/>
        <v>0</v>
      </c>
    </row>
    <row r="1557" spans="1:24" ht="14">
      <c r="A1557" s="198"/>
      <c r="D1557" s="1"/>
      <c r="E1557" s="1"/>
      <c r="F1557" s="187"/>
      <c r="G1557" s="187"/>
      <c r="H1557" s="80" t="str">
        <f>IF(ISERROR(IF(ISERROR(VLOOKUP((LEFT(D1557,2)),'Fed. Agency Identifier Table'!A$2:C$63,3,FALSE)),(VLOOKUP((LEFT(D1557,1)),'Fed. Agency Identifier Table'!A$2:C$63,3,FALSE)),(VLOOKUP((LEFT(D1557,2)),'Fed. Agency Identifier Table'!A$2:C$63,3,FALSE)))),"",(IF(ISERROR(VLOOKUP((LEFT(D1557,2)),'Fed. Agency Identifier Table'!A$2:C$63,3,FALSE)),(VLOOKUP((LEFT(D1557,1)),'Fed. Agency Identifier Table'!A$2:C$63,3,FALSE)),(VLOOKUP((LEFT(D1557,2)),'Fed. Agency Identifier Table'!A$2:C$63,3,FALSE)))))</f>
        <v/>
      </c>
      <c r="I1557" s="150" t="str">
        <f>IF(ISNUMBER(SEARCH("*.unk*",D1557)),"Other Federal Awards",IF(ISERROR(VLOOKUP(D1557,'CFDA Program Titles Table'!A$2:C$2607,3,FALSE)),"",VLOOKUP(D1557,'CFDA Program Titles Table'!A$2:C$2607,3,FALSE)))</f>
        <v/>
      </c>
      <c r="J1557" s="70"/>
      <c r="K1557" s="70"/>
      <c r="L1557" s="2"/>
      <c r="M1557" s="10"/>
      <c r="N1557" s="10"/>
      <c r="R1557" s="17"/>
      <c r="S1557" s="106" t="str">
        <f>IFERROR(IF(J1557="Y", "Research And Development Programs Cluster:", VLOOKUP(D1557,'Cluster Info'!$A$2:$B$113,2,FALSE)), "Non Cluster:")</f>
        <v>Non Cluster:</v>
      </c>
      <c r="T1557" s="106">
        <f t="shared" si="120"/>
        <v>0</v>
      </c>
      <c r="U1557" s="106">
        <f t="shared" si="122"/>
        <v>0</v>
      </c>
      <c r="V1557" s="106">
        <f t="shared" si="123"/>
        <v>0</v>
      </c>
      <c r="W1557" s="119">
        <f t="shared" si="121"/>
        <v>0</v>
      </c>
      <c r="X1557" s="106">
        <f t="shared" si="124"/>
        <v>0</v>
      </c>
    </row>
    <row r="1558" spans="1:24" ht="14">
      <c r="A1558" s="198"/>
      <c r="D1558" s="1"/>
      <c r="E1558" s="1"/>
      <c r="F1558" s="187"/>
      <c r="G1558" s="187"/>
      <c r="H1558" s="80" t="str">
        <f>IF(ISERROR(IF(ISERROR(VLOOKUP((LEFT(D1558,2)),'Fed. Agency Identifier Table'!A$2:C$63,3,FALSE)),(VLOOKUP((LEFT(D1558,1)),'Fed. Agency Identifier Table'!A$2:C$63,3,FALSE)),(VLOOKUP((LEFT(D1558,2)),'Fed. Agency Identifier Table'!A$2:C$63,3,FALSE)))),"",(IF(ISERROR(VLOOKUP((LEFT(D1558,2)),'Fed. Agency Identifier Table'!A$2:C$63,3,FALSE)),(VLOOKUP((LEFT(D1558,1)),'Fed. Agency Identifier Table'!A$2:C$63,3,FALSE)),(VLOOKUP((LEFT(D1558,2)),'Fed. Agency Identifier Table'!A$2:C$63,3,FALSE)))))</f>
        <v/>
      </c>
      <c r="I1558" s="150" t="str">
        <f>IF(ISNUMBER(SEARCH("*.unk*",D1558)),"Other Federal Awards",IF(ISERROR(VLOOKUP(D1558,'CFDA Program Titles Table'!A$2:C$2607,3,FALSE)),"",VLOOKUP(D1558,'CFDA Program Titles Table'!A$2:C$2607,3,FALSE)))</f>
        <v/>
      </c>
      <c r="J1558" s="70"/>
      <c r="K1558" s="70"/>
      <c r="L1558" s="2"/>
      <c r="M1558" s="10"/>
      <c r="N1558" s="10"/>
      <c r="R1558" s="17"/>
      <c r="S1558" s="106" t="str">
        <f>IFERROR(IF(J1558="Y", "Research And Development Programs Cluster:", VLOOKUP(D1558,'Cluster Info'!$A$2:$B$113,2,FALSE)), "Non Cluster:")</f>
        <v>Non Cluster:</v>
      </c>
      <c r="T1558" s="106">
        <f t="shared" si="120"/>
        <v>0</v>
      </c>
      <c r="U1558" s="106">
        <f t="shared" si="122"/>
        <v>0</v>
      </c>
      <c r="V1558" s="106">
        <f t="shared" si="123"/>
        <v>0</v>
      </c>
      <c r="W1558" s="119">
        <f t="shared" si="121"/>
        <v>0</v>
      </c>
      <c r="X1558" s="106">
        <f t="shared" si="124"/>
        <v>0</v>
      </c>
    </row>
    <row r="1559" spans="1:24" ht="14">
      <c r="A1559" s="198"/>
      <c r="D1559" s="1"/>
      <c r="E1559" s="1"/>
      <c r="F1559" s="187"/>
      <c r="G1559" s="187"/>
      <c r="H1559" s="80" t="str">
        <f>IF(ISERROR(IF(ISERROR(VLOOKUP((LEFT(D1559,2)),'Fed. Agency Identifier Table'!A$2:C$63,3,FALSE)),(VLOOKUP((LEFT(D1559,1)),'Fed. Agency Identifier Table'!A$2:C$63,3,FALSE)),(VLOOKUP((LEFT(D1559,2)),'Fed. Agency Identifier Table'!A$2:C$63,3,FALSE)))),"",(IF(ISERROR(VLOOKUP((LEFT(D1559,2)),'Fed. Agency Identifier Table'!A$2:C$63,3,FALSE)),(VLOOKUP((LEFT(D1559,1)),'Fed. Agency Identifier Table'!A$2:C$63,3,FALSE)),(VLOOKUP((LEFT(D1559,2)),'Fed. Agency Identifier Table'!A$2:C$63,3,FALSE)))))</f>
        <v/>
      </c>
      <c r="I1559" s="150" t="str">
        <f>IF(ISNUMBER(SEARCH("*.unk*",D1559)),"Other Federal Awards",IF(ISERROR(VLOOKUP(D1559,'CFDA Program Titles Table'!A$2:C$2607,3,FALSE)),"",VLOOKUP(D1559,'CFDA Program Titles Table'!A$2:C$2607,3,FALSE)))</f>
        <v/>
      </c>
      <c r="J1559" s="70"/>
      <c r="K1559" s="70"/>
      <c r="L1559" s="2"/>
      <c r="M1559" s="10"/>
      <c r="N1559" s="10"/>
      <c r="R1559" s="17"/>
      <c r="S1559" s="106" t="str">
        <f>IFERROR(IF(J1559="Y", "Research And Development Programs Cluster:", VLOOKUP(D1559,'Cluster Info'!$A$2:$B$113,2,FALSE)), "Non Cluster:")</f>
        <v>Non Cluster:</v>
      </c>
      <c r="T1559" s="106">
        <f t="shared" si="120"/>
        <v>0</v>
      </c>
      <c r="U1559" s="106">
        <f t="shared" si="122"/>
        <v>0</v>
      </c>
      <c r="V1559" s="106">
        <f t="shared" si="123"/>
        <v>0</v>
      </c>
      <c r="W1559" s="119">
        <f t="shared" si="121"/>
        <v>0</v>
      </c>
      <c r="X1559" s="106">
        <f t="shared" si="124"/>
        <v>0</v>
      </c>
    </row>
    <row r="1560" spans="1:24" ht="14">
      <c r="A1560" s="198"/>
      <c r="D1560" s="1"/>
      <c r="E1560" s="1"/>
      <c r="F1560" s="187"/>
      <c r="G1560" s="187"/>
      <c r="H1560" s="80" t="str">
        <f>IF(ISERROR(IF(ISERROR(VLOOKUP((LEFT(D1560,2)),'Fed. Agency Identifier Table'!A$2:C$63,3,FALSE)),(VLOOKUP((LEFT(D1560,1)),'Fed. Agency Identifier Table'!A$2:C$63,3,FALSE)),(VLOOKUP((LEFT(D1560,2)),'Fed. Agency Identifier Table'!A$2:C$63,3,FALSE)))),"",(IF(ISERROR(VLOOKUP((LEFT(D1560,2)),'Fed. Agency Identifier Table'!A$2:C$63,3,FALSE)),(VLOOKUP((LEFT(D1560,1)),'Fed. Agency Identifier Table'!A$2:C$63,3,FALSE)),(VLOOKUP((LEFT(D1560,2)),'Fed. Agency Identifier Table'!A$2:C$63,3,FALSE)))))</f>
        <v/>
      </c>
      <c r="I1560" s="150" t="str">
        <f>IF(ISNUMBER(SEARCH("*.unk*",D1560)),"Other Federal Awards",IF(ISERROR(VLOOKUP(D1560,'CFDA Program Titles Table'!A$2:C$2607,3,FALSE)),"",VLOOKUP(D1560,'CFDA Program Titles Table'!A$2:C$2607,3,FALSE)))</f>
        <v/>
      </c>
      <c r="J1560" s="70"/>
      <c r="K1560" s="70"/>
      <c r="L1560" s="2"/>
      <c r="M1560" s="10"/>
      <c r="N1560" s="10"/>
      <c r="R1560" s="17"/>
      <c r="S1560" s="106" t="str">
        <f>IFERROR(IF(J1560="Y", "Research And Development Programs Cluster:", VLOOKUP(D1560,'Cluster Info'!$A$2:$B$113,2,FALSE)), "Non Cluster:")</f>
        <v>Non Cluster:</v>
      </c>
      <c r="T1560" s="106">
        <f t="shared" si="120"/>
        <v>0</v>
      </c>
      <c r="U1560" s="106">
        <f t="shared" si="122"/>
        <v>0</v>
      </c>
      <c r="V1560" s="106">
        <f t="shared" si="123"/>
        <v>0</v>
      </c>
      <c r="W1560" s="119">
        <f t="shared" si="121"/>
        <v>0</v>
      </c>
      <c r="X1560" s="106">
        <f t="shared" si="124"/>
        <v>0</v>
      </c>
    </row>
    <row r="1561" spans="1:24" ht="14">
      <c r="A1561" s="198"/>
      <c r="D1561" s="1"/>
      <c r="E1561" s="1"/>
      <c r="F1561" s="187"/>
      <c r="G1561" s="187"/>
      <c r="H1561" s="80" t="str">
        <f>IF(ISERROR(IF(ISERROR(VLOOKUP((LEFT(D1561,2)),'Fed. Agency Identifier Table'!A$2:C$63,3,FALSE)),(VLOOKUP((LEFT(D1561,1)),'Fed. Agency Identifier Table'!A$2:C$63,3,FALSE)),(VLOOKUP((LEFT(D1561,2)),'Fed. Agency Identifier Table'!A$2:C$63,3,FALSE)))),"",(IF(ISERROR(VLOOKUP((LEFT(D1561,2)),'Fed. Agency Identifier Table'!A$2:C$63,3,FALSE)),(VLOOKUP((LEFT(D1561,1)),'Fed. Agency Identifier Table'!A$2:C$63,3,FALSE)),(VLOOKUP((LEFT(D1561,2)),'Fed. Agency Identifier Table'!A$2:C$63,3,FALSE)))))</f>
        <v/>
      </c>
      <c r="I1561" s="150" t="str">
        <f>IF(ISNUMBER(SEARCH("*.unk*",D1561)),"Other Federal Awards",IF(ISERROR(VLOOKUP(D1561,'CFDA Program Titles Table'!A$2:C$2607,3,FALSE)),"",VLOOKUP(D1561,'CFDA Program Titles Table'!A$2:C$2607,3,FALSE)))</f>
        <v/>
      </c>
      <c r="J1561" s="70"/>
      <c r="K1561" s="70"/>
      <c r="L1561" s="2"/>
      <c r="M1561" s="10"/>
      <c r="N1561" s="10"/>
      <c r="R1561" s="17"/>
      <c r="S1561" s="106" t="str">
        <f>IFERROR(IF(J1561="Y", "Research And Development Programs Cluster:", VLOOKUP(D1561,'Cluster Info'!$A$2:$B$113,2,FALSE)), "Non Cluster:")</f>
        <v>Non Cluster:</v>
      </c>
      <c r="T1561" s="106">
        <f t="shared" si="120"/>
        <v>0</v>
      </c>
      <c r="U1561" s="106">
        <f t="shared" si="122"/>
        <v>0</v>
      </c>
      <c r="V1561" s="106">
        <f t="shared" si="123"/>
        <v>0</v>
      </c>
      <c r="W1561" s="119">
        <f t="shared" si="121"/>
        <v>0</v>
      </c>
      <c r="X1561" s="106">
        <f t="shared" si="124"/>
        <v>0</v>
      </c>
    </row>
    <row r="1562" spans="1:24" ht="14">
      <c r="A1562" s="198"/>
      <c r="D1562" s="1"/>
      <c r="E1562" s="1"/>
      <c r="F1562" s="187"/>
      <c r="G1562" s="187"/>
      <c r="H1562" s="80" t="str">
        <f>IF(ISERROR(IF(ISERROR(VLOOKUP((LEFT(D1562,2)),'Fed. Agency Identifier Table'!A$2:C$63,3,FALSE)),(VLOOKUP((LEFT(D1562,1)),'Fed. Agency Identifier Table'!A$2:C$63,3,FALSE)),(VLOOKUP((LEFT(D1562,2)),'Fed. Agency Identifier Table'!A$2:C$63,3,FALSE)))),"",(IF(ISERROR(VLOOKUP((LEFT(D1562,2)),'Fed. Agency Identifier Table'!A$2:C$63,3,FALSE)),(VLOOKUP((LEFT(D1562,1)),'Fed. Agency Identifier Table'!A$2:C$63,3,FALSE)),(VLOOKUP((LEFT(D1562,2)),'Fed. Agency Identifier Table'!A$2:C$63,3,FALSE)))))</f>
        <v/>
      </c>
      <c r="I1562" s="150" t="str">
        <f>IF(ISNUMBER(SEARCH("*.unk*",D1562)),"Other Federal Awards",IF(ISERROR(VLOOKUP(D1562,'CFDA Program Titles Table'!A$2:C$2607,3,FALSE)),"",VLOOKUP(D1562,'CFDA Program Titles Table'!A$2:C$2607,3,FALSE)))</f>
        <v/>
      </c>
      <c r="J1562" s="70"/>
      <c r="K1562" s="70"/>
      <c r="L1562" s="2"/>
      <c r="M1562" s="10"/>
      <c r="N1562" s="10"/>
      <c r="R1562" s="17"/>
      <c r="S1562" s="106" t="str">
        <f>IFERROR(IF(J1562="Y", "Research And Development Programs Cluster:", VLOOKUP(D1562,'Cluster Info'!$A$2:$B$113,2,FALSE)), "Non Cluster:")</f>
        <v>Non Cluster:</v>
      </c>
      <c r="T1562" s="106">
        <f t="shared" si="120"/>
        <v>0</v>
      </c>
      <c r="U1562" s="106">
        <f t="shared" si="122"/>
        <v>0</v>
      </c>
      <c r="V1562" s="106">
        <f t="shared" si="123"/>
        <v>0</v>
      </c>
      <c r="W1562" s="119">
        <f t="shared" si="121"/>
        <v>0</v>
      </c>
      <c r="X1562" s="106">
        <f t="shared" si="124"/>
        <v>0</v>
      </c>
    </row>
    <row r="1563" spans="1:24" ht="14">
      <c r="A1563" s="198"/>
      <c r="D1563" s="1"/>
      <c r="E1563" s="1"/>
      <c r="F1563" s="187"/>
      <c r="G1563" s="187"/>
      <c r="H1563" s="80" t="str">
        <f>IF(ISERROR(IF(ISERROR(VLOOKUP((LEFT(D1563,2)),'Fed. Agency Identifier Table'!A$2:C$63,3,FALSE)),(VLOOKUP((LEFT(D1563,1)),'Fed. Agency Identifier Table'!A$2:C$63,3,FALSE)),(VLOOKUP((LEFT(D1563,2)),'Fed. Agency Identifier Table'!A$2:C$63,3,FALSE)))),"",(IF(ISERROR(VLOOKUP((LEFT(D1563,2)),'Fed. Agency Identifier Table'!A$2:C$63,3,FALSE)),(VLOOKUP((LEFT(D1563,1)),'Fed. Agency Identifier Table'!A$2:C$63,3,FALSE)),(VLOOKUP((LEFT(D1563,2)),'Fed. Agency Identifier Table'!A$2:C$63,3,FALSE)))))</f>
        <v/>
      </c>
      <c r="I1563" s="150" t="str">
        <f>IF(ISNUMBER(SEARCH("*.unk*",D1563)),"Other Federal Awards",IF(ISERROR(VLOOKUP(D1563,'CFDA Program Titles Table'!A$2:C$2607,3,FALSE)),"",VLOOKUP(D1563,'CFDA Program Titles Table'!A$2:C$2607,3,FALSE)))</f>
        <v/>
      </c>
      <c r="J1563" s="70"/>
      <c r="K1563" s="70"/>
      <c r="L1563" s="2"/>
      <c r="M1563" s="10"/>
      <c r="N1563" s="10"/>
      <c r="R1563" s="17"/>
      <c r="S1563" s="106" t="str">
        <f>IFERROR(IF(J1563="Y", "Research And Development Programs Cluster:", VLOOKUP(D1563,'Cluster Info'!$A$2:$B$113,2,FALSE)), "Non Cluster:")</f>
        <v>Non Cluster:</v>
      </c>
      <c r="T1563" s="106">
        <f t="shared" si="120"/>
        <v>0</v>
      </c>
      <c r="U1563" s="106">
        <f t="shared" si="122"/>
        <v>0</v>
      </c>
      <c r="V1563" s="106">
        <f t="shared" si="123"/>
        <v>0</v>
      </c>
      <c r="W1563" s="119">
        <f t="shared" si="121"/>
        <v>0</v>
      </c>
      <c r="X1563" s="106">
        <f t="shared" si="124"/>
        <v>0</v>
      </c>
    </row>
    <row r="1564" spans="1:24" ht="14">
      <c r="A1564" s="198"/>
      <c r="D1564" s="1"/>
      <c r="E1564" s="1"/>
      <c r="F1564" s="187"/>
      <c r="G1564" s="187"/>
      <c r="H1564" s="80" t="str">
        <f>IF(ISERROR(IF(ISERROR(VLOOKUP((LEFT(D1564,2)),'Fed. Agency Identifier Table'!A$2:C$63,3,FALSE)),(VLOOKUP((LEFT(D1564,1)),'Fed. Agency Identifier Table'!A$2:C$63,3,FALSE)),(VLOOKUP((LEFT(D1564,2)),'Fed. Agency Identifier Table'!A$2:C$63,3,FALSE)))),"",(IF(ISERROR(VLOOKUP((LEFT(D1564,2)),'Fed. Agency Identifier Table'!A$2:C$63,3,FALSE)),(VLOOKUP((LEFT(D1564,1)),'Fed. Agency Identifier Table'!A$2:C$63,3,FALSE)),(VLOOKUP((LEFT(D1564,2)),'Fed. Agency Identifier Table'!A$2:C$63,3,FALSE)))))</f>
        <v/>
      </c>
      <c r="I1564" s="150" t="str">
        <f>IF(ISNUMBER(SEARCH("*.unk*",D1564)),"Other Federal Awards",IF(ISERROR(VLOOKUP(D1564,'CFDA Program Titles Table'!A$2:C$2607,3,FALSE)),"",VLOOKUP(D1564,'CFDA Program Titles Table'!A$2:C$2607,3,FALSE)))</f>
        <v/>
      </c>
      <c r="J1564" s="70"/>
      <c r="K1564" s="70"/>
      <c r="L1564" s="2"/>
      <c r="M1564" s="10"/>
      <c r="N1564" s="10"/>
      <c r="R1564" s="17"/>
      <c r="S1564" s="106" t="str">
        <f>IFERROR(IF(J1564="Y", "Research And Development Programs Cluster:", VLOOKUP(D1564,'Cluster Info'!$A$2:$B$113,2,FALSE)), "Non Cluster:")</f>
        <v>Non Cluster:</v>
      </c>
      <c r="T1564" s="106">
        <f t="shared" si="120"/>
        <v>0</v>
      </c>
      <c r="U1564" s="106">
        <f t="shared" si="122"/>
        <v>0</v>
      </c>
      <c r="V1564" s="106">
        <f t="shared" si="123"/>
        <v>0</v>
      </c>
      <c r="W1564" s="119">
        <f t="shared" si="121"/>
        <v>0</v>
      </c>
      <c r="X1564" s="106">
        <f t="shared" si="124"/>
        <v>0</v>
      </c>
    </row>
    <row r="1565" spans="1:24" ht="14">
      <c r="A1565" s="198"/>
      <c r="D1565" s="1"/>
      <c r="E1565" s="1"/>
      <c r="F1565" s="187"/>
      <c r="G1565" s="187"/>
      <c r="H1565" s="80" t="str">
        <f>IF(ISERROR(IF(ISERROR(VLOOKUP((LEFT(D1565,2)),'Fed. Agency Identifier Table'!A$2:C$63,3,FALSE)),(VLOOKUP((LEFT(D1565,1)),'Fed. Agency Identifier Table'!A$2:C$63,3,FALSE)),(VLOOKUP((LEFT(D1565,2)),'Fed. Agency Identifier Table'!A$2:C$63,3,FALSE)))),"",(IF(ISERROR(VLOOKUP((LEFT(D1565,2)),'Fed. Agency Identifier Table'!A$2:C$63,3,FALSE)),(VLOOKUP((LEFT(D1565,1)),'Fed. Agency Identifier Table'!A$2:C$63,3,FALSE)),(VLOOKUP((LEFT(D1565,2)),'Fed. Agency Identifier Table'!A$2:C$63,3,FALSE)))))</f>
        <v/>
      </c>
      <c r="I1565" s="150" t="str">
        <f>IF(ISNUMBER(SEARCH("*.unk*",D1565)),"Other Federal Awards",IF(ISERROR(VLOOKUP(D1565,'CFDA Program Titles Table'!A$2:C$2607,3,FALSE)),"",VLOOKUP(D1565,'CFDA Program Titles Table'!A$2:C$2607,3,FALSE)))</f>
        <v/>
      </c>
      <c r="J1565" s="70"/>
      <c r="K1565" s="70"/>
      <c r="L1565" s="2"/>
      <c r="M1565" s="10"/>
      <c r="N1565" s="10"/>
      <c r="R1565" s="17"/>
      <c r="S1565" s="106" t="str">
        <f>IFERROR(IF(J1565="Y", "Research And Development Programs Cluster:", VLOOKUP(D1565,'Cluster Info'!$A$2:$B$113,2,FALSE)), "Non Cluster:")</f>
        <v>Non Cluster:</v>
      </c>
      <c r="T1565" s="106">
        <f t="shared" si="120"/>
        <v>0</v>
      </c>
      <c r="U1565" s="106">
        <f t="shared" si="122"/>
        <v>0</v>
      </c>
      <c r="V1565" s="106">
        <f t="shared" si="123"/>
        <v>0</v>
      </c>
      <c r="W1565" s="119">
        <f t="shared" si="121"/>
        <v>0</v>
      </c>
      <c r="X1565" s="106">
        <f t="shared" si="124"/>
        <v>0</v>
      </c>
    </row>
    <row r="1566" spans="1:24" ht="14">
      <c r="A1566" s="198"/>
      <c r="D1566" s="1"/>
      <c r="E1566" s="1"/>
      <c r="F1566" s="187"/>
      <c r="G1566" s="187"/>
      <c r="H1566" s="80" t="str">
        <f>IF(ISERROR(IF(ISERROR(VLOOKUP((LEFT(D1566,2)),'Fed. Agency Identifier Table'!A$2:C$63,3,FALSE)),(VLOOKUP((LEFT(D1566,1)),'Fed. Agency Identifier Table'!A$2:C$63,3,FALSE)),(VLOOKUP((LEFT(D1566,2)),'Fed. Agency Identifier Table'!A$2:C$63,3,FALSE)))),"",(IF(ISERROR(VLOOKUP((LEFT(D1566,2)),'Fed. Agency Identifier Table'!A$2:C$63,3,FALSE)),(VLOOKUP((LEFT(D1566,1)),'Fed. Agency Identifier Table'!A$2:C$63,3,FALSE)),(VLOOKUP((LEFT(D1566,2)),'Fed. Agency Identifier Table'!A$2:C$63,3,FALSE)))))</f>
        <v/>
      </c>
      <c r="I1566" s="150" t="str">
        <f>IF(ISNUMBER(SEARCH("*.unk*",D1566)),"Other Federal Awards",IF(ISERROR(VLOOKUP(D1566,'CFDA Program Titles Table'!A$2:C$2607,3,FALSE)),"",VLOOKUP(D1566,'CFDA Program Titles Table'!A$2:C$2607,3,FALSE)))</f>
        <v/>
      </c>
      <c r="J1566" s="70"/>
      <c r="K1566" s="70"/>
      <c r="L1566" s="2"/>
      <c r="M1566" s="10"/>
      <c r="N1566" s="10"/>
      <c r="R1566" s="17"/>
      <c r="S1566" s="106" t="str">
        <f>IFERROR(IF(J1566="Y", "Research And Development Programs Cluster:", VLOOKUP(D1566,'Cluster Info'!$A$2:$B$113,2,FALSE)), "Non Cluster:")</f>
        <v>Non Cluster:</v>
      </c>
      <c r="T1566" s="106">
        <f t="shared" si="120"/>
        <v>0</v>
      </c>
      <c r="U1566" s="106">
        <f t="shared" si="122"/>
        <v>0</v>
      </c>
      <c r="V1566" s="106">
        <f t="shared" si="123"/>
        <v>0</v>
      </c>
      <c r="W1566" s="119">
        <f t="shared" si="121"/>
        <v>0</v>
      </c>
      <c r="X1566" s="106">
        <f t="shared" si="124"/>
        <v>0</v>
      </c>
    </row>
    <row r="1567" spans="1:24" ht="14">
      <c r="A1567" s="198"/>
      <c r="D1567" s="1"/>
      <c r="E1567" s="1"/>
      <c r="F1567" s="187"/>
      <c r="G1567" s="187"/>
      <c r="H1567" s="80" t="str">
        <f>IF(ISERROR(IF(ISERROR(VLOOKUP((LEFT(D1567,2)),'Fed. Agency Identifier Table'!A$2:C$63,3,FALSE)),(VLOOKUP((LEFT(D1567,1)),'Fed. Agency Identifier Table'!A$2:C$63,3,FALSE)),(VLOOKUP((LEFT(D1567,2)),'Fed. Agency Identifier Table'!A$2:C$63,3,FALSE)))),"",(IF(ISERROR(VLOOKUP((LEFT(D1567,2)),'Fed. Agency Identifier Table'!A$2:C$63,3,FALSE)),(VLOOKUP((LEFT(D1567,1)),'Fed. Agency Identifier Table'!A$2:C$63,3,FALSE)),(VLOOKUP((LEFT(D1567,2)),'Fed. Agency Identifier Table'!A$2:C$63,3,FALSE)))))</f>
        <v/>
      </c>
      <c r="I1567" s="150" t="str">
        <f>IF(ISNUMBER(SEARCH("*.unk*",D1567)),"Other Federal Awards",IF(ISERROR(VLOOKUP(D1567,'CFDA Program Titles Table'!A$2:C$2607,3,FALSE)),"",VLOOKUP(D1567,'CFDA Program Titles Table'!A$2:C$2607,3,FALSE)))</f>
        <v/>
      </c>
      <c r="J1567" s="70"/>
      <c r="K1567" s="70"/>
      <c r="L1567" s="2"/>
      <c r="M1567" s="10"/>
      <c r="N1567" s="10"/>
      <c r="R1567" s="17"/>
      <c r="S1567" s="106" t="str">
        <f>IFERROR(IF(J1567="Y", "Research And Development Programs Cluster:", VLOOKUP(D1567,'Cluster Info'!$A$2:$B$113,2,FALSE)), "Non Cluster:")</f>
        <v>Non Cluster:</v>
      </c>
      <c r="T1567" s="106">
        <f t="shared" si="120"/>
        <v>0</v>
      </c>
      <c r="U1567" s="106">
        <f t="shared" si="122"/>
        <v>0</v>
      </c>
      <c r="V1567" s="106">
        <f t="shared" si="123"/>
        <v>0</v>
      </c>
      <c r="W1567" s="119">
        <f t="shared" si="121"/>
        <v>0</v>
      </c>
      <c r="X1567" s="106">
        <f t="shared" si="124"/>
        <v>0</v>
      </c>
    </row>
    <row r="1568" spans="1:24" ht="14">
      <c r="A1568" s="198"/>
      <c r="D1568" s="1"/>
      <c r="E1568" s="1"/>
      <c r="F1568" s="187"/>
      <c r="G1568" s="187"/>
      <c r="H1568" s="80" t="str">
        <f>IF(ISERROR(IF(ISERROR(VLOOKUP((LEFT(D1568,2)),'Fed. Agency Identifier Table'!A$2:C$63,3,FALSE)),(VLOOKUP((LEFT(D1568,1)),'Fed. Agency Identifier Table'!A$2:C$63,3,FALSE)),(VLOOKUP((LEFT(D1568,2)),'Fed. Agency Identifier Table'!A$2:C$63,3,FALSE)))),"",(IF(ISERROR(VLOOKUP((LEFT(D1568,2)),'Fed. Agency Identifier Table'!A$2:C$63,3,FALSE)),(VLOOKUP((LEFT(D1568,1)),'Fed. Agency Identifier Table'!A$2:C$63,3,FALSE)),(VLOOKUP((LEFT(D1568,2)),'Fed. Agency Identifier Table'!A$2:C$63,3,FALSE)))))</f>
        <v/>
      </c>
      <c r="I1568" s="150" t="str">
        <f>IF(ISNUMBER(SEARCH("*.unk*",D1568)),"Other Federal Awards",IF(ISERROR(VLOOKUP(D1568,'CFDA Program Titles Table'!A$2:C$2607,3,FALSE)),"",VLOOKUP(D1568,'CFDA Program Titles Table'!A$2:C$2607,3,FALSE)))</f>
        <v/>
      </c>
      <c r="J1568" s="70"/>
      <c r="K1568" s="70"/>
      <c r="L1568" s="2"/>
      <c r="M1568" s="10"/>
      <c r="N1568" s="10"/>
      <c r="R1568" s="17"/>
      <c r="S1568" s="106" t="str">
        <f>IFERROR(IF(J1568="Y", "Research And Development Programs Cluster:", VLOOKUP(D1568,'Cluster Info'!$A$2:$B$113,2,FALSE)), "Non Cluster:")</f>
        <v>Non Cluster:</v>
      </c>
      <c r="T1568" s="106">
        <f t="shared" si="120"/>
        <v>0</v>
      </c>
      <c r="U1568" s="106">
        <f t="shared" si="122"/>
        <v>0</v>
      </c>
      <c r="V1568" s="106">
        <f t="shared" si="123"/>
        <v>0</v>
      </c>
      <c r="W1568" s="119">
        <f t="shared" si="121"/>
        <v>0</v>
      </c>
      <c r="X1568" s="106">
        <f t="shared" si="124"/>
        <v>0</v>
      </c>
    </row>
    <row r="1569" spans="1:24" ht="14">
      <c r="A1569" s="198"/>
      <c r="D1569" s="1"/>
      <c r="E1569" s="1"/>
      <c r="F1569" s="187"/>
      <c r="G1569" s="187"/>
      <c r="H1569" s="80" t="str">
        <f>IF(ISERROR(IF(ISERROR(VLOOKUP((LEFT(D1569,2)),'Fed. Agency Identifier Table'!A$2:C$63,3,FALSE)),(VLOOKUP((LEFT(D1569,1)),'Fed. Agency Identifier Table'!A$2:C$63,3,FALSE)),(VLOOKUP((LEFT(D1569,2)),'Fed. Agency Identifier Table'!A$2:C$63,3,FALSE)))),"",(IF(ISERROR(VLOOKUP((LEFT(D1569,2)),'Fed. Agency Identifier Table'!A$2:C$63,3,FALSE)),(VLOOKUP((LEFT(D1569,1)),'Fed. Agency Identifier Table'!A$2:C$63,3,FALSE)),(VLOOKUP((LEFT(D1569,2)),'Fed. Agency Identifier Table'!A$2:C$63,3,FALSE)))))</f>
        <v/>
      </c>
      <c r="I1569" s="150" t="str">
        <f>IF(ISNUMBER(SEARCH("*.unk*",D1569)),"Other Federal Awards",IF(ISERROR(VLOOKUP(D1569,'CFDA Program Titles Table'!A$2:C$2607,3,FALSE)),"",VLOOKUP(D1569,'CFDA Program Titles Table'!A$2:C$2607,3,FALSE)))</f>
        <v/>
      </c>
      <c r="J1569" s="70"/>
      <c r="K1569" s="70"/>
      <c r="L1569" s="2"/>
      <c r="M1569" s="10"/>
      <c r="N1569" s="10"/>
      <c r="R1569" s="17"/>
      <c r="S1569" s="106" t="str">
        <f>IFERROR(IF(J1569="Y", "Research And Development Programs Cluster:", VLOOKUP(D1569,'Cluster Info'!$A$2:$B$113,2,FALSE)), "Non Cluster:")</f>
        <v>Non Cluster:</v>
      </c>
      <c r="T1569" s="106">
        <f t="shared" si="120"/>
        <v>0</v>
      </c>
      <c r="U1569" s="106">
        <f t="shared" si="122"/>
        <v>0</v>
      </c>
      <c r="V1569" s="106">
        <f t="shared" si="123"/>
        <v>0</v>
      </c>
      <c r="W1569" s="119">
        <f t="shared" si="121"/>
        <v>0</v>
      </c>
      <c r="X1569" s="106">
        <f t="shared" si="124"/>
        <v>0</v>
      </c>
    </row>
    <row r="1570" spans="1:24" ht="14">
      <c r="A1570" s="198"/>
      <c r="D1570" s="1"/>
      <c r="E1570" s="1"/>
      <c r="F1570" s="187"/>
      <c r="G1570" s="187"/>
      <c r="H1570" s="80" t="str">
        <f>IF(ISERROR(IF(ISERROR(VLOOKUP((LEFT(D1570,2)),'Fed. Agency Identifier Table'!A$2:C$63,3,FALSE)),(VLOOKUP((LEFT(D1570,1)),'Fed. Agency Identifier Table'!A$2:C$63,3,FALSE)),(VLOOKUP((LEFT(D1570,2)),'Fed. Agency Identifier Table'!A$2:C$63,3,FALSE)))),"",(IF(ISERROR(VLOOKUP((LEFT(D1570,2)),'Fed. Agency Identifier Table'!A$2:C$63,3,FALSE)),(VLOOKUP((LEFT(D1570,1)),'Fed. Agency Identifier Table'!A$2:C$63,3,FALSE)),(VLOOKUP((LEFT(D1570,2)),'Fed. Agency Identifier Table'!A$2:C$63,3,FALSE)))))</f>
        <v/>
      </c>
      <c r="I1570" s="150" t="str">
        <f>IF(ISNUMBER(SEARCH("*.unk*",D1570)),"Other Federal Awards",IF(ISERROR(VLOOKUP(D1570,'CFDA Program Titles Table'!A$2:C$2607,3,FALSE)),"",VLOOKUP(D1570,'CFDA Program Titles Table'!A$2:C$2607,3,FALSE)))</f>
        <v/>
      </c>
      <c r="J1570" s="70"/>
      <c r="K1570" s="70"/>
      <c r="L1570" s="2"/>
      <c r="M1570" s="10"/>
      <c r="N1570" s="10"/>
      <c r="R1570" s="17"/>
      <c r="S1570" s="106" t="str">
        <f>IFERROR(IF(J1570="Y", "Research And Development Programs Cluster:", VLOOKUP(D1570,'Cluster Info'!$A$2:$B$113,2,FALSE)), "Non Cluster:")</f>
        <v>Non Cluster:</v>
      </c>
      <c r="T1570" s="106">
        <f t="shared" si="120"/>
        <v>0</v>
      </c>
      <c r="U1570" s="106">
        <f t="shared" si="122"/>
        <v>0</v>
      </c>
      <c r="V1570" s="106">
        <f t="shared" si="123"/>
        <v>0</v>
      </c>
      <c r="W1570" s="119">
        <f t="shared" si="121"/>
        <v>0</v>
      </c>
      <c r="X1570" s="106">
        <f t="shared" si="124"/>
        <v>0</v>
      </c>
    </row>
    <row r="1571" spans="1:24" ht="14">
      <c r="A1571" s="198"/>
      <c r="D1571" s="1"/>
      <c r="E1571" s="1"/>
      <c r="F1571" s="187"/>
      <c r="G1571" s="187"/>
      <c r="H1571" s="80" t="str">
        <f>IF(ISERROR(IF(ISERROR(VLOOKUP((LEFT(D1571,2)),'Fed. Agency Identifier Table'!A$2:C$63,3,FALSE)),(VLOOKUP((LEFT(D1571,1)),'Fed. Agency Identifier Table'!A$2:C$63,3,FALSE)),(VLOOKUP((LEFT(D1571,2)),'Fed. Agency Identifier Table'!A$2:C$63,3,FALSE)))),"",(IF(ISERROR(VLOOKUP((LEFT(D1571,2)),'Fed. Agency Identifier Table'!A$2:C$63,3,FALSE)),(VLOOKUP((LEFT(D1571,1)),'Fed. Agency Identifier Table'!A$2:C$63,3,FALSE)),(VLOOKUP((LEFT(D1571,2)),'Fed. Agency Identifier Table'!A$2:C$63,3,FALSE)))))</f>
        <v/>
      </c>
      <c r="I1571" s="150" t="str">
        <f>IF(ISNUMBER(SEARCH("*.unk*",D1571)),"Other Federal Awards",IF(ISERROR(VLOOKUP(D1571,'CFDA Program Titles Table'!A$2:C$2607,3,FALSE)),"",VLOOKUP(D1571,'CFDA Program Titles Table'!A$2:C$2607,3,FALSE)))</f>
        <v/>
      </c>
      <c r="J1571" s="70"/>
      <c r="K1571" s="70"/>
      <c r="L1571" s="2"/>
      <c r="M1571" s="10"/>
      <c r="N1571" s="10"/>
      <c r="R1571" s="17"/>
      <c r="S1571" s="106" t="str">
        <f>IFERROR(IF(J1571="Y", "Research And Development Programs Cluster:", VLOOKUP(D1571,'Cluster Info'!$A$2:$B$113,2,FALSE)), "Non Cluster:")</f>
        <v>Non Cluster:</v>
      </c>
      <c r="T1571" s="106">
        <f t="shared" si="120"/>
        <v>0</v>
      </c>
      <c r="U1571" s="106">
        <f t="shared" si="122"/>
        <v>0</v>
      </c>
      <c r="V1571" s="106">
        <f t="shared" si="123"/>
        <v>0</v>
      </c>
      <c r="W1571" s="119">
        <f t="shared" si="121"/>
        <v>0</v>
      </c>
      <c r="X1571" s="106">
        <f t="shared" si="124"/>
        <v>0</v>
      </c>
    </row>
    <row r="1572" spans="1:24" ht="14">
      <c r="A1572" s="198"/>
      <c r="D1572" s="1"/>
      <c r="E1572" s="1"/>
      <c r="F1572" s="187"/>
      <c r="G1572" s="187"/>
      <c r="H1572" s="80" t="str">
        <f>IF(ISERROR(IF(ISERROR(VLOOKUP((LEFT(D1572,2)),'Fed. Agency Identifier Table'!A$2:C$63,3,FALSE)),(VLOOKUP((LEFT(D1572,1)),'Fed. Agency Identifier Table'!A$2:C$63,3,FALSE)),(VLOOKUP((LEFT(D1572,2)),'Fed. Agency Identifier Table'!A$2:C$63,3,FALSE)))),"",(IF(ISERROR(VLOOKUP((LEFT(D1572,2)),'Fed. Agency Identifier Table'!A$2:C$63,3,FALSE)),(VLOOKUP((LEFT(D1572,1)),'Fed. Agency Identifier Table'!A$2:C$63,3,FALSE)),(VLOOKUP((LEFT(D1572,2)),'Fed. Agency Identifier Table'!A$2:C$63,3,FALSE)))))</f>
        <v/>
      </c>
      <c r="I1572" s="150" t="str">
        <f>IF(ISNUMBER(SEARCH("*.unk*",D1572)),"Other Federal Awards",IF(ISERROR(VLOOKUP(D1572,'CFDA Program Titles Table'!A$2:C$2607,3,FALSE)),"",VLOOKUP(D1572,'CFDA Program Titles Table'!A$2:C$2607,3,FALSE)))</f>
        <v/>
      </c>
      <c r="J1572" s="70"/>
      <c r="K1572" s="70"/>
      <c r="L1572" s="2"/>
      <c r="M1572" s="10"/>
      <c r="N1572" s="10"/>
      <c r="R1572" s="17"/>
      <c r="S1572" s="106" t="str">
        <f>IFERROR(IF(J1572="Y", "Research And Development Programs Cluster:", VLOOKUP(D1572,'Cluster Info'!$A$2:$B$113,2,FALSE)), "Non Cluster:")</f>
        <v>Non Cluster:</v>
      </c>
      <c r="T1572" s="106">
        <f t="shared" si="120"/>
        <v>0</v>
      </c>
      <c r="U1572" s="106">
        <f t="shared" si="122"/>
        <v>0</v>
      </c>
      <c r="V1572" s="106">
        <f t="shared" si="123"/>
        <v>0</v>
      </c>
      <c r="W1572" s="119">
        <f t="shared" si="121"/>
        <v>0</v>
      </c>
      <c r="X1572" s="106">
        <f t="shared" si="124"/>
        <v>0</v>
      </c>
    </row>
    <row r="1573" spans="1:24" ht="14">
      <c r="A1573" s="198"/>
      <c r="D1573" s="1"/>
      <c r="E1573" s="1"/>
      <c r="F1573" s="187"/>
      <c r="G1573" s="187"/>
      <c r="H1573" s="80" t="str">
        <f>IF(ISERROR(IF(ISERROR(VLOOKUP((LEFT(D1573,2)),'Fed. Agency Identifier Table'!A$2:C$63,3,FALSE)),(VLOOKUP((LEFT(D1573,1)),'Fed. Agency Identifier Table'!A$2:C$63,3,FALSE)),(VLOOKUP((LEFT(D1573,2)),'Fed. Agency Identifier Table'!A$2:C$63,3,FALSE)))),"",(IF(ISERROR(VLOOKUP((LEFT(D1573,2)),'Fed. Agency Identifier Table'!A$2:C$63,3,FALSE)),(VLOOKUP((LEFT(D1573,1)),'Fed. Agency Identifier Table'!A$2:C$63,3,FALSE)),(VLOOKUP((LEFT(D1573,2)),'Fed. Agency Identifier Table'!A$2:C$63,3,FALSE)))))</f>
        <v/>
      </c>
      <c r="I1573" s="150" t="str">
        <f>IF(ISNUMBER(SEARCH("*.unk*",D1573)),"Other Federal Awards",IF(ISERROR(VLOOKUP(D1573,'CFDA Program Titles Table'!A$2:C$2607,3,FALSE)),"",VLOOKUP(D1573,'CFDA Program Titles Table'!A$2:C$2607,3,FALSE)))</f>
        <v/>
      </c>
      <c r="J1573" s="70"/>
      <c r="K1573" s="70"/>
      <c r="L1573" s="2"/>
      <c r="M1573" s="10"/>
      <c r="N1573" s="10"/>
      <c r="R1573" s="17"/>
      <c r="S1573" s="106" t="str">
        <f>IFERROR(IF(J1573="Y", "Research And Development Programs Cluster:", VLOOKUP(D1573,'Cluster Info'!$A$2:$B$113,2,FALSE)), "Non Cluster:")</f>
        <v>Non Cluster:</v>
      </c>
      <c r="T1573" s="106">
        <f t="shared" si="120"/>
        <v>0</v>
      </c>
      <c r="U1573" s="106">
        <f t="shared" si="122"/>
        <v>0</v>
      </c>
      <c r="V1573" s="106">
        <f t="shared" si="123"/>
        <v>0</v>
      </c>
      <c r="W1573" s="119">
        <f t="shared" si="121"/>
        <v>0</v>
      </c>
      <c r="X1573" s="106">
        <f t="shared" si="124"/>
        <v>0</v>
      </c>
    </row>
    <row r="1574" spans="1:24" ht="14">
      <c r="A1574" s="198"/>
      <c r="D1574" s="1"/>
      <c r="E1574" s="1"/>
      <c r="F1574" s="187"/>
      <c r="G1574" s="187"/>
      <c r="H1574" s="80" t="str">
        <f>IF(ISERROR(IF(ISERROR(VLOOKUP((LEFT(D1574,2)),'Fed. Agency Identifier Table'!A$2:C$63,3,FALSE)),(VLOOKUP((LEFT(D1574,1)),'Fed. Agency Identifier Table'!A$2:C$63,3,FALSE)),(VLOOKUP((LEFT(D1574,2)),'Fed. Agency Identifier Table'!A$2:C$63,3,FALSE)))),"",(IF(ISERROR(VLOOKUP((LEFT(D1574,2)),'Fed. Agency Identifier Table'!A$2:C$63,3,FALSE)),(VLOOKUP((LEFT(D1574,1)),'Fed. Agency Identifier Table'!A$2:C$63,3,FALSE)),(VLOOKUP((LEFT(D1574,2)),'Fed. Agency Identifier Table'!A$2:C$63,3,FALSE)))))</f>
        <v/>
      </c>
      <c r="I1574" s="150" t="str">
        <f>IF(ISNUMBER(SEARCH("*.unk*",D1574)),"Other Federal Awards",IF(ISERROR(VLOOKUP(D1574,'CFDA Program Titles Table'!A$2:C$2607,3,FALSE)),"",VLOOKUP(D1574,'CFDA Program Titles Table'!A$2:C$2607,3,FALSE)))</f>
        <v/>
      </c>
      <c r="J1574" s="70"/>
      <c r="K1574" s="70"/>
      <c r="L1574" s="2"/>
      <c r="M1574" s="10"/>
      <c r="N1574" s="10"/>
      <c r="R1574" s="17"/>
      <c r="S1574" s="106" t="str">
        <f>IFERROR(IF(J1574="Y", "Research And Development Programs Cluster:", VLOOKUP(D1574,'Cluster Info'!$A$2:$B$113,2,FALSE)), "Non Cluster:")</f>
        <v>Non Cluster:</v>
      </c>
      <c r="T1574" s="106">
        <f t="shared" si="120"/>
        <v>0</v>
      </c>
      <c r="U1574" s="106">
        <f t="shared" si="122"/>
        <v>0</v>
      </c>
      <c r="V1574" s="106">
        <f t="shared" si="123"/>
        <v>0</v>
      </c>
      <c r="W1574" s="119">
        <f t="shared" si="121"/>
        <v>0</v>
      </c>
      <c r="X1574" s="106">
        <f t="shared" si="124"/>
        <v>0</v>
      </c>
    </row>
    <row r="1575" spans="1:24" ht="14">
      <c r="A1575" s="198"/>
      <c r="D1575" s="1"/>
      <c r="E1575" s="1"/>
      <c r="F1575" s="187"/>
      <c r="G1575" s="187"/>
      <c r="H1575" s="80" t="str">
        <f>IF(ISERROR(IF(ISERROR(VLOOKUP((LEFT(D1575,2)),'Fed. Agency Identifier Table'!A$2:C$63,3,FALSE)),(VLOOKUP((LEFT(D1575,1)),'Fed. Agency Identifier Table'!A$2:C$63,3,FALSE)),(VLOOKUP((LEFT(D1575,2)),'Fed. Agency Identifier Table'!A$2:C$63,3,FALSE)))),"",(IF(ISERROR(VLOOKUP((LEFT(D1575,2)),'Fed. Agency Identifier Table'!A$2:C$63,3,FALSE)),(VLOOKUP((LEFT(D1575,1)),'Fed. Agency Identifier Table'!A$2:C$63,3,FALSE)),(VLOOKUP((LEFT(D1575,2)),'Fed. Agency Identifier Table'!A$2:C$63,3,FALSE)))))</f>
        <v/>
      </c>
      <c r="I1575" s="150" t="str">
        <f>IF(ISNUMBER(SEARCH("*.unk*",D1575)),"Other Federal Awards",IF(ISERROR(VLOOKUP(D1575,'CFDA Program Titles Table'!A$2:C$2607,3,FALSE)),"",VLOOKUP(D1575,'CFDA Program Titles Table'!A$2:C$2607,3,FALSE)))</f>
        <v/>
      </c>
      <c r="J1575" s="70"/>
      <c r="K1575" s="70"/>
      <c r="L1575" s="2"/>
      <c r="M1575" s="10"/>
      <c r="N1575" s="10"/>
      <c r="R1575" s="17"/>
      <c r="S1575" s="106" t="str">
        <f>IFERROR(IF(J1575="Y", "Research And Development Programs Cluster:", VLOOKUP(D1575,'Cluster Info'!$A$2:$B$113,2,FALSE)), "Non Cluster:")</f>
        <v>Non Cluster:</v>
      </c>
      <c r="T1575" s="106">
        <f t="shared" si="120"/>
        <v>0</v>
      </c>
      <c r="U1575" s="106">
        <f t="shared" si="122"/>
        <v>0</v>
      </c>
      <c r="V1575" s="106">
        <f t="shared" si="123"/>
        <v>0</v>
      </c>
      <c r="W1575" s="119">
        <f t="shared" si="121"/>
        <v>0</v>
      </c>
      <c r="X1575" s="106">
        <f t="shared" si="124"/>
        <v>0</v>
      </c>
    </row>
    <row r="1576" spans="1:24" ht="14">
      <c r="A1576" s="198"/>
      <c r="D1576" s="1"/>
      <c r="E1576" s="1"/>
      <c r="F1576" s="187"/>
      <c r="G1576" s="187"/>
      <c r="H1576" s="80" t="str">
        <f>IF(ISERROR(IF(ISERROR(VLOOKUP((LEFT(D1576,2)),'Fed. Agency Identifier Table'!A$2:C$63,3,FALSE)),(VLOOKUP((LEFT(D1576,1)),'Fed. Agency Identifier Table'!A$2:C$63,3,FALSE)),(VLOOKUP((LEFT(D1576,2)),'Fed. Agency Identifier Table'!A$2:C$63,3,FALSE)))),"",(IF(ISERROR(VLOOKUP((LEFT(D1576,2)),'Fed. Agency Identifier Table'!A$2:C$63,3,FALSE)),(VLOOKUP((LEFT(D1576,1)),'Fed. Agency Identifier Table'!A$2:C$63,3,FALSE)),(VLOOKUP((LEFT(D1576,2)),'Fed. Agency Identifier Table'!A$2:C$63,3,FALSE)))))</f>
        <v/>
      </c>
      <c r="I1576" s="150" t="str">
        <f>IF(ISNUMBER(SEARCH("*.unk*",D1576)),"Other Federal Awards",IF(ISERROR(VLOOKUP(D1576,'CFDA Program Titles Table'!A$2:C$2607,3,FALSE)),"",VLOOKUP(D1576,'CFDA Program Titles Table'!A$2:C$2607,3,FALSE)))</f>
        <v/>
      </c>
      <c r="J1576" s="70"/>
      <c r="K1576" s="70"/>
      <c r="L1576" s="2"/>
      <c r="M1576" s="10"/>
      <c r="N1576" s="10"/>
      <c r="R1576" s="17"/>
      <c r="S1576" s="106" t="str">
        <f>IFERROR(IF(J1576="Y", "Research And Development Programs Cluster:", VLOOKUP(D1576,'Cluster Info'!$A$2:$B$113,2,FALSE)), "Non Cluster:")</f>
        <v>Non Cluster:</v>
      </c>
      <c r="T1576" s="106">
        <f t="shared" si="120"/>
        <v>0</v>
      </c>
      <c r="U1576" s="106">
        <f t="shared" si="122"/>
        <v>0</v>
      </c>
      <c r="V1576" s="106">
        <f t="shared" si="123"/>
        <v>0</v>
      </c>
      <c r="W1576" s="119">
        <f t="shared" si="121"/>
        <v>0</v>
      </c>
      <c r="X1576" s="106">
        <f t="shared" si="124"/>
        <v>0</v>
      </c>
    </row>
    <row r="1577" spans="1:24" ht="14">
      <c r="A1577" s="198"/>
      <c r="D1577" s="1"/>
      <c r="E1577" s="1"/>
      <c r="F1577" s="187"/>
      <c r="G1577" s="187"/>
      <c r="H1577" s="80" t="str">
        <f>IF(ISERROR(IF(ISERROR(VLOOKUP((LEFT(D1577,2)),'Fed. Agency Identifier Table'!A$2:C$63,3,FALSE)),(VLOOKUP((LEFT(D1577,1)),'Fed. Agency Identifier Table'!A$2:C$63,3,FALSE)),(VLOOKUP((LEFT(D1577,2)),'Fed. Agency Identifier Table'!A$2:C$63,3,FALSE)))),"",(IF(ISERROR(VLOOKUP((LEFT(D1577,2)),'Fed. Agency Identifier Table'!A$2:C$63,3,FALSE)),(VLOOKUP((LEFT(D1577,1)),'Fed. Agency Identifier Table'!A$2:C$63,3,FALSE)),(VLOOKUP((LEFT(D1577,2)),'Fed. Agency Identifier Table'!A$2:C$63,3,FALSE)))))</f>
        <v/>
      </c>
      <c r="I1577" s="150" t="str">
        <f>IF(ISNUMBER(SEARCH("*.unk*",D1577)),"Other Federal Awards",IF(ISERROR(VLOOKUP(D1577,'CFDA Program Titles Table'!A$2:C$2607,3,FALSE)),"",VLOOKUP(D1577,'CFDA Program Titles Table'!A$2:C$2607,3,FALSE)))</f>
        <v/>
      </c>
      <c r="J1577" s="70"/>
      <c r="K1577" s="70"/>
      <c r="L1577" s="2"/>
      <c r="M1577" s="10"/>
      <c r="N1577" s="10"/>
      <c r="R1577" s="17"/>
      <c r="S1577" s="106" t="str">
        <f>IFERROR(IF(J1577="Y", "Research And Development Programs Cluster:", VLOOKUP(D1577,'Cluster Info'!$A$2:$B$113,2,FALSE)), "Non Cluster:")</f>
        <v>Non Cluster:</v>
      </c>
      <c r="T1577" s="106">
        <f t="shared" si="120"/>
        <v>0</v>
      </c>
      <c r="U1577" s="106">
        <f t="shared" si="122"/>
        <v>0</v>
      </c>
      <c r="V1577" s="106">
        <f t="shared" si="123"/>
        <v>0</v>
      </c>
      <c r="W1577" s="119">
        <f t="shared" si="121"/>
        <v>0</v>
      </c>
      <c r="X1577" s="106">
        <f t="shared" si="124"/>
        <v>0</v>
      </c>
    </row>
    <row r="1578" spans="1:24" ht="14">
      <c r="A1578" s="198"/>
      <c r="D1578" s="1"/>
      <c r="E1578" s="1"/>
      <c r="F1578" s="187"/>
      <c r="G1578" s="187"/>
      <c r="H1578" s="80" t="str">
        <f>IF(ISERROR(IF(ISERROR(VLOOKUP((LEFT(D1578,2)),'Fed. Agency Identifier Table'!A$2:C$63,3,FALSE)),(VLOOKUP((LEFT(D1578,1)),'Fed. Agency Identifier Table'!A$2:C$63,3,FALSE)),(VLOOKUP((LEFT(D1578,2)),'Fed. Agency Identifier Table'!A$2:C$63,3,FALSE)))),"",(IF(ISERROR(VLOOKUP((LEFT(D1578,2)),'Fed. Agency Identifier Table'!A$2:C$63,3,FALSE)),(VLOOKUP((LEFT(D1578,1)),'Fed. Agency Identifier Table'!A$2:C$63,3,FALSE)),(VLOOKUP((LEFT(D1578,2)),'Fed. Agency Identifier Table'!A$2:C$63,3,FALSE)))))</f>
        <v/>
      </c>
      <c r="I1578" s="150" t="str">
        <f>IF(ISNUMBER(SEARCH("*.unk*",D1578)),"Other Federal Awards",IF(ISERROR(VLOOKUP(D1578,'CFDA Program Titles Table'!A$2:C$2607,3,FALSE)),"",VLOOKUP(D1578,'CFDA Program Titles Table'!A$2:C$2607,3,FALSE)))</f>
        <v/>
      </c>
      <c r="J1578" s="70"/>
      <c r="K1578" s="70"/>
      <c r="L1578" s="2"/>
      <c r="M1578" s="10"/>
      <c r="N1578" s="10"/>
      <c r="R1578" s="17"/>
      <c r="S1578" s="106" t="str">
        <f>IFERROR(IF(J1578="Y", "Research And Development Programs Cluster:", VLOOKUP(D1578,'Cluster Info'!$A$2:$B$113,2,FALSE)), "Non Cluster:")</f>
        <v>Non Cluster:</v>
      </c>
      <c r="T1578" s="106">
        <f t="shared" si="120"/>
        <v>0</v>
      </c>
      <c r="U1578" s="106">
        <f t="shared" si="122"/>
        <v>0</v>
      </c>
      <c r="V1578" s="106">
        <f t="shared" si="123"/>
        <v>0</v>
      </c>
      <c r="W1578" s="119">
        <f t="shared" si="121"/>
        <v>0</v>
      </c>
      <c r="X1578" s="106">
        <f t="shared" si="124"/>
        <v>0</v>
      </c>
    </row>
    <row r="1579" spans="1:24" ht="14">
      <c r="A1579" s="198"/>
      <c r="D1579" s="1"/>
      <c r="E1579" s="1"/>
      <c r="F1579" s="187"/>
      <c r="G1579" s="187"/>
      <c r="H1579" s="80" t="str">
        <f>IF(ISERROR(IF(ISERROR(VLOOKUP((LEFT(D1579,2)),'Fed. Agency Identifier Table'!A$2:C$63,3,FALSE)),(VLOOKUP((LEFT(D1579,1)),'Fed. Agency Identifier Table'!A$2:C$63,3,FALSE)),(VLOOKUP((LEFT(D1579,2)),'Fed. Agency Identifier Table'!A$2:C$63,3,FALSE)))),"",(IF(ISERROR(VLOOKUP((LEFT(D1579,2)),'Fed. Agency Identifier Table'!A$2:C$63,3,FALSE)),(VLOOKUP((LEFT(D1579,1)),'Fed. Agency Identifier Table'!A$2:C$63,3,FALSE)),(VLOOKUP((LEFT(D1579,2)),'Fed. Agency Identifier Table'!A$2:C$63,3,FALSE)))))</f>
        <v/>
      </c>
      <c r="I1579" s="150" t="str">
        <f>IF(ISNUMBER(SEARCH("*.unk*",D1579)),"Other Federal Awards",IF(ISERROR(VLOOKUP(D1579,'CFDA Program Titles Table'!A$2:C$2607,3,FALSE)),"",VLOOKUP(D1579,'CFDA Program Titles Table'!A$2:C$2607,3,FALSE)))</f>
        <v/>
      </c>
      <c r="J1579" s="70"/>
      <c r="K1579" s="70"/>
      <c r="L1579" s="2"/>
      <c r="M1579" s="10"/>
      <c r="N1579" s="10"/>
      <c r="R1579" s="17"/>
      <c r="S1579" s="106" t="str">
        <f>IFERROR(IF(J1579="Y", "Research And Development Programs Cluster:", VLOOKUP(D1579,'Cluster Info'!$A$2:$B$113,2,FALSE)), "Non Cluster:")</f>
        <v>Non Cluster:</v>
      </c>
      <c r="T1579" s="106">
        <f t="shared" si="120"/>
        <v>0</v>
      </c>
      <c r="U1579" s="106">
        <f t="shared" si="122"/>
        <v>0</v>
      </c>
      <c r="V1579" s="106">
        <f t="shared" si="123"/>
        <v>0</v>
      </c>
      <c r="W1579" s="119">
        <f t="shared" si="121"/>
        <v>0</v>
      </c>
      <c r="X1579" s="106">
        <f t="shared" si="124"/>
        <v>0</v>
      </c>
    </row>
    <row r="1580" spans="1:24" ht="14">
      <c r="A1580" s="198"/>
      <c r="D1580" s="1"/>
      <c r="E1580" s="1"/>
      <c r="F1580" s="187"/>
      <c r="G1580" s="187"/>
      <c r="H1580" s="80" t="str">
        <f>IF(ISERROR(IF(ISERROR(VLOOKUP((LEFT(D1580,2)),'Fed. Agency Identifier Table'!A$2:C$63,3,FALSE)),(VLOOKUP((LEFT(D1580,1)),'Fed. Agency Identifier Table'!A$2:C$63,3,FALSE)),(VLOOKUP((LEFT(D1580,2)),'Fed. Agency Identifier Table'!A$2:C$63,3,FALSE)))),"",(IF(ISERROR(VLOOKUP((LEFT(D1580,2)),'Fed. Agency Identifier Table'!A$2:C$63,3,FALSE)),(VLOOKUP((LEFT(D1580,1)),'Fed. Agency Identifier Table'!A$2:C$63,3,FALSE)),(VLOOKUP((LEFT(D1580,2)),'Fed. Agency Identifier Table'!A$2:C$63,3,FALSE)))))</f>
        <v/>
      </c>
      <c r="I1580" s="150" t="str">
        <f>IF(ISNUMBER(SEARCH("*.unk*",D1580)),"Other Federal Awards",IF(ISERROR(VLOOKUP(D1580,'CFDA Program Titles Table'!A$2:C$2607,3,FALSE)),"",VLOOKUP(D1580,'CFDA Program Titles Table'!A$2:C$2607,3,FALSE)))</f>
        <v/>
      </c>
      <c r="J1580" s="70"/>
      <c r="K1580" s="70"/>
      <c r="L1580" s="2"/>
      <c r="M1580" s="10"/>
      <c r="N1580" s="10"/>
      <c r="R1580" s="17"/>
      <c r="S1580" s="106" t="str">
        <f>IFERROR(IF(J1580="Y", "Research And Development Programs Cluster:", VLOOKUP(D1580,'Cluster Info'!$A$2:$B$113,2,FALSE)), "Non Cluster:")</f>
        <v>Non Cluster:</v>
      </c>
      <c r="T1580" s="106">
        <f t="shared" si="120"/>
        <v>0</v>
      </c>
      <c r="U1580" s="106">
        <f t="shared" si="122"/>
        <v>0</v>
      </c>
      <c r="V1580" s="106">
        <f t="shared" si="123"/>
        <v>0</v>
      </c>
      <c r="W1580" s="119">
        <f t="shared" si="121"/>
        <v>0</v>
      </c>
      <c r="X1580" s="106">
        <f t="shared" si="124"/>
        <v>0</v>
      </c>
    </row>
    <row r="1581" spans="1:24" ht="14">
      <c r="A1581" s="198"/>
      <c r="D1581" s="1"/>
      <c r="E1581" s="1"/>
      <c r="F1581" s="187"/>
      <c r="G1581" s="187"/>
      <c r="H1581" s="80" t="str">
        <f>IF(ISERROR(IF(ISERROR(VLOOKUP((LEFT(D1581,2)),'Fed. Agency Identifier Table'!A$2:C$63,3,FALSE)),(VLOOKUP((LEFT(D1581,1)),'Fed. Agency Identifier Table'!A$2:C$63,3,FALSE)),(VLOOKUP((LEFT(D1581,2)),'Fed. Agency Identifier Table'!A$2:C$63,3,FALSE)))),"",(IF(ISERROR(VLOOKUP((LEFT(D1581,2)),'Fed. Agency Identifier Table'!A$2:C$63,3,FALSE)),(VLOOKUP((LEFT(D1581,1)),'Fed. Agency Identifier Table'!A$2:C$63,3,FALSE)),(VLOOKUP((LEFT(D1581,2)),'Fed. Agency Identifier Table'!A$2:C$63,3,FALSE)))))</f>
        <v/>
      </c>
      <c r="I1581" s="150" t="str">
        <f>IF(ISNUMBER(SEARCH("*.unk*",D1581)),"Other Federal Awards",IF(ISERROR(VLOOKUP(D1581,'CFDA Program Titles Table'!A$2:C$2607,3,FALSE)),"",VLOOKUP(D1581,'CFDA Program Titles Table'!A$2:C$2607,3,FALSE)))</f>
        <v/>
      </c>
      <c r="J1581" s="70"/>
      <c r="K1581" s="70"/>
      <c r="L1581" s="2"/>
      <c r="M1581" s="10"/>
      <c r="N1581" s="10"/>
      <c r="R1581" s="17"/>
      <c r="S1581" s="106" t="str">
        <f>IFERROR(IF(J1581="Y", "Research And Development Programs Cluster:", VLOOKUP(D1581,'Cluster Info'!$A$2:$B$113,2,FALSE)), "Non Cluster:")</f>
        <v>Non Cluster:</v>
      </c>
      <c r="T1581" s="106">
        <f t="shared" si="120"/>
        <v>0</v>
      </c>
      <c r="U1581" s="106">
        <f t="shared" si="122"/>
        <v>0</v>
      </c>
      <c r="V1581" s="106">
        <f t="shared" si="123"/>
        <v>0</v>
      </c>
      <c r="W1581" s="119">
        <f t="shared" si="121"/>
        <v>0</v>
      </c>
      <c r="X1581" s="106">
        <f t="shared" si="124"/>
        <v>0</v>
      </c>
    </row>
    <row r="1582" spans="1:24" ht="14">
      <c r="A1582" s="198"/>
      <c r="D1582" s="1"/>
      <c r="E1582" s="1"/>
      <c r="F1582" s="187"/>
      <c r="G1582" s="187"/>
      <c r="H1582" s="80" t="str">
        <f>IF(ISERROR(IF(ISERROR(VLOOKUP((LEFT(D1582,2)),'Fed. Agency Identifier Table'!A$2:C$63,3,FALSE)),(VLOOKUP((LEFT(D1582,1)),'Fed. Agency Identifier Table'!A$2:C$63,3,FALSE)),(VLOOKUP((LEFT(D1582,2)),'Fed. Agency Identifier Table'!A$2:C$63,3,FALSE)))),"",(IF(ISERROR(VLOOKUP((LEFT(D1582,2)),'Fed. Agency Identifier Table'!A$2:C$63,3,FALSE)),(VLOOKUP((LEFT(D1582,1)),'Fed. Agency Identifier Table'!A$2:C$63,3,FALSE)),(VLOOKUP((LEFT(D1582,2)),'Fed. Agency Identifier Table'!A$2:C$63,3,FALSE)))))</f>
        <v/>
      </c>
      <c r="I1582" s="150" t="str">
        <f>IF(ISNUMBER(SEARCH("*.unk*",D1582)),"Other Federal Awards",IF(ISERROR(VLOOKUP(D1582,'CFDA Program Titles Table'!A$2:C$2607,3,FALSE)),"",VLOOKUP(D1582,'CFDA Program Titles Table'!A$2:C$2607,3,FALSE)))</f>
        <v/>
      </c>
      <c r="J1582" s="70"/>
      <c r="K1582" s="70"/>
      <c r="L1582" s="2"/>
      <c r="M1582" s="10"/>
      <c r="N1582" s="10"/>
      <c r="R1582" s="17"/>
      <c r="S1582" s="106" t="str">
        <f>IFERROR(IF(J1582="Y", "Research And Development Programs Cluster:", VLOOKUP(D1582,'Cluster Info'!$A$2:$B$113,2,FALSE)), "Non Cluster:")</f>
        <v>Non Cluster:</v>
      </c>
      <c r="T1582" s="106">
        <f t="shared" si="120"/>
        <v>0</v>
      </c>
      <c r="U1582" s="106">
        <f t="shared" si="122"/>
        <v>0</v>
      </c>
      <c r="V1582" s="106">
        <f t="shared" si="123"/>
        <v>0</v>
      </c>
      <c r="W1582" s="119">
        <f t="shared" si="121"/>
        <v>0</v>
      </c>
      <c r="X1582" s="106">
        <f t="shared" si="124"/>
        <v>0</v>
      </c>
    </row>
    <row r="1583" spans="1:24" ht="14">
      <c r="A1583" s="198"/>
      <c r="D1583" s="1"/>
      <c r="E1583" s="1"/>
      <c r="F1583" s="187"/>
      <c r="G1583" s="187"/>
      <c r="H1583" s="80" t="str">
        <f>IF(ISERROR(IF(ISERROR(VLOOKUP((LEFT(D1583,2)),'Fed. Agency Identifier Table'!A$2:C$63,3,FALSE)),(VLOOKUP((LEFT(D1583,1)),'Fed. Agency Identifier Table'!A$2:C$63,3,FALSE)),(VLOOKUP((LEFT(D1583,2)),'Fed. Agency Identifier Table'!A$2:C$63,3,FALSE)))),"",(IF(ISERROR(VLOOKUP((LEFT(D1583,2)),'Fed. Agency Identifier Table'!A$2:C$63,3,FALSE)),(VLOOKUP((LEFT(D1583,1)),'Fed. Agency Identifier Table'!A$2:C$63,3,FALSE)),(VLOOKUP((LEFT(D1583,2)),'Fed. Agency Identifier Table'!A$2:C$63,3,FALSE)))))</f>
        <v/>
      </c>
      <c r="I1583" s="150" t="str">
        <f>IF(ISNUMBER(SEARCH("*.unk*",D1583)),"Other Federal Awards",IF(ISERROR(VLOOKUP(D1583,'CFDA Program Titles Table'!A$2:C$2607,3,FALSE)),"",VLOOKUP(D1583,'CFDA Program Titles Table'!A$2:C$2607,3,FALSE)))</f>
        <v/>
      </c>
      <c r="J1583" s="70"/>
      <c r="K1583" s="70"/>
      <c r="L1583" s="2"/>
      <c r="M1583" s="10"/>
      <c r="N1583" s="10"/>
      <c r="R1583" s="17"/>
      <c r="S1583" s="106" t="str">
        <f>IFERROR(IF(J1583="Y", "Research And Development Programs Cluster:", VLOOKUP(D1583,'Cluster Info'!$A$2:$B$113,2,FALSE)), "Non Cluster:")</f>
        <v>Non Cluster:</v>
      </c>
      <c r="T1583" s="106">
        <f t="shared" si="120"/>
        <v>0</v>
      </c>
      <c r="U1583" s="106">
        <f t="shared" si="122"/>
        <v>0</v>
      </c>
      <c r="V1583" s="106">
        <f t="shared" si="123"/>
        <v>0</v>
      </c>
      <c r="W1583" s="119">
        <f t="shared" si="121"/>
        <v>0</v>
      </c>
      <c r="X1583" s="106">
        <f t="shared" si="124"/>
        <v>0</v>
      </c>
    </row>
    <row r="1584" spans="1:24" ht="14">
      <c r="A1584" s="198"/>
      <c r="D1584" s="1"/>
      <c r="E1584" s="1"/>
      <c r="F1584" s="187"/>
      <c r="G1584" s="187"/>
      <c r="H1584" s="80" t="str">
        <f>IF(ISERROR(IF(ISERROR(VLOOKUP((LEFT(D1584,2)),'Fed. Agency Identifier Table'!A$2:C$63,3,FALSE)),(VLOOKUP((LEFT(D1584,1)),'Fed. Agency Identifier Table'!A$2:C$63,3,FALSE)),(VLOOKUP((LEFT(D1584,2)),'Fed. Agency Identifier Table'!A$2:C$63,3,FALSE)))),"",(IF(ISERROR(VLOOKUP((LEFT(D1584,2)),'Fed. Agency Identifier Table'!A$2:C$63,3,FALSE)),(VLOOKUP((LEFT(D1584,1)),'Fed. Agency Identifier Table'!A$2:C$63,3,FALSE)),(VLOOKUP((LEFT(D1584,2)),'Fed. Agency Identifier Table'!A$2:C$63,3,FALSE)))))</f>
        <v/>
      </c>
      <c r="I1584" s="150" t="str">
        <f>IF(ISNUMBER(SEARCH("*.unk*",D1584)),"Other Federal Awards",IF(ISERROR(VLOOKUP(D1584,'CFDA Program Titles Table'!A$2:C$2607,3,FALSE)),"",VLOOKUP(D1584,'CFDA Program Titles Table'!A$2:C$2607,3,FALSE)))</f>
        <v/>
      </c>
      <c r="J1584" s="70"/>
      <c r="K1584" s="70"/>
      <c r="L1584" s="2"/>
      <c r="M1584" s="10"/>
      <c r="N1584" s="10"/>
      <c r="R1584" s="17"/>
      <c r="S1584" s="106" t="str">
        <f>IFERROR(IF(J1584="Y", "Research And Development Programs Cluster:", VLOOKUP(D1584,'Cluster Info'!$A$2:$B$113,2,FALSE)), "Non Cluster:")</f>
        <v>Non Cluster:</v>
      </c>
      <c r="T1584" s="106">
        <f t="shared" si="120"/>
        <v>0</v>
      </c>
      <c r="U1584" s="106">
        <f t="shared" si="122"/>
        <v>0</v>
      </c>
      <c r="V1584" s="106">
        <f t="shared" si="123"/>
        <v>0</v>
      </c>
      <c r="W1584" s="119">
        <f t="shared" si="121"/>
        <v>0</v>
      </c>
      <c r="X1584" s="106">
        <f t="shared" si="124"/>
        <v>0</v>
      </c>
    </row>
    <row r="1585" spans="1:24" ht="14">
      <c r="A1585" s="198"/>
      <c r="D1585" s="1"/>
      <c r="E1585" s="1"/>
      <c r="F1585" s="187"/>
      <c r="G1585" s="187"/>
      <c r="H1585" s="80" t="str">
        <f>IF(ISERROR(IF(ISERROR(VLOOKUP((LEFT(D1585,2)),'Fed. Agency Identifier Table'!A$2:C$63,3,FALSE)),(VLOOKUP((LEFT(D1585,1)),'Fed. Agency Identifier Table'!A$2:C$63,3,FALSE)),(VLOOKUP((LEFT(D1585,2)),'Fed. Agency Identifier Table'!A$2:C$63,3,FALSE)))),"",(IF(ISERROR(VLOOKUP((LEFT(D1585,2)),'Fed. Agency Identifier Table'!A$2:C$63,3,FALSE)),(VLOOKUP((LEFT(D1585,1)),'Fed. Agency Identifier Table'!A$2:C$63,3,FALSE)),(VLOOKUP((LEFT(D1585,2)),'Fed. Agency Identifier Table'!A$2:C$63,3,FALSE)))))</f>
        <v/>
      </c>
      <c r="I1585" s="150" t="str">
        <f>IF(ISNUMBER(SEARCH("*.unk*",D1585)),"Other Federal Awards",IF(ISERROR(VLOOKUP(D1585,'CFDA Program Titles Table'!A$2:C$2607,3,FALSE)),"",VLOOKUP(D1585,'CFDA Program Titles Table'!A$2:C$2607,3,FALSE)))</f>
        <v/>
      </c>
      <c r="J1585" s="70"/>
      <c r="K1585" s="70"/>
      <c r="L1585" s="2"/>
      <c r="M1585" s="10"/>
      <c r="N1585" s="10"/>
      <c r="R1585" s="17"/>
      <c r="S1585" s="106" t="str">
        <f>IFERROR(IF(J1585="Y", "Research And Development Programs Cluster:", VLOOKUP(D1585,'Cluster Info'!$A$2:$B$113,2,FALSE)), "Non Cluster:")</f>
        <v>Non Cluster:</v>
      </c>
      <c r="T1585" s="106">
        <f t="shared" si="120"/>
        <v>0</v>
      </c>
      <c r="U1585" s="106">
        <f t="shared" si="122"/>
        <v>0</v>
      </c>
      <c r="V1585" s="106">
        <f t="shared" si="123"/>
        <v>0</v>
      </c>
      <c r="W1585" s="119">
        <f t="shared" si="121"/>
        <v>0</v>
      </c>
      <c r="X1585" s="106">
        <f t="shared" si="124"/>
        <v>0</v>
      </c>
    </row>
    <row r="1586" spans="1:24" ht="14">
      <c r="A1586" s="198"/>
      <c r="D1586" s="1"/>
      <c r="E1586" s="1"/>
      <c r="F1586" s="187"/>
      <c r="G1586" s="187"/>
      <c r="H1586" s="80" t="str">
        <f>IF(ISERROR(IF(ISERROR(VLOOKUP((LEFT(D1586,2)),'Fed. Agency Identifier Table'!A$2:C$63,3,FALSE)),(VLOOKUP((LEFT(D1586,1)),'Fed. Agency Identifier Table'!A$2:C$63,3,FALSE)),(VLOOKUP((LEFT(D1586,2)),'Fed. Agency Identifier Table'!A$2:C$63,3,FALSE)))),"",(IF(ISERROR(VLOOKUP((LEFT(D1586,2)),'Fed. Agency Identifier Table'!A$2:C$63,3,FALSE)),(VLOOKUP((LEFT(D1586,1)),'Fed. Agency Identifier Table'!A$2:C$63,3,FALSE)),(VLOOKUP((LEFT(D1586,2)),'Fed. Agency Identifier Table'!A$2:C$63,3,FALSE)))))</f>
        <v/>
      </c>
      <c r="I1586" s="150" t="str">
        <f>IF(ISNUMBER(SEARCH("*.unk*",D1586)),"Other Federal Awards",IF(ISERROR(VLOOKUP(D1586,'CFDA Program Titles Table'!A$2:C$2607,3,FALSE)),"",VLOOKUP(D1586,'CFDA Program Titles Table'!A$2:C$2607,3,FALSE)))</f>
        <v/>
      </c>
      <c r="J1586" s="70"/>
      <c r="K1586" s="70"/>
      <c r="L1586" s="2"/>
      <c r="M1586" s="10"/>
      <c r="N1586" s="10"/>
      <c r="R1586" s="17"/>
      <c r="S1586" s="106" t="str">
        <f>IFERROR(IF(J1586="Y", "Research And Development Programs Cluster:", VLOOKUP(D1586,'Cluster Info'!$A$2:$B$113,2,FALSE)), "Non Cluster:")</f>
        <v>Non Cluster:</v>
      </c>
      <c r="T1586" s="106">
        <f t="shared" si="120"/>
        <v>0</v>
      </c>
      <c r="U1586" s="106">
        <f t="shared" si="122"/>
        <v>0</v>
      </c>
      <c r="V1586" s="106">
        <f t="shared" si="123"/>
        <v>0</v>
      </c>
      <c r="W1586" s="119">
        <f t="shared" si="121"/>
        <v>0</v>
      </c>
      <c r="X1586" s="106">
        <f t="shared" si="124"/>
        <v>0</v>
      </c>
    </row>
    <row r="1587" spans="1:24" ht="14">
      <c r="A1587" s="198"/>
      <c r="D1587" s="1"/>
      <c r="E1587" s="1"/>
      <c r="F1587" s="187"/>
      <c r="G1587" s="187"/>
      <c r="H1587" s="80" t="str">
        <f>IF(ISERROR(IF(ISERROR(VLOOKUP((LEFT(D1587,2)),'Fed. Agency Identifier Table'!A$2:C$63,3,FALSE)),(VLOOKUP((LEFT(D1587,1)),'Fed. Agency Identifier Table'!A$2:C$63,3,FALSE)),(VLOOKUP((LEFT(D1587,2)),'Fed. Agency Identifier Table'!A$2:C$63,3,FALSE)))),"",(IF(ISERROR(VLOOKUP((LEFT(D1587,2)),'Fed. Agency Identifier Table'!A$2:C$63,3,FALSE)),(VLOOKUP((LEFT(D1587,1)),'Fed. Agency Identifier Table'!A$2:C$63,3,FALSE)),(VLOOKUP((LEFT(D1587,2)),'Fed. Agency Identifier Table'!A$2:C$63,3,FALSE)))))</f>
        <v/>
      </c>
      <c r="I1587" s="150" t="str">
        <f>IF(ISNUMBER(SEARCH("*.unk*",D1587)),"Other Federal Awards",IF(ISERROR(VLOOKUP(D1587,'CFDA Program Titles Table'!A$2:C$2607,3,FALSE)),"",VLOOKUP(D1587,'CFDA Program Titles Table'!A$2:C$2607,3,FALSE)))</f>
        <v/>
      </c>
      <c r="J1587" s="70"/>
      <c r="K1587" s="70"/>
      <c r="L1587" s="2"/>
      <c r="M1587" s="10"/>
      <c r="N1587" s="10"/>
      <c r="R1587" s="17"/>
      <c r="S1587" s="106" t="str">
        <f>IFERROR(IF(J1587="Y", "Research And Development Programs Cluster:", VLOOKUP(D1587,'Cluster Info'!$A$2:$B$113,2,FALSE)), "Non Cluster:")</f>
        <v>Non Cluster:</v>
      </c>
      <c r="T1587" s="106">
        <f t="shared" si="120"/>
        <v>0</v>
      </c>
      <c r="U1587" s="106">
        <f t="shared" si="122"/>
        <v>0</v>
      </c>
      <c r="V1587" s="106">
        <f t="shared" si="123"/>
        <v>0</v>
      </c>
      <c r="W1587" s="119">
        <f t="shared" si="121"/>
        <v>0</v>
      </c>
      <c r="X1587" s="106">
        <f t="shared" si="124"/>
        <v>0</v>
      </c>
    </row>
    <row r="1588" spans="1:24" ht="14">
      <c r="A1588" s="198"/>
      <c r="D1588" s="1"/>
      <c r="E1588" s="1"/>
      <c r="F1588" s="187"/>
      <c r="G1588" s="187"/>
      <c r="H1588" s="80" t="str">
        <f>IF(ISERROR(IF(ISERROR(VLOOKUP((LEFT(D1588,2)),'Fed. Agency Identifier Table'!A$2:C$63,3,FALSE)),(VLOOKUP((LEFT(D1588,1)),'Fed. Agency Identifier Table'!A$2:C$63,3,FALSE)),(VLOOKUP((LEFT(D1588,2)),'Fed. Agency Identifier Table'!A$2:C$63,3,FALSE)))),"",(IF(ISERROR(VLOOKUP((LEFT(D1588,2)),'Fed. Agency Identifier Table'!A$2:C$63,3,FALSE)),(VLOOKUP((LEFT(D1588,1)),'Fed. Agency Identifier Table'!A$2:C$63,3,FALSE)),(VLOOKUP((LEFT(D1588,2)),'Fed. Agency Identifier Table'!A$2:C$63,3,FALSE)))))</f>
        <v/>
      </c>
      <c r="I1588" s="150" t="str">
        <f>IF(ISNUMBER(SEARCH("*.unk*",D1588)),"Other Federal Awards",IF(ISERROR(VLOOKUP(D1588,'CFDA Program Titles Table'!A$2:C$2607,3,FALSE)),"",VLOOKUP(D1588,'CFDA Program Titles Table'!A$2:C$2607,3,FALSE)))</f>
        <v/>
      </c>
      <c r="J1588" s="70"/>
      <c r="K1588" s="70"/>
      <c r="L1588" s="2"/>
      <c r="M1588" s="10"/>
      <c r="N1588" s="10"/>
      <c r="R1588" s="17"/>
      <c r="S1588" s="106" t="str">
        <f>IFERROR(IF(J1588="Y", "Research And Development Programs Cluster:", VLOOKUP(D1588,'Cluster Info'!$A$2:$B$113,2,FALSE)), "Non Cluster:")</f>
        <v>Non Cluster:</v>
      </c>
      <c r="T1588" s="106">
        <f t="shared" si="120"/>
        <v>0</v>
      </c>
      <c r="U1588" s="106">
        <f t="shared" si="122"/>
        <v>0</v>
      </c>
      <c r="V1588" s="106">
        <f t="shared" si="123"/>
        <v>0</v>
      </c>
      <c r="W1588" s="119">
        <f t="shared" si="121"/>
        <v>0</v>
      </c>
      <c r="X1588" s="106">
        <f t="shared" si="124"/>
        <v>0</v>
      </c>
    </row>
    <row r="1589" spans="1:24" ht="14">
      <c r="A1589" s="198"/>
      <c r="D1589" s="1"/>
      <c r="E1589" s="1"/>
      <c r="F1589" s="187"/>
      <c r="G1589" s="187"/>
      <c r="H1589" s="80" t="str">
        <f>IF(ISERROR(IF(ISERROR(VLOOKUP((LEFT(D1589,2)),'Fed. Agency Identifier Table'!A$2:C$63,3,FALSE)),(VLOOKUP((LEFT(D1589,1)),'Fed. Agency Identifier Table'!A$2:C$63,3,FALSE)),(VLOOKUP((LEFT(D1589,2)),'Fed. Agency Identifier Table'!A$2:C$63,3,FALSE)))),"",(IF(ISERROR(VLOOKUP((LEFT(D1589,2)),'Fed. Agency Identifier Table'!A$2:C$63,3,FALSE)),(VLOOKUP((LEFT(D1589,1)),'Fed. Agency Identifier Table'!A$2:C$63,3,FALSE)),(VLOOKUP((LEFT(D1589,2)),'Fed. Agency Identifier Table'!A$2:C$63,3,FALSE)))))</f>
        <v/>
      </c>
      <c r="I1589" s="150" t="str">
        <f>IF(ISNUMBER(SEARCH("*.unk*",D1589)),"Other Federal Awards",IF(ISERROR(VLOOKUP(D1589,'CFDA Program Titles Table'!A$2:C$2607,3,FALSE)),"",VLOOKUP(D1589,'CFDA Program Titles Table'!A$2:C$2607,3,FALSE)))</f>
        <v/>
      </c>
      <c r="J1589" s="70"/>
      <c r="K1589" s="70"/>
      <c r="L1589" s="2"/>
      <c r="M1589" s="10"/>
      <c r="N1589" s="10"/>
      <c r="R1589" s="17"/>
      <c r="S1589" s="106" t="str">
        <f>IFERROR(IF(J1589="Y", "Research And Development Programs Cluster:", VLOOKUP(D1589,'Cluster Info'!$A$2:$B$113,2,FALSE)), "Non Cluster:")</f>
        <v>Non Cluster:</v>
      </c>
      <c r="T1589" s="106">
        <f t="shared" si="120"/>
        <v>0</v>
      </c>
      <c r="U1589" s="106">
        <f t="shared" si="122"/>
        <v>0</v>
      </c>
      <c r="V1589" s="106">
        <f t="shared" si="123"/>
        <v>0</v>
      </c>
      <c r="W1589" s="119">
        <f t="shared" si="121"/>
        <v>0</v>
      </c>
      <c r="X1589" s="106">
        <f t="shared" si="124"/>
        <v>0</v>
      </c>
    </row>
    <row r="1590" spans="1:24" ht="14">
      <c r="A1590" s="198"/>
      <c r="D1590" s="1"/>
      <c r="E1590" s="1"/>
      <c r="F1590" s="187"/>
      <c r="G1590" s="187"/>
      <c r="H1590" s="80" t="str">
        <f>IF(ISERROR(IF(ISERROR(VLOOKUP((LEFT(D1590,2)),'Fed. Agency Identifier Table'!A$2:C$63,3,FALSE)),(VLOOKUP((LEFT(D1590,1)),'Fed. Agency Identifier Table'!A$2:C$63,3,FALSE)),(VLOOKUP((LEFT(D1590,2)),'Fed. Agency Identifier Table'!A$2:C$63,3,FALSE)))),"",(IF(ISERROR(VLOOKUP((LEFT(D1590,2)),'Fed. Agency Identifier Table'!A$2:C$63,3,FALSE)),(VLOOKUP((LEFT(D1590,1)),'Fed. Agency Identifier Table'!A$2:C$63,3,FALSE)),(VLOOKUP((LEFT(D1590,2)),'Fed. Agency Identifier Table'!A$2:C$63,3,FALSE)))))</f>
        <v/>
      </c>
      <c r="I1590" s="150" t="str">
        <f>IF(ISNUMBER(SEARCH("*.unk*",D1590)),"Other Federal Awards",IF(ISERROR(VLOOKUP(D1590,'CFDA Program Titles Table'!A$2:C$2607,3,FALSE)),"",VLOOKUP(D1590,'CFDA Program Titles Table'!A$2:C$2607,3,FALSE)))</f>
        <v/>
      </c>
      <c r="J1590" s="70"/>
      <c r="K1590" s="70"/>
      <c r="L1590" s="2"/>
      <c r="M1590" s="10"/>
      <c r="N1590" s="10"/>
      <c r="R1590" s="17"/>
      <c r="S1590" s="106" t="str">
        <f>IFERROR(IF(J1590="Y", "Research And Development Programs Cluster:", VLOOKUP(D1590,'Cluster Info'!$A$2:$B$113,2,FALSE)), "Non Cluster:")</f>
        <v>Non Cluster:</v>
      </c>
      <c r="T1590" s="106">
        <f t="shared" si="120"/>
        <v>0</v>
      </c>
      <c r="U1590" s="106">
        <f t="shared" si="122"/>
        <v>0</v>
      </c>
      <c r="V1590" s="106">
        <f t="shared" si="123"/>
        <v>0</v>
      </c>
      <c r="W1590" s="119">
        <f t="shared" si="121"/>
        <v>0</v>
      </c>
      <c r="X1590" s="106">
        <f t="shared" si="124"/>
        <v>0</v>
      </c>
    </row>
    <row r="1591" spans="1:24" ht="14">
      <c r="A1591" s="198"/>
      <c r="D1591" s="1"/>
      <c r="E1591" s="1"/>
      <c r="F1591" s="187"/>
      <c r="G1591" s="187"/>
      <c r="H1591" s="80" t="str">
        <f>IF(ISERROR(IF(ISERROR(VLOOKUP((LEFT(D1591,2)),'Fed. Agency Identifier Table'!A$2:C$63,3,FALSE)),(VLOOKUP((LEFT(D1591,1)),'Fed. Agency Identifier Table'!A$2:C$63,3,FALSE)),(VLOOKUP((LEFT(D1591,2)),'Fed. Agency Identifier Table'!A$2:C$63,3,FALSE)))),"",(IF(ISERROR(VLOOKUP((LEFT(D1591,2)),'Fed. Agency Identifier Table'!A$2:C$63,3,FALSE)),(VLOOKUP((LEFT(D1591,1)),'Fed. Agency Identifier Table'!A$2:C$63,3,FALSE)),(VLOOKUP((LEFT(D1591,2)),'Fed. Agency Identifier Table'!A$2:C$63,3,FALSE)))))</f>
        <v/>
      </c>
      <c r="I1591" s="150" t="str">
        <f>IF(ISNUMBER(SEARCH("*.unk*",D1591)),"Other Federal Awards",IF(ISERROR(VLOOKUP(D1591,'CFDA Program Titles Table'!A$2:C$2607,3,FALSE)),"",VLOOKUP(D1591,'CFDA Program Titles Table'!A$2:C$2607,3,FALSE)))</f>
        <v/>
      </c>
      <c r="J1591" s="70"/>
      <c r="K1591" s="70"/>
      <c r="L1591" s="2"/>
      <c r="M1591" s="10"/>
      <c r="N1591" s="10"/>
      <c r="R1591" s="17"/>
      <c r="S1591" s="106" t="str">
        <f>IFERROR(IF(J1591="Y", "Research And Development Programs Cluster:", VLOOKUP(D1591,'Cluster Info'!$A$2:$B$113,2,FALSE)), "Non Cluster:")</f>
        <v>Non Cluster:</v>
      </c>
      <c r="T1591" s="106">
        <f t="shared" si="120"/>
        <v>0</v>
      </c>
      <c r="U1591" s="106">
        <f t="shared" si="122"/>
        <v>0</v>
      </c>
      <c r="V1591" s="106">
        <f t="shared" si="123"/>
        <v>0</v>
      </c>
      <c r="W1591" s="119">
        <f t="shared" si="121"/>
        <v>0</v>
      </c>
      <c r="X1591" s="106">
        <f t="shared" si="124"/>
        <v>0</v>
      </c>
    </row>
    <row r="1592" spans="1:24" ht="14">
      <c r="A1592" s="198"/>
      <c r="D1592" s="1"/>
      <c r="E1592" s="1"/>
      <c r="F1592" s="187"/>
      <c r="G1592" s="187"/>
      <c r="H1592" s="80" t="str">
        <f>IF(ISERROR(IF(ISERROR(VLOOKUP((LEFT(D1592,2)),'Fed. Agency Identifier Table'!A$2:C$63,3,FALSE)),(VLOOKUP((LEFT(D1592,1)),'Fed. Agency Identifier Table'!A$2:C$63,3,FALSE)),(VLOOKUP((LEFT(D1592,2)),'Fed. Agency Identifier Table'!A$2:C$63,3,FALSE)))),"",(IF(ISERROR(VLOOKUP((LEFT(D1592,2)),'Fed. Agency Identifier Table'!A$2:C$63,3,FALSE)),(VLOOKUP((LEFT(D1592,1)),'Fed. Agency Identifier Table'!A$2:C$63,3,FALSE)),(VLOOKUP((LEFT(D1592,2)),'Fed. Agency Identifier Table'!A$2:C$63,3,FALSE)))))</f>
        <v/>
      </c>
      <c r="I1592" s="150" t="str">
        <f>IF(ISNUMBER(SEARCH("*.unk*",D1592)),"Other Federal Awards",IF(ISERROR(VLOOKUP(D1592,'CFDA Program Titles Table'!A$2:C$2607,3,FALSE)),"",VLOOKUP(D1592,'CFDA Program Titles Table'!A$2:C$2607,3,FALSE)))</f>
        <v/>
      </c>
      <c r="J1592" s="70"/>
      <c r="K1592" s="70"/>
      <c r="L1592" s="2"/>
      <c r="M1592" s="10"/>
      <c r="N1592" s="10"/>
      <c r="R1592" s="17"/>
      <c r="S1592" s="106" t="str">
        <f>IFERROR(IF(J1592="Y", "Research And Development Programs Cluster:", VLOOKUP(D1592,'Cluster Info'!$A$2:$B$113,2,FALSE)), "Non Cluster:")</f>
        <v>Non Cluster:</v>
      </c>
      <c r="T1592" s="106">
        <f t="shared" si="120"/>
        <v>0</v>
      </c>
      <c r="U1592" s="106">
        <f t="shared" si="122"/>
        <v>0</v>
      </c>
      <c r="V1592" s="106">
        <f t="shared" si="123"/>
        <v>0</v>
      </c>
      <c r="W1592" s="119">
        <f t="shared" si="121"/>
        <v>0</v>
      </c>
      <c r="X1592" s="106">
        <f t="shared" si="124"/>
        <v>0</v>
      </c>
    </row>
    <row r="1593" spans="1:24" ht="14">
      <c r="A1593" s="198"/>
      <c r="D1593" s="1"/>
      <c r="E1593" s="1"/>
      <c r="F1593" s="187"/>
      <c r="G1593" s="187"/>
      <c r="H1593" s="80" t="str">
        <f>IF(ISERROR(IF(ISERROR(VLOOKUP((LEFT(D1593,2)),'Fed. Agency Identifier Table'!A$2:C$63,3,FALSE)),(VLOOKUP((LEFT(D1593,1)),'Fed. Agency Identifier Table'!A$2:C$63,3,FALSE)),(VLOOKUP((LEFT(D1593,2)),'Fed. Agency Identifier Table'!A$2:C$63,3,FALSE)))),"",(IF(ISERROR(VLOOKUP((LEFT(D1593,2)),'Fed. Agency Identifier Table'!A$2:C$63,3,FALSE)),(VLOOKUP((LEFT(D1593,1)),'Fed. Agency Identifier Table'!A$2:C$63,3,FALSE)),(VLOOKUP((LEFT(D1593,2)),'Fed. Agency Identifier Table'!A$2:C$63,3,FALSE)))))</f>
        <v/>
      </c>
      <c r="I1593" s="150" t="str">
        <f>IF(ISNUMBER(SEARCH("*.unk*",D1593)),"Other Federal Awards",IF(ISERROR(VLOOKUP(D1593,'CFDA Program Titles Table'!A$2:C$2607,3,FALSE)),"",VLOOKUP(D1593,'CFDA Program Titles Table'!A$2:C$2607,3,FALSE)))</f>
        <v/>
      </c>
      <c r="J1593" s="70"/>
      <c r="K1593" s="70"/>
      <c r="L1593" s="2"/>
      <c r="M1593" s="10"/>
      <c r="N1593" s="10"/>
      <c r="R1593" s="17"/>
      <c r="S1593" s="106" t="str">
        <f>IFERROR(IF(J1593="Y", "Research And Development Programs Cluster:", VLOOKUP(D1593,'Cluster Info'!$A$2:$B$113,2,FALSE)), "Non Cluster:")</f>
        <v>Non Cluster:</v>
      </c>
      <c r="T1593" s="106">
        <f t="shared" si="120"/>
        <v>0</v>
      </c>
      <c r="U1593" s="106">
        <f t="shared" si="122"/>
        <v>0</v>
      </c>
      <c r="V1593" s="106">
        <f t="shared" si="123"/>
        <v>0</v>
      </c>
      <c r="W1593" s="119">
        <f t="shared" si="121"/>
        <v>0</v>
      </c>
      <c r="X1593" s="106">
        <f t="shared" si="124"/>
        <v>0</v>
      </c>
    </row>
    <row r="1594" spans="1:24" ht="14">
      <c r="A1594" s="198"/>
      <c r="D1594" s="1"/>
      <c r="E1594" s="1"/>
      <c r="F1594" s="187"/>
      <c r="G1594" s="187"/>
      <c r="H1594" s="80" t="str">
        <f>IF(ISERROR(IF(ISERROR(VLOOKUP((LEFT(D1594,2)),'Fed. Agency Identifier Table'!A$2:C$63,3,FALSE)),(VLOOKUP((LEFT(D1594,1)),'Fed. Agency Identifier Table'!A$2:C$63,3,FALSE)),(VLOOKUP((LEFT(D1594,2)),'Fed. Agency Identifier Table'!A$2:C$63,3,FALSE)))),"",(IF(ISERROR(VLOOKUP((LEFT(D1594,2)),'Fed. Agency Identifier Table'!A$2:C$63,3,FALSE)),(VLOOKUP((LEFT(D1594,1)),'Fed. Agency Identifier Table'!A$2:C$63,3,FALSE)),(VLOOKUP((LEFT(D1594,2)),'Fed. Agency Identifier Table'!A$2:C$63,3,FALSE)))))</f>
        <v/>
      </c>
      <c r="I1594" s="150" t="str">
        <f>IF(ISNUMBER(SEARCH("*.unk*",D1594)),"Other Federal Awards",IF(ISERROR(VLOOKUP(D1594,'CFDA Program Titles Table'!A$2:C$2607,3,FALSE)),"",VLOOKUP(D1594,'CFDA Program Titles Table'!A$2:C$2607,3,FALSE)))</f>
        <v/>
      </c>
      <c r="J1594" s="70"/>
      <c r="K1594" s="70"/>
      <c r="L1594" s="2"/>
      <c r="M1594" s="10"/>
      <c r="N1594" s="10"/>
      <c r="R1594" s="17"/>
      <c r="S1594" s="106" t="str">
        <f>IFERROR(IF(J1594="Y", "Research And Development Programs Cluster:", VLOOKUP(D1594,'Cluster Info'!$A$2:$B$113,2,FALSE)), "Non Cluster:")</f>
        <v>Non Cluster:</v>
      </c>
      <c r="T1594" s="106">
        <f t="shared" si="120"/>
        <v>0</v>
      </c>
      <c r="U1594" s="106">
        <f t="shared" si="122"/>
        <v>0</v>
      </c>
      <c r="V1594" s="106">
        <f t="shared" si="123"/>
        <v>0</v>
      </c>
      <c r="W1594" s="119">
        <f t="shared" si="121"/>
        <v>0</v>
      </c>
      <c r="X1594" s="106">
        <f t="shared" si="124"/>
        <v>0</v>
      </c>
    </row>
    <row r="1595" spans="1:24" ht="14">
      <c r="A1595" s="198"/>
      <c r="D1595" s="1"/>
      <c r="E1595" s="1"/>
      <c r="F1595" s="187"/>
      <c r="G1595" s="187"/>
      <c r="H1595" s="80" t="str">
        <f>IF(ISERROR(IF(ISERROR(VLOOKUP((LEFT(D1595,2)),'Fed. Agency Identifier Table'!A$2:C$63,3,FALSE)),(VLOOKUP((LEFT(D1595,1)),'Fed. Agency Identifier Table'!A$2:C$63,3,FALSE)),(VLOOKUP((LEFT(D1595,2)),'Fed. Agency Identifier Table'!A$2:C$63,3,FALSE)))),"",(IF(ISERROR(VLOOKUP((LEFT(D1595,2)),'Fed. Agency Identifier Table'!A$2:C$63,3,FALSE)),(VLOOKUP((LEFT(D1595,1)),'Fed. Agency Identifier Table'!A$2:C$63,3,FALSE)),(VLOOKUP((LEFT(D1595,2)),'Fed. Agency Identifier Table'!A$2:C$63,3,FALSE)))))</f>
        <v/>
      </c>
      <c r="I1595" s="150" t="str">
        <f>IF(ISNUMBER(SEARCH("*.unk*",D1595)),"Other Federal Awards",IF(ISERROR(VLOOKUP(D1595,'CFDA Program Titles Table'!A$2:C$2607,3,FALSE)),"",VLOOKUP(D1595,'CFDA Program Titles Table'!A$2:C$2607,3,FALSE)))</f>
        <v/>
      </c>
      <c r="J1595" s="70"/>
      <c r="K1595" s="70"/>
      <c r="L1595" s="2"/>
      <c r="M1595" s="10"/>
      <c r="N1595" s="10"/>
      <c r="R1595" s="17"/>
      <c r="S1595" s="106" t="str">
        <f>IFERROR(IF(J1595="Y", "Research And Development Programs Cluster:", VLOOKUP(D1595,'Cluster Info'!$A$2:$B$113,2,FALSE)), "Non Cluster:")</f>
        <v>Non Cluster:</v>
      </c>
      <c r="T1595" s="106">
        <f t="shared" si="120"/>
        <v>0</v>
      </c>
      <c r="U1595" s="106">
        <f t="shared" si="122"/>
        <v>0</v>
      </c>
      <c r="V1595" s="106">
        <f t="shared" si="123"/>
        <v>0</v>
      </c>
      <c r="W1595" s="119">
        <f t="shared" si="121"/>
        <v>0</v>
      </c>
      <c r="X1595" s="106">
        <f t="shared" si="124"/>
        <v>0</v>
      </c>
    </row>
    <row r="1596" spans="1:24" ht="14">
      <c r="A1596" s="198"/>
      <c r="D1596" s="1"/>
      <c r="E1596" s="1"/>
      <c r="F1596" s="187"/>
      <c r="G1596" s="187"/>
      <c r="H1596" s="80" t="str">
        <f>IF(ISERROR(IF(ISERROR(VLOOKUP((LEFT(D1596,2)),'Fed. Agency Identifier Table'!A$2:C$63,3,FALSE)),(VLOOKUP((LEFT(D1596,1)),'Fed. Agency Identifier Table'!A$2:C$63,3,FALSE)),(VLOOKUP((LEFT(D1596,2)),'Fed. Agency Identifier Table'!A$2:C$63,3,FALSE)))),"",(IF(ISERROR(VLOOKUP((LEFT(D1596,2)),'Fed. Agency Identifier Table'!A$2:C$63,3,FALSE)),(VLOOKUP((LEFT(D1596,1)),'Fed. Agency Identifier Table'!A$2:C$63,3,FALSE)),(VLOOKUP((LEFT(D1596,2)),'Fed. Agency Identifier Table'!A$2:C$63,3,FALSE)))))</f>
        <v/>
      </c>
      <c r="I1596" s="150" t="str">
        <f>IF(ISNUMBER(SEARCH("*.unk*",D1596)),"Other Federal Awards",IF(ISERROR(VLOOKUP(D1596,'CFDA Program Titles Table'!A$2:C$2607,3,FALSE)),"",VLOOKUP(D1596,'CFDA Program Titles Table'!A$2:C$2607,3,FALSE)))</f>
        <v/>
      </c>
      <c r="J1596" s="70"/>
      <c r="K1596" s="70"/>
      <c r="L1596" s="2"/>
      <c r="M1596" s="10"/>
      <c r="N1596" s="10"/>
      <c r="R1596" s="17"/>
      <c r="S1596" s="106" t="str">
        <f>IFERROR(IF(J1596="Y", "Research And Development Programs Cluster:", VLOOKUP(D1596,'Cluster Info'!$A$2:$B$113,2,FALSE)), "Non Cluster:")</f>
        <v>Non Cluster:</v>
      </c>
      <c r="T1596" s="106">
        <f t="shared" si="120"/>
        <v>0</v>
      </c>
      <c r="U1596" s="106">
        <f t="shared" si="122"/>
        <v>0</v>
      </c>
      <c r="V1596" s="106">
        <f t="shared" si="123"/>
        <v>0</v>
      </c>
      <c r="W1596" s="119">
        <f t="shared" si="121"/>
        <v>0</v>
      </c>
      <c r="X1596" s="106">
        <f t="shared" si="124"/>
        <v>0</v>
      </c>
    </row>
    <row r="1597" spans="1:24" ht="14">
      <c r="A1597" s="198"/>
      <c r="D1597" s="1"/>
      <c r="E1597" s="1"/>
      <c r="F1597" s="187"/>
      <c r="G1597" s="187"/>
      <c r="H1597" s="80" t="str">
        <f>IF(ISERROR(IF(ISERROR(VLOOKUP((LEFT(D1597,2)),'Fed. Agency Identifier Table'!A$2:C$63,3,FALSE)),(VLOOKUP((LEFT(D1597,1)),'Fed. Agency Identifier Table'!A$2:C$63,3,FALSE)),(VLOOKUP((LEFT(D1597,2)),'Fed. Agency Identifier Table'!A$2:C$63,3,FALSE)))),"",(IF(ISERROR(VLOOKUP((LEFT(D1597,2)),'Fed. Agency Identifier Table'!A$2:C$63,3,FALSE)),(VLOOKUP((LEFT(D1597,1)),'Fed. Agency Identifier Table'!A$2:C$63,3,FALSE)),(VLOOKUP((LEFT(D1597,2)),'Fed. Agency Identifier Table'!A$2:C$63,3,FALSE)))))</f>
        <v/>
      </c>
      <c r="I1597" s="150" t="str">
        <f>IF(ISNUMBER(SEARCH("*.unk*",D1597)),"Other Federal Awards",IF(ISERROR(VLOOKUP(D1597,'CFDA Program Titles Table'!A$2:C$2607,3,FALSE)),"",VLOOKUP(D1597,'CFDA Program Titles Table'!A$2:C$2607,3,FALSE)))</f>
        <v/>
      </c>
      <c r="J1597" s="70"/>
      <c r="K1597" s="70"/>
      <c r="L1597" s="2"/>
      <c r="M1597" s="10"/>
      <c r="N1597" s="10"/>
      <c r="R1597" s="17"/>
      <c r="S1597" s="106" t="str">
        <f>IFERROR(IF(J1597="Y", "Research And Development Programs Cluster:", VLOOKUP(D1597,'Cluster Info'!$A$2:$B$113,2,FALSE)), "Non Cluster:")</f>
        <v>Non Cluster:</v>
      </c>
      <c r="T1597" s="106">
        <f t="shared" si="120"/>
        <v>0</v>
      </c>
      <c r="U1597" s="106">
        <f t="shared" si="122"/>
        <v>0</v>
      </c>
      <c r="V1597" s="106">
        <f t="shared" si="123"/>
        <v>0</v>
      </c>
      <c r="W1597" s="119">
        <f t="shared" si="121"/>
        <v>0</v>
      </c>
      <c r="X1597" s="106">
        <f t="shared" si="124"/>
        <v>0</v>
      </c>
    </row>
    <row r="1598" spans="1:24" ht="14">
      <c r="A1598" s="198"/>
      <c r="D1598" s="1"/>
      <c r="E1598" s="1"/>
      <c r="F1598" s="187"/>
      <c r="G1598" s="187"/>
      <c r="H1598" s="80" t="str">
        <f>IF(ISERROR(IF(ISERROR(VLOOKUP((LEFT(D1598,2)),'Fed. Agency Identifier Table'!A$2:C$63,3,FALSE)),(VLOOKUP((LEFT(D1598,1)),'Fed. Agency Identifier Table'!A$2:C$63,3,FALSE)),(VLOOKUP((LEFT(D1598,2)),'Fed. Agency Identifier Table'!A$2:C$63,3,FALSE)))),"",(IF(ISERROR(VLOOKUP((LEFT(D1598,2)),'Fed. Agency Identifier Table'!A$2:C$63,3,FALSE)),(VLOOKUP((LEFT(D1598,1)),'Fed. Agency Identifier Table'!A$2:C$63,3,FALSE)),(VLOOKUP((LEFT(D1598,2)),'Fed. Agency Identifier Table'!A$2:C$63,3,FALSE)))))</f>
        <v/>
      </c>
      <c r="I1598" s="150" t="str">
        <f>IF(ISNUMBER(SEARCH("*.unk*",D1598)),"Other Federal Awards",IF(ISERROR(VLOOKUP(D1598,'CFDA Program Titles Table'!A$2:C$2607,3,FALSE)),"",VLOOKUP(D1598,'CFDA Program Titles Table'!A$2:C$2607,3,FALSE)))</f>
        <v/>
      </c>
      <c r="J1598" s="70"/>
      <c r="K1598" s="70"/>
      <c r="L1598" s="2"/>
      <c r="M1598" s="10"/>
      <c r="N1598" s="10"/>
      <c r="R1598" s="17"/>
      <c r="S1598" s="106" t="str">
        <f>IFERROR(IF(J1598="Y", "Research And Development Programs Cluster:", VLOOKUP(D1598,'Cluster Info'!$A$2:$B$113,2,FALSE)), "Non Cluster:")</f>
        <v>Non Cluster:</v>
      </c>
      <c r="T1598" s="106">
        <f t="shared" si="120"/>
        <v>0</v>
      </c>
      <c r="U1598" s="106">
        <f t="shared" si="122"/>
        <v>0</v>
      </c>
      <c r="V1598" s="106">
        <f t="shared" si="123"/>
        <v>0</v>
      </c>
      <c r="W1598" s="119">
        <f t="shared" si="121"/>
        <v>0</v>
      </c>
      <c r="X1598" s="106">
        <f t="shared" si="124"/>
        <v>0</v>
      </c>
    </row>
    <row r="1599" spans="1:24" ht="14">
      <c r="A1599" s="198"/>
      <c r="D1599" s="1"/>
      <c r="E1599" s="1"/>
      <c r="F1599" s="187"/>
      <c r="G1599" s="187"/>
      <c r="H1599" s="80" t="str">
        <f>IF(ISERROR(IF(ISERROR(VLOOKUP((LEFT(D1599,2)),'Fed. Agency Identifier Table'!A$2:C$63,3,FALSE)),(VLOOKUP((LEFT(D1599,1)),'Fed. Agency Identifier Table'!A$2:C$63,3,FALSE)),(VLOOKUP((LEFT(D1599,2)),'Fed. Agency Identifier Table'!A$2:C$63,3,FALSE)))),"",(IF(ISERROR(VLOOKUP((LEFT(D1599,2)),'Fed. Agency Identifier Table'!A$2:C$63,3,FALSE)),(VLOOKUP((LEFT(D1599,1)),'Fed. Agency Identifier Table'!A$2:C$63,3,FALSE)),(VLOOKUP((LEFT(D1599,2)),'Fed. Agency Identifier Table'!A$2:C$63,3,FALSE)))))</f>
        <v/>
      </c>
      <c r="I1599" s="150" t="str">
        <f>IF(ISNUMBER(SEARCH("*.unk*",D1599)),"Other Federal Awards",IF(ISERROR(VLOOKUP(D1599,'CFDA Program Titles Table'!A$2:C$2607,3,FALSE)),"",VLOOKUP(D1599,'CFDA Program Titles Table'!A$2:C$2607,3,FALSE)))</f>
        <v/>
      </c>
      <c r="J1599" s="70"/>
      <c r="K1599" s="70"/>
      <c r="L1599" s="2"/>
      <c r="M1599" s="10"/>
      <c r="N1599" s="10"/>
      <c r="R1599" s="17"/>
      <c r="S1599" s="106" t="str">
        <f>IFERROR(IF(J1599="Y", "Research And Development Programs Cluster:", VLOOKUP(D1599,'Cluster Info'!$A$2:$B$113,2,FALSE)), "Non Cluster:")</f>
        <v>Non Cluster:</v>
      </c>
      <c r="T1599" s="106">
        <f t="shared" si="120"/>
        <v>0</v>
      </c>
      <c r="U1599" s="106">
        <f t="shared" si="122"/>
        <v>0</v>
      </c>
      <c r="V1599" s="106">
        <f t="shared" si="123"/>
        <v>0</v>
      </c>
      <c r="W1599" s="119">
        <f t="shared" si="121"/>
        <v>0</v>
      </c>
      <c r="X1599" s="106">
        <f t="shared" si="124"/>
        <v>0</v>
      </c>
    </row>
    <row r="1600" spans="1:24" ht="14">
      <c r="A1600" s="198"/>
      <c r="D1600" s="1"/>
      <c r="E1600" s="1"/>
      <c r="F1600" s="187"/>
      <c r="G1600" s="187"/>
      <c r="H1600" s="80" t="str">
        <f>IF(ISERROR(IF(ISERROR(VLOOKUP((LEFT(D1600,2)),'Fed. Agency Identifier Table'!A$2:C$63,3,FALSE)),(VLOOKUP((LEFT(D1600,1)),'Fed. Agency Identifier Table'!A$2:C$63,3,FALSE)),(VLOOKUP((LEFT(D1600,2)),'Fed. Agency Identifier Table'!A$2:C$63,3,FALSE)))),"",(IF(ISERROR(VLOOKUP((LEFT(D1600,2)),'Fed. Agency Identifier Table'!A$2:C$63,3,FALSE)),(VLOOKUP((LEFT(D1600,1)),'Fed. Agency Identifier Table'!A$2:C$63,3,FALSE)),(VLOOKUP((LEFT(D1600,2)),'Fed. Agency Identifier Table'!A$2:C$63,3,FALSE)))))</f>
        <v/>
      </c>
      <c r="I1600" s="150" t="str">
        <f>IF(ISNUMBER(SEARCH("*.unk*",D1600)),"Other Federal Awards",IF(ISERROR(VLOOKUP(D1600,'CFDA Program Titles Table'!A$2:C$2607,3,FALSE)),"",VLOOKUP(D1600,'CFDA Program Titles Table'!A$2:C$2607,3,FALSE)))</f>
        <v/>
      </c>
      <c r="J1600" s="70"/>
      <c r="K1600" s="70"/>
      <c r="L1600" s="2"/>
      <c r="M1600" s="10"/>
      <c r="N1600" s="10"/>
      <c r="R1600" s="17"/>
      <c r="S1600" s="106" t="str">
        <f>IFERROR(IF(J1600="Y", "Research And Development Programs Cluster:", VLOOKUP(D1600,'Cluster Info'!$A$2:$B$113,2,FALSE)), "Non Cluster:")</f>
        <v>Non Cluster:</v>
      </c>
      <c r="T1600" s="106">
        <f t="shared" si="120"/>
        <v>0</v>
      </c>
      <c r="U1600" s="106">
        <f t="shared" si="122"/>
        <v>0</v>
      </c>
      <c r="V1600" s="106">
        <f t="shared" si="123"/>
        <v>0</v>
      </c>
      <c r="W1600" s="119">
        <f t="shared" si="121"/>
        <v>0</v>
      </c>
      <c r="X1600" s="106">
        <f t="shared" si="124"/>
        <v>0</v>
      </c>
    </row>
    <row r="1601" spans="1:24" ht="14">
      <c r="A1601" s="198"/>
      <c r="D1601" s="1"/>
      <c r="E1601" s="1"/>
      <c r="F1601" s="187"/>
      <c r="G1601" s="187"/>
      <c r="H1601" s="80" t="str">
        <f>IF(ISERROR(IF(ISERROR(VLOOKUP((LEFT(D1601,2)),'Fed. Agency Identifier Table'!A$2:C$63,3,FALSE)),(VLOOKUP((LEFT(D1601,1)),'Fed. Agency Identifier Table'!A$2:C$63,3,FALSE)),(VLOOKUP((LEFT(D1601,2)),'Fed. Agency Identifier Table'!A$2:C$63,3,FALSE)))),"",(IF(ISERROR(VLOOKUP((LEFT(D1601,2)),'Fed. Agency Identifier Table'!A$2:C$63,3,FALSE)),(VLOOKUP((LEFT(D1601,1)),'Fed. Agency Identifier Table'!A$2:C$63,3,FALSE)),(VLOOKUP((LEFT(D1601,2)),'Fed. Agency Identifier Table'!A$2:C$63,3,FALSE)))))</f>
        <v/>
      </c>
      <c r="I1601" s="150" t="str">
        <f>IF(ISNUMBER(SEARCH("*.unk*",D1601)),"Other Federal Awards",IF(ISERROR(VLOOKUP(D1601,'CFDA Program Titles Table'!A$2:C$2607,3,FALSE)),"",VLOOKUP(D1601,'CFDA Program Titles Table'!A$2:C$2607,3,FALSE)))</f>
        <v/>
      </c>
      <c r="J1601" s="70"/>
      <c r="K1601" s="70"/>
      <c r="L1601" s="2"/>
      <c r="M1601" s="10"/>
      <c r="N1601" s="10"/>
      <c r="R1601" s="17"/>
      <c r="S1601" s="106" t="str">
        <f>IFERROR(IF(J1601="Y", "Research And Development Programs Cluster:", VLOOKUP(D1601,'Cluster Info'!$A$2:$B$113,2,FALSE)), "Non Cluster:")</f>
        <v>Non Cluster:</v>
      </c>
      <c r="T1601" s="106">
        <f t="shared" si="120"/>
        <v>0</v>
      </c>
      <c r="U1601" s="106">
        <f t="shared" si="122"/>
        <v>0</v>
      </c>
      <c r="V1601" s="106">
        <f t="shared" si="123"/>
        <v>0</v>
      </c>
      <c r="W1601" s="119">
        <f t="shared" si="121"/>
        <v>0</v>
      </c>
      <c r="X1601" s="106">
        <f t="shared" si="124"/>
        <v>0</v>
      </c>
    </row>
    <row r="1602" spans="1:24" ht="14">
      <c r="A1602" s="198"/>
      <c r="D1602" s="1"/>
      <c r="E1602" s="1"/>
      <c r="F1602" s="187"/>
      <c r="G1602" s="187"/>
      <c r="H1602" s="80" t="str">
        <f>IF(ISERROR(IF(ISERROR(VLOOKUP((LEFT(D1602,2)),'Fed. Agency Identifier Table'!A$2:C$63,3,FALSE)),(VLOOKUP((LEFT(D1602,1)),'Fed. Agency Identifier Table'!A$2:C$63,3,FALSE)),(VLOOKUP((LEFT(D1602,2)),'Fed. Agency Identifier Table'!A$2:C$63,3,FALSE)))),"",(IF(ISERROR(VLOOKUP((LEFT(D1602,2)),'Fed. Agency Identifier Table'!A$2:C$63,3,FALSE)),(VLOOKUP((LEFT(D1602,1)),'Fed. Agency Identifier Table'!A$2:C$63,3,FALSE)),(VLOOKUP((LEFT(D1602,2)),'Fed. Agency Identifier Table'!A$2:C$63,3,FALSE)))))</f>
        <v/>
      </c>
      <c r="I1602" s="150" t="str">
        <f>IF(ISNUMBER(SEARCH("*.unk*",D1602)),"Other Federal Awards",IF(ISERROR(VLOOKUP(D1602,'CFDA Program Titles Table'!A$2:C$2607,3,FALSE)),"",VLOOKUP(D1602,'CFDA Program Titles Table'!A$2:C$2607,3,FALSE)))</f>
        <v/>
      </c>
      <c r="J1602" s="70"/>
      <c r="K1602" s="70"/>
      <c r="L1602" s="2"/>
      <c r="M1602" s="10"/>
      <c r="N1602" s="10"/>
      <c r="R1602" s="17"/>
      <c r="S1602" s="106" t="str">
        <f>IFERROR(IF(J1602="Y", "Research And Development Programs Cluster:", VLOOKUP(D1602,'Cluster Info'!$A$2:$B$113,2,FALSE)), "Non Cluster:")</f>
        <v>Non Cluster:</v>
      </c>
      <c r="T1602" s="106">
        <f t="shared" ref="T1602:T1665" si="125">IF(E1602="Y","ARRA - "&amp;N1602, N1602)</f>
        <v>0</v>
      </c>
      <c r="U1602" s="106">
        <f t="shared" si="122"/>
        <v>0</v>
      </c>
      <c r="V1602" s="106">
        <f t="shared" si="123"/>
        <v>0</v>
      </c>
      <c r="W1602" s="119">
        <f t="shared" ref="W1602:W1665" si="126">IF(AND(J1602="Y",I1602="Other Federal Awards"),(LEFT(D1602,2)&amp;".RD"),D1602)</f>
        <v>0</v>
      </c>
      <c r="X1602" s="106">
        <f t="shared" si="124"/>
        <v>0</v>
      </c>
    </row>
    <row r="1603" spans="1:24" ht="14">
      <c r="A1603" s="198"/>
      <c r="D1603" s="1"/>
      <c r="E1603" s="1"/>
      <c r="F1603" s="187"/>
      <c r="G1603" s="187"/>
      <c r="H1603" s="80" t="str">
        <f>IF(ISERROR(IF(ISERROR(VLOOKUP((LEFT(D1603,2)),'Fed. Agency Identifier Table'!A$2:C$63,3,FALSE)),(VLOOKUP((LEFT(D1603,1)),'Fed. Agency Identifier Table'!A$2:C$63,3,FALSE)),(VLOOKUP((LEFT(D1603,2)),'Fed. Agency Identifier Table'!A$2:C$63,3,FALSE)))),"",(IF(ISERROR(VLOOKUP((LEFT(D1603,2)),'Fed. Agency Identifier Table'!A$2:C$63,3,FALSE)),(VLOOKUP((LEFT(D1603,1)),'Fed. Agency Identifier Table'!A$2:C$63,3,FALSE)),(VLOOKUP((LEFT(D1603,2)),'Fed. Agency Identifier Table'!A$2:C$63,3,FALSE)))))</f>
        <v/>
      </c>
      <c r="I1603" s="150" t="str">
        <f>IF(ISNUMBER(SEARCH("*.unk*",D1603)),"Other Federal Awards",IF(ISERROR(VLOOKUP(D1603,'CFDA Program Titles Table'!A$2:C$2607,3,FALSE)),"",VLOOKUP(D1603,'CFDA Program Titles Table'!A$2:C$2607,3,FALSE)))</f>
        <v/>
      </c>
      <c r="J1603" s="70"/>
      <c r="K1603" s="70"/>
      <c r="L1603" s="2"/>
      <c r="M1603" s="10"/>
      <c r="N1603" s="10"/>
      <c r="R1603" s="17"/>
      <c r="S1603" s="106" t="str">
        <f>IFERROR(IF(J1603="Y", "Research And Development Programs Cluster:", VLOOKUP(D1603,'Cluster Info'!$A$2:$B$113,2,FALSE)), "Non Cluster:")</f>
        <v>Non Cluster:</v>
      </c>
      <c r="T1603" s="106">
        <f t="shared" si="125"/>
        <v>0</v>
      </c>
      <c r="U1603" s="106">
        <f t="shared" ref="U1603:U1666" si="127">IF(F1603="Y","COVID-19 - "&amp;N1603, N1603)</f>
        <v>0</v>
      </c>
      <c r="V1603" s="106">
        <f t="shared" ref="V1603:V1666" si="128">IF(G1603="Y","ARP - "&amp;N1603, N1603)</f>
        <v>0</v>
      </c>
      <c r="W1603" s="119">
        <f t="shared" si="126"/>
        <v>0</v>
      </c>
      <c r="X1603" s="106">
        <f t="shared" ref="X1603:X1666" si="129">O1603-P1603</f>
        <v>0</v>
      </c>
    </row>
    <row r="1604" spans="1:24" ht="14">
      <c r="A1604" s="198"/>
      <c r="D1604" s="1"/>
      <c r="E1604" s="1"/>
      <c r="F1604" s="187"/>
      <c r="G1604" s="187"/>
      <c r="H1604" s="80" t="str">
        <f>IF(ISERROR(IF(ISERROR(VLOOKUP((LEFT(D1604,2)),'Fed. Agency Identifier Table'!A$2:C$63,3,FALSE)),(VLOOKUP((LEFT(D1604,1)),'Fed. Agency Identifier Table'!A$2:C$63,3,FALSE)),(VLOOKUP((LEFT(D1604,2)),'Fed. Agency Identifier Table'!A$2:C$63,3,FALSE)))),"",(IF(ISERROR(VLOOKUP((LEFT(D1604,2)),'Fed. Agency Identifier Table'!A$2:C$63,3,FALSE)),(VLOOKUP((LEFT(D1604,1)),'Fed. Agency Identifier Table'!A$2:C$63,3,FALSE)),(VLOOKUP((LEFT(D1604,2)),'Fed. Agency Identifier Table'!A$2:C$63,3,FALSE)))))</f>
        <v/>
      </c>
      <c r="I1604" s="150" t="str">
        <f>IF(ISNUMBER(SEARCH("*.unk*",D1604)),"Other Federal Awards",IF(ISERROR(VLOOKUP(D1604,'CFDA Program Titles Table'!A$2:C$2607,3,FALSE)),"",VLOOKUP(D1604,'CFDA Program Titles Table'!A$2:C$2607,3,FALSE)))</f>
        <v/>
      </c>
      <c r="J1604" s="70"/>
      <c r="K1604" s="70"/>
      <c r="L1604" s="2"/>
      <c r="M1604" s="10"/>
      <c r="N1604" s="10"/>
      <c r="R1604" s="17"/>
      <c r="S1604" s="106" t="str">
        <f>IFERROR(IF(J1604="Y", "Research And Development Programs Cluster:", VLOOKUP(D1604,'Cluster Info'!$A$2:$B$113,2,FALSE)), "Non Cluster:")</f>
        <v>Non Cluster:</v>
      </c>
      <c r="T1604" s="106">
        <f t="shared" si="125"/>
        <v>0</v>
      </c>
      <c r="U1604" s="106">
        <f t="shared" si="127"/>
        <v>0</v>
      </c>
      <c r="V1604" s="106">
        <f t="shared" si="128"/>
        <v>0</v>
      </c>
      <c r="W1604" s="119">
        <f t="shared" si="126"/>
        <v>0</v>
      </c>
      <c r="X1604" s="106">
        <f t="shared" si="129"/>
        <v>0</v>
      </c>
    </row>
    <row r="1605" spans="1:24" ht="14">
      <c r="A1605" s="198"/>
      <c r="D1605" s="1"/>
      <c r="E1605" s="1"/>
      <c r="F1605" s="187"/>
      <c r="G1605" s="187"/>
      <c r="H1605" s="80" t="str">
        <f>IF(ISERROR(IF(ISERROR(VLOOKUP((LEFT(D1605,2)),'Fed. Agency Identifier Table'!A$2:C$63,3,FALSE)),(VLOOKUP((LEFT(D1605,1)),'Fed. Agency Identifier Table'!A$2:C$63,3,FALSE)),(VLOOKUP((LEFT(D1605,2)),'Fed. Agency Identifier Table'!A$2:C$63,3,FALSE)))),"",(IF(ISERROR(VLOOKUP((LEFT(D1605,2)),'Fed. Agency Identifier Table'!A$2:C$63,3,FALSE)),(VLOOKUP((LEFT(D1605,1)),'Fed. Agency Identifier Table'!A$2:C$63,3,FALSE)),(VLOOKUP((LEFT(D1605,2)),'Fed. Agency Identifier Table'!A$2:C$63,3,FALSE)))))</f>
        <v/>
      </c>
      <c r="I1605" s="150" t="str">
        <f>IF(ISNUMBER(SEARCH("*.unk*",D1605)),"Other Federal Awards",IF(ISERROR(VLOOKUP(D1605,'CFDA Program Titles Table'!A$2:C$2607,3,FALSE)),"",VLOOKUP(D1605,'CFDA Program Titles Table'!A$2:C$2607,3,FALSE)))</f>
        <v/>
      </c>
      <c r="J1605" s="70"/>
      <c r="K1605" s="70"/>
      <c r="L1605" s="2"/>
      <c r="M1605" s="10"/>
      <c r="N1605" s="10"/>
      <c r="R1605" s="17"/>
      <c r="S1605" s="106" t="str">
        <f>IFERROR(IF(J1605="Y", "Research And Development Programs Cluster:", VLOOKUP(D1605,'Cluster Info'!$A$2:$B$113,2,FALSE)), "Non Cluster:")</f>
        <v>Non Cluster:</v>
      </c>
      <c r="T1605" s="106">
        <f t="shared" si="125"/>
        <v>0</v>
      </c>
      <c r="U1605" s="106">
        <f t="shared" si="127"/>
        <v>0</v>
      </c>
      <c r="V1605" s="106">
        <f t="shared" si="128"/>
        <v>0</v>
      </c>
      <c r="W1605" s="119">
        <f t="shared" si="126"/>
        <v>0</v>
      </c>
      <c r="X1605" s="106">
        <f t="shared" si="129"/>
        <v>0</v>
      </c>
    </row>
    <row r="1606" spans="1:24" ht="14">
      <c r="A1606" s="198"/>
      <c r="D1606" s="1"/>
      <c r="E1606" s="1"/>
      <c r="F1606" s="187"/>
      <c r="G1606" s="187"/>
      <c r="H1606" s="80" t="str">
        <f>IF(ISERROR(IF(ISERROR(VLOOKUP((LEFT(D1606,2)),'Fed. Agency Identifier Table'!A$2:C$63,3,FALSE)),(VLOOKUP((LEFT(D1606,1)),'Fed. Agency Identifier Table'!A$2:C$63,3,FALSE)),(VLOOKUP((LEFT(D1606,2)),'Fed. Agency Identifier Table'!A$2:C$63,3,FALSE)))),"",(IF(ISERROR(VLOOKUP((LEFT(D1606,2)),'Fed. Agency Identifier Table'!A$2:C$63,3,FALSE)),(VLOOKUP((LEFT(D1606,1)),'Fed. Agency Identifier Table'!A$2:C$63,3,FALSE)),(VLOOKUP((LEFT(D1606,2)),'Fed. Agency Identifier Table'!A$2:C$63,3,FALSE)))))</f>
        <v/>
      </c>
      <c r="I1606" s="150" t="str">
        <f>IF(ISNUMBER(SEARCH("*.unk*",D1606)),"Other Federal Awards",IF(ISERROR(VLOOKUP(D1606,'CFDA Program Titles Table'!A$2:C$2607,3,FALSE)),"",VLOOKUP(D1606,'CFDA Program Titles Table'!A$2:C$2607,3,FALSE)))</f>
        <v/>
      </c>
      <c r="J1606" s="70"/>
      <c r="K1606" s="70"/>
      <c r="L1606" s="2"/>
      <c r="M1606" s="10"/>
      <c r="N1606" s="10"/>
      <c r="R1606" s="17"/>
      <c r="S1606" s="106" t="str">
        <f>IFERROR(IF(J1606="Y", "Research And Development Programs Cluster:", VLOOKUP(D1606,'Cluster Info'!$A$2:$B$113,2,FALSE)), "Non Cluster:")</f>
        <v>Non Cluster:</v>
      </c>
      <c r="T1606" s="106">
        <f t="shared" si="125"/>
        <v>0</v>
      </c>
      <c r="U1606" s="106">
        <f t="shared" si="127"/>
        <v>0</v>
      </c>
      <c r="V1606" s="106">
        <f t="shared" si="128"/>
        <v>0</v>
      </c>
      <c r="W1606" s="119">
        <f t="shared" si="126"/>
        <v>0</v>
      </c>
      <c r="X1606" s="106">
        <f t="shared" si="129"/>
        <v>0</v>
      </c>
    </row>
    <row r="1607" spans="1:24" ht="14">
      <c r="A1607" s="198"/>
      <c r="D1607" s="1"/>
      <c r="E1607" s="1"/>
      <c r="F1607" s="187"/>
      <c r="G1607" s="187"/>
      <c r="H1607" s="80" t="str">
        <f>IF(ISERROR(IF(ISERROR(VLOOKUP((LEFT(D1607,2)),'Fed. Agency Identifier Table'!A$2:C$63,3,FALSE)),(VLOOKUP((LEFT(D1607,1)),'Fed. Agency Identifier Table'!A$2:C$63,3,FALSE)),(VLOOKUP((LEFT(D1607,2)),'Fed. Agency Identifier Table'!A$2:C$63,3,FALSE)))),"",(IF(ISERROR(VLOOKUP((LEFT(D1607,2)),'Fed. Agency Identifier Table'!A$2:C$63,3,FALSE)),(VLOOKUP((LEFT(D1607,1)),'Fed. Agency Identifier Table'!A$2:C$63,3,FALSE)),(VLOOKUP((LEFT(D1607,2)),'Fed. Agency Identifier Table'!A$2:C$63,3,FALSE)))))</f>
        <v/>
      </c>
      <c r="I1607" s="150" t="str">
        <f>IF(ISNUMBER(SEARCH("*.unk*",D1607)),"Other Federal Awards",IF(ISERROR(VLOOKUP(D1607,'CFDA Program Titles Table'!A$2:C$2607,3,FALSE)),"",VLOOKUP(D1607,'CFDA Program Titles Table'!A$2:C$2607,3,FALSE)))</f>
        <v/>
      </c>
      <c r="J1607" s="70"/>
      <c r="K1607" s="70"/>
      <c r="L1607" s="2"/>
      <c r="M1607" s="10"/>
      <c r="N1607" s="10"/>
      <c r="R1607" s="17"/>
      <c r="S1607" s="106" t="str">
        <f>IFERROR(IF(J1607="Y", "Research And Development Programs Cluster:", VLOOKUP(D1607,'Cluster Info'!$A$2:$B$113,2,FALSE)), "Non Cluster:")</f>
        <v>Non Cluster:</v>
      </c>
      <c r="T1607" s="106">
        <f t="shared" si="125"/>
        <v>0</v>
      </c>
      <c r="U1607" s="106">
        <f t="shared" si="127"/>
        <v>0</v>
      </c>
      <c r="V1607" s="106">
        <f t="shared" si="128"/>
        <v>0</v>
      </c>
      <c r="W1607" s="119">
        <f t="shared" si="126"/>
        <v>0</v>
      </c>
      <c r="X1607" s="106">
        <f t="shared" si="129"/>
        <v>0</v>
      </c>
    </row>
    <row r="1608" spans="1:24" ht="14">
      <c r="A1608" s="198"/>
      <c r="D1608" s="1"/>
      <c r="E1608" s="1"/>
      <c r="F1608" s="187"/>
      <c r="G1608" s="187"/>
      <c r="H1608" s="80" t="str">
        <f>IF(ISERROR(IF(ISERROR(VLOOKUP((LEFT(D1608,2)),'Fed. Agency Identifier Table'!A$2:C$63,3,FALSE)),(VLOOKUP((LEFT(D1608,1)),'Fed. Agency Identifier Table'!A$2:C$63,3,FALSE)),(VLOOKUP((LEFT(D1608,2)),'Fed. Agency Identifier Table'!A$2:C$63,3,FALSE)))),"",(IF(ISERROR(VLOOKUP((LEFT(D1608,2)),'Fed. Agency Identifier Table'!A$2:C$63,3,FALSE)),(VLOOKUP((LEFT(D1608,1)),'Fed. Agency Identifier Table'!A$2:C$63,3,FALSE)),(VLOOKUP((LEFT(D1608,2)),'Fed. Agency Identifier Table'!A$2:C$63,3,FALSE)))))</f>
        <v/>
      </c>
      <c r="I1608" s="150" t="str">
        <f>IF(ISNUMBER(SEARCH("*.unk*",D1608)),"Other Federal Awards",IF(ISERROR(VLOOKUP(D1608,'CFDA Program Titles Table'!A$2:C$2607,3,FALSE)),"",VLOOKUP(D1608,'CFDA Program Titles Table'!A$2:C$2607,3,FALSE)))</f>
        <v/>
      </c>
      <c r="J1608" s="70"/>
      <c r="K1608" s="70"/>
      <c r="L1608" s="2"/>
      <c r="M1608" s="10"/>
      <c r="N1608" s="10"/>
      <c r="R1608" s="17"/>
      <c r="S1608" s="106" t="str">
        <f>IFERROR(IF(J1608="Y", "Research And Development Programs Cluster:", VLOOKUP(D1608,'Cluster Info'!$A$2:$B$113,2,FALSE)), "Non Cluster:")</f>
        <v>Non Cluster:</v>
      </c>
      <c r="T1608" s="106">
        <f t="shared" si="125"/>
        <v>0</v>
      </c>
      <c r="U1608" s="106">
        <f t="shared" si="127"/>
        <v>0</v>
      </c>
      <c r="V1608" s="106">
        <f t="shared" si="128"/>
        <v>0</v>
      </c>
      <c r="W1608" s="119">
        <f t="shared" si="126"/>
        <v>0</v>
      </c>
      <c r="X1608" s="106">
        <f t="shared" si="129"/>
        <v>0</v>
      </c>
    </row>
    <row r="1609" spans="1:24" ht="14">
      <c r="A1609" s="198"/>
      <c r="D1609" s="1"/>
      <c r="E1609" s="1"/>
      <c r="F1609" s="187"/>
      <c r="G1609" s="187"/>
      <c r="H1609" s="80" t="str">
        <f>IF(ISERROR(IF(ISERROR(VLOOKUP((LEFT(D1609,2)),'Fed. Agency Identifier Table'!A$2:C$63,3,FALSE)),(VLOOKUP((LEFT(D1609,1)),'Fed. Agency Identifier Table'!A$2:C$63,3,FALSE)),(VLOOKUP((LEFT(D1609,2)),'Fed. Agency Identifier Table'!A$2:C$63,3,FALSE)))),"",(IF(ISERROR(VLOOKUP((LEFT(D1609,2)),'Fed. Agency Identifier Table'!A$2:C$63,3,FALSE)),(VLOOKUP((LEFT(D1609,1)),'Fed. Agency Identifier Table'!A$2:C$63,3,FALSE)),(VLOOKUP((LEFT(D1609,2)),'Fed. Agency Identifier Table'!A$2:C$63,3,FALSE)))))</f>
        <v/>
      </c>
      <c r="I1609" s="150" t="str">
        <f>IF(ISNUMBER(SEARCH("*.unk*",D1609)),"Other Federal Awards",IF(ISERROR(VLOOKUP(D1609,'CFDA Program Titles Table'!A$2:C$2607,3,FALSE)),"",VLOOKUP(D1609,'CFDA Program Titles Table'!A$2:C$2607,3,FALSE)))</f>
        <v/>
      </c>
      <c r="J1609" s="70"/>
      <c r="K1609" s="70"/>
      <c r="L1609" s="2"/>
      <c r="M1609" s="10"/>
      <c r="N1609" s="10"/>
      <c r="R1609" s="17"/>
      <c r="S1609" s="106" t="str">
        <f>IFERROR(IF(J1609="Y", "Research And Development Programs Cluster:", VLOOKUP(D1609,'Cluster Info'!$A$2:$B$113,2,FALSE)), "Non Cluster:")</f>
        <v>Non Cluster:</v>
      </c>
      <c r="T1609" s="106">
        <f t="shared" si="125"/>
        <v>0</v>
      </c>
      <c r="U1609" s="106">
        <f t="shared" si="127"/>
        <v>0</v>
      </c>
      <c r="V1609" s="106">
        <f t="shared" si="128"/>
        <v>0</v>
      </c>
      <c r="W1609" s="119">
        <f t="shared" si="126"/>
        <v>0</v>
      </c>
      <c r="X1609" s="106">
        <f t="shared" si="129"/>
        <v>0</v>
      </c>
    </row>
    <row r="1610" spans="1:24" ht="14">
      <c r="A1610" s="198"/>
      <c r="D1610" s="1"/>
      <c r="E1610" s="1"/>
      <c r="F1610" s="187"/>
      <c r="G1610" s="187"/>
      <c r="H1610" s="80" t="str">
        <f>IF(ISERROR(IF(ISERROR(VLOOKUP((LEFT(D1610,2)),'Fed. Agency Identifier Table'!A$2:C$63,3,FALSE)),(VLOOKUP((LEFT(D1610,1)),'Fed. Agency Identifier Table'!A$2:C$63,3,FALSE)),(VLOOKUP((LEFT(D1610,2)),'Fed. Agency Identifier Table'!A$2:C$63,3,FALSE)))),"",(IF(ISERROR(VLOOKUP((LEFT(D1610,2)),'Fed. Agency Identifier Table'!A$2:C$63,3,FALSE)),(VLOOKUP((LEFT(D1610,1)),'Fed. Agency Identifier Table'!A$2:C$63,3,FALSE)),(VLOOKUP((LEFT(D1610,2)),'Fed. Agency Identifier Table'!A$2:C$63,3,FALSE)))))</f>
        <v/>
      </c>
      <c r="I1610" s="150" t="str">
        <f>IF(ISNUMBER(SEARCH("*.unk*",D1610)),"Other Federal Awards",IF(ISERROR(VLOOKUP(D1610,'CFDA Program Titles Table'!A$2:C$2607,3,FALSE)),"",VLOOKUP(D1610,'CFDA Program Titles Table'!A$2:C$2607,3,FALSE)))</f>
        <v/>
      </c>
      <c r="J1610" s="70"/>
      <c r="K1610" s="70"/>
      <c r="L1610" s="2"/>
      <c r="M1610" s="10"/>
      <c r="N1610" s="10"/>
      <c r="R1610" s="17"/>
      <c r="S1610" s="106" t="str">
        <f>IFERROR(IF(J1610="Y", "Research And Development Programs Cluster:", VLOOKUP(D1610,'Cluster Info'!$A$2:$B$113,2,FALSE)), "Non Cluster:")</f>
        <v>Non Cluster:</v>
      </c>
      <c r="T1610" s="106">
        <f t="shared" si="125"/>
        <v>0</v>
      </c>
      <c r="U1610" s="106">
        <f t="shared" si="127"/>
        <v>0</v>
      </c>
      <c r="V1610" s="106">
        <f t="shared" si="128"/>
        <v>0</v>
      </c>
      <c r="W1610" s="119">
        <f t="shared" si="126"/>
        <v>0</v>
      </c>
      <c r="X1610" s="106">
        <f t="shared" si="129"/>
        <v>0</v>
      </c>
    </row>
    <row r="1611" spans="1:24" ht="14">
      <c r="A1611" s="198"/>
      <c r="D1611" s="1"/>
      <c r="E1611" s="1"/>
      <c r="F1611" s="187"/>
      <c r="G1611" s="187"/>
      <c r="H1611" s="80" t="str">
        <f>IF(ISERROR(IF(ISERROR(VLOOKUP((LEFT(D1611,2)),'Fed. Agency Identifier Table'!A$2:C$63,3,FALSE)),(VLOOKUP((LEFT(D1611,1)),'Fed. Agency Identifier Table'!A$2:C$63,3,FALSE)),(VLOOKUP((LEFT(D1611,2)),'Fed. Agency Identifier Table'!A$2:C$63,3,FALSE)))),"",(IF(ISERROR(VLOOKUP((LEFT(D1611,2)),'Fed. Agency Identifier Table'!A$2:C$63,3,FALSE)),(VLOOKUP((LEFT(D1611,1)),'Fed. Agency Identifier Table'!A$2:C$63,3,FALSE)),(VLOOKUP((LEFT(D1611,2)),'Fed. Agency Identifier Table'!A$2:C$63,3,FALSE)))))</f>
        <v/>
      </c>
      <c r="I1611" s="150" t="str">
        <f>IF(ISNUMBER(SEARCH("*.unk*",D1611)),"Other Federal Awards",IF(ISERROR(VLOOKUP(D1611,'CFDA Program Titles Table'!A$2:C$2607,3,FALSE)),"",VLOOKUP(D1611,'CFDA Program Titles Table'!A$2:C$2607,3,FALSE)))</f>
        <v/>
      </c>
      <c r="J1611" s="70"/>
      <c r="K1611" s="70"/>
      <c r="L1611" s="2"/>
      <c r="M1611" s="10"/>
      <c r="N1611" s="10"/>
      <c r="R1611" s="17"/>
      <c r="S1611" s="106" t="str">
        <f>IFERROR(IF(J1611="Y", "Research And Development Programs Cluster:", VLOOKUP(D1611,'Cluster Info'!$A$2:$B$113,2,FALSE)), "Non Cluster:")</f>
        <v>Non Cluster:</v>
      </c>
      <c r="T1611" s="106">
        <f t="shared" si="125"/>
        <v>0</v>
      </c>
      <c r="U1611" s="106">
        <f t="shared" si="127"/>
        <v>0</v>
      </c>
      <c r="V1611" s="106">
        <f t="shared" si="128"/>
        <v>0</v>
      </c>
      <c r="W1611" s="119">
        <f t="shared" si="126"/>
        <v>0</v>
      </c>
      <c r="X1611" s="106">
        <f t="shared" si="129"/>
        <v>0</v>
      </c>
    </row>
    <row r="1612" spans="1:24" ht="14">
      <c r="A1612" s="198"/>
      <c r="D1612" s="1"/>
      <c r="E1612" s="1"/>
      <c r="F1612" s="187"/>
      <c r="G1612" s="187"/>
      <c r="H1612" s="80" t="str">
        <f>IF(ISERROR(IF(ISERROR(VLOOKUP((LEFT(D1612,2)),'Fed. Agency Identifier Table'!A$2:C$63,3,FALSE)),(VLOOKUP((LEFT(D1612,1)),'Fed. Agency Identifier Table'!A$2:C$63,3,FALSE)),(VLOOKUP((LEFT(D1612,2)),'Fed. Agency Identifier Table'!A$2:C$63,3,FALSE)))),"",(IF(ISERROR(VLOOKUP((LEFT(D1612,2)),'Fed. Agency Identifier Table'!A$2:C$63,3,FALSE)),(VLOOKUP((LEFT(D1612,1)),'Fed. Agency Identifier Table'!A$2:C$63,3,FALSE)),(VLOOKUP((LEFT(D1612,2)),'Fed. Agency Identifier Table'!A$2:C$63,3,FALSE)))))</f>
        <v/>
      </c>
      <c r="I1612" s="150" t="str">
        <f>IF(ISNUMBER(SEARCH("*.unk*",D1612)),"Other Federal Awards",IF(ISERROR(VLOOKUP(D1612,'CFDA Program Titles Table'!A$2:C$2607,3,FALSE)),"",VLOOKUP(D1612,'CFDA Program Titles Table'!A$2:C$2607,3,FALSE)))</f>
        <v/>
      </c>
      <c r="J1612" s="70"/>
      <c r="K1612" s="70"/>
      <c r="L1612" s="2"/>
      <c r="M1612" s="10"/>
      <c r="N1612" s="10"/>
      <c r="R1612" s="17"/>
      <c r="S1612" s="106" t="str">
        <f>IFERROR(IF(J1612="Y", "Research And Development Programs Cluster:", VLOOKUP(D1612,'Cluster Info'!$A$2:$B$113,2,FALSE)), "Non Cluster:")</f>
        <v>Non Cluster:</v>
      </c>
      <c r="T1612" s="106">
        <f t="shared" si="125"/>
        <v>0</v>
      </c>
      <c r="U1612" s="106">
        <f t="shared" si="127"/>
        <v>0</v>
      </c>
      <c r="V1612" s="106">
        <f t="shared" si="128"/>
        <v>0</v>
      </c>
      <c r="W1612" s="119">
        <f t="shared" si="126"/>
        <v>0</v>
      </c>
      <c r="X1612" s="106">
        <f t="shared" si="129"/>
        <v>0</v>
      </c>
    </row>
    <row r="1613" spans="1:24" ht="14">
      <c r="A1613" s="198"/>
      <c r="D1613" s="1"/>
      <c r="E1613" s="1"/>
      <c r="F1613" s="187"/>
      <c r="G1613" s="187"/>
      <c r="H1613" s="80" t="str">
        <f>IF(ISERROR(IF(ISERROR(VLOOKUP((LEFT(D1613,2)),'Fed. Agency Identifier Table'!A$2:C$63,3,FALSE)),(VLOOKUP((LEFT(D1613,1)),'Fed. Agency Identifier Table'!A$2:C$63,3,FALSE)),(VLOOKUP((LEFT(D1613,2)),'Fed. Agency Identifier Table'!A$2:C$63,3,FALSE)))),"",(IF(ISERROR(VLOOKUP((LEFT(D1613,2)),'Fed. Agency Identifier Table'!A$2:C$63,3,FALSE)),(VLOOKUP((LEFT(D1613,1)),'Fed. Agency Identifier Table'!A$2:C$63,3,FALSE)),(VLOOKUP((LEFT(D1613,2)),'Fed. Agency Identifier Table'!A$2:C$63,3,FALSE)))))</f>
        <v/>
      </c>
      <c r="I1613" s="150" t="str">
        <f>IF(ISNUMBER(SEARCH("*.unk*",D1613)),"Other Federal Awards",IF(ISERROR(VLOOKUP(D1613,'CFDA Program Titles Table'!A$2:C$2607,3,FALSE)),"",VLOOKUP(D1613,'CFDA Program Titles Table'!A$2:C$2607,3,FALSE)))</f>
        <v/>
      </c>
      <c r="J1613" s="70"/>
      <c r="K1613" s="70"/>
      <c r="L1613" s="2"/>
      <c r="M1613" s="10"/>
      <c r="N1613" s="10"/>
      <c r="R1613" s="17"/>
      <c r="S1613" s="106" t="str">
        <f>IFERROR(IF(J1613="Y", "Research And Development Programs Cluster:", VLOOKUP(D1613,'Cluster Info'!$A$2:$B$113,2,FALSE)), "Non Cluster:")</f>
        <v>Non Cluster:</v>
      </c>
      <c r="T1613" s="106">
        <f t="shared" si="125"/>
        <v>0</v>
      </c>
      <c r="U1613" s="106">
        <f t="shared" si="127"/>
        <v>0</v>
      </c>
      <c r="V1613" s="106">
        <f t="shared" si="128"/>
        <v>0</v>
      </c>
      <c r="W1613" s="119">
        <f t="shared" si="126"/>
        <v>0</v>
      </c>
      <c r="X1613" s="106">
        <f t="shared" si="129"/>
        <v>0</v>
      </c>
    </row>
    <row r="1614" spans="1:24" ht="14">
      <c r="A1614" s="198"/>
      <c r="D1614" s="1"/>
      <c r="E1614" s="1"/>
      <c r="F1614" s="187"/>
      <c r="G1614" s="187"/>
      <c r="H1614" s="80" t="str">
        <f>IF(ISERROR(IF(ISERROR(VLOOKUP((LEFT(D1614,2)),'Fed. Agency Identifier Table'!A$2:C$63,3,FALSE)),(VLOOKUP((LEFT(D1614,1)),'Fed. Agency Identifier Table'!A$2:C$63,3,FALSE)),(VLOOKUP((LEFT(D1614,2)),'Fed. Agency Identifier Table'!A$2:C$63,3,FALSE)))),"",(IF(ISERROR(VLOOKUP((LEFT(D1614,2)),'Fed. Agency Identifier Table'!A$2:C$63,3,FALSE)),(VLOOKUP((LEFT(D1614,1)),'Fed. Agency Identifier Table'!A$2:C$63,3,FALSE)),(VLOOKUP((LEFT(D1614,2)),'Fed. Agency Identifier Table'!A$2:C$63,3,FALSE)))))</f>
        <v/>
      </c>
      <c r="I1614" s="150" t="str">
        <f>IF(ISNUMBER(SEARCH("*.unk*",D1614)),"Other Federal Awards",IF(ISERROR(VLOOKUP(D1614,'CFDA Program Titles Table'!A$2:C$2607,3,FALSE)),"",VLOOKUP(D1614,'CFDA Program Titles Table'!A$2:C$2607,3,FALSE)))</f>
        <v/>
      </c>
      <c r="J1614" s="70"/>
      <c r="K1614" s="70"/>
      <c r="L1614" s="2"/>
      <c r="M1614" s="10"/>
      <c r="N1614" s="10"/>
      <c r="R1614" s="17"/>
      <c r="S1614" s="106" t="str">
        <f>IFERROR(IF(J1614="Y", "Research And Development Programs Cluster:", VLOOKUP(D1614,'Cluster Info'!$A$2:$B$113,2,FALSE)), "Non Cluster:")</f>
        <v>Non Cluster:</v>
      </c>
      <c r="T1614" s="106">
        <f t="shared" si="125"/>
        <v>0</v>
      </c>
      <c r="U1614" s="106">
        <f t="shared" si="127"/>
        <v>0</v>
      </c>
      <c r="V1614" s="106">
        <f t="shared" si="128"/>
        <v>0</v>
      </c>
      <c r="W1614" s="119">
        <f t="shared" si="126"/>
        <v>0</v>
      </c>
      <c r="X1614" s="106">
        <f t="shared" si="129"/>
        <v>0</v>
      </c>
    </row>
    <row r="1615" spans="1:24" ht="14">
      <c r="A1615" s="198"/>
      <c r="D1615" s="1"/>
      <c r="E1615" s="1"/>
      <c r="F1615" s="187"/>
      <c r="G1615" s="187"/>
      <c r="H1615" s="80" t="str">
        <f>IF(ISERROR(IF(ISERROR(VLOOKUP((LEFT(D1615,2)),'Fed. Agency Identifier Table'!A$2:C$63,3,FALSE)),(VLOOKUP((LEFT(D1615,1)),'Fed. Agency Identifier Table'!A$2:C$63,3,FALSE)),(VLOOKUP((LEFT(D1615,2)),'Fed. Agency Identifier Table'!A$2:C$63,3,FALSE)))),"",(IF(ISERROR(VLOOKUP((LEFT(D1615,2)),'Fed. Agency Identifier Table'!A$2:C$63,3,FALSE)),(VLOOKUP((LEFT(D1615,1)),'Fed. Agency Identifier Table'!A$2:C$63,3,FALSE)),(VLOOKUP((LEFT(D1615,2)),'Fed. Agency Identifier Table'!A$2:C$63,3,FALSE)))))</f>
        <v/>
      </c>
      <c r="I1615" s="150" t="str">
        <f>IF(ISNUMBER(SEARCH("*.unk*",D1615)),"Other Federal Awards",IF(ISERROR(VLOOKUP(D1615,'CFDA Program Titles Table'!A$2:C$2607,3,FALSE)),"",VLOOKUP(D1615,'CFDA Program Titles Table'!A$2:C$2607,3,FALSE)))</f>
        <v/>
      </c>
      <c r="J1615" s="70"/>
      <c r="K1615" s="70"/>
      <c r="L1615" s="2"/>
      <c r="M1615" s="10"/>
      <c r="N1615" s="10"/>
      <c r="R1615" s="17"/>
      <c r="S1615" s="106" t="str">
        <f>IFERROR(IF(J1615="Y", "Research And Development Programs Cluster:", VLOOKUP(D1615,'Cluster Info'!$A$2:$B$113,2,FALSE)), "Non Cluster:")</f>
        <v>Non Cluster:</v>
      </c>
      <c r="T1615" s="106">
        <f t="shared" si="125"/>
        <v>0</v>
      </c>
      <c r="U1615" s="106">
        <f t="shared" si="127"/>
        <v>0</v>
      </c>
      <c r="V1615" s="106">
        <f t="shared" si="128"/>
        <v>0</v>
      </c>
      <c r="W1615" s="119">
        <f t="shared" si="126"/>
        <v>0</v>
      </c>
      <c r="X1615" s="106">
        <f t="shared" si="129"/>
        <v>0</v>
      </c>
    </row>
    <row r="1616" spans="1:24" ht="14">
      <c r="A1616" s="198"/>
      <c r="D1616" s="1"/>
      <c r="E1616" s="1"/>
      <c r="F1616" s="187"/>
      <c r="G1616" s="187"/>
      <c r="H1616" s="80" t="str">
        <f>IF(ISERROR(IF(ISERROR(VLOOKUP((LEFT(D1616,2)),'Fed. Agency Identifier Table'!A$2:C$63,3,FALSE)),(VLOOKUP((LEFT(D1616,1)),'Fed. Agency Identifier Table'!A$2:C$63,3,FALSE)),(VLOOKUP((LEFT(D1616,2)),'Fed. Agency Identifier Table'!A$2:C$63,3,FALSE)))),"",(IF(ISERROR(VLOOKUP((LEFT(D1616,2)),'Fed. Agency Identifier Table'!A$2:C$63,3,FALSE)),(VLOOKUP((LEFT(D1616,1)),'Fed. Agency Identifier Table'!A$2:C$63,3,FALSE)),(VLOOKUP((LEFT(D1616,2)),'Fed. Agency Identifier Table'!A$2:C$63,3,FALSE)))))</f>
        <v/>
      </c>
      <c r="I1616" s="150" t="str">
        <f>IF(ISNUMBER(SEARCH("*.unk*",D1616)),"Other Federal Awards",IF(ISERROR(VLOOKUP(D1616,'CFDA Program Titles Table'!A$2:C$2607,3,FALSE)),"",VLOOKUP(D1616,'CFDA Program Titles Table'!A$2:C$2607,3,FALSE)))</f>
        <v/>
      </c>
      <c r="J1616" s="70"/>
      <c r="K1616" s="70"/>
      <c r="L1616" s="2"/>
      <c r="M1616" s="10"/>
      <c r="N1616" s="10"/>
      <c r="R1616" s="17"/>
      <c r="S1616" s="106" t="str">
        <f>IFERROR(IF(J1616="Y", "Research And Development Programs Cluster:", VLOOKUP(D1616,'Cluster Info'!$A$2:$B$113,2,FALSE)), "Non Cluster:")</f>
        <v>Non Cluster:</v>
      </c>
      <c r="T1616" s="106">
        <f t="shared" si="125"/>
        <v>0</v>
      </c>
      <c r="U1616" s="106">
        <f t="shared" si="127"/>
        <v>0</v>
      </c>
      <c r="V1616" s="106">
        <f t="shared" si="128"/>
        <v>0</v>
      </c>
      <c r="W1616" s="119">
        <f t="shared" si="126"/>
        <v>0</v>
      </c>
      <c r="X1616" s="106">
        <f t="shared" si="129"/>
        <v>0</v>
      </c>
    </row>
    <row r="1617" spans="1:24" ht="14">
      <c r="A1617" s="198"/>
      <c r="D1617" s="1"/>
      <c r="E1617" s="1"/>
      <c r="F1617" s="187"/>
      <c r="G1617" s="187"/>
      <c r="H1617" s="80" t="str">
        <f>IF(ISERROR(IF(ISERROR(VLOOKUP((LEFT(D1617,2)),'Fed. Agency Identifier Table'!A$2:C$63,3,FALSE)),(VLOOKUP((LEFT(D1617,1)),'Fed. Agency Identifier Table'!A$2:C$63,3,FALSE)),(VLOOKUP((LEFT(D1617,2)),'Fed. Agency Identifier Table'!A$2:C$63,3,FALSE)))),"",(IF(ISERROR(VLOOKUP((LEFT(D1617,2)),'Fed. Agency Identifier Table'!A$2:C$63,3,FALSE)),(VLOOKUP((LEFT(D1617,1)),'Fed. Agency Identifier Table'!A$2:C$63,3,FALSE)),(VLOOKUP((LEFT(D1617,2)),'Fed. Agency Identifier Table'!A$2:C$63,3,FALSE)))))</f>
        <v/>
      </c>
      <c r="I1617" s="150" t="str">
        <f>IF(ISNUMBER(SEARCH("*.unk*",D1617)),"Other Federal Awards",IF(ISERROR(VLOOKUP(D1617,'CFDA Program Titles Table'!A$2:C$2607,3,FALSE)),"",VLOOKUP(D1617,'CFDA Program Titles Table'!A$2:C$2607,3,FALSE)))</f>
        <v/>
      </c>
      <c r="J1617" s="70"/>
      <c r="K1617" s="70"/>
      <c r="L1617" s="2"/>
      <c r="M1617" s="10"/>
      <c r="N1617" s="10"/>
      <c r="R1617" s="17"/>
      <c r="S1617" s="106" t="str">
        <f>IFERROR(IF(J1617="Y", "Research And Development Programs Cluster:", VLOOKUP(D1617,'Cluster Info'!$A$2:$B$113,2,FALSE)), "Non Cluster:")</f>
        <v>Non Cluster:</v>
      </c>
      <c r="T1617" s="106">
        <f t="shared" si="125"/>
        <v>0</v>
      </c>
      <c r="U1617" s="106">
        <f t="shared" si="127"/>
        <v>0</v>
      </c>
      <c r="V1617" s="106">
        <f t="shared" si="128"/>
        <v>0</v>
      </c>
      <c r="W1617" s="119">
        <f t="shared" si="126"/>
        <v>0</v>
      </c>
      <c r="X1617" s="106">
        <f t="shared" si="129"/>
        <v>0</v>
      </c>
    </row>
    <row r="1618" spans="1:24" ht="14">
      <c r="A1618" s="198"/>
      <c r="D1618" s="1"/>
      <c r="E1618" s="1"/>
      <c r="F1618" s="187"/>
      <c r="G1618" s="187"/>
      <c r="H1618" s="80" t="str">
        <f>IF(ISERROR(IF(ISERROR(VLOOKUP((LEFT(D1618,2)),'Fed. Agency Identifier Table'!A$2:C$63,3,FALSE)),(VLOOKUP((LEFT(D1618,1)),'Fed. Agency Identifier Table'!A$2:C$63,3,FALSE)),(VLOOKUP((LEFT(D1618,2)),'Fed. Agency Identifier Table'!A$2:C$63,3,FALSE)))),"",(IF(ISERROR(VLOOKUP((LEFT(D1618,2)),'Fed. Agency Identifier Table'!A$2:C$63,3,FALSE)),(VLOOKUP((LEFT(D1618,1)),'Fed. Agency Identifier Table'!A$2:C$63,3,FALSE)),(VLOOKUP((LEFT(D1618,2)),'Fed. Agency Identifier Table'!A$2:C$63,3,FALSE)))))</f>
        <v/>
      </c>
      <c r="I1618" s="150" t="str">
        <f>IF(ISNUMBER(SEARCH("*.unk*",D1618)),"Other Federal Awards",IF(ISERROR(VLOOKUP(D1618,'CFDA Program Titles Table'!A$2:C$2607,3,FALSE)),"",VLOOKUP(D1618,'CFDA Program Titles Table'!A$2:C$2607,3,FALSE)))</f>
        <v/>
      </c>
      <c r="J1618" s="70"/>
      <c r="K1618" s="70"/>
      <c r="L1618" s="2"/>
      <c r="M1618" s="10"/>
      <c r="N1618" s="10"/>
      <c r="R1618" s="17"/>
      <c r="S1618" s="106" t="str">
        <f>IFERROR(IF(J1618="Y", "Research And Development Programs Cluster:", VLOOKUP(D1618,'Cluster Info'!$A$2:$B$113,2,FALSE)), "Non Cluster:")</f>
        <v>Non Cluster:</v>
      </c>
      <c r="T1618" s="106">
        <f t="shared" si="125"/>
        <v>0</v>
      </c>
      <c r="U1618" s="106">
        <f t="shared" si="127"/>
        <v>0</v>
      </c>
      <c r="V1618" s="106">
        <f t="shared" si="128"/>
        <v>0</v>
      </c>
      <c r="W1618" s="119">
        <f t="shared" si="126"/>
        <v>0</v>
      </c>
      <c r="X1618" s="106">
        <f t="shared" si="129"/>
        <v>0</v>
      </c>
    </row>
    <row r="1619" spans="1:24" ht="14">
      <c r="A1619" s="198"/>
      <c r="D1619" s="1"/>
      <c r="E1619" s="1"/>
      <c r="F1619" s="187"/>
      <c r="G1619" s="187"/>
      <c r="H1619" s="80" t="str">
        <f>IF(ISERROR(IF(ISERROR(VLOOKUP((LEFT(D1619,2)),'Fed. Agency Identifier Table'!A$2:C$63,3,FALSE)),(VLOOKUP((LEFT(D1619,1)),'Fed. Agency Identifier Table'!A$2:C$63,3,FALSE)),(VLOOKUP((LEFT(D1619,2)),'Fed. Agency Identifier Table'!A$2:C$63,3,FALSE)))),"",(IF(ISERROR(VLOOKUP((LEFT(D1619,2)),'Fed. Agency Identifier Table'!A$2:C$63,3,FALSE)),(VLOOKUP((LEFT(D1619,1)),'Fed. Agency Identifier Table'!A$2:C$63,3,FALSE)),(VLOOKUP((LEFT(D1619,2)),'Fed. Agency Identifier Table'!A$2:C$63,3,FALSE)))))</f>
        <v/>
      </c>
      <c r="I1619" s="150" t="str">
        <f>IF(ISNUMBER(SEARCH("*.unk*",D1619)),"Other Federal Awards",IF(ISERROR(VLOOKUP(D1619,'CFDA Program Titles Table'!A$2:C$2607,3,FALSE)),"",VLOOKUP(D1619,'CFDA Program Titles Table'!A$2:C$2607,3,FALSE)))</f>
        <v/>
      </c>
      <c r="J1619" s="70"/>
      <c r="K1619" s="70"/>
      <c r="L1619" s="2"/>
      <c r="M1619" s="10"/>
      <c r="N1619" s="10"/>
      <c r="R1619" s="17"/>
      <c r="S1619" s="106" t="str">
        <f>IFERROR(IF(J1619="Y", "Research And Development Programs Cluster:", VLOOKUP(D1619,'Cluster Info'!$A$2:$B$113,2,FALSE)), "Non Cluster:")</f>
        <v>Non Cluster:</v>
      </c>
      <c r="T1619" s="106">
        <f t="shared" si="125"/>
        <v>0</v>
      </c>
      <c r="U1619" s="106">
        <f t="shared" si="127"/>
        <v>0</v>
      </c>
      <c r="V1619" s="106">
        <f t="shared" si="128"/>
        <v>0</v>
      </c>
      <c r="W1619" s="119">
        <f t="shared" si="126"/>
        <v>0</v>
      </c>
      <c r="X1619" s="106">
        <f t="shared" si="129"/>
        <v>0</v>
      </c>
    </row>
    <row r="1620" spans="1:24" ht="14">
      <c r="A1620" s="198"/>
      <c r="D1620" s="1"/>
      <c r="E1620" s="1"/>
      <c r="F1620" s="187"/>
      <c r="G1620" s="187"/>
      <c r="H1620" s="80" t="str">
        <f>IF(ISERROR(IF(ISERROR(VLOOKUP((LEFT(D1620,2)),'Fed. Agency Identifier Table'!A$2:C$63,3,FALSE)),(VLOOKUP((LEFT(D1620,1)),'Fed. Agency Identifier Table'!A$2:C$63,3,FALSE)),(VLOOKUP((LEFT(D1620,2)),'Fed. Agency Identifier Table'!A$2:C$63,3,FALSE)))),"",(IF(ISERROR(VLOOKUP((LEFT(D1620,2)),'Fed. Agency Identifier Table'!A$2:C$63,3,FALSE)),(VLOOKUP((LEFT(D1620,1)),'Fed. Agency Identifier Table'!A$2:C$63,3,FALSE)),(VLOOKUP((LEFT(D1620,2)),'Fed. Agency Identifier Table'!A$2:C$63,3,FALSE)))))</f>
        <v/>
      </c>
      <c r="I1620" s="150" t="str">
        <f>IF(ISNUMBER(SEARCH("*.unk*",D1620)),"Other Federal Awards",IF(ISERROR(VLOOKUP(D1620,'CFDA Program Titles Table'!A$2:C$2607,3,FALSE)),"",VLOOKUP(D1620,'CFDA Program Titles Table'!A$2:C$2607,3,FALSE)))</f>
        <v/>
      </c>
      <c r="J1620" s="70"/>
      <c r="K1620" s="70"/>
      <c r="L1620" s="2"/>
      <c r="M1620" s="10"/>
      <c r="N1620" s="10"/>
      <c r="R1620" s="17"/>
      <c r="S1620" s="106" t="str">
        <f>IFERROR(IF(J1620="Y", "Research And Development Programs Cluster:", VLOOKUP(D1620,'Cluster Info'!$A$2:$B$113,2,FALSE)), "Non Cluster:")</f>
        <v>Non Cluster:</v>
      </c>
      <c r="T1620" s="106">
        <f t="shared" si="125"/>
        <v>0</v>
      </c>
      <c r="U1620" s="106">
        <f t="shared" si="127"/>
        <v>0</v>
      </c>
      <c r="V1620" s="106">
        <f t="shared" si="128"/>
        <v>0</v>
      </c>
      <c r="W1620" s="119">
        <f t="shared" si="126"/>
        <v>0</v>
      </c>
      <c r="X1620" s="106">
        <f t="shared" si="129"/>
        <v>0</v>
      </c>
    </row>
    <row r="1621" spans="1:24" ht="14">
      <c r="A1621" s="198"/>
      <c r="D1621" s="1"/>
      <c r="E1621" s="1"/>
      <c r="F1621" s="187"/>
      <c r="G1621" s="187"/>
      <c r="H1621" s="80" t="str">
        <f>IF(ISERROR(IF(ISERROR(VLOOKUP((LEFT(D1621,2)),'Fed. Agency Identifier Table'!A$2:C$63,3,FALSE)),(VLOOKUP((LEFT(D1621,1)),'Fed. Agency Identifier Table'!A$2:C$63,3,FALSE)),(VLOOKUP((LEFT(D1621,2)),'Fed. Agency Identifier Table'!A$2:C$63,3,FALSE)))),"",(IF(ISERROR(VLOOKUP((LEFT(D1621,2)),'Fed. Agency Identifier Table'!A$2:C$63,3,FALSE)),(VLOOKUP((LEFT(D1621,1)),'Fed. Agency Identifier Table'!A$2:C$63,3,FALSE)),(VLOOKUP((LEFT(D1621,2)),'Fed. Agency Identifier Table'!A$2:C$63,3,FALSE)))))</f>
        <v/>
      </c>
      <c r="I1621" s="150" t="str">
        <f>IF(ISNUMBER(SEARCH("*.unk*",D1621)),"Other Federal Awards",IF(ISERROR(VLOOKUP(D1621,'CFDA Program Titles Table'!A$2:C$2607,3,FALSE)),"",VLOOKUP(D1621,'CFDA Program Titles Table'!A$2:C$2607,3,FALSE)))</f>
        <v/>
      </c>
      <c r="J1621" s="70"/>
      <c r="K1621" s="70"/>
      <c r="L1621" s="2"/>
      <c r="M1621" s="10"/>
      <c r="N1621" s="10"/>
      <c r="R1621" s="17"/>
      <c r="S1621" s="106" t="str">
        <f>IFERROR(IF(J1621="Y", "Research And Development Programs Cluster:", VLOOKUP(D1621,'Cluster Info'!$A$2:$B$113,2,FALSE)), "Non Cluster:")</f>
        <v>Non Cluster:</v>
      </c>
      <c r="T1621" s="106">
        <f t="shared" si="125"/>
        <v>0</v>
      </c>
      <c r="U1621" s="106">
        <f t="shared" si="127"/>
        <v>0</v>
      </c>
      <c r="V1621" s="106">
        <f t="shared" si="128"/>
        <v>0</v>
      </c>
      <c r="W1621" s="119">
        <f t="shared" si="126"/>
        <v>0</v>
      </c>
      <c r="X1621" s="106">
        <f t="shared" si="129"/>
        <v>0</v>
      </c>
    </row>
    <row r="1622" spans="1:24" ht="14">
      <c r="A1622" s="198"/>
      <c r="D1622" s="1"/>
      <c r="E1622" s="1"/>
      <c r="F1622" s="187"/>
      <c r="G1622" s="187"/>
      <c r="H1622" s="80" t="str">
        <f>IF(ISERROR(IF(ISERROR(VLOOKUP((LEFT(D1622,2)),'Fed. Agency Identifier Table'!A$2:C$63,3,FALSE)),(VLOOKUP((LEFT(D1622,1)),'Fed. Agency Identifier Table'!A$2:C$63,3,FALSE)),(VLOOKUP((LEFT(D1622,2)),'Fed. Agency Identifier Table'!A$2:C$63,3,FALSE)))),"",(IF(ISERROR(VLOOKUP((LEFT(D1622,2)),'Fed. Agency Identifier Table'!A$2:C$63,3,FALSE)),(VLOOKUP((LEFT(D1622,1)),'Fed. Agency Identifier Table'!A$2:C$63,3,FALSE)),(VLOOKUP((LEFT(D1622,2)),'Fed. Agency Identifier Table'!A$2:C$63,3,FALSE)))))</f>
        <v/>
      </c>
      <c r="I1622" s="150" t="str">
        <f>IF(ISNUMBER(SEARCH("*.unk*",D1622)),"Other Federal Awards",IF(ISERROR(VLOOKUP(D1622,'CFDA Program Titles Table'!A$2:C$2607,3,FALSE)),"",VLOOKUP(D1622,'CFDA Program Titles Table'!A$2:C$2607,3,FALSE)))</f>
        <v/>
      </c>
      <c r="J1622" s="70"/>
      <c r="K1622" s="70"/>
      <c r="L1622" s="2"/>
      <c r="M1622" s="10"/>
      <c r="N1622" s="10"/>
      <c r="R1622" s="17"/>
      <c r="S1622" s="106" t="str">
        <f>IFERROR(IF(J1622="Y", "Research And Development Programs Cluster:", VLOOKUP(D1622,'Cluster Info'!$A$2:$B$113,2,FALSE)), "Non Cluster:")</f>
        <v>Non Cluster:</v>
      </c>
      <c r="T1622" s="106">
        <f t="shared" si="125"/>
        <v>0</v>
      </c>
      <c r="U1622" s="106">
        <f t="shared" si="127"/>
        <v>0</v>
      </c>
      <c r="V1622" s="106">
        <f t="shared" si="128"/>
        <v>0</v>
      </c>
      <c r="W1622" s="119">
        <f t="shared" si="126"/>
        <v>0</v>
      </c>
      <c r="X1622" s="106">
        <f t="shared" si="129"/>
        <v>0</v>
      </c>
    </row>
    <row r="1623" spans="1:24" ht="14">
      <c r="A1623" s="198"/>
      <c r="D1623" s="1"/>
      <c r="E1623" s="1"/>
      <c r="F1623" s="187"/>
      <c r="G1623" s="187"/>
      <c r="H1623" s="80" t="str">
        <f>IF(ISERROR(IF(ISERROR(VLOOKUP((LEFT(D1623,2)),'Fed. Agency Identifier Table'!A$2:C$63,3,FALSE)),(VLOOKUP((LEFT(D1623,1)),'Fed. Agency Identifier Table'!A$2:C$63,3,FALSE)),(VLOOKUP((LEFT(D1623,2)),'Fed. Agency Identifier Table'!A$2:C$63,3,FALSE)))),"",(IF(ISERROR(VLOOKUP((LEFT(D1623,2)),'Fed. Agency Identifier Table'!A$2:C$63,3,FALSE)),(VLOOKUP((LEFT(D1623,1)),'Fed. Agency Identifier Table'!A$2:C$63,3,FALSE)),(VLOOKUP((LEFT(D1623,2)),'Fed. Agency Identifier Table'!A$2:C$63,3,FALSE)))))</f>
        <v/>
      </c>
      <c r="I1623" s="150" t="str">
        <f>IF(ISNUMBER(SEARCH("*.unk*",D1623)),"Other Federal Awards",IF(ISERROR(VLOOKUP(D1623,'CFDA Program Titles Table'!A$2:C$2607,3,FALSE)),"",VLOOKUP(D1623,'CFDA Program Titles Table'!A$2:C$2607,3,FALSE)))</f>
        <v/>
      </c>
      <c r="J1623" s="70"/>
      <c r="K1623" s="70"/>
      <c r="L1623" s="2"/>
      <c r="M1623" s="10"/>
      <c r="N1623" s="10"/>
      <c r="R1623" s="17"/>
      <c r="S1623" s="106" t="str">
        <f>IFERROR(IF(J1623="Y", "Research And Development Programs Cluster:", VLOOKUP(D1623,'Cluster Info'!$A$2:$B$113,2,FALSE)), "Non Cluster:")</f>
        <v>Non Cluster:</v>
      </c>
      <c r="T1623" s="106">
        <f t="shared" si="125"/>
        <v>0</v>
      </c>
      <c r="U1623" s="106">
        <f t="shared" si="127"/>
        <v>0</v>
      </c>
      <c r="V1623" s="106">
        <f t="shared" si="128"/>
        <v>0</v>
      </c>
      <c r="W1623" s="119">
        <f t="shared" si="126"/>
        <v>0</v>
      </c>
      <c r="X1623" s="106">
        <f t="shared" si="129"/>
        <v>0</v>
      </c>
    </row>
    <row r="1624" spans="1:24" ht="14">
      <c r="A1624" s="198"/>
      <c r="D1624" s="1"/>
      <c r="E1624" s="1"/>
      <c r="F1624" s="187"/>
      <c r="G1624" s="187"/>
      <c r="H1624" s="80" t="str">
        <f>IF(ISERROR(IF(ISERROR(VLOOKUP((LEFT(D1624,2)),'Fed. Agency Identifier Table'!A$2:C$63,3,FALSE)),(VLOOKUP((LEFT(D1624,1)),'Fed. Agency Identifier Table'!A$2:C$63,3,FALSE)),(VLOOKUP((LEFT(D1624,2)),'Fed. Agency Identifier Table'!A$2:C$63,3,FALSE)))),"",(IF(ISERROR(VLOOKUP((LEFT(D1624,2)),'Fed. Agency Identifier Table'!A$2:C$63,3,FALSE)),(VLOOKUP((LEFT(D1624,1)),'Fed. Agency Identifier Table'!A$2:C$63,3,FALSE)),(VLOOKUP((LEFT(D1624,2)),'Fed. Agency Identifier Table'!A$2:C$63,3,FALSE)))))</f>
        <v/>
      </c>
      <c r="I1624" s="150" t="str">
        <f>IF(ISNUMBER(SEARCH("*.unk*",D1624)),"Other Federal Awards",IF(ISERROR(VLOOKUP(D1624,'CFDA Program Titles Table'!A$2:C$2607,3,FALSE)),"",VLOOKUP(D1624,'CFDA Program Titles Table'!A$2:C$2607,3,FALSE)))</f>
        <v/>
      </c>
      <c r="J1624" s="70"/>
      <c r="K1624" s="70"/>
      <c r="L1624" s="2"/>
      <c r="M1624" s="10"/>
      <c r="N1624" s="10"/>
      <c r="R1624" s="17"/>
      <c r="S1624" s="106" t="str">
        <f>IFERROR(IF(J1624="Y", "Research And Development Programs Cluster:", VLOOKUP(D1624,'Cluster Info'!$A$2:$B$113,2,FALSE)), "Non Cluster:")</f>
        <v>Non Cluster:</v>
      </c>
      <c r="T1624" s="106">
        <f t="shared" si="125"/>
        <v>0</v>
      </c>
      <c r="U1624" s="106">
        <f t="shared" si="127"/>
        <v>0</v>
      </c>
      <c r="V1624" s="106">
        <f t="shared" si="128"/>
        <v>0</v>
      </c>
      <c r="W1624" s="119">
        <f t="shared" si="126"/>
        <v>0</v>
      </c>
      <c r="X1624" s="106">
        <f t="shared" si="129"/>
        <v>0</v>
      </c>
    </row>
    <row r="1625" spans="1:24" ht="14">
      <c r="A1625" s="198"/>
      <c r="D1625" s="1"/>
      <c r="E1625" s="1"/>
      <c r="F1625" s="187"/>
      <c r="G1625" s="187"/>
      <c r="H1625" s="80" t="str">
        <f>IF(ISERROR(IF(ISERROR(VLOOKUP((LEFT(D1625,2)),'Fed. Agency Identifier Table'!A$2:C$63,3,FALSE)),(VLOOKUP((LEFT(D1625,1)),'Fed. Agency Identifier Table'!A$2:C$63,3,FALSE)),(VLOOKUP((LEFT(D1625,2)),'Fed. Agency Identifier Table'!A$2:C$63,3,FALSE)))),"",(IF(ISERROR(VLOOKUP((LEFT(D1625,2)),'Fed. Agency Identifier Table'!A$2:C$63,3,FALSE)),(VLOOKUP((LEFT(D1625,1)),'Fed. Agency Identifier Table'!A$2:C$63,3,FALSE)),(VLOOKUP((LEFT(D1625,2)),'Fed. Agency Identifier Table'!A$2:C$63,3,FALSE)))))</f>
        <v/>
      </c>
      <c r="I1625" s="150" t="str">
        <f>IF(ISNUMBER(SEARCH("*.unk*",D1625)),"Other Federal Awards",IF(ISERROR(VLOOKUP(D1625,'CFDA Program Titles Table'!A$2:C$2607,3,FALSE)),"",VLOOKUP(D1625,'CFDA Program Titles Table'!A$2:C$2607,3,FALSE)))</f>
        <v/>
      </c>
      <c r="J1625" s="70"/>
      <c r="K1625" s="70"/>
      <c r="L1625" s="2"/>
      <c r="M1625" s="10"/>
      <c r="N1625" s="10"/>
      <c r="R1625" s="17"/>
      <c r="S1625" s="106" t="str">
        <f>IFERROR(IF(J1625="Y", "Research And Development Programs Cluster:", VLOOKUP(D1625,'Cluster Info'!$A$2:$B$113,2,FALSE)), "Non Cluster:")</f>
        <v>Non Cluster:</v>
      </c>
      <c r="T1625" s="106">
        <f t="shared" si="125"/>
        <v>0</v>
      </c>
      <c r="U1625" s="106">
        <f t="shared" si="127"/>
        <v>0</v>
      </c>
      <c r="V1625" s="106">
        <f t="shared" si="128"/>
        <v>0</v>
      </c>
      <c r="W1625" s="119">
        <f t="shared" si="126"/>
        <v>0</v>
      </c>
      <c r="X1625" s="106">
        <f t="shared" si="129"/>
        <v>0</v>
      </c>
    </row>
    <row r="1626" spans="1:24" ht="14">
      <c r="A1626" s="198"/>
      <c r="D1626" s="1"/>
      <c r="E1626" s="1"/>
      <c r="F1626" s="187"/>
      <c r="G1626" s="187"/>
      <c r="H1626" s="80" t="str">
        <f>IF(ISERROR(IF(ISERROR(VLOOKUP((LEFT(D1626,2)),'Fed. Agency Identifier Table'!A$2:C$63,3,FALSE)),(VLOOKUP((LEFT(D1626,1)),'Fed. Agency Identifier Table'!A$2:C$63,3,FALSE)),(VLOOKUP((LEFT(D1626,2)),'Fed. Agency Identifier Table'!A$2:C$63,3,FALSE)))),"",(IF(ISERROR(VLOOKUP((LEFT(D1626,2)),'Fed. Agency Identifier Table'!A$2:C$63,3,FALSE)),(VLOOKUP((LEFT(D1626,1)),'Fed. Agency Identifier Table'!A$2:C$63,3,FALSE)),(VLOOKUP((LEFT(D1626,2)),'Fed. Agency Identifier Table'!A$2:C$63,3,FALSE)))))</f>
        <v/>
      </c>
      <c r="I1626" s="150" t="str">
        <f>IF(ISNUMBER(SEARCH("*.unk*",D1626)),"Other Federal Awards",IF(ISERROR(VLOOKUP(D1626,'CFDA Program Titles Table'!A$2:C$2607,3,FALSE)),"",VLOOKUP(D1626,'CFDA Program Titles Table'!A$2:C$2607,3,FALSE)))</f>
        <v/>
      </c>
      <c r="J1626" s="70"/>
      <c r="K1626" s="70"/>
      <c r="L1626" s="2"/>
      <c r="M1626" s="10"/>
      <c r="N1626" s="10"/>
      <c r="R1626" s="17"/>
      <c r="S1626" s="106" t="str">
        <f>IFERROR(IF(J1626="Y", "Research And Development Programs Cluster:", VLOOKUP(D1626,'Cluster Info'!$A$2:$B$113,2,FALSE)), "Non Cluster:")</f>
        <v>Non Cluster:</v>
      </c>
      <c r="T1626" s="106">
        <f t="shared" si="125"/>
        <v>0</v>
      </c>
      <c r="U1626" s="106">
        <f t="shared" si="127"/>
        <v>0</v>
      </c>
      <c r="V1626" s="106">
        <f t="shared" si="128"/>
        <v>0</v>
      </c>
      <c r="W1626" s="119">
        <f t="shared" si="126"/>
        <v>0</v>
      </c>
      <c r="X1626" s="106">
        <f t="shared" si="129"/>
        <v>0</v>
      </c>
    </row>
    <row r="1627" spans="1:24" ht="14">
      <c r="A1627" s="198"/>
      <c r="D1627" s="1"/>
      <c r="E1627" s="1"/>
      <c r="F1627" s="187"/>
      <c r="G1627" s="187"/>
      <c r="H1627" s="80" t="str">
        <f>IF(ISERROR(IF(ISERROR(VLOOKUP((LEFT(D1627,2)),'Fed. Agency Identifier Table'!A$2:C$63,3,FALSE)),(VLOOKUP((LEFT(D1627,1)),'Fed. Agency Identifier Table'!A$2:C$63,3,FALSE)),(VLOOKUP((LEFT(D1627,2)),'Fed. Agency Identifier Table'!A$2:C$63,3,FALSE)))),"",(IF(ISERROR(VLOOKUP((LEFT(D1627,2)),'Fed. Agency Identifier Table'!A$2:C$63,3,FALSE)),(VLOOKUP((LEFT(D1627,1)),'Fed. Agency Identifier Table'!A$2:C$63,3,FALSE)),(VLOOKUP((LEFT(D1627,2)),'Fed. Agency Identifier Table'!A$2:C$63,3,FALSE)))))</f>
        <v/>
      </c>
      <c r="I1627" s="150" t="str">
        <f>IF(ISNUMBER(SEARCH("*.unk*",D1627)),"Other Federal Awards",IF(ISERROR(VLOOKUP(D1627,'CFDA Program Titles Table'!A$2:C$2607,3,FALSE)),"",VLOOKUP(D1627,'CFDA Program Titles Table'!A$2:C$2607,3,FALSE)))</f>
        <v/>
      </c>
      <c r="J1627" s="70"/>
      <c r="K1627" s="70"/>
      <c r="L1627" s="2"/>
      <c r="M1627" s="10"/>
      <c r="N1627" s="10"/>
      <c r="R1627" s="17"/>
      <c r="S1627" s="106" t="str">
        <f>IFERROR(IF(J1627="Y", "Research And Development Programs Cluster:", VLOOKUP(D1627,'Cluster Info'!$A$2:$B$113,2,FALSE)), "Non Cluster:")</f>
        <v>Non Cluster:</v>
      </c>
      <c r="T1627" s="106">
        <f t="shared" si="125"/>
        <v>0</v>
      </c>
      <c r="U1627" s="106">
        <f t="shared" si="127"/>
        <v>0</v>
      </c>
      <c r="V1627" s="106">
        <f t="shared" si="128"/>
        <v>0</v>
      </c>
      <c r="W1627" s="119">
        <f t="shared" si="126"/>
        <v>0</v>
      </c>
      <c r="X1627" s="106">
        <f t="shared" si="129"/>
        <v>0</v>
      </c>
    </row>
    <row r="1628" spans="1:24" ht="14">
      <c r="A1628" s="198"/>
      <c r="D1628" s="1"/>
      <c r="E1628" s="1"/>
      <c r="F1628" s="187"/>
      <c r="G1628" s="187"/>
      <c r="H1628" s="80" t="str">
        <f>IF(ISERROR(IF(ISERROR(VLOOKUP((LEFT(D1628,2)),'Fed. Agency Identifier Table'!A$2:C$63,3,FALSE)),(VLOOKUP((LEFT(D1628,1)),'Fed. Agency Identifier Table'!A$2:C$63,3,FALSE)),(VLOOKUP((LEFT(D1628,2)),'Fed. Agency Identifier Table'!A$2:C$63,3,FALSE)))),"",(IF(ISERROR(VLOOKUP((LEFT(D1628,2)),'Fed. Agency Identifier Table'!A$2:C$63,3,FALSE)),(VLOOKUP((LEFT(D1628,1)),'Fed. Agency Identifier Table'!A$2:C$63,3,FALSE)),(VLOOKUP((LEFT(D1628,2)),'Fed. Agency Identifier Table'!A$2:C$63,3,FALSE)))))</f>
        <v/>
      </c>
      <c r="I1628" s="150" t="str">
        <f>IF(ISNUMBER(SEARCH("*.unk*",D1628)),"Other Federal Awards",IF(ISERROR(VLOOKUP(D1628,'CFDA Program Titles Table'!A$2:C$2607,3,FALSE)),"",VLOOKUP(D1628,'CFDA Program Titles Table'!A$2:C$2607,3,FALSE)))</f>
        <v/>
      </c>
      <c r="J1628" s="70"/>
      <c r="K1628" s="70"/>
      <c r="L1628" s="2"/>
      <c r="M1628" s="10"/>
      <c r="N1628" s="10"/>
      <c r="R1628" s="17"/>
      <c r="S1628" s="106" t="str">
        <f>IFERROR(IF(J1628="Y", "Research And Development Programs Cluster:", VLOOKUP(D1628,'Cluster Info'!$A$2:$B$113,2,FALSE)), "Non Cluster:")</f>
        <v>Non Cluster:</v>
      </c>
      <c r="T1628" s="106">
        <f t="shared" si="125"/>
        <v>0</v>
      </c>
      <c r="U1628" s="106">
        <f t="shared" si="127"/>
        <v>0</v>
      </c>
      <c r="V1628" s="106">
        <f t="shared" si="128"/>
        <v>0</v>
      </c>
      <c r="W1628" s="119">
        <f t="shared" si="126"/>
        <v>0</v>
      </c>
      <c r="X1628" s="106">
        <f t="shared" si="129"/>
        <v>0</v>
      </c>
    </row>
    <row r="1629" spans="1:24" ht="14">
      <c r="A1629" s="198"/>
      <c r="D1629" s="1"/>
      <c r="E1629" s="1"/>
      <c r="F1629" s="187"/>
      <c r="G1629" s="187"/>
      <c r="H1629" s="80" t="str">
        <f>IF(ISERROR(IF(ISERROR(VLOOKUP((LEFT(D1629,2)),'Fed. Agency Identifier Table'!A$2:C$63,3,FALSE)),(VLOOKUP((LEFT(D1629,1)),'Fed. Agency Identifier Table'!A$2:C$63,3,FALSE)),(VLOOKUP((LEFT(D1629,2)),'Fed. Agency Identifier Table'!A$2:C$63,3,FALSE)))),"",(IF(ISERROR(VLOOKUP((LEFT(D1629,2)),'Fed. Agency Identifier Table'!A$2:C$63,3,FALSE)),(VLOOKUP((LEFT(D1629,1)),'Fed. Agency Identifier Table'!A$2:C$63,3,FALSE)),(VLOOKUP((LEFT(D1629,2)),'Fed. Agency Identifier Table'!A$2:C$63,3,FALSE)))))</f>
        <v/>
      </c>
      <c r="I1629" s="150" t="str">
        <f>IF(ISNUMBER(SEARCH("*.unk*",D1629)),"Other Federal Awards",IF(ISERROR(VLOOKUP(D1629,'CFDA Program Titles Table'!A$2:C$2607,3,FALSE)),"",VLOOKUP(D1629,'CFDA Program Titles Table'!A$2:C$2607,3,FALSE)))</f>
        <v/>
      </c>
      <c r="J1629" s="70"/>
      <c r="K1629" s="70"/>
      <c r="L1629" s="2"/>
      <c r="M1629" s="10"/>
      <c r="N1629" s="10"/>
      <c r="R1629" s="17"/>
      <c r="S1629" s="106" t="str">
        <f>IFERROR(IF(J1629="Y", "Research And Development Programs Cluster:", VLOOKUP(D1629,'Cluster Info'!$A$2:$B$113,2,FALSE)), "Non Cluster:")</f>
        <v>Non Cluster:</v>
      </c>
      <c r="T1629" s="106">
        <f t="shared" si="125"/>
        <v>0</v>
      </c>
      <c r="U1629" s="106">
        <f t="shared" si="127"/>
        <v>0</v>
      </c>
      <c r="V1629" s="106">
        <f t="shared" si="128"/>
        <v>0</v>
      </c>
      <c r="W1629" s="119">
        <f t="shared" si="126"/>
        <v>0</v>
      </c>
      <c r="X1629" s="106">
        <f t="shared" si="129"/>
        <v>0</v>
      </c>
    </row>
    <row r="1630" spans="1:24" ht="14">
      <c r="A1630" s="198"/>
      <c r="D1630" s="1"/>
      <c r="E1630" s="1"/>
      <c r="F1630" s="187"/>
      <c r="G1630" s="187"/>
      <c r="H1630" s="80" t="str">
        <f>IF(ISERROR(IF(ISERROR(VLOOKUP((LEFT(D1630,2)),'Fed. Agency Identifier Table'!A$2:C$63,3,FALSE)),(VLOOKUP((LEFT(D1630,1)),'Fed. Agency Identifier Table'!A$2:C$63,3,FALSE)),(VLOOKUP((LEFT(D1630,2)),'Fed. Agency Identifier Table'!A$2:C$63,3,FALSE)))),"",(IF(ISERROR(VLOOKUP((LEFT(D1630,2)),'Fed. Agency Identifier Table'!A$2:C$63,3,FALSE)),(VLOOKUP((LEFT(D1630,1)),'Fed. Agency Identifier Table'!A$2:C$63,3,FALSE)),(VLOOKUP((LEFT(D1630,2)),'Fed. Agency Identifier Table'!A$2:C$63,3,FALSE)))))</f>
        <v/>
      </c>
      <c r="I1630" s="150" t="str">
        <f>IF(ISNUMBER(SEARCH("*.unk*",D1630)),"Other Federal Awards",IF(ISERROR(VLOOKUP(D1630,'CFDA Program Titles Table'!A$2:C$2607,3,FALSE)),"",VLOOKUP(D1630,'CFDA Program Titles Table'!A$2:C$2607,3,FALSE)))</f>
        <v/>
      </c>
      <c r="J1630" s="70"/>
      <c r="K1630" s="70"/>
      <c r="L1630" s="2"/>
      <c r="M1630" s="10"/>
      <c r="N1630" s="10"/>
      <c r="R1630" s="17"/>
      <c r="S1630" s="106" t="str">
        <f>IFERROR(IF(J1630="Y", "Research And Development Programs Cluster:", VLOOKUP(D1630,'Cluster Info'!$A$2:$B$113,2,FALSE)), "Non Cluster:")</f>
        <v>Non Cluster:</v>
      </c>
      <c r="T1630" s="106">
        <f t="shared" si="125"/>
        <v>0</v>
      </c>
      <c r="U1630" s="106">
        <f t="shared" si="127"/>
        <v>0</v>
      </c>
      <c r="V1630" s="106">
        <f t="shared" si="128"/>
        <v>0</v>
      </c>
      <c r="W1630" s="119">
        <f t="shared" si="126"/>
        <v>0</v>
      </c>
      <c r="X1630" s="106">
        <f t="shared" si="129"/>
        <v>0</v>
      </c>
    </row>
    <row r="1631" spans="1:24" ht="14">
      <c r="A1631" s="198"/>
      <c r="D1631" s="1"/>
      <c r="E1631" s="1"/>
      <c r="F1631" s="187"/>
      <c r="G1631" s="187"/>
      <c r="H1631" s="80" t="str">
        <f>IF(ISERROR(IF(ISERROR(VLOOKUP((LEFT(D1631,2)),'Fed. Agency Identifier Table'!A$2:C$63,3,FALSE)),(VLOOKUP((LEFT(D1631,1)),'Fed. Agency Identifier Table'!A$2:C$63,3,FALSE)),(VLOOKUP((LEFT(D1631,2)),'Fed. Agency Identifier Table'!A$2:C$63,3,FALSE)))),"",(IF(ISERROR(VLOOKUP((LEFT(D1631,2)),'Fed. Agency Identifier Table'!A$2:C$63,3,FALSE)),(VLOOKUP((LEFT(D1631,1)),'Fed. Agency Identifier Table'!A$2:C$63,3,FALSE)),(VLOOKUP((LEFT(D1631,2)),'Fed. Agency Identifier Table'!A$2:C$63,3,FALSE)))))</f>
        <v/>
      </c>
      <c r="I1631" s="150" t="str">
        <f>IF(ISNUMBER(SEARCH("*.unk*",D1631)),"Other Federal Awards",IF(ISERROR(VLOOKUP(D1631,'CFDA Program Titles Table'!A$2:C$2607,3,FALSE)),"",VLOOKUP(D1631,'CFDA Program Titles Table'!A$2:C$2607,3,FALSE)))</f>
        <v/>
      </c>
      <c r="J1631" s="70"/>
      <c r="K1631" s="70"/>
      <c r="L1631" s="2"/>
      <c r="M1631" s="10"/>
      <c r="N1631" s="10"/>
      <c r="R1631" s="17"/>
      <c r="S1631" s="106" t="str">
        <f>IFERROR(IF(J1631="Y", "Research And Development Programs Cluster:", VLOOKUP(D1631,'Cluster Info'!$A$2:$B$113,2,FALSE)), "Non Cluster:")</f>
        <v>Non Cluster:</v>
      </c>
      <c r="T1631" s="106">
        <f t="shared" si="125"/>
        <v>0</v>
      </c>
      <c r="U1631" s="106">
        <f t="shared" si="127"/>
        <v>0</v>
      </c>
      <c r="V1631" s="106">
        <f t="shared" si="128"/>
        <v>0</v>
      </c>
      <c r="W1631" s="119">
        <f t="shared" si="126"/>
        <v>0</v>
      </c>
      <c r="X1631" s="106">
        <f t="shared" si="129"/>
        <v>0</v>
      </c>
    </row>
    <row r="1632" spans="1:24" ht="14">
      <c r="A1632" s="198"/>
      <c r="D1632" s="1"/>
      <c r="E1632" s="1"/>
      <c r="F1632" s="187"/>
      <c r="G1632" s="187"/>
      <c r="H1632" s="80" t="str">
        <f>IF(ISERROR(IF(ISERROR(VLOOKUP((LEFT(D1632,2)),'Fed. Agency Identifier Table'!A$2:C$63,3,FALSE)),(VLOOKUP((LEFT(D1632,1)),'Fed. Agency Identifier Table'!A$2:C$63,3,FALSE)),(VLOOKUP((LEFT(D1632,2)),'Fed. Agency Identifier Table'!A$2:C$63,3,FALSE)))),"",(IF(ISERROR(VLOOKUP((LEFT(D1632,2)),'Fed. Agency Identifier Table'!A$2:C$63,3,FALSE)),(VLOOKUP((LEFT(D1632,1)),'Fed. Agency Identifier Table'!A$2:C$63,3,FALSE)),(VLOOKUP((LEFT(D1632,2)),'Fed. Agency Identifier Table'!A$2:C$63,3,FALSE)))))</f>
        <v/>
      </c>
      <c r="I1632" s="150" t="str">
        <f>IF(ISNUMBER(SEARCH("*.unk*",D1632)),"Other Federal Awards",IF(ISERROR(VLOOKUP(D1632,'CFDA Program Titles Table'!A$2:C$2607,3,FALSE)),"",VLOOKUP(D1632,'CFDA Program Titles Table'!A$2:C$2607,3,FALSE)))</f>
        <v/>
      </c>
      <c r="J1632" s="70"/>
      <c r="K1632" s="70"/>
      <c r="L1632" s="2"/>
      <c r="M1632" s="10"/>
      <c r="N1632" s="10"/>
      <c r="R1632" s="17"/>
      <c r="S1632" s="106" t="str">
        <f>IFERROR(IF(J1632="Y", "Research And Development Programs Cluster:", VLOOKUP(D1632,'Cluster Info'!$A$2:$B$113,2,FALSE)), "Non Cluster:")</f>
        <v>Non Cluster:</v>
      </c>
      <c r="T1632" s="106">
        <f t="shared" si="125"/>
        <v>0</v>
      </c>
      <c r="U1632" s="106">
        <f t="shared" si="127"/>
        <v>0</v>
      </c>
      <c r="V1632" s="106">
        <f t="shared" si="128"/>
        <v>0</v>
      </c>
      <c r="W1632" s="119">
        <f t="shared" si="126"/>
        <v>0</v>
      </c>
      <c r="X1632" s="106">
        <f t="shared" si="129"/>
        <v>0</v>
      </c>
    </row>
    <row r="1633" spans="1:24" ht="14">
      <c r="A1633" s="198"/>
      <c r="D1633" s="1"/>
      <c r="E1633" s="1"/>
      <c r="F1633" s="187"/>
      <c r="G1633" s="187"/>
      <c r="H1633" s="80" t="str">
        <f>IF(ISERROR(IF(ISERROR(VLOOKUP((LEFT(D1633,2)),'Fed. Agency Identifier Table'!A$2:C$63,3,FALSE)),(VLOOKUP((LEFT(D1633,1)),'Fed. Agency Identifier Table'!A$2:C$63,3,FALSE)),(VLOOKUP((LEFT(D1633,2)),'Fed. Agency Identifier Table'!A$2:C$63,3,FALSE)))),"",(IF(ISERROR(VLOOKUP((LEFT(D1633,2)),'Fed. Agency Identifier Table'!A$2:C$63,3,FALSE)),(VLOOKUP((LEFT(D1633,1)),'Fed. Agency Identifier Table'!A$2:C$63,3,FALSE)),(VLOOKUP((LEFT(D1633,2)),'Fed. Agency Identifier Table'!A$2:C$63,3,FALSE)))))</f>
        <v/>
      </c>
      <c r="I1633" s="150" t="str">
        <f>IF(ISNUMBER(SEARCH("*.unk*",D1633)),"Other Federal Awards",IF(ISERROR(VLOOKUP(D1633,'CFDA Program Titles Table'!A$2:C$2607,3,FALSE)),"",VLOOKUP(D1633,'CFDA Program Titles Table'!A$2:C$2607,3,FALSE)))</f>
        <v/>
      </c>
      <c r="J1633" s="70"/>
      <c r="K1633" s="70"/>
      <c r="L1633" s="2"/>
      <c r="M1633" s="10"/>
      <c r="N1633" s="10"/>
      <c r="R1633" s="17"/>
      <c r="S1633" s="106" t="str">
        <f>IFERROR(IF(J1633="Y", "Research And Development Programs Cluster:", VLOOKUP(D1633,'Cluster Info'!$A$2:$B$113,2,FALSE)), "Non Cluster:")</f>
        <v>Non Cluster:</v>
      </c>
      <c r="T1633" s="106">
        <f t="shared" si="125"/>
        <v>0</v>
      </c>
      <c r="U1633" s="106">
        <f t="shared" si="127"/>
        <v>0</v>
      </c>
      <c r="V1633" s="106">
        <f t="shared" si="128"/>
        <v>0</v>
      </c>
      <c r="W1633" s="119">
        <f t="shared" si="126"/>
        <v>0</v>
      </c>
      <c r="X1633" s="106">
        <f t="shared" si="129"/>
        <v>0</v>
      </c>
    </row>
    <row r="1634" spans="1:24" ht="14">
      <c r="A1634" s="198"/>
      <c r="D1634" s="1"/>
      <c r="E1634" s="1"/>
      <c r="F1634" s="187"/>
      <c r="G1634" s="187"/>
      <c r="H1634" s="80" t="str">
        <f>IF(ISERROR(IF(ISERROR(VLOOKUP((LEFT(D1634,2)),'Fed. Agency Identifier Table'!A$2:C$63,3,FALSE)),(VLOOKUP((LEFT(D1634,1)),'Fed. Agency Identifier Table'!A$2:C$63,3,FALSE)),(VLOOKUP((LEFT(D1634,2)),'Fed. Agency Identifier Table'!A$2:C$63,3,FALSE)))),"",(IF(ISERROR(VLOOKUP((LEFT(D1634,2)),'Fed. Agency Identifier Table'!A$2:C$63,3,FALSE)),(VLOOKUP((LEFT(D1634,1)),'Fed. Agency Identifier Table'!A$2:C$63,3,FALSE)),(VLOOKUP((LEFT(D1634,2)),'Fed. Agency Identifier Table'!A$2:C$63,3,FALSE)))))</f>
        <v/>
      </c>
      <c r="I1634" s="150" t="str">
        <f>IF(ISNUMBER(SEARCH("*.unk*",D1634)),"Other Federal Awards",IF(ISERROR(VLOOKUP(D1634,'CFDA Program Titles Table'!A$2:C$2607,3,FALSE)),"",VLOOKUP(D1634,'CFDA Program Titles Table'!A$2:C$2607,3,FALSE)))</f>
        <v/>
      </c>
      <c r="J1634" s="70"/>
      <c r="K1634" s="70"/>
      <c r="L1634" s="2"/>
      <c r="M1634" s="10"/>
      <c r="N1634" s="10"/>
      <c r="R1634" s="17"/>
      <c r="S1634" s="106" t="str">
        <f>IFERROR(IF(J1634="Y", "Research And Development Programs Cluster:", VLOOKUP(D1634,'Cluster Info'!$A$2:$B$113,2,FALSE)), "Non Cluster:")</f>
        <v>Non Cluster:</v>
      </c>
      <c r="T1634" s="106">
        <f t="shared" si="125"/>
        <v>0</v>
      </c>
      <c r="U1634" s="106">
        <f t="shared" si="127"/>
        <v>0</v>
      </c>
      <c r="V1634" s="106">
        <f t="shared" si="128"/>
        <v>0</v>
      </c>
      <c r="W1634" s="119">
        <f t="shared" si="126"/>
        <v>0</v>
      </c>
      <c r="X1634" s="106">
        <f t="shared" si="129"/>
        <v>0</v>
      </c>
    </row>
    <row r="1635" spans="1:24" ht="14">
      <c r="A1635" s="198"/>
      <c r="D1635" s="1"/>
      <c r="E1635" s="1"/>
      <c r="F1635" s="187"/>
      <c r="G1635" s="187"/>
      <c r="H1635" s="80" t="str">
        <f>IF(ISERROR(IF(ISERROR(VLOOKUP((LEFT(D1635,2)),'Fed. Agency Identifier Table'!A$2:C$63,3,FALSE)),(VLOOKUP((LEFT(D1635,1)),'Fed. Agency Identifier Table'!A$2:C$63,3,FALSE)),(VLOOKUP((LEFT(D1635,2)),'Fed. Agency Identifier Table'!A$2:C$63,3,FALSE)))),"",(IF(ISERROR(VLOOKUP((LEFT(D1635,2)),'Fed. Agency Identifier Table'!A$2:C$63,3,FALSE)),(VLOOKUP((LEFT(D1635,1)),'Fed. Agency Identifier Table'!A$2:C$63,3,FALSE)),(VLOOKUP((LEFT(D1635,2)),'Fed. Agency Identifier Table'!A$2:C$63,3,FALSE)))))</f>
        <v/>
      </c>
      <c r="I1635" s="150" t="str">
        <f>IF(ISNUMBER(SEARCH("*.unk*",D1635)),"Other Federal Awards",IF(ISERROR(VLOOKUP(D1635,'CFDA Program Titles Table'!A$2:C$2607,3,FALSE)),"",VLOOKUP(D1635,'CFDA Program Titles Table'!A$2:C$2607,3,FALSE)))</f>
        <v/>
      </c>
      <c r="J1635" s="70"/>
      <c r="K1635" s="70"/>
      <c r="L1635" s="2"/>
      <c r="M1635" s="10"/>
      <c r="N1635" s="10"/>
      <c r="R1635" s="17"/>
      <c r="S1635" s="106" t="str">
        <f>IFERROR(IF(J1635="Y", "Research And Development Programs Cluster:", VLOOKUP(D1635,'Cluster Info'!$A$2:$B$113,2,FALSE)), "Non Cluster:")</f>
        <v>Non Cluster:</v>
      </c>
      <c r="T1635" s="106">
        <f t="shared" si="125"/>
        <v>0</v>
      </c>
      <c r="U1635" s="106">
        <f t="shared" si="127"/>
        <v>0</v>
      </c>
      <c r="V1635" s="106">
        <f t="shared" si="128"/>
        <v>0</v>
      </c>
      <c r="W1635" s="119">
        <f t="shared" si="126"/>
        <v>0</v>
      </c>
      <c r="X1635" s="106">
        <f t="shared" si="129"/>
        <v>0</v>
      </c>
    </row>
    <row r="1636" spans="1:24" ht="14">
      <c r="A1636" s="198"/>
      <c r="D1636" s="1"/>
      <c r="E1636" s="1"/>
      <c r="F1636" s="187"/>
      <c r="G1636" s="187"/>
      <c r="H1636" s="80" t="str">
        <f>IF(ISERROR(IF(ISERROR(VLOOKUP((LEFT(D1636,2)),'Fed. Agency Identifier Table'!A$2:C$63,3,FALSE)),(VLOOKUP((LEFT(D1636,1)),'Fed. Agency Identifier Table'!A$2:C$63,3,FALSE)),(VLOOKUP((LEFT(D1636,2)),'Fed. Agency Identifier Table'!A$2:C$63,3,FALSE)))),"",(IF(ISERROR(VLOOKUP((LEFT(D1636,2)),'Fed. Agency Identifier Table'!A$2:C$63,3,FALSE)),(VLOOKUP((LEFT(D1636,1)),'Fed. Agency Identifier Table'!A$2:C$63,3,FALSE)),(VLOOKUP((LEFT(D1636,2)),'Fed. Agency Identifier Table'!A$2:C$63,3,FALSE)))))</f>
        <v/>
      </c>
      <c r="I1636" s="150" t="str">
        <f>IF(ISNUMBER(SEARCH("*.unk*",D1636)),"Other Federal Awards",IF(ISERROR(VLOOKUP(D1636,'CFDA Program Titles Table'!A$2:C$2607,3,FALSE)),"",VLOOKUP(D1636,'CFDA Program Titles Table'!A$2:C$2607,3,FALSE)))</f>
        <v/>
      </c>
      <c r="J1636" s="70"/>
      <c r="K1636" s="70"/>
      <c r="L1636" s="2"/>
      <c r="M1636" s="10"/>
      <c r="N1636" s="10"/>
      <c r="R1636" s="17"/>
      <c r="S1636" s="106" t="str">
        <f>IFERROR(IF(J1636="Y", "Research And Development Programs Cluster:", VLOOKUP(D1636,'Cluster Info'!$A$2:$B$113,2,FALSE)), "Non Cluster:")</f>
        <v>Non Cluster:</v>
      </c>
      <c r="T1636" s="106">
        <f t="shared" si="125"/>
        <v>0</v>
      </c>
      <c r="U1636" s="106">
        <f t="shared" si="127"/>
        <v>0</v>
      </c>
      <c r="V1636" s="106">
        <f t="shared" si="128"/>
        <v>0</v>
      </c>
      <c r="W1636" s="119">
        <f t="shared" si="126"/>
        <v>0</v>
      </c>
      <c r="X1636" s="106">
        <f t="shared" si="129"/>
        <v>0</v>
      </c>
    </row>
    <row r="1637" spans="1:24" ht="14">
      <c r="A1637" s="198"/>
      <c r="D1637" s="1"/>
      <c r="E1637" s="1"/>
      <c r="F1637" s="187"/>
      <c r="G1637" s="187"/>
      <c r="H1637" s="80" t="str">
        <f>IF(ISERROR(IF(ISERROR(VLOOKUP((LEFT(D1637,2)),'Fed. Agency Identifier Table'!A$2:C$63,3,FALSE)),(VLOOKUP((LEFT(D1637,1)),'Fed. Agency Identifier Table'!A$2:C$63,3,FALSE)),(VLOOKUP((LEFT(D1637,2)),'Fed. Agency Identifier Table'!A$2:C$63,3,FALSE)))),"",(IF(ISERROR(VLOOKUP((LEFT(D1637,2)),'Fed. Agency Identifier Table'!A$2:C$63,3,FALSE)),(VLOOKUP((LEFT(D1637,1)),'Fed. Agency Identifier Table'!A$2:C$63,3,FALSE)),(VLOOKUP((LEFT(D1637,2)),'Fed. Agency Identifier Table'!A$2:C$63,3,FALSE)))))</f>
        <v/>
      </c>
      <c r="I1637" s="150" t="str">
        <f>IF(ISNUMBER(SEARCH("*.unk*",D1637)),"Other Federal Awards",IF(ISERROR(VLOOKUP(D1637,'CFDA Program Titles Table'!A$2:C$2607,3,FALSE)),"",VLOOKUP(D1637,'CFDA Program Titles Table'!A$2:C$2607,3,FALSE)))</f>
        <v/>
      </c>
      <c r="J1637" s="70"/>
      <c r="K1637" s="70"/>
      <c r="L1637" s="2"/>
      <c r="M1637" s="10"/>
      <c r="N1637" s="10"/>
      <c r="R1637" s="17"/>
      <c r="S1637" s="106" t="str">
        <f>IFERROR(IF(J1637="Y", "Research And Development Programs Cluster:", VLOOKUP(D1637,'Cluster Info'!$A$2:$B$113,2,FALSE)), "Non Cluster:")</f>
        <v>Non Cluster:</v>
      </c>
      <c r="T1637" s="106">
        <f t="shared" si="125"/>
        <v>0</v>
      </c>
      <c r="U1637" s="106">
        <f t="shared" si="127"/>
        <v>0</v>
      </c>
      <c r="V1637" s="106">
        <f t="shared" si="128"/>
        <v>0</v>
      </c>
      <c r="W1637" s="119">
        <f t="shared" si="126"/>
        <v>0</v>
      </c>
      <c r="X1637" s="106">
        <f t="shared" si="129"/>
        <v>0</v>
      </c>
    </row>
    <row r="1638" spans="1:24" ht="14">
      <c r="A1638" s="198"/>
      <c r="D1638" s="1"/>
      <c r="E1638" s="1"/>
      <c r="F1638" s="187"/>
      <c r="G1638" s="187"/>
      <c r="H1638" s="80" t="str">
        <f>IF(ISERROR(IF(ISERROR(VLOOKUP((LEFT(D1638,2)),'Fed. Agency Identifier Table'!A$2:C$63,3,FALSE)),(VLOOKUP((LEFT(D1638,1)),'Fed. Agency Identifier Table'!A$2:C$63,3,FALSE)),(VLOOKUP((LEFT(D1638,2)),'Fed. Agency Identifier Table'!A$2:C$63,3,FALSE)))),"",(IF(ISERROR(VLOOKUP((LEFT(D1638,2)),'Fed. Agency Identifier Table'!A$2:C$63,3,FALSE)),(VLOOKUP((LEFT(D1638,1)),'Fed. Agency Identifier Table'!A$2:C$63,3,FALSE)),(VLOOKUP((LEFT(D1638,2)),'Fed. Agency Identifier Table'!A$2:C$63,3,FALSE)))))</f>
        <v/>
      </c>
      <c r="I1638" s="150" t="str">
        <f>IF(ISNUMBER(SEARCH("*.unk*",D1638)),"Other Federal Awards",IF(ISERROR(VLOOKUP(D1638,'CFDA Program Titles Table'!A$2:C$2607,3,FALSE)),"",VLOOKUP(D1638,'CFDA Program Titles Table'!A$2:C$2607,3,FALSE)))</f>
        <v/>
      </c>
      <c r="J1638" s="70"/>
      <c r="K1638" s="70"/>
      <c r="L1638" s="2"/>
      <c r="M1638" s="10"/>
      <c r="N1638" s="10"/>
      <c r="R1638" s="17"/>
      <c r="S1638" s="106" t="str">
        <f>IFERROR(IF(J1638="Y", "Research And Development Programs Cluster:", VLOOKUP(D1638,'Cluster Info'!$A$2:$B$113,2,FALSE)), "Non Cluster:")</f>
        <v>Non Cluster:</v>
      </c>
      <c r="T1638" s="106">
        <f t="shared" si="125"/>
        <v>0</v>
      </c>
      <c r="U1638" s="106">
        <f t="shared" si="127"/>
        <v>0</v>
      </c>
      <c r="V1638" s="106">
        <f t="shared" si="128"/>
        <v>0</v>
      </c>
      <c r="W1638" s="119">
        <f t="shared" si="126"/>
        <v>0</v>
      </c>
      <c r="X1638" s="106">
        <f t="shared" si="129"/>
        <v>0</v>
      </c>
    </row>
    <row r="1639" spans="1:24" ht="14">
      <c r="A1639" s="198"/>
      <c r="D1639" s="1"/>
      <c r="E1639" s="1"/>
      <c r="F1639" s="187"/>
      <c r="G1639" s="187"/>
      <c r="H1639" s="80" t="str">
        <f>IF(ISERROR(IF(ISERROR(VLOOKUP((LEFT(D1639,2)),'Fed. Agency Identifier Table'!A$2:C$63,3,FALSE)),(VLOOKUP((LEFT(D1639,1)),'Fed. Agency Identifier Table'!A$2:C$63,3,FALSE)),(VLOOKUP((LEFT(D1639,2)),'Fed. Agency Identifier Table'!A$2:C$63,3,FALSE)))),"",(IF(ISERROR(VLOOKUP((LEFT(D1639,2)),'Fed. Agency Identifier Table'!A$2:C$63,3,FALSE)),(VLOOKUP((LEFT(D1639,1)),'Fed. Agency Identifier Table'!A$2:C$63,3,FALSE)),(VLOOKUP((LEFT(D1639,2)),'Fed. Agency Identifier Table'!A$2:C$63,3,FALSE)))))</f>
        <v/>
      </c>
      <c r="I1639" s="150" t="str">
        <f>IF(ISNUMBER(SEARCH("*.unk*",D1639)),"Other Federal Awards",IF(ISERROR(VLOOKUP(D1639,'CFDA Program Titles Table'!A$2:C$2607,3,FALSE)),"",VLOOKUP(D1639,'CFDA Program Titles Table'!A$2:C$2607,3,FALSE)))</f>
        <v/>
      </c>
      <c r="J1639" s="70"/>
      <c r="K1639" s="70"/>
      <c r="L1639" s="2"/>
      <c r="M1639" s="10"/>
      <c r="N1639" s="10"/>
      <c r="R1639" s="17"/>
      <c r="S1639" s="106" t="str">
        <f>IFERROR(IF(J1639="Y", "Research And Development Programs Cluster:", VLOOKUP(D1639,'Cluster Info'!$A$2:$B$113,2,FALSE)), "Non Cluster:")</f>
        <v>Non Cluster:</v>
      </c>
      <c r="T1639" s="106">
        <f t="shared" si="125"/>
        <v>0</v>
      </c>
      <c r="U1639" s="106">
        <f t="shared" si="127"/>
        <v>0</v>
      </c>
      <c r="V1639" s="106">
        <f t="shared" si="128"/>
        <v>0</v>
      </c>
      <c r="W1639" s="119">
        <f t="shared" si="126"/>
        <v>0</v>
      </c>
      <c r="X1639" s="106">
        <f t="shared" si="129"/>
        <v>0</v>
      </c>
    </row>
    <row r="1640" spans="1:24" ht="14">
      <c r="A1640" s="198"/>
      <c r="D1640" s="1"/>
      <c r="E1640" s="1"/>
      <c r="F1640" s="187"/>
      <c r="G1640" s="187"/>
      <c r="H1640" s="80" t="str">
        <f>IF(ISERROR(IF(ISERROR(VLOOKUP((LEFT(D1640,2)),'Fed. Agency Identifier Table'!A$2:C$63,3,FALSE)),(VLOOKUP((LEFT(D1640,1)),'Fed. Agency Identifier Table'!A$2:C$63,3,FALSE)),(VLOOKUP((LEFT(D1640,2)),'Fed. Agency Identifier Table'!A$2:C$63,3,FALSE)))),"",(IF(ISERROR(VLOOKUP((LEFT(D1640,2)),'Fed. Agency Identifier Table'!A$2:C$63,3,FALSE)),(VLOOKUP((LEFT(D1640,1)),'Fed. Agency Identifier Table'!A$2:C$63,3,FALSE)),(VLOOKUP((LEFT(D1640,2)),'Fed. Agency Identifier Table'!A$2:C$63,3,FALSE)))))</f>
        <v/>
      </c>
      <c r="I1640" s="150" t="str">
        <f>IF(ISNUMBER(SEARCH("*.unk*",D1640)),"Other Federal Awards",IF(ISERROR(VLOOKUP(D1640,'CFDA Program Titles Table'!A$2:C$2607,3,FALSE)),"",VLOOKUP(D1640,'CFDA Program Titles Table'!A$2:C$2607,3,FALSE)))</f>
        <v/>
      </c>
      <c r="J1640" s="70"/>
      <c r="K1640" s="70"/>
      <c r="L1640" s="2"/>
      <c r="M1640" s="10"/>
      <c r="N1640" s="10"/>
      <c r="R1640" s="17"/>
      <c r="S1640" s="106" t="str">
        <f>IFERROR(IF(J1640="Y", "Research And Development Programs Cluster:", VLOOKUP(D1640,'Cluster Info'!$A$2:$B$113,2,FALSE)), "Non Cluster:")</f>
        <v>Non Cluster:</v>
      </c>
      <c r="T1640" s="106">
        <f t="shared" si="125"/>
        <v>0</v>
      </c>
      <c r="U1640" s="106">
        <f t="shared" si="127"/>
        <v>0</v>
      </c>
      <c r="V1640" s="106">
        <f t="shared" si="128"/>
        <v>0</v>
      </c>
      <c r="W1640" s="119">
        <f t="shared" si="126"/>
        <v>0</v>
      </c>
      <c r="X1640" s="106">
        <f t="shared" si="129"/>
        <v>0</v>
      </c>
    </row>
    <row r="1641" spans="1:24" ht="14">
      <c r="A1641" s="198"/>
      <c r="D1641" s="1"/>
      <c r="E1641" s="1"/>
      <c r="F1641" s="187"/>
      <c r="G1641" s="187"/>
      <c r="H1641" s="80" t="str">
        <f>IF(ISERROR(IF(ISERROR(VLOOKUP((LEFT(D1641,2)),'Fed. Agency Identifier Table'!A$2:C$63,3,FALSE)),(VLOOKUP((LEFT(D1641,1)),'Fed. Agency Identifier Table'!A$2:C$63,3,FALSE)),(VLOOKUP((LEFT(D1641,2)),'Fed. Agency Identifier Table'!A$2:C$63,3,FALSE)))),"",(IF(ISERROR(VLOOKUP((LEFT(D1641,2)),'Fed. Agency Identifier Table'!A$2:C$63,3,FALSE)),(VLOOKUP((LEFT(D1641,1)),'Fed. Agency Identifier Table'!A$2:C$63,3,FALSE)),(VLOOKUP((LEFT(D1641,2)),'Fed. Agency Identifier Table'!A$2:C$63,3,FALSE)))))</f>
        <v/>
      </c>
      <c r="I1641" s="150" t="str">
        <f>IF(ISNUMBER(SEARCH("*.unk*",D1641)),"Other Federal Awards",IF(ISERROR(VLOOKUP(D1641,'CFDA Program Titles Table'!A$2:C$2607,3,FALSE)),"",VLOOKUP(D1641,'CFDA Program Titles Table'!A$2:C$2607,3,FALSE)))</f>
        <v/>
      </c>
      <c r="J1641" s="70"/>
      <c r="K1641" s="70"/>
      <c r="L1641" s="2"/>
      <c r="M1641" s="10"/>
      <c r="N1641" s="10"/>
      <c r="R1641" s="17"/>
      <c r="S1641" s="106" t="str">
        <f>IFERROR(IF(J1641="Y", "Research And Development Programs Cluster:", VLOOKUP(D1641,'Cluster Info'!$A$2:$B$113,2,FALSE)), "Non Cluster:")</f>
        <v>Non Cluster:</v>
      </c>
      <c r="T1641" s="106">
        <f t="shared" si="125"/>
        <v>0</v>
      </c>
      <c r="U1641" s="106">
        <f t="shared" si="127"/>
        <v>0</v>
      </c>
      <c r="V1641" s="106">
        <f t="shared" si="128"/>
        <v>0</v>
      </c>
      <c r="W1641" s="119">
        <f t="shared" si="126"/>
        <v>0</v>
      </c>
      <c r="X1641" s="106">
        <f t="shared" si="129"/>
        <v>0</v>
      </c>
    </row>
    <row r="1642" spans="1:24" ht="14">
      <c r="A1642" s="198"/>
      <c r="D1642" s="1"/>
      <c r="E1642" s="1"/>
      <c r="F1642" s="187"/>
      <c r="G1642" s="187"/>
      <c r="H1642" s="80" t="str">
        <f>IF(ISERROR(IF(ISERROR(VLOOKUP((LEFT(D1642,2)),'Fed. Agency Identifier Table'!A$2:C$63,3,FALSE)),(VLOOKUP((LEFT(D1642,1)),'Fed. Agency Identifier Table'!A$2:C$63,3,FALSE)),(VLOOKUP((LEFT(D1642,2)),'Fed. Agency Identifier Table'!A$2:C$63,3,FALSE)))),"",(IF(ISERROR(VLOOKUP((LEFT(D1642,2)),'Fed. Agency Identifier Table'!A$2:C$63,3,FALSE)),(VLOOKUP((LEFT(D1642,1)),'Fed. Agency Identifier Table'!A$2:C$63,3,FALSE)),(VLOOKUP((LEFT(D1642,2)),'Fed. Agency Identifier Table'!A$2:C$63,3,FALSE)))))</f>
        <v/>
      </c>
      <c r="I1642" s="150" t="str">
        <f>IF(ISNUMBER(SEARCH("*.unk*",D1642)),"Other Federal Awards",IF(ISERROR(VLOOKUP(D1642,'CFDA Program Titles Table'!A$2:C$2607,3,FALSE)),"",VLOOKUP(D1642,'CFDA Program Titles Table'!A$2:C$2607,3,FALSE)))</f>
        <v/>
      </c>
      <c r="J1642" s="70"/>
      <c r="K1642" s="70"/>
      <c r="L1642" s="2"/>
      <c r="M1642" s="10"/>
      <c r="N1642" s="10"/>
      <c r="R1642" s="17"/>
      <c r="S1642" s="106" t="str">
        <f>IFERROR(IF(J1642="Y", "Research And Development Programs Cluster:", VLOOKUP(D1642,'Cluster Info'!$A$2:$B$113,2,FALSE)), "Non Cluster:")</f>
        <v>Non Cluster:</v>
      </c>
      <c r="T1642" s="106">
        <f t="shared" si="125"/>
        <v>0</v>
      </c>
      <c r="U1642" s="106">
        <f t="shared" si="127"/>
        <v>0</v>
      </c>
      <c r="V1642" s="106">
        <f t="shared" si="128"/>
        <v>0</v>
      </c>
      <c r="W1642" s="119">
        <f t="shared" si="126"/>
        <v>0</v>
      </c>
      <c r="X1642" s="106">
        <f t="shared" si="129"/>
        <v>0</v>
      </c>
    </row>
    <row r="1643" spans="1:24" ht="14">
      <c r="A1643" s="198"/>
      <c r="D1643" s="1"/>
      <c r="E1643" s="1"/>
      <c r="F1643" s="187"/>
      <c r="G1643" s="187"/>
      <c r="H1643" s="80" t="str">
        <f>IF(ISERROR(IF(ISERROR(VLOOKUP((LEFT(D1643,2)),'Fed. Agency Identifier Table'!A$2:C$63,3,FALSE)),(VLOOKUP((LEFT(D1643,1)),'Fed. Agency Identifier Table'!A$2:C$63,3,FALSE)),(VLOOKUP((LEFT(D1643,2)),'Fed. Agency Identifier Table'!A$2:C$63,3,FALSE)))),"",(IF(ISERROR(VLOOKUP((LEFT(D1643,2)),'Fed. Agency Identifier Table'!A$2:C$63,3,FALSE)),(VLOOKUP((LEFT(D1643,1)),'Fed. Agency Identifier Table'!A$2:C$63,3,FALSE)),(VLOOKUP((LEFT(D1643,2)),'Fed. Agency Identifier Table'!A$2:C$63,3,FALSE)))))</f>
        <v/>
      </c>
      <c r="I1643" s="150" t="str">
        <f>IF(ISNUMBER(SEARCH("*.unk*",D1643)),"Other Federal Awards",IF(ISERROR(VLOOKUP(D1643,'CFDA Program Titles Table'!A$2:C$2607,3,FALSE)),"",VLOOKUP(D1643,'CFDA Program Titles Table'!A$2:C$2607,3,FALSE)))</f>
        <v/>
      </c>
      <c r="J1643" s="70"/>
      <c r="K1643" s="70"/>
      <c r="L1643" s="2"/>
      <c r="M1643" s="10"/>
      <c r="N1643" s="10"/>
      <c r="R1643" s="17"/>
      <c r="S1643" s="106" t="str">
        <f>IFERROR(IF(J1643="Y", "Research And Development Programs Cluster:", VLOOKUP(D1643,'Cluster Info'!$A$2:$B$113,2,FALSE)), "Non Cluster:")</f>
        <v>Non Cluster:</v>
      </c>
      <c r="T1643" s="106">
        <f t="shared" si="125"/>
        <v>0</v>
      </c>
      <c r="U1643" s="106">
        <f t="shared" si="127"/>
        <v>0</v>
      </c>
      <c r="V1643" s="106">
        <f t="shared" si="128"/>
        <v>0</v>
      </c>
      <c r="W1643" s="119">
        <f t="shared" si="126"/>
        <v>0</v>
      </c>
      <c r="X1643" s="106">
        <f t="shared" si="129"/>
        <v>0</v>
      </c>
    </row>
    <row r="1644" spans="1:24" ht="14">
      <c r="A1644" s="198"/>
      <c r="D1644" s="1"/>
      <c r="E1644" s="1"/>
      <c r="F1644" s="187"/>
      <c r="G1644" s="187"/>
      <c r="H1644" s="80" t="str">
        <f>IF(ISERROR(IF(ISERROR(VLOOKUP((LEFT(D1644,2)),'Fed. Agency Identifier Table'!A$2:C$63,3,FALSE)),(VLOOKUP((LEFT(D1644,1)),'Fed. Agency Identifier Table'!A$2:C$63,3,FALSE)),(VLOOKUP((LEFT(D1644,2)),'Fed. Agency Identifier Table'!A$2:C$63,3,FALSE)))),"",(IF(ISERROR(VLOOKUP((LEFT(D1644,2)),'Fed. Agency Identifier Table'!A$2:C$63,3,FALSE)),(VLOOKUP((LEFT(D1644,1)),'Fed. Agency Identifier Table'!A$2:C$63,3,FALSE)),(VLOOKUP((LEFT(D1644,2)),'Fed. Agency Identifier Table'!A$2:C$63,3,FALSE)))))</f>
        <v/>
      </c>
      <c r="I1644" s="150" t="str">
        <f>IF(ISNUMBER(SEARCH("*.unk*",D1644)),"Other Federal Awards",IF(ISERROR(VLOOKUP(D1644,'CFDA Program Titles Table'!A$2:C$2607,3,FALSE)),"",VLOOKUP(D1644,'CFDA Program Titles Table'!A$2:C$2607,3,FALSE)))</f>
        <v/>
      </c>
      <c r="J1644" s="70"/>
      <c r="K1644" s="70"/>
      <c r="L1644" s="2"/>
      <c r="M1644" s="10"/>
      <c r="N1644" s="10"/>
      <c r="R1644" s="17"/>
      <c r="S1644" s="106" t="str">
        <f>IFERROR(IF(J1644="Y", "Research And Development Programs Cluster:", VLOOKUP(D1644,'Cluster Info'!$A$2:$B$113,2,FALSE)), "Non Cluster:")</f>
        <v>Non Cluster:</v>
      </c>
      <c r="T1644" s="106">
        <f t="shared" si="125"/>
        <v>0</v>
      </c>
      <c r="U1644" s="106">
        <f t="shared" si="127"/>
        <v>0</v>
      </c>
      <c r="V1644" s="106">
        <f t="shared" si="128"/>
        <v>0</v>
      </c>
      <c r="W1644" s="119">
        <f t="shared" si="126"/>
        <v>0</v>
      </c>
      <c r="X1644" s="106">
        <f t="shared" si="129"/>
        <v>0</v>
      </c>
    </row>
    <row r="1645" spans="1:24" ht="14">
      <c r="A1645" s="198"/>
      <c r="D1645" s="1"/>
      <c r="E1645" s="1"/>
      <c r="F1645" s="187"/>
      <c r="G1645" s="187"/>
      <c r="H1645" s="80" t="str">
        <f>IF(ISERROR(IF(ISERROR(VLOOKUP((LEFT(D1645,2)),'Fed. Agency Identifier Table'!A$2:C$63,3,FALSE)),(VLOOKUP((LEFT(D1645,1)),'Fed. Agency Identifier Table'!A$2:C$63,3,FALSE)),(VLOOKUP((LEFT(D1645,2)),'Fed. Agency Identifier Table'!A$2:C$63,3,FALSE)))),"",(IF(ISERROR(VLOOKUP((LEFT(D1645,2)),'Fed. Agency Identifier Table'!A$2:C$63,3,FALSE)),(VLOOKUP((LEFT(D1645,1)),'Fed. Agency Identifier Table'!A$2:C$63,3,FALSE)),(VLOOKUP((LEFT(D1645,2)),'Fed. Agency Identifier Table'!A$2:C$63,3,FALSE)))))</f>
        <v/>
      </c>
      <c r="I1645" s="150" t="str">
        <f>IF(ISNUMBER(SEARCH("*.unk*",D1645)),"Other Federal Awards",IF(ISERROR(VLOOKUP(D1645,'CFDA Program Titles Table'!A$2:C$2607,3,FALSE)),"",VLOOKUP(D1645,'CFDA Program Titles Table'!A$2:C$2607,3,FALSE)))</f>
        <v/>
      </c>
      <c r="J1645" s="70"/>
      <c r="K1645" s="70"/>
      <c r="L1645" s="2"/>
      <c r="M1645" s="10"/>
      <c r="N1645" s="10"/>
      <c r="R1645" s="17"/>
      <c r="S1645" s="106" t="str">
        <f>IFERROR(IF(J1645="Y", "Research And Development Programs Cluster:", VLOOKUP(D1645,'Cluster Info'!$A$2:$B$113,2,FALSE)), "Non Cluster:")</f>
        <v>Non Cluster:</v>
      </c>
      <c r="T1645" s="106">
        <f t="shared" si="125"/>
        <v>0</v>
      </c>
      <c r="U1645" s="106">
        <f t="shared" si="127"/>
        <v>0</v>
      </c>
      <c r="V1645" s="106">
        <f t="shared" si="128"/>
        <v>0</v>
      </c>
      <c r="W1645" s="119">
        <f t="shared" si="126"/>
        <v>0</v>
      </c>
      <c r="X1645" s="106">
        <f t="shared" si="129"/>
        <v>0</v>
      </c>
    </row>
    <row r="1646" spans="1:24" ht="14">
      <c r="A1646" s="198"/>
      <c r="D1646" s="1"/>
      <c r="E1646" s="1"/>
      <c r="F1646" s="187"/>
      <c r="G1646" s="187"/>
      <c r="H1646" s="80" t="str">
        <f>IF(ISERROR(IF(ISERROR(VLOOKUP((LEFT(D1646,2)),'Fed. Agency Identifier Table'!A$2:C$63,3,FALSE)),(VLOOKUP((LEFT(D1646,1)),'Fed. Agency Identifier Table'!A$2:C$63,3,FALSE)),(VLOOKUP((LEFT(D1646,2)),'Fed. Agency Identifier Table'!A$2:C$63,3,FALSE)))),"",(IF(ISERROR(VLOOKUP((LEFT(D1646,2)),'Fed. Agency Identifier Table'!A$2:C$63,3,FALSE)),(VLOOKUP((LEFT(D1646,1)),'Fed. Agency Identifier Table'!A$2:C$63,3,FALSE)),(VLOOKUP((LEFT(D1646,2)),'Fed. Agency Identifier Table'!A$2:C$63,3,FALSE)))))</f>
        <v/>
      </c>
      <c r="I1646" s="150" t="str">
        <f>IF(ISNUMBER(SEARCH("*.unk*",D1646)),"Other Federal Awards",IF(ISERROR(VLOOKUP(D1646,'CFDA Program Titles Table'!A$2:C$2607,3,FALSE)),"",VLOOKUP(D1646,'CFDA Program Titles Table'!A$2:C$2607,3,FALSE)))</f>
        <v/>
      </c>
      <c r="J1646" s="70"/>
      <c r="K1646" s="70"/>
      <c r="L1646" s="2"/>
      <c r="M1646" s="10"/>
      <c r="N1646" s="10"/>
      <c r="R1646" s="17"/>
      <c r="S1646" s="106" t="str">
        <f>IFERROR(IF(J1646="Y", "Research And Development Programs Cluster:", VLOOKUP(D1646,'Cluster Info'!$A$2:$B$113,2,FALSE)), "Non Cluster:")</f>
        <v>Non Cluster:</v>
      </c>
      <c r="T1646" s="106">
        <f t="shared" si="125"/>
        <v>0</v>
      </c>
      <c r="U1646" s="106">
        <f t="shared" si="127"/>
        <v>0</v>
      </c>
      <c r="V1646" s="106">
        <f t="shared" si="128"/>
        <v>0</v>
      </c>
      <c r="W1646" s="119">
        <f t="shared" si="126"/>
        <v>0</v>
      </c>
      <c r="X1646" s="106">
        <f t="shared" si="129"/>
        <v>0</v>
      </c>
    </row>
    <row r="1647" spans="1:24" ht="14">
      <c r="A1647" s="198"/>
      <c r="D1647" s="1"/>
      <c r="E1647" s="1"/>
      <c r="F1647" s="187"/>
      <c r="G1647" s="187"/>
      <c r="H1647" s="80" t="str">
        <f>IF(ISERROR(IF(ISERROR(VLOOKUP((LEFT(D1647,2)),'Fed. Agency Identifier Table'!A$2:C$63,3,FALSE)),(VLOOKUP((LEFT(D1647,1)),'Fed. Agency Identifier Table'!A$2:C$63,3,FALSE)),(VLOOKUP((LEFT(D1647,2)),'Fed. Agency Identifier Table'!A$2:C$63,3,FALSE)))),"",(IF(ISERROR(VLOOKUP((LEFT(D1647,2)),'Fed. Agency Identifier Table'!A$2:C$63,3,FALSE)),(VLOOKUP((LEFT(D1647,1)),'Fed. Agency Identifier Table'!A$2:C$63,3,FALSE)),(VLOOKUP((LEFT(D1647,2)),'Fed. Agency Identifier Table'!A$2:C$63,3,FALSE)))))</f>
        <v/>
      </c>
      <c r="I1647" s="150" t="str">
        <f>IF(ISNUMBER(SEARCH("*.unk*",D1647)),"Other Federal Awards",IF(ISERROR(VLOOKUP(D1647,'CFDA Program Titles Table'!A$2:C$2607,3,FALSE)),"",VLOOKUP(D1647,'CFDA Program Titles Table'!A$2:C$2607,3,FALSE)))</f>
        <v/>
      </c>
      <c r="J1647" s="70"/>
      <c r="K1647" s="70"/>
      <c r="L1647" s="2"/>
      <c r="M1647" s="10"/>
      <c r="N1647" s="10"/>
      <c r="R1647" s="17"/>
      <c r="S1647" s="106" t="str">
        <f>IFERROR(IF(J1647="Y", "Research And Development Programs Cluster:", VLOOKUP(D1647,'Cluster Info'!$A$2:$B$113,2,FALSE)), "Non Cluster:")</f>
        <v>Non Cluster:</v>
      </c>
      <c r="T1647" s="106">
        <f t="shared" si="125"/>
        <v>0</v>
      </c>
      <c r="U1647" s="106">
        <f t="shared" si="127"/>
        <v>0</v>
      </c>
      <c r="V1647" s="106">
        <f t="shared" si="128"/>
        <v>0</v>
      </c>
      <c r="W1647" s="119">
        <f t="shared" si="126"/>
        <v>0</v>
      </c>
      <c r="X1647" s="106">
        <f t="shared" si="129"/>
        <v>0</v>
      </c>
    </row>
    <row r="1648" spans="1:24" ht="14">
      <c r="A1648" s="198"/>
      <c r="D1648" s="1"/>
      <c r="E1648" s="1"/>
      <c r="F1648" s="187"/>
      <c r="G1648" s="187"/>
      <c r="H1648" s="80" t="str">
        <f>IF(ISERROR(IF(ISERROR(VLOOKUP((LEFT(D1648,2)),'Fed. Agency Identifier Table'!A$2:C$63,3,FALSE)),(VLOOKUP((LEFT(D1648,1)),'Fed. Agency Identifier Table'!A$2:C$63,3,FALSE)),(VLOOKUP((LEFT(D1648,2)),'Fed. Agency Identifier Table'!A$2:C$63,3,FALSE)))),"",(IF(ISERROR(VLOOKUP((LEFT(D1648,2)),'Fed. Agency Identifier Table'!A$2:C$63,3,FALSE)),(VLOOKUP((LEFT(D1648,1)),'Fed. Agency Identifier Table'!A$2:C$63,3,FALSE)),(VLOOKUP((LEFT(D1648,2)),'Fed. Agency Identifier Table'!A$2:C$63,3,FALSE)))))</f>
        <v/>
      </c>
      <c r="I1648" s="150" t="str">
        <f>IF(ISNUMBER(SEARCH("*.unk*",D1648)),"Other Federal Awards",IF(ISERROR(VLOOKUP(D1648,'CFDA Program Titles Table'!A$2:C$2607,3,FALSE)),"",VLOOKUP(D1648,'CFDA Program Titles Table'!A$2:C$2607,3,FALSE)))</f>
        <v/>
      </c>
      <c r="J1648" s="70"/>
      <c r="K1648" s="70"/>
      <c r="L1648" s="2"/>
      <c r="M1648" s="10"/>
      <c r="N1648" s="10"/>
      <c r="R1648" s="17"/>
      <c r="S1648" s="106" t="str">
        <f>IFERROR(IF(J1648="Y", "Research And Development Programs Cluster:", VLOOKUP(D1648,'Cluster Info'!$A$2:$B$113,2,FALSE)), "Non Cluster:")</f>
        <v>Non Cluster:</v>
      </c>
      <c r="T1648" s="106">
        <f t="shared" si="125"/>
        <v>0</v>
      </c>
      <c r="U1648" s="106">
        <f t="shared" si="127"/>
        <v>0</v>
      </c>
      <c r="V1648" s="106">
        <f t="shared" si="128"/>
        <v>0</v>
      </c>
      <c r="W1648" s="119">
        <f t="shared" si="126"/>
        <v>0</v>
      </c>
      <c r="X1648" s="106">
        <f t="shared" si="129"/>
        <v>0</v>
      </c>
    </row>
    <row r="1649" spans="1:24" ht="14">
      <c r="A1649" s="198"/>
      <c r="D1649" s="1"/>
      <c r="E1649" s="1"/>
      <c r="F1649" s="187"/>
      <c r="G1649" s="187"/>
      <c r="H1649" s="80" t="str">
        <f>IF(ISERROR(IF(ISERROR(VLOOKUP((LEFT(D1649,2)),'Fed. Agency Identifier Table'!A$2:C$63,3,FALSE)),(VLOOKUP((LEFT(D1649,1)),'Fed. Agency Identifier Table'!A$2:C$63,3,FALSE)),(VLOOKUP((LEFT(D1649,2)),'Fed. Agency Identifier Table'!A$2:C$63,3,FALSE)))),"",(IF(ISERROR(VLOOKUP((LEFT(D1649,2)),'Fed. Agency Identifier Table'!A$2:C$63,3,FALSE)),(VLOOKUP((LEFT(D1649,1)),'Fed. Agency Identifier Table'!A$2:C$63,3,FALSE)),(VLOOKUP((LEFT(D1649,2)),'Fed. Agency Identifier Table'!A$2:C$63,3,FALSE)))))</f>
        <v/>
      </c>
      <c r="I1649" s="150" t="str">
        <f>IF(ISNUMBER(SEARCH("*.unk*",D1649)),"Other Federal Awards",IF(ISERROR(VLOOKUP(D1649,'CFDA Program Titles Table'!A$2:C$2607,3,FALSE)),"",VLOOKUP(D1649,'CFDA Program Titles Table'!A$2:C$2607,3,FALSE)))</f>
        <v/>
      </c>
      <c r="J1649" s="70"/>
      <c r="K1649" s="70"/>
      <c r="L1649" s="2"/>
      <c r="M1649" s="10"/>
      <c r="N1649" s="10"/>
      <c r="R1649" s="17"/>
      <c r="S1649" s="106" t="str">
        <f>IFERROR(IF(J1649="Y", "Research And Development Programs Cluster:", VLOOKUP(D1649,'Cluster Info'!$A$2:$B$113,2,FALSE)), "Non Cluster:")</f>
        <v>Non Cluster:</v>
      </c>
      <c r="T1649" s="106">
        <f t="shared" si="125"/>
        <v>0</v>
      </c>
      <c r="U1649" s="106">
        <f t="shared" si="127"/>
        <v>0</v>
      </c>
      <c r="V1649" s="106">
        <f t="shared" si="128"/>
        <v>0</v>
      </c>
      <c r="W1649" s="119">
        <f t="shared" si="126"/>
        <v>0</v>
      </c>
      <c r="X1649" s="106">
        <f t="shared" si="129"/>
        <v>0</v>
      </c>
    </row>
    <row r="1650" spans="1:24" ht="14">
      <c r="A1650" s="198"/>
      <c r="D1650" s="1"/>
      <c r="E1650" s="1"/>
      <c r="F1650" s="187"/>
      <c r="G1650" s="187"/>
      <c r="H1650" s="80" t="str">
        <f>IF(ISERROR(IF(ISERROR(VLOOKUP((LEFT(D1650,2)),'Fed. Agency Identifier Table'!A$2:C$63,3,FALSE)),(VLOOKUP((LEFT(D1650,1)),'Fed. Agency Identifier Table'!A$2:C$63,3,FALSE)),(VLOOKUP((LEFT(D1650,2)),'Fed. Agency Identifier Table'!A$2:C$63,3,FALSE)))),"",(IF(ISERROR(VLOOKUP((LEFT(D1650,2)),'Fed. Agency Identifier Table'!A$2:C$63,3,FALSE)),(VLOOKUP((LEFT(D1650,1)),'Fed. Agency Identifier Table'!A$2:C$63,3,FALSE)),(VLOOKUP((LEFT(D1650,2)),'Fed. Agency Identifier Table'!A$2:C$63,3,FALSE)))))</f>
        <v/>
      </c>
      <c r="I1650" s="150" t="str">
        <f>IF(ISNUMBER(SEARCH("*.unk*",D1650)),"Other Federal Awards",IF(ISERROR(VLOOKUP(D1650,'CFDA Program Titles Table'!A$2:C$2607,3,FALSE)),"",VLOOKUP(D1650,'CFDA Program Titles Table'!A$2:C$2607,3,FALSE)))</f>
        <v/>
      </c>
      <c r="J1650" s="70"/>
      <c r="K1650" s="70"/>
      <c r="L1650" s="2"/>
      <c r="M1650" s="10"/>
      <c r="N1650" s="10"/>
      <c r="R1650" s="17"/>
      <c r="S1650" s="106" t="str">
        <f>IFERROR(IF(J1650="Y", "Research And Development Programs Cluster:", VLOOKUP(D1650,'Cluster Info'!$A$2:$B$113,2,FALSE)), "Non Cluster:")</f>
        <v>Non Cluster:</v>
      </c>
      <c r="T1650" s="106">
        <f t="shared" si="125"/>
        <v>0</v>
      </c>
      <c r="U1650" s="106">
        <f t="shared" si="127"/>
        <v>0</v>
      </c>
      <c r="V1650" s="106">
        <f t="shared" si="128"/>
        <v>0</v>
      </c>
      <c r="W1650" s="119">
        <f t="shared" si="126"/>
        <v>0</v>
      </c>
      <c r="X1650" s="106">
        <f t="shared" si="129"/>
        <v>0</v>
      </c>
    </row>
    <row r="1651" spans="1:24" ht="14">
      <c r="A1651" s="198"/>
      <c r="D1651" s="1"/>
      <c r="E1651" s="1"/>
      <c r="F1651" s="187"/>
      <c r="G1651" s="187"/>
      <c r="H1651" s="80" t="str">
        <f>IF(ISERROR(IF(ISERROR(VLOOKUP((LEFT(D1651,2)),'Fed. Agency Identifier Table'!A$2:C$63,3,FALSE)),(VLOOKUP((LEFT(D1651,1)),'Fed. Agency Identifier Table'!A$2:C$63,3,FALSE)),(VLOOKUP((LEFT(D1651,2)),'Fed. Agency Identifier Table'!A$2:C$63,3,FALSE)))),"",(IF(ISERROR(VLOOKUP((LEFT(D1651,2)),'Fed. Agency Identifier Table'!A$2:C$63,3,FALSE)),(VLOOKUP((LEFT(D1651,1)),'Fed. Agency Identifier Table'!A$2:C$63,3,FALSE)),(VLOOKUP((LEFT(D1651,2)),'Fed. Agency Identifier Table'!A$2:C$63,3,FALSE)))))</f>
        <v/>
      </c>
      <c r="I1651" s="150" t="str">
        <f>IF(ISNUMBER(SEARCH("*.unk*",D1651)),"Other Federal Awards",IF(ISERROR(VLOOKUP(D1651,'CFDA Program Titles Table'!A$2:C$2607,3,FALSE)),"",VLOOKUP(D1651,'CFDA Program Titles Table'!A$2:C$2607,3,FALSE)))</f>
        <v/>
      </c>
      <c r="J1651" s="70"/>
      <c r="K1651" s="70"/>
      <c r="L1651" s="2"/>
      <c r="M1651" s="10"/>
      <c r="N1651" s="10"/>
      <c r="R1651" s="17"/>
      <c r="S1651" s="106" t="str">
        <f>IFERROR(IF(J1651="Y", "Research And Development Programs Cluster:", VLOOKUP(D1651,'Cluster Info'!$A$2:$B$113,2,FALSE)), "Non Cluster:")</f>
        <v>Non Cluster:</v>
      </c>
      <c r="T1651" s="106">
        <f t="shared" si="125"/>
        <v>0</v>
      </c>
      <c r="U1651" s="106">
        <f t="shared" si="127"/>
        <v>0</v>
      </c>
      <c r="V1651" s="106">
        <f t="shared" si="128"/>
        <v>0</v>
      </c>
      <c r="W1651" s="119">
        <f t="shared" si="126"/>
        <v>0</v>
      </c>
      <c r="X1651" s="106">
        <f t="shared" si="129"/>
        <v>0</v>
      </c>
    </row>
    <row r="1652" spans="1:24" ht="14">
      <c r="A1652" s="198"/>
      <c r="D1652" s="1"/>
      <c r="E1652" s="1"/>
      <c r="F1652" s="187"/>
      <c r="G1652" s="187"/>
      <c r="H1652" s="80" t="str">
        <f>IF(ISERROR(IF(ISERROR(VLOOKUP((LEFT(D1652,2)),'Fed. Agency Identifier Table'!A$2:C$63,3,FALSE)),(VLOOKUP((LEFT(D1652,1)),'Fed. Agency Identifier Table'!A$2:C$63,3,FALSE)),(VLOOKUP((LEFT(D1652,2)),'Fed. Agency Identifier Table'!A$2:C$63,3,FALSE)))),"",(IF(ISERROR(VLOOKUP((LEFT(D1652,2)),'Fed. Agency Identifier Table'!A$2:C$63,3,FALSE)),(VLOOKUP((LEFT(D1652,1)),'Fed. Agency Identifier Table'!A$2:C$63,3,FALSE)),(VLOOKUP((LEFT(D1652,2)),'Fed. Agency Identifier Table'!A$2:C$63,3,FALSE)))))</f>
        <v/>
      </c>
      <c r="I1652" s="150" t="str">
        <f>IF(ISNUMBER(SEARCH("*.unk*",D1652)),"Other Federal Awards",IF(ISERROR(VLOOKUP(D1652,'CFDA Program Titles Table'!A$2:C$2607,3,FALSE)),"",VLOOKUP(D1652,'CFDA Program Titles Table'!A$2:C$2607,3,FALSE)))</f>
        <v/>
      </c>
      <c r="J1652" s="70"/>
      <c r="K1652" s="70"/>
      <c r="L1652" s="2"/>
      <c r="M1652" s="10"/>
      <c r="N1652" s="10"/>
      <c r="R1652" s="17"/>
      <c r="S1652" s="106" t="str">
        <f>IFERROR(IF(J1652="Y", "Research And Development Programs Cluster:", VLOOKUP(D1652,'Cluster Info'!$A$2:$B$113,2,FALSE)), "Non Cluster:")</f>
        <v>Non Cluster:</v>
      </c>
      <c r="T1652" s="106">
        <f t="shared" si="125"/>
        <v>0</v>
      </c>
      <c r="U1652" s="106">
        <f t="shared" si="127"/>
        <v>0</v>
      </c>
      <c r="V1652" s="106">
        <f t="shared" si="128"/>
        <v>0</v>
      </c>
      <c r="W1652" s="119">
        <f t="shared" si="126"/>
        <v>0</v>
      </c>
      <c r="X1652" s="106">
        <f t="shared" si="129"/>
        <v>0</v>
      </c>
    </row>
    <row r="1653" spans="1:24" ht="14">
      <c r="A1653" s="198"/>
      <c r="D1653" s="1"/>
      <c r="E1653" s="1"/>
      <c r="F1653" s="187"/>
      <c r="G1653" s="187"/>
      <c r="H1653" s="80" t="str">
        <f>IF(ISERROR(IF(ISERROR(VLOOKUP((LEFT(D1653,2)),'Fed. Agency Identifier Table'!A$2:C$63,3,FALSE)),(VLOOKUP((LEFT(D1653,1)),'Fed. Agency Identifier Table'!A$2:C$63,3,FALSE)),(VLOOKUP((LEFT(D1653,2)),'Fed. Agency Identifier Table'!A$2:C$63,3,FALSE)))),"",(IF(ISERROR(VLOOKUP((LEFT(D1653,2)),'Fed. Agency Identifier Table'!A$2:C$63,3,FALSE)),(VLOOKUP((LEFT(D1653,1)),'Fed. Agency Identifier Table'!A$2:C$63,3,FALSE)),(VLOOKUP((LEFT(D1653,2)),'Fed. Agency Identifier Table'!A$2:C$63,3,FALSE)))))</f>
        <v/>
      </c>
      <c r="I1653" s="150" t="str">
        <f>IF(ISNUMBER(SEARCH("*.unk*",D1653)),"Other Federal Awards",IF(ISERROR(VLOOKUP(D1653,'CFDA Program Titles Table'!A$2:C$2607,3,FALSE)),"",VLOOKUP(D1653,'CFDA Program Titles Table'!A$2:C$2607,3,FALSE)))</f>
        <v/>
      </c>
      <c r="J1653" s="70"/>
      <c r="K1653" s="70"/>
      <c r="L1653" s="2"/>
      <c r="M1653" s="10"/>
      <c r="N1653" s="10"/>
      <c r="R1653" s="17"/>
      <c r="S1653" s="106" t="str">
        <f>IFERROR(IF(J1653="Y", "Research And Development Programs Cluster:", VLOOKUP(D1653,'Cluster Info'!$A$2:$B$113,2,FALSE)), "Non Cluster:")</f>
        <v>Non Cluster:</v>
      </c>
      <c r="T1653" s="106">
        <f t="shared" si="125"/>
        <v>0</v>
      </c>
      <c r="U1653" s="106">
        <f t="shared" si="127"/>
        <v>0</v>
      </c>
      <c r="V1653" s="106">
        <f t="shared" si="128"/>
        <v>0</v>
      </c>
      <c r="W1653" s="119">
        <f t="shared" si="126"/>
        <v>0</v>
      </c>
      <c r="X1653" s="106">
        <f t="shared" si="129"/>
        <v>0</v>
      </c>
    </row>
    <row r="1654" spans="1:24" ht="14">
      <c r="A1654" s="198"/>
      <c r="D1654" s="1"/>
      <c r="E1654" s="1"/>
      <c r="F1654" s="187"/>
      <c r="G1654" s="187"/>
      <c r="H1654" s="80" t="str">
        <f>IF(ISERROR(IF(ISERROR(VLOOKUP((LEFT(D1654,2)),'Fed. Agency Identifier Table'!A$2:C$63,3,FALSE)),(VLOOKUP((LEFT(D1654,1)),'Fed. Agency Identifier Table'!A$2:C$63,3,FALSE)),(VLOOKUP((LEFT(D1654,2)),'Fed. Agency Identifier Table'!A$2:C$63,3,FALSE)))),"",(IF(ISERROR(VLOOKUP((LEFT(D1654,2)),'Fed. Agency Identifier Table'!A$2:C$63,3,FALSE)),(VLOOKUP((LEFT(D1654,1)),'Fed. Agency Identifier Table'!A$2:C$63,3,FALSE)),(VLOOKUP((LEFT(D1654,2)),'Fed. Agency Identifier Table'!A$2:C$63,3,FALSE)))))</f>
        <v/>
      </c>
      <c r="I1654" s="150" t="str">
        <f>IF(ISNUMBER(SEARCH("*.unk*",D1654)),"Other Federal Awards",IF(ISERROR(VLOOKUP(D1654,'CFDA Program Titles Table'!A$2:C$2607,3,FALSE)),"",VLOOKUP(D1654,'CFDA Program Titles Table'!A$2:C$2607,3,FALSE)))</f>
        <v/>
      </c>
      <c r="J1654" s="70"/>
      <c r="K1654" s="70"/>
      <c r="L1654" s="2"/>
      <c r="M1654" s="10"/>
      <c r="N1654" s="10"/>
      <c r="R1654" s="17"/>
      <c r="S1654" s="106" t="str">
        <f>IFERROR(IF(J1654="Y", "Research And Development Programs Cluster:", VLOOKUP(D1654,'Cluster Info'!$A$2:$B$113,2,FALSE)), "Non Cluster:")</f>
        <v>Non Cluster:</v>
      </c>
      <c r="T1654" s="106">
        <f t="shared" si="125"/>
        <v>0</v>
      </c>
      <c r="U1654" s="106">
        <f t="shared" si="127"/>
        <v>0</v>
      </c>
      <c r="V1654" s="106">
        <f t="shared" si="128"/>
        <v>0</v>
      </c>
      <c r="W1654" s="119">
        <f t="shared" si="126"/>
        <v>0</v>
      </c>
      <c r="X1654" s="106">
        <f t="shared" si="129"/>
        <v>0</v>
      </c>
    </row>
    <row r="1655" spans="1:24" ht="14">
      <c r="A1655" s="198"/>
      <c r="D1655" s="1"/>
      <c r="E1655" s="1"/>
      <c r="F1655" s="187"/>
      <c r="G1655" s="187"/>
      <c r="H1655" s="80" t="str">
        <f>IF(ISERROR(IF(ISERROR(VLOOKUP((LEFT(D1655,2)),'Fed. Agency Identifier Table'!A$2:C$63,3,FALSE)),(VLOOKUP((LEFT(D1655,1)),'Fed. Agency Identifier Table'!A$2:C$63,3,FALSE)),(VLOOKUP((LEFT(D1655,2)),'Fed. Agency Identifier Table'!A$2:C$63,3,FALSE)))),"",(IF(ISERROR(VLOOKUP((LEFT(D1655,2)),'Fed. Agency Identifier Table'!A$2:C$63,3,FALSE)),(VLOOKUP((LEFT(D1655,1)),'Fed. Agency Identifier Table'!A$2:C$63,3,FALSE)),(VLOOKUP((LEFT(D1655,2)),'Fed. Agency Identifier Table'!A$2:C$63,3,FALSE)))))</f>
        <v/>
      </c>
      <c r="I1655" s="150" t="str">
        <f>IF(ISNUMBER(SEARCH("*.unk*",D1655)),"Other Federal Awards",IF(ISERROR(VLOOKUP(D1655,'CFDA Program Titles Table'!A$2:C$2607,3,FALSE)),"",VLOOKUP(D1655,'CFDA Program Titles Table'!A$2:C$2607,3,FALSE)))</f>
        <v/>
      </c>
      <c r="J1655" s="70"/>
      <c r="K1655" s="70"/>
      <c r="L1655" s="2"/>
      <c r="M1655" s="10"/>
      <c r="N1655" s="10"/>
      <c r="R1655" s="17"/>
      <c r="S1655" s="106" t="str">
        <f>IFERROR(IF(J1655="Y", "Research And Development Programs Cluster:", VLOOKUP(D1655,'Cluster Info'!$A$2:$B$113,2,FALSE)), "Non Cluster:")</f>
        <v>Non Cluster:</v>
      </c>
      <c r="T1655" s="106">
        <f t="shared" si="125"/>
        <v>0</v>
      </c>
      <c r="U1655" s="106">
        <f t="shared" si="127"/>
        <v>0</v>
      </c>
      <c r="V1655" s="106">
        <f t="shared" si="128"/>
        <v>0</v>
      </c>
      <c r="W1655" s="119">
        <f t="shared" si="126"/>
        <v>0</v>
      </c>
      <c r="X1655" s="106">
        <f t="shared" si="129"/>
        <v>0</v>
      </c>
    </row>
    <row r="1656" spans="1:24" ht="14">
      <c r="A1656" s="198"/>
      <c r="D1656" s="1"/>
      <c r="E1656" s="1"/>
      <c r="F1656" s="187"/>
      <c r="G1656" s="187"/>
      <c r="H1656" s="80" t="str">
        <f>IF(ISERROR(IF(ISERROR(VLOOKUP((LEFT(D1656,2)),'Fed. Agency Identifier Table'!A$2:C$63,3,FALSE)),(VLOOKUP((LEFT(D1656,1)),'Fed. Agency Identifier Table'!A$2:C$63,3,FALSE)),(VLOOKUP((LEFT(D1656,2)),'Fed. Agency Identifier Table'!A$2:C$63,3,FALSE)))),"",(IF(ISERROR(VLOOKUP((LEFT(D1656,2)),'Fed. Agency Identifier Table'!A$2:C$63,3,FALSE)),(VLOOKUP((LEFT(D1656,1)),'Fed. Agency Identifier Table'!A$2:C$63,3,FALSE)),(VLOOKUP((LEFT(D1656,2)),'Fed. Agency Identifier Table'!A$2:C$63,3,FALSE)))))</f>
        <v/>
      </c>
      <c r="I1656" s="150" t="str">
        <f>IF(ISNUMBER(SEARCH("*.unk*",D1656)),"Other Federal Awards",IF(ISERROR(VLOOKUP(D1656,'CFDA Program Titles Table'!A$2:C$2607,3,FALSE)),"",VLOOKUP(D1656,'CFDA Program Titles Table'!A$2:C$2607,3,FALSE)))</f>
        <v/>
      </c>
      <c r="J1656" s="70"/>
      <c r="K1656" s="70"/>
      <c r="L1656" s="2"/>
      <c r="M1656" s="10"/>
      <c r="N1656" s="10"/>
      <c r="R1656" s="17"/>
      <c r="S1656" s="106" t="str">
        <f>IFERROR(IF(J1656="Y", "Research And Development Programs Cluster:", VLOOKUP(D1656,'Cluster Info'!$A$2:$B$113,2,FALSE)), "Non Cluster:")</f>
        <v>Non Cluster:</v>
      </c>
      <c r="T1656" s="106">
        <f t="shared" si="125"/>
        <v>0</v>
      </c>
      <c r="U1656" s="106">
        <f t="shared" si="127"/>
        <v>0</v>
      </c>
      <c r="V1656" s="106">
        <f t="shared" si="128"/>
        <v>0</v>
      </c>
      <c r="W1656" s="119">
        <f t="shared" si="126"/>
        <v>0</v>
      </c>
      <c r="X1656" s="106">
        <f t="shared" si="129"/>
        <v>0</v>
      </c>
    </row>
    <row r="1657" spans="1:24" ht="14">
      <c r="A1657" s="198"/>
      <c r="D1657" s="1"/>
      <c r="E1657" s="1"/>
      <c r="F1657" s="187"/>
      <c r="G1657" s="187"/>
      <c r="H1657" s="80" t="str">
        <f>IF(ISERROR(IF(ISERROR(VLOOKUP((LEFT(D1657,2)),'Fed. Agency Identifier Table'!A$2:C$63,3,FALSE)),(VLOOKUP((LEFT(D1657,1)),'Fed. Agency Identifier Table'!A$2:C$63,3,FALSE)),(VLOOKUP((LEFT(D1657,2)),'Fed. Agency Identifier Table'!A$2:C$63,3,FALSE)))),"",(IF(ISERROR(VLOOKUP((LEFT(D1657,2)),'Fed. Agency Identifier Table'!A$2:C$63,3,FALSE)),(VLOOKUP((LEFT(D1657,1)),'Fed. Agency Identifier Table'!A$2:C$63,3,FALSE)),(VLOOKUP((LEFT(D1657,2)),'Fed. Agency Identifier Table'!A$2:C$63,3,FALSE)))))</f>
        <v/>
      </c>
      <c r="I1657" s="150" t="str">
        <f>IF(ISNUMBER(SEARCH("*.unk*",D1657)),"Other Federal Awards",IF(ISERROR(VLOOKUP(D1657,'CFDA Program Titles Table'!A$2:C$2607,3,FALSE)),"",VLOOKUP(D1657,'CFDA Program Titles Table'!A$2:C$2607,3,FALSE)))</f>
        <v/>
      </c>
      <c r="J1657" s="70"/>
      <c r="K1657" s="70"/>
      <c r="L1657" s="2"/>
      <c r="M1657" s="10"/>
      <c r="N1657" s="10"/>
      <c r="R1657" s="17"/>
      <c r="S1657" s="106" t="str">
        <f>IFERROR(IF(J1657="Y", "Research And Development Programs Cluster:", VLOOKUP(D1657,'Cluster Info'!$A$2:$B$113,2,FALSE)), "Non Cluster:")</f>
        <v>Non Cluster:</v>
      </c>
      <c r="T1657" s="106">
        <f t="shared" si="125"/>
        <v>0</v>
      </c>
      <c r="U1657" s="106">
        <f t="shared" si="127"/>
        <v>0</v>
      </c>
      <c r="V1657" s="106">
        <f t="shared" si="128"/>
        <v>0</v>
      </c>
      <c r="W1657" s="119">
        <f t="shared" si="126"/>
        <v>0</v>
      </c>
      <c r="X1657" s="106">
        <f t="shared" si="129"/>
        <v>0</v>
      </c>
    </row>
    <row r="1658" spans="1:24" ht="14">
      <c r="A1658" s="198"/>
      <c r="D1658" s="1"/>
      <c r="E1658" s="1"/>
      <c r="F1658" s="187"/>
      <c r="G1658" s="187"/>
      <c r="H1658" s="80" t="str">
        <f>IF(ISERROR(IF(ISERROR(VLOOKUP((LEFT(D1658,2)),'Fed. Agency Identifier Table'!A$2:C$63,3,FALSE)),(VLOOKUP((LEFT(D1658,1)),'Fed. Agency Identifier Table'!A$2:C$63,3,FALSE)),(VLOOKUP((LEFT(D1658,2)),'Fed. Agency Identifier Table'!A$2:C$63,3,FALSE)))),"",(IF(ISERROR(VLOOKUP((LEFT(D1658,2)),'Fed. Agency Identifier Table'!A$2:C$63,3,FALSE)),(VLOOKUP((LEFT(D1658,1)),'Fed. Agency Identifier Table'!A$2:C$63,3,FALSE)),(VLOOKUP((LEFT(D1658,2)),'Fed. Agency Identifier Table'!A$2:C$63,3,FALSE)))))</f>
        <v/>
      </c>
      <c r="I1658" s="150" t="str">
        <f>IF(ISNUMBER(SEARCH("*.unk*",D1658)),"Other Federal Awards",IF(ISERROR(VLOOKUP(D1658,'CFDA Program Titles Table'!A$2:C$2607,3,FALSE)),"",VLOOKUP(D1658,'CFDA Program Titles Table'!A$2:C$2607,3,FALSE)))</f>
        <v/>
      </c>
      <c r="J1658" s="70"/>
      <c r="K1658" s="70"/>
      <c r="L1658" s="2"/>
      <c r="M1658" s="10"/>
      <c r="N1658" s="10"/>
      <c r="R1658" s="17"/>
      <c r="S1658" s="106" t="str">
        <f>IFERROR(IF(J1658="Y", "Research And Development Programs Cluster:", VLOOKUP(D1658,'Cluster Info'!$A$2:$B$113,2,FALSE)), "Non Cluster:")</f>
        <v>Non Cluster:</v>
      </c>
      <c r="T1658" s="106">
        <f t="shared" si="125"/>
        <v>0</v>
      </c>
      <c r="U1658" s="106">
        <f t="shared" si="127"/>
        <v>0</v>
      </c>
      <c r="V1658" s="106">
        <f t="shared" si="128"/>
        <v>0</v>
      </c>
      <c r="W1658" s="119">
        <f t="shared" si="126"/>
        <v>0</v>
      </c>
      <c r="X1658" s="106">
        <f t="shared" si="129"/>
        <v>0</v>
      </c>
    </row>
    <row r="1659" spans="1:24" ht="14">
      <c r="A1659" s="198"/>
      <c r="D1659" s="1"/>
      <c r="E1659" s="1"/>
      <c r="F1659" s="187"/>
      <c r="G1659" s="187"/>
      <c r="H1659" s="80" t="str">
        <f>IF(ISERROR(IF(ISERROR(VLOOKUP((LEFT(D1659,2)),'Fed. Agency Identifier Table'!A$2:C$63,3,FALSE)),(VLOOKUP((LEFT(D1659,1)),'Fed. Agency Identifier Table'!A$2:C$63,3,FALSE)),(VLOOKUP((LEFT(D1659,2)),'Fed. Agency Identifier Table'!A$2:C$63,3,FALSE)))),"",(IF(ISERROR(VLOOKUP((LEFT(D1659,2)),'Fed. Agency Identifier Table'!A$2:C$63,3,FALSE)),(VLOOKUP((LEFT(D1659,1)),'Fed. Agency Identifier Table'!A$2:C$63,3,FALSE)),(VLOOKUP((LEFT(D1659,2)),'Fed. Agency Identifier Table'!A$2:C$63,3,FALSE)))))</f>
        <v/>
      </c>
      <c r="I1659" s="150" t="str">
        <f>IF(ISNUMBER(SEARCH("*.unk*",D1659)),"Other Federal Awards",IF(ISERROR(VLOOKUP(D1659,'CFDA Program Titles Table'!A$2:C$2607,3,FALSE)),"",VLOOKUP(D1659,'CFDA Program Titles Table'!A$2:C$2607,3,FALSE)))</f>
        <v/>
      </c>
      <c r="J1659" s="70"/>
      <c r="K1659" s="70"/>
      <c r="L1659" s="2"/>
      <c r="M1659" s="10"/>
      <c r="N1659" s="10"/>
      <c r="R1659" s="17"/>
      <c r="S1659" s="106" t="str">
        <f>IFERROR(IF(J1659="Y", "Research And Development Programs Cluster:", VLOOKUP(D1659,'Cluster Info'!$A$2:$B$113,2,FALSE)), "Non Cluster:")</f>
        <v>Non Cluster:</v>
      </c>
      <c r="T1659" s="106">
        <f t="shared" si="125"/>
        <v>0</v>
      </c>
      <c r="U1659" s="106">
        <f t="shared" si="127"/>
        <v>0</v>
      </c>
      <c r="V1659" s="106">
        <f t="shared" si="128"/>
        <v>0</v>
      </c>
      <c r="W1659" s="119">
        <f t="shared" si="126"/>
        <v>0</v>
      </c>
      <c r="X1659" s="106">
        <f t="shared" si="129"/>
        <v>0</v>
      </c>
    </row>
    <row r="1660" spans="1:24" ht="14">
      <c r="A1660" s="198"/>
      <c r="D1660" s="1"/>
      <c r="E1660" s="1"/>
      <c r="F1660" s="187"/>
      <c r="G1660" s="187"/>
      <c r="H1660" s="80" t="str">
        <f>IF(ISERROR(IF(ISERROR(VLOOKUP((LEFT(D1660,2)),'Fed. Agency Identifier Table'!A$2:C$63,3,FALSE)),(VLOOKUP((LEFT(D1660,1)),'Fed. Agency Identifier Table'!A$2:C$63,3,FALSE)),(VLOOKUP((LEFT(D1660,2)),'Fed. Agency Identifier Table'!A$2:C$63,3,FALSE)))),"",(IF(ISERROR(VLOOKUP((LEFT(D1660,2)),'Fed. Agency Identifier Table'!A$2:C$63,3,FALSE)),(VLOOKUP((LEFT(D1660,1)),'Fed. Agency Identifier Table'!A$2:C$63,3,FALSE)),(VLOOKUP((LEFT(D1660,2)),'Fed. Agency Identifier Table'!A$2:C$63,3,FALSE)))))</f>
        <v/>
      </c>
      <c r="I1660" s="150" t="str">
        <f>IF(ISNUMBER(SEARCH("*.unk*",D1660)),"Other Federal Awards",IF(ISERROR(VLOOKUP(D1660,'CFDA Program Titles Table'!A$2:C$2607,3,FALSE)),"",VLOOKUP(D1660,'CFDA Program Titles Table'!A$2:C$2607,3,FALSE)))</f>
        <v/>
      </c>
      <c r="J1660" s="70"/>
      <c r="K1660" s="70"/>
      <c r="L1660" s="2"/>
      <c r="M1660" s="10"/>
      <c r="N1660" s="10"/>
      <c r="R1660" s="17"/>
      <c r="S1660" s="106" t="str">
        <f>IFERROR(IF(J1660="Y", "Research And Development Programs Cluster:", VLOOKUP(D1660,'Cluster Info'!$A$2:$B$113,2,FALSE)), "Non Cluster:")</f>
        <v>Non Cluster:</v>
      </c>
      <c r="T1660" s="106">
        <f t="shared" si="125"/>
        <v>0</v>
      </c>
      <c r="U1660" s="106">
        <f t="shared" si="127"/>
        <v>0</v>
      </c>
      <c r="V1660" s="106">
        <f t="shared" si="128"/>
        <v>0</v>
      </c>
      <c r="W1660" s="119">
        <f t="shared" si="126"/>
        <v>0</v>
      </c>
      <c r="X1660" s="106">
        <f t="shared" si="129"/>
        <v>0</v>
      </c>
    </row>
    <row r="1661" spans="1:24" ht="14">
      <c r="A1661" s="198"/>
      <c r="D1661" s="1"/>
      <c r="E1661" s="1"/>
      <c r="F1661" s="187"/>
      <c r="G1661" s="187"/>
      <c r="H1661" s="80" t="str">
        <f>IF(ISERROR(IF(ISERROR(VLOOKUP((LEFT(D1661,2)),'Fed. Agency Identifier Table'!A$2:C$63,3,FALSE)),(VLOOKUP((LEFT(D1661,1)),'Fed. Agency Identifier Table'!A$2:C$63,3,FALSE)),(VLOOKUP((LEFT(D1661,2)),'Fed. Agency Identifier Table'!A$2:C$63,3,FALSE)))),"",(IF(ISERROR(VLOOKUP((LEFT(D1661,2)),'Fed. Agency Identifier Table'!A$2:C$63,3,FALSE)),(VLOOKUP((LEFT(D1661,1)),'Fed. Agency Identifier Table'!A$2:C$63,3,FALSE)),(VLOOKUP((LEFT(D1661,2)),'Fed. Agency Identifier Table'!A$2:C$63,3,FALSE)))))</f>
        <v/>
      </c>
      <c r="I1661" s="150" t="str">
        <f>IF(ISNUMBER(SEARCH("*.unk*",D1661)),"Other Federal Awards",IF(ISERROR(VLOOKUP(D1661,'CFDA Program Titles Table'!A$2:C$2607,3,FALSE)),"",VLOOKUP(D1661,'CFDA Program Titles Table'!A$2:C$2607,3,FALSE)))</f>
        <v/>
      </c>
      <c r="J1661" s="70"/>
      <c r="K1661" s="70"/>
      <c r="L1661" s="2"/>
      <c r="M1661" s="10"/>
      <c r="N1661" s="10"/>
      <c r="R1661" s="17"/>
      <c r="S1661" s="106" t="str">
        <f>IFERROR(IF(J1661="Y", "Research And Development Programs Cluster:", VLOOKUP(D1661,'Cluster Info'!$A$2:$B$113,2,FALSE)), "Non Cluster:")</f>
        <v>Non Cluster:</v>
      </c>
      <c r="T1661" s="106">
        <f t="shared" si="125"/>
        <v>0</v>
      </c>
      <c r="U1661" s="106">
        <f t="shared" si="127"/>
        <v>0</v>
      </c>
      <c r="V1661" s="106">
        <f t="shared" si="128"/>
        <v>0</v>
      </c>
      <c r="W1661" s="119">
        <f t="shared" si="126"/>
        <v>0</v>
      </c>
      <c r="X1661" s="106">
        <f t="shared" si="129"/>
        <v>0</v>
      </c>
    </row>
    <row r="1662" spans="1:24" ht="14">
      <c r="A1662" s="198"/>
      <c r="D1662" s="1"/>
      <c r="E1662" s="1"/>
      <c r="F1662" s="187"/>
      <c r="G1662" s="187"/>
      <c r="H1662" s="80" t="str">
        <f>IF(ISERROR(IF(ISERROR(VLOOKUP((LEFT(D1662,2)),'Fed. Agency Identifier Table'!A$2:C$63,3,FALSE)),(VLOOKUP((LEFT(D1662,1)),'Fed. Agency Identifier Table'!A$2:C$63,3,FALSE)),(VLOOKUP((LEFT(D1662,2)),'Fed. Agency Identifier Table'!A$2:C$63,3,FALSE)))),"",(IF(ISERROR(VLOOKUP((LEFT(D1662,2)),'Fed. Agency Identifier Table'!A$2:C$63,3,FALSE)),(VLOOKUP((LEFT(D1662,1)),'Fed. Agency Identifier Table'!A$2:C$63,3,FALSE)),(VLOOKUP((LEFT(D1662,2)),'Fed. Agency Identifier Table'!A$2:C$63,3,FALSE)))))</f>
        <v/>
      </c>
      <c r="I1662" s="150" t="str">
        <f>IF(ISNUMBER(SEARCH("*.unk*",D1662)),"Other Federal Awards",IF(ISERROR(VLOOKUP(D1662,'CFDA Program Titles Table'!A$2:C$2607,3,FALSE)),"",VLOOKUP(D1662,'CFDA Program Titles Table'!A$2:C$2607,3,FALSE)))</f>
        <v/>
      </c>
      <c r="J1662" s="70"/>
      <c r="K1662" s="70"/>
      <c r="L1662" s="2"/>
      <c r="M1662" s="10"/>
      <c r="N1662" s="10"/>
      <c r="R1662" s="17"/>
      <c r="S1662" s="106" t="str">
        <f>IFERROR(IF(J1662="Y", "Research And Development Programs Cluster:", VLOOKUP(D1662,'Cluster Info'!$A$2:$B$113,2,FALSE)), "Non Cluster:")</f>
        <v>Non Cluster:</v>
      </c>
      <c r="T1662" s="106">
        <f t="shared" si="125"/>
        <v>0</v>
      </c>
      <c r="U1662" s="106">
        <f t="shared" si="127"/>
        <v>0</v>
      </c>
      <c r="V1662" s="106">
        <f t="shared" si="128"/>
        <v>0</v>
      </c>
      <c r="W1662" s="119">
        <f t="shared" si="126"/>
        <v>0</v>
      </c>
      <c r="X1662" s="106">
        <f t="shared" si="129"/>
        <v>0</v>
      </c>
    </row>
    <row r="1663" spans="1:24" ht="14">
      <c r="A1663" s="198"/>
      <c r="D1663" s="1"/>
      <c r="E1663" s="1"/>
      <c r="F1663" s="187"/>
      <c r="G1663" s="187"/>
      <c r="H1663" s="80" t="str">
        <f>IF(ISERROR(IF(ISERROR(VLOOKUP((LEFT(D1663,2)),'Fed. Agency Identifier Table'!A$2:C$63,3,FALSE)),(VLOOKUP((LEFT(D1663,1)),'Fed. Agency Identifier Table'!A$2:C$63,3,FALSE)),(VLOOKUP((LEFT(D1663,2)),'Fed. Agency Identifier Table'!A$2:C$63,3,FALSE)))),"",(IF(ISERROR(VLOOKUP((LEFT(D1663,2)),'Fed. Agency Identifier Table'!A$2:C$63,3,FALSE)),(VLOOKUP((LEFT(D1663,1)),'Fed. Agency Identifier Table'!A$2:C$63,3,FALSE)),(VLOOKUP((LEFT(D1663,2)),'Fed. Agency Identifier Table'!A$2:C$63,3,FALSE)))))</f>
        <v/>
      </c>
      <c r="I1663" s="150" t="str">
        <f>IF(ISNUMBER(SEARCH("*.unk*",D1663)),"Other Federal Awards",IF(ISERROR(VLOOKUP(D1663,'CFDA Program Titles Table'!A$2:C$2607,3,FALSE)),"",VLOOKUP(D1663,'CFDA Program Titles Table'!A$2:C$2607,3,FALSE)))</f>
        <v/>
      </c>
      <c r="J1663" s="70"/>
      <c r="K1663" s="70"/>
      <c r="L1663" s="2"/>
      <c r="M1663" s="10"/>
      <c r="N1663" s="10"/>
      <c r="R1663" s="17"/>
      <c r="S1663" s="106" t="str">
        <f>IFERROR(IF(J1663="Y", "Research And Development Programs Cluster:", VLOOKUP(D1663,'Cluster Info'!$A$2:$B$113,2,FALSE)), "Non Cluster:")</f>
        <v>Non Cluster:</v>
      </c>
      <c r="T1663" s="106">
        <f t="shared" si="125"/>
        <v>0</v>
      </c>
      <c r="U1663" s="106">
        <f t="shared" si="127"/>
        <v>0</v>
      </c>
      <c r="V1663" s="106">
        <f t="shared" si="128"/>
        <v>0</v>
      </c>
      <c r="W1663" s="119">
        <f t="shared" si="126"/>
        <v>0</v>
      </c>
      <c r="X1663" s="106">
        <f t="shared" si="129"/>
        <v>0</v>
      </c>
    </row>
    <row r="1664" spans="1:24" ht="14">
      <c r="A1664" s="198"/>
      <c r="D1664" s="1"/>
      <c r="E1664" s="1"/>
      <c r="F1664" s="187"/>
      <c r="G1664" s="187"/>
      <c r="H1664" s="80" t="str">
        <f>IF(ISERROR(IF(ISERROR(VLOOKUP((LEFT(D1664,2)),'Fed. Agency Identifier Table'!A$2:C$63,3,FALSE)),(VLOOKUP((LEFT(D1664,1)),'Fed. Agency Identifier Table'!A$2:C$63,3,FALSE)),(VLOOKUP((LEFT(D1664,2)),'Fed. Agency Identifier Table'!A$2:C$63,3,FALSE)))),"",(IF(ISERROR(VLOOKUP((LEFT(D1664,2)),'Fed. Agency Identifier Table'!A$2:C$63,3,FALSE)),(VLOOKUP((LEFT(D1664,1)),'Fed. Agency Identifier Table'!A$2:C$63,3,FALSE)),(VLOOKUP((LEFT(D1664,2)),'Fed. Agency Identifier Table'!A$2:C$63,3,FALSE)))))</f>
        <v/>
      </c>
      <c r="I1664" s="150" t="str">
        <f>IF(ISNUMBER(SEARCH("*.unk*",D1664)),"Other Federal Awards",IF(ISERROR(VLOOKUP(D1664,'CFDA Program Titles Table'!A$2:C$2607,3,FALSE)),"",VLOOKUP(D1664,'CFDA Program Titles Table'!A$2:C$2607,3,FALSE)))</f>
        <v/>
      </c>
      <c r="J1664" s="70"/>
      <c r="K1664" s="70"/>
      <c r="L1664" s="2"/>
      <c r="M1664" s="10"/>
      <c r="N1664" s="10"/>
      <c r="R1664" s="17"/>
      <c r="S1664" s="106" t="str">
        <f>IFERROR(IF(J1664="Y", "Research And Development Programs Cluster:", VLOOKUP(D1664,'Cluster Info'!$A$2:$B$113,2,FALSE)), "Non Cluster:")</f>
        <v>Non Cluster:</v>
      </c>
      <c r="T1664" s="106">
        <f t="shared" si="125"/>
        <v>0</v>
      </c>
      <c r="U1664" s="106">
        <f t="shared" si="127"/>
        <v>0</v>
      </c>
      <c r="V1664" s="106">
        <f t="shared" si="128"/>
        <v>0</v>
      </c>
      <c r="W1664" s="119">
        <f t="shared" si="126"/>
        <v>0</v>
      </c>
      <c r="X1664" s="106">
        <f t="shared" si="129"/>
        <v>0</v>
      </c>
    </row>
    <row r="1665" spans="1:24" ht="14">
      <c r="A1665" s="198"/>
      <c r="D1665" s="1"/>
      <c r="E1665" s="1"/>
      <c r="F1665" s="187"/>
      <c r="G1665" s="187"/>
      <c r="H1665" s="80" t="str">
        <f>IF(ISERROR(IF(ISERROR(VLOOKUP((LEFT(D1665,2)),'Fed. Agency Identifier Table'!A$2:C$63,3,FALSE)),(VLOOKUP((LEFT(D1665,1)),'Fed. Agency Identifier Table'!A$2:C$63,3,FALSE)),(VLOOKUP((LEFT(D1665,2)),'Fed. Agency Identifier Table'!A$2:C$63,3,FALSE)))),"",(IF(ISERROR(VLOOKUP((LEFT(D1665,2)),'Fed. Agency Identifier Table'!A$2:C$63,3,FALSE)),(VLOOKUP((LEFT(D1665,1)),'Fed. Agency Identifier Table'!A$2:C$63,3,FALSE)),(VLOOKUP((LEFT(D1665,2)),'Fed. Agency Identifier Table'!A$2:C$63,3,FALSE)))))</f>
        <v/>
      </c>
      <c r="I1665" s="150" t="str">
        <f>IF(ISNUMBER(SEARCH("*.unk*",D1665)),"Other Federal Awards",IF(ISERROR(VLOOKUP(D1665,'CFDA Program Titles Table'!A$2:C$2607,3,FALSE)),"",VLOOKUP(D1665,'CFDA Program Titles Table'!A$2:C$2607,3,FALSE)))</f>
        <v/>
      </c>
      <c r="J1665" s="70"/>
      <c r="K1665" s="70"/>
      <c r="L1665" s="2"/>
      <c r="M1665" s="10"/>
      <c r="N1665" s="10"/>
      <c r="R1665" s="17"/>
      <c r="S1665" s="106" t="str">
        <f>IFERROR(IF(J1665="Y", "Research And Development Programs Cluster:", VLOOKUP(D1665,'Cluster Info'!$A$2:$B$113,2,FALSE)), "Non Cluster:")</f>
        <v>Non Cluster:</v>
      </c>
      <c r="T1665" s="106">
        <f t="shared" si="125"/>
        <v>0</v>
      </c>
      <c r="U1665" s="106">
        <f t="shared" si="127"/>
        <v>0</v>
      </c>
      <c r="V1665" s="106">
        <f t="shared" si="128"/>
        <v>0</v>
      </c>
      <c r="W1665" s="119">
        <f t="shared" si="126"/>
        <v>0</v>
      </c>
      <c r="X1665" s="106">
        <f t="shared" si="129"/>
        <v>0</v>
      </c>
    </row>
    <row r="1666" spans="1:24" ht="14">
      <c r="A1666" s="198"/>
      <c r="D1666" s="1"/>
      <c r="E1666" s="1"/>
      <c r="F1666" s="187"/>
      <c r="G1666" s="187"/>
      <c r="H1666" s="80" t="str">
        <f>IF(ISERROR(IF(ISERROR(VLOOKUP((LEFT(D1666,2)),'Fed. Agency Identifier Table'!A$2:C$63,3,FALSE)),(VLOOKUP((LEFT(D1666,1)),'Fed. Agency Identifier Table'!A$2:C$63,3,FALSE)),(VLOOKUP((LEFT(D1666,2)),'Fed. Agency Identifier Table'!A$2:C$63,3,FALSE)))),"",(IF(ISERROR(VLOOKUP((LEFT(D1666,2)),'Fed. Agency Identifier Table'!A$2:C$63,3,FALSE)),(VLOOKUP((LEFT(D1666,1)),'Fed. Agency Identifier Table'!A$2:C$63,3,FALSE)),(VLOOKUP((LEFT(D1666,2)),'Fed. Agency Identifier Table'!A$2:C$63,3,FALSE)))))</f>
        <v/>
      </c>
      <c r="I1666" s="150" t="str">
        <f>IF(ISNUMBER(SEARCH("*.unk*",D1666)),"Other Federal Awards",IF(ISERROR(VLOOKUP(D1666,'CFDA Program Titles Table'!A$2:C$2607,3,FALSE)),"",VLOOKUP(D1666,'CFDA Program Titles Table'!A$2:C$2607,3,FALSE)))</f>
        <v/>
      </c>
      <c r="J1666" s="70"/>
      <c r="K1666" s="70"/>
      <c r="L1666" s="2"/>
      <c r="M1666" s="10"/>
      <c r="N1666" s="10"/>
      <c r="R1666" s="17"/>
      <c r="S1666" s="106" t="str">
        <f>IFERROR(IF(J1666="Y", "Research And Development Programs Cluster:", VLOOKUP(D1666,'Cluster Info'!$A$2:$B$113,2,FALSE)), "Non Cluster:")</f>
        <v>Non Cluster:</v>
      </c>
      <c r="T1666" s="106">
        <f t="shared" ref="T1666:T1729" si="130">IF(E1666="Y","ARRA - "&amp;N1666, N1666)</f>
        <v>0</v>
      </c>
      <c r="U1666" s="106">
        <f t="shared" si="127"/>
        <v>0</v>
      </c>
      <c r="V1666" s="106">
        <f t="shared" si="128"/>
        <v>0</v>
      </c>
      <c r="W1666" s="119">
        <f t="shared" ref="W1666:W1729" si="131">IF(AND(J1666="Y",I1666="Other Federal Awards"),(LEFT(D1666,2)&amp;".RD"),D1666)</f>
        <v>0</v>
      </c>
      <c r="X1666" s="106">
        <f t="shared" si="129"/>
        <v>0</v>
      </c>
    </row>
    <row r="1667" spans="1:24" ht="14">
      <c r="A1667" s="198"/>
      <c r="D1667" s="1"/>
      <c r="E1667" s="1"/>
      <c r="F1667" s="187"/>
      <c r="G1667" s="187"/>
      <c r="H1667" s="80" t="str">
        <f>IF(ISERROR(IF(ISERROR(VLOOKUP((LEFT(D1667,2)),'Fed. Agency Identifier Table'!A$2:C$63,3,FALSE)),(VLOOKUP((LEFT(D1667,1)),'Fed. Agency Identifier Table'!A$2:C$63,3,FALSE)),(VLOOKUP((LEFT(D1667,2)),'Fed. Agency Identifier Table'!A$2:C$63,3,FALSE)))),"",(IF(ISERROR(VLOOKUP((LEFT(D1667,2)),'Fed. Agency Identifier Table'!A$2:C$63,3,FALSE)),(VLOOKUP((LEFT(D1667,1)),'Fed. Agency Identifier Table'!A$2:C$63,3,FALSE)),(VLOOKUP((LEFT(D1667,2)),'Fed. Agency Identifier Table'!A$2:C$63,3,FALSE)))))</f>
        <v/>
      </c>
      <c r="I1667" s="150" t="str">
        <f>IF(ISNUMBER(SEARCH("*.unk*",D1667)),"Other Federal Awards",IF(ISERROR(VLOOKUP(D1667,'CFDA Program Titles Table'!A$2:C$2607,3,FALSE)),"",VLOOKUP(D1667,'CFDA Program Titles Table'!A$2:C$2607,3,FALSE)))</f>
        <v/>
      </c>
      <c r="J1667" s="70"/>
      <c r="K1667" s="70"/>
      <c r="L1667" s="2"/>
      <c r="M1667" s="10"/>
      <c r="N1667" s="10"/>
      <c r="R1667" s="17"/>
      <c r="S1667" s="106" t="str">
        <f>IFERROR(IF(J1667="Y", "Research And Development Programs Cluster:", VLOOKUP(D1667,'Cluster Info'!$A$2:$B$113,2,FALSE)), "Non Cluster:")</f>
        <v>Non Cluster:</v>
      </c>
      <c r="T1667" s="106">
        <f t="shared" si="130"/>
        <v>0</v>
      </c>
      <c r="U1667" s="106">
        <f t="shared" ref="U1667:U1730" si="132">IF(F1667="Y","COVID-19 - "&amp;N1667, N1667)</f>
        <v>0</v>
      </c>
      <c r="V1667" s="106">
        <f t="shared" ref="V1667:V1730" si="133">IF(G1667="Y","ARP - "&amp;N1667, N1667)</f>
        <v>0</v>
      </c>
      <c r="W1667" s="119">
        <f t="shared" si="131"/>
        <v>0</v>
      </c>
      <c r="X1667" s="106">
        <f t="shared" ref="X1667:X1730" si="134">O1667-P1667</f>
        <v>0</v>
      </c>
    </row>
    <row r="1668" spans="1:24" ht="14">
      <c r="A1668" s="198"/>
      <c r="D1668" s="1"/>
      <c r="E1668" s="1"/>
      <c r="F1668" s="187"/>
      <c r="G1668" s="187"/>
      <c r="H1668" s="80" t="str">
        <f>IF(ISERROR(IF(ISERROR(VLOOKUP((LEFT(D1668,2)),'Fed. Agency Identifier Table'!A$2:C$63,3,FALSE)),(VLOOKUP((LEFT(D1668,1)),'Fed. Agency Identifier Table'!A$2:C$63,3,FALSE)),(VLOOKUP((LEFT(D1668,2)),'Fed. Agency Identifier Table'!A$2:C$63,3,FALSE)))),"",(IF(ISERROR(VLOOKUP((LEFT(D1668,2)),'Fed. Agency Identifier Table'!A$2:C$63,3,FALSE)),(VLOOKUP((LEFT(D1668,1)),'Fed. Agency Identifier Table'!A$2:C$63,3,FALSE)),(VLOOKUP((LEFT(D1668,2)),'Fed. Agency Identifier Table'!A$2:C$63,3,FALSE)))))</f>
        <v/>
      </c>
      <c r="I1668" s="150" t="str">
        <f>IF(ISNUMBER(SEARCH("*.unk*",D1668)),"Other Federal Awards",IF(ISERROR(VLOOKUP(D1668,'CFDA Program Titles Table'!A$2:C$2607,3,FALSE)),"",VLOOKUP(D1668,'CFDA Program Titles Table'!A$2:C$2607,3,FALSE)))</f>
        <v/>
      </c>
      <c r="J1668" s="70"/>
      <c r="K1668" s="70"/>
      <c r="L1668" s="2"/>
      <c r="M1668" s="10"/>
      <c r="N1668" s="10"/>
      <c r="R1668" s="17"/>
      <c r="S1668" s="106" t="str">
        <f>IFERROR(IF(J1668="Y", "Research And Development Programs Cluster:", VLOOKUP(D1668,'Cluster Info'!$A$2:$B$113,2,FALSE)), "Non Cluster:")</f>
        <v>Non Cluster:</v>
      </c>
      <c r="T1668" s="106">
        <f t="shared" si="130"/>
        <v>0</v>
      </c>
      <c r="U1668" s="106">
        <f t="shared" si="132"/>
        <v>0</v>
      </c>
      <c r="V1668" s="106">
        <f t="shared" si="133"/>
        <v>0</v>
      </c>
      <c r="W1668" s="119">
        <f t="shared" si="131"/>
        <v>0</v>
      </c>
      <c r="X1668" s="106">
        <f t="shared" si="134"/>
        <v>0</v>
      </c>
    </row>
    <row r="1669" spans="1:24" ht="14">
      <c r="A1669" s="198"/>
      <c r="D1669" s="1"/>
      <c r="E1669" s="1"/>
      <c r="F1669" s="187"/>
      <c r="G1669" s="187"/>
      <c r="H1669" s="80" t="str">
        <f>IF(ISERROR(IF(ISERROR(VLOOKUP((LEFT(D1669,2)),'Fed. Agency Identifier Table'!A$2:C$63,3,FALSE)),(VLOOKUP((LEFT(D1669,1)),'Fed. Agency Identifier Table'!A$2:C$63,3,FALSE)),(VLOOKUP((LEFT(D1669,2)),'Fed. Agency Identifier Table'!A$2:C$63,3,FALSE)))),"",(IF(ISERROR(VLOOKUP((LEFT(D1669,2)),'Fed. Agency Identifier Table'!A$2:C$63,3,FALSE)),(VLOOKUP((LEFT(D1669,1)),'Fed. Agency Identifier Table'!A$2:C$63,3,FALSE)),(VLOOKUP((LEFT(D1669,2)),'Fed. Agency Identifier Table'!A$2:C$63,3,FALSE)))))</f>
        <v/>
      </c>
      <c r="I1669" s="150" t="str">
        <f>IF(ISNUMBER(SEARCH("*.unk*",D1669)),"Other Federal Awards",IF(ISERROR(VLOOKUP(D1669,'CFDA Program Titles Table'!A$2:C$2607,3,FALSE)),"",VLOOKUP(D1669,'CFDA Program Titles Table'!A$2:C$2607,3,FALSE)))</f>
        <v/>
      </c>
      <c r="J1669" s="70"/>
      <c r="K1669" s="70"/>
      <c r="L1669" s="2"/>
      <c r="M1669" s="10"/>
      <c r="N1669" s="10"/>
      <c r="R1669" s="17"/>
      <c r="S1669" s="106" t="str">
        <f>IFERROR(IF(J1669="Y", "Research And Development Programs Cluster:", VLOOKUP(D1669,'Cluster Info'!$A$2:$B$113,2,FALSE)), "Non Cluster:")</f>
        <v>Non Cluster:</v>
      </c>
      <c r="T1669" s="106">
        <f t="shared" si="130"/>
        <v>0</v>
      </c>
      <c r="U1669" s="106">
        <f t="shared" si="132"/>
        <v>0</v>
      </c>
      <c r="V1669" s="106">
        <f t="shared" si="133"/>
        <v>0</v>
      </c>
      <c r="W1669" s="119">
        <f t="shared" si="131"/>
        <v>0</v>
      </c>
      <c r="X1669" s="106">
        <f t="shared" si="134"/>
        <v>0</v>
      </c>
    </row>
    <row r="1670" spans="1:24" ht="14">
      <c r="A1670" s="198"/>
      <c r="D1670" s="1"/>
      <c r="E1670" s="1"/>
      <c r="F1670" s="187"/>
      <c r="G1670" s="187"/>
      <c r="H1670" s="80" t="str">
        <f>IF(ISERROR(IF(ISERROR(VLOOKUP((LEFT(D1670,2)),'Fed. Agency Identifier Table'!A$2:C$63,3,FALSE)),(VLOOKUP((LEFT(D1670,1)),'Fed. Agency Identifier Table'!A$2:C$63,3,FALSE)),(VLOOKUP((LEFT(D1670,2)),'Fed. Agency Identifier Table'!A$2:C$63,3,FALSE)))),"",(IF(ISERROR(VLOOKUP((LEFT(D1670,2)),'Fed. Agency Identifier Table'!A$2:C$63,3,FALSE)),(VLOOKUP((LEFT(D1670,1)),'Fed. Agency Identifier Table'!A$2:C$63,3,FALSE)),(VLOOKUP((LEFT(D1670,2)),'Fed. Agency Identifier Table'!A$2:C$63,3,FALSE)))))</f>
        <v/>
      </c>
      <c r="I1670" s="150" t="str">
        <f>IF(ISNUMBER(SEARCH("*.unk*",D1670)),"Other Federal Awards",IF(ISERROR(VLOOKUP(D1670,'CFDA Program Titles Table'!A$2:C$2607,3,FALSE)),"",VLOOKUP(D1670,'CFDA Program Titles Table'!A$2:C$2607,3,FALSE)))</f>
        <v/>
      </c>
      <c r="J1670" s="70"/>
      <c r="K1670" s="70"/>
      <c r="L1670" s="2"/>
      <c r="M1670" s="10"/>
      <c r="N1670" s="10"/>
      <c r="R1670" s="17"/>
      <c r="S1670" s="106" t="str">
        <f>IFERROR(IF(J1670="Y", "Research And Development Programs Cluster:", VLOOKUP(D1670,'Cluster Info'!$A$2:$B$113,2,FALSE)), "Non Cluster:")</f>
        <v>Non Cluster:</v>
      </c>
      <c r="T1670" s="106">
        <f t="shared" si="130"/>
        <v>0</v>
      </c>
      <c r="U1670" s="106">
        <f t="shared" si="132"/>
        <v>0</v>
      </c>
      <c r="V1670" s="106">
        <f t="shared" si="133"/>
        <v>0</v>
      </c>
      <c r="W1670" s="119">
        <f t="shared" si="131"/>
        <v>0</v>
      </c>
      <c r="X1670" s="106">
        <f t="shared" si="134"/>
        <v>0</v>
      </c>
    </row>
    <row r="1671" spans="1:24" ht="14">
      <c r="A1671" s="198"/>
      <c r="D1671" s="1"/>
      <c r="E1671" s="1"/>
      <c r="F1671" s="187"/>
      <c r="G1671" s="187"/>
      <c r="H1671" s="80" t="str">
        <f>IF(ISERROR(IF(ISERROR(VLOOKUP((LEFT(D1671,2)),'Fed. Agency Identifier Table'!A$2:C$63,3,FALSE)),(VLOOKUP((LEFT(D1671,1)),'Fed. Agency Identifier Table'!A$2:C$63,3,FALSE)),(VLOOKUP((LEFT(D1671,2)),'Fed. Agency Identifier Table'!A$2:C$63,3,FALSE)))),"",(IF(ISERROR(VLOOKUP((LEFT(D1671,2)),'Fed. Agency Identifier Table'!A$2:C$63,3,FALSE)),(VLOOKUP((LEFT(D1671,1)),'Fed. Agency Identifier Table'!A$2:C$63,3,FALSE)),(VLOOKUP((LEFT(D1671,2)),'Fed. Agency Identifier Table'!A$2:C$63,3,FALSE)))))</f>
        <v/>
      </c>
      <c r="I1671" s="150" t="str">
        <f>IF(ISNUMBER(SEARCH("*.unk*",D1671)),"Other Federal Awards",IF(ISERROR(VLOOKUP(D1671,'CFDA Program Titles Table'!A$2:C$2607,3,FALSE)),"",VLOOKUP(D1671,'CFDA Program Titles Table'!A$2:C$2607,3,FALSE)))</f>
        <v/>
      </c>
      <c r="J1671" s="70"/>
      <c r="K1671" s="70"/>
      <c r="L1671" s="2"/>
      <c r="M1671" s="10"/>
      <c r="N1671" s="10"/>
      <c r="R1671" s="17"/>
      <c r="S1671" s="106" t="str">
        <f>IFERROR(IF(J1671="Y", "Research And Development Programs Cluster:", VLOOKUP(D1671,'Cluster Info'!$A$2:$B$113,2,FALSE)), "Non Cluster:")</f>
        <v>Non Cluster:</v>
      </c>
      <c r="T1671" s="106">
        <f t="shared" si="130"/>
        <v>0</v>
      </c>
      <c r="U1671" s="106">
        <f t="shared" si="132"/>
        <v>0</v>
      </c>
      <c r="V1671" s="106">
        <f t="shared" si="133"/>
        <v>0</v>
      </c>
      <c r="W1671" s="119">
        <f t="shared" si="131"/>
        <v>0</v>
      </c>
      <c r="X1671" s="106">
        <f t="shared" si="134"/>
        <v>0</v>
      </c>
    </row>
    <row r="1672" spans="1:24" ht="14">
      <c r="A1672" s="198"/>
      <c r="D1672" s="1"/>
      <c r="E1672" s="1"/>
      <c r="F1672" s="187"/>
      <c r="G1672" s="187"/>
      <c r="H1672" s="80" t="str">
        <f>IF(ISERROR(IF(ISERROR(VLOOKUP((LEFT(D1672,2)),'Fed. Agency Identifier Table'!A$2:C$63,3,FALSE)),(VLOOKUP((LEFT(D1672,1)),'Fed. Agency Identifier Table'!A$2:C$63,3,FALSE)),(VLOOKUP((LEFT(D1672,2)),'Fed. Agency Identifier Table'!A$2:C$63,3,FALSE)))),"",(IF(ISERROR(VLOOKUP((LEFT(D1672,2)),'Fed. Agency Identifier Table'!A$2:C$63,3,FALSE)),(VLOOKUP((LEFT(D1672,1)),'Fed. Agency Identifier Table'!A$2:C$63,3,FALSE)),(VLOOKUP((LEFT(D1672,2)),'Fed. Agency Identifier Table'!A$2:C$63,3,FALSE)))))</f>
        <v/>
      </c>
      <c r="I1672" s="150" t="str">
        <f>IF(ISNUMBER(SEARCH("*.unk*",D1672)),"Other Federal Awards",IF(ISERROR(VLOOKUP(D1672,'CFDA Program Titles Table'!A$2:C$2607,3,FALSE)),"",VLOOKUP(D1672,'CFDA Program Titles Table'!A$2:C$2607,3,FALSE)))</f>
        <v/>
      </c>
      <c r="J1672" s="70"/>
      <c r="K1672" s="70"/>
      <c r="L1672" s="2"/>
      <c r="M1672" s="10"/>
      <c r="N1672" s="10"/>
      <c r="R1672" s="17"/>
      <c r="S1672" s="106" t="str">
        <f>IFERROR(IF(J1672="Y", "Research And Development Programs Cluster:", VLOOKUP(D1672,'Cluster Info'!$A$2:$B$113,2,FALSE)), "Non Cluster:")</f>
        <v>Non Cluster:</v>
      </c>
      <c r="T1672" s="106">
        <f t="shared" si="130"/>
        <v>0</v>
      </c>
      <c r="U1672" s="106">
        <f t="shared" si="132"/>
        <v>0</v>
      </c>
      <c r="V1672" s="106">
        <f t="shared" si="133"/>
        <v>0</v>
      </c>
      <c r="W1672" s="119">
        <f t="shared" si="131"/>
        <v>0</v>
      </c>
      <c r="X1672" s="106">
        <f t="shared" si="134"/>
        <v>0</v>
      </c>
    </row>
    <row r="1673" spans="1:24" ht="14">
      <c r="A1673" s="198"/>
      <c r="D1673" s="1"/>
      <c r="E1673" s="1"/>
      <c r="F1673" s="187"/>
      <c r="G1673" s="187"/>
      <c r="H1673" s="80" t="str">
        <f>IF(ISERROR(IF(ISERROR(VLOOKUP((LEFT(D1673,2)),'Fed. Agency Identifier Table'!A$2:C$63,3,FALSE)),(VLOOKUP((LEFT(D1673,1)),'Fed. Agency Identifier Table'!A$2:C$63,3,FALSE)),(VLOOKUP((LEFT(D1673,2)),'Fed. Agency Identifier Table'!A$2:C$63,3,FALSE)))),"",(IF(ISERROR(VLOOKUP((LEFT(D1673,2)),'Fed. Agency Identifier Table'!A$2:C$63,3,FALSE)),(VLOOKUP((LEFT(D1673,1)),'Fed. Agency Identifier Table'!A$2:C$63,3,FALSE)),(VLOOKUP((LEFT(D1673,2)),'Fed. Agency Identifier Table'!A$2:C$63,3,FALSE)))))</f>
        <v/>
      </c>
      <c r="I1673" s="150" t="str">
        <f>IF(ISNUMBER(SEARCH("*.unk*",D1673)),"Other Federal Awards",IF(ISERROR(VLOOKUP(D1673,'CFDA Program Titles Table'!A$2:C$2607,3,FALSE)),"",VLOOKUP(D1673,'CFDA Program Titles Table'!A$2:C$2607,3,FALSE)))</f>
        <v/>
      </c>
      <c r="J1673" s="70"/>
      <c r="K1673" s="70"/>
      <c r="L1673" s="2"/>
      <c r="M1673" s="10"/>
      <c r="N1673" s="10"/>
      <c r="R1673" s="17"/>
      <c r="S1673" s="106" t="str">
        <f>IFERROR(IF(J1673="Y", "Research And Development Programs Cluster:", VLOOKUP(D1673,'Cluster Info'!$A$2:$B$113,2,FALSE)), "Non Cluster:")</f>
        <v>Non Cluster:</v>
      </c>
      <c r="T1673" s="106">
        <f t="shared" si="130"/>
        <v>0</v>
      </c>
      <c r="U1673" s="106">
        <f t="shared" si="132"/>
        <v>0</v>
      </c>
      <c r="V1673" s="106">
        <f t="shared" si="133"/>
        <v>0</v>
      </c>
      <c r="W1673" s="119">
        <f t="shared" si="131"/>
        <v>0</v>
      </c>
      <c r="X1673" s="106">
        <f t="shared" si="134"/>
        <v>0</v>
      </c>
    </row>
    <row r="1674" spans="1:24" ht="14">
      <c r="A1674" s="198"/>
      <c r="D1674" s="1"/>
      <c r="E1674" s="1"/>
      <c r="F1674" s="187"/>
      <c r="G1674" s="187"/>
      <c r="H1674" s="80" t="str">
        <f>IF(ISERROR(IF(ISERROR(VLOOKUP((LEFT(D1674,2)),'Fed. Agency Identifier Table'!A$2:C$63,3,FALSE)),(VLOOKUP((LEFT(D1674,1)),'Fed. Agency Identifier Table'!A$2:C$63,3,FALSE)),(VLOOKUP((LEFT(D1674,2)),'Fed. Agency Identifier Table'!A$2:C$63,3,FALSE)))),"",(IF(ISERROR(VLOOKUP((LEFT(D1674,2)),'Fed. Agency Identifier Table'!A$2:C$63,3,FALSE)),(VLOOKUP((LEFT(D1674,1)),'Fed. Agency Identifier Table'!A$2:C$63,3,FALSE)),(VLOOKUP((LEFT(D1674,2)),'Fed. Agency Identifier Table'!A$2:C$63,3,FALSE)))))</f>
        <v/>
      </c>
      <c r="I1674" s="150" t="str">
        <f>IF(ISNUMBER(SEARCH("*.unk*",D1674)),"Other Federal Awards",IF(ISERROR(VLOOKUP(D1674,'CFDA Program Titles Table'!A$2:C$2607,3,FALSE)),"",VLOOKUP(D1674,'CFDA Program Titles Table'!A$2:C$2607,3,FALSE)))</f>
        <v/>
      </c>
      <c r="J1674" s="70"/>
      <c r="K1674" s="70"/>
      <c r="L1674" s="2"/>
      <c r="M1674" s="10"/>
      <c r="N1674" s="10"/>
      <c r="R1674" s="17"/>
      <c r="S1674" s="106" t="str">
        <f>IFERROR(IF(J1674="Y", "Research And Development Programs Cluster:", VLOOKUP(D1674,'Cluster Info'!$A$2:$B$113,2,FALSE)), "Non Cluster:")</f>
        <v>Non Cluster:</v>
      </c>
      <c r="T1674" s="106">
        <f t="shared" si="130"/>
        <v>0</v>
      </c>
      <c r="U1674" s="106">
        <f t="shared" si="132"/>
        <v>0</v>
      </c>
      <c r="V1674" s="106">
        <f t="shared" si="133"/>
        <v>0</v>
      </c>
      <c r="W1674" s="119">
        <f t="shared" si="131"/>
        <v>0</v>
      </c>
      <c r="X1674" s="106">
        <f t="shared" si="134"/>
        <v>0</v>
      </c>
    </row>
    <row r="1675" spans="1:24" ht="14">
      <c r="A1675" s="198"/>
      <c r="D1675" s="1"/>
      <c r="E1675" s="1"/>
      <c r="F1675" s="187"/>
      <c r="G1675" s="187"/>
      <c r="H1675" s="80" t="str">
        <f>IF(ISERROR(IF(ISERROR(VLOOKUP((LEFT(D1675,2)),'Fed. Agency Identifier Table'!A$2:C$63,3,FALSE)),(VLOOKUP((LEFT(D1675,1)),'Fed. Agency Identifier Table'!A$2:C$63,3,FALSE)),(VLOOKUP((LEFT(D1675,2)),'Fed. Agency Identifier Table'!A$2:C$63,3,FALSE)))),"",(IF(ISERROR(VLOOKUP((LEFT(D1675,2)),'Fed. Agency Identifier Table'!A$2:C$63,3,FALSE)),(VLOOKUP((LEFT(D1675,1)),'Fed. Agency Identifier Table'!A$2:C$63,3,FALSE)),(VLOOKUP((LEFT(D1675,2)),'Fed. Agency Identifier Table'!A$2:C$63,3,FALSE)))))</f>
        <v/>
      </c>
      <c r="I1675" s="150" t="str">
        <f>IF(ISNUMBER(SEARCH("*.unk*",D1675)),"Other Federal Awards",IF(ISERROR(VLOOKUP(D1675,'CFDA Program Titles Table'!A$2:C$2607,3,FALSE)),"",VLOOKUP(D1675,'CFDA Program Titles Table'!A$2:C$2607,3,FALSE)))</f>
        <v/>
      </c>
      <c r="J1675" s="70"/>
      <c r="K1675" s="70"/>
      <c r="L1675" s="2"/>
      <c r="M1675" s="10"/>
      <c r="N1675" s="10"/>
      <c r="R1675" s="17"/>
      <c r="S1675" s="106" t="str">
        <f>IFERROR(IF(J1675="Y", "Research And Development Programs Cluster:", VLOOKUP(D1675,'Cluster Info'!$A$2:$B$113,2,FALSE)), "Non Cluster:")</f>
        <v>Non Cluster:</v>
      </c>
      <c r="T1675" s="106">
        <f t="shared" si="130"/>
        <v>0</v>
      </c>
      <c r="U1675" s="106">
        <f t="shared" si="132"/>
        <v>0</v>
      </c>
      <c r="V1675" s="106">
        <f t="shared" si="133"/>
        <v>0</v>
      </c>
      <c r="W1675" s="119">
        <f t="shared" si="131"/>
        <v>0</v>
      </c>
      <c r="X1675" s="106">
        <f t="shared" si="134"/>
        <v>0</v>
      </c>
    </row>
    <row r="1676" spans="1:24" ht="14">
      <c r="A1676" s="198"/>
      <c r="D1676" s="1"/>
      <c r="E1676" s="1"/>
      <c r="F1676" s="187"/>
      <c r="G1676" s="187"/>
      <c r="H1676" s="80" t="str">
        <f>IF(ISERROR(IF(ISERROR(VLOOKUP((LEFT(D1676,2)),'Fed. Agency Identifier Table'!A$2:C$63,3,FALSE)),(VLOOKUP((LEFT(D1676,1)),'Fed. Agency Identifier Table'!A$2:C$63,3,FALSE)),(VLOOKUP((LEFT(D1676,2)),'Fed. Agency Identifier Table'!A$2:C$63,3,FALSE)))),"",(IF(ISERROR(VLOOKUP((LEFT(D1676,2)),'Fed. Agency Identifier Table'!A$2:C$63,3,FALSE)),(VLOOKUP((LEFT(D1676,1)),'Fed. Agency Identifier Table'!A$2:C$63,3,FALSE)),(VLOOKUP((LEFT(D1676,2)),'Fed. Agency Identifier Table'!A$2:C$63,3,FALSE)))))</f>
        <v/>
      </c>
      <c r="I1676" s="150" t="str">
        <f>IF(ISNUMBER(SEARCH("*.unk*",D1676)),"Other Federal Awards",IF(ISERROR(VLOOKUP(D1676,'CFDA Program Titles Table'!A$2:C$2607,3,FALSE)),"",VLOOKUP(D1676,'CFDA Program Titles Table'!A$2:C$2607,3,FALSE)))</f>
        <v/>
      </c>
      <c r="J1676" s="70"/>
      <c r="K1676" s="70"/>
      <c r="L1676" s="2"/>
      <c r="M1676" s="10"/>
      <c r="N1676" s="10"/>
      <c r="R1676" s="17"/>
      <c r="S1676" s="106" t="str">
        <f>IFERROR(IF(J1676="Y", "Research And Development Programs Cluster:", VLOOKUP(D1676,'Cluster Info'!$A$2:$B$113,2,FALSE)), "Non Cluster:")</f>
        <v>Non Cluster:</v>
      </c>
      <c r="T1676" s="106">
        <f t="shared" si="130"/>
        <v>0</v>
      </c>
      <c r="U1676" s="106">
        <f t="shared" si="132"/>
        <v>0</v>
      </c>
      <c r="V1676" s="106">
        <f t="shared" si="133"/>
        <v>0</v>
      </c>
      <c r="W1676" s="119">
        <f t="shared" si="131"/>
        <v>0</v>
      </c>
      <c r="X1676" s="106">
        <f t="shared" si="134"/>
        <v>0</v>
      </c>
    </row>
    <row r="1677" spans="1:24" ht="14">
      <c r="A1677" s="198"/>
      <c r="D1677" s="1"/>
      <c r="E1677" s="1"/>
      <c r="F1677" s="187"/>
      <c r="G1677" s="187"/>
      <c r="H1677" s="80" t="str">
        <f>IF(ISERROR(IF(ISERROR(VLOOKUP((LEFT(D1677,2)),'Fed. Agency Identifier Table'!A$2:C$63,3,FALSE)),(VLOOKUP((LEFT(D1677,1)),'Fed. Agency Identifier Table'!A$2:C$63,3,FALSE)),(VLOOKUP((LEFT(D1677,2)),'Fed. Agency Identifier Table'!A$2:C$63,3,FALSE)))),"",(IF(ISERROR(VLOOKUP((LEFT(D1677,2)),'Fed. Agency Identifier Table'!A$2:C$63,3,FALSE)),(VLOOKUP((LEFT(D1677,1)),'Fed. Agency Identifier Table'!A$2:C$63,3,FALSE)),(VLOOKUP((LEFT(D1677,2)),'Fed. Agency Identifier Table'!A$2:C$63,3,FALSE)))))</f>
        <v/>
      </c>
      <c r="I1677" s="150" t="str">
        <f>IF(ISNUMBER(SEARCH("*.unk*",D1677)),"Other Federal Awards",IF(ISERROR(VLOOKUP(D1677,'CFDA Program Titles Table'!A$2:C$2607,3,FALSE)),"",VLOOKUP(D1677,'CFDA Program Titles Table'!A$2:C$2607,3,FALSE)))</f>
        <v/>
      </c>
      <c r="J1677" s="70"/>
      <c r="K1677" s="70"/>
      <c r="L1677" s="2"/>
      <c r="M1677" s="10"/>
      <c r="N1677" s="10"/>
      <c r="R1677" s="17"/>
      <c r="S1677" s="106" t="str">
        <f>IFERROR(IF(J1677="Y", "Research And Development Programs Cluster:", VLOOKUP(D1677,'Cluster Info'!$A$2:$B$113,2,FALSE)), "Non Cluster:")</f>
        <v>Non Cluster:</v>
      </c>
      <c r="T1677" s="106">
        <f t="shared" si="130"/>
        <v>0</v>
      </c>
      <c r="U1677" s="106">
        <f t="shared" si="132"/>
        <v>0</v>
      </c>
      <c r="V1677" s="106">
        <f t="shared" si="133"/>
        <v>0</v>
      </c>
      <c r="W1677" s="119">
        <f t="shared" si="131"/>
        <v>0</v>
      </c>
      <c r="X1677" s="106">
        <f t="shared" si="134"/>
        <v>0</v>
      </c>
    </row>
    <row r="1678" spans="1:24" ht="14">
      <c r="A1678" s="198"/>
      <c r="D1678" s="1"/>
      <c r="E1678" s="1"/>
      <c r="F1678" s="187"/>
      <c r="G1678" s="187"/>
      <c r="H1678" s="80" t="str">
        <f>IF(ISERROR(IF(ISERROR(VLOOKUP((LEFT(D1678,2)),'Fed. Agency Identifier Table'!A$2:C$63,3,FALSE)),(VLOOKUP((LEFT(D1678,1)),'Fed. Agency Identifier Table'!A$2:C$63,3,FALSE)),(VLOOKUP((LEFT(D1678,2)),'Fed. Agency Identifier Table'!A$2:C$63,3,FALSE)))),"",(IF(ISERROR(VLOOKUP((LEFT(D1678,2)),'Fed. Agency Identifier Table'!A$2:C$63,3,FALSE)),(VLOOKUP((LEFT(D1678,1)),'Fed. Agency Identifier Table'!A$2:C$63,3,FALSE)),(VLOOKUP((LEFT(D1678,2)),'Fed. Agency Identifier Table'!A$2:C$63,3,FALSE)))))</f>
        <v/>
      </c>
      <c r="I1678" s="150" t="str">
        <f>IF(ISNUMBER(SEARCH("*.unk*",D1678)),"Other Federal Awards",IF(ISERROR(VLOOKUP(D1678,'CFDA Program Titles Table'!A$2:C$2607,3,FALSE)),"",VLOOKUP(D1678,'CFDA Program Titles Table'!A$2:C$2607,3,FALSE)))</f>
        <v/>
      </c>
      <c r="J1678" s="70"/>
      <c r="K1678" s="70"/>
      <c r="L1678" s="2"/>
      <c r="M1678" s="10"/>
      <c r="N1678" s="10"/>
      <c r="R1678" s="17"/>
      <c r="S1678" s="106" t="str">
        <f>IFERROR(IF(J1678="Y", "Research And Development Programs Cluster:", VLOOKUP(D1678,'Cluster Info'!$A$2:$B$113,2,FALSE)), "Non Cluster:")</f>
        <v>Non Cluster:</v>
      </c>
      <c r="T1678" s="106">
        <f t="shared" si="130"/>
        <v>0</v>
      </c>
      <c r="U1678" s="106">
        <f t="shared" si="132"/>
        <v>0</v>
      </c>
      <c r="V1678" s="106">
        <f t="shared" si="133"/>
        <v>0</v>
      </c>
      <c r="W1678" s="119">
        <f t="shared" si="131"/>
        <v>0</v>
      </c>
      <c r="X1678" s="106">
        <f t="shared" si="134"/>
        <v>0</v>
      </c>
    </row>
    <row r="1679" spans="1:24" ht="14">
      <c r="A1679" s="198"/>
      <c r="D1679" s="1"/>
      <c r="E1679" s="1"/>
      <c r="F1679" s="187"/>
      <c r="G1679" s="187"/>
      <c r="H1679" s="80" t="str">
        <f>IF(ISERROR(IF(ISERROR(VLOOKUP((LEFT(D1679,2)),'Fed. Agency Identifier Table'!A$2:C$63,3,FALSE)),(VLOOKUP((LEFT(D1679,1)),'Fed. Agency Identifier Table'!A$2:C$63,3,FALSE)),(VLOOKUP((LEFT(D1679,2)),'Fed. Agency Identifier Table'!A$2:C$63,3,FALSE)))),"",(IF(ISERROR(VLOOKUP((LEFT(D1679,2)),'Fed. Agency Identifier Table'!A$2:C$63,3,FALSE)),(VLOOKUP((LEFT(D1679,1)),'Fed. Agency Identifier Table'!A$2:C$63,3,FALSE)),(VLOOKUP((LEFT(D1679,2)),'Fed. Agency Identifier Table'!A$2:C$63,3,FALSE)))))</f>
        <v/>
      </c>
      <c r="I1679" s="150" t="str">
        <f>IF(ISNUMBER(SEARCH("*.unk*",D1679)),"Other Federal Awards",IF(ISERROR(VLOOKUP(D1679,'CFDA Program Titles Table'!A$2:C$2607,3,FALSE)),"",VLOOKUP(D1679,'CFDA Program Titles Table'!A$2:C$2607,3,FALSE)))</f>
        <v/>
      </c>
      <c r="J1679" s="70"/>
      <c r="K1679" s="70"/>
      <c r="L1679" s="2"/>
      <c r="M1679" s="10"/>
      <c r="N1679" s="10"/>
      <c r="R1679" s="17"/>
      <c r="S1679" s="106" t="str">
        <f>IFERROR(IF(J1679="Y", "Research And Development Programs Cluster:", VLOOKUP(D1679,'Cluster Info'!$A$2:$B$113,2,FALSE)), "Non Cluster:")</f>
        <v>Non Cluster:</v>
      </c>
      <c r="T1679" s="106">
        <f t="shared" si="130"/>
        <v>0</v>
      </c>
      <c r="U1679" s="106">
        <f t="shared" si="132"/>
        <v>0</v>
      </c>
      <c r="V1679" s="106">
        <f t="shared" si="133"/>
        <v>0</v>
      </c>
      <c r="W1679" s="119">
        <f t="shared" si="131"/>
        <v>0</v>
      </c>
      <c r="X1679" s="106">
        <f t="shared" si="134"/>
        <v>0</v>
      </c>
    </row>
    <row r="1680" spans="1:24" ht="14">
      <c r="A1680" s="198"/>
      <c r="D1680" s="1"/>
      <c r="E1680" s="1"/>
      <c r="F1680" s="187"/>
      <c r="G1680" s="187"/>
      <c r="H1680" s="80" t="str">
        <f>IF(ISERROR(IF(ISERROR(VLOOKUP((LEFT(D1680,2)),'Fed. Agency Identifier Table'!A$2:C$63,3,FALSE)),(VLOOKUP((LEFT(D1680,1)),'Fed. Agency Identifier Table'!A$2:C$63,3,FALSE)),(VLOOKUP((LEFT(D1680,2)),'Fed. Agency Identifier Table'!A$2:C$63,3,FALSE)))),"",(IF(ISERROR(VLOOKUP((LEFT(D1680,2)),'Fed. Agency Identifier Table'!A$2:C$63,3,FALSE)),(VLOOKUP((LEFT(D1680,1)),'Fed. Agency Identifier Table'!A$2:C$63,3,FALSE)),(VLOOKUP((LEFT(D1680,2)),'Fed. Agency Identifier Table'!A$2:C$63,3,FALSE)))))</f>
        <v/>
      </c>
      <c r="I1680" s="150" t="str">
        <f>IF(ISNUMBER(SEARCH("*.unk*",D1680)),"Other Federal Awards",IF(ISERROR(VLOOKUP(D1680,'CFDA Program Titles Table'!A$2:C$2607,3,FALSE)),"",VLOOKUP(D1680,'CFDA Program Titles Table'!A$2:C$2607,3,FALSE)))</f>
        <v/>
      </c>
      <c r="J1680" s="70"/>
      <c r="K1680" s="70"/>
      <c r="L1680" s="2"/>
      <c r="M1680" s="10"/>
      <c r="N1680" s="10"/>
      <c r="R1680" s="17"/>
      <c r="S1680" s="106" t="str">
        <f>IFERROR(IF(J1680="Y", "Research And Development Programs Cluster:", VLOOKUP(D1680,'Cluster Info'!$A$2:$B$113,2,FALSE)), "Non Cluster:")</f>
        <v>Non Cluster:</v>
      </c>
      <c r="T1680" s="106">
        <f t="shared" si="130"/>
        <v>0</v>
      </c>
      <c r="U1680" s="106">
        <f t="shared" si="132"/>
        <v>0</v>
      </c>
      <c r="V1680" s="106">
        <f t="shared" si="133"/>
        <v>0</v>
      </c>
      <c r="W1680" s="119">
        <f t="shared" si="131"/>
        <v>0</v>
      </c>
      <c r="X1680" s="106">
        <f t="shared" si="134"/>
        <v>0</v>
      </c>
    </row>
    <row r="1681" spans="1:24" ht="14">
      <c r="A1681" s="198"/>
      <c r="D1681" s="1"/>
      <c r="E1681" s="1"/>
      <c r="F1681" s="187"/>
      <c r="G1681" s="187"/>
      <c r="H1681" s="80" t="str">
        <f>IF(ISERROR(IF(ISERROR(VLOOKUP((LEFT(D1681,2)),'Fed. Agency Identifier Table'!A$2:C$63,3,FALSE)),(VLOOKUP((LEFT(D1681,1)),'Fed. Agency Identifier Table'!A$2:C$63,3,FALSE)),(VLOOKUP((LEFT(D1681,2)),'Fed. Agency Identifier Table'!A$2:C$63,3,FALSE)))),"",(IF(ISERROR(VLOOKUP((LEFT(D1681,2)),'Fed. Agency Identifier Table'!A$2:C$63,3,FALSE)),(VLOOKUP((LEFT(D1681,1)),'Fed. Agency Identifier Table'!A$2:C$63,3,FALSE)),(VLOOKUP((LEFT(D1681,2)),'Fed. Agency Identifier Table'!A$2:C$63,3,FALSE)))))</f>
        <v/>
      </c>
      <c r="I1681" s="150" t="str">
        <f>IF(ISNUMBER(SEARCH("*.unk*",D1681)),"Other Federal Awards",IF(ISERROR(VLOOKUP(D1681,'CFDA Program Titles Table'!A$2:C$2607,3,FALSE)),"",VLOOKUP(D1681,'CFDA Program Titles Table'!A$2:C$2607,3,FALSE)))</f>
        <v/>
      </c>
      <c r="J1681" s="70"/>
      <c r="K1681" s="70"/>
      <c r="L1681" s="2"/>
      <c r="M1681" s="10"/>
      <c r="N1681" s="10"/>
      <c r="R1681" s="17"/>
      <c r="S1681" s="106" t="str">
        <f>IFERROR(IF(J1681="Y", "Research And Development Programs Cluster:", VLOOKUP(D1681,'Cluster Info'!$A$2:$B$113,2,FALSE)), "Non Cluster:")</f>
        <v>Non Cluster:</v>
      </c>
      <c r="T1681" s="106">
        <f t="shared" si="130"/>
        <v>0</v>
      </c>
      <c r="U1681" s="106">
        <f t="shared" si="132"/>
        <v>0</v>
      </c>
      <c r="V1681" s="106">
        <f t="shared" si="133"/>
        <v>0</v>
      </c>
      <c r="W1681" s="119">
        <f t="shared" si="131"/>
        <v>0</v>
      </c>
      <c r="X1681" s="106">
        <f t="shared" si="134"/>
        <v>0</v>
      </c>
    </row>
    <row r="1682" spans="1:24" ht="14">
      <c r="A1682" s="198"/>
      <c r="D1682" s="1"/>
      <c r="E1682" s="1"/>
      <c r="F1682" s="187"/>
      <c r="G1682" s="187"/>
      <c r="H1682" s="80" t="str">
        <f>IF(ISERROR(IF(ISERROR(VLOOKUP((LEFT(D1682,2)),'Fed. Agency Identifier Table'!A$2:C$63,3,FALSE)),(VLOOKUP((LEFT(D1682,1)),'Fed. Agency Identifier Table'!A$2:C$63,3,FALSE)),(VLOOKUP((LEFT(D1682,2)),'Fed. Agency Identifier Table'!A$2:C$63,3,FALSE)))),"",(IF(ISERROR(VLOOKUP((LEFT(D1682,2)),'Fed. Agency Identifier Table'!A$2:C$63,3,FALSE)),(VLOOKUP((LEFT(D1682,1)),'Fed. Agency Identifier Table'!A$2:C$63,3,FALSE)),(VLOOKUP((LEFT(D1682,2)),'Fed. Agency Identifier Table'!A$2:C$63,3,FALSE)))))</f>
        <v/>
      </c>
      <c r="I1682" s="150" t="str">
        <f>IF(ISNUMBER(SEARCH("*.unk*",D1682)),"Other Federal Awards",IF(ISERROR(VLOOKUP(D1682,'CFDA Program Titles Table'!A$2:C$2607,3,FALSE)),"",VLOOKUP(D1682,'CFDA Program Titles Table'!A$2:C$2607,3,FALSE)))</f>
        <v/>
      </c>
      <c r="J1682" s="70"/>
      <c r="K1682" s="70"/>
      <c r="L1682" s="2"/>
      <c r="M1682" s="10"/>
      <c r="N1682" s="10"/>
      <c r="R1682" s="17"/>
      <c r="S1682" s="106" t="str">
        <f>IFERROR(IF(J1682="Y", "Research And Development Programs Cluster:", VLOOKUP(D1682,'Cluster Info'!$A$2:$B$113,2,FALSE)), "Non Cluster:")</f>
        <v>Non Cluster:</v>
      </c>
      <c r="T1682" s="106">
        <f t="shared" si="130"/>
        <v>0</v>
      </c>
      <c r="U1682" s="106">
        <f t="shared" si="132"/>
        <v>0</v>
      </c>
      <c r="V1682" s="106">
        <f t="shared" si="133"/>
        <v>0</v>
      </c>
      <c r="W1682" s="119">
        <f t="shared" si="131"/>
        <v>0</v>
      </c>
      <c r="X1682" s="106">
        <f t="shared" si="134"/>
        <v>0</v>
      </c>
    </row>
    <row r="1683" spans="1:24" ht="14">
      <c r="A1683" s="198"/>
      <c r="D1683" s="1"/>
      <c r="E1683" s="1"/>
      <c r="F1683" s="187"/>
      <c r="G1683" s="187"/>
      <c r="H1683" s="80" t="str">
        <f>IF(ISERROR(IF(ISERROR(VLOOKUP((LEFT(D1683,2)),'Fed. Agency Identifier Table'!A$2:C$63,3,FALSE)),(VLOOKUP((LEFT(D1683,1)),'Fed. Agency Identifier Table'!A$2:C$63,3,FALSE)),(VLOOKUP((LEFT(D1683,2)),'Fed. Agency Identifier Table'!A$2:C$63,3,FALSE)))),"",(IF(ISERROR(VLOOKUP((LEFT(D1683,2)),'Fed. Agency Identifier Table'!A$2:C$63,3,FALSE)),(VLOOKUP((LEFT(D1683,1)),'Fed. Agency Identifier Table'!A$2:C$63,3,FALSE)),(VLOOKUP((LEFT(D1683,2)),'Fed. Agency Identifier Table'!A$2:C$63,3,FALSE)))))</f>
        <v/>
      </c>
      <c r="I1683" s="150" t="str">
        <f>IF(ISNUMBER(SEARCH("*.unk*",D1683)),"Other Federal Awards",IF(ISERROR(VLOOKUP(D1683,'CFDA Program Titles Table'!A$2:C$2607,3,FALSE)),"",VLOOKUP(D1683,'CFDA Program Titles Table'!A$2:C$2607,3,FALSE)))</f>
        <v/>
      </c>
      <c r="J1683" s="70"/>
      <c r="K1683" s="70"/>
      <c r="L1683" s="2"/>
      <c r="M1683" s="10"/>
      <c r="N1683" s="10"/>
      <c r="R1683" s="17"/>
      <c r="S1683" s="106" t="str">
        <f>IFERROR(IF(J1683="Y", "Research And Development Programs Cluster:", VLOOKUP(D1683,'Cluster Info'!$A$2:$B$113,2,FALSE)), "Non Cluster:")</f>
        <v>Non Cluster:</v>
      </c>
      <c r="T1683" s="106">
        <f t="shared" si="130"/>
        <v>0</v>
      </c>
      <c r="U1683" s="106">
        <f t="shared" si="132"/>
        <v>0</v>
      </c>
      <c r="V1683" s="106">
        <f t="shared" si="133"/>
        <v>0</v>
      </c>
      <c r="W1683" s="119">
        <f t="shared" si="131"/>
        <v>0</v>
      </c>
      <c r="X1683" s="106">
        <f t="shared" si="134"/>
        <v>0</v>
      </c>
    </row>
    <row r="1684" spans="1:24" ht="14">
      <c r="A1684" s="198"/>
      <c r="D1684" s="1"/>
      <c r="E1684" s="1"/>
      <c r="F1684" s="187"/>
      <c r="G1684" s="187"/>
      <c r="H1684" s="80" t="str">
        <f>IF(ISERROR(IF(ISERROR(VLOOKUP((LEFT(D1684,2)),'Fed. Agency Identifier Table'!A$2:C$63,3,FALSE)),(VLOOKUP((LEFT(D1684,1)),'Fed. Agency Identifier Table'!A$2:C$63,3,FALSE)),(VLOOKUP((LEFT(D1684,2)),'Fed. Agency Identifier Table'!A$2:C$63,3,FALSE)))),"",(IF(ISERROR(VLOOKUP((LEFT(D1684,2)),'Fed. Agency Identifier Table'!A$2:C$63,3,FALSE)),(VLOOKUP((LEFT(D1684,1)),'Fed. Agency Identifier Table'!A$2:C$63,3,FALSE)),(VLOOKUP((LEFT(D1684,2)),'Fed. Agency Identifier Table'!A$2:C$63,3,FALSE)))))</f>
        <v/>
      </c>
      <c r="I1684" s="150" t="str">
        <f>IF(ISNUMBER(SEARCH("*.unk*",D1684)),"Other Federal Awards",IF(ISERROR(VLOOKUP(D1684,'CFDA Program Titles Table'!A$2:C$2607,3,FALSE)),"",VLOOKUP(D1684,'CFDA Program Titles Table'!A$2:C$2607,3,FALSE)))</f>
        <v/>
      </c>
      <c r="J1684" s="70"/>
      <c r="K1684" s="70"/>
      <c r="L1684" s="2"/>
      <c r="M1684" s="10"/>
      <c r="N1684" s="10"/>
      <c r="R1684" s="17"/>
      <c r="S1684" s="106" t="str">
        <f>IFERROR(IF(J1684="Y", "Research And Development Programs Cluster:", VLOOKUP(D1684,'Cluster Info'!$A$2:$B$113,2,FALSE)), "Non Cluster:")</f>
        <v>Non Cluster:</v>
      </c>
      <c r="T1684" s="106">
        <f t="shared" si="130"/>
        <v>0</v>
      </c>
      <c r="U1684" s="106">
        <f t="shared" si="132"/>
        <v>0</v>
      </c>
      <c r="V1684" s="106">
        <f t="shared" si="133"/>
        <v>0</v>
      </c>
      <c r="W1684" s="119">
        <f t="shared" si="131"/>
        <v>0</v>
      </c>
      <c r="X1684" s="106">
        <f t="shared" si="134"/>
        <v>0</v>
      </c>
    </row>
    <row r="1685" spans="1:24" ht="14">
      <c r="A1685" s="198"/>
      <c r="D1685" s="1"/>
      <c r="E1685" s="1"/>
      <c r="F1685" s="187"/>
      <c r="G1685" s="187"/>
      <c r="H1685" s="80" t="str">
        <f>IF(ISERROR(IF(ISERROR(VLOOKUP((LEFT(D1685,2)),'Fed. Agency Identifier Table'!A$2:C$63,3,FALSE)),(VLOOKUP((LEFT(D1685,1)),'Fed. Agency Identifier Table'!A$2:C$63,3,FALSE)),(VLOOKUP((LEFT(D1685,2)),'Fed. Agency Identifier Table'!A$2:C$63,3,FALSE)))),"",(IF(ISERROR(VLOOKUP((LEFT(D1685,2)),'Fed. Agency Identifier Table'!A$2:C$63,3,FALSE)),(VLOOKUP((LEFT(D1685,1)),'Fed. Agency Identifier Table'!A$2:C$63,3,FALSE)),(VLOOKUP((LEFT(D1685,2)),'Fed. Agency Identifier Table'!A$2:C$63,3,FALSE)))))</f>
        <v/>
      </c>
      <c r="I1685" s="150" t="str">
        <f>IF(ISNUMBER(SEARCH("*.unk*",D1685)),"Other Federal Awards",IF(ISERROR(VLOOKUP(D1685,'CFDA Program Titles Table'!A$2:C$2607,3,FALSE)),"",VLOOKUP(D1685,'CFDA Program Titles Table'!A$2:C$2607,3,FALSE)))</f>
        <v/>
      </c>
      <c r="J1685" s="70"/>
      <c r="K1685" s="70"/>
      <c r="L1685" s="2"/>
      <c r="M1685" s="10"/>
      <c r="N1685" s="10"/>
      <c r="R1685" s="17"/>
      <c r="S1685" s="106" t="str">
        <f>IFERROR(IF(J1685="Y", "Research And Development Programs Cluster:", VLOOKUP(D1685,'Cluster Info'!$A$2:$B$113,2,FALSE)), "Non Cluster:")</f>
        <v>Non Cluster:</v>
      </c>
      <c r="T1685" s="106">
        <f t="shared" si="130"/>
        <v>0</v>
      </c>
      <c r="U1685" s="106">
        <f t="shared" si="132"/>
        <v>0</v>
      </c>
      <c r="V1685" s="106">
        <f t="shared" si="133"/>
        <v>0</v>
      </c>
      <c r="W1685" s="119">
        <f t="shared" si="131"/>
        <v>0</v>
      </c>
      <c r="X1685" s="106">
        <f t="shared" si="134"/>
        <v>0</v>
      </c>
    </row>
    <row r="1686" spans="1:24" ht="14">
      <c r="A1686" s="198"/>
      <c r="D1686" s="1"/>
      <c r="E1686" s="1"/>
      <c r="F1686" s="187"/>
      <c r="G1686" s="187"/>
      <c r="H1686" s="80" t="str">
        <f>IF(ISERROR(IF(ISERROR(VLOOKUP((LEFT(D1686,2)),'Fed. Agency Identifier Table'!A$2:C$63,3,FALSE)),(VLOOKUP((LEFT(D1686,1)),'Fed. Agency Identifier Table'!A$2:C$63,3,FALSE)),(VLOOKUP((LEFT(D1686,2)),'Fed. Agency Identifier Table'!A$2:C$63,3,FALSE)))),"",(IF(ISERROR(VLOOKUP((LEFT(D1686,2)),'Fed. Agency Identifier Table'!A$2:C$63,3,FALSE)),(VLOOKUP((LEFT(D1686,1)),'Fed. Agency Identifier Table'!A$2:C$63,3,FALSE)),(VLOOKUP((LEFT(D1686,2)),'Fed. Agency Identifier Table'!A$2:C$63,3,FALSE)))))</f>
        <v/>
      </c>
      <c r="I1686" s="150" t="str">
        <f>IF(ISNUMBER(SEARCH("*.unk*",D1686)),"Other Federal Awards",IF(ISERROR(VLOOKUP(D1686,'CFDA Program Titles Table'!A$2:C$2607,3,FALSE)),"",VLOOKUP(D1686,'CFDA Program Titles Table'!A$2:C$2607,3,FALSE)))</f>
        <v/>
      </c>
      <c r="J1686" s="70"/>
      <c r="K1686" s="70"/>
      <c r="L1686" s="2"/>
      <c r="M1686" s="10"/>
      <c r="N1686" s="10"/>
      <c r="R1686" s="17"/>
      <c r="S1686" s="106" t="str">
        <f>IFERROR(IF(J1686="Y", "Research And Development Programs Cluster:", VLOOKUP(D1686,'Cluster Info'!$A$2:$B$113,2,FALSE)), "Non Cluster:")</f>
        <v>Non Cluster:</v>
      </c>
      <c r="T1686" s="106">
        <f t="shared" si="130"/>
        <v>0</v>
      </c>
      <c r="U1686" s="106">
        <f t="shared" si="132"/>
        <v>0</v>
      </c>
      <c r="V1686" s="106">
        <f t="shared" si="133"/>
        <v>0</v>
      </c>
      <c r="W1686" s="119">
        <f t="shared" si="131"/>
        <v>0</v>
      </c>
      <c r="X1686" s="106">
        <f t="shared" si="134"/>
        <v>0</v>
      </c>
    </row>
    <row r="1687" spans="1:24" ht="14">
      <c r="A1687" s="198"/>
      <c r="D1687" s="1"/>
      <c r="E1687" s="1"/>
      <c r="F1687" s="187"/>
      <c r="G1687" s="187"/>
      <c r="H1687" s="80" t="str">
        <f>IF(ISERROR(IF(ISERROR(VLOOKUP((LEFT(D1687,2)),'Fed. Agency Identifier Table'!A$2:C$63,3,FALSE)),(VLOOKUP((LEFT(D1687,1)),'Fed. Agency Identifier Table'!A$2:C$63,3,FALSE)),(VLOOKUP((LEFT(D1687,2)),'Fed. Agency Identifier Table'!A$2:C$63,3,FALSE)))),"",(IF(ISERROR(VLOOKUP((LEFT(D1687,2)),'Fed. Agency Identifier Table'!A$2:C$63,3,FALSE)),(VLOOKUP((LEFT(D1687,1)),'Fed. Agency Identifier Table'!A$2:C$63,3,FALSE)),(VLOOKUP((LEFT(D1687,2)),'Fed. Agency Identifier Table'!A$2:C$63,3,FALSE)))))</f>
        <v/>
      </c>
      <c r="I1687" s="150" t="str">
        <f>IF(ISNUMBER(SEARCH("*.unk*",D1687)),"Other Federal Awards",IF(ISERROR(VLOOKUP(D1687,'CFDA Program Titles Table'!A$2:C$2607,3,FALSE)),"",VLOOKUP(D1687,'CFDA Program Titles Table'!A$2:C$2607,3,FALSE)))</f>
        <v/>
      </c>
      <c r="J1687" s="70"/>
      <c r="K1687" s="70"/>
      <c r="L1687" s="2"/>
      <c r="M1687" s="10"/>
      <c r="N1687" s="10"/>
      <c r="R1687" s="17"/>
      <c r="S1687" s="106" t="str">
        <f>IFERROR(IF(J1687="Y", "Research And Development Programs Cluster:", VLOOKUP(D1687,'Cluster Info'!$A$2:$B$113,2,FALSE)), "Non Cluster:")</f>
        <v>Non Cluster:</v>
      </c>
      <c r="T1687" s="106">
        <f t="shared" si="130"/>
        <v>0</v>
      </c>
      <c r="U1687" s="106">
        <f t="shared" si="132"/>
        <v>0</v>
      </c>
      <c r="V1687" s="106">
        <f t="shared" si="133"/>
        <v>0</v>
      </c>
      <c r="W1687" s="119">
        <f t="shared" si="131"/>
        <v>0</v>
      </c>
      <c r="X1687" s="106">
        <f t="shared" si="134"/>
        <v>0</v>
      </c>
    </row>
    <row r="1688" spans="1:24" ht="14">
      <c r="A1688" s="198"/>
      <c r="D1688" s="1"/>
      <c r="E1688" s="1"/>
      <c r="F1688" s="187"/>
      <c r="G1688" s="187"/>
      <c r="H1688" s="80" t="str">
        <f>IF(ISERROR(IF(ISERROR(VLOOKUP((LEFT(D1688,2)),'Fed. Agency Identifier Table'!A$2:C$63,3,FALSE)),(VLOOKUP((LEFT(D1688,1)),'Fed. Agency Identifier Table'!A$2:C$63,3,FALSE)),(VLOOKUP((LEFT(D1688,2)),'Fed. Agency Identifier Table'!A$2:C$63,3,FALSE)))),"",(IF(ISERROR(VLOOKUP((LEFT(D1688,2)),'Fed. Agency Identifier Table'!A$2:C$63,3,FALSE)),(VLOOKUP((LEFT(D1688,1)),'Fed. Agency Identifier Table'!A$2:C$63,3,FALSE)),(VLOOKUP((LEFT(D1688,2)),'Fed. Agency Identifier Table'!A$2:C$63,3,FALSE)))))</f>
        <v/>
      </c>
      <c r="I1688" s="150" t="str">
        <f>IF(ISNUMBER(SEARCH("*.unk*",D1688)),"Other Federal Awards",IF(ISERROR(VLOOKUP(D1688,'CFDA Program Titles Table'!A$2:C$2607,3,FALSE)),"",VLOOKUP(D1688,'CFDA Program Titles Table'!A$2:C$2607,3,FALSE)))</f>
        <v/>
      </c>
      <c r="J1688" s="70"/>
      <c r="K1688" s="70"/>
      <c r="L1688" s="2"/>
      <c r="M1688" s="10"/>
      <c r="N1688" s="10"/>
      <c r="R1688" s="17"/>
      <c r="S1688" s="106" t="str">
        <f>IFERROR(IF(J1688="Y", "Research And Development Programs Cluster:", VLOOKUP(D1688,'Cluster Info'!$A$2:$B$113,2,FALSE)), "Non Cluster:")</f>
        <v>Non Cluster:</v>
      </c>
      <c r="T1688" s="106">
        <f t="shared" si="130"/>
        <v>0</v>
      </c>
      <c r="U1688" s="106">
        <f t="shared" si="132"/>
        <v>0</v>
      </c>
      <c r="V1688" s="106">
        <f t="shared" si="133"/>
        <v>0</v>
      </c>
      <c r="W1688" s="119">
        <f t="shared" si="131"/>
        <v>0</v>
      </c>
      <c r="X1688" s="106">
        <f t="shared" si="134"/>
        <v>0</v>
      </c>
    </row>
    <row r="1689" spans="1:24" ht="14">
      <c r="A1689" s="198"/>
      <c r="D1689" s="1"/>
      <c r="E1689" s="1"/>
      <c r="F1689" s="187"/>
      <c r="G1689" s="187"/>
      <c r="H1689" s="80" t="str">
        <f>IF(ISERROR(IF(ISERROR(VLOOKUP((LEFT(D1689,2)),'Fed. Agency Identifier Table'!A$2:C$63,3,FALSE)),(VLOOKUP((LEFT(D1689,1)),'Fed. Agency Identifier Table'!A$2:C$63,3,FALSE)),(VLOOKUP((LEFT(D1689,2)),'Fed. Agency Identifier Table'!A$2:C$63,3,FALSE)))),"",(IF(ISERROR(VLOOKUP((LEFT(D1689,2)),'Fed. Agency Identifier Table'!A$2:C$63,3,FALSE)),(VLOOKUP((LEFT(D1689,1)),'Fed. Agency Identifier Table'!A$2:C$63,3,FALSE)),(VLOOKUP((LEFT(D1689,2)),'Fed. Agency Identifier Table'!A$2:C$63,3,FALSE)))))</f>
        <v/>
      </c>
      <c r="I1689" s="150" t="str">
        <f>IF(ISNUMBER(SEARCH("*.unk*",D1689)),"Other Federal Awards",IF(ISERROR(VLOOKUP(D1689,'CFDA Program Titles Table'!A$2:C$2607,3,FALSE)),"",VLOOKUP(D1689,'CFDA Program Titles Table'!A$2:C$2607,3,FALSE)))</f>
        <v/>
      </c>
      <c r="J1689" s="70"/>
      <c r="K1689" s="70"/>
      <c r="L1689" s="2"/>
      <c r="M1689" s="10"/>
      <c r="N1689" s="10"/>
      <c r="R1689" s="17"/>
      <c r="S1689" s="106" t="str">
        <f>IFERROR(IF(J1689="Y", "Research And Development Programs Cluster:", VLOOKUP(D1689,'Cluster Info'!$A$2:$B$113,2,FALSE)), "Non Cluster:")</f>
        <v>Non Cluster:</v>
      </c>
      <c r="T1689" s="106">
        <f t="shared" si="130"/>
        <v>0</v>
      </c>
      <c r="U1689" s="106">
        <f t="shared" si="132"/>
        <v>0</v>
      </c>
      <c r="V1689" s="106">
        <f t="shared" si="133"/>
        <v>0</v>
      </c>
      <c r="W1689" s="119">
        <f t="shared" si="131"/>
        <v>0</v>
      </c>
      <c r="X1689" s="106">
        <f t="shared" si="134"/>
        <v>0</v>
      </c>
    </row>
    <row r="1690" spans="1:24" ht="14">
      <c r="A1690" s="198"/>
      <c r="D1690" s="1"/>
      <c r="E1690" s="1"/>
      <c r="F1690" s="187"/>
      <c r="G1690" s="187"/>
      <c r="H1690" s="80" t="str">
        <f>IF(ISERROR(IF(ISERROR(VLOOKUP((LEFT(D1690,2)),'Fed. Agency Identifier Table'!A$2:C$63,3,FALSE)),(VLOOKUP((LEFT(D1690,1)),'Fed. Agency Identifier Table'!A$2:C$63,3,FALSE)),(VLOOKUP((LEFT(D1690,2)),'Fed. Agency Identifier Table'!A$2:C$63,3,FALSE)))),"",(IF(ISERROR(VLOOKUP((LEFT(D1690,2)),'Fed. Agency Identifier Table'!A$2:C$63,3,FALSE)),(VLOOKUP((LEFT(D1690,1)),'Fed. Agency Identifier Table'!A$2:C$63,3,FALSE)),(VLOOKUP((LEFT(D1690,2)),'Fed. Agency Identifier Table'!A$2:C$63,3,FALSE)))))</f>
        <v/>
      </c>
      <c r="I1690" s="150" t="str">
        <f>IF(ISNUMBER(SEARCH("*.unk*",D1690)),"Other Federal Awards",IF(ISERROR(VLOOKUP(D1690,'CFDA Program Titles Table'!A$2:C$2607,3,FALSE)),"",VLOOKUP(D1690,'CFDA Program Titles Table'!A$2:C$2607,3,FALSE)))</f>
        <v/>
      </c>
      <c r="J1690" s="70"/>
      <c r="K1690" s="70"/>
      <c r="L1690" s="2"/>
      <c r="M1690" s="10"/>
      <c r="N1690" s="10"/>
      <c r="R1690" s="17"/>
      <c r="S1690" s="106" t="str">
        <f>IFERROR(IF(J1690="Y", "Research And Development Programs Cluster:", VLOOKUP(D1690,'Cluster Info'!$A$2:$B$113,2,FALSE)), "Non Cluster:")</f>
        <v>Non Cluster:</v>
      </c>
      <c r="T1690" s="106">
        <f t="shared" si="130"/>
        <v>0</v>
      </c>
      <c r="U1690" s="106">
        <f t="shared" si="132"/>
        <v>0</v>
      </c>
      <c r="V1690" s="106">
        <f t="shared" si="133"/>
        <v>0</v>
      </c>
      <c r="W1690" s="119">
        <f t="shared" si="131"/>
        <v>0</v>
      </c>
      <c r="X1690" s="106">
        <f t="shared" si="134"/>
        <v>0</v>
      </c>
    </row>
    <row r="1691" spans="1:24" ht="14">
      <c r="A1691" s="198"/>
      <c r="D1691" s="1"/>
      <c r="E1691" s="1"/>
      <c r="F1691" s="187"/>
      <c r="G1691" s="187"/>
      <c r="H1691" s="80" t="str">
        <f>IF(ISERROR(IF(ISERROR(VLOOKUP((LEFT(D1691,2)),'Fed. Agency Identifier Table'!A$2:C$63,3,FALSE)),(VLOOKUP((LEFT(D1691,1)),'Fed. Agency Identifier Table'!A$2:C$63,3,FALSE)),(VLOOKUP((LEFT(D1691,2)),'Fed. Agency Identifier Table'!A$2:C$63,3,FALSE)))),"",(IF(ISERROR(VLOOKUP((LEFT(D1691,2)),'Fed. Agency Identifier Table'!A$2:C$63,3,FALSE)),(VLOOKUP((LEFT(D1691,1)),'Fed. Agency Identifier Table'!A$2:C$63,3,FALSE)),(VLOOKUP((LEFT(D1691,2)),'Fed. Agency Identifier Table'!A$2:C$63,3,FALSE)))))</f>
        <v/>
      </c>
      <c r="I1691" s="150" t="str">
        <f>IF(ISNUMBER(SEARCH("*.unk*",D1691)),"Other Federal Awards",IF(ISERROR(VLOOKUP(D1691,'CFDA Program Titles Table'!A$2:C$2607,3,FALSE)),"",VLOOKUP(D1691,'CFDA Program Titles Table'!A$2:C$2607,3,FALSE)))</f>
        <v/>
      </c>
      <c r="J1691" s="70"/>
      <c r="K1691" s="70"/>
      <c r="L1691" s="2"/>
      <c r="M1691" s="10"/>
      <c r="N1691" s="10"/>
      <c r="R1691" s="17"/>
      <c r="S1691" s="106" t="str">
        <f>IFERROR(IF(J1691="Y", "Research And Development Programs Cluster:", VLOOKUP(D1691,'Cluster Info'!$A$2:$B$113,2,FALSE)), "Non Cluster:")</f>
        <v>Non Cluster:</v>
      </c>
      <c r="T1691" s="106">
        <f t="shared" si="130"/>
        <v>0</v>
      </c>
      <c r="U1691" s="106">
        <f t="shared" si="132"/>
        <v>0</v>
      </c>
      <c r="V1691" s="106">
        <f t="shared" si="133"/>
        <v>0</v>
      </c>
      <c r="W1691" s="119">
        <f t="shared" si="131"/>
        <v>0</v>
      </c>
      <c r="X1691" s="106">
        <f t="shared" si="134"/>
        <v>0</v>
      </c>
    </row>
    <row r="1692" spans="1:24" ht="14">
      <c r="A1692" s="198"/>
      <c r="D1692" s="1"/>
      <c r="E1692" s="1"/>
      <c r="F1692" s="187"/>
      <c r="G1692" s="187"/>
      <c r="H1692" s="80" t="str">
        <f>IF(ISERROR(IF(ISERROR(VLOOKUP((LEFT(D1692,2)),'Fed. Agency Identifier Table'!A$2:C$63,3,FALSE)),(VLOOKUP((LEFT(D1692,1)),'Fed. Agency Identifier Table'!A$2:C$63,3,FALSE)),(VLOOKUP((LEFT(D1692,2)),'Fed. Agency Identifier Table'!A$2:C$63,3,FALSE)))),"",(IF(ISERROR(VLOOKUP((LEFT(D1692,2)),'Fed. Agency Identifier Table'!A$2:C$63,3,FALSE)),(VLOOKUP((LEFT(D1692,1)),'Fed. Agency Identifier Table'!A$2:C$63,3,FALSE)),(VLOOKUP((LEFT(D1692,2)),'Fed. Agency Identifier Table'!A$2:C$63,3,FALSE)))))</f>
        <v/>
      </c>
      <c r="I1692" s="150" t="str">
        <f>IF(ISNUMBER(SEARCH("*.unk*",D1692)),"Other Federal Awards",IF(ISERROR(VLOOKUP(D1692,'CFDA Program Titles Table'!A$2:C$2607,3,FALSE)),"",VLOOKUP(D1692,'CFDA Program Titles Table'!A$2:C$2607,3,FALSE)))</f>
        <v/>
      </c>
      <c r="J1692" s="70"/>
      <c r="K1692" s="70"/>
      <c r="L1692" s="2"/>
      <c r="M1692" s="10"/>
      <c r="N1692" s="10"/>
      <c r="R1692" s="17"/>
      <c r="S1692" s="106" t="str">
        <f>IFERROR(IF(J1692="Y", "Research And Development Programs Cluster:", VLOOKUP(D1692,'Cluster Info'!$A$2:$B$113,2,FALSE)), "Non Cluster:")</f>
        <v>Non Cluster:</v>
      </c>
      <c r="T1692" s="106">
        <f t="shared" si="130"/>
        <v>0</v>
      </c>
      <c r="U1692" s="106">
        <f t="shared" si="132"/>
        <v>0</v>
      </c>
      <c r="V1692" s="106">
        <f t="shared" si="133"/>
        <v>0</v>
      </c>
      <c r="W1692" s="119">
        <f t="shared" si="131"/>
        <v>0</v>
      </c>
      <c r="X1692" s="106">
        <f t="shared" si="134"/>
        <v>0</v>
      </c>
    </row>
    <row r="1693" spans="1:24" ht="14">
      <c r="A1693" s="198"/>
      <c r="D1693" s="1"/>
      <c r="E1693" s="1"/>
      <c r="F1693" s="187"/>
      <c r="G1693" s="187"/>
      <c r="H1693" s="80" t="str">
        <f>IF(ISERROR(IF(ISERROR(VLOOKUP((LEFT(D1693,2)),'Fed. Agency Identifier Table'!A$2:C$63,3,FALSE)),(VLOOKUP((LEFT(D1693,1)),'Fed. Agency Identifier Table'!A$2:C$63,3,FALSE)),(VLOOKUP((LEFT(D1693,2)),'Fed. Agency Identifier Table'!A$2:C$63,3,FALSE)))),"",(IF(ISERROR(VLOOKUP((LEFT(D1693,2)),'Fed. Agency Identifier Table'!A$2:C$63,3,FALSE)),(VLOOKUP((LEFT(D1693,1)),'Fed. Agency Identifier Table'!A$2:C$63,3,FALSE)),(VLOOKUP((LEFT(D1693,2)),'Fed. Agency Identifier Table'!A$2:C$63,3,FALSE)))))</f>
        <v/>
      </c>
      <c r="I1693" s="150" t="str">
        <f>IF(ISNUMBER(SEARCH("*.unk*",D1693)),"Other Federal Awards",IF(ISERROR(VLOOKUP(D1693,'CFDA Program Titles Table'!A$2:C$2607,3,FALSE)),"",VLOOKUP(D1693,'CFDA Program Titles Table'!A$2:C$2607,3,FALSE)))</f>
        <v/>
      </c>
      <c r="J1693" s="70"/>
      <c r="K1693" s="70"/>
      <c r="L1693" s="2"/>
      <c r="M1693" s="10"/>
      <c r="N1693" s="10"/>
      <c r="R1693" s="17"/>
      <c r="S1693" s="106" t="str">
        <f>IFERROR(IF(J1693="Y", "Research And Development Programs Cluster:", VLOOKUP(D1693,'Cluster Info'!$A$2:$B$113,2,FALSE)), "Non Cluster:")</f>
        <v>Non Cluster:</v>
      </c>
      <c r="T1693" s="106">
        <f t="shared" si="130"/>
        <v>0</v>
      </c>
      <c r="U1693" s="106">
        <f t="shared" si="132"/>
        <v>0</v>
      </c>
      <c r="V1693" s="106">
        <f t="shared" si="133"/>
        <v>0</v>
      </c>
      <c r="W1693" s="119">
        <f t="shared" si="131"/>
        <v>0</v>
      </c>
      <c r="X1693" s="106">
        <f t="shared" si="134"/>
        <v>0</v>
      </c>
    </row>
    <row r="1694" spans="1:24" ht="14">
      <c r="A1694" s="198"/>
      <c r="D1694" s="1"/>
      <c r="E1694" s="1"/>
      <c r="F1694" s="187"/>
      <c r="G1694" s="187"/>
      <c r="H1694" s="80" t="str">
        <f>IF(ISERROR(IF(ISERROR(VLOOKUP((LEFT(D1694,2)),'Fed. Agency Identifier Table'!A$2:C$63,3,FALSE)),(VLOOKUP((LEFT(D1694,1)),'Fed. Agency Identifier Table'!A$2:C$63,3,FALSE)),(VLOOKUP((LEFT(D1694,2)),'Fed. Agency Identifier Table'!A$2:C$63,3,FALSE)))),"",(IF(ISERROR(VLOOKUP((LEFT(D1694,2)),'Fed. Agency Identifier Table'!A$2:C$63,3,FALSE)),(VLOOKUP((LEFT(D1694,1)),'Fed. Agency Identifier Table'!A$2:C$63,3,FALSE)),(VLOOKUP((LEFT(D1694,2)),'Fed. Agency Identifier Table'!A$2:C$63,3,FALSE)))))</f>
        <v/>
      </c>
      <c r="I1694" s="150" t="str">
        <f>IF(ISNUMBER(SEARCH("*.unk*",D1694)),"Other Federal Awards",IF(ISERROR(VLOOKUP(D1694,'CFDA Program Titles Table'!A$2:C$2607,3,FALSE)),"",VLOOKUP(D1694,'CFDA Program Titles Table'!A$2:C$2607,3,FALSE)))</f>
        <v/>
      </c>
      <c r="J1694" s="70"/>
      <c r="K1694" s="70"/>
      <c r="L1694" s="2"/>
      <c r="M1694" s="10"/>
      <c r="N1694" s="10"/>
      <c r="R1694" s="17"/>
      <c r="S1694" s="106" t="str">
        <f>IFERROR(IF(J1694="Y", "Research And Development Programs Cluster:", VLOOKUP(D1694,'Cluster Info'!$A$2:$B$113,2,FALSE)), "Non Cluster:")</f>
        <v>Non Cluster:</v>
      </c>
      <c r="T1694" s="106">
        <f t="shared" si="130"/>
        <v>0</v>
      </c>
      <c r="U1694" s="106">
        <f t="shared" si="132"/>
        <v>0</v>
      </c>
      <c r="V1694" s="106">
        <f t="shared" si="133"/>
        <v>0</v>
      </c>
      <c r="W1694" s="119">
        <f t="shared" si="131"/>
        <v>0</v>
      </c>
      <c r="X1694" s="106">
        <f t="shared" si="134"/>
        <v>0</v>
      </c>
    </row>
    <row r="1695" spans="1:24" ht="14">
      <c r="A1695" s="198"/>
      <c r="D1695" s="1"/>
      <c r="E1695" s="1"/>
      <c r="F1695" s="187"/>
      <c r="G1695" s="187"/>
      <c r="H1695" s="80" t="str">
        <f>IF(ISERROR(IF(ISERROR(VLOOKUP((LEFT(D1695,2)),'Fed. Agency Identifier Table'!A$2:C$63,3,FALSE)),(VLOOKUP((LEFT(D1695,1)),'Fed. Agency Identifier Table'!A$2:C$63,3,FALSE)),(VLOOKUP((LEFT(D1695,2)),'Fed. Agency Identifier Table'!A$2:C$63,3,FALSE)))),"",(IF(ISERROR(VLOOKUP((LEFT(D1695,2)),'Fed. Agency Identifier Table'!A$2:C$63,3,FALSE)),(VLOOKUP((LEFT(D1695,1)),'Fed. Agency Identifier Table'!A$2:C$63,3,FALSE)),(VLOOKUP((LEFT(D1695,2)),'Fed. Agency Identifier Table'!A$2:C$63,3,FALSE)))))</f>
        <v/>
      </c>
      <c r="I1695" s="150" t="str">
        <f>IF(ISNUMBER(SEARCH("*.unk*",D1695)),"Other Federal Awards",IF(ISERROR(VLOOKUP(D1695,'CFDA Program Titles Table'!A$2:C$2607,3,FALSE)),"",VLOOKUP(D1695,'CFDA Program Titles Table'!A$2:C$2607,3,FALSE)))</f>
        <v/>
      </c>
      <c r="J1695" s="70"/>
      <c r="K1695" s="70"/>
      <c r="L1695" s="2"/>
      <c r="M1695" s="10"/>
      <c r="N1695" s="10"/>
      <c r="R1695" s="17"/>
      <c r="S1695" s="106" t="str">
        <f>IFERROR(IF(J1695="Y", "Research And Development Programs Cluster:", VLOOKUP(D1695,'Cluster Info'!$A$2:$B$113,2,FALSE)), "Non Cluster:")</f>
        <v>Non Cluster:</v>
      </c>
      <c r="T1695" s="106">
        <f t="shared" si="130"/>
        <v>0</v>
      </c>
      <c r="U1695" s="106">
        <f t="shared" si="132"/>
        <v>0</v>
      </c>
      <c r="V1695" s="106">
        <f t="shared" si="133"/>
        <v>0</v>
      </c>
      <c r="W1695" s="119">
        <f t="shared" si="131"/>
        <v>0</v>
      </c>
      <c r="X1695" s="106">
        <f t="shared" si="134"/>
        <v>0</v>
      </c>
    </row>
    <row r="1696" spans="1:24" ht="14">
      <c r="A1696" s="198"/>
      <c r="D1696" s="1"/>
      <c r="E1696" s="1"/>
      <c r="F1696" s="187"/>
      <c r="G1696" s="187"/>
      <c r="H1696" s="80" t="str">
        <f>IF(ISERROR(IF(ISERROR(VLOOKUP((LEFT(D1696,2)),'Fed. Agency Identifier Table'!A$2:C$63,3,FALSE)),(VLOOKUP((LEFT(D1696,1)),'Fed. Agency Identifier Table'!A$2:C$63,3,FALSE)),(VLOOKUP((LEFT(D1696,2)),'Fed. Agency Identifier Table'!A$2:C$63,3,FALSE)))),"",(IF(ISERROR(VLOOKUP((LEFT(D1696,2)),'Fed. Agency Identifier Table'!A$2:C$63,3,FALSE)),(VLOOKUP((LEFT(D1696,1)),'Fed. Agency Identifier Table'!A$2:C$63,3,FALSE)),(VLOOKUP((LEFT(D1696,2)),'Fed. Agency Identifier Table'!A$2:C$63,3,FALSE)))))</f>
        <v/>
      </c>
      <c r="I1696" s="150" t="str">
        <f>IF(ISNUMBER(SEARCH("*.unk*",D1696)),"Other Federal Awards",IF(ISERROR(VLOOKUP(D1696,'CFDA Program Titles Table'!A$2:C$2607,3,FALSE)),"",VLOOKUP(D1696,'CFDA Program Titles Table'!A$2:C$2607,3,FALSE)))</f>
        <v/>
      </c>
      <c r="J1696" s="70"/>
      <c r="K1696" s="70"/>
      <c r="L1696" s="2"/>
      <c r="M1696" s="10"/>
      <c r="N1696" s="10"/>
      <c r="R1696" s="17"/>
      <c r="S1696" s="106" t="str">
        <f>IFERROR(IF(J1696="Y", "Research And Development Programs Cluster:", VLOOKUP(D1696,'Cluster Info'!$A$2:$B$113,2,FALSE)), "Non Cluster:")</f>
        <v>Non Cluster:</v>
      </c>
      <c r="T1696" s="106">
        <f t="shared" si="130"/>
        <v>0</v>
      </c>
      <c r="U1696" s="106">
        <f t="shared" si="132"/>
        <v>0</v>
      </c>
      <c r="V1696" s="106">
        <f t="shared" si="133"/>
        <v>0</v>
      </c>
      <c r="W1696" s="119">
        <f t="shared" si="131"/>
        <v>0</v>
      </c>
      <c r="X1696" s="106">
        <f t="shared" si="134"/>
        <v>0</v>
      </c>
    </row>
    <row r="1697" spans="1:24" ht="14">
      <c r="A1697" s="198"/>
      <c r="D1697" s="1"/>
      <c r="E1697" s="1"/>
      <c r="F1697" s="187"/>
      <c r="G1697" s="187"/>
      <c r="H1697" s="80" t="str">
        <f>IF(ISERROR(IF(ISERROR(VLOOKUP((LEFT(D1697,2)),'Fed. Agency Identifier Table'!A$2:C$63,3,FALSE)),(VLOOKUP((LEFT(D1697,1)),'Fed. Agency Identifier Table'!A$2:C$63,3,FALSE)),(VLOOKUP((LEFT(D1697,2)),'Fed. Agency Identifier Table'!A$2:C$63,3,FALSE)))),"",(IF(ISERROR(VLOOKUP((LEFT(D1697,2)),'Fed. Agency Identifier Table'!A$2:C$63,3,FALSE)),(VLOOKUP((LEFT(D1697,1)),'Fed. Agency Identifier Table'!A$2:C$63,3,FALSE)),(VLOOKUP((LEFT(D1697,2)),'Fed. Agency Identifier Table'!A$2:C$63,3,FALSE)))))</f>
        <v/>
      </c>
      <c r="I1697" s="150" t="str">
        <f>IF(ISNUMBER(SEARCH("*.unk*",D1697)),"Other Federal Awards",IF(ISERROR(VLOOKUP(D1697,'CFDA Program Titles Table'!A$2:C$2607,3,FALSE)),"",VLOOKUP(D1697,'CFDA Program Titles Table'!A$2:C$2607,3,FALSE)))</f>
        <v/>
      </c>
      <c r="J1697" s="70"/>
      <c r="K1697" s="70"/>
      <c r="L1697" s="2"/>
      <c r="M1697" s="10"/>
      <c r="N1697" s="10"/>
      <c r="R1697" s="17"/>
      <c r="S1697" s="106" t="str">
        <f>IFERROR(IF(J1697="Y", "Research And Development Programs Cluster:", VLOOKUP(D1697,'Cluster Info'!$A$2:$B$113,2,FALSE)), "Non Cluster:")</f>
        <v>Non Cluster:</v>
      </c>
      <c r="T1697" s="106">
        <f t="shared" si="130"/>
        <v>0</v>
      </c>
      <c r="U1697" s="106">
        <f t="shared" si="132"/>
        <v>0</v>
      </c>
      <c r="V1697" s="106">
        <f t="shared" si="133"/>
        <v>0</v>
      </c>
      <c r="W1697" s="119">
        <f t="shared" si="131"/>
        <v>0</v>
      </c>
      <c r="X1697" s="106">
        <f t="shared" si="134"/>
        <v>0</v>
      </c>
    </row>
    <row r="1698" spans="1:24" ht="14">
      <c r="A1698" s="198"/>
      <c r="D1698" s="1"/>
      <c r="E1698" s="1"/>
      <c r="F1698" s="187"/>
      <c r="G1698" s="187"/>
      <c r="H1698" s="80" t="str">
        <f>IF(ISERROR(IF(ISERROR(VLOOKUP((LEFT(D1698,2)),'Fed. Agency Identifier Table'!A$2:C$63,3,FALSE)),(VLOOKUP((LEFT(D1698,1)),'Fed. Agency Identifier Table'!A$2:C$63,3,FALSE)),(VLOOKUP((LEFT(D1698,2)),'Fed. Agency Identifier Table'!A$2:C$63,3,FALSE)))),"",(IF(ISERROR(VLOOKUP((LEFT(D1698,2)),'Fed. Agency Identifier Table'!A$2:C$63,3,FALSE)),(VLOOKUP((LEFT(D1698,1)),'Fed. Agency Identifier Table'!A$2:C$63,3,FALSE)),(VLOOKUP((LEFT(D1698,2)),'Fed. Agency Identifier Table'!A$2:C$63,3,FALSE)))))</f>
        <v/>
      </c>
      <c r="I1698" s="150" t="str">
        <f>IF(ISNUMBER(SEARCH("*.unk*",D1698)),"Other Federal Awards",IF(ISERROR(VLOOKUP(D1698,'CFDA Program Titles Table'!A$2:C$2607,3,FALSE)),"",VLOOKUP(D1698,'CFDA Program Titles Table'!A$2:C$2607,3,FALSE)))</f>
        <v/>
      </c>
      <c r="J1698" s="70"/>
      <c r="K1698" s="70"/>
      <c r="L1698" s="2"/>
      <c r="M1698" s="10"/>
      <c r="N1698" s="10"/>
      <c r="R1698" s="17"/>
      <c r="S1698" s="106" t="str">
        <f>IFERROR(IF(J1698="Y", "Research And Development Programs Cluster:", VLOOKUP(D1698,'Cluster Info'!$A$2:$B$113,2,FALSE)), "Non Cluster:")</f>
        <v>Non Cluster:</v>
      </c>
      <c r="T1698" s="106">
        <f t="shared" si="130"/>
        <v>0</v>
      </c>
      <c r="U1698" s="106">
        <f t="shared" si="132"/>
        <v>0</v>
      </c>
      <c r="V1698" s="106">
        <f t="shared" si="133"/>
        <v>0</v>
      </c>
      <c r="W1698" s="119">
        <f t="shared" si="131"/>
        <v>0</v>
      </c>
      <c r="X1698" s="106">
        <f t="shared" si="134"/>
        <v>0</v>
      </c>
    </row>
    <row r="1699" spans="1:24" ht="14">
      <c r="A1699" s="198"/>
      <c r="D1699" s="1"/>
      <c r="E1699" s="1"/>
      <c r="F1699" s="187"/>
      <c r="G1699" s="187"/>
      <c r="H1699" s="80" t="str">
        <f>IF(ISERROR(IF(ISERROR(VLOOKUP((LEFT(D1699,2)),'Fed. Agency Identifier Table'!A$2:C$63,3,FALSE)),(VLOOKUP((LEFT(D1699,1)),'Fed. Agency Identifier Table'!A$2:C$63,3,FALSE)),(VLOOKUP((LEFT(D1699,2)),'Fed. Agency Identifier Table'!A$2:C$63,3,FALSE)))),"",(IF(ISERROR(VLOOKUP((LEFT(D1699,2)),'Fed. Agency Identifier Table'!A$2:C$63,3,FALSE)),(VLOOKUP((LEFT(D1699,1)),'Fed. Agency Identifier Table'!A$2:C$63,3,FALSE)),(VLOOKUP((LEFT(D1699,2)),'Fed. Agency Identifier Table'!A$2:C$63,3,FALSE)))))</f>
        <v/>
      </c>
      <c r="I1699" s="150" t="str">
        <f>IF(ISNUMBER(SEARCH("*.unk*",D1699)),"Other Federal Awards",IF(ISERROR(VLOOKUP(D1699,'CFDA Program Titles Table'!A$2:C$2607,3,FALSE)),"",VLOOKUP(D1699,'CFDA Program Titles Table'!A$2:C$2607,3,FALSE)))</f>
        <v/>
      </c>
      <c r="J1699" s="70"/>
      <c r="K1699" s="70"/>
      <c r="L1699" s="2"/>
      <c r="M1699" s="10"/>
      <c r="N1699" s="10"/>
      <c r="R1699" s="17"/>
      <c r="S1699" s="106" t="str">
        <f>IFERROR(IF(J1699="Y", "Research And Development Programs Cluster:", VLOOKUP(D1699,'Cluster Info'!$A$2:$B$113,2,FALSE)), "Non Cluster:")</f>
        <v>Non Cluster:</v>
      </c>
      <c r="T1699" s="106">
        <f t="shared" si="130"/>
        <v>0</v>
      </c>
      <c r="U1699" s="106">
        <f t="shared" si="132"/>
        <v>0</v>
      </c>
      <c r="V1699" s="106">
        <f t="shared" si="133"/>
        <v>0</v>
      </c>
      <c r="W1699" s="119">
        <f t="shared" si="131"/>
        <v>0</v>
      </c>
      <c r="X1699" s="106">
        <f t="shared" si="134"/>
        <v>0</v>
      </c>
    </row>
    <row r="1700" spans="1:24" ht="14">
      <c r="A1700" s="198"/>
      <c r="D1700" s="1"/>
      <c r="E1700" s="1"/>
      <c r="F1700" s="187"/>
      <c r="G1700" s="187"/>
      <c r="H1700" s="80" t="str">
        <f>IF(ISERROR(IF(ISERROR(VLOOKUP((LEFT(D1700,2)),'Fed. Agency Identifier Table'!A$2:C$63,3,FALSE)),(VLOOKUP((LEFT(D1700,1)),'Fed. Agency Identifier Table'!A$2:C$63,3,FALSE)),(VLOOKUP((LEFT(D1700,2)),'Fed. Agency Identifier Table'!A$2:C$63,3,FALSE)))),"",(IF(ISERROR(VLOOKUP((LEFT(D1700,2)),'Fed. Agency Identifier Table'!A$2:C$63,3,FALSE)),(VLOOKUP((LEFT(D1700,1)),'Fed. Agency Identifier Table'!A$2:C$63,3,FALSE)),(VLOOKUP((LEFT(D1700,2)),'Fed. Agency Identifier Table'!A$2:C$63,3,FALSE)))))</f>
        <v/>
      </c>
      <c r="I1700" s="150" t="str">
        <f>IF(ISNUMBER(SEARCH("*.unk*",D1700)),"Other Federal Awards",IF(ISERROR(VLOOKUP(D1700,'CFDA Program Titles Table'!A$2:C$2607,3,FALSE)),"",VLOOKUP(D1700,'CFDA Program Titles Table'!A$2:C$2607,3,FALSE)))</f>
        <v/>
      </c>
      <c r="J1700" s="70"/>
      <c r="K1700" s="70"/>
      <c r="L1700" s="2"/>
      <c r="M1700" s="10"/>
      <c r="N1700" s="10"/>
      <c r="R1700" s="17"/>
      <c r="S1700" s="106" t="str">
        <f>IFERROR(IF(J1700="Y", "Research And Development Programs Cluster:", VLOOKUP(D1700,'Cluster Info'!$A$2:$B$113,2,FALSE)), "Non Cluster:")</f>
        <v>Non Cluster:</v>
      </c>
      <c r="T1700" s="106">
        <f t="shared" si="130"/>
        <v>0</v>
      </c>
      <c r="U1700" s="106">
        <f t="shared" si="132"/>
        <v>0</v>
      </c>
      <c r="V1700" s="106">
        <f t="shared" si="133"/>
        <v>0</v>
      </c>
      <c r="W1700" s="119">
        <f t="shared" si="131"/>
        <v>0</v>
      </c>
      <c r="X1700" s="106">
        <f t="shared" si="134"/>
        <v>0</v>
      </c>
    </row>
    <row r="1701" spans="1:24" ht="14">
      <c r="A1701" s="198"/>
      <c r="D1701" s="1"/>
      <c r="E1701" s="1"/>
      <c r="F1701" s="187"/>
      <c r="G1701" s="187"/>
      <c r="H1701" s="80" t="str">
        <f>IF(ISERROR(IF(ISERROR(VLOOKUP((LEFT(D1701,2)),'Fed. Agency Identifier Table'!A$2:C$63,3,FALSE)),(VLOOKUP((LEFT(D1701,1)),'Fed. Agency Identifier Table'!A$2:C$63,3,FALSE)),(VLOOKUP((LEFT(D1701,2)),'Fed. Agency Identifier Table'!A$2:C$63,3,FALSE)))),"",(IF(ISERROR(VLOOKUP((LEFT(D1701,2)),'Fed. Agency Identifier Table'!A$2:C$63,3,FALSE)),(VLOOKUP((LEFT(D1701,1)),'Fed. Agency Identifier Table'!A$2:C$63,3,FALSE)),(VLOOKUP((LEFT(D1701,2)),'Fed. Agency Identifier Table'!A$2:C$63,3,FALSE)))))</f>
        <v/>
      </c>
      <c r="I1701" s="150" t="str">
        <f>IF(ISNUMBER(SEARCH("*.unk*",D1701)),"Other Federal Awards",IF(ISERROR(VLOOKUP(D1701,'CFDA Program Titles Table'!A$2:C$2607,3,FALSE)),"",VLOOKUP(D1701,'CFDA Program Titles Table'!A$2:C$2607,3,FALSE)))</f>
        <v/>
      </c>
      <c r="J1701" s="70"/>
      <c r="K1701" s="70"/>
      <c r="L1701" s="2"/>
      <c r="M1701" s="10"/>
      <c r="N1701" s="10"/>
      <c r="R1701" s="17"/>
      <c r="S1701" s="106" t="str">
        <f>IFERROR(IF(J1701="Y", "Research And Development Programs Cluster:", VLOOKUP(D1701,'Cluster Info'!$A$2:$B$113,2,FALSE)), "Non Cluster:")</f>
        <v>Non Cluster:</v>
      </c>
      <c r="T1701" s="106">
        <f t="shared" si="130"/>
        <v>0</v>
      </c>
      <c r="U1701" s="106">
        <f t="shared" si="132"/>
        <v>0</v>
      </c>
      <c r="V1701" s="106">
        <f t="shared" si="133"/>
        <v>0</v>
      </c>
      <c r="W1701" s="119">
        <f t="shared" si="131"/>
        <v>0</v>
      </c>
      <c r="X1701" s="106">
        <f t="shared" si="134"/>
        <v>0</v>
      </c>
    </row>
    <row r="1702" spans="1:24" ht="14">
      <c r="A1702" s="198"/>
      <c r="D1702" s="1"/>
      <c r="E1702" s="1"/>
      <c r="F1702" s="187"/>
      <c r="G1702" s="187"/>
      <c r="H1702" s="80" t="str">
        <f>IF(ISERROR(IF(ISERROR(VLOOKUP((LEFT(D1702,2)),'Fed. Agency Identifier Table'!A$2:C$63,3,FALSE)),(VLOOKUP((LEFT(D1702,1)),'Fed. Agency Identifier Table'!A$2:C$63,3,FALSE)),(VLOOKUP((LEFT(D1702,2)),'Fed. Agency Identifier Table'!A$2:C$63,3,FALSE)))),"",(IF(ISERROR(VLOOKUP((LEFT(D1702,2)),'Fed. Agency Identifier Table'!A$2:C$63,3,FALSE)),(VLOOKUP((LEFT(D1702,1)),'Fed. Agency Identifier Table'!A$2:C$63,3,FALSE)),(VLOOKUP((LEFT(D1702,2)),'Fed. Agency Identifier Table'!A$2:C$63,3,FALSE)))))</f>
        <v/>
      </c>
      <c r="I1702" s="150" t="str">
        <f>IF(ISNUMBER(SEARCH("*.unk*",D1702)),"Other Federal Awards",IF(ISERROR(VLOOKUP(D1702,'CFDA Program Titles Table'!A$2:C$2607,3,FALSE)),"",VLOOKUP(D1702,'CFDA Program Titles Table'!A$2:C$2607,3,FALSE)))</f>
        <v/>
      </c>
      <c r="J1702" s="70"/>
      <c r="K1702" s="70"/>
      <c r="L1702" s="2"/>
      <c r="M1702" s="10"/>
      <c r="N1702" s="10"/>
      <c r="R1702" s="17"/>
      <c r="S1702" s="106" t="str">
        <f>IFERROR(IF(J1702="Y", "Research And Development Programs Cluster:", VLOOKUP(D1702,'Cluster Info'!$A$2:$B$113,2,FALSE)), "Non Cluster:")</f>
        <v>Non Cluster:</v>
      </c>
      <c r="T1702" s="106">
        <f t="shared" si="130"/>
        <v>0</v>
      </c>
      <c r="U1702" s="106">
        <f t="shared" si="132"/>
        <v>0</v>
      </c>
      <c r="V1702" s="106">
        <f t="shared" si="133"/>
        <v>0</v>
      </c>
      <c r="W1702" s="119">
        <f t="shared" si="131"/>
        <v>0</v>
      </c>
      <c r="X1702" s="106">
        <f t="shared" si="134"/>
        <v>0</v>
      </c>
    </row>
    <row r="1703" spans="1:24" ht="14">
      <c r="A1703" s="198"/>
      <c r="D1703" s="1"/>
      <c r="E1703" s="1"/>
      <c r="F1703" s="187"/>
      <c r="G1703" s="187"/>
      <c r="H1703" s="80" t="str">
        <f>IF(ISERROR(IF(ISERROR(VLOOKUP((LEFT(D1703,2)),'Fed. Agency Identifier Table'!A$2:C$63,3,FALSE)),(VLOOKUP((LEFT(D1703,1)),'Fed. Agency Identifier Table'!A$2:C$63,3,FALSE)),(VLOOKUP((LEFT(D1703,2)),'Fed. Agency Identifier Table'!A$2:C$63,3,FALSE)))),"",(IF(ISERROR(VLOOKUP((LEFT(D1703,2)),'Fed. Agency Identifier Table'!A$2:C$63,3,FALSE)),(VLOOKUP((LEFT(D1703,1)),'Fed. Agency Identifier Table'!A$2:C$63,3,FALSE)),(VLOOKUP((LEFT(D1703,2)),'Fed. Agency Identifier Table'!A$2:C$63,3,FALSE)))))</f>
        <v/>
      </c>
      <c r="I1703" s="150" t="str">
        <f>IF(ISNUMBER(SEARCH("*.unk*",D1703)),"Other Federal Awards",IF(ISERROR(VLOOKUP(D1703,'CFDA Program Titles Table'!A$2:C$2607,3,FALSE)),"",VLOOKUP(D1703,'CFDA Program Titles Table'!A$2:C$2607,3,FALSE)))</f>
        <v/>
      </c>
      <c r="J1703" s="70"/>
      <c r="K1703" s="70"/>
      <c r="L1703" s="2"/>
      <c r="M1703" s="10"/>
      <c r="N1703" s="10"/>
      <c r="R1703" s="17"/>
      <c r="S1703" s="106" t="str">
        <f>IFERROR(IF(J1703="Y", "Research And Development Programs Cluster:", VLOOKUP(D1703,'Cluster Info'!$A$2:$B$113,2,FALSE)), "Non Cluster:")</f>
        <v>Non Cluster:</v>
      </c>
      <c r="T1703" s="106">
        <f t="shared" si="130"/>
        <v>0</v>
      </c>
      <c r="U1703" s="106">
        <f t="shared" si="132"/>
        <v>0</v>
      </c>
      <c r="V1703" s="106">
        <f t="shared" si="133"/>
        <v>0</v>
      </c>
      <c r="W1703" s="119">
        <f t="shared" si="131"/>
        <v>0</v>
      </c>
      <c r="X1703" s="106">
        <f t="shared" si="134"/>
        <v>0</v>
      </c>
    </row>
    <row r="1704" spans="1:24" ht="14">
      <c r="A1704" s="198"/>
      <c r="D1704" s="1"/>
      <c r="E1704" s="1"/>
      <c r="F1704" s="187"/>
      <c r="G1704" s="187"/>
      <c r="H1704" s="80" t="str">
        <f>IF(ISERROR(IF(ISERROR(VLOOKUP((LEFT(D1704,2)),'Fed. Agency Identifier Table'!A$2:C$63,3,FALSE)),(VLOOKUP((LEFT(D1704,1)),'Fed. Agency Identifier Table'!A$2:C$63,3,FALSE)),(VLOOKUP((LEFT(D1704,2)),'Fed. Agency Identifier Table'!A$2:C$63,3,FALSE)))),"",(IF(ISERROR(VLOOKUP((LEFT(D1704,2)),'Fed. Agency Identifier Table'!A$2:C$63,3,FALSE)),(VLOOKUP((LEFT(D1704,1)),'Fed. Agency Identifier Table'!A$2:C$63,3,FALSE)),(VLOOKUP((LEFT(D1704,2)),'Fed. Agency Identifier Table'!A$2:C$63,3,FALSE)))))</f>
        <v/>
      </c>
      <c r="I1704" s="150" t="str">
        <f>IF(ISNUMBER(SEARCH("*.unk*",D1704)),"Other Federal Awards",IF(ISERROR(VLOOKUP(D1704,'CFDA Program Titles Table'!A$2:C$2607,3,FALSE)),"",VLOOKUP(D1704,'CFDA Program Titles Table'!A$2:C$2607,3,FALSE)))</f>
        <v/>
      </c>
      <c r="J1704" s="70"/>
      <c r="K1704" s="70"/>
      <c r="L1704" s="2"/>
      <c r="M1704" s="10"/>
      <c r="N1704" s="10"/>
      <c r="R1704" s="17"/>
      <c r="S1704" s="106" t="str">
        <f>IFERROR(IF(J1704="Y", "Research And Development Programs Cluster:", VLOOKUP(D1704,'Cluster Info'!$A$2:$B$113,2,FALSE)), "Non Cluster:")</f>
        <v>Non Cluster:</v>
      </c>
      <c r="T1704" s="106">
        <f t="shared" si="130"/>
        <v>0</v>
      </c>
      <c r="U1704" s="106">
        <f t="shared" si="132"/>
        <v>0</v>
      </c>
      <c r="V1704" s="106">
        <f t="shared" si="133"/>
        <v>0</v>
      </c>
      <c r="W1704" s="119">
        <f t="shared" si="131"/>
        <v>0</v>
      </c>
      <c r="X1704" s="106">
        <f t="shared" si="134"/>
        <v>0</v>
      </c>
    </row>
    <row r="1705" spans="1:24" ht="14">
      <c r="A1705" s="198"/>
      <c r="D1705" s="1"/>
      <c r="E1705" s="1"/>
      <c r="F1705" s="187"/>
      <c r="G1705" s="187"/>
      <c r="H1705" s="80" t="str">
        <f>IF(ISERROR(IF(ISERROR(VLOOKUP((LEFT(D1705,2)),'Fed. Agency Identifier Table'!A$2:C$63,3,FALSE)),(VLOOKUP((LEFT(D1705,1)),'Fed. Agency Identifier Table'!A$2:C$63,3,FALSE)),(VLOOKUP((LEFT(D1705,2)),'Fed. Agency Identifier Table'!A$2:C$63,3,FALSE)))),"",(IF(ISERROR(VLOOKUP((LEFT(D1705,2)),'Fed. Agency Identifier Table'!A$2:C$63,3,FALSE)),(VLOOKUP((LEFT(D1705,1)),'Fed. Agency Identifier Table'!A$2:C$63,3,FALSE)),(VLOOKUP((LEFT(D1705,2)),'Fed. Agency Identifier Table'!A$2:C$63,3,FALSE)))))</f>
        <v/>
      </c>
      <c r="I1705" s="150" t="str">
        <f>IF(ISNUMBER(SEARCH("*.unk*",D1705)),"Other Federal Awards",IF(ISERROR(VLOOKUP(D1705,'CFDA Program Titles Table'!A$2:C$2607,3,FALSE)),"",VLOOKUP(D1705,'CFDA Program Titles Table'!A$2:C$2607,3,FALSE)))</f>
        <v/>
      </c>
      <c r="J1705" s="70"/>
      <c r="K1705" s="70"/>
      <c r="L1705" s="2"/>
      <c r="M1705" s="10"/>
      <c r="N1705" s="10"/>
      <c r="R1705" s="17"/>
      <c r="S1705" s="106" t="str">
        <f>IFERROR(IF(J1705="Y", "Research And Development Programs Cluster:", VLOOKUP(D1705,'Cluster Info'!$A$2:$B$113,2,FALSE)), "Non Cluster:")</f>
        <v>Non Cluster:</v>
      </c>
      <c r="T1705" s="106">
        <f t="shared" si="130"/>
        <v>0</v>
      </c>
      <c r="U1705" s="106">
        <f t="shared" si="132"/>
        <v>0</v>
      </c>
      <c r="V1705" s="106">
        <f t="shared" si="133"/>
        <v>0</v>
      </c>
      <c r="W1705" s="119">
        <f t="shared" si="131"/>
        <v>0</v>
      </c>
      <c r="X1705" s="106">
        <f t="shared" si="134"/>
        <v>0</v>
      </c>
    </row>
    <row r="1706" spans="1:24" ht="14">
      <c r="A1706" s="198"/>
      <c r="D1706" s="1"/>
      <c r="E1706" s="1"/>
      <c r="F1706" s="187"/>
      <c r="G1706" s="187"/>
      <c r="H1706" s="80" t="str">
        <f>IF(ISERROR(IF(ISERROR(VLOOKUP((LEFT(D1706,2)),'Fed. Agency Identifier Table'!A$2:C$63,3,FALSE)),(VLOOKUP((LEFT(D1706,1)),'Fed. Agency Identifier Table'!A$2:C$63,3,FALSE)),(VLOOKUP((LEFT(D1706,2)),'Fed. Agency Identifier Table'!A$2:C$63,3,FALSE)))),"",(IF(ISERROR(VLOOKUP((LEFT(D1706,2)),'Fed. Agency Identifier Table'!A$2:C$63,3,FALSE)),(VLOOKUP((LEFT(D1706,1)),'Fed. Agency Identifier Table'!A$2:C$63,3,FALSE)),(VLOOKUP((LEFT(D1706,2)),'Fed. Agency Identifier Table'!A$2:C$63,3,FALSE)))))</f>
        <v/>
      </c>
      <c r="I1706" s="150" t="str">
        <f>IF(ISNUMBER(SEARCH("*.unk*",D1706)),"Other Federal Awards",IF(ISERROR(VLOOKUP(D1706,'CFDA Program Titles Table'!A$2:C$2607,3,FALSE)),"",VLOOKUP(D1706,'CFDA Program Titles Table'!A$2:C$2607,3,FALSE)))</f>
        <v/>
      </c>
      <c r="J1706" s="70"/>
      <c r="K1706" s="70"/>
      <c r="L1706" s="2"/>
      <c r="M1706" s="10"/>
      <c r="N1706" s="10"/>
      <c r="R1706" s="17"/>
      <c r="S1706" s="106" t="str">
        <f>IFERROR(IF(J1706="Y", "Research And Development Programs Cluster:", VLOOKUP(D1706,'Cluster Info'!$A$2:$B$113,2,FALSE)), "Non Cluster:")</f>
        <v>Non Cluster:</v>
      </c>
      <c r="T1706" s="106">
        <f t="shared" si="130"/>
        <v>0</v>
      </c>
      <c r="U1706" s="106">
        <f t="shared" si="132"/>
        <v>0</v>
      </c>
      <c r="V1706" s="106">
        <f t="shared" si="133"/>
        <v>0</v>
      </c>
      <c r="W1706" s="119">
        <f t="shared" si="131"/>
        <v>0</v>
      </c>
      <c r="X1706" s="106">
        <f t="shared" si="134"/>
        <v>0</v>
      </c>
    </row>
    <row r="1707" spans="1:24" ht="14">
      <c r="A1707" s="198"/>
      <c r="D1707" s="1"/>
      <c r="E1707" s="1"/>
      <c r="F1707" s="187"/>
      <c r="G1707" s="187"/>
      <c r="H1707" s="80" t="str">
        <f>IF(ISERROR(IF(ISERROR(VLOOKUP((LEFT(D1707,2)),'Fed. Agency Identifier Table'!A$2:C$63,3,FALSE)),(VLOOKUP((LEFT(D1707,1)),'Fed. Agency Identifier Table'!A$2:C$63,3,FALSE)),(VLOOKUP((LEFT(D1707,2)),'Fed. Agency Identifier Table'!A$2:C$63,3,FALSE)))),"",(IF(ISERROR(VLOOKUP((LEFT(D1707,2)),'Fed. Agency Identifier Table'!A$2:C$63,3,FALSE)),(VLOOKUP((LEFT(D1707,1)),'Fed. Agency Identifier Table'!A$2:C$63,3,FALSE)),(VLOOKUP((LEFT(D1707,2)),'Fed. Agency Identifier Table'!A$2:C$63,3,FALSE)))))</f>
        <v/>
      </c>
      <c r="I1707" s="150" t="str">
        <f>IF(ISNUMBER(SEARCH("*.unk*",D1707)),"Other Federal Awards",IF(ISERROR(VLOOKUP(D1707,'CFDA Program Titles Table'!A$2:C$2607,3,FALSE)),"",VLOOKUP(D1707,'CFDA Program Titles Table'!A$2:C$2607,3,FALSE)))</f>
        <v/>
      </c>
      <c r="J1707" s="70"/>
      <c r="K1707" s="70"/>
      <c r="L1707" s="2"/>
      <c r="M1707" s="10"/>
      <c r="N1707" s="10"/>
      <c r="R1707" s="17"/>
      <c r="S1707" s="106" t="str">
        <f>IFERROR(IF(J1707="Y", "Research And Development Programs Cluster:", VLOOKUP(D1707,'Cluster Info'!$A$2:$B$113,2,FALSE)), "Non Cluster:")</f>
        <v>Non Cluster:</v>
      </c>
      <c r="T1707" s="106">
        <f t="shared" si="130"/>
        <v>0</v>
      </c>
      <c r="U1707" s="106">
        <f t="shared" si="132"/>
        <v>0</v>
      </c>
      <c r="V1707" s="106">
        <f t="shared" si="133"/>
        <v>0</v>
      </c>
      <c r="W1707" s="119">
        <f t="shared" si="131"/>
        <v>0</v>
      </c>
      <c r="X1707" s="106">
        <f t="shared" si="134"/>
        <v>0</v>
      </c>
    </row>
    <row r="1708" spans="1:24" ht="14">
      <c r="A1708" s="198"/>
      <c r="D1708" s="1"/>
      <c r="E1708" s="1"/>
      <c r="F1708" s="187"/>
      <c r="G1708" s="187"/>
      <c r="H1708" s="80" t="str">
        <f>IF(ISERROR(IF(ISERROR(VLOOKUP((LEFT(D1708,2)),'Fed. Agency Identifier Table'!A$2:C$63,3,FALSE)),(VLOOKUP((LEFT(D1708,1)),'Fed. Agency Identifier Table'!A$2:C$63,3,FALSE)),(VLOOKUP((LEFT(D1708,2)),'Fed. Agency Identifier Table'!A$2:C$63,3,FALSE)))),"",(IF(ISERROR(VLOOKUP((LEFT(D1708,2)),'Fed. Agency Identifier Table'!A$2:C$63,3,FALSE)),(VLOOKUP((LEFT(D1708,1)),'Fed. Agency Identifier Table'!A$2:C$63,3,FALSE)),(VLOOKUP((LEFT(D1708,2)),'Fed. Agency Identifier Table'!A$2:C$63,3,FALSE)))))</f>
        <v/>
      </c>
      <c r="I1708" s="150" t="str">
        <f>IF(ISNUMBER(SEARCH("*.unk*",D1708)),"Other Federal Awards",IF(ISERROR(VLOOKUP(D1708,'CFDA Program Titles Table'!A$2:C$2607,3,FALSE)),"",VLOOKUP(D1708,'CFDA Program Titles Table'!A$2:C$2607,3,FALSE)))</f>
        <v/>
      </c>
      <c r="J1708" s="70"/>
      <c r="K1708" s="70"/>
      <c r="L1708" s="2"/>
      <c r="M1708" s="10"/>
      <c r="N1708" s="10"/>
      <c r="R1708" s="17"/>
      <c r="S1708" s="106" t="str">
        <f>IFERROR(IF(J1708="Y", "Research And Development Programs Cluster:", VLOOKUP(D1708,'Cluster Info'!$A$2:$B$113,2,FALSE)), "Non Cluster:")</f>
        <v>Non Cluster:</v>
      </c>
      <c r="T1708" s="106">
        <f t="shared" si="130"/>
        <v>0</v>
      </c>
      <c r="U1708" s="106">
        <f t="shared" si="132"/>
        <v>0</v>
      </c>
      <c r="V1708" s="106">
        <f t="shared" si="133"/>
        <v>0</v>
      </c>
      <c r="W1708" s="119">
        <f t="shared" si="131"/>
        <v>0</v>
      </c>
      <c r="X1708" s="106">
        <f t="shared" si="134"/>
        <v>0</v>
      </c>
    </row>
    <row r="1709" spans="1:24" ht="14">
      <c r="A1709" s="198"/>
      <c r="D1709" s="1"/>
      <c r="E1709" s="1"/>
      <c r="F1709" s="187"/>
      <c r="G1709" s="187"/>
      <c r="H1709" s="80" t="str">
        <f>IF(ISERROR(IF(ISERROR(VLOOKUP((LEFT(D1709,2)),'Fed. Agency Identifier Table'!A$2:C$63,3,FALSE)),(VLOOKUP((LEFT(D1709,1)),'Fed. Agency Identifier Table'!A$2:C$63,3,FALSE)),(VLOOKUP((LEFT(D1709,2)),'Fed. Agency Identifier Table'!A$2:C$63,3,FALSE)))),"",(IF(ISERROR(VLOOKUP((LEFT(D1709,2)),'Fed. Agency Identifier Table'!A$2:C$63,3,FALSE)),(VLOOKUP((LEFT(D1709,1)),'Fed. Agency Identifier Table'!A$2:C$63,3,FALSE)),(VLOOKUP((LEFT(D1709,2)),'Fed. Agency Identifier Table'!A$2:C$63,3,FALSE)))))</f>
        <v/>
      </c>
      <c r="I1709" s="150" t="str">
        <f>IF(ISNUMBER(SEARCH("*.unk*",D1709)),"Other Federal Awards",IF(ISERROR(VLOOKUP(D1709,'CFDA Program Titles Table'!A$2:C$2607,3,FALSE)),"",VLOOKUP(D1709,'CFDA Program Titles Table'!A$2:C$2607,3,FALSE)))</f>
        <v/>
      </c>
      <c r="J1709" s="70"/>
      <c r="K1709" s="70"/>
      <c r="L1709" s="2"/>
      <c r="M1709" s="10"/>
      <c r="N1709" s="10"/>
      <c r="R1709" s="17"/>
      <c r="S1709" s="106" t="str">
        <f>IFERROR(IF(J1709="Y", "Research And Development Programs Cluster:", VLOOKUP(D1709,'Cluster Info'!$A$2:$B$113,2,FALSE)), "Non Cluster:")</f>
        <v>Non Cluster:</v>
      </c>
      <c r="T1709" s="106">
        <f t="shared" si="130"/>
        <v>0</v>
      </c>
      <c r="U1709" s="106">
        <f t="shared" si="132"/>
        <v>0</v>
      </c>
      <c r="V1709" s="106">
        <f t="shared" si="133"/>
        <v>0</v>
      </c>
      <c r="W1709" s="119">
        <f t="shared" si="131"/>
        <v>0</v>
      </c>
      <c r="X1709" s="106">
        <f t="shared" si="134"/>
        <v>0</v>
      </c>
    </row>
    <row r="1710" spans="1:24" ht="14">
      <c r="A1710" s="198"/>
      <c r="D1710" s="1"/>
      <c r="E1710" s="1"/>
      <c r="F1710" s="187"/>
      <c r="G1710" s="187"/>
      <c r="H1710" s="80" t="str">
        <f>IF(ISERROR(IF(ISERROR(VLOOKUP((LEFT(D1710,2)),'Fed. Agency Identifier Table'!A$2:C$63,3,FALSE)),(VLOOKUP((LEFT(D1710,1)),'Fed. Agency Identifier Table'!A$2:C$63,3,FALSE)),(VLOOKUP((LEFT(D1710,2)),'Fed. Agency Identifier Table'!A$2:C$63,3,FALSE)))),"",(IF(ISERROR(VLOOKUP((LEFT(D1710,2)),'Fed. Agency Identifier Table'!A$2:C$63,3,FALSE)),(VLOOKUP((LEFT(D1710,1)),'Fed. Agency Identifier Table'!A$2:C$63,3,FALSE)),(VLOOKUP((LEFT(D1710,2)),'Fed. Agency Identifier Table'!A$2:C$63,3,FALSE)))))</f>
        <v/>
      </c>
      <c r="I1710" s="150" t="str">
        <f>IF(ISNUMBER(SEARCH("*.unk*",D1710)),"Other Federal Awards",IF(ISERROR(VLOOKUP(D1710,'CFDA Program Titles Table'!A$2:C$2607,3,FALSE)),"",VLOOKUP(D1710,'CFDA Program Titles Table'!A$2:C$2607,3,FALSE)))</f>
        <v/>
      </c>
      <c r="J1710" s="70"/>
      <c r="K1710" s="70"/>
      <c r="L1710" s="2"/>
      <c r="M1710" s="10"/>
      <c r="N1710" s="10"/>
      <c r="R1710" s="17"/>
      <c r="S1710" s="106" t="str">
        <f>IFERROR(IF(J1710="Y", "Research And Development Programs Cluster:", VLOOKUP(D1710,'Cluster Info'!$A$2:$B$113,2,FALSE)), "Non Cluster:")</f>
        <v>Non Cluster:</v>
      </c>
      <c r="T1710" s="106">
        <f t="shared" si="130"/>
        <v>0</v>
      </c>
      <c r="U1710" s="106">
        <f t="shared" si="132"/>
        <v>0</v>
      </c>
      <c r="V1710" s="106">
        <f t="shared" si="133"/>
        <v>0</v>
      </c>
      <c r="W1710" s="119">
        <f t="shared" si="131"/>
        <v>0</v>
      </c>
      <c r="X1710" s="106">
        <f t="shared" si="134"/>
        <v>0</v>
      </c>
    </row>
    <row r="1711" spans="1:24" ht="14">
      <c r="A1711" s="198"/>
      <c r="D1711" s="1"/>
      <c r="E1711" s="1"/>
      <c r="F1711" s="187"/>
      <c r="G1711" s="187"/>
      <c r="H1711" s="80" t="str">
        <f>IF(ISERROR(IF(ISERROR(VLOOKUP((LEFT(D1711,2)),'Fed. Agency Identifier Table'!A$2:C$63,3,FALSE)),(VLOOKUP((LEFT(D1711,1)),'Fed. Agency Identifier Table'!A$2:C$63,3,FALSE)),(VLOOKUP((LEFT(D1711,2)),'Fed. Agency Identifier Table'!A$2:C$63,3,FALSE)))),"",(IF(ISERROR(VLOOKUP((LEFT(D1711,2)),'Fed. Agency Identifier Table'!A$2:C$63,3,FALSE)),(VLOOKUP((LEFT(D1711,1)),'Fed. Agency Identifier Table'!A$2:C$63,3,FALSE)),(VLOOKUP((LEFT(D1711,2)),'Fed. Agency Identifier Table'!A$2:C$63,3,FALSE)))))</f>
        <v/>
      </c>
      <c r="I1711" s="150" t="str">
        <f>IF(ISNUMBER(SEARCH("*.unk*",D1711)),"Other Federal Awards",IF(ISERROR(VLOOKUP(D1711,'CFDA Program Titles Table'!A$2:C$2607,3,FALSE)),"",VLOOKUP(D1711,'CFDA Program Titles Table'!A$2:C$2607,3,FALSE)))</f>
        <v/>
      </c>
      <c r="J1711" s="70"/>
      <c r="K1711" s="70"/>
      <c r="L1711" s="2"/>
      <c r="M1711" s="10"/>
      <c r="N1711" s="10"/>
      <c r="R1711" s="17"/>
      <c r="S1711" s="106" t="str">
        <f>IFERROR(IF(J1711="Y", "Research And Development Programs Cluster:", VLOOKUP(D1711,'Cluster Info'!$A$2:$B$113,2,FALSE)), "Non Cluster:")</f>
        <v>Non Cluster:</v>
      </c>
      <c r="T1711" s="106">
        <f t="shared" si="130"/>
        <v>0</v>
      </c>
      <c r="U1711" s="106">
        <f t="shared" si="132"/>
        <v>0</v>
      </c>
      <c r="V1711" s="106">
        <f t="shared" si="133"/>
        <v>0</v>
      </c>
      <c r="W1711" s="119">
        <f t="shared" si="131"/>
        <v>0</v>
      </c>
      <c r="X1711" s="106">
        <f t="shared" si="134"/>
        <v>0</v>
      </c>
    </row>
    <row r="1712" spans="1:24" ht="14">
      <c r="A1712" s="198"/>
      <c r="D1712" s="1"/>
      <c r="E1712" s="1"/>
      <c r="F1712" s="187"/>
      <c r="G1712" s="187"/>
      <c r="H1712" s="80" t="str">
        <f>IF(ISERROR(IF(ISERROR(VLOOKUP((LEFT(D1712,2)),'Fed. Agency Identifier Table'!A$2:C$63,3,FALSE)),(VLOOKUP((LEFT(D1712,1)),'Fed. Agency Identifier Table'!A$2:C$63,3,FALSE)),(VLOOKUP((LEFT(D1712,2)),'Fed. Agency Identifier Table'!A$2:C$63,3,FALSE)))),"",(IF(ISERROR(VLOOKUP((LEFT(D1712,2)),'Fed. Agency Identifier Table'!A$2:C$63,3,FALSE)),(VLOOKUP((LEFT(D1712,1)),'Fed. Agency Identifier Table'!A$2:C$63,3,FALSE)),(VLOOKUP((LEFT(D1712,2)),'Fed. Agency Identifier Table'!A$2:C$63,3,FALSE)))))</f>
        <v/>
      </c>
      <c r="I1712" s="150" t="str">
        <f>IF(ISNUMBER(SEARCH("*.unk*",D1712)),"Other Federal Awards",IF(ISERROR(VLOOKUP(D1712,'CFDA Program Titles Table'!A$2:C$2607,3,FALSE)),"",VLOOKUP(D1712,'CFDA Program Titles Table'!A$2:C$2607,3,FALSE)))</f>
        <v/>
      </c>
      <c r="J1712" s="70"/>
      <c r="K1712" s="70"/>
      <c r="L1712" s="2"/>
      <c r="M1712" s="10"/>
      <c r="N1712" s="10"/>
      <c r="R1712" s="17"/>
      <c r="S1712" s="106" t="str">
        <f>IFERROR(IF(J1712="Y", "Research And Development Programs Cluster:", VLOOKUP(D1712,'Cluster Info'!$A$2:$B$113,2,FALSE)), "Non Cluster:")</f>
        <v>Non Cluster:</v>
      </c>
      <c r="T1712" s="106">
        <f t="shared" si="130"/>
        <v>0</v>
      </c>
      <c r="U1712" s="106">
        <f t="shared" si="132"/>
        <v>0</v>
      </c>
      <c r="V1712" s="106">
        <f t="shared" si="133"/>
        <v>0</v>
      </c>
      <c r="W1712" s="119">
        <f t="shared" si="131"/>
        <v>0</v>
      </c>
      <c r="X1712" s="106">
        <f t="shared" si="134"/>
        <v>0</v>
      </c>
    </row>
    <row r="1713" spans="1:24" ht="14">
      <c r="A1713" s="198"/>
      <c r="D1713" s="1"/>
      <c r="E1713" s="1"/>
      <c r="F1713" s="187"/>
      <c r="G1713" s="187"/>
      <c r="H1713" s="80" t="str">
        <f>IF(ISERROR(IF(ISERROR(VLOOKUP((LEFT(D1713,2)),'Fed. Agency Identifier Table'!A$2:C$63,3,FALSE)),(VLOOKUP((LEFT(D1713,1)),'Fed. Agency Identifier Table'!A$2:C$63,3,FALSE)),(VLOOKUP((LEFT(D1713,2)),'Fed. Agency Identifier Table'!A$2:C$63,3,FALSE)))),"",(IF(ISERROR(VLOOKUP((LEFT(D1713,2)),'Fed. Agency Identifier Table'!A$2:C$63,3,FALSE)),(VLOOKUP((LEFT(D1713,1)),'Fed. Agency Identifier Table'!A$2:C$63,3,FALSE)),(VLOOKUP((LEFT(D1713,2)),'Fed. Agency Identifier Table'!A$2:C$63,3,FALSE)))))</f>
        <v/>
      </c>
      <c r="I1713" s="150" t="str">
        <f>IF(ISNUMBER(SEARCH("*.unk*",D1713)),"Other Federal Awards",IF(ISERROR(VLOOKUP(D1713,'CFDA Program Titles Table'!A$2:C$2607,3,FALSE)),"",VLOOKUP(D1713,'CFDA Program Titles Table'!A$2:C$2607,3,FALSE)))</f>
        <v/>
      </c>
      <c r="J1713" s="70"/>
      <c r="K1713" s="70"/>
      <c r="L1713" s="2"/>
      <c r="M1713" s="10"/>
      <c r="N1713" s="10"/>
      <c r="R1713" s="17"/>
      <c r="S1713" s="106" t="str">
        <f>IFERROR(IF(J1713="Y", "Research And Development Programs Cluster:", VLOOKUP(D1713,'Cluster Info'!$A$2:$B$113,2,FALSE)), "Non Cluster:")</f>
        <v>Non Cluster:</v>
      </c>
      <c r="T1713" s="106">
        <f t="shared" si="130"/>
        <v>0</v>
      </c>
      <c r="U1713" s="106">
        <f t="shared" si="132"/>
        <v>0</v>
      </c>
      <c r="V1713" s="106">
        <f t="shared" si="133"/>
        <v>0</v>
      </c>
      <c r="W1713" s="119">
        <f t="shared" si="131"/>
        <v>0</v>
      </c>
      <c r="X1713" s="106">
        <f t="shared" si="134"/>
        <v>0</v>
      </c>
    </row>
    <row r="1714" spans="1:24" ht="14">
      <c r="A1714" s="198"/>
      <c r="D1714" s="1"/>
      <c r="E1714" s="1"/>
      <c r="F1714" s="187"/>
      <c r="G1714" s="187"/>
      <c r="H1714" s="80" t="str">
        <f>IF(ISERROR(IF(ISERROR(VLOOKUP((LEFT(D1714,2)),'Fed. Agency Identifier Table'!A$2:C$63,3,FALSE)),(VLOOKUP((LEFT(D1714,1)),'Fed. Agency Identifier Table'!A$2:C$63,3,FALSE)),(VLOOKUP((LEFT(D1714,2)),'Fed. Agency Identifier Table'!A$2:C$63,3,FALSE)))),"",(IF(ISERROR(VLOOKUP((LEFT(D1714,2)),'Fed. Agency Identifier Table'!A$2:C$63,3,FALSE)),(VLOOKUP((LEFT(D1714,1)),'Fed. Agency Identifier Table'!A$2:C$63,3,FALSE)),(VLOOKUP((LEFT(D1714,2)),'Fed. Agency Identifier Table'!A$2:C$63,3,FALSE)))))</f>
        <v/>
      </c>
      <c r="I1714" s="150" t="str">
        <f>IF(ISNUMBER(SEARCH("*.unk*",D1714)),"Other Federal Awards",IF(ISERROR(VLOOKUP(D1714,'CFDA Program Titles Table'!A$2:C$2607,3,FALSE)),"",VLOOKUP(D1714,'CFDA Program Titles Table'!A$2:C$2607,3,FALSE)))</f>
        <v/>
      </c>
      <c r="J1714" s="70"/>
      <c r="K1714" s="70"/>
      <c r="L1714" s="2"/>
      <c r="M1714" s="10"/>
      <c r="N1714" s="10"/>
      <c r="R1714" s="17"/>
      <c r="S1714" s="106" t="str">
        <f>IFERROR(IF(J1714="Y", "Research And Development Programs Cluster:", VLOOKUP(D1714,'Cluster Info'!$A$2:$B$113,2,FALSE)), "Non Cluster:")</f>
        <v>Non Cluster:</v>
      </c>
      <c r="T1714" s="106">
        <f t="shared" si="130"/>
        <v>0</v>
      </c>
      <c r="U1714" s="106">
        <f t="shared" si="132"/>
        <v>0</v>
      </c>
      <c r="V1714" s="106">
        <f t="shared" si="133"/>
        <v>0</v>
      </c>
      <c r="W1714" s="119">
        <f t="shared" si="131"/>
        <v>0</v>
      </c>
      <c r="X1714" s="106">
        <f t="shared" si="134"/>
        <v>0</v>
      </c>
    </row>
    <row r="1715" spans="1:24" ht="14">
      <c r="A1715" s="198"/>
      <c r="D1715" s="1"/>
      <c r="E1715" s="1"/>
      <c r="F1715" s="187"/>
      <c r="G1715" s="187"/>
      <c r="H1715" s="80" t="str">
        <f>IF(ISERROR(IF(ISERROR(VLOOKUP((LEFT(D1715,2)),'Fed. Agency Identifier Table'!A$2:C$63,3,FALSE)),(VLOOKUP((LEFT(D1715,1)),'Fed. Agency Identifier Table'!A$2:C$63,3,FALSE)),(VLOOKUP((LEFT(D1715,2)),'Fed. Agency Identifier Table'!A$2:C$63,3,FALSE)))),"",(IF(ISERROR(VLOOKUP((LEFT(D1715,2)),'Fed. Agency Identifier Table'!A$2:C$63,3,FALSE)),(VLOOKUP((LEFT(D1715,1)),'Fed. Agency Identifier Table'!A$2:C$63,3,FALSE)),(VLOOKUP((LEFT(D1715,2)),'Fed. Agency Identifier Table'!A$2:C$63,3,FALSE)))))</f>
        <v/>
      </c>
      <c r="I1715" s="150" t="str">
        <f>IF(ISNUMBER(SEARCH("*.unk*",D1715)),"Other Federal Awards",IF(ISERROR(VLOOKUP(D1715,'CFDA Program Titles Table'!A$2:C$2607,3,FALSE)),"",VLOOKUP(D1715,'CFDA Program Titles Table'!A$2:C$2607,3,FALSE)))</f>
        <v/>
      </c>
      <c r="J1715" s="70"/>
      <c r="K1715" s="70"/>
      <c r="L1715" s="2"/>
      <c r="M1715" s="10"/>
      <c r="N1715" s="10"/>
      <c r="R1715" s="17"/>
      <c r="S1715" s="106" t="str">
        <f>IFERROR(IF(J1715="Y", "Research And Development Programs Cluster:", VLOOKUP(D1715,'Cluster Info'!$A$2:$B$113,2,FALSE)), "Non Cluster:")</f>
        <v>Non Cluster:</v>
      </c>
      <c r="T1715" s="106">
        <f t="shared" si="130"/>
        <v>0</v>
      </c>
      <c r="U1715" s="106">
        <f t="shared" si="132"/>
        <v>0</v>
      </c>
      <c r="V1715" s="106">
        <f t="shared" si="133"/>
        <v>0</v>
      </c>
      <c r="W1715" s="119">
        <f t="shared" si="131"/>
        <v>0</v>
      </c>
      <c r="X1715" s="106">
        <f t="shared" si="134"/>
        <v>0</v>
      </c>
    </row>
    <row r="1716" spans="1:24" ht="14">
      <c r="A1716" s="198"/>
      <c r="D1716" s="1"/>
      <c r="E1716" s="1"/>
      <c r="F1716" s="187"/>
      <c r="G1716" s="187"/>
      <c r="H1716" s="80" t="str">
        <f>IF(ISERROR(IF(ISERROR(VLOOKUP((LEFT(D1716,2)),'Fed. Agency Identifier Table'!A$2:C$63,3,FALSE)),(VLOOKUP((LEFT(D1716,1)),'Fed. Agency Identifier Table'!A$2:C$63,3,FALSE)),(VLOOKUP((LEFT(D1716,2)),'Fed. Agency Identifier Table'!A$2:C$63,3,FALSE)))),"",(IF(ISERROR(VLOOKUP((LEFT(D1716,2)),'Fed. Agency Identifier Table'!A$2:C$63,3,FALSE)),(VLOOKUP((LEFT(D1716,1)),'Fed. Agency Identifier Table'!A$2:C$63,3,FALSE)),(VLOOKUP((LEFT(D1716,2)),'Fed. Agency Identifier Table'!A$2:C$63,3,FALSE)))))</f>
        <v/>
      </c>
      <c r="I1716" s="150" t="str">
        <f>IF(ISNUMBER(SEARCH("*.unk*",D1716)),"Other Federal Awards",IF(ISERROR(VLOOKUP(D1716,'CFDA Program Titles Table'!A$2:C$2607,3,FALSE)),"",VLOOKUP(D1716,'CFDA Program Titles Table'!A$2:C$2607,3,FALSE)))</f>
        <v/>
      </c>
      <c r="J1716" s="70"/>
      <c r="K1716" s="70"/>
      <c r="L1716" s="2"/>
      <c r="M1716" s="10"/>
      <c r="N1716" s="10"/>
      <c r="R1716" s="17"/>
      <c r="S1716" s="106" t="str">
        <f>IFERROR(IF(J1716="Y", "Research And Development Programs Cluster:", VLOOKUP(D1716,'Cluster Info'!$A$2:$B$113,2,FALSE)), "Non Cluster:")</f>
        <v>Non Cluster:</v>
      </c>
      <c r="T1716" s="106">
        <f t="shared" si="130"/>
        <v>0</v>
      </c>
      <c r="U1716" s="106">
        <f t="shared" si="132"/>
        <v>0</v>
      </c>
      <c r="V1716" s="106">
        <f t="shared" si="133"/>
        <v>0</v>
      </c>
      <c r="W1716" s="119">
        <f t="shared" si="131"/>
        <v>0</v>
      </c>
      <c r="X1716" s="106">
        <f t="shared" si="134"/>
        <v>0</v>
      </c>
    </row>
    <row r="1717" spans="1:24" ht="14">
      <c r="A1717" s="198"/>
      <c r="D1717" s="1"/>
      <c r="E1717" s="1"/>
      <c r="F1717" s="187"/>
      <c r="G1717" s="187"/>
      <c r="H1717" s="80" t="str">
        <f>IF(ISERROR(IF(ISERROR(VLOOKUP((LEFT(D1717,2)),'Fed. Agency Identifier Table'!A$2:C$63,3,FALSE)),(VLOOKUP((LEFT(D1717,1)),'Fed. Agency Identifier Table'!A$2:C$63,3,FALSE)),(VLOOKUP((LEFT(D1717,2)),'Fed. Agency Identifier Table'!A$2:C$63,3,FALSE)))),"",(IF(ISERROR(VLOOKUP((LEFT(D1717,2)),'Fed. Agency Identifier Table'!A$2:C$63,3,FALSE)),(VLOOKUP((LEFT(D1717,1)),'Fed. Agency Identifier Table'!A$2:C$63,3,FALSE)),(VLOOKUP((LEFT(D1717,2)),'Fed. Agency Identifier Table'!A$2:C$63,3,FALSE)))))</f>
        <v/>
      </c>
      <c r="I1717" s="150" t="str">
        <f>IF(ISNUMBER(SEARCH("*.unk*",D1717)),"Other Federal Awards",IF(ISERROR(VLOOKUP(D1717,'CFDA Program Titles Table'!A$2:C$2607,3,FALSE)),"",VLOOKUP(D1717,'CFDA Program Titles Table'!A$2:C$2607,3,FALSE)))</f>
        <v/>
      </c>
      <c r="J1717" s="70"/>
      <c r="K1717" s="70"/>
      <c r="L1717" s="2"/>
      <c r="M1717" s="10"/>
      <c r="N1717" s="10"/>
      <c r="R1717" s="17"/>
      <c r="S1717" s="106" t="str">
        <f>IFERROR(IF(J1717="Y", "Research And Development Programs Cluster:", VLOOKUP(D1717,'Cluster Info'!$A$2:$B$113,2,FALSE)), "Non Cluster:")</f>
        <v>Non Cluster:</v>
      </c>
      <c r="T1717" s="106">
        <f t="shared" si="130"/>
        <v>0</v>
      </c>
      <c r="U1717" s="106">
        <f t="shared" si="132"/>
        <v>0</v>
      </c>
      <c r="V1717" s="106">
        <f t="shared" si="133"/>
        <v>0</v>
      </c>
      <c r="W1717" s="119">
        <f t="shared" si="131"/>
        <v>0</v>
      </c>
      <c r="X1717" s="106">
        <f t="shared" si="134"/>
        <v>0</v>
      </c>
    </row>
    <row r="1718" spans="1:24" ht="14">
      <c r="A1718" s="198"/>
      <c r="D1718" s="1"/>
      <c r="E1718" s="1"/>
      <c r="F1718" s="187"/>
      <c r="G1718" s="187"/>
      <c r="H1718" s="80" t="str">
        <f>IF(ISERROR(IF(ISERROR(VLOOKUP((LEFT(D1718,2)),'Fed. Agency Identifier Table'!A$2:C$63,3,FALSE)),(VLOOKUP((LEFT(D1718,1)),'Fed. Agency Identifier Table'!A$2:C$63,3,FALSE)),(VLOOKUP((LEFT(D1718,2)),'Fed. Agency Identifier Table'!A$2:C$63,3,FALSE)))),"",(IF(ISERROR(VLOOKUP((LEFT(D1718,2)),'Fed. Agency Identifier Table'!A$2:C$63,3,FALSE)),(VLOOKUP((LEFT(D1718,1)),'Fed. Agency Identifier Table'!A$2:C$63,3,FALSE)),(VLOOKUP((LEFT(D1718,2)),'Fed. Agency Identifier Table'!A$2:C$63,3,FALSE)))))</f>
        <v/>
      </c>
      <c r="I1718" s="150" t="str">
        <f>IF(ISNUMBER(SEARCH("*.unk*",D1718)),"Other Federal Awards",IF(ISERROR(VLOOKUP(D1718,'CFDA Program Titles Table'!A$2:C$2607,3,FALSE)),"",VLOOKUP(D1718,'CFDA Program Titles Table'!A$2:C$2607,3,FALSE)))</f>
        <v/>
      </c>
      <c r="J1718" s="70"/>
      <c r="K1718" s="70"/>
      <c r="L1718" s="2"/>
      <c r="M1718" s="10"/>
      <c r="N1718" s="10"/>
      <c r="R1718" s="17"/>
      <c r="S1718" s="106" t="str">
        <f>IFERROR(IF(J1718="Y", "Research And Development Programs Cluster:", VLOOKUP(D1718,'Cluster Info'!$A$2:$B$113,2,FALSE)), "Non Cluster:")</f>
        <v>Non Cluster:</v>
      </c>
      <c r="T1718" s="106">
        <f t="shared" si="130"/>
        <v>0</v>
      </c>
      <c r="U1718" s="106">
        <f t="shared" si="132"/>
        <v>0</v>
      </c>
      <c r="V1718" s="106">
        <f t="shared" si="133"/>
        <v>0</v>
      </c>
      <c r="W1718" s="119">
        <f t="shared" si="131"/>
        <v>0</v>
      </c>
      <c r="X1718" s="106">
        <f t="shared" si="134"/>
        <v>0</v>
      </c>
    </row>
    <row r="1719" spans="1:24" ht="14">
      <c r="A1719" s="198"/>
      <c r="D1719" s="1"/>
      <c r="E1719" s="1"/>
      <c r="F1719" s="187"/>
      <c r="G1719" s="187"/>
      <c r="H1719" s="80" t="str">
        <f>IF(ISERROR(IF(ISERROR(VLOOKUP((LEFT(D1719,2)),'Fed. Agency Identifier Table'!A$2:C$63,3,FALSE)),(VLOOKUP((LEFT(D1719,1)),'Fed. Agency Identifier Table'!A$2:C$63,3,FALSE)),(VLOOKUP((LEFT(D1719,2)),'Fed. Agency Identifier Table'!A$2:C$63,3,FALSE)))),"",(IF(ISERROR(VLOOKUP((LEFT(D1719,2)),'Fed. Agency Identifier Table'!A$2:C$63,3,FALSE)),(VLOOKUP((LEFT(D1719,1)),'Fed. Agency Identifier Table'!A$2:C$63,3,FALSE)),(VLOOKUP((LEFT(D1719,2)),'Fed. Agency Identifier Table'!A$2:C$63,3,FALSE)))))</f>
        <v/>
      </c>
      <c r="I1719" s="150" t="str">
        <f>IF(ISNUMBER(SEARCH("*.unk*",D1719)),"Other Federal Awards",IF(ISERROR(VLOOKUP(D1719,'CFDA Program Titles Table'!A$2:C$2607,3,FALSE)),"",VLOOKUP(D1719,'CFDA Program Titles Table'!A$2:C$2607,3,FALSE)))</f>
        <v/>
      </c>
      <c r="J1719" s="70"/>
      <c r="K1719" s="70"/>
      <c r="L1719" s="2"/>
      <c r="M1719" s="10"/>
      <c r="N1719" s="10"/>
      <c r="R1719" s="17"/>
      <c r="S1719" s="106" t="str">
        <f>IFERROR(IF(J1719="Y", "Research And Development Programs Cluster:", VLOOKUP(D1719,'Cluster Info'!$A$2:$B$113,2,FALSE)), "Non Cluster:")</f>
        <v>Non Cluster:</v>
      </c>
      <c r="T1719" s="106">
        <f t="shared" si="130"/>
        <v>0</v>
      </c>
      <c r="U1719" s="106">
        <f t="shared" si="132"/>
        <v>0</v>
      </c>
      <c r="V1719" s="106">
        <f t="shared" si="133"/>
        <v>0</v>
      </c>
      <c r="W1719" s="119">
        <f t="shared" si="131"/>
        <v>0</v>
      </c>
      <c r="X1719" s="106">
        <f t="shared" si="134"/>
        <v>0</v>
      </c>
    </row>
    <row r="1720" spans="1:24" ht="14">
      <c r="A1720" s="198"/>
      <c r="D1720" s="1"/>
      <c r="E1720" s="1"/>
      <c r="F1720" s="187"/>
      <c r="G1720" s="187"/>
      <c r="H1720" s="80" t="str">
        <f>IF(ISERROR(IF(ISERROR(VLOOKUP((LEFT(D1720,2)),'Fed. Agency Identifier Table'!A$2:C$63,3,FALSE)),(VLOOKUP((LEFT(D1720,1)),'Fed. Agency Identifier Table'!A$2:C$63,3,FALSE)),(VLOOKUP((LEFT(D1720,2)),'Fed. Agency Identifier Table'!A$2:C$63,3,FALSE)))),"",(IF(ISERROR(VLOOKUP((LEFT(D1720,2)),'Fed. Agency Identifier Table'!A$2:C$63,3,FALSE)),(VLOOKUP((LEFT(D1720,1)),'Fed. Agency Identifier Table'!A$2:C$63,3,FALSE)),(VLOOKUP((LEFT(D1720,2)),'Fed. Agency Identifier Table'!A$2:C$63,3,FALSE)))))</f>
        <v/>
      </c>
      <c r="I1720" s="150" t="str">
        <f>IF(ISNUMBER(SEARCH("*.unk*",D1720)),"Other Federal Awards",IF(ISERROR(VLOOKUP(D1720,'CFDA Program Titles Table'!A$2:C$2607,3,FALSE)),"",VLOOKUP(D1720,'CFDA Program Titles Table'!A$2:C$2607,3,FALSE)))</f>
        <v/>
      </c>
      <c r="J1720" s="70"/>
      <c r="K1720" s="70"/>
      <c r="L1720" s="2"/>
      <c r="M1720" s="10"/>
      <c r="N1720" s="10"/>
      <c r="R1720" s="17"/>
      <c r="S1720" s="106" t="str">
        <f>IFERROR(IF(J1720="Y", "Research And Development Programs Cluster:", VLOOKUP(D1720,'Cluster Info'!$A$2:$B$113,2,FALSE)), "Non Cluster:")</f>
        <v>Non Cluster:</v>
      </c>
      <c r="T1720" s="106">
        <f t="shared" si="130"/>
        <v>0</v>
      </c>
      <c r="U1720" s="106">
        <f t="shared" si="132"/>
        <v>0</v>
      </c>
      <c r="V1720" s="106">
        <f t="shared" si="133"/>
        <v>0</v>
      </c>
      <c r="W1720" s="119">
        <f t="shared" si="131"/>
        <v>0</v>
      </c>
      <c r="X1720" s="106">
        <f t="shared" si="134"/>
        <v>0</v>
      </c>
    </row>
    <row r="1721" spans="1:24" ht="14">
      <c r="A1721" s="198"/>
      <c r="D1721" s="1"/>
      <c r="E1721" s="1"/>
      <c r="F1721" s="187"/>
      <c r="G1721" s="187"/>
      <c r="H1721" s="80" t="str">
        <f>IF(ISERROR(IF(ISERROR(VLOOKUP((LEFT(D1721,2)),'Fed. Agency Identifier Table'!A$2:C$63,3,FALSE)),(VLOOKUP((LEFT(D1721,1)),'Fed. Agency Identifier Table'!A$2:C$63,3,FALSE)),(VLOOKUP((LEFT(D1721,2)),'Fed. Agency Identifier Table'!A$2:C$63,3,FALSE)))),"",(IF(ISERROR(VLOOKUP((LEFT(D1721,2)),'Fed. Agency Identifier Table'!A$2:C$63,3,FALSE)),(VLOOKUP((LEFT(D1721,1)),'Fed. Agency Identifier Table'!A$2:C$63,3,FALSE)),(VLOOKUP((LEFT(D1721,2)),'Fed. Agency Identifier Table'!A$2:C$63,3,FALSE)))))</f>
        <v/>
      </c>
      <c r="I1721" s="150" t="str">
        <f>IF(ISNUMBER(SEARCH("*.unk*",D1721)),"Other Federal Awards",IF(ISERROR(VLOOKUP(D1721,'CFDA Program Titles Table'!A$2:C$2607,3,FALSE)),"",VLOOKUP(D1721,'CFDA Program Titles Table'!A$2:C$2607,3,FALSE)))</f>
        <v/>
      </c>
      <c r="J1721" s="70"/>
      <c r="K1721" s="70"/>
      <c r="L1721" s="2"/>
      <c r="M1721" s="10"/>
      <c r="N1721" s="10"/>
      <c r="R1721" s="17"/>
      <c r="S1721" s="106" t="str">
        <f>IFERROR(IF(J1721="Y", "Research And Development Programs Cluster:", VLOOKUP(D1721,'Cluster Info'!$A$2:$B$113,2,FALSE)), "Non Cluster:")</f>
        <v>Non Cluster:</v>
      </c>
      <c r="T1721" s="106">
        <f t="shared" si="130"/>
        <v>0</v>
      </c>
      <c r="U1721" s="106">
        <f t="shared" si="132"/>
        <v>0</v>
      </c>
      <c r="V1721" s="106">
        <f t="shared" si="133"/>
        <v>0</v>
      </c>
      <c r="W1721" s="119">
        <f t="shared" si="131"/>
        <v>0</v>
      </c>
      <c r="X1721" s="106">
        <f t="shared" si="134"/>
        <v>0</v>
      </c>
    </row>
    <row r="1722" spans="1:24" ht="14">
      <c r="A1722" s="198"/>
      <c r="D1722" s="1"/>
      <c r="E1722" s="1"/>
      <c r="F1722" s="187"/>
      <c r="G1722" s="187"/>
      <c r="H1722" s="80" t="str">
        <f>IF(ISERROR(IF(ISERROR(VLOOKUP((LEFT(D1722,2)),'Fed. Agency Identifier Table'!A$2:C$63,3,FALSE)),(VLOOKUP((LEFT(D1722,1)),'Fed. Agency Identifier Table'!A$2:C$63,3,FALSE)),(VLOOKUP((LEFT(D1722,2)),'Fed. Agency Identifier Table'!A$2:C$63,3,FALSE)))),"",(IF(ISERROR(VLOOKUP((LEFT(D1722,2)),'Fed. Agency Identifier Table'!A$2:C$63,3,FALSE)),(VLOOKUP((LEFT(D1722,1)),'Fed. Agency Identifier Table'!A$2:C$63,3,FALSE)),(VLOOKUP((LEFT(D1722,2)),'Fed. Agency Identifier Table'!A$2:C$63,3,FALSE)))))</f>
        <v/>
      </c>
      <c r="I1722" s="150" t="str">
        <f>IF(ISNUMBER(SEARCH("*.unk*",D1722)),"Other Federal Awards",IF(ISERROR(VLOOKUP(D1722,'CFDA Program Titles Table'!A$2:C$2607,3,FALSE)),"",VLOOKUP(D1722,'CFDA Program Titles Table'!A$2:C$2607,3,FALSE)))</f>
        <v/>
      </c>
      <c r="J1722" s="70"/>
      <c r="K1722" s="70"/>
      <c r="L1722" s="2"/>
      <c r="M1722" s="10"/>
      <c r="N1722" s="10"/>
      <c r="R1722" s="17"/>
      <c r="S1722" s="106" t="str">
        <f>IFERROR(IF(J1722="Y", "Research And Development Programs Cluster:", VLOOKUP(D1722,'Cluster Info'!$A$2:$B$113,2,FALSE)), "Non Cluster:")</f>
        <v>Non Cluster:</v>
      </c>
      <c r="T1722" s="106">
        <f t="shared" si="130"/>
        <v>0</v>
      </c>
      <c r="U1722" s="106">
        <f t="shared" si="132"/>
        <v>0</v>
      </c>
      <c r="V1722" s="106">
        <f t="shared" si="133"/>
        <v>0</v>
      </c>
      <c r="W1722" s="119">
        <f t="shared" si="131"/>
        <v>0</v>
      </c>
      <c r="X1722" s="106">
        <f t="shared" si="134"/>
        <v>0</v>
      </c>
    </row>
    <row r="1723" spans="1:24" ht="14">
      <c r="A1723" s="198"/>
      <c r="D1723" s="1"/>
      <c r="E1723" s="1"/>
      <c r="F1723" s="187"/>
      <c r="G1723" s="187"/>
      <c r="H1723" s="80" t="str">
        <f>IF(ISERROR(IF(ISERROR(VLOOKUP((LEFT(D1723,2)),'Fed. Agency Identifier Table'!A$2:C$63,3,FALSE)),(VLOOKUP((LEFT(D1723,1)),'Fed. Agency Identifier Table'!A$2:C$63,3,FALSE)),(VLOOKUP((LEFT(D1723,2)),'Fed. Agency Identifier Table'!A$2:C$63,3,FALSE)))),"",(IF(ISERROR(VLOOKUP((LEFT(D1723,2)),'Fed. Agency Identifier Table'!A$2:C$63,3,FALSE)),(VLOOKUP((LEFT(D1723,1)),'Fed. Agency Identifier Table'!A$2:C$63,3,FALSE)),(VLOOKUP((LEFT(D1723,2)),'Fed. Agency Identifier Table'!A$2:C$63,3,FALSE)))))</f>
        <v/>
      </c>
      <c r="I1723" s="150" t="str">
        <f>IF(ISNUMBER(SEARCH("*.unk*",D1723)),"Other Federal Awards",IF(ISERROR(VLOOKUP(D1723,'CFDA Program Titles Table'!A$2:C$2607,3,FALSE)),"",VLOOKUP(D1723,'CFDA Program Titles Table'!A$2:C$2607,3,FALSE)))</f>
        <v/>
      </c>
      <c r="J1723" s="70"/>
      <c r="K1723" s="70"/>
      <c r="L1723" s="2"/>
      <c r="M1723" s="10"/>
      <c r="N1723" s="10"/>
      <c r="R1723" s="17"/>
      <c r="S1723" s="106" t="str">
        <f>IFERROR(IF(J1723="Y", "Research And Development Programs Cluster:", VLOOKUP(D1723,'Cluster Info'!$A$2:$B$113,2,FALSE)), "Non Cluster:")</f>
        <v>Non Cluster:</v>
      </c>
      <c r="T1723" s="106">
        <f t="shared" si="130"/>
        <v>0</v>
      </c>
      <c r="U1723" s="106">
        <f t="shared" si="132"/>
        <v>0</v>
      </c>
      <c r="V1723" s="106">
        <f t="shared" si="133"/>
        <v>0</v>
      </c>
      <c r="W1723" s="119">
        <f t="shared" si="131"/>
        <v>0</v>
      </c>
      <c r="X1723" s="106">
        <f t="shared" si="134"/>
        <v>0</v>
      </c>
    </row>
    <row r="1724" spans="1:24" ht="14">
      <c r="A1724" s="198"/>
      <c r="D1724" s="1"/>
      <c r="E1724" s="1"/>
      <c r="F1724" s="187"/>
      <c r="G1724" s="187"/>
      <c r="H1724" s="80" t="str">
        <f>IF(ISERROR(IF(ISERROR(VLOOKUP((LEFT(D1724,2)),'Fed. Agency Identifier Table'!A$2:C$63,3,FALSE)),(VLOOKUP((LEFT(D1724,1)),'Fed. Agency Identifier Table'!A$2:C$63,3,FALSE)),(VLOOKUP((LEFT(D1724,2)),'Fed. Agency Identifier Table'!A$2:C$63,3,FALSE)))),"",(IF(ISERROR(VLOOKUP((LEFT(D1724,2)),'Fed. Agency Identifier Table'!A$2:C$63,3,FALSE)),(VLOOKUP((LEFT(D1724,1)),'Fed. Agency Identifier Table'!A$2:C$63,3,FALSE)),(VLOOKUP((LEFT(D1724,2)),'Fed. Agency Identifier Table'!A$2:C$63,3,FALSE)))))</f>
        <v/>
      </c>
      <c r="I1724" s="150" t="str">
        <f>IF(ISNUMBER(SEARCH("*.unk*",D1724)),"Other Federal Awards",IF(ISERROR(VLOOKUP(D1724,'CFDA Program Titles Table'!A$2:C$2607,3,FALSE)),"",VLOOKUP(D1724,'CFDA Program Titles Table'!A$2:C$2607,3,FALSE)))</f>
        <v/>
      </c>
      <c r="J1724" s="70"/>
      <c r="K1724" s="70"/>
      <c r="L1724" s="2"/>
      <c r="M1724" s="10"/>
      <c r="N1724" s="10"/>
      <c r="R1724" s="17"/>
      <c r="S1724" s="106" t="str">
        <f>IFERROR(IF(J1724="Y", "Research And Development Programs Cluster:", VLOOKUP(D1724,'Cluster Info'!$A$2:$B$113,2,FALSE)), "Non Cluster:")</f>
        <v>Non Cluster:</v>
      </c>
      <c r="T1724" s="106">
        <f t="shared" si="130"/>
        <v>0</v>
      </c>
      <c r="U1724" s="106">
        <f t="shared" si="132"/>
        <v>0</v>
      </c>
      <c r="V1724" s="106">
        <f t="shared" si="133"/>
        <v>0</v>
      </c>
      <c r="W1724" s="119">
        <f t="shared" si="131"/>
        <v>0</v>
      </c>
      <c r="X1724" s="106">
        <f t="shared" si="134"/>
        <v>0</v>
      </c>
    </row>
    <row r="1725" spans="1:24" ht="14">
      <c r="A1725" s="198"/>
      <c r="D1725" s="1"/>
      <c r="E1725" s="1"/>
      <c r="F1725" s="187"/>
      <c r="G1725" s="187"/>
      <c r="H1725" s="80" t="str">
        <f>IF(ISERROR(IF(ISERROR(VLOOKUP((LEFT(D1725,2)),'Fed. Agency Identifier Table'!A$2:C$63,3,FALSE)),(VLOOKUP((LEFT(D1725,1)),'Fed. Agency Identifier Table'!A$2:C$63,3,FALSE)),(VLOOKUP((LEFT(D1725,2)),'Fed. Agency Identifier Table'!A$2:C$63,3,FALSE)))),"",(IF(ISERROR(VLOOKUP((LEFT(D1725,2)),'Fed. Agency Identifier Table'!A$2:C$63,3,FALSE)),(VLOOKUP((LEFT(D1725,1)),'Fed. Agency Identifier Table'!A$2:C$63,3,FALSE)),(VLOOKUP((LEFT(D1725,2)),'Fed. Agency Identifier Table'!A$2:C$63,3,FALSE)))))</f>
        <v/>
      </c>
      <c r="I1725" s="150" t="str">
        <f>IF(ISNUMBER(SEARCH("*.unk*",D1725)),"Other Federal Awards",IF(ISERROR(VLOOKUP(D1725,'CFDA Program Titles Table'!A$2:C$2607,3,FALSE)),"",VLOOKUP(D1725,'CFDA Program Titles Table'!A$2:C$2607,3,FALSE)))</f>
        <v/>
      </c>
      <c r="J1725" s="70"/>
      <c r="K1725" s="70"/>
      <c r="L1725" s="2"/>
      <c r="M1725" s="10"/>
      <c r="N1725" s="10"/>
      <c r="R1725" s="17"/>
      <c r="S1725" s="106" t="str">
        <f>IFERROR(IF(J1725="Y", "Research And Development Programs Cluster:", VLOOKUP(D1725,'Cluster Info'!$A$2:$B$113,2,FALSE)), "Non Cluster:")</f>
        <v>Non Cluster:</v>
      </c>
      <c r="T1725" s="106">
        <f t="shared" si="130"/>
        <v>0</v>
      </c>
      <c r="U1725" s="106">
        <f t="shared" si="132"/>
        <v>0</v>
      </c>
      <c r="V1725" s="106">
        <f t="shared" si="133"/>
        <v>0</v>
      </c>
      <c r="W1725" s="119">
        <f t="shared" si="131"/>
        <v>0</v>
      </c>
      <c r="X1725" s="106">
        <f t="shared" si="134"/>
        <v>0</v>
      </c>
    </row>
    <row r="1726" spans="1:24" ht="14">
      <c r="A1726" s="198"/>
      <c r="D1726" s="1"/>
      <c r="E1726" s="1"/>
      <c r="F1726" s="187"/>
      <c r="G1726" s="187"/>
      <c r="H1726" s="80" t="str">
        <f>IF(ISERROR(IF(ISERROR(VLOOKUP((LEFT(D1726,2)),'Fed. Agency Identifier Table'!A$2:C$63,3,FALSE)),(VLOOKUP((LEFT(D1726,1)),'Fed. Agency Identifier Table'!A$2:C$63,3,FALSE)),(VLOOKUP((LEFT(D1726,2)),'Fed. Agency Identifier Table'!A$2:C$63,3,FALSE)))),"",(IF(ISERROR(VLOOKUP((LEFT(D1726,2)),'Fed. Agency Identifier Table'!A$2:C$63,3,FALSE)),(VLOOKUP((LEFT(D1726,1)),'Fed. Agency Identifier Table'!A$2:C$63,3,FALSE)),(VLOOKUP((LEFT(D1726,2)),'Fed. Agency Identifier Table'!A$2:C$63,3,FALSE)))))</f>
        <v/>
      </c>
      <c r="I1726" s="150" t="str">
        <f>IF(ISNUMBER(SEARCH("*.unk*",D1726)),"Other Federal Awards",IF(ISERROR(VLOOKUP(D1726,'CFDA Program Titles Table'!A$2:C$2607,3,FALSE)),"",VLOOKUP(D1726,'CFDA Program Titles Table'!A$2:C$2607,3,FALSE)))</f>
        <v/>
      </c>
      <c r="J1726" s="70"/>
      <c r="K1726" s="70"/>
      <c r="L1726" s="2"/>
      <c r="M1726" s="10"/>
      <c r="N1726" s="10"/>
      <c r="R1726" s="17"/>
      <c r="S1726" s="106" t="str">
        <f>IFERROR(IF(J1726="Y", "Research And Development Programs Cluster:", VLOOKUP(D1726,'Cluster Info'!$A$2:$B$113,2,FALSE)), "Non Cluster:")</f>
        <v>Non Cluster:</v>
      </c>
      <c r="T1726" s="106">
        <f t="shared" si="130"/>
        <v>0</v>
      </c>
      <c r="U1726" s="106">
        <f t="shared" si="132"/>
        <v>0</v>
      </c>
      <c r="V1726" s="106">
        <f t="shared" si="133"/>
        <v>0</v>
      </c>
      <c r="W1726" s="119">
        <f t="shared" si="131"/>
        <v>0</v>
      </c>
      <c r="X1726" s="106">
        <f t="shared" si="134"/>
        <v>0</v>
      </c>
    </row>
    <row r="1727" spans="1:24" ht="14">
      <c r="A1727" s="198"/>
      <c r="D1727" s="1"/>
      <c r="E1727" s="1"/>
      <c r="F1727" s="187"/>
      <c r="G1727" s="187"/>
      <c r="H1727" s="80" t="str">
        <f>IF(ISERROR(IF(ISERROR(VLOOKUP((LEFT(D1727,2)),'Fed. Agency Identifier Table'!A$2:C$63,3,FALSE)),(VLOOKUP((LEFT(D1727,1)),'Fed. Agency Identifier Table'!A$2:C$63,3,FALSE)),(VLOOKUP((LEFT(D1727,2)),'Fed. Agency Identifier Table'!A$2:C$63,3,FALSE)))),"",(IF(ISERROR(VLOOKUP((LEFT(D1727,2)),'Fed. Agency Identifier Table'!A$2:C$63,3,FALSE)),(VLOOKUP((LEFT(D1727,1)),'Fed. Agency Identifier Table'!A$2:C$63,3,FALSE)),(VLOOKUP((LEFT(D1727,2)),'Fed. Agency Identifier Table'!A$2:C$63,3,FALSE)))))</f>
        <v/>
      </c>
      <c r="I1727" s="150" t="str">
        <f>IF(ISNUMBER(SEARCH("*.unk*",D1727)),"Other Federal Awards",IF(ISERROR(VLOOKUP(D1727,'CFDA Program Titles Table'!A$2:C$2607,3,FALSE)),"",VLOOKUP(D1727,'CFDA Program Titles Table'!A$2:C$2607,3,FALSE)))</f>
        <v/>
      </c>
      <c r="J1727" s="70"/>
      <c r="K1727" s="70"/>
      <c r="L1727" s="2"/>
      <c r="M1727" s="10"/>
      <c r="N1727" s="10"/>
      <c r="R1727" s="17"/>
      <c r="S1727" s="106" t="str">
        <f>IFERROR(IF(J1727="Y", "Research And Development Programs Cluster:", VLOOKUP(D1727,'Cluster Info'!$A$2:$B$113,2,FALSE)), "Non Cluster:")</f>
        <v>Non Cluster:</v>
      </c>
      <c r="T1727" s="106">
        <f t="shared" si="130"/>
        <v>0</v>
      </c>
      <c r="U1727" s="106">
        <f t="shared" si="132"/>
        <v>0</v>
      </c>
      <c r="V1727" s="106">
        <f t="shared" si="133"/>
        <v>0</v>
      </c>
      <c r="W1727" s="119">
        <f t="shared" si="131"/>
        <v>0</v>
      </c>
      <c r="X1727" s="106">
        <f t="shared" si="134"/>
        <v>0</v>
      </c>
    </row>
    <row r="1728" spans="1:24" ht="14">
      <c r="A1728" s="198"/>
      <c r="D1728" s="1"/>
      <c r="E1728" s="1"/>
      <c r="F1728" s="187"/>
      <c r="G1728" s="187"/>
      <c r="H1728" s="80" t="str">
        <f>IF(ISERROR(IF(ISERROR(VLOOKUP((LEFT(D1728,2)),'Fed. Agency Identifier Table'!A$2:C$63,3,FALSE)),(VLOOKUP((LEFT(D1728,1)),'Fed. Agency Identifier Table'!A$2:C$63,3,FALSE)),(VLOOKUP((LEFT(D1728,2)),'Fed. Agency Identifier Table'!A$2:C$63,3,FALSE)))),"",(IF(ISERROR(VLOOKUP((LEFT(D1728,2)),'Fed. Agency Identifier Table'!A$2:C$63,3,FALSE)),(VLOOKUP((LEFT(D1728,1)),'Fed. Agency Identifier Table'!A$2:C$63,3,FALSE)),(VLOOKUP((LEFT(D1728,2)),'Fed. Agency Identifier Table'!A$2:C$63,3,FALSE)))))</f>
        <v/>
      </c>
      <c r="I1728" s="150" t="str">
        <f>IF(ISNUMBER(SEARCH("*.unk*",D1728)),"Other Federal Awards",IF(ISERROR(VLOOKUP(D1728,'CFDA Program Titles Table'!A$2:C$2607,3,FALSE)),"",VLOOKUP(D1728,'CFDA Program Titles Table'!A$2:C$2607,3,FALSE)))</f>
        <v/>
      </c>
      <c r="J1728" s="70"/>
      <c r="K1728" s="70"/>
      <c r="L1728" s="2"/>
      <c r="M1728" s="10"/>
      <c r="N1728" s="10"/>
      <c r="R1728" s="17"/>
      <c r="S1728" s="106" t="str">
        <f>IFERROR(IF(J1728="Y", "Research And Development Programs Cluster:", VLOOKUP(D1728,'Cluster Info'!$A$2:$B$113,2,FALSE)), "Non Cluster:")</f>
        <v>Non Cluster:</v>
      </c>
      <c r="T1728" s="106">
        <f t="shared" si="130"/>
        <v>0</v>
      </c>
      <c r="U1728" s="106">
        <f t="shared" si="132"/>
        <v>0</v>
      </c>
      <c r="V1728" s="106">
        <f t="shared" si="133"/>
        <v>0</v>
      </c>
      <c r="W1728" s="119">
        <f t="shared" si="131"/>
        <v>0</v>
      </c>
      <c r="X1728" s="106">
        <f t="shared" si="134"/>
        <v>0</v>
      </c>
    </row>
    <row r="1729" spans="1:24" ht="14">
      <c r="A1729" s="198"/>
      <c r="D1729" s="1"/>
      <c r="E1729" s="1"/>
      <c r="F1729" s="187"/>
      <c r="G1729" s="187"/>
      <c r="H1729" s="80" t="str">
        <f>IF(ISERROR(IF(ISERROR(VLOOKUP((LEFT(D1729,2)),'Fed. Agency Identifier Table'!A$2:C$63,3,FALSE)),(VLOOKUP((LEFT(D1729,1)),'Fed. Agency Identifier Table'!A$2:C$63,3,FALSE)),(VLOOKUP((LEFT(D1729,2)),'Fed. Agency Identifier Table'!A$2:C$63,3,FALSE)))),"",(IF(ISERROR(VLOOKUP((LEFT(D1729,2)),'Fed. Agency Identifier Table'!A$2:C$63,3,FALSE)),(VLOOKUP((LEFT(D1729,1)),'Fed. Agency Identifier Table'!A$2:C$63,3,FALSE)),(VLOOKUP((LEFT(D1729,2)),'Fed. Agency Identifier Table'!A$2:C$63,3,FALSE)))))</f>
        <v/>
      </c>
      <c r="I1729" s="150" t="str">
        <f>IF(ISNUMBER(SEARCH("*.unk*",D1729)),"Other Federal Awards",IF(ISERROR(VLOOKUP(D1729,'CFDA Program Titles Table'!A$2:C$2607,3,FALSE)),"",VLOOKUP(D1729,'CFDA Program Titles Table'!A$2:C$2607,3,FALSE)))</f>
        <v/>
      </c>
      <c r="J1729" s="70"/>
      <c r="K1729" s="70"/>
      <c r="L1729" s="2"/>
      <c r="M1729" s="10"/>
      <c r="N1729" s="10"/>
      <c r="R1729" s="17"/>
      <c r="S1729" s="106" t="str">
        <f>IFERROR(IF(J1729="Y", "Research And Development Programs Cluster:", VLOOKUP(D1729,'Cluster Info'!$A$2:$B$113,2,FALSE)), "Non Cluster:")</f>
        <v>Non Cluster:</v>
      </c>
      <c r="T1729" s="106">
        <f t="shared" si="130"/>
        <v>0</v>
      </c>
      <c r="U1729" s="106">
        <f t="shared" si="132"/>
        <v>0</v>
      </c>
      <c r="V1729" s="106">
        <f t="shared" si="133"/>
        <v>0</v>
      </c>
      <c r="W1729" s="119">
        <f t="shared" si="131"/>
        <v>0</v>
      </c>
      <c r="X1729" s="106">
        <f t="shared" si="134"/>
        <v>0</v>
      </c>
    </row>
    <row r="1730" spans="1:24" ht="14">
      <c r="A1730" s="198"/>
      <c r="D1730" s="1"/>
      <c r="E1730" s="1"/>
      <c r="F1730" s="187"/>
      <c r="G1730" s="187"/>
      <c r="H1730" s="80" t="str">
        <f>IF(ISERROR(IF(ISERROR(VLOOKUP((LEFT(D1730,2)),'Fed. Agency Identifier Table'!A$2:C$63,3,FALSE)),(VLOOKUP((LEFT(D1730,1)),'Fed. Agency Identifier Table'!A$2:C$63,3,FALSE)),(VLOOKUP((LEFT(D1730,2)),'Fed. Agency Identifier Table'!A$2:C$63,3,FALSE)))),"",(IF(ISERROR(VLOOKUP((LEFT(D1730,2)),'Fed. Agency Identifier Table'!A$2:C$63,3,FALSE)),(VLOOKUP((LEFT(D1730,1)),'Fed. Agency Identifier Table'!A$2:C$63,3,FALSE)),(VLOOKUP((LEFT(D1730,2)),'Fed. Agency Identifier Table'!A$2:C$63,3,FALSE)))))</f>
        <v/>
      </c>
      <c r="I1730" s="150" t="str">
        <f>IF(ISNUMBER(SEARCH("*.unk*",D1730)),"Other Federal Awards",IF(ISERROR(VLOOKUP(D1730,'CFDA Program Titles Table'!A$2:C$2607,3,FALSE)),"",VLOOKUP(D1730,'CFDA Program Titles Table'!A$2:C$2607,3,FALSE)))</f>
        <v/>
      </c>
      <c r="J1730" s="70"/>
      <c r="K1730" s="70"/>
      <c r="L1730" s="2"/>
      <c r="M1730" s="10"/>
      <c r="N1730" s="10"/>
      <c r="R1730" s="17"/>
      <c r="S1730" s="106" t="str">
        <f>IFERROR(IF(J1730="Y", "Research And Development Programs Cluster:", VLOOKUP(D1730,'Cluster Info'!$A$2:$B$113,2,FALSE)), "Non Cluster:")</f>
        <v>Non Cluster:</v>
      </c>
      <c r="T1730" s="106">
        <f t="shared" ref="T1730:T1793" si="135">IF(E1730="Y","ARRA - "&amp;N1730, N1730)</f>
        <v>0</v>
      </c>
      <c r="U1730" s="106">
        <f t="shared" si="132"/>
        <v>0</v>
      </c>
      <c r="V1730" s="106">
        <f t="shared" si="133"/>
        <v>0</v>
      </c>
      <c r="W1730" s="119">
        <f t="shared" ref="W1730:W1793" si="136">IF(AND(J1730="Y",I1730="Other Federal Awards"),(LEFT(D1730,2)&amp;".RD"),D1730)</f>
        <v>0</v>
      </c>
      <c r="X1730" s="106">
        <f t="shared" si="134"/>
        <v>0</v>
      </c>
    </row>
    <row r="1731" spans="1:24" ht="14">
      <c r="A1731" s="198"/>
      <c r="D1731" s="1"/>
      <c r="E1731" s="1"/>
      <c r="F1731" s="187"/>
      <c r="G1731" s="187"/>
      <c r="H1731" s="80" t="str">
        <f>IF(ISERROR(IF(ISERROR(VLOOKUP((LEFT(D1731,2)),'Fed. Agency Identifier Table'!A$2:C$63,3,FALSE)),(VLOOKUP((LEFT(D1731,1)),'Fed. Agency Identifier Table'!A$2:C$63,3,FALSE)),(VLOOKUP((LEFT(D1731,2)),'Fed. Agency Identifier Table'!A$2:C$63,3,FALSE)))),"",(IF(ISERROR(VLOOKUP((LEFT(D1731,2)),'Fed. Agency Identifier Table'!A$2:C$63,3,FALSE)),(VLOOKUP((LEFT(D1731,1)),'Fed. Agency Identifier Table'!A$2:C$63,3,FALSE)),(VLOOKUP((LEFT(D1731,2)),'Fed. Agency Identifier Table'!A$2:C$63,3,FALSE)))))</f>
        <v/>
      </c>
      <c r="I1731" s="150" t="str">
        <f>IF(ISNUMBER(SEARCH("*.unk*",D1731)),"Other Federal Awards",IF(ISERROR(VLOOKUP(D1731,'CFDA Program Titles Table'!A$2:C$2607,3,FALSE)),"",VLOOKUP(D1731,'CFDA Program Titles Table'!A$2:C$2607,3,FALSE)))</f>
        <v/>
      </c>
      <c r="J1731" s="70"/>
      <c r="K1731" s="70"/>
      <c r="L1731" s="2"/>
      <c r="M1731" s="10"/>
      <c r="N1731" s="10"/>
      <c r="R1731" s="17"/>
      <c r="S1731" s="106" t="str">
        <f>IFERROR(IF(J1731="Y", "Research And Development Programs Cluster:", VLOOKUP(D1731,'Cluster Info'!$A$2:$B$113,2,FALSE)), "Non Cluster:")</f>
        <v>Non Cluster:</v>
      </c>
      <c r="T1731" s="106">
        <f t="shared" si="135"/>
        <v>0</v>
      </c>
      <c r="U1731" s="106">
        <f t="shared" ref="U1731:U1794" si="137">IF(F1731="Y","COVID-19 - "&amp;N1731, N1731)</f>
        <v>0</v>
      </c>
      <c r="V1731" s="106">
        <f t="shared" ref="V1731:V1794" si="138">IF(G1731="Y","ARP - "&amp;N1731, N1731)</f>
        <v>0</v>
      </c>
      <c r="W1731" s="119">
        <f t="shared" si="136"/>
        <v>0</v>
      </c>
      <c r="X1731" s="106">
        <f t="shared" ref="X1731:X1794" si="139">O1731-P1731</f>
        <v>0</v>
      </c>
    </row>
    <row r="1732" spans="1:24" ht="14">
      <c r="A1732" s="198"/>
      <c r="D1732" s="1"/>
      <c r="E1732" s="1"/>
      <c r="F1732" s="187"/>
      <c r="G1732" s="187"/>
      <c r="H1732" s="80" t="str">
        <f>IF(ISERROR(IF(ISERROR(VLOOKUP((LEFT(D1732,2)),'Fed. Agency Identifier Table'!A$2:C$63,3,FALSE)),(VLOOKUP((LEFT(D1732,1)),'Fed. Agency Identifier Table'!A$2:C$63,3,FALSE)),(VLOOKUP((LEFT(D1732,2)),'Fed. Agency Identifier Table'!A$2:C$63,3,FALSE)))),"",(IF(ISERROR(VLOOKUP((LEFT(D1732,2)),'Fed. Agency Identifier Table'!A$2:C$63,3,FALSE)),(VLOOKUP((LEFT(D1732,1)),'Fed. Agency Identifier Table'!A$2:C$63,3,FALSE)),(VLOOKUP((LEFT(D1732,2)),'Fed. Agency Identifier Table'!A$2:C$63,3,FALSE)))))</f>
        <v/>
      </c>
      <c r="I1732" s="150" t="str">
        <f>IF(ISNUMBER(SEARCH("*.unk*",D1732)),"Other Federal Awards",IF(ISERROR(VLOOKUP(D1732,'CFDA Program Titles Table'!A$2:C$2607,3,FALSE)),"",VLOOKUP(D1732,'CFDA Program Titles Table'!A$2:C$2607,3,FALSE)))</f>
        <v/>
      </c>
      <c r="J1732" s="70"/>
      <c r="K1732" s="70"/>
      <c r="L1732" s="2"/>
      <c r="M1732" s="10"/>
      <c r="N1732" s="10"/>
      <c r="R1732" s="17"/>
      <c r="S1732" s="106" t="str">
        <f>IFERROR(IF(J1732="Y", "Research And Development Programs Cluster:", VLOOKUP(D1732,'Cluster Info'!$A$2:$B$113,2,FALSE)), "Non Cluster:")</f>
        <v>Non Cluster:</v>
      </c>
      <c r="T1732" s="106">
        <f t="shared" si="135"/>
        <v>0</v>
      </c>
      <c r="U1732" s="106">
        <f t="shared" si="137"/>
        <v>0</v>
      </c>
      <c r="V1732" s="106">
        <f t="shared" si="138"/>
        <v>0</v>
      </c>
      <c r="W1732" s="119">
        <f t="shared" si="136"/>
        <v>0</v>
      </c>
      <c r="X1732" s="106">
        <f t="shared" si="139"/>
        <v>0</v>
      </c>
    </row>
    <row r="1733" spans="1:24" ht="14">
      <c r="A1733" s="198"/>
      <c r="D1733" s="1"/>
      <c r="E1733" s="1"/>
      <c r="F1733" s="187"/>
      <c r="G1733" s="187"/>
      <c r="H1733" s="80" t="str">
        <f>IF(ISERROR(IF(ISERROR(VLOOKUP((LEFT(D1733,2)),'Fed. Agency Identifier Table'!A$2:C$63,3,FALSE)),(VLOOKUP((LEFT(D1733,1)),'Fed. Agency Identifier Table'!A$2:C$63,3,FALSE)),(VLOOKUP((LEFT(D1733,2)),'Fed. Agency Identifier Table'!A$2:C$63,3,FALSE)))),"",(IF(ISERROR(VLOOKUP((LEFT(D1733,2)),'Fed. Agency Identifier Table'!A$2:C$63,3,FALSE)),(VLOOKUP((LEFT(D1733,1)),'Fed. Agency Identifier Table'!A$2:C$63,3,FALSE)),(VLOOKUP((LEFT(D1733,2)),'Fed. Agency Identifier Table'!A$2:C$63,3,FALSE)))))</f>
        <v/>
      </c>
      <c r="I1733" s="150" t="str">
        <f>IF(ISNUMBER(SEARCH("*.unk*",D1733)),"Other Federal Awards",IF(ISERROR(VLOOKUP(D1733,'CFDA Program Titles Table'!A$2:C$2607,3,FALSE)),"",VLOOKUP(D1733,'CFDA Program Titles Table'!A$2:C$2607,3,FALSE)))</f>
        <v/>
      </c>
      <c r="J1733" s="70"/>
      <c r="K1733" s="70"/>
      <c r="L1733" s="2"/>
      <c r="M1733" s="10"/>
      <c r="N1733" s="10"/>
      <c r="R1733" s="17"/>
      <c r="S1733" s="106" t="str">
        <f>IFERROR(IF(J1733="Y", "Research And Development Programs Cluster:", VLOOKUP(D1733,'Cluster Info'!$A$2:$B$113,2,FALSE)), "Non Cluster:")</f>
        <v>Non Cluster:</v>
      </c>
      <c r="T1733" s="106">
        <f t="shared" si="135"/>
        <v>0</v>
      </c>
      <c r="U1733" s="106">
        <f t="shared" si="137"/>
        <v>0</v>
      </c>
      <c r="V1733" s="106">
        <f t="shared" si="138"/>
        <v>0</v>
      </c>
      <c r="W1733" s="119">
        <f t="shared" si="136"/>
        <v>0</v>
      </c>
      <c r="X1733" s="106">
        <f t="shared" si="139"/>
        <v>0</v>
      </c>
    </row>
    <row r="1734" spans="1:24" ht="14">
      <c r="A1734" s="198"/>
      <c r="D1734" s="1"/>
      <c r="E1734" s="1"/>
      <c r="F1734" s="187"/>
      <c r="G1734" s="187"/>
      <c r="H1734" s="80" t="str">
        <f>IF(ISERROR(IF(ISERROR(VLOOKUP((LEFT(D1734,2)),'Fed. Agency Identifier Table'!A$2:C$63,3,FALSE)),(VLOOKUP((LEFT(D1734,1)),'Fed. Agency Identifier Table'!A$2:C$63,3,FALSE)),(VLOOKUP((LEFT(D1734,2)),'Fed. Agency Identifier Table'!A$2:C$63,3,FALSE)))),"",(IF(ISERROR(VLOOKUP((LEFT(D1734,2)),'Fed. Agency Identifier Table'!A$2:C$63,3,FALSE)),(VLOOKUP((LEFT(D1734,1)),'Fed. Agency Identifier Table'!A$2:C$63,3,FALSE)),(VLOOKUP((LEFT(D1734,2)),'Fed. Agency Identifier Table'!A$2:C$63,3,FALSE)))))</f>
        <v/>
      </c>
      <c r="I1734" s="150" t="str">
        <f>IF(ISNUMBER(SEARCH("*.unk*",D1734)),"Other Federal Awards",IF(ISERROR(VLOOKUP(D1734,'CFDA Program Titles Table'!A$2:C$2607,3,FALSE)),"",VLOOKUP(D1734,'CFDA Program Titles Table'!A$2:C$2607,3,FALSE)))</f>
        <v/>
      </c>
      <c r="J1734" s="70"/>
      <c r="K1734" s="70"/>
      <c r="L1734" s="2"/>
      <c r="M1734" s="10"/>
      <c r="N1734" s="10"/>
      <c r="R1734" s="17"/>
      <c r="S1734" s="106" t="str">
        <f>IFERROR(IF(J1734="Y", "Research And Development Programs Cluster:", VLOOKUP(D1734,'Cluster Info'!$A$2:$B$113,2,FALSE)), "Non Cluster:")</f>
        <v>Non Cluster:</v>
      </c>
      <c r="T1734" s="106">
        <f t="shared" si="135"/>
        <v>0</v>
      </c>
      <c r="U1734" s="106">
        <f t="shared" si="137"/>
        <v>0</v>
      </c>
      <c r="V1734" s="106">
        <f t="shared" si="138"/>
        <v>0</v>
      </c>
      <c r="W1734" s="119">
        <f t="shared" si="136"/>
        <v>0</v>
      </c>
      <c r="X1734" s="106">
        <f t="shared" si="139"/>
        <v>0</v>
      </c>
    </row>
    <row r="1735" spans="1:24" ht="14">
      <c r="A1735" s="198"/>
      <c r="D1735" s="1"/>
      <c r="E1735" s="1"/>
      <c r="F1735" s="187"/>
      <c r="G1735" s="187"/>
      <c r="H1735" s="80" t="str">
        <f>IF(ISERROR(IF(ISERROR(VLOOKUP((LEFT(D1735,2)),'Fed. Agency Identifier Table'!A$2:C$63,3,FALSE)),(VLOOKUP((LEFT(D1735,1)),'Fed. Agency Identifier Table'!A$2:C$63,3,FALSE)),(VLOOKUP((LEFT(D1735,2)),'Fed. Agency Identifier Table'!A$2:C$63,3,FALSE)))),"",(IF(ISERROR(VLOOKUP((LEFT(D1735,2)),'Fed. Agency Identifier Table'!A$2:C$63,3,FALSE)),(VLOOKUP((LEFT(D1735,1)),'Fed. Agency Identifier Table'!A$2:C$63,3,FALSE)),(VLOOKUP((LEFT(D1735,2)),'Fed. Agency Identifier Table'!A$2:C$63,3,FALSE)))))</f>
        <v/>
      </c>
      <c r="I1735" s="150" t="str">
        <f>IF(ISNUMBER(SEARCH("*.unk*",D1735)),"Other Federal Awards",IF(ISERROR(VLOOKUP(D1735,'CFDA Program Titles Table'!A$2:C$2607,3,FALSE)),"",VLOOKUP(D1735,'CFDA Program Titles Table'!A$2:C$2607,3,FALSE)))</f>
        <v/>
      </c>
      <c r="J1735" s="70"/>
      <c r="K1735" s="70"/>
      <c r="L1735" s="2"/>
      <c r="M1735" s="10"/>
      <c r="N1735" s="10"/>
      <c r="R1735" s="17"/>
      <c r="S1735" s="106" t="str">
        <f>IFERROR(IF(J1735="Y", "Research And Development Programs Cluster:", VLOOKUP(D1735,'Cluster Info'!$A$2:$B$113,2,FALSE)), "Non Cluster:")</f>
        <v>Non Cluster:</v>
      </c>
      <c r="T1735" s="106">
        <f t="shared" si="135"/>
        <v>0</v>
      </c>
      <c r="U1735" s="106">
        <f t="shared" si="137"/>
        <v>0</v>
      </c>
      <c r="V1735" s="106">
        <f t="shared" si="138"/>
        <v>0</v>
      </c>
      <c r="W1735" s="119">
        <f t="shared" si="136"/>
        <v>0</v>
      </c>
      <c r="X1735" s="106">
        <f t="shared" si="139"/>
        <v>0</v>
      </c>
    </row>
    <row r="1736" spans="1:24" ht="14">
      <c r="A1736" s="198"/>
      <c r="D1736" s="1"/>
      <c r="E1736" s="1"/>
      <c r="F1736" s="187"/>
      <c r="G1736" s="187"/>
      <c r="H1736" s="80" t="str">
        <f>IF(ISERROR(IF(ISERROR(VLOOKUP((LEFT(D1736,2)),'Fed. Agency Identifier Table'!A$2:C$63,3,FALSE)),(VLOOKUP((LEFT(D1736,1)),'Fed. Agency Identifier Table'!A$2:C$63,3,FALSE)),(VLOOKUP((LEFT(D1736,2)),'Fed. Agency Identifier Table'!A$2:C$63,3,FALSE)))),"",(IF(ISERROR(VLOOKUP((LEFT(D1736,2)),'Fed. Agency Identifier Table'!A$2:C$63,3,FALSE)),(VLOOKUP((LEFT(D1736,1)),'Fed. Agency Identifier Table'!A$2:C$63,3,FALSE)),(VLOOKUP((LEFT(D1736,2)),'Fed. Agency Identifier Table'!A$2:C$63,3,FALSE)))))</f>
        <v/>
      </c>
      <c r="I1736" s="150" t="str">
        <f>IF(ISNUMBER(SEARCH("*.unk*",D1736)),"Other Federal Awards",IF(ISERROR(VLOOKUP(D1736,'CFDA Program Titles Table'!A$2:C$2607,3,FALSE)),"",VLOOKUP(D1736,'CFDA Program Titles Table'!A$2:C$2607,3,FALSE)))</f>
        <v/>
      </c>
      <c r="J1736" s="70"/>
      <c r="K1736" s="70"/>
      <c r="L1736" s="2"/>
      <c r="M1736" s="10"/>
      <c r="N1736" s="10"/>
      <c r="R1736" s="17"/>
      <c r="S1736" s="106" t="str">
        <f>IFERROR(IF(J1736="Y", "Research And Development Programs Cluster:", VLOOKUP(D1736,'Cluster Info'!$A$2:$B$113,2,FALSE)), "Non Cluster:")</f>
        <v>Non Cluster:</v>
      </c>
      <c r="T1736" s="106">
        <f t="shared" si="135"/>
        <v>0</v>
      </c>
      <c r="U1736" s="106">
        <f t="shared" si="137"/>
        <v>0</v>
      </c>
      <c r="V1736" s="106">
        <f t="shared" si="138"/>
        <v>0</v>
      </c>
      <c r="W1736" s="119">
        <f t="shared" si="136"/>
        <v>0</v>
      </c>
      <c r="X1736" s="106">
        <f t="shared" si="139"/>
        <v>0</v>
      </c>
    </row>
    <row r="1737" spans="1:24" ht="14">
      <c r="A1737" s="198"/>
      <c r="D1737" s="1"/>
      <c r="E1737" s="1"/>
      <c r="F1737" s="187"/>
      <c r="G1737" s="187"/>
      <c r="H1737" s="80" t="str">
        <f>IF(ISERROR(IF(ISERROR(VLOOKUP((LEFT(D1737,2)),'Fed. Agency Identifier Table'!A$2:C$63,3,FALSE)),(VLOOKUP((LEFT(D1737,1)),'Fed. Agency Identifier Table'!A$2:C$63,3,FALSE)),(VLOOKUP((LEFT(D1737,2)),'Fed. Agency Identifier Table'!A$2:C$63,3,FALSE)))),"",(IF(ISERROR(VLOOKUP((LEFT(D1737,2)),'Fed. Agency Identifier Table'!A$2:C$63,3,FALSE)),(VLOOKUP((LEFT(D1737,1)),'Fed. Agency Identifier Table'!A$2:C$63,3,FALSE)),(VLOOKUP((LEFT(D1737,2)),'Fed. Agency Identifier Table'!A$2:C$63,3,FALSE)))))</f>
        <v/>
      </c>
      <c r="I1737" s="150" t="str">
        <f>IF(ISNUMBER(SEARCH("*.unk*",D1737)),"Other Federal Awards",IF(ISERROR(VLOOKUP(D1737,'CFDA Program Titles Table'!A$2:C$2607,3,FALSE)),"",VLOOKUP(D1737,'CFDA Program Titles Table'!A$2:C$2607,3,FALSE)))</f>
        <v/>
      </c>
      <c r="J1737" s="70"/>
      <c r="K1737" s="70"/>
      <c r="L1737" s="2"/>
      <c r="M1737" s="10"/>
      <c r="N1737" s="10"/>
      <c r="R1737" s="17"/>
      <c r="S1737" s="106" t="str">
        <f>IFERROR(IF(J1737="Y", "Research And Development Programs Cluster:", VLOOKUP(D1737,'Cluster Info'!$A$2:$B$113,2,FALSE)), "Non Cluster:")</f>
        <v>Non Cluster:</v>
      </c>
      <c r="T1737" s="106">
        <f t="shared" si="135"/>
        <v>0</v>
      </c>
      <c r="U1737" s="106">
        <f t="shared" si="137"/>
        <v>0</v>
      </c>
      <c r="V1737" s="106">
        <f t="shared" si="138"/>
        <v>0</v>
      </c>
      <c r="W1737" s="119">
        <f t="shared" si="136"/>
        <v>0</v>
      </c>
      <c r="X1737" s="106">
        <f t="shared" si="139"/>
        <v>0</v>
      </c>
    </row>
    <row r="1738" spans="1:24" ht="14">
      <c r="A1738" s="198"/>
      <c r="D1738" s="1"/>
      <c r="E1738" s="1"/>
      <c r="F1738" s="187"/>
      <c r="G1738" s="187"/>
      <c r="H1738" s="80" t="str">
        <f>IF(ISERROR(IF(ISERROR(VLOOKUP((LEFT(D1738,2)),'Fed. Agency Identifier Table'!A$2:C$63,3,FALSE)),(VLOOKUP((LEFT(D1738,1)),'Fed. Agency Identifier Table'!A$2:C$63,3,FALSE)),(VLOOKUP((LEFT(D1738,2)),'Fed. Agency Identifier Table'!A$2:C$63,3,FALSE)))),"",(IF(ISERROR(VLOOKUP((LEFT(D1738,2)),'Fed. Agency Identifier Table'!A$2:C$63,3,FALSE)),(VLOOKUP((LEFT(D1738,1)),'Fed. Agency Identifier Table'!A$2:C$63,3,FALSE)),(VLOOKUP((LEFT(D1738,2)),'Fed. Agency Identifier Table'!A$2:C$63,3,FALSE)))))</f>
        <v/>
      </c>
      <c r="I1738" s="150" t="str">
        <f>IF(ISNUMBER(SEARCH("*.unk*",D1738)),"Other Federal Awards",IF(ISERROR(VLOOKUP(D1738,'CFDA Program Titles Table'!A$2:C$2607,3,FALSE)),"",VLOOKUP(D1738,'CFDA Program Titles Table'!A$2:C$2607,3,FALSE)))</f>
        <v/>
      </c>
      <c r="J1738" s="70"/>
      <c r="K1738" s="70"/>
      <c r="L1738" s="2"/>
      <c r="M1738" s="10"/>
      <c r="N1738" s="10"/>
      <c r="R1738" s="17"/>
      <c r="S1738" s="106" t="str">
        <f>IFERROR(IF(J1738="Y", "Research And Development Programs Cluster:", VLOOKUP(D1738,'Cluster Info'!$A$2:$B$113,2,FALSE)), "Non Cluster:")</f>
        <v>Non Cluster:</v>
      </c>
      <c r="T1738" s="106">
        <f t="shared" si="135"/>
        <v>0</v>
      </c>
      <c r="U1738" s="106">
        <f t="shared" si="137"/>
        <v>0</v>
      </c>
      <c r="V1738" s="106">
        <f t="shared" si="138"/>
        <v>0</v>
      </c>
      <c r="W1738" s="119">
        <f t="shared" si="136"/>
        <v>0</v>
      </c>
      <c r="X1738" s="106">
        <f t="shared" si="139"/>
        <v>0</v>
      </c>
    </row>
    <row r="1739" spans="1:24" ht="14">
      <c r="A1739" s="198"/>
      <c r="D1739" s="1"/>
      <c r="E1739" s="1"/>
      <c r="F1739" s="187"/>
      <c r="G1739" s="187"/>
      <c r="H1739" s="80" t="str">
        <f>IF(ISERROR(IF(ISERROR(VLOOKUP((LEFT(D1739,2)),'Fed. Agency Identifier Table'!A$2:C$63,3,FALSE)),(VLOOKUP((LEFT(D1739,1)),'Fed. Agency Identifier Table'!A$2:C$63,3,FALSE)),(VLOOKUP((LEFT(D1739,2)),'Fed. Agency Identifier Table'!A$2:C$63,3,FALSE)))),"",(IF(ISERROR(VLOOKUP((LEFT(D1739,2)),'Fed. Agency Identifier Table'!A$2:C$63,3,FALSE)),(VLOOKUP((LEFT(D1739,1)),'Fed. Agency Identifier Table'!A$2:C$63,3,FALSE)),(VLOOKUP((LEFT(D1739,2)),'Fed. Agency Identifier Table'!A$2:C$63,3,FALSE)))))</f>
        <v/>
      </c>
      <c r="I1739" s="150" t="str">
        <f>IF(ISNUMBER(SEARCH("*.unk*",D1739)),"Other Federal Awards",IF(ISERROR(VLOOKUP(D1739,'CFDA Program Titles Table'!A$2:C$2607,3,FALSE)),"",VLOOKUP(D1739,'CFDA Program Titles Table'!A$2:C$2607,3,FALSE)))</f>
        <v/>
      </c>
      <c r="J1739" s="70"/>
      <c r="K1739" s="70"/>
      <c r="L1739" s="2"/>
      <c r="M1739" s="10"/>
      <c r="N1739" s="10"/>
      <c r="R1739" s="17"/>
      <c r="S1739" s="106" t="str">
        <f>IFERROR(IF(J1739="Y", "Research And Development Programs Cluster:", VLOOKUP(D1739,'Cluster Info'!$A$2:$B$113,2,FALSE)), "Non Cluster:")</f>
        <v>Non Cluster:</v>
      </c>
      <c r="T1739" s="106">
        <f t="shared" si="135"/>
        <v>0</v>
      </c>
      <c r="U1739" s="106">
        <f t="shared" si="137"/>
        <v>0</v>
      </c>
      <c r="V1739" s="106">
        <f t="shared" si="138"/>
        <v>0</v>
      </c>
      <c r="W1739" s="119">
        <f t="shared" si="136"/>
        <v>0</v>
      </c>
      <c r="X1739" s="106">
        <f t="shared" si="139"/>
        <v>0</v>
      </c>
    </row>
    <row r="1740" spans="1:24" ht="14">
      <c r="A1740" s="198"/>
      <c r="D1740" s="1"/>
      <c r="E1740" s="1"/>
      <c r="F1740" s="187"/>
      <c r="G1740" s="187"/>
      <c r="H1740" s="80" t="str">
        <f>IF(ISERROR(IF(ISERROR(VLOOKUP((LEFT(D1740,2)),'Fed. Agency Identifier Table'!A$2:C$63,3,FALSE)),(VLOOKUP((LEFT(D1740,1)),'Fed. Agency Identifier Table'!A$2:C$63,3,FALSE)),(VLOOKUP((LEFT(D1740,2)),'Fed. Agency Identifier Table'!A$2:C$63,3,FALSE)))),"",(IF(ISERROR(VLOOKUP((LEFT(D1740,2)),'Fed. Agency Identifier Table'!A$2:C$63,3,FALSE)),(VLOOKUP((LEFT(D1740,1)),'Fed. Agency Identifier Table'!A$2:C$63,3,FALSE)),(VLOOKUP((LEFT(D1740,2)),'Fed. Agency Identifier Table'!A$2:C$63,3,FALSE)))))</f>
        <v/>
      </c>
      <c r="I1740" s="150" t="str">
        <f>IF(ISNUMBER(SEARCH("*.unk*",D1740)),"Other Federal Awards",IF(ISERROR(VLOOKUP(D1740,'CFDA Program Titles Table'!A$2:C$2607,3,FALSE)),"",VLOOKUP(D1740,'CFDA Program Titles Table'!A$2:C$2607,3,FALSE)))</f>
        <v/>
      </c>
      <c r="J1740" s="70"/>
      <c r="K1740" s="70"/>
      <c r="L1740" s="2"/>
      <c r="M1740" s="10"/>
      <c r="N1740" s="10"/>
      <c r="R1740" s="17"/>
      <c r="S1740" s="106" t="str">
        <f>IFERROR(IF(J1740="Y", "Research And Development Programs Cluster:", VLOOKUP(D1740,'Cluster Info'!$A$2:$B$113,2,FALSE)), "Non Cluster:")</f>
        <v>Non Cluster:</v>
      </c>
      <c r="T1740" s="106">
        <f t="shared" si="135"/>
        <v>0</v>
      </c>
      <c r="U1740" s="106">
        <f t="shared" si="137"/>
        <v>0</v>
      </c>
      <c r="V1740" s="106">
        <f t="shared" si="138"/>
        <v>0</v>
      </c>
      <c r="W1740" s="119">
        <f t="shared" si="136"/>
        <v>0</v>
      </c>
      <c r="X1740" s="106">
        <f t="shared" si="139"/>
        <v>0</v>
      </c>
    </row>
    <row r="1741" spans="1:24" ht="14">
      <c r="A1741" s="198"/>
      <c r="D1741" s="1"/>
      <c r="E1741" s="1"/>
      <c r="F1741" s="187"/>
      <c r="G1741" s="187"/>
      <c r="H1741" s="80" t="str">
        <f>IF(ISERROR(IF(ISERROR(VLOOKUP((LEFT(D1741,2)),'Fed. Agency Identifier Table'!A$2:C$63,3,FALSE)),(VLOOKUP((LEFT(D1741,1)),'Fed. Agency Identifier Table'!A$2:C$63,3,FALSE)),(VLOOKUP((LEFT(D1741,2)),'Fed. Agency Identifier Table'!A$2:C$63,3,FALSE)))),"",(IF(ISERROR(VLOOKUP((LEFT(D1741,2)),'Fed. Agency Identifier Table'!A$2:C$63,3,FALSE)),(VLOOKUP((LEFT(D1741,1)),'Fed. Agency Identifier Table'!A$2:C$63,3,FALSE)),(VLOOKUP((LEFT(D1741,2)),'Fed. Agency Identifier Table'!A$2:C$63,3,FALSE)))))</f>
        <v/>
      </c>
      <c r="I1741" s="150" t="str">
        <f>IF(ISNUMBER(SEARCH("*.unk*",D1741)),"Other Federal Awards",IF(ISERROR(VLOOKUP(D1741,'CFDA Program Titles Table'!A$2:C$2607,3,FALSE)),"",VLOOKUP(D1741,'CFDA Program Titles Table'!A$2:C$2607,3,FALSE)))</f>
        <v/>
      </c>
      <c r="J1741" s="70"/>
      <c r="K1741" s="70"/>
      <c r="L1741" s="2"/>
      <c r="M1741" s="10"/>
      <c r="N1741" s="10"/>
      <c r="R1741" s="17"/>
      <c r="S1741" s="106" t="str">
        <f>IFERROR(IF(J1741="Y", "Research And Development Programs Cluster:", VLOOKUP(D1741,'Cluster Info'!$A$2:$B$113,2,FALSE)), "Non Cluster:")</f>
        <v>Non Cluster:</v>
      </c>
      <c r="T1741" s="106">
        <f t="shared" si="135"/>
        <v>0</v>
      </c>
      <c r="U1741" s="106">
        <f t="shared" si="137"/>
        <v>0</v>
      </c>
      <c r="V1741" s="106">
        <f t="shared" si="138"/>
        <v>0</v>
      </c>
      <c r="W1741" s="119">
        <f t="shared" si="136"/>
        <v>0</v>
      </c>
      <c r="X1741" s="106">
        <f t="shared" si="139"/>
        <v>0</v>
      </c>
    </row>
    <row r="1742" spans="1:24" ht="14">
      <c r="A1742" s="198"/>
      <c r="D1742" s="1"/>
      <c r="E1742" s="1"/>
      <c r="F1742" s="187"/>
      <c r="G1742" s="187"/>
      <c r="H1742" s="80" t="str">
        <f>IF(ISERROR(IF(ISERROR(VLOOKUP((LEFT(D1742,2)),'Fed. Agency Identifier Table'!A$2:C$63,3,FALSE)),(VLOOKUP((LEFT(D1742,1)),'Fed. Agency Identifier Table'!A$2:C$63,3,FALSE)),(VLOOKUP((LEFT(D1742,2)),'Fed. Agency Identifier Table'!A$2:C$63,3,FALSE)))),"",(IF(ISERROR(VLOOKUP((LEFT(D1742,2)),'Fed. Agency Identifier Table'!A$2:C$63,3,FALSE)),(VLOOKUP((LEFT(D1742,1)),'Fed. Agency Identifier Table'!A$2:C$63,3,FALSE)),(VLOOKUP((LEFT(D1742,2)),'Fed. Agency Identifier Table'!A$2:C$63,3,FALSE)))))</f>
        <v/>
      </c>
      <c r="I1742" s="150" t="str">
        <f>IF(ISNUMBER(SEARCH("*.unk*",D1742)),"Other Federal Awards",IF(ISERROR(VLOOKUP(D1742,'CFDA Program Titles Table'!A$2:C$2607,3,FALSE)),"",VLOOKUP(D1742,'CFDA Program Titles Table'!A$2:C$2607,3,FALSE)))</f>
        <v/>
      </c>
      <c r="J1742" s="70"/>
      <c r="K1742" s="70"/>
      <c r="L1742" s="2"/>
      <c r="M1742" s="10"/>
      <c r="N1742" s="10"/>
      <c r="R1742" s="17"/>
      <c r="S1742" s="106" t="str">
        <f>IFERROR(IF(J1742="Y", "Research And Development Programs Cluster:", VLOOKUP(D1742,'Cluster Info'!$A$2:$B$113,2,FALSE)), "Non Cluster:")</f>
        <v>Non Cluster:</v>
      </c>
      <c r="T1742" s="106">
        <f t="shared" si="135"/>
        <v>0</v>
      </c>
      <c r="U1742" s="106">
        <f t="shared" si="137"/>
        <v>0</v>
      </c>
      <c r="V1742" s="106">
        <f t="shared" si="138"/>
        <v>0</v>
      </c>
      <c r="W1742" s="119">
        <f t="shared" si="136"/>
        <v>0</v>
      </c>
      <c r="X1742" s="106">
        <f t="shared" si="139"/>
        <v>0</v>
      </c>
    </row>
    <row r="1743" spans="1:24" ht="14">
      <c r="A1743" s="198"/>
      <c r="D1743" s="1"/>
      <c r="E1743" s="1"/>
      <c r="F1743" s="187"/>
      <c r="G1743" s="187"/>
      <c r="H1743" s="80" t="str">
        <f>IF(ISERROR(IF(ISERROR(VLOOKUP((LEFT(D1743,2)),'Fed. Agency Identifier Table'!A$2:C$63,3,FALSE)),(VLOOKUP((LEFT(D1743,1)),'Fed. Agency Identifier Table'!A$2:C$63,3,FALSE)),(VLOOKUP((LEFT(D1743,2)),'Fed. Agency Identifier Table'!A$2:C$63,3,FALSE)))),"",(IF(ISERROR(VLOOKUP((LEFT(D1743,2)),'Fed. Agency Identifier Table'!A$2:C$63,3,FALSE)),(VLOOKUP((LEFT(D1743,1)),'Fed. Agency Identifier Table'!A$2:C$63,3,FALSE)),(VLOOKUP((LEFT(D1743,2)),'Fed. Agency Identifier Table'!A$2:C$63,3,FALSE)))))</f>
        <v/>
      </c>
      <c r="I1743" s="150" t="str">
        <f>IF(ISNUMBER(SEARCH("*.unk*",D1743)),"Other Federal Awards",IF(ISERROR(VLOOKUP(D1743,'CFDA Program Titles Table'!A$2:C$2607,3,FALSE)),"",VLOOKUP(D1743,'CFDA Program Titles Table'!A$2:C$2607,3,FALSE)))</f>
        <v/>
      </c>
      <c r="J1743" s="70"/>
      <c r="K1743" s="70"/>
      <c r="L1743" s="2"/>
      <c r="M1743" s="10"/>
      <c r="N1743" s="10"/>
      <c r="R1743" s="17"/>
      <c r="S1743" s="106" t="str">
        <f>IFERROR(IF(J1743="Y", "Research And Development Programs Cluster:", VLOOKUP(D1743,'Cluster Info'!$A$2:$B$113,2,FALSE)), "Non Cluster:")</f>
        <v>Non Cluster:</v>
      </c>
      <c r="T1743" s="106">
        <f t="shared" si="135"/>
        <v>0</v>
      </c>
      <c r="U1743" s="106">
        <f t="shared" si="137"/>
        <v>0</v>
      </c>
      <c r="V1743" s="106">
        <f t="shared" si="138"/>
        <v>0</v>
      </c>
      <c r="W1743" s="119">
        <f t="shared" si="136"/>
        <v>0</v>
      </c>
      <c r="X1743" s="106">
        <f t="shared" si="139"/>
        <v>0</v>
      </c>
    </row>
    <row r="1744" spans="1:24" ht="14">
      <c r="A1744" s="198"/>
      <c r="D1744" s="1"/>
      <c r="E1744" s="1"/>
      <c r="F1744" s="187"/>
      <c r="G1744" s="187"/>
      <c r="H1744" s="80" t="str">
        <f>IF(ISERROR(IF(ISERROR(VLOOKUP((LEFT(D1744,2)),'Fed. Agency Identifier Table'!A$2:C$63,3,FALSE)),(VLOOKUP((LEFT(D1744,1)),'Fed. Agency Identifier Table'!A$2:C$63,3,FALSE)),(VLOOKUP((LEFT(D1744,2)),'Fed. Agency Identifier Table'!A$2:C$63,3,FALSE)))),"",(IF(ISERROR(VLOOKUP((LEFT(D1744,2)),'Fed. Agency Identifier Table'!A$2:C$63,3,FALSE)),(VLOOKUP((LEFT(D1744,1)),'Fed. Agency Identifier Table'!A$2:C$63,3,FALSE)),(VLOOKUP((LEFT(D1744,2)),'Fed. Agency Identifier Table'!A$2:C$63,3,FALSE)))))</f>
        <v/>
      </c>
      <c r="I1744" s="150" t="str">
        <f>IF(ISNUMBER(SEARCH("*.unk*",D1744)),"Other Federal Awards",IF(ISERROR(VLOOKUP(D1744,'CFDA Program Titles Table'!A$2:C$2607,3,FALSE)),"",VLOOKUP(D1744,'CFDA Program Titles Table'!A$2:C$2607,3,FALSE)))</f>
        <v/>
      </c>
      <c r="J1744" s="70"/>
      <c r="K1744" s="70"/>
      <c r="L1744" s="2"/>
      <c r="M1744" s="10"/>
      <c r="N1744" s="10"/>
      <c r="R1744" s="17"/>
      <c r="S1744" s="106" t="str">
        <f>IFERROR(IF(J1744="Y", "Research And Development Programs Cluster:", VLOOKUP(D1744,'Cluster Info'!$A$2:$B$113,2,FALSE)), "Non Cluster:")</f>
        <v>Non Cluster:</v>
      </c>
      <c r="T1744" s="106">
        <f t="shared" si="135"/>
        <v>0</v>
      </c>
      <c r="U1744" s="106">
        <f t="shared" si="137"/>
        <v>0</v>
      </c>
      <c r="V1744" s="106">
        <f t="shared" si="138"/>
        <v>0</v>
      </c>
      <c r="W1744" s="119">
        <f t="shared" si="136"/>
        <v>0</v>
      </c>
      <c r="X1744" s="106">
        <f t="shared" si="139"/>
        <v>0</v>
      </c>
    </row>
    <row r="1745" spans="1:24" ht="14">
      <c r="A1745" s="198"/>
      <c r="D1745" s="1"/>
      <c r="E1745" s="1"/>
      <c r="F1745" s="187"/>
      <c r="G1745" s="187"/>
      <c r="H1745" s="80" t="str">
        <f>IF(ISERROR(IF(ISERROR(VLOOKUP((LEFT(D1745,2)),'Fed. Agency Identifier Table'!A$2:C$63,3,FALSE)),(VLOOKUP((LEFT(D1745,1)),'Fed. Agency Identifier Table'!A$2:C$63,3,FALSE)),(VLOOKUP((LEFT(D1745,2)),'Fed. Agency Identifier Table'!A$2:C$63,3,FALSE)))),"",(IF(ISERROR(VLOOKUP((LEFT(D1745,2)),'Fed. Agency Identifier Table'!A$2:C$63,3,FALSE)),(VLOOKUP((LEFT(D1745,1)),'Fed. Agency Identifier Table'!A$2:C$63,3,FALSE)),(VLOOKUP((LEFT(D1745,2)),'Fed. Agency Identifier Table'!A$2:C$63,3,FALSE)))))</f>
        <v/>
      </c>
      <c r="I1745" s="150" t="str">
        <f>IF(ISNUMBER(SEARCH("*.unk*",D1745)),"Other Federal Awards",IF(ISERROR(VLOOKUP(D1745,'CFDA Program Titles Table'!A$2:C$2607,3,FALSE)),"",VLOOKUP(D1745,'CFDA Program Titles Table'!A$2:C$2607,3,FALSE)))</f>
        <v/>
      </c>
      <c r="J1745" s="70"/>
      <c r="K1745" s="70"/>
      <c r="L1745" s="2"/>
      <c r="M1745" s="10"/>
      <c r="N1745" s="10"/>
      <c r="R1745" s="17"/>
      <c r="S1745" s="106" t="str">
        <f>IFERROR(IF(J1745="Y", "Research And Development Programs Cluster:", VLOOKUP(D1745,'Cluster Info'!$A$2:$B$113,2,FALSE)), "Non Cluster:")</f>
        <v>Non Cluster:</v>
      </c>
      <c r="T1745" s="106">
        <f t="shared" si="135"/>
        <v>0</v>
      </c>
      <c r="U1745" s="106">
        <f t="shared" si="137"/>
        <v>0</v>
      </c>
      <c r="V1745" s="106">
        <f t="shared" si="138"/>
        <v>0</v>
      </c>
      <c r="W1745" s="119">
        <f t="shared" si="136"/>
        <v>0</v>
      </c>
      <c r="X1745" s="106">
        <f t="shared" si="139"/>
        <v>0</v>
      </c>
    </row>
    <row r="1746" spans="1:24" ht="14">
      <c r="A1746" s="198"/>
      <c r="D1746" s="1"/>
      <c r="E1746" s="1"/>
      <c r="F1746" s="187"/>
      <c r="G1746" s="187"/>
      <c r="H1746" s="80" t="str">
        <f>IF(ISERROR(IF(ISERROR(VLOOKUP((LEFT(D1746,2)),'Fed. Agency Identifier Table'!A$2:C$63,3,FALSE)),(VLOOKUP((LEFT(D1746,1)),'Fed. Agency Identifier Table'!A$2:C$63,3,FALSE)),(VLOOKUP((LEFT(D1746,2)),'Fed. Agency Identifier Table'!A$2:C$63,3,FALSE)))),"",(IF(ISERROR(VLOOKUP((LEFT(D1746,2)),'Fed. Agency Identifier Table'!A$2:C$63,3,FALSE)),(VLOOKUP((LEFT(D1746,1)),'Fed. Agency Identifier Table'!A$2:C$63,3,FALSE)),(VLOOKUP((LEFT(D1746,2)),'Fed. Agency Identifier Table'!A$2:C$63,3,FALSE)))))</f>
        <v/>
      </c>
      <c r="I1746" s="150" t="str">
        <f>IF(ISNUMBER(SEARCH("*.unk*",D1746)),"Other Federal Awards",IF(ISERROR(VLOOKUP(D1746,'CFDA Program Titles Table'!A$2:C$2607,3,FALSE)),"",VLOOKUP(D1746,'CFDA Program Titles Table'!A$2:C$2607,3,FALSE)))</f>
        <v/>
      </c>
      <c r="J1746" s="70"/>
      <c r="K1746" s="70"/>
      <c r="L1746" s="2"/>
      <c r="M1746" s="10"/>
      <c r="N1746" s="10"/>
      <c r="R1746" s="17"/>
      <c r="S1746" s="106" t="str">
        <f>IFERROR(IF(J1746="Y", "Research And Development Programs Cluster:", VLOOKUP(D1746,'Cluster Info'!$A$2:$B$113,2,FALSE)), "Non Cluster:")</f>
        <v>Non Cluster:</v>
      </c>
      <c r="T1746" s="106">
        <f t="shared" si="135"/>
        <v>0</v>
      </c>
      <c r="U1746" s="106">
        <f t="shared" si="137"/>
        <v>0</v>
      </c>
      <c r="V1746" s="106">
        <f t="shared" si="138"/>
        <v>0</v>
      </c>
      <c r="W1746" s="119">
        <f t="shared" si="136"/>
        <v>0</v>
      </c>
      <c r="X1746" s="106">
        <f t="shared" si="139"/>
        <v>0</v>
      </c>
    </row>
    <row r="1747" spans="1:24" ht="14">
      <c r="A1747" s="198"/>
      <c r="D1747" s="1"/>
      <c r="E1747" s="1"/>
      <c r="F1747" s="187"/>
      <c r="G1747" s="187"/>
      <c r="H1747" s="80" t="str">
        <f>IF(ISERROR(IF(ISERROR(VLOOKUP((LEFT(D1747,2)),'Fed. Agency Identifier Table'!A$2:C$63,3,FALSE)),(VLOOKUP((LEFT(D1747,1)),'Fed. Agency Identifier Table'!A$2:C$63,3,FALSE)),(VLOOKUP((LEFT(D1747,2)),'Fed. Agency Identifier Table'!A$2:C$63,3,FALSE)))),"",(IF(ISERROR(VLOOKUP((LEFT(D1747,2)),'Fed. Agency Identifier Table'!A$2:C$63,3,FALSE)),(VLOOKUP((LEFT(D1747,1)),'Fed. Agency Identifier Table'!A$2:C$63,3,FALSE)),(VLOOKUP((LEFT(D1747,2)),'Fed. Agency Identifier Table'!A$2:C$63,3,FALSE)))))</f>
        <v/>
      </c>
      <c r="I1747" s="150" t="str">
        <f>IF(ISNUMBER(SEARCH("*.unk*",D1747)),"Other Federal Awards",IF(ISERROR(VLOOKUP(D1747,'CFDA Program Titles Table'!A$2:C$2607,3,FALSE)),"",VLOOKUP(D1747,'CFDA Program Titles Table'!A$2:C$2607,3,FALSE)))</f>
        <v/>
      </c>
      <c r="J1747" s="70"/>
      <c r="K1747" s="70"/>
      <c r="L1747" s="2"/>
      <c r="M1747" s="10"/>
      <c r="N1747" s="10"/>
      <c r="R1747" s="17"/>
      <c r="S1747" s="106" t="str">
        <f>IFERROR(IF(J1747="Y", "Research And Development Programs Cluster:", VLOOKUP(D1747,'Cluster Info'!$A$2:$B$113,2,FALSE)), "Non Cluster:")</f>
        <v>Non Cluster:</v>
      </c>
      <c r="T1747" s="106">
        <f t="shared" si="135"/>
        <v>0</v>
      </c>
      <c r="U1747" s="106">
        <f t="shared" si="137"/>
        <v>0</v>
      </c>
      <c r="V1747" s="106">
        <f t="shared" si="138"/>
        <v>0</v>
      </c>
      <c r="W1747" s="119">
        <f t="shared" si="136"/>
        <v>0</v>
      </c>
      <c r="X1747" s="106">
        <f t="shared" si="139"/>
        <v>0</v>
      </c>
    </row>
    <row r="1748" spans="1:24" ht="14">
      <c r="A1748" s="198"/>
      <c r="D1748" s="1"/>
      <c r="E1748" s="1"/>
      <c r="F1748" s="187"/>
      <c r="G1748" s="187"/>
      <c r="H1748" s="80" t="str">
        <f>IF(ISERROR(IF(ISERROR(VLOOKUP((LEFT(D1748,2)),'Fed. Agency Identifier Table'!A$2:C$63,3,FALSE)),(VLOOKUP((LEFT(D1748,1)),'Fed. Agency Identifier Table'!A$2:C$63,3,FALSE)),(VLOOKUP((LEFT(D1748,2)),'Fed. Agency Identifier Table'!A$2:C$63,3,FALSE)))),"",(IF(ISERROR(VLOOKUP((LEFT(D1748,2)),'Fed. Agency Identifier Table'!A$2:C$63,3,FALSE)),(VLOOKUP((LEFT(D1748,1)),'Fed. Agency Identifier Table'!A$2:C$63,3,FALSE)),(VLOOKUP((LEFT(D1748,2)),'Fed. Agency Identifier Table'!A$2:C$63,3,FALSE)))))</f>
        <v/>
      </c>
      <c r="I1748" s="150" t="str">
        <f>IF(ISNUMBER(SEARCH("*.unk*",D1748)),"Other Federal Awards",IF(ISERROR(VLOOKUP(D1748,'CFDA Program Titles Table'!A$2:C$2607,3,FALSE)),"",VLOOKUP(D1748,'CFDA Program Titles Table'!A$2:C$2607,3,FALSE)))</f>
        <v/>
      </c>
      <c r="J1748" s="70"/>
      <c r="K1748" s="70"/>
      <c r="L1748" s="2"/>
      <c r="M1748" s="10"/>
      <c r="N1748" s="10"/>
      <c r="R1748" s="17"/>
      <c r="S1748" s="106" t="str">
        <f>IFERROR(IF(J1748="Y", "Research And Development Programs Cluster:", VLOOKUP(D1748,'Cluster Info'!$A$2:$B$113,2,FALSE)), "Non Cluster:")</f>
        <v>Non Cluster:</v>
      </c>
      <c r="T1748" s="106">
        <f t="shared" si="135"/>
        <v>0</v>
      </c>
      <c r="U1748" s="106">
        <f t="shared" si="137"/>
        <v>0</v>
      </c>
      <c r="V1748" s="106">
        <f t="shared" si="138"/>
        <v>0</v>
      </c>
      <c r="W1748" s="119">
        <f t="shared" si="136"/>
        <v>0</v>
      </c>
      <c r="X1748" s="106">
        <f t="shared" si="139"/>
        <v>0</v>
      </c>
    </row>
    <row r="1749" spans="1:24" ht="14">
      <c r="A1749" s="198"/>
      <c r="D1749" s="1"/>
      <c r="E1749" s="1"/>
      <c r="F1749" s="187"/>
      <c r="G1749" s="187"/>
      <c r="H1749" s="80" t="str">
        <f>IF(ISERROR(IF(ISERROR(VLOOKUP((LEFT(D1749,2)),'Fed. Agency Identifier Table'!A$2:C$63,3,FALSE)),(VLOOKUP((LEFT(D1749,1)),'Fed. Agency Identifier Table'!A$2:C$63,3,FALSE)),(VLOOKUP((LEFT(D1749,2)),'Fed. Agency Identifier Table'!A$2:C$63,3,FALSE)))),"",(IF(ISERROR(VLOOKUP((LEFT(D1749,2)),'Fed. Agency Identifier Table'!A$2:C$63,3,FALSE)),(VLOOKUP((LEFT(D1749,1)),'Fed. Agency Identifier Table'!A$2:C$63,3,FALSE)),(VLOOKUP((LEFT(D1749,2)),'Fed. Agency Identifier Table'!A$2:C$63,3,FALSE)))))</f>
        <v/>
      </c>
      <c r="I1749" s="150" t="str">
        <f>IF(ISNUMBER(SEARCH("*.unk*",D1749)),"Other Federal Awards",IF(ISERROR(VLOOKUP(D1749,'CFDA Program Titles Table'!A$2:C$2607,3,FALSE)),"",VLOOKUP(D1749,'CFDA Program Titles Table'!A$2:C$2607,3,FALSE)))</f>
        <v/>
      </c>
      <c r="J1749" s="70"/>
      <c r="K1749" s="70"/>
      <c r="L1749" s="2"/>
      <c r="M1749" s="10"/>
      <c r="N1749" s="10"/>
      <c r="R1749" s="17"/>
      <c r="S1749" s="106" t="str">
        <f>IFERROR(IF(J1749="Y", "Research And Development Programs Cluster:", VLOOKUP(D1749,'Cluster Info'!$A$2:$B$113,2,FALSE)), "Non Cluster:")</f>
        <v>Non Cluster:</v>
      </c>
      <c r="T1749" s="106">
        <f t="shared" si="135"/>
        <v>0</v>
      </c>
      <c r="U1749" s="106">
        <f t="shared" si="137"/>
        <v>0</v>
      </c>
      <c r="V1749" s="106">
        <f t="shared" si="138"/>
        <v>0</v>
      </c>
      <c r="W1749" s="119">
        <f t="shared" si="136"/>
        <v>0</v>
      </c>
      <c r="X1749" s="106">
        <f t="shared" si="139"/>
        <v>0</v>
      </c>
    </row>
    <row r="1750" spans="1:24" ht="14">
      <c r="A1750" s="198"/>
      <c r="D1750" s="1"/>
      <c r="E1750" s="1"/>
      <c r="F1750" s="187"/>
      <c r="G1750" s="187"/>
      <c r="H1750" s="80" t="str">
        <f>IF(ISERROR(IF(ISERROR(VLOOKUP((LEFT(D1750,2)),'Fed. Agency Identifier Table'!A$2:C$63,3,FALSE)),(VLOOKUP((LEFT(D1750,1)),'Fed. Agency Identifier Table'!A$2:C$63,3,FALSE)),(VLOOKUP((LEFT(D1750,2)),'Fed. Agency Identifier Table'!A$2:C$63,3,FALSE)))),"",(IF(ISERROR(VLOOKUP((LEFT(D1750,2)),'Fed. Agency Identifier Table'!A$2:C$63,3,FALSE)),(VLOOKUP((LEFT(D1750,1)),'Fed. Agency Identifier Table'!A$2:C$63,3,FALSE)),(VLOOKUP((LEFT(D1750,2)),'Fed. Agency Identifier Table'!A$2:C$63,3,FALSE)))))</f>
        <v/>
      </c>
      <c r="I1750" s="150" t="str">
        <f>IF(ISNUMBER(SEARCH("*.unk*",D1750)),"Other Federal Awards",IF(ISERROR(VLOOKUP(D1750,'CFDA Program Titles Table'!A$2:C$2607,3,FALSE)),"",VLOOKUP(D1750,'CFDA Program Titles Table'!A$2:C$2607,3,FALSE)))</f>
        <v/>
      </c>
      <c r="J1750" s="70"/>
      <c r="K1750" s="70"/>
      <c r="L1750" s="2"/>
      <c r="M1750" s="10"/>
      <c r="N1750" s="10"/>
      <c r="R1750" s="17"/>
      <c r="S1750" s="106" t="str">
        <f>IFERROR(IF(J1750="Y", "Research And Development Programs Cluster:", VLOOKUP(D1750,'Cluster Info'!$A$2:$B$113,2,FALSE)), "Non Cluster:")</f>
        <v>Non Cluster:</v>
      </c>
      <c r="T1750" s="106">
        <f t="shared" si="135"/>
        <v>0</v>
      </c>
      <c r="U1750" s="106">
        <f t="shared" si="137"/>
        <v>0</v>
      </c>
      <c r="V1750" s="106">
        <f t="shared" si="138"/>
        <v>0</v>
      </c>
      <c r="W1750" s="119">
        <f t="shared" si="136"/>
        <v>0</v>
      </c>
      <c r="X1750" s="106">
        <f t="shared" si="139"/>
        <v>0</v>
      </c>
    </row>
    <row r="1751" spans="1:24" ht="14">
      <c r="A1751" s="198"/>
      <c r="D1751" s="1"/>
      <c r="E1751" s="1"/>
      <c r="F1751" s="187"/>
      <c r="G1751" s="187"/>
      <c r="H1751" s="80" t="str">
        <f>IF(ISERROR(IF(ISERROR(VLOOKUP((LEFT(D1751,2)),'Fed. Agency Identifier Table'!A$2:C$63,3,FALSE)),(VLOOKUP((LEFT(D1751,1)),'Fed. Agency Identifier Table'!A$2:C$63,3,FALSE)),(VLOOKUP((LEFT(D1751,2)),'Fed. Agency Identifier Table'!A$2:C$63,3,FALSE)))),"",(IF(ISERROR(VLOOKUP((LEFT(D1751,2)),'Fed. Agency Identifier Table'!A$2:C$63,3,FALSE)),(VLOOKUP((LEFT(D1751,1)),'Fed. Agency Identifier Table'!A$2:C$63,3,FALSE)),(VLOOKUP((LEFT(D1751,2)),'Fed. Agency Identifier Table'!A$2:C$63,3,FALSE)))))</f>
        <v/>
      </c>
      <c r="I1751" s="150" t="str">
        <f>IF(ISNUMBER(SEARCH("*.unk*",D1751)),"Other Federal Awards",IF(ISERROR(VLOOKUP(D1751,'CFDA Program Titles Table'!A$2:C$2607,3,FALSE)),"",VLOOKUP(D1751,'CFDA Program Titles Table'!A$2:C$2607,3,FALSE)))</f>
        <v/>
      </c>
      <c r="J1751" s="70"/>
      <c r="K1751" s="70"/>
      <c r="L1751" s="2"/>
      <c r="M1751" s="10"/>
      <c r="N1751" s="10"/>
      <c r="R1751" s="17"/>
      <c r="S1751" s="106" t="str">
        <f>IFERROR(IF(J1751="Y", "Research And Development Programs Cluster:", VLOOKUP(D1751,'Cluster Info'!$A$2:$B$113,2,FALSE)), "Non Cluster:")</f>
        <v>Non Cluster:</v>
      </c>
      <c r="T1751" s="106">
        <f t="shared" si="135"/>
        <v>0</v>
      </c>
      <c r="U1751" s="106">
        <f t="shared" si="137"/>
        <v>0</v>
      </c>
      <c r="V1751" s="106">
        <f t="shared" si="138"/>
        <v>0</v>
      </c>
      <c r="W1751" s="119">
        <f t="shared" si="136"/>
        <v>0</v>
      </c>
      <c r="X1751" s="106">
        <f t="shared" si="139"/>
        <v>0</v>
      </c>
    </row>
    <row r="1752" spans="1:24" ht="14">
      <c r="A1752" s="198"/>
      <c r="D1752" s="1"/>
      <c r="E1752" s="1"/>
      <c r="F1752" s="187"/>
      <c r="G1752" s="187"/>
      <c r="H1752" s="80" t="str">
        <f>IF(ISERROR(IF(ISERROR(VLOOKUP((LEFT(D1752,2)),'Fed. Agency Identifier Table'!A$2:C$63,3,FALSE)),(VLOOKUP((LEFT(D1752,1)),'Fed. Agency Identifier Table'!A$2:C$63,3,FALSE)),(VLOOKUP((LEFT(D1752,2)),'Fed. Agency Identifier Table'!A$2:C$63,3,FALSE)))),"",(IF(ISERROR(VLOOKUP((LEFT(D1752,2)),'Fed. Agency Identifier Table'!A$2:C$63,3,FALSE)),(VLOOKUP((LEFT(D1752,1)),'Fed. Agency Identifier Table'!A$2:C$63,3,FALSE)),(VLOOKUP((LEFT(D1752,2)),'Fed. Agency Identifier Table'!A$2:C$63,3,FALSE)))))</f>
        <v/>
      </c>
      <c r="I1752" s="150" t="str">
        <f>IF(ISNUMBER(SEARCH("*.unk*",D1752)),"Other Federal Awards",IF(ISERROR(VLOOKUP(D1752,'CFDA Program Titles Table'!A$2:C$2607,3,FALSE)),"",VLOOKUP(D1752,'CFDA Program Titles Table'!A$2:C$2607,3,FALSE)))</f>
        <v/>
      </c>
      <c r="J1752" s="70"/>
      <c r="K1752" s="70"/>
      <c r="L1752" s="2"/>
      <c r="M1752" s="10"/>
      <c r="N1752" s="10"/>
      <c r="R1752" s="17"/>
      <c r="S1752" s="106" t="str">
        <f>IFERROR(IF(J1752="Y", "Research And Development Programs Cluster:", VLOOKUP(D1752,'Cluster Info'!$A$2:$B$113,2,FALSE)), "Non Cluster:")</f>
        <v>Non Cluster:</v>
      </c>
      <c r="T1752" s="106">
        <f t="shared" si="135"/>
        <v>0</v>
      </c>
      <c r="U1752" s="106">
        <f t="shared" si="137"/>
        <v>0</v>
      </c>
      <c r="V1752" s="106">
        <f t="shared" si="138"/>
        <v>0</v>
      </c>
      <c r="W1752" s="119">
        <f t="shared" si="136"/>
        <v>0</v>
      </c>
      <c r="X1752" s="106">
        <f t="shared" si="139"/>
        <v>0</v>
      </c>
    </row>
    <row r="1753" spans="1:24" ht="14">
      <c r="A1753" s="198"/>
      <c r="D1753" s="1"/>
      <c r="E1753" s="1"/>
      <c r="F1753" s="187"/>
      <c r="G1753" s="187"/>
      <c r="H1753" s="80" t="str">
        <f>IF(ISERROR(IF(ISERROR(VLOOKUP((LEFT(D1753,2)),'Fed. Agency Identifier Table'!A$2:C$63,3,FALSE)),(VLOOKUP((LEFT(D1753,1)),'Fed. Agency Identifier Table'!A$2:C$63,3,FALSE)),(VLOOKUP((LEFT(D1753,2)),'Fed. Agency Identifier Table'!A$2:C$63,3,FALSE)))),"",(IF(ISERROR(VLOOKUP((LEFT(D1753,2)),'Fed. Agency Identifier Table'!A$2:C$63,3,FALSE)),(VLOOKUP((LEFT(D1753,1)),'Fed. Agency Identifier Table'!A$2:C$63,3,FALSE)),(VLOOKUP((LEFT(D1753,2)),'Fed. Agency Identifier Table'!A$2:C$63,3,FALSE)))))</f>
        <v/>
      </c>
      <c r="I1753" s="150" t="str">
        <f>IF(ISNUMBER(SEARCH("*.unk*",D1753)),"Other Federal Awards",IF(ISERROR(VLOOKUP(D1753,'CFDA Program Titles Table'!A$2:C$2607,3,FALSE)),"",VLOOKUP(D1753,'CFDA Program Titles Table'!A$2:C$2607,3,FALSE)))</f>
        <v/>
      </c>
      <c r="J1753" s="70"/>
      <c r="K1753" s="70"/>
      <c r="L1753" s="2"/>
      <c r="M1753" s="10"/>
      <c r="N1753" s="10"/>
      <c r="R1753" s="17"/>
      <c r="S1753" s="106" t="str">
        <f>IFERROR(IF(J1753="Y", "Research And Development Programs Cluster:", VLOOKUP(D1753,'Cluster Info'!$A$2:$B$113,2,FALSE)), "Non Cluster:")</f>
        <v>Non Cluster:</v>
      </c>
      <c r="T1753" s="106">
        <f t="shared" si="135"/>
        <v>0</v>
      </c>
      <c r="U1753" s="106">
        <f t="shared" si="137"/>
        <v>0</v>
      </c>
      <c r="V1753" s="106">
        <f t="shared" si="138"/>
        <v>0</v>
      </c>
      <c r="W1753" s="119">
        <f t="shared" si="136"/>
        <v>0</v>
      </c>
      <c r="X1753" s="106">
        <f t="shared" si="139"/>
        <v>0</v>
      </c>
    </row>
    <row r="1754" spans="1:24" ht="14">
      <c r="A1754" s="198"/>
      <c r="D1754" s="1"/>
      <c r="E1754" s="1"/>
      <c r="F1754" s="187"/>
      <c r="G1754" s="187"/>
      <c r="H1754" s="80" t="str">
        <f>IF(ISERROR(IF(ISERROR(VLOOKUP((LEFT(D1754,2)),'Fed. Agency Identifier Table'!A$2:C$63,3,FALSE)),(VLOOKUP((LEFT(D1754,1)),'Fed. Agency Identifier Table'!A$2:C$63,3,FALSE)),(VLOOKUP((LEFT(D1754,2)),'Fed. Agency Identifier Table'!A$2:C$63,3,FALSE)))),"",(IF(ISERROR(VLOOKUP((LEFT(D1754,2)),'Fed. Agency Identifier Table'!A$2:C$63,3,FALSE)),(VLOOKUP((LEFT(D1754,1)),'Fed. Agency Identifier Table'!A$2:C$63,3,FALSE)),(VLOOKUP((LEFT(D1754,2)),'Fed. Agency Identifier Table'!A$2:C$63,3,FALSE)))))</f>
        <v/>
      </c>
      <c r="I1754" s="150" t="str">
        <f>IF(ISNUMBER(SEARCH("*.unk*",D1754)),"Other Federal Awards",IF(ISERROR(VLOOKUP(D1754,'CFDA Program Titles Table'!A$2:C$2607,3,FALSE)),"",VLOOKUP(D1754,'CFDA Program Titles Table'!A$2:C$2607,3,FALSE)))</f>
        <v/>
      </c>
      <c r="J1754" s="70"/>
      <c r="K1754" s="70"/>
      <c r="L1754" s="2"/>
      <c r="M1754" s="10"/>
      <c r="N1754" s="10"/>
      <c r="R1754" s="17"/>
      <c r="S1754" s="106" t="str">
        <f>IFERROR(IF(J1754="Y", "Research And Development Programs Cluster:", VLOOKUP(D1754,'Cluster Info'!$A$2:$B$113,2,FALSE)), "Non Cluster:")</f>
        <v>Non Cluster:</v>
      </c>
      <c r="T1754" s="106">
        <f t="shared" si="135"/>
        <v>0</v>
      </c>
      <c r="U1754" s="106">
        <f t="shared" si="137"/>
        <v>0</v>
      </c>
      <c r="V1754" s="106">
        <f t="shared" si="138"/>
        <v>0</v>
      </c>
      <c r="W1754" s="119">
        <f t="shared" si="136"/>
        <v>0</v>
      </c>
      <c r="X1754" s="106">
        <f t="shared" si="139"/>
        <v>0</v>
      </c>
    </row>
    <row r="1755" spans="1:24" ht="14">
      <c r="A1755" s="198"/>
      <c r="D1755" s="1"/>
      <c r="E1755" s="1"/>
      <c r="F1755" s="187"/>
      <c r="G1755" s="187"/>
      <c r="H1755" s="80" t="str">
        <f>IF(ISERROR(IF(ISERROR(VLOOKUP((LEFT(D1755,2)),'Fed. Agency Identifier Table'!A$2:C$63,3,FALSE)),(VLOOKUP((LEFT(D1755,1)),'Fed. Agency Identifier Table'!A$2:C$63,3,FALSE)),(VLOOKUP((LEFT(D1755,2)),'Fed. Agency Identifier Table'!A$2:C$63,3,FALSE)))),"",(IF(ISERROR(VLOOKUP((LEFT(D1755,2)),'Fed. Agency Identifier Table'!A$2:C$63,3,FALSE)),(VLOOKUP((LEFT(D1755,1)),'Fed. Agency Identifier Table'!A$2:C$63,3,FALSE)),(VLOOKUP((LEFT(D1755,2)),'Fed. Agency Identifier Table'!A$2:C$63,3,FALSE)))))</f>
        <v/>
      </c>
      <c r="I1755" s="150" t="str">
        <f>IF(ISNUMBER(SEARCH("*.unk*",D1755)),"Other Federal Awards",IF(ISERROR(VLOOKUP(D1755,'CFDA Program Titles Table'!A$2:C$2607,3,FALSE)),"",VLOOKUP(D1755,'CFDA Program Titles Table'!A$2:C$2607,3,FALSE)))</f>
        <v/>
      </c>
      <c r="J1755" s="70"/>
      <c r="K1755" s="70"/>
      <c r="L1755" s="2"/>
      <c r="M1755" s="10"/>
      <c r="N1755" s="10"/>
      <c r="R1755" s="17"/>
      <c r="S1755" s="106" t="str">
        <f>IFERROR(IF(J1755="Y", "Research And Development Programs Cluster:", VLOOKUP(D1755,'Cluster Info'!$A$2:$B$113,2,FALSE)), "Non Cluster:")</f>
        <v>Non Cluster:</v>
      </c>
      <c r="T1755" s="106">
        <f t="shared" si="135"/>
        <v>0</v>
      </c>
      <c r="U1755" s="106">
        <f t="shared" si="137"/>
        <v>0</v>
      </c>
      <c r="V1755" s="106">
        <f t="shared" si="138"/>
        <v>0</v>
      </c>
      <c r="W1755" s="119">
        <f t="shared" si="136"/>
        <v>0</v>
      </c>
      <c r="X1755" s="106">
        <f t="shared" si="139"/>
        <v>0</v>
      </c>
    </row>
    <row r="1756" spans="1:24" ht="14">
      <c r="A1756" s="198"/>
      <c r="D1756" s="1"/>
      <c r="E1756" s="1"/>
      <c r="F1756" s="187"/>
      <c r="G1756" s="187"/>
      <c r="H1756" s="80" t="str">
        <f>IF(ISERROR(IF(ISERROR(VLOOKUP((LEFT(D1756,2)),'Fed. Agency Identifier Table'!A$2:C$63,3,FALSE)),(VLOOKUP((LEFT(D1756,1)),'Fed. Agency Identifier Table'!A$2:C$63,3,FALSE)),(VLOOKUP((LEFT(D1756,2)),'Fed. Agency Identifier Table'!A$2:C$63,3,FALSE)))),"",(IF(ISERROR(VLOOKUP((LEFT(D1756,2)),'Fed. Agency Identifier Table'!A$2:C$63,3,FALSE)),(VLOOKUP((LEFT(D1756,1)),'Fed. Agency Identifier Table'!A$2:C$63,3,FALSE)),(VLOOKUP((LEFT(D1756,2)),'Fed. Agency Identifier Table'!A$2:C$63,3,FALSE)))))</f>
        <v/>
      </c>
      <c r="I1756" s="150" t="str">
        <f>IF(ISNUMBER(SEARCH("*.unk*",D1756)),"Other Federal Awards",IF(ISERROR(VLOOKUP(D1756,'CFDA Program Titles Table'!A$2:C$2607,3,FALSE)),"",VLOOKUP(D1756,'CFDA Program Titles Table'!A$2:C$2607,3,FALSE)))</f>
        <v/>
      </c>
      <c r="J1756" s="70"/>
      <c r="K1756" s="70"/>
      <c r="L1756" s="2"/>
      <c r="M1756" s="10"/>
      <c r="N1756" s="10"/>
      <c r="R1756" s="17"/>
      <c r="S1756" s="106" t="str">
        <f>IFERROR(IF(J1756="Y", "Research And Development Programs Cluster:", VLOOKUP(D1756,'Cluster Info'!$A$2:$B$113,2,FALSE)), "Non Cluster:")</f>
        <v>Non Cluster:</v>
      </c>
      <c r="T1756" s="106">
        <f t="shared" si="135"/>
        <v>0</v>
      </c>
      <c r="U1756" s="106">
        <f t="shared" si="137"/>
        <v>0</v>
      </c>
      <c r="V1756" s="106">
        <f t="shared" si="138"/>
        <v>0</v>
      </c>
      <c r="W1756" s="119">
        <f t="shared" si="136"/>
        <v>0</v>
      </c>
      <c r="X1756" s="106">
        <f t="shared" si="139"/>
        <v>0</v>
      </c>
    </row>
    <row r="1757" spans="1:24" ht="14">
      <c r="A1757" s="198"/>
      <c r="D1757" s="1"/>
      <c r="E1757" s="1"/>
      <c r="F1757" s="187"/>
      <c r="G1757" s="187"/>
      <c r="H1757" s="80" t="str">
        <f>IF(ISERROR(IF(ISERROR(VLOOKUP((LEFT(D1757,2)),'Fed. Agency Identifier Table'!A$2:C$63,3,FALSE)),(VLOOKUP((LEFT(D1757,1)),'Fed. Agency Identifier Table'!A$2:C$63,3,FALSE)),(VLOOKUP((LEFT(D1757,2)),'Fed. Agency Identifier Table'!A$2:C$63,3,FALSE)))),"",(IF(ISERROR(VLOOKUP((LEFT(D1757,2)),'Fed. Agency Identifier Table'!A$2:C$63,3,FALSE)),(VLOOKUP((LEFT(D1757,1)),'Fed. Agency Identifier Table'!A$2:C$63,3,FALSE)),(VLOOKUP((LEFT(D1757,2)),'Fed. Agency Identifier Table'!A$2:C$63,3,FALSE)))))</f>
        <v/>
      </c>
      <c r="I1757" s="150" t="str">
        <f>IF(ISNUMBER(SEARCH("*.unk*",D1757)),"Other Federal Awards",IF(ISERROR(VLOOKUP(D1757,'CFDA Program Titles Table'!A$2:C$2607,3,FALSE)),"",VLOOKUP(D1757,'CFDA Program Titles Table'!A$2:C$2607,3,FALSE)))</f>
        <v/>
      </c>
      <c r="J1757" s="70"/>
      <c r="K1757" s="70"/>
      <c r="L1757" s="2"/>
      <c r="M1757" s="10"/>
      <c r="N1757" s="10"/>
      <c r="R1757" s="17"/>
      <c r="S1757" s="106" t="str">
        <f>IFERROR(IF(J1757="Y", "Research And Development Programs Cluster:", VLOOKUP(D1757,'Cluster Info'!$A$2:$B$113,2,FALSE)), "Non Cluster:")</f>
        <v>Non Cluster:</v>
      </c>
      <c r="T1757" s="106">
        <f t="shared" si="135"/>
        <v>0</v>
      </c>
      <c r="U1757" s="106">
        <f t="shared" si="137"/>
        <v>0</v>
      </c>
      <c r="V1757" s="106">
        <f t="shared" si="138"/>
        <v>0</v>
      </c>
      <c r="W1757" s="119">
        <f t="shared" si="136"/>
        <v>0</v>
      </c>
      <c r="X1757" s="106">
        <f t="shared" si="139"/>
        <v>0</v>
      </c>
    </row>
    <row r="1758" spans="1:24" ht="14">
      <c r="A1758" s="198"/>
      <c r="D1758" s="1"/>
      <c r="E1758" s="1"/>
      <c r="F1758" s="187"/>
      <c r="G1758" s="187"/>
      <c r="H1758" s="80" t="str">
        <f>IF(ISERROR(IF(ISERROR(VLOOKUP((LEFT(D1758,2)),'Fed. Agency Identifier Table'!A$2:C$63,3,FALSE)),(VLOOKUP((LEFT(D1758,1)),'Fed. Agency Identifier Table'!A$2:C$63,3,FALSE)),(VLOOKUP((LEFT(D1758,2)),'Fed. Agency Identifier Table'!A$2:C$63,3,FALSE)))),"",(IF(ISERROR(VLOOKUP((LEFT(D1758,2)),'Fed. Agency Identifier Table'!A$2:C$63,3,FALSE)),(VLOOKUP((LEFT(D1758,1)),'Fed. Agency Identifier Table'!A$2:C$63,3,FALSE)),(VLOOKUP((LEFT(D1758,2)),'Fed. Agency Identifier Table'!A$2:C$63,3,FALSE)))))</f>
        <v/>
      </c>
      <c r="I1758" s="150" t="str">
        <f>IF(ISNUMBER(SEARCH("*.unk*",D1758)),"Other Federal Awards",IF(ISERROR(VLOOKUP(D1758,'CFDA Program Titles Table'!A$2:C$2607,3,FALSE)),"",VLOOKUP(D1758,'CFDA Program Titles Table'!A$2:C$2607,3,FALSE)))</f>
        <v/>
      </c>
      <c r="J1758" s="70"/>
      <c r="K1758" s="70"/>
      <c r="L1758" s="2"/>
      <c r="M1758" s="10"/>
      <c r="N1758" s="10"/>
      <c r="R1758" s="17"/>
      <c r="S1758" s="106" t="str">
        <f>IFERROR(IF(J1758="Y", "Research And Development Programs Cluster:", VLOOKUP(D1758,'Cluster Info'!$A$2:$B$113,2,FALSE)), "Non Cluster:")</f>
        <v>Non Cluster:</v>
      </c>
      <c r="T1758" s="106">
        <f t="shared" si="135"/>
        <v>0</v>
      </c>
      <c r="U1758" s="106">
        <f t="shared" si="137"/>
        <v>0</v>
      </c>
      <c r="V1758" s="106">
        <f t="shared" si="138"/>
        <v>0</v>
      </c>
      <c r="W1758" s="119">
        <f t="shared" si="136"/>
        <v>0</v>
      </c>
      <c r="X1758" s="106">
        <f t="shared" si="139"/>
        <v>0</v>
      </c>
    </row>
    <row r="1759" spans="1:24" ht="14">
      <c r="A1759" s="198"/>
      <c r="D1759" s="1"/>
      <c r="E1759" s="1"/>
      <c r="F1759" s="187"/>
      <c r="G1759" s="187"/>
      <c r="H1759" s="80" t="str">
        <f>IF(ISERROR(IF(ISERROR(VLOOKUP((LEFT(D1759,2)),'Fed. Agency Identifier Table'!A$2:C$63,3,FALSE)),(VLOOKUP((LEFT(D1759,1)),'Fed. Agency Identifier Table'!A$2:C$63,3,FALSE)),(VLOOKUP((LEFT(D1759,2)),'Fed. Agency Identifier Table'!A$2:C$63,3,FALSE)))),"",(IF(ISERROR(VLOOKUP((LEFT(D1759,2)),'Fed. Agency Identifier Table'!A$2:C$63,3,FALSE)),(VLOOKUP((LEFT(D1759,1)),'Fed. Agency Identifier Table'!A$2:C$63,3,FALSE)),(VLOOKUP((LEFT(D1759,2)),'Fed. Agency Identifier Table'!A$2:C$63,3,FALSE)))))</f>
        <v/>
      </c>
      <c r="I1759" s="150" t="str">
        <f>IF(ISNUMBER(SEARCH("*.unk*",D1759)),"Other Federal Awards",IF(ISERROR(VLOOKUP(D1759,'CFDA Program Titles Table'!A$2:C$2607,3,FALSE)),"",VLOOKUP(D1759,'CFDA Program Titles Table'!A$2:C$2607,3,FALSE)))</f>
        <v/>
      </c>
      <c r="J1759" s="70"/>
      <c r="K1759" s="70"/>
      <c r="L1759" s="2"/>
      <c r="M1759" s="10"/>
      <c r="N1759" s="10"/>
      <c r="R1759" s="17"/>
      <c r="S1759" s="106" t="str">
        <f>IFERROR(IF(J1759="Y", "Research And Development Programs Cluster:", VLOOKUP(D1759,'Cluster Info'!$A$2:$B$113,2,FALSE)), "Non Cluster:")</f>
        <v>Non Cluster:</v>
      </c>
      <c r="T1759" s="106">
        <f t="shared" si="135"/>
        <v>0</v>
      </c>
      <c r="U1759" s="106">
        <f t="shared" si="137"/>
        <v>0</v>
      </c>
      <c r="V1759" s="106">
        <f t="shared" si="138"/>
        <v>0</v>
      </c>
      <c r="W1759" s="119">
        <f t="shared" si="136"/>
        <v>0</v>
      </c>
      <c r="X1759" s="106">
        <f t="shared" si="139"/>
        <v>0</v>
      </c>
    </row>
    <row r="1760" spans="1:24" ht="14">
      <c r="A1760" s="198"/>
      <c r="D1760" s="1"/>
      <c r="E1760" s="1"/>
      <c r="F1760" s="187"/>
      <c r="G1760" s="187"/>
      <c r="H1760" s="80" t="str">
        <f>IF(ISERROR(IF(ISERROR(VLOOKUP((LEFT(D1760,2)),'Fed. Agency Identifier Table'!A$2:C$63,3,FALSE)),(VLOOKUP((LEFT(D1760,1)),'Fed. Agency Identifier Table'!A$2:C$63,3,FALSE)),(VLOOKUP((LEFT(D1760,2)),'Fed. Agency Identifier Table'!A$2:C$63,3,FALSE)))),"",(IF(ISERROR(VLOOKUP((LEFT(D1760,2)),'Fed. Agency Identifier Table'!A$2:C$63,3,FALSE)),(VLOOKUP((LEFT(D1760,1)),'Fed. Agency Identifier Table'!A$2:C$63,3,FALSE)),(VLOOKUP((LEFT(D1760,2)),'Fed. Agency Identifier Table'!A$2:C$63,3,FALSE)))))</f>
        <v/>
      </c>
      <c r="I1760" s="150" t="str">
        <f>IF(ISNUMBER(SEARCH("*.unk*",D1760)),"Other Federal Awards",IF(ISERROR(VLOOKUP(D1760,'CFDA Program Titles Table'!A$2:C$2607,3,FALSE)),"",VLOOKUP(D1760,'CFDA Program Titles Table'!A$2:C$2607,3,FALSE)))</f>
        <v/>
      </c>
      <c r="J1760" s="70"/>
      <c r="K1760" s="70"/>
      <c r="L1760" s="2"/>
      <c r="M1760" s="10"/>
      <c r="N1760" s="10"/>
      <c r="R1760" s="17"/>
      <c r="S1760" s="106" t="str">
        <f>IFERROR(IF(J1760="Y", "Research And Development Programs Cluster:", VLOOKUP(D1760,'Cluster Info'!$A$2:$B$113,2,FALSE)), "Non Cluster:")</f>
        <v>Non Cluster:</v>
      </c>
      <c r="T1760" s="106">
        <f t="shared" si="135"/>
        <v>0</v>
      </c>
      <c r="U1760" s="106">
        <f t="shared" si="137"/>
        <v>0</v>
      </c>
      <c r="V1760" s="106">
        <f t="shared" si="138"/>
        <v>0</v>
      </c>
      <c r="W1760" s="119">
        <f t="shared" si="136"/>
        <v>0</v>
      </c>
      <c r="X1760" s="106">
        <f t="shared" si="139"/>
        <v>0</v>
      </c>
    </row>
    <row r="1761" spans="1:24" ht="14">
      <c r="A1761" s="198"/>
      <c r="D1761" s="1"/>
      <c r="E1761" s="1"/>
      <c r="F1761" s="187"/>
      <c r="G1761" s="187"/>
      <c r="H1761" s="80" t="str">
        <f>IF(ISERROR(IF(ISERROR(VLOOKUP((LEFT(D1761,2)),'Fed. Agency Identifier Table'!A$2:C$63,3,FALSE)),(VLOOKUP((LEFT(D1761,1)),'Fed. Agency Identifier Table'!A$2:C$63,3,FALSE)),(VLOOKUP((LEFT(D1761,2)),'Fed. Agency Identifier Table'!A$2:C$63,3,FALSE)))),"",(IF(ISERROR(VLOOKUP((LEFT(D1761,2)),'Fed. Agency Identifier Table'!A$2:C$63,3,FALSE)),(VLOOKUP((LEFT(D1761,1)),'Fed. Agency Identifier Table'!A$2:C$63,3,FALSE)),(VLOOKUP((LEFT(D1761,2)),'Fed. Agency Identifier Table'!A$2:C$63,3,FALSE)))))</f>
        <v/>
      </c>
      <c r="I1761" s="150" t="str">
        <f>IF(ISNUMBER(SEARCH("*.unk*",D1761)),"Other Federal Awards",IF(ISERROR(VLOOKUP(D1761,'CFDA Program Titles Table'!A$2:C$2607,3,FALSE)),"",VLOOKUP(D1761,'CFDA Program Titles Table'!A$2:C$2607,3,FALSE)))</f>
        <v/>
      </c>
      <c r="J1761" s="70"/>
      <c r="K1761" s="70"/>
      <c r="L1761" s="2"/>
      <c r="M1761" s="10"/>
      <c r="N1761" s="10"/>
      <c r="R1761" s="17"/>
      <c r="S1761" s="106" t="str">
        <f>IFERROR(IF(J1761="Y", "Research And Development Programs Cluster:", VLOOKUP(D1761,'Cluster Info'!$A$2:$B$113,2,FALSE)), "Non Cluster:")</f>
        <v>Non Cluster:</v>
      </c>
      <c r="T1761" s="106">
        <f t="shared" si="135"/>
        <v>0</v>
      </c>
      <c r="U1761" s="106">
        <f t="shared" si="137"/>
        <v>0</v>
      </c>
      <c r="V1761" s="106">
        <f t="shared" si="138"/>
        <v>0</v>
      </c>
      <c r="W1761" s="119">
        <f t="shared" si="136"/>
        <v>0</v>
      </c>
      <c r="X1761" s="106">
        <f t="shared" si="139"/>
        <v>0</v>
      </c>
    </row>
    <row r="1762" spans="1:24" ht="14">
      <c r="A1762" s="198"/>
      <c r="D1762" s="1"/>
      <c r="E1762" s="1"/>
      <c r="F1762" s="187"/>
      <c r="G1762" s="187"/>
      <c r="H1762" s="80" t="str">
        <f>IF(ISERROR(IF(ISERROR(VLOOKUP((LEFT(D1762,2)),'Fed. Agency Identifier Table'!A$2:C$63,3,FALSE)),(VLOOKUP((LEFT(D1762,1)),'Fed. Agency Identifier Table'!A$2:C$63,3,FALSE)),(VLOOKUP((LEFT(D1762,2)),'Fed. Agency Identifier Table'!A$2:C$63,3,FALSE)))),"",(IF(ISERROR(VLOOKUP((LEFT(D1762,2)),'Fed. Agency Identifier Table'!A$2:C$63,3,FALSE)),(VLOOKUP((LEFT(D1762,1)),'Fed. Agency Identifier Table'!A$2:C$63,3,FALSE)),(VLOOKUP((LEFT(D1762,2)),'Fed. Agency Identifier Table'!A$2:C$63,3,FALSE)))))</f>
        <v/>
      </c>
      <c r="I1762" s="150" t="str">
        <f>IF(ISNUMBER(SEARCH("*.unk*",D1762)),"Other Federal Awards",IF(ISERROR(VLOOKUP(D1762,'CFDA Program Titles Table'!A$2:C$2607,3,FALSE)),"",VLOOKUP(D1762,'CFDA Program Titles Table'!A$2:C$2607,3,FALSE)))</f>
        <v/>
      </c>
      <c r="J1762" s="70"/>
      <c r="K1762" s="70"/>
      <c r="L1762" s="2"/>
      <c r="M1762" s="10"/>
      <c r="N1762" s="10"/>
      <c r="R1762" s="17"/>
      <c r="S1762" s="106" t="str">
        <f>IFERROR(IF(J1762="Y", "Research And Development Programs Cluster:", VLOOKUP(D1762,'Cluster Info'!$A$2:$B$113,2,FALSE)), "Non Cluster:")</f>
        <v>Non Cluster:</v>
      </c>
      <c r="T1762" s="106">
        <f t="shared" si="135"/>
        <v>0</v>
      </c>
      <c r="U1762" s="106">
        <f t="shared" si="137"/>
        <v>0</v>
      </c>
      <c r="V1762" s="106">
        <f t="shared" si="138"/>
        <v>0</v>
      </c>
      <c r="W1762" s="119">
        <f t="shared" si="136"/>
        <v>0</v>
      </c>
      <c r="X1762" s="106">
        <f t="shared" si="139"/>
        <v>0</v>
      </c>
    </row>
    <row r="1763" spans="1:24" ht="14">
      <c r="A1763" s="198"/>
      <c r="D1763" s="1"/>
      <c r="E1763" s="1"/>
      <c r="F1763" s="187"/>
      <c r="G1763" s="187"/>
      <c r="H1763" s="80" t="str">
        <f>IF(ISERROR(IF(ISERROR(VLOOKUP((LEFT(D1763,2)),'Fed. Agency Identifier Table'!A$2:C$63,3,FALSE)),(VLOOKUP((LEFT(D1763,1)),'Fed. Agency Identifier Table'!A$2:C$63,3,FALSE)),(VLOOKUP((LEFT(D1763,2)),'Fed. Agency Identifier Table'!A$2:C$63,3,FALSE)))),"",(IF(ISERROR(VLOOKUP((LEFT(D1763,2)),'Fed. Agency Identifier Table'!A$2:C$63,3,FALSE)),(VLOOKUP((LEFT(D1763,1)),'Fed. Agency Identifier Table'!A$2:C$63,3,FALSE)),(VLOOKUP((LEFT(D1763,2)),'Fed. Agency Identifier Table'!A$2:C$63,3,FALSE)))))</f>
        <v/>
      </c>
      <c r="I1763" s="150" t="str">
        <f>IF(ISNUMBER(SEARCH("*.unk*",D1763)),"Other Federal Awards",IF(ISERROR(VLOOKUP(D1763,'CFDA Program Titles Table'!A$2:C$2607,3,FALSE)),"",VLOOKUP(D1763,'CFDA Program Titles Table'!A$2:C$2607,3,FALSE)))</f>
        <v/>
      </c>
      <c r="J1763" s="70"/>
      <c r="K1763" s="70"/>
      <c r="L1763" s="2"/>
      <c r="M1763" s="10"/>
      <c r="N1763" s="10"/>
      <c r="R1763" s="17"/>
      <c r="S1763" s="106" t="str">
        <f>IFERROR(IF(J1763="Y", "Research And Development Programs Cluster:", VLOOKUP(D1763,'Cluster Info'!$A$2:$B$113,2,FALSE)), "Non Cluster:")</f>
        <v>Non Cluster:</v>
      </c>
      <c r="T1763" s="106">
        <f t="shared" si="135"/>
        <v>0</v>
      </c>
      <c r="U1763" s="106">
        <f t="shared" si="137"/>
        <v>0</v>
      </c>
      <c r="V1763" s="106">
        <f t="shared" si="138"/>
        <v>0</v>
      </c>
      <c r="W1763" s="119">
        <f t="shared" si="136"/>
        <v>0</v>
      </c>
      <c r="X1763" s="106">
        <f t="shared" si="139"/>
        <v>0</v>
      </c>
    </row>
    <row r="1764" spans="1:24" ht="14">
      <c r="A1764" s="198"/>
      <c r="D1764" s="1"/>
      <c r="E1764" s="1"/>
      <c r="F1764" s="187"/>
      <c r="G1764" s="187"/>
      <c r="H1764" s="80" t="str">
        <f>IF(ISERROR(IF(ISERROR(VLOOKUP((LEFT(D1764,2)),'Fed. Agency Identifier Table'!A$2:C$63,3,FALSE)),(VLOOKUP((LEFT(D1764,1)),'Fed. Agency Identifier Table'!A$2:C$63,3,FALSE)),(VLOOKUP((LEFT(D1764,2)),'Fed. Agency Identifier Table'!A$2:C$63,3,FALSE)))),"",(IF(ISERROR(VLOOKUP((LEFT(D1764,2)),'Fed. Agency Identifier Table'!A$2:C$63,3,FALSE)),(VLOOKUP((LEFT(D1764,1)),'Fed. Agency Identifier Table'!A$2:C$63,3,FALSE)),(VLOOKUP((LEFT(D1764,2)),'Fed. Agency Identifier Table'!A$2:C$63,3,FALSE)))))</f>
        <v/>
      </c>
      <c r="I1764" s="150" t="str">
        <f>IF(ISNUMBER(SEARCH("*.unk*",D1764)),"Other Federal Awards",IF(ISERROR(VLOOKUP(D1764,'CFDA Program Titles Table'!A$2:C$2607,3,FALSE)),"",VLOOKUP(D1764,'CFDA Program Titles Table'!A$2:C$2607,3,FALSE)))</f>
        <v/>
      </c>
      <c r="J1764" s="70"/>
      <c r="K1764" s="70"/>
      <c r="L1764" s="2"/>
      <c r="M1764" s="10"/>
      <c r="N1764" s="10"/>
      <c r="R1764" s="17"/>
      <c r="S1764" s="106" t="str">
        <f>IFERROR(IF(J1764="Y", "Research And Development Programs Cluster:", VLOOKUP(D1764,'Cluster Info'!$A$2:$B$113,2,FALSE)), "Non Cluster:")</f>
        <v>Non Cluster:</v>
      </c>
      <c r="T1764" s="106">
        <f t="shared" si="135"/>
        <v>0</v>
      </c>
      <c r="U1764" s="106">
        <f t="shared" si="137"/>
        <v>0</v>
      </c>
      <c r="V1764" s="106">
        <f t="shared" si="138"/>
        <v>0</v>
      </c>
      <c r="W1764" s="119">
        <f t="shared" si="136"/>
        <v>0</v>
      </c>
      <c r="X1764" s="106">
        <f t="shared" si="139"/>
        <v>0</v>
      </c>
    </row>
    <row r="1765" spans="1:24" ht="14">
      <c r="A1765" s="198"/>
      <c r="D1765" s="1"/>
      <c r="E1765" s="1"/>
      <c r="F1765" s="187"/>
      <c r="G1765" s="187"/>
      <c r="H1765" s="80" t="str">
        <f>IF(ISERROR(IF(ISERROR(VLOOKUP((LEFT(D1765,2)),'Fed. Agency Identifier Table'!A$2:C$63,3,FALSE)),(VLOOKUP((LEFT(D1765,1)),'Fed. Agency Identifier Table'!A$2:C$63,3,FALSE)),(VLOOKUP((LEFT(D1765,2)),'Fed. Agency Identifier Table'!A$2:C$63,3,FALSE)))),"",(IF(ISERROR(VLOOKUP((LEFT(D1765,2)),'Fed. Agency Identifier Table'!A$2:C$63,3,FALSE)),(VLOOKUP((LEFT(D1765,1)),'Fed. Agency Identifier Table'!A$2:C$63,3,FALSE)),(VLOOKUP((LEFT(D1765,2)),'Fed. Agency Identifier Table'!A$2:C$63,3,FALSE)))))</f>
        <v/>
      </c>
      <c r="I1765" s="150" t="str">
        <f>IF(ISNUMBER(SEARCH("*.unk*",D1765)),"Other Federal Awards",IF(ISERROR(VLOOKUP(D1765,'CFDA Program Titles Table'!A$2:C$2607,3,FALSE)),"",VLOOKUP(D1765,'CFDA Program Titles Table'!A$2:C$2607,3,FALSE)))</f>
        <v/>
      </c>
      <c r="J1765" s="70"/>
      <c r="K1765" s="70"/>
      <c r="L1765" s="2"/>
      <c r="M1765" s="10"/>
      <c r="N1765" s="10"/>
      <c r="R1765" s="17"/>
      <c r="S1765" s="106" t="str">
        <f>IFERROR(IF(J1765="Y", "Research And Development Programs Cluster:", VLOOKUP(D1765,'Cluster Info'!$A$2:$B$113,2,FALSE)), "Non Cluster:")</f>
        <v>Non Cluster:</v>
      </c>
      <c r="T1765" s="106">
        <f t="shared" si="135"/>
        <v>0</v>
      </c>
      <c r="U1765" s="106">
        <f t="shared" si="137"/>
        <v>0</v>
      </c>
      <c r="V1765" s="106">
        <f t="shared" si="138"/>
        <v>0</v>
      </c>
      <c r="W1765" s="119">
        <f t="shared" si="136"/>
        <v>0</v>
      </c>
      <c r="X1765" s="106">
        <f t="shared" si="139"/>
        <v>0</v>
      </c>
    </row>
    <row r="1766" spans="1:24" ht="14">
      <c r="A1766" s="198"/>
      <c r="D1766" s="1"/>
      <c r="E1766" s="1"/>
      <c r="F1766" s="187"/>
      <c r="G1766" s="187"/>
      <c r="H1766" s="80" t="str">
        <f>IF(ISERROR(IF(ISERROR(VLOOKUP((LEFT(D1766,2)),'Fed. Agency Identifier Table'!A$2:C$63,3,FALSE)),(VLOOKUP((LEFT(D1766,1)),'Fed. Agency Identifier Table'!A$2:C$63,3,FALSE)),(VLOOKUP((LEFT(D1766,2)),'Fed. Agency Identifier Table'!A$2:C$63,3,FALSE)))),"",(IF(ISERROR(VLOOKUP((LEFT(D1766,2)),'Fed. Agency Identifier Table'!A$2:C$63,3,FALSE)),(VLOOKUP((LEFT(D1766,1)),'Fed. Agency Identifier Table'!A$2:C$63,3,FALSE)),(VLOOKUP((LEFT(D1766,2)),'Fed. Agency Identifier Table'!A$2:C$63,3,FALSE)))))</f>
        <v/>
      </c>
      <c r="I1766" s="150" t="str">
        <f>IF(ISNUMBER(SEARCH("*.unk*",D1766)),"Other Federal Awards",IF(ISERROR(VLOOKUP(D1766,'CFDA Program Titles Table'!A$2:C$2607,3,FALSE)),"",VLOOKUP(D1766,'CFDA Program Titles Table'!A$2:C$2607,3,FALSE)))</f>
        <v/>
      </c>
      <c r="J1766" s="70"/>
      <c r="K1766" s="70"/>
      <c r="L1766" s="2"/>
      <c r="M1766" s="10"/>
      <c r="N1766" s="10"/>
      <c r="R1766" s="17"/>
      <c r="S1766" s="106" t="str">
        <f>IFERROR(IF(J1766="Y", "Research And Development Programs Cluster:", VLOOKUP(D1766,'Cluster Info'!$A$2:$B$113,2,FALSE)), "Non Cluster:")</f>
        <v>Non Cluster:</v>
      </c>
      <c r="T1766" s="106">
        <f t="shared" si="135"/>
        <v>0</v>
      </c>
      <c r="U1766" s="106">
        <f t="shared" si="137"/>
        <v>0</v>
      </c>
      <c r="V1766" s="106">
        <f t="shared" si="138"/>
        <v>0</v>
      </c>
      <c r="W1766" s="119">
        <f t="shared" si="136"/>
        <v>0</v>
      </c>
      <c r="X1766" s="106">
        <f t="shared" si="139"/>
        <v>0</v>
      </c>
    </row>
    <row r="1767" spans="1:24" ht="14">
      <c r="A1767" s="198"/>
      <c r="D1767" s="1"/>
      <c r="E1767" s="1"/>
      <c r="F1767" s="187"/>
      <c r="G1767" s="187"/>
      <c r="H1767" s="80" t="str">
        <f>IF(ISERROR(IF(ISERROR(VLOOKUP((LEFT(D1767,2)),'Fed. Agency Identifier Table'!A$2:C$63,3,FALSE)),(VLOOKUP((LEFT(D1767,1)),'Fed. Agency Identifier Table'!A$2:C$63,3,FALSE)),(VLOOKUP((LEFT(D1767,2)),'Fed. Agency Identifier Table'!A$2:C$63,3,FALSE)))),"",(IF(ISERROR(VLOOKUP((LEFT(D1767,2)),'Fed. Agency Identifier Table'!A$2:C$63,3,FALSE)),(VLOOKUP((LEFT(D1767,1)),'Fed. Agency Identifier Table'!A$2:C$63,3,FALSE)),(VLOOKUP((LEFT(D1767,2)),'Fed. Agency Identifier Table'!A$2:C$63,3,FALSE)))))</f>
        <v/>
      </c>
      <c r="I1767" s="150" t="str">
        <f>IF(ISNUMBER(SEARCH("*.unk*",D1767)),"Other Federal Awards",IF(ISERROR(VLOOKUP(D1767,'CFDA Program Titles Table'!A$2:C$2607,3,FALSE)),"",VLOOKUP(D1767,'CFDA Program Titles Table'!A$2:C$2607,3,FALSE)))</f>
        <v/>
      </c>
      <c r="J1767" s="70"/>
      <c r="K1767" s="70"/>
      <c r="L1767" s="2"/>
      <c r="M1767" s="10"/>
      <c r="N1767" s="10"/>
      <c r="R1767" s="17"/>
      <c r="S1767" s="106" t="str">
        <f>IFERROR(IF(J1767="Y", "Research And Development Programs Cluster:", VLOOKUP(D1767,'Cluster Info'!$A$2:$B$113,2,FALSE)), "Non Cluster:")</f>
        <v>Non Cluster:</v>
      </c>
      <c r="T1767" s="106">
        <f t="shared" si="135"/>
        <v>0</v>
      </c>
      <c r="U1767" s="106">
        <f t="shared" si="137"/>
        <v>0</v>
      </c>
      <c r="V1767" s="106">
        <f t="shared" si="138"/>
        <v>0</v>
      </c>
      <c r="W1767" s="119">
        <f t="shared" si="136"/>
        <v>0</v>
      </c>
      <c r="X1767" s="106">
        <f t="shared" si="139"/>
        <v>0</v>
      </c>
    </row>
    <row r="1768" spans="1:24" ht="14">
      <c r="A1768" s="198"/>
      <c r="D1768" s="1"/>
      <c r="E1768" s="1"/>
      <c r="F1768" s="187"/>
      <c r="G1768" s="187"/>
      <c r="H1768" s="80" t="str">
        <f>IF(ISERROR(IF(ISERROR(VLOOKUP((LEFT(D1768,2)),'Fed. Agency Identifier Table'!A$2:C$63,3,FALSE)),(VLOOKUP((LEFT(D1768,1)),'Fed. Agency Identifier Table'!A$2:C$63,3,FALSE)),(VLOOKUP((LEFT(D1768,2)),'Fed. Agency Identifier Table'!A$2:C$63,3,FALSE)))),"",(IF(ISERROR(VLOOKUP((LEFT(D1768,2)),'Fed. Agency Identifier Table'!A$2:C$63,3,FALSE)),(VLOOKUP((LEFT(D1768,1)),'Fed. Agency Identifier Table'!A$2:C$63,3,FALSE)),(VLOOKUP((LEFT(D1768,2)),'Fed. Agency Identifier Table'!A$2:C$63,3,FALSE)))))</f>
        <v/>
      </c>
      <c r="I1768" s="150" t="str">
        <f>IF(ISNUMBER(SEARCH("*.unk*",D1768)),"Other Federal Awards",IF(ISERROR(VLOOKUP(D1768,'CFDA Program Titles Table'!A$2:C$2607,3,FALSE)),"",VLOOKUP(D1768,'CFDA Program Titles Table'!A$2:C$2607,3,FALSE)))</f>
        <v/>
      </c>
      <c r="J1768" s="70"/>
      <c r="K1768" s="70"/>
      <c r="L1768" s="2"/>
      <c r="M1768" s="10"/>
      <c r="N1768" s="10"/>
      <c r="R1768" s="17"/>
      <c r="S1768" s="106" t="str">
        <f>IFERROR(IF(J1768="Y", "Research And Development Programs Cluster:", VLOOKUP(D1768,'Cluster Info'!$A$2:$B$113,2,FALSE)), "Non Cluster:")</f>
        <v>Non Cluster:</v>
      </c>
      <c r="T1768" s="106">
        <f t="shared" si="135"/>
        <v>0</v>
      </c>
      <c r="U1768" s="106">
        <f t="shared" si="137"/>
        <v>0</v>
      </c>
      <c r="V1768" s="106">
        <f t="shared" si="138"/>
        <v>0</v>
      </c>
      <c r="W1768" s="119">
        <f t="shared" si="136"/>
        <v>0</v>
      </c>
      <c r="X1768" s="106">
        <f t="shared" si="139"/>
        <v>0</v>
      </c>
    </row>
    <row r="1769" spans="1:24" ht="14">
      <c r="A1769" s="198"/>
      <c r="D1769" s="1"/>
      <c r="E1769" s="1"/>
      <c r="F1769" s="187"/>
      <c r="G1769" s="187"/>
      <c r="H1769" s="80" t="str">
        <f>IF(ISERROR(IF(ISERROR(VLOOKUP((LEFT(D1769,2)),'Fed. Agency Identifier Table'!A$2:C$63,3,FALSE)),(VLOOKUP((LEFT(D1769,1)),'Fed. Agency Identifier Table'!A$2:C$63,3,FALSE)),(VLOOKUP((LEFT(D1769,2)),'Fed. Agency Identifier Table'!A$2:C$63,3,FALSE)))),"",(IF(ISERROR(VLOOKUP((LEFT(D1769,2)),'Fed. Agency Identifier Table'!A$2:C$63,3,FALSE)),(VLOOKUP((LEFT(D1769,1)),'Fed. Agency Identifier Table'!A$2:C$63,3,FALSE)),(VLOOKUP((LEFT(D1769,2)),'Fed. Agency Identifier Table'!A$2:C$63,3,FALSE)))))</f>
        <v/>
      </c>
      <c r="I1769" s="150" t="str">
        <f>IF(ISNUMBER(SEARCH("*.unk*",D1769)),"Other Federal Awards",IF(ISERROR(VLOOKUP(D1769,'CFDA Program Titles Table'!A$2:C$2607,3,FALSE)),"",VLOOKUP(D1769,'CFDA Program Titles Table'!A$2:C$2607,3,FALSE)))</f>
        <v/>
      </c>
      <c r="J1769" s="70"/>
      <c r="K1769" s="70"/>
      <c r="L1769" s="2"/>
      <c r="M1769" s="10"/>
      <c r="N1769" s="10"/>
      <c r="R1769" s="17"/>
      <c r="S1769" s="106" t="str">
        <f>IFERROR(IF(J1769="Y", "Research And Development Programs Cluster:", VLOOKUP(D1769,'Cluster Info'!$A$2:$B$113,2,FALSE)), "Non Cluster:")</f>
        <v>Non Cluster:</v>
      </c>
      <c r="T1769" s="106">
        <f t="shared" si="135"/>
        <v>0</v>
      </c>
      <c r="U1769" s="106">
        <f t="shared" si="137"/>
        <v>0</v>
      </c>
      <c r="V1769" s="106">
        <f t="shared" si="138"/>
        <v>0</v>
      </c>
      <c r="W1769" s="119">
        <f t="shared" si="136"/>
        <v>0</v>
      </c>
      <c r="X1769" s="106">
        <f t="shared" si="139"/>
        <v>0</v>
      </c>
    </row>
    <row r="1770" spans="1:24" ht="14">
      <c r="A1770" s="198"/>
      <c r="D1770" s="1"/>
      <c r="E1770" s="1"/>
      <c r="F1770" s="187"/>
      <c r="G1770" s="187"/>
      <c r="H1770" s="80" t="str">
        <f>IF(ISERROR(IF(ISERROR(VLOOKUP((LEFT(D1770,2)),'Fed. Agency Identifier Table'!A$2:C$63,3,FALSE)),(VLOOKUP((LEFT(D1770,1)),'Fed. Agency Identifier Table'!A$2:C$63,3,FALSE)),(VLOOKUP((LEFT(D1770,2)),'Fed. Agency Identifier Table'!A$2:C$63,3,FALSE)))),"",(IF(ISERROR(VLOOKUP((LEFT(D1770,2)),'Fed. Agency Identifier Table'!A$2:C$63,3,FALSE)),(VLOOKUP((LEFT(D1770,1)),'Fed. Agency Identifier Table'!A$2:C$63,3,FALSE)),(VLOOKUP((LEFT(D1770,2)),'Fed. Agency Identifier Table'!A$2:C$63,3,FALSE)))))</f>
        <v/>
      </c>
      <c r="I1770" s="150" t="str">
        <f>IF(ISNUMBER(SEARCH("*.unk*",D1770)),"Other Federal Awards",IF(ISERROR(VLOOKUP(D1770,'CFDA Program Titles Table'!A$2:C$2607,3,FALSE)),"",VLOOKUP(D1770,'CFDA Program Titles Table'!A$2:C$2607,3,FALSE)))</f>
        <v/>
      </c>
      <c r="J1770" s="70"/>
      <c r="K1770" s="70"/>
      <c r="L1770" s="2"/>
      <c r="M1770" s="10"/>
      <c r="N1770" s="10"/>
      <c r="R1770" s="17"/>
      <c r="S1770" s="106" t="str">
        <f>IFERROR(IF(J1770="Y", "Research And Development Programs Cluster:", VLOOKUP(D1770,'Cluster Info'!$A$2:$B$113,2,FALSE)), "Non Cluster:")</f>
        <v>Non Cluster:</v>
      </c>
      <c r="T1770" s="106">
        <f t="shared" si="135"/>
        <v>0</v>
      </c>
      <c r="U1770" s="106">
        <f t="shared" si="137"/>
        <v>0</v>
      </c>
      <c r="V1770" s="106">
        <f t="shared" si="138"/>
        <v>0</v>
      </c>
      <c r="W1770" s="119">
        <f t="shared" si="136"/>
        <v>0</v>
      </c>
      <c r="X1770" s="106">
        <f t="shared" si="139"/>
        <v>0</v>
      </c>
    </row>
    <row r="1771" spans="1:24" ht="14">
      <c r="A1771" s="198"/>
      <c r="D1771" s="1"/>
      <c r="E1771" s="1"/>
      <c r="F1771" s="187"/>
      <c r="G1771" s="187"/>
      <c r="H1771" s="80" t="str">
        <f>IF(ISERROR(IF(ISERROR(VLOOKUP((LEFT(D1771,2)),'Fed. Agency Identifier Table'!A$2:C$63,3,FALSE)),(VLOOKUP((LEFT(D1771,1)),'Fed. Agency Identifier Table'!A$2:C$63,3,FALSE)),(VLOOKUP((LEFT(D1771,2)),'Fed. Agency Identifier Table'!A$2:C$63,3,FALSE)))),"",(IF(ISERROR(VLOOKUP((LEFT(D1771,2)),'Fed. Agency Identifier Table'!A$2:C$63,3,FALSE)),(VLOOKUP((LEFT(D1771,1)),'Fed. Agency Identifier Table'!A$2:C$63,3,FALSE)),(VLOOKUP((LEFT(D1771,2)),'Fed. Agency Identifier Table'!A$2:C$63,3,FALSE)))))</f>
        <v/>
      </c>
      <c r="I1771" s="150" t="str">
        <f>IF(ISNUMBER(SEARCH("*.unk*",D1771)),"Other Federal Awards",IF(ISERROR(VLOOKUP(D1771,'CFDA Program Titles Table'!A$2:C$2607,3,FALSE)),"",VLOOKUP(D1771,'CFDA Program Titles Table'!A$2:C$2607,3,FALSE)))</f>
        <v/>
      </c>
      <c r="J1771" s="70"/>
      <c r="K1771" s="70"/>
      <c r="L1771" s="2"/>
      <c r="M1771" s="10"/>
      <c r="N1771" s="10"/>
      <c r="R1771" s="17"/>
      <c r="S1771" s="106" t="str">
        <f>IFERROR(IF(J1771="Y", "Research And Development Programs Cluster:", VLOOKUP(D1771,'Cluster Info'!$A$2:$B$113,2,FALSE)), "Non Cluster:")</f>
        <v>Non Cluster:</v>
      </c>
      <c r="T1771" s="106">
        <f t="shared" si="135"/>
        <v>0</v>
      </c>
      <c r="U1771" s="106">
        <f t="shared" si="137"/>
        <v>0</v>
      </c>
      <c r="V1771" s="106">
        <f t="shared" si="138"/>
        <v>0</v>
      </c>
      <c r="W1771" s="119">
        <f t="shared" si="136"/>
        <v>0</v>
      </c>
      <c r="X1771" s="106">
        <f t="shared" si="139"/>
        <v>0</v>
      </c>
    </row>
    <row r="1772" spans="1:24" ht="14">
      <c r="A1772" s="198"/>
      <c r="D1772" s="1"/>
      <c r="E1772" s="1"/>
      <c r="F1772" s="187"/>
      <c r="G1772" s="187"/>
      <c r="H1772" s="80" t="str">
        <f>IF(ISERROR(IF(ISERROR(VLOOKUP((LEFT(D1772,2)),'Fed. Agency Identifier Table'!A$2:C$63,3,FALSE)),(VLOOKUP((LEFT(D1772,1)),'Fed. Agency Identifier Table'!A$2:C$63,3,FALSE)),(VLOOKUP((LEFT(D1772,2)),'Fed. Agency Identifier Table'!A$2:C$63,3,FALSE)))),"",(IF(ISERROR(VLOOKUP((LEFT(D1772,2)),'Fed. Agency Identifier Table'!A$2:C$63,3,FALSE)),(VLOOKUP((LEFT(D1772,1)),'Fed. Agency Identifier Table'!A$2:C$63,3,FALSE)),(VLOOKUP((LEFT(D1772,2)),'Fed. Agency Identifier Table'!A$2:C$63,3,FALSE)))))</f>
        <v/>
      </c>
      <c r="I1772" s="150" t="str">
        <f>IF(ISNUMBER(SEARCH("*.unk*",D1772)),"Other Federal Awards",IF(ISERROR(VLOOKUP(D1772,'CFDA Program Titles Table'!A$2:C$2607,3,FALSE)),"",VLOOKUP(D1772,'CFDA Program Titles Table'!A$2:C$2607,3,FALSE)))</f>
        <v/>
      </c>
      <c r="J1772" s="70"/>
      <c r="K1772" s="70"/>
      <c r="L1772" s="2"/>
      <c r="M1772" s="10"/>
      <c r="N1772" s="10"/>
      <c r="R1772" s="17"/>
      <c r="S1772" s="106" t="str">
        <f>IFERROR(IF(J1772="Y", "Research And Development Programs Cluster:", VLOOKUP(D1772,'Cluster Info'!$A$2:$B$113,2,FALSE)), "Non Cluster:")</f>
        <v>Non Cluster:</v>
      </c>
      <c r="T1772" s="106">
        <f t="shared" si="135"/>
        <v>0</v>
      </c>
      <c r="U1772" s="106">
        <f t="shared" si="137"/>
        <v>0</v>
      </c>
      <c r="V1772" s="106">
        <f t="shared" si="138"/>
        <v>0</v>
      </c>
      <c r="W1772" s="119">
        <f t="shared" si="136"/>
        <v>0</v>
      </c>
      <c r="X1772" s="106">
        <f t="shared" si="139"/>
        <v>0</v>
      </c>
    </row>
    <row r="1773" spans="1:24" ht="14">
      <c r="A1773" s="198"/>
      <c r="D1773" s="1"/>
      <c r="E1773" s="1"/>
      <c r="F1773" s="187"/>
      <c r="G1773" s="187"/>
      <c r="H1773" s="80" t="str">
        <f>IF(ISERROR(IF(ISERROR(VLOOKUP((LEFT(D1773,2)),'Fed. Agency Identifier Table'!A$2:C$63,3,FALSE)),(VLOOKUP((LEFT(D1773,1)),'Fed. Agency Identifier Table'!A$2:C$63,3,FALSE)),(VLOOKUP((LEFT(D1773,2)),'Fed. Agency Identifier Table'!A$2:C$63,3,FALSE)))),"",(IF(ISERROR(VLOOKUP((LEFT(D1773,2)),'Fed. Agency Identifier Table'!A$2:C$63,3,FALSE)),(VLOOKUP((LEFT(D1773,1)),'Fed. Agency Identifier Table'!A$2:C$63,3,FALSE)),(VLOOKUP((LEFT(D1773,2)),'Fed. Agency Identifier Table'!A$2:C$63,3,FALSE)))))</f>
        <v/>
      </c>
      <c r="I1773" s="150" t="str">
        <f>IF(ISNUMBER(SEARCH("*.unk*",D1773)),"Other Federal Awards",IF(ISERROR(VLOOKUP(D1773,'CFDA Program Titles Table'!A$2:C$2607,3,FALSE)),"",VLOOKUP(D1773,'CFDA Program Titles Table'!A$2:C$2607,3,FALSE)))</f>
        <v/>
      </c>
      <c r="J1773" s="70"/>
      <c r="K1773" s="70"/>
      <c r="L1773" s="2"/>
      <c r="M1773" s="10"/>
      <c r="N1773" s="10"/>
      <c r="R1773" s="17"/>
      <c r="S1773" s="106" t="str">
        <f>IFERROR(IF(J1773="Y", "Research And Development Programs Cluster:", VLOOKUP(D1773,'Cluster Info'!$A$2:$B$113,2,FALSE)), "Non Cluster:")</f>
        <v>Non Cluster:</v>
      </c>
      <c r="T1773" s="106">
        <f t="shared" si="135"/>
        <v>0</v>
      </c>
      <c r="U1773" s="106">
        <f t="shared" si="137"/>
        <v>0</v>
      </c>
      <c r="V1773" s="106">
        <f t="shared" si="138"/>
        <v>0</v>
      </c>
      <c r="W1773" s="119">
        <f t="shared" si="136"/>
        <v>0</v>
      </c>
      <c r="X1773" s="106">
        <f t="shared" si="139"/>
        <v>0</v>
      </c>
    </row>
    <row r="1774" spans="1:24" ht="14">
      <c r="A1774" s="198"/>
      <c r="D1774" s="1"/>
      <c r="E1774" s="1"/>
      <c r="F1774" s="187"/>
      <c r="G1774" s="187"/>
      <c r="H1774" s="80" t="str">
        <f>IF(ISERROR(IF(ISERROR(VLOOKUP((LEFT(D1774,2)),'Fed. Agency Identifier Table'!A$2:C$63,3,FALSE)),(VLOOKUP((LEFT(D1774,1)),'Fed. Agency Identifier Table'!A$2:C$63,3,FALSE)),(VLOOKUP((LEFT(D1774,2)),'Fed. Agency Identifier Table'!A$2:C$63,3,FALSE)))),"",(IF(ISERROR(VLOOKUP((LEFT(D1774,2)),'Fed. Agency Identifier Table'!A$2:C$63,3,FALSE)),(VLOOKUP((LEFT(D1774,1)),'Fed. Agency Identifier Table'!A$2:C$63,3,FALSE)),(VLOOKUP((LEFT(D1774,2)),'Fed. Agency Identifier Table'!A$2:C$63,3,FALSE)))))</f>
        <v/>
      </c>
      <c r="I1774" s="150" t="str">
        <f>IF(ISNUMBER(SEARCH("*.unk*",D1774)),"Other Federal Awards",IF(ISERROR(VLOOKUP(D1774,'CFDA Program Titles Table'!A$2:C$2607,3,FALSE)),"",VLOOKUP(D1774,'CFDA Program Titles Table'!A$2:C$2607,3,FALSE)))</f>
        <v/>
      </c>
      <c r="J1774" s="70"/>
      <c r="K1774" s="70"/>
      <c r="L1774" s="2"/>
      <c r="M1774" s="10"/>
      <c r="N1774" s="10"/>
      <c r="R1774" s="17"/>
      <c r="S1774" s="106" t="str">
        <f>IFERROR(IF(J1774="Y", "Research And Development Programs Cluster:", VLOOKUP(D1774,'Cluster Info'!$A$2:$B$113,2,FALSE)), "Non Cluster:")</f>
        <v>Non Cluster:</v>
      </c>
      <c r="T1774" s="106">
        <f t="shared" si="135"/>
        <v>0</v>
      </c>
      <c r="U1774" s="106">
        <f t="shared" si="137"/>
        <v>0</v>
      </c>
      <c r="V1774" s="106">
        <f t="shared" si="138"/>
        <v>0</v>
      </c>
      <c r="W1774" s="119">
        <f t="shared" si="136"/>
        <v>0</v>
      </c>
      <c r="X1774" s="106">
        <f t="shared" si="139"/>
        <v>0</v>
      </c>
    </row>
    <row r="1775" spans="1:24" ht="14">
      <c r="A1775" s="198"/>
      <c r="D1775" s="1"/>
      <c r="E1775" s="1"/>
      <c r="F1775" s="187"/>
      <c r="G1775" s="187"/>
      <c r="H1775" s="80" t="str">
        <f>IF(ISERROR(IF(ISERROR(VLOOKUP((LEFT(D1775,2)),'Fed. Agency Identifier Table'!A$2:C$63,3,FALSE)),(VLOOKUP((LEFT(D1775,1)),'Fed. Agency Identifier Table'!A$2:C$63,3,FALSE)),(VLOOKUP((LEFT(D1775,2)),'Fed. Agency Identifier Table'!A$2:C$63,3,FALSE)))),"",(IF(ISERROR(VLOOKUP((LEFT(D1775,2)),'Fed. Agency Identifier Table'!A$2:C$63,3,FALSE)),(VLOOKUP((LEFT(D1775,1)),'Fed. Agency Identifier Table'!A$2:C$63,3,FALSE)),(VLOOKUP((LEFT(D1775,2)),'Fed. Agency Identifier Table'!A$2:C$63,3,FALSE)))))</f>
        <v/>
      </c>
      <c r="I1775" s="150" t="str">
        <f>IF(ISNUMBER(SEARCH("*.unk*",D1775)),"Other Federal Awards",IF(ISERROR(VLOOKUP(D1775,'CFDA Program Titles Table'!A$2:C$2607,3,FALSE)),"",VLOOKUP(D1775,'CFDA Program Titles Table'!A$2:C$2607,3,FALSE)))</f>
        <v/>
      </c>
      <c r="J1775" s="70"/>
      <c r="K1775" s="70"/>
      <c r="L1775" s="2"/>
      <c r="M1775" s="10"/>
      <c r="N1775" s="10"/>
      <c r="R1775" s="17"/>
      <c r="S1775" s="106" t="str">
        <f>IFERROR(IF(J1775="Y", "Research And Development Programs Cluster:", VLOOKUP(D1775,'Cluster Info'!$A$2:$B$113,2,FALSE)), "Non Cluster:")</f>
        <v>Non Cluster:</v>
      </c>
      <c r="T1775" s="106">
        <f t="shared" si="135"/>
        <v>0</v>
      </c>
      <c r="U1775" s="106">
        <f t="shared" si="137"/>
        <v>0</v>
      </c>
      <c r="V1775" s="106">
        <f t="shared" si="138"/>
        <v>0</v>
      </c>
      <c r="W1775" s="119">
        <f t="shared" si="136"/>
        <v>0</v>
      </c>
      <c r="X1775" s="106">
        <f t="shared" si="139"/>
        <v>0</v>
      </c>
    </row>
    <row r="1776" spans="1:24" ht="14">
      <c r="A1776" s="198"/>
      <c r="D1776" s="1"/>
      <c r="E1776" s="1"/>
      <c r="F1776" s="187"/>
      <c r="G1776" s="187"/>
      <c r="H1776" s="80" t="str">
        <f>IF(ISERROR(IF(ISERROR(VLOOKUP((LEFT(D1776,2)),'Fed. Agency Identifier Table'!A$2:C$63,3,FALSE)),(VLOOKUP((LEFT(D1776,1)),'Fed. Agency Identifier Table'!A$2:C$63,3,FALSE)),(VLOOKUP((LEFT(D1776,2)),'Fed. Agency Identifier Table'!A$2:C$63,3,FALSE)))),"",(IF(ISERROR(VLOOKUP((LEFT(D1776,2)),'Fed. Agency Identifier Table'!A$2:C$63,3,FALSE)),(VLOOKUP((LEFT(D1776,1)),'Fed. Agency Identifier Table'!A$2:C$63,3,FALSE)),(VLOOKUP((LEFT(D1776,2)),'Fed. Agency Identifier Table'!A$2:C$63,3,FALSE)))))</f>
        <v/>
      </c>
      <c r="I1776" s="150" t="str">
        <f>IF(ISNUMBER(SEARCH("*.unk*",D1776)),"Other Federal Awards",IF(ISERROR(VLOOKUP(D1776,'CFDA Program Titles Table'!A$2:C$2607,3,FALSE)),"",VLOOKUP(D1776,'CFDA Program Titles Table'!A$2:C$2607,3,FALSE)))</f>
        <v/>
      </c>
      <c r="J1776" s="70"/>
      <c r="K1776" s="70"/>
      <c r="L1776" s="2"/>
      <c r="M1776" s="10"/>
      <c r="N1776" s="10"/>
      <c r="R1776" s="17"/>
      <c r="S1776" s="106" t="str">
        <f>IFERROR(IF(J1776="Y", "Research And Development Programs Cluster:", VLOOKUP(D1776,'Cluster Info'!$A$2:$B$113,2,FALSE)), "Non Cluster:")</f>
        <v>Non Cluster:</v>
      </c>
      <c r="T1776" s="106">
        <f t="shared" si="135"/>
        <v>0</v>
      </c>
      <c r="U1776" s="106">
        <f t="shared" si="137"/>
        <v>0</v>
      </c>
      <c r="V1776" s="106">
        <f t="shared" si="138"/>
        <v>0</v>
      </c>
      <c r="W1776" s="119">
        <f t="shared" si="136"/>
        <v>0</v>
      </c>
      <c r="X1776" s="106">
        <f t="shared" si="139"/>
        <v>0</v>
      </c>
    </row>
    <row r="1777" spans="1:24" ht="14">
      <c r="A1777" s="198"/>
      <c r="D1777" s="1"/>
      <c r="E1777" s="1"/>
      <c r="F1777" s="187"/>
      <c r="G1777" s="187"/>
      <c r="H1777" s="80" t="str">
        <f>IF(ISERROR(IF(ISERROR(VLOOKUP((LEFT(D1777,2)),'Fed. Agency Identifier Table'!A$2:C$63,3,FALSE)),(VLOOKUP((LEFT(D1777,1)),'Fed. Agency Identifier Table'!A$2:C$63,3,FALSE)),(VLOOKUP((LEFT(D1777,2)),'Fed. Agency Identifier Table'!A$2:C$63,3,FALSE)))),"",(IF(ISERROR(VLOOKUP((LEFT(D1777,2)),'Fed. Agency Identifier Table'!A$2:C$63,3,FALSE)),(VLOOKUP((LEFT(D1777,1)),'Fed. Agency Identifier Table'!A$2:C$63,3,FALSE)),(VLOOKUP((LEFT(D1777,2)),'Fed. Agency Identifier Table'!A$2:C$63,3,FALSE)))))</f>
        <v/>
      </c>
      <c r="I1777" s="150" t="str">
        <f>IF(ISNUMBER(SEARCH("*.unk*",D1777)),"Other Federal Awards",IF(ISERROR(VLOOKUP(D1777,'CFDA Program Titles Table'!A$2:C$2607,3,FALSE)),"",VLOOKUP(D1777,'CFDA Program Titles Table'!A$2:C$2607,3,FALSE)))</f>
        <v/>
      </c>
      <c r="J1777" s="70"/>
      <c r="K1777" s="70"/>
      <c r="L1777" s="2"/>
      <c r="M1777" s="10"/>
      <c r="N1777" s="10"/>
      <c r="R1777" s="17"/>
      <c r="S1777" s="106" t="str">
        <f>IFERROR(IF(J1777="Y", "Research And Development Programs Cluster:", VLOOKUP(D1777,'Cluster Info'!$A$2:$B$113,2,FALSE)), "Non Cluster:")</f>
        <v>Non Cluster:</v>
      </c>
      <c r="T1777" s="106">
        <f t="shared" si="135"/>
        <v>0</v>
      </c>
      <c r="U1777" s="106">
        <f t="shared" si="137"/>
        <v>0</v>
      </c>
      <c r="V1777" s="106">
        <f t="shared" si="138"/>
        <v>0</v>
      </c>
      <c r="W1777" s="119">
        <f t="shared" si="136"/>
        <v>0</v>
      </c>
      <c r="X1777" s="106">
        <f t="shared" si="139"/>
        <v>0</v>
      </c>
    </row>
    <row r="1778" spans="1:24" ht="14">
      <c r="A1778" s="198"/>
      <c r="D1778" s="1"/>
      <c r="E1778" s="1"/>
      <c r="F1778" s="187"/>
      <c r="G1778" s="187"/>
      <c r="H1778" s="80" t="str">
        <f>IF(ISERROR(IF(ISERROR(VLOOKUP((LEFT(D1778,2)),'Fed. Agency Identifier Table'!A$2:C$63,3,FALSE)),(VLOOKUP((LEFT(D1778,1)),'Fed. Agency Identifier Table'!A$2:C$63,3,FALSE)),(VLOOKUP((LEFT(D1778,2)),'Fed. Agency Identifier Table'!A$2:C$63,3,FALSE)))),"",(IF(ISERROR(VLOOKUP((LEFT(D1778,2)),'Fed. Agency Identifier Table'!A$2:C$63,3,FALSE)),(VLOOKUP((LEFT(D1778,1)),'Fed. Agency Identifier Table'!A$2:C$63,3,FALSE)),(VLOOKUP((LEFT(D1778,2)),'Fed. Agency Identifier Table'!A$2:C$63,3,FALSE)))))</f>
        <v/>
      </c>
      <c r="I1778" s="150" t="str">
        <f>IF(ISNUMBER(SEARCH("*.unk*",D1778)),"Other Federal Awards",IF(ISERROR(VLOOKUP(D1778,'CFDA Program Titles Table'!A$2:C$2607,3,FALSE)),"",VLOOKUP(D1778,'CFDA Program Titles Table'!A$2:C$2607,3,FALSE)))</f>
        <v/>
      </c>
      <c r="J1778" s="70"/>
      <c r="K1778" s="70"/>
      <c r="L1778" s="2"/>
      <c r="M1778" s="10"/>
      <c r="N1778" s="10"/>
      <c r="R1778" s="17"/>
      <c r="S1778" s="106" t="str">
        <f>IFERROR(IF(J1778="Y", "Research And Development Programs Cluster:", VLOOKUP(D1778,'Cluster Info'!$A$2:$B$113,2,FALSE)), "Non Cluster:")</f>
        <v>Non Cluster:</v>
      </c>
      <c r="T1778" s="106">
        <f t="shared" si="135"/>
        <v>0</v>
      </c>
      <c r="U1778" s="106">
        <f t="shared" si="137"/>
        <v>0</v>
      </c>
      <c r="V1778" s="106">
        <f t="shared" si="138"/>
        <v>0</v>
      </c>
      <c r="W1778" s="119">
        <f t="shared" si="136"/>
        <v>0</v>
      </c>
      <c r="X1778" s="106">
        <f t="shared" si="139"/>
        <v>0</v>
      </c>
    </row>
    <row r="1779" spans="1:24" ht="14">
      <c r="A1779" s="198"/>
      <c r="D1779" s="1"/>
      <c r="E1779" s="1"/>
      <c r="F1779" s="187"/>
      <c r="G1779" s="187"/>
      <c r="H1779" s="80" t="str">
        <f>IF(ISERROR(IF(ISERROR(VLOOKUP((LEFT(D1779,2)),'Fed. Agency Identifier Table'!A$2:C$63,3,FALSE)),(VLOOKUP((LEFT(D1779,1)),'Fed. Agency Identifier Table'!A$2:C$63,3,FALSE)),(VLOOKUP((LEFT(D1779,2)),'Fed. Agency Identifier Table'!A$2:C$63,3,FALSE)))),"",(IF(ISERROR(VLOOKUP((LEFT(D1779,2)),'Fed. Agency Identifier Table'!A$2:C$63,3,FALSE)),(VLOOKUP((LEFT(D1779,1)),'Fed. Agency Identifier Table'!A$2:C$63,3,FALSE)),(VLOOKUP((LEFT(D1779,2)),'Fed. Agency Identifier Table'!A$2:C$63,3,FALSE)))))</f>
        <v/>
      </c>
      <c r="I1779" s="150" t="str">
        <f>IF(ISNUMBER(SEARCH("*.unk*",D1779)),"Other Federal Awards",IF(ISERROR(VLOOKUP(D1779,'CFDA Program Titles Table'!A$2:C$2607,3,FALSE)),"",VLOOKUP(D1779,'CFDA Program Titles Table'!A$2:C$2607,3,FALSE)))</f>
        <v/>
      </c>
      <c r="J1779" s="70"/>
      <c r="K1779" s="70"/>
      <c r="L1779" s="2"/>
      <c r="M1779" s="10"/>
      <c r="N1779" s="10"/>
      <c r="R1779" s="17"/>
      <c r="S1779" s="106" t="str">
        <f>IFERROR(IF(J1779="Y", "Research And Development Programs Cluster:", VLOOKUP(D1779,'Cluster Info'!$A$2:$B$113,2,FALSE)), "Non Cluster:")</f>
        <v>Non Cluster:</v>
      </c>
      <c r="T1779" s="106">
        <f t="shared" si="135"/>
        <v>0</v>
      </c>
      <c r="U1779" s="106">
        <f t="shared" si="137"/>
        <v>0</v>
      </c>
      <c r="V1779" s="106">
        <f t="shared" si="138"/>
        <v>0</v>
      </c>
      <c r="W1779" s="119">
        <f t="shared" si="136"/>
        <v>0</v>
      </c>
      <c r="X1779" s="106">
        <f t="shared" si="139"/>
        <v>0</v>
      </c>
    </row>
    <row r="1780" spans="1:24" ht="14">
      <c r="A1780" s="198"/>
      <c r="D1780" s="1"/>
      <c r="E1780" s="1"/>
      <c r="F1780" s="187"/>
      <c r="G1780" s="187"/>
      <c r="H1780" s="80" t="str">
        <f>IF(ISERROR(IF(ISERROR(VLOOKUP((LEFT(D1780,2)),'Fed. Agency Identifier Table'!A$2:C$63,3,FALSE)),(VLOOKUP((LEFT(D1780,1)),'Fed. Agency Identifier Table'!A$2:C$63,3,FALSE)),(VLOOKUP((LEFT(D1780,2)),'Fed. Agency Identifier Table'!A$2:C$63,3,FALSE)))),"",(IF(ISERROR(VLOOKUP((LEFT(D1780,2)),'Fed. Agency Identifier Table'!A$2:C$63,3,FALSE)),(VLOOKUP((LEFT(D1780,1)),'Fed. Agency Identifier Table'!A$2:C$63,3,FALSE)),(VLOOKUP((LEFT(D1780,2)),'Fed. Agency Identifier Table'!A$2:C$63,3,FALSE)))))</f>
        <v/>
      </c>
      <c r="I1780" s="150" t="str">
        <f>IF(ISNUMBER(SEARCH("*.unk*",D1780)),"Other Federal Awards",IF(ISERROR(VLOOKUP(D1780,'CFDA Program Titles Table'!A$2:C$2607,3,FALSE)),"",VLOOKUP(D1780,'CFDA Program Titles Table'!A$2:C$2607,3,FALSE)))</f>
        <v/>
      </c>
      <c r="J1780" s="70"/>
      <c r="K1780" s="70"/>
      <c r="L1780" s="2"/>
      <c r="M1780" s="10"/>
      <c r="N1780" s="10"/>
      <c r="R1780" s="17"/>
      <c r="S1780" s="106" t="str">
        <f>IFERROR(IF(J1780="Y", "Research And Development Programs Cluster:", VLOOKUP(D1780,'Cluster Info'!$A$2:$B$113,2,FALSE)), "Non Cluster:")</f>
        <v>Non Cluster:</v>
      </c>
      <c r="T1780" s="106">
        <f t="shared" si="135"/>
        <v>0</v>
      </c>
      <c r="U1780" s="106">
        <f t="shared" si="137"/>
        <v>0</v>
      </c>
      <c r="V1780" s="106">
        <f t="shared" si="138"/>
        <v>0</v>
      </c>
      <c r="W1780" s="119">
        <f t="shared" si="136"/>
        <v>0</v>
      </c>
      <c r="X1780" s="106">
        <f t="shared" si="139"/>
        <v>0</v>
      </c>
    </row>
    <row r="1781" spans="1:24" ht="14">
      <c r="A1781" s="198"/>
      <c r="D1781" s="1"/>
      <c r="E1781" s="1"/>
      <c r="F1781" s="187"/>
      <c r="G1781" s="187"/>
      <c r="H1781" s="80" t="str">
        <f>IF(ISERROR(IF(ISERROR(VLOOKUP((LEFT(D1781,2)),'Fed. Agency Identifier Table'!A$2:C$63,3,FALSE)),(VLOOKUP((LEFT(D1781,1)),'Fed. Agency Identifier Table'!A$2:C$63,3,FALSE)),(VLOOKUP((LEFT(D1781,2)),'Fed. Agency Identifier Table'!A$2:C$63,3,FALSE)))),"",(IF(ISERROR(VLOOKUP((LEFT(D1781,2)),'Fed. Agency Identifier Table'!A$2:C$63,3,FALSE)),(VLOOKUP((LEFT(D1781,1)),'Fed. Agency Identifier Table'!A$2:C$63,3,FALSE)),(VLOOKUP((LEFT(D1781,2)),'Fed. Agency Identifier Table'!A$2:C$63,3,FALSE)))))</f>
        <v/>
      </c>
      <c r="I1781" s="150" t="str">
        <f>IF(ISNUMBER(SEARCH("*.unk*",D1781)),"Other Federal Awards",IF(ISERROR(VLOOKUP(D1781,'CFDA Program Titles Table'!A$2:C$2607,3,FALSE)),"",VLOOKUP(D1781,'CFDA Program Titles Table'!A$2:C$2607,3,FALSE)))</f>
        <v/>
      </c>
      <c r="J1781" s="70"/>
      <c r="K1781" s="70"/>
      <c r="L1781" s="2"/>
      <c r="M1781" s="10"/>
      <c r="N1781" s="10"/>
      <c r="R1781" s="17"/>
      <c r="S1781" s="106" t="str">
        <f>IFERROR(IF(J1781="Y", "Research And Development Programs Cluster:", VLOOKUP(D1781,'Cluster Info'!$A$2:$B$113,2,FALSE)), "Non Cluster:")</f>
        <v>Non Cluster:</v>
      </c>
      <c r="T1781" s="106">
        <f t="shared" si="135"/>
        <v>0</v>
      </c>
      <c r="U1781" s="106">
        <f t="shared" si="137"/>
        <v>0</v>
      </c>
      <c r="V1781" s="106">
        <f t="shared" si="138"/>
        <v>0</v>
      </c>
      <c r="W1781" s="119">
        <f t="shared" si="136"/>
        <v>0</v>
      </c>
      <c r="X1781" s="106">
        <f t="shared" si="139"/>
        <v>0</v>
      </c>
    </row>
    <row r="1782" spans="1:24" ht="14">
      <c r="A1782" s="198"/>
      <c r="D1782" s="1"/>
      <c r="E1782" s="1"/>
      <c r="F1782" s="187"/>
      <c r="G1782" s="187"/>
      <c r="H1782" s="80" t="str">
        <f>IF(ISERROR(IF(ISERROR(VLOOKUP((LEFT(D1782,2)),'Fed. Agency Identifier Table'!A$2:C$63,3,FALSE)),(VLOOKUP((LEFT(D1782,1)),'Fed. Agency Identifier Table'!A$2:C$63,3,FALSE)),(VLOOKUP((LEFT(D1782,2)),'Fed. Agency Identifier Table'!A$2:C$63,3,FALSE)))),"",(IF(ISERROR(VLOOKUP((LEFT(D1782,2)),'Fed. Agency Identifier Table'!A$2:C$63,3,FALSE)),(VLOOKUP((LEFT(D1782,1)),'Fed. Agency Identifier Table'!A$2:C$63,3,FALSE)),(VLOOKUP((LEFT(D1782,2)),'Fed. Agency Identifier Table'!A$2:C$63,3,FALSE)))))</f>
        <v/>
      </c>
      <c r="I1782" s="150" t="str">
        <f>IF(ISNUMBER(SEARCH("*.unk*",D1782)),"Other Federal Awards",IF(ISERROR(VLOOKUP(D1782,'CFDA Program Titles Table'!A$2:C$2607,3,FALSE)),"",VLOOKUP(D1782,'CFDA Program Titles Table'!A$2:C$2607,3,FALSE)))</f>
        <v/>
      </c>
      <c r="J1782" s="70"/>
      <c r="K1782" s="70"/>
      <c r="L1782" s="2"/>
      <c r="M1782" s="10"/>
      <c r="N1782" s="10"/>
      <c r="R1782" s="17"/>
      <c r="S1782" s="106" t="str">
        <f>IFERROR(IF(J1782="Y", "Research And Development Programs Cluster:", VLOOKUP(D1782,'Cluster Info'!$A$2:$B$113,2,FALSE)), "Non Cluster:")</f>
        <v>Non Cluster:</v>
      </c>
      <c r="T1782" s="106">
        <f t="shared" si="135"/>
        <v>0</v>
      </c>
      <c r="U1782" s="106">
        <f t="shared" si="137"/>
        <v>0</v>
      </c>
      <c r="V1782" s="106">
        <f t="shared" si="138"/>
        <v>0</v>
      </c>
      <c r="W1782" s="119">
        <f t="shared" si="136"/>
        <v>0</v>
      </c>
      <c r="X1782" s="106">
        <f t="shared" si="139"/>
        <v>0</v>
      </c>
    </row>
    <row r="1783" spans="1:24" ht="14">
      <c r="A1783" s="198"/>
      <c r="D1783" s="1"/>
      <c r="E1783" s="1"/>
      <c r="F1783" s="187"/>
      <c r="G1783" s="187"/>
      <c r="H1783" s="80" t="str">
        <f>IF(ISERROR(IF(ISERROR(VLOOKUP((LEFT(D1783,2)),'Fed. Agency Identifier Table'!A$2:C$63,3,FALSE)),(VLOOKUP((LEFT(D1783,1)),'Fed. Agency Identifier Table'!A$2:C$63,3,FALSE)),(VLOOKUP((LEFT(D1783,2)),'Fed. Agency Identifier Table'!A$2:C$63,3,FALSE)))),"",(IF(ISERROR(VLOOKUP((LEFT(D1783,2)),'Fed. Agency Identifier Table'!A$2:C$63,3,FALSE)),(VLOOKUP((LEFT(D1783,1)),'Fed. Agency Identifier Table'!A$2:C$63,3,FALSE)),(VLOOKUP((LEFT(D1783,2)),'Fed. Agency Identifier Table'!A$2:C$63,3,FALSE)))))</f>
        <v/>
      </c>
      <c r="I1783" s="150" t="str">
        <f>IF(ISNUMBER(SEARCH("*.unk*",D1783)),"Other Federal Awards",IF(ISERROR(VLOOKUP(D1783,'CFDA Program Titles Table'!A$2:C$2607,3,FALSE)),"",VLOOKUP(D1783,'CFDA Program Titles Table'!A$2:C$2607,3,FALSE)))</f>
        <v/>
      </c>
      <c r="J1783" s="70"/>
      <c r="K1783" s="70"/>
      <c r="L1783" s="2"/>
      <c r="M1783" s="10"/>
      <c r="N1783" s="10"/>
      <c r="R1783" s="17"/>
      <c r="S1783" s="106" t="str">
        <f>IFERROR(IF(J1783="Y", "Research And Development Programs Cluster:", VLOOKUP(D1783,'Cluster Info'!$A$2:$B$113,2,FALSE)), "Non Cluster:")</f>
        <v>Non Cluster:</v>
      </c>
      <c r="T1783" s="106">
        <f t="shared" si="135"/>
        <v>0</v>
      </c>
      <c r="U1783" s="106">
        <f t="shared" si="137"/>
        <v>0</v>
      </c>
      <c r="V1783" s="106">
        <f t="shared" si="138"/>
        <v>0</v>
      </c>
      <c r="W1783" s="119">
        <f t="shared" si="136"/>
        <v>0</v>
      </c>
      <c r="X1783" s="106">
        <f t="shared" si="139"/>
        <v>0</v>
      </c>
    </row>
    <row r="1784" spans="1:24" ht="14">
      <c r="A1784" s="198"/>
      <c r="D1784" s="1"/>
      <c r="E1784" s="1"/>
      <c r="F1784" s="187"/>
      <c r="G1784" s="187"/>
      <c r="H1784" s="80" t="str">
        <f>IF(ISERROR(IF(ISERROR(VLOOKUP((LEFT(D1784,2)),'Fed. Agency Identifier Table'!A$2:C$63,3,FALSE)),(VLOOKUP((LEFT(D1784,1)),'Fed. Agency Identifier Table'!A$2:C$63,3,FALSE)),(VLOOKUP((LEFT(D1784,2)),'Fed. Agency Identifier Table'!A$2:C$63,3,FALSE)))),"",(IF(ISERROR(VLOOKUP((LEFT(D1784,2)),'Fed. Agency Identifier Table'!A$2:C$63,3,FALSE)),(VLOOKUP((LEFT(D1784,1)),'Fed. Agency Identifier Table'!A$2:C$63,3,FALSE)),(VLOOKUP((LEFT(D1784,2)),'Fed. Agency Identifier Table'!A$2:C$63,3,FALSE)))))</f>
        <v/>
      </c>
      <c r="I1784" s="150" t="str">
        <f>IF(ISNUMBER(SEARCH("*.unk*",D1784)),"Other Federal Awards",IF(ISERROR(VLOOKUP(D1784,'CFDA Program Titles Table'!A$2:C$2607,3,FALSE)),"",VLOOKUP(D1784,'CFDA Program Titles Table'!A$2:C$2607,3,FALSE)))</f>
        <v/>
      </c>
      <c r="J1784" s="70"/>
      <c r="K1784" s="70"/>
      <c r="L1784" s="2"/>
      <c r="M1784" s="10"/>
      <c r="N1784" s="10"/>
      <c r="R1784" s="17"/>
      <c r="S1784" s="106" t="str">
        <f>IFERROR(IF(J1784="Y", "Research And Development Programs Cluster:", VLOOKUP(D1784,'Cluster Info'!$A$2:$B$113,2,FALSE)), "Non Cluster:")</f>
        <v>Non Cluster:</v>
      </c>
      <c r="T1784" s="106">
        <f t="shared" si="135"/>
        <v>0</v>
      </c>
      <c r="U1784" s="106">
        <f t="shared" si="137"/>
        <v>0</v>
      </c>
      <c r="V1784" s="106">
        <f t="shared" si="138"/>
        <v>0</v>
      </c>
      <c r="W1784" s="119">
        <f t="shared" si="136"/>
        <v>0</v>
      </c>
      <c r="X1784" s="106">
        <f t="shared" si="139"/>
        <v>0</v>
      </c>
    </row>
    <row r="1785" spans="1:24" ht="14">
      <c r="A1785" s="198"/>
      <c r="D1785" s="1"/>
      <c r="E1785" s="1"/>
      <c r="F1785" s="187"/>
      <c r="G1785" s="187"/>
      <c r="H1785" s="80" t="str">
        <f>IF(ISERROR(IF(ISERROR(VLOOKUP((LEFT(D1785,2)),'Fed. Agency Identifier Table'!A$2:C$63,3,FALSE)),(VLOOKUP((LEFT(D1785,1)),'Fed. Agency Identifier Table'!A$2:C$63,3,FALSE)),(VLOOKUP((LEFT(D1785,2)),'Fed. Agency Identifier Table'!A$2:C$63,3,FALSE)))),"",(IF(ISERROR(VLOOKUP((LEFT(D1785,2)),'Fed. Agency Identifier Table'!A$2:C$63,3,FALSE)),(VLOOKUP((LEFT(D1785,1)),'Fed. Agency Identifier Table'!A$2:C$63,3,FALSE)),(VLOOKUP((LEFT(D1785,2)),'Fed. Agency Identifier Table'!A$2:C$63,3,FALSE)))))</f>
        <v/>
      </c>
      <c r="I1785" s="150" t="str">
        <f>IF(ISNUMBER(SEARCH("*.unk*",D1785)),"Other Federal Awards",IF(ISERROR(VLOOKUP(D1785,'CFDA Program Titles Table'!A$2:C$2607,3,FALSE)),"",VLOOKUP(D1785,'CFDA Program Titles Table'!A$2:C$2607,3,FALSE)))</f>
        <v/>
      </c>
      <c r="J1785" s="70"/>
      <c r="K1785" s="70"/>
      <c r="L1785" s="2"/>
      <c r="M1785" s="10"/>
      <c r="N1785" s="10"/>
      <c r="R1785" s="17"/>
      <c r="S1785" s="106" t="str">
        <f>IFERROR(IF(J1785="Y", "Research And Development Programs Cluster:", VLOOKUP(D1785,'Cluster Info'!$A$2:$B$113,2,FALSE)), "Non Cluster:")</f>
        <v>Non Cluster:</v>
      </c>
      <c r="T1785" s="106">
        <f t="shared" si="135"/>
        <v>0</v>
      </c>
      <c r="U1785" s="106">
        <f t="shared" si="137"/>
        <v>0</v>
      </c>
      <c r="V1785" s="106">
        <f t="shared" si="138"/>
        <v>0</v>
      </c>
      <c r="W1785" s="119">
        <f t="shared" si="136"/>
        <v>0</v>
      </c>
      <c r="X1785" s="106">
        <f t="shared" si="139"/>
        <v>0</v>
      </c>
    </row>
    <row r="1786" spans="1:24" ht="14">
      <c r="A1786" s="198"/>
      <c r="D1786" s="1"/>
      <c r="E1786" s="1"/>
      <c r="F1786" s="187"/>
      <c r="G1786" s="187"/>
      <c r="H1786" s="80" t="str">
        <f>IF(ISERROR(IF(ISERROR(VLOOKUP((LEFT(D1786,2)),'Fed. Agency Identifier Table'!A$2:C$63,3,FALSE)),(VLOOKUP((LEFT(D1786,1)),'Fed. Agency Identifier Table'!A$2:C$63,3,FALSE)),(VLOOKUP((LEFT(D1786,2)),'Fed. Agency Identifier Table'!A$2:C$63,3,FALSE)))),"",(IF(ISERROR(VLOOKUP((LEFT(D1786,2)),'Fed. Agency Identifier Table'!A$2:C$63,3,FALSE)),(VLOOKUP((LEFT(D1786,1)),'Fed. Agency Identifier Table'!A$2:C$63,3,FALSE)),(VLOOKUP((LEFT(D1786,2)),'Fed. Agency Identifier Table'!A$2:C$63,3,FALSE)))))</f>
        <v/>
      </c>
      <c r="I1786" s="150" t="str">
        <f>IF(ISNUMBER(SEARCH("*.unk*",D1786)),"Other Federal Awards",IF(ISERROR(VLOOKUP(D1786,'CFDA Program Titles Table'!A$2:C$2607,3,FALSE)),"",VLOOKUP(D1786,'CFDA Program Titles Table'!A$2:C$2607,3,FALSE)))</f>
        <v/>
      </c>
      <c r="J1786" s="70"/>
      <c r="K1786" s="70"/>
      <c r="L1786" s="2"/>
      <c r="M1786" s="10"/>
      <c r="N1786" s="10"/>
      <c r="R1786" s="17"/>
      <c r="S1786" s="106" t="str">
        <f>IFERROR(IF(J1786="Y", "Research And Development Programs Cluster:", VLOOKUP(D1786,'Cluster Info'!$A$2:$B$113,2,FALSE)), "Non Cluster:")</f>
        <v>Non Cluster:</v>
      </c>
      <c r="T1786" s="106">
        <f t="shared" si="135"/>
        <v>0</v>
      </c>
      <c r="U1786" s="106">
        <f t="shared" si="137"/>
        <v>0</v>
      </c>
      <c r="V1786" s="106">
        <f t="shared" si="138"/>
        <v>0</v>
      </c>
      <c r="W1786" s="119">
        <f t="shared" si="136"/>
        <v>0</v>
      </c>
      <c r="X1786" s="106">
        <f t="shared" si="139"/>
        <v>0</v>
      </c>
    </row>
    <row r="1787" spans="1:24" ht="14">
      <c r="A1787" s="198"/>
      <c r="D1787" s="1"/>
      <c r="E1787" s="1"/>
      <c r="F1787" s="187"/>
      <c r="G1787" s="187"/>
      <c r="H1787" s="80" t="str">
        <f>IF(ISERROR(IF(ISERROR(VLOOKUP((LEFT(D1787,2)),'Fed. Agency Identifier Table'!A$2:C$63,3,FALSE)),(VLOOKUP((LEFT(D1787,1)),'Fed. Agency Identifier Table'!A$2:C$63,3,FALSE)),(VLOOKUP((LEFT(D1787,2)),'Fed. Agency Identifier Table'!A$2:C$63,3,FALSE)))),"",(IF(ISERROR(VLOOKUP((LEFT(D1787,2)),'Fed. Agency Identifier Table'!A$2:C$63,3,FALSE)),(VLOOKUP((LEFT(D1787,1)),'Fed. Agency Identifier Table'!A$2:C$63,3,FALSE)),(VLOOKUP((LEFT(D1787,2)),'Fed. Agency Identifier Table'!A$2:C$63,3,FALSE)))))</f>
        <v/>
      </c>
      <c r="I1787" s="150" t="str">
        <f>IF(ISNUMBER(SEARCH("*.unk*",D1787)),"Other Federal Awards",IF(ISERROR(VLOOKUP(D1787,'CFDA Program Titles Table'!A$2:C$2607,3,FALSE)),"",VLOOKUP(D1787,'CFDA Program Titles Table'!A$2:C$2607,3,FALSE)))</f>
        <v/>
      </c>
      <c r="J1787" s="70"/>
      <c r="K1787" s="70"/>
      <c r="L1787" s="2"/>
      <c r="M1787" s="10"/>
      <c r="N1787" s="10"/>
      <c r="R1787" s="17"/>
      <c r="S1787" s="106" t="str">
        <f>IFERROR(IF(J1787="Y", "Research And Development Programs Cluster:", VLOOKUP(D1787,'Cluster Info'!$A$2:$B$113,2,FALSE)), "Non Cluster:")</f>
        <v>Non Cluster:</v>
      </c>
      <c r="T1787" s="106">
        <f t="shared" si="135"/>
        <v>0</v>
      </c>
      <c r="U1787" s="106">
        <f t="shared" si="137"/>
        <v>0</v>
      </c>
      <c r="V1787" s="106">
        <f t="shared" si="138"/>
        <v>0</v>
      </c>
      <c r="W1787" s="119">
        <f t="shared" si="136"/>
        <v>0</v>
      </c>
      <c r="X1787" s="106">
        <f t="shared" si="139"/>
        <v>0</v>
      </c>
    </row>
    <row r="1788" spans="1:24" ht="14">
      <c r="A1788" s="198"/>
      <c r="D1788" s="1"/>
      <c r="E1788" s="1"/>
      <c r="F1788" s="187"/>
      <c r="G1788" s="187"/>
      <c r="H1788" s="80" t="str">
        <f>IF(ISERROR(IF(ISERROR(VLOOKUP((LEFT(D1788,2)),'Fed. Agency Identifier Table'!A$2:C$63,3,FALSE)),(VLOOKUP((LEFT(D1788,1)),'Fed. Agency Identifier Table'!A$2:C$63,3,FALSE)),(VLOOKUP((LEFT(D1788,2)),'Fed. Agency Identifier Table'!A$2:C$63,3,FALSE)))),"",(IF(ISERROR(VLOOKUP((LEFT(D1788,2)),'Fed. Agency Identifier Table'!A$2:C$63,3,FALSE)),(VLOOKUP((LEFT(D1788,1)),'Fed. Agency Identifier Table'!A$2:C$63,3,FALSE)),(VLOOKUP((LEFT(D1788,2)),'Fed. Agency Identifier Table'!A$2:C$63,3,FALSE)))))</f>
        <v/>
      </c>
      <c r="I1788" s="150" t="str">
        <f>IF(ISNUMBER(SEARCH("*.unk*",D1788)),"Other Federal Awards",IF(ISERROR(VLOOKUP(D1788,'CFDA Program Titles Table'!A$2:C$2607,3,FALSE)),"",VLOOKUP(D1788,'CFDA Program Titles Table'!A$2:C$2607,3,FALSE)))</f>
        <v/>
      </c>
      <c r="J1788" s="70"/>
      <c r="K1788" s="70"/>
      <c r="L1788" s="2"/>
      <c r="M1788" s="10"/>
      <c r="N1788" s="10"/>
      <c r="R1788" s="17"/>
      <c r="S1788" s="106" t="str">
        <f>IFERROR(IF(J1788="Y", "Research And Development Programs Cluster:", VLOOKUP(D1788,'Cluster Info'!$A$2:$B$113,2,FALSE)), "Non Cluster:")</f>
        <v>Non Cluster:</v>
      </c>
      <c r="T1788" s="106">
        <f t="shared" si="135"/>
        <v>0</v>
      </c>
      <c r="U1788" s="106">
        <f t="shared" si="137"/>
        <v>0</v>
      </c>
      <c r="V1788" s="106">
        <f t="shared" si="138"/>
        <v>0</v>
      </c>
      <c r="W1788" s="119">
        <f t="shared" si="136"/>
        <v>0</v>
      </c>
      <c r="X1788" s="106">
        <f t="shared" si="139"/>
        <v>0</v>
      </c>
    </row>
    <row r="1789" spans="1:24" ht="14">
      <c r="A1789" s="198"/>
      <c r="D1789" s="1"/>
      <c r="E1789" s="1"/>
      <c r="F1789" s="187"/>
      <c r="G1789" s="187"/>
      <c r="H1789" s="80" t="str">
        <f>IF(ISERROR(IF(ISERROR(VLOOKUP((LEFT(D1789,2)),'Fed. Agency Identifier Table'!A$2:C$63,3,FALSE)),(VLOOKUP((LEFT(D1789,1)),'Fed. Agency Identifier Table'!A$2:C$63,3,FALSE)),(VLOOKUP((LEFT(D1789,2)),'Fed. Agency Identifier Table'!A$2:C$63,3,FALSE)))),"",(IF(ISERROR(VLOOKUP((LEFT(D1789,2)),'Fed. Agency Identifier Table'!A$2:C$63,3,FALSE)),(VLOOKUP((LEFT(D1789,1)),'Fed. Agency Identifier Table'!A$2:C$63,3,FALSE)),(VLOOKUP((LEFT(D1789,2)),'Fed. Agency Identifier Table'!A$2:C$63,3,FALSE)))))</f>
        <v/>
      </c>
      <c r="I1789" s="150" t="str">
        <f>IF(ISNUMBER(SEARCH("*.unk*",D1789)),"Other Federal Awards",IF(ISERROR(VLOOKUP(D1789,'CFDA Program Titles Table'!A$2:C$2607,3,FALSE)),"",VLOOKUP(D1789,'CFDA Program Titles Table'!A$2:C$2607,3,FALSE)))</f>
        <v/>
      </c>
      <c r="J1789" s="70"/>
      <c r="K1789" s="70"/>
      <c r="L1789" s="2"/>
      <c r="M1789" s="10"/>
      <c r="N1789" s="10"/>
      <c r="R1789" s="17"/>
      <c r="S1789" s="106" t="str">
        <f>IFERROR(IF(J1789="Y", "Research And Development Programs Cluster:", VLOOKUP(D1789,'Cluster Info'!$A$2:$B$113,2,FALSE)), "Non Cluster:")</f>
        <v>Non Cluster:</v>
      </c>
      <c r="T1789" s="106">
        <f t="shared" si="135"/>
        <v>0</v>
      </c>
      <c r="U1789" s="106">
        <f t="shared" si="137"/>
        <v>0</v>
      </c>
      <c r="V1789" s="106">
        <f t="shared" si="138"/>
        <v>0</v>
      </c>
      <c r="W1789" s="119">
        <f t="shared" si="136"/>
        <v>0</v>
      </c>
      <c r="X1789" s="106">
        <f t="shared" si="139"/>
        <v>0</v>
      </c>
    </row>
    <row r="1790" spans="1:24" ht="14">
      <c r="A1790" s="198"/>
      <c r="D1790" s="1"/>
      <c r="E1790" s="1"/>
      <c r="F1790" s="187"/>
      <c r="G1790" s="187"/>
      <c r="H1790" s="80" t="str">
        <f>IF(ISERROR(IF(ISERROR(VLOOKUP((LEFT(D1790,2)),'Fed. Agency Identifier Table'!A$2:C$63,3,FALSE)),(VLOOKUP((LEFT(D1790,1)),'Fed. Agency Identifier Table'!A$2:C$63,3,FALSE)),(VLOOKUP((LEFT(D1790,2)),'Fed. Agency Identifier Table'!A$2:C$63,3,FALSE)))),"",(IF(ISERROR(VLOOKUP((LEFT(D1790,2)),'Fed. Agency Identifier Table'!A$2:C$63,3,FALSE)),(VLOOKUP((LEFT(D1790,1)),'Fed. Agency Identifier Table'!A$2:C$63,3,FALSE)),(VLOOKUP((LEFT(D1790,2)),'Fed. Agency Identifier Table'!A$2:C$63,3,FALSE)))))</f>
        <v/>
      </c>
      <c r="I1790" s="150" t="str">
        <f>IF(ISNUMBER(SEARCH("*.unk*",D1790)),"Other Federal Awards",IF(ISERROR(VLOOKUP(D1790,'CFDA Program Titles Table'!A$2:C$2607,3,FALSE)),"",VLOOKUP(D1790,'CFDA Program Titles Table'!A$2:C$2607,3,FALSE)))</f>
        <v/>
      </c>
      <c r="J1790" s="70"/>
      <c r="K1790" s="70"/>
      <c r="L1790" s="2"/>
      <c r="M1790" s="10"/>
      <c r="N1790" s="10"/>
      <c r="R1790" s="17"/>
      <c r="S1790" s="106" t="str">
        <f>IFERROR(IF(J1790="Y", "Research And Development Programs Cluster:", VLOOKUP(D1790,'Cluster Info'!$A$2:$B$113,2,FALSE)), "Non Cluster:")</f>
        <v>Non Cluster:</v>
      </c>
      <c r="T1790" s="106">
        <f t="shared" si="135"/>
        <v>0</v>
      </c>
      <c r="U1790" s="106">
        <f t="shared" si="137"/>
        <v>0</v>
      </c>
      <c r="V1790" s="106">
        <f t="shared" si="138"/>
        <v>0</v>
      </c>
      <c r="W1790" s="119">
        <f t="shared" si="136"/>
        <v>0</v>
      </c>
      <c r="X1790" s="106">
        <f t="shared" si="139"/>
        <v>0</v>
      </c>
    </row>
    <row r="1791" spans="1:24" ht="14">
      <c r="A1791" s="198"/>
      <c r="D1791" s="1"/>
      <c r="E1791" s="1"/>
      <c r="F1791" s="187"/>
      <c r="G1791" s="187"/>
      <c r="H1791" s="80" t="str">
        <f>IF(ISERROR(IF(ISERROR(VLOOKUP((LEFT(D1791,2)),'Fed. Agency Identifier Table'!A$2:C$63,3,FALSE)),(VLOOKUP((LEFT(D1791,1)),'Fed. Agency Identifier Table'!A$2:C$63,3,FALSE)),(VLOOKUP((LEFT(D1791,2)),'Fed. Agency Identifier Table'!A$2:C$63,3,FALSE)))),"",(IF(ISERROR(VLOOKUP((LEFT(D1791,2)),'Fed. Agency Identifier Table'!A$2:C$63,3,FALSE)),(VLOOKUP((LEFT(D1791,1)),'Fed. Agency Identifier Table'!A$2:C$63,3,FALSE)),(VLOOKUP((LEFT(D1791,2)),'Fed. Agency Identifier Table'!A$2:C$63,3,FALSE)))))</f>
        <v/>
      </c>
      <c r="I1791" s="150" t="str">
        <f>IF(ISNUMBER(SEARCH("*.unk*",D1791)),"Other Federal Awards",IF(ISERROR(VLOOKUP(D1791,'CFDA Program Titles Table'!A$2:C$2607,3,FALSE)),"",VLOOKUP(D1791,'CFDA Program Titles Table'!A$2:C$2607,3,FALSE)))</f>
        <v/>
      </c>
      <c r="J1791" s="70"/>
      <c r="K1791" s="70"/>
      <c r="L1791" s="2"/>
      <c r="M1791" s="10"/>
      <c r="N1791" s="10"/>
      <c r="R1791" s="17"/>
      <c r="S1791" s="106" t="str">
        <f>IFERROR(IF(J1791="Y", "Research And Development Programs Cluster:", VLOOKUP(D1791,'Cluster Info'!$A$2:$B$113,2,FALSE)), "Non Cluster:")</f>
        <v>Non Cluster:</v>
      </c>
      <c r="T1791" s="106">
        <f t="shared" si="135"/>
        <v>0</v>
      </c>
      <c r="U1791" s="106">
        <f t="shared" si="137"/>
        <v>0</v>
      </c>
      <c r="V1791" s="106">
        <f t="shared" si="138"/>
        <v>0</v>
      </c>
      <c r="W1791" s="119">
        <f t="shared" si="136"/>
        <v>0</v>
      </c>
      <c r="X1791" s="106">
        <f t="shared" si="139"/>
        <v>0</v>
      </c>
    </row>
    <row r="1792" spans="1:24" ht="14">
      <c r="A1792" s="198"/>
      <c r="D1792" s="1"/>
      <c r="E1792" s="1"/>
      <c r="F1792" s="187"/>
      <c r="G1792" s="187"/>
      <c r="H1792" s="80" t="str">
        <f>IF(ISERROR(IF(ISERROR(VLOOKUP((LEFT(D1792,2)),'Fed. Agency Identifier Table'!A$2:C$63,3,FALSE)),(VLOOKUP((LEFT(D1792,1)),'Fed. Agency Identifier Table'!A$2:C$63,3,FALSE)),(VLOOKUP((LEFT(D1792,2)),'Fed. Agency Identifier Table'!A$2:C$63,3,FALSE)))),"",(IF(ISERROR(VLOOKUP((LEFT(D1792,2)),'Fed. Agency Identifier Table'!A$2:C$63,3,FALSE)),(VLOOKUP((LEFT(D1792,1)),'Fed. Agency Identifier Table'!A$2:C$63,3,FALSE)),(VLOOKUP((LEFT(D1792,2)),'Fed. Agency Identifier Table'!A$2:C$63,3,FALSE)))))</f>
        <v/>
      </c>
      <c r="I1792" s="150" t="str">
        <f>IF(ISNUMBER(SEARCH("*.unk*",D1792)),"Other Federal Awards",IF(ISERROR(VLOOKUP(D1792,'CFDA Program Titles Table'!A$2:C$2607,3,FALSE)),"",VLOOKUP(D1792,'CFDA Program Titles Table'!A$2:C$2607,3,FALSE)))</f>
        <v/>
      </c>
      <c r="J1792" s="70"/>
      <c r="K1792" s="70"/>
      <c r="L1792" s="2"/>
      <c r="M1792" s="10"/>
      <c r="N1792" s="10"/>
      <c r="R1792" s="17"/>
      <c r="S1792" s="106" t="str">
        <f>IFERROR(IF(J1792="Y", "Research And Development Programs Cluster:", VLOOKUP(D1792,'Cluster Info'!$A$2:$B$113,2,FALSE)), "Non Cluster:")</f>
        <v>Non Cluster:</v>
      </c>
      <c r="T1792" s="106">
        <f t="shared" si="135"/>
        <v>0</v>
      </c>
      <c r="U1792" s="106">
        <f t="shared" si="137"/>
        <v>0</v>
      </c>
      <c r="V1792" s="106">
        <f t="shared" si="138"/>
        <v>0</v>
      </c>
      <c r="W1792" s="119">
        <f t="shared" si="136"/>
        <v>0</v>
      </c>
      <c r="X1792" s="106">
        <f t="shared" si="139"/>
        <v>0</v>
      </c>
    </row>
    <row r="1793" spans="1:24" ht="14">
      <c r="A1793" s="198"/>
      <c r="D1793" s="1"/>
      <c r="E1793" s="1"/>
      <c r="F1793" s="187"/>
      <c r="G1793" s="187"/>
      <c r="H1793" s="80" t="str">
        <f>IF(ISERROR(IF(ISERROR(VLOOKUP((LEFT(D1793,2)),'Fed. Agency Identifier Table'!A$2:C$63,3,FALSE)),(VLOOKUP((LEFT(D1793,1)),'Fed. Agency Identifier Table'!A$2:C$63,3,FALSE)),(VLOOKUP((LEFT(D1793,2)),'Fed. Agency Identifier Table'!A$2:C$63,3,FALSE)))),"",(IF(ISERROR(VLOOKUP((LEFT(D1793,2)),'Fed. Agency Identifier Table'!A$2:C$63,3,FALSE)),(VLOOKUP((LEFT(D1793,1)),'Fed. Agency Identifier Table'!A$2:C$63,3,FALSE)),(VLOOKUP((LEFT(D1793,2)),'Fed. Agency Identifier Table'!A$2:C$63,3,FALSE)))))</f>
        <v/>
      </c>
      <c r="I1793" s="150" t="str">
        <f>IF(ISNUMBER(SEARCH("*.unk*",D1793)),"Other Federal Awards",IF(ISERROR(VLOOKUP(D1793,'CFDA Program Titles Table'!A$2:C$2607,3,FALSE)),"",VLOOKUP(D1793,'CFDA Program Titles Table'!A$2:C$2607,3,FALSE)))</f>
        <v/>
      </c>
      <c r="J1793" s="70"/>
      <c r="K1793" s="70"/>
      <c r="L1793" s="2"/>
      <c r="M1793" s="10"/>
      <c r="N1793" s="10"/>
      <c r="R1793" s="17"/>
      <c r="S1793" s="106" t="str">
        <f>IFERROR(IF(J1793="Y", "Research And Development Programs Cluster:", VLOOKUP(D1793,'Cluster Info'!$A$2:$B$113,2,FALSE)), "Non Cluster:")</f>
        <v>Non Cluster:</v>
      </c>
      <c r="T1793" s="106">
        <f t="shared" si="135"/>
        <v>0</v>
      </c>
      <c r="U1793" s="106">
        <f t="shared" si="137"/>
        <v>0</v>
      </c>
      <c r="V1793" s="106">
        <f t="shared" si="138"/>
        <v>0</v>
      </c>
      <c r="W1793" s="119">
        <f t="shared" si="136"/>
        <v>0</v>
      </c>
      <c r="X1793" s="106">
        <f t="shared" si="139"/>
        <v>0</v>
      </c>
    </row>
    <row r="1794" spans="1:24" ht="14">
      <c r="A1794" s="198"/>
      <c r="D1794" s="1"/>
      <c r="E1794" s="1"/>
      <c r="F1794" s="187"/>
      <c r="G1794" s="187"/>
      <c r="H1794" s="80" t="str">
        <f>IF(ISERROR(IF(ISERROR(VLOOKUP((LEFT(D1794,2)),'Fed. Agency Identifier Table'!A$2:C$63,3,FALSE)),(VLOOKUP((LEFT(D1794,1)),'Fed. Agency Identifier Table'!A$2:C$63,3,FALSE)),(VLOOKUP((LEFT(D1794,2)),'Fed. Agency Identifier Table'!A$2:C$63,3,FALSE)))),"",(IF(ISERROR(VLOOKUP((LEFT(D1794,2)),'Fed. Agency Identifier Table'!A$2:C$63,3,FALSE)),(VLOOKUP((LEFT(D1794,1)),'Fed. Agency Identifier Table'!A$2:C$63,3,FALSE)),(VLOOKUP((LEFT(D1794,2)),'Fed. Agency Identifier Table'!A$2:C$63,3,FALSE)))))</f>
        <v/>
      </c>
      <c r="I1794" s="150" t="str">
        <f>IF(ISNUMBER(SEARCH("*.unk*",D1794)),"Other Federal Awards",IF(ISERROR(VLOOKUP(D1794,'CFDA Program Titles Table'!A$2:C$2607,3,FALSE)),"",VLOOKUP(D1794,'CFDA Program Titles Table'!A$2:C$2607,3,FALSE)))</f>
        <v/>
      </c>
      <c r="J1794" s="70"/>
      <c r="K1794" s="70"/>
      <c r="L1794" s="2"/>
      <c r="M1794" s="10"/>
      <c r="N1794" s="10"/>
      <c r="R1794" s="17"/>
      <c r="S1794" s="106" t="str">
        <f>IFERROR(IF(J1794="Y", "Research And Development Programs Cluster:", VLOOKUP(D1794,'Cluster Info'!$A$2:$B$113,2,FALSE)), "Non Cluster:")</f>
        <v>Non Cluster:</v>
      </c>
      <c r="T1794" s="106">
        <f t="shared" ref="T1794:T1857" si="140">IF(E1794="Y","ARRA - "&amp;N1794, N1794)</f>
        <v>0</v>
      </c>
      <c r="U1794" s="106">
        <f t="shared" si="137"/>
        <v>0</v>
      </c>
      <c r="V1794" s="106">
        <f t="shared" si="138"/>
        <v>0</v>
      </c>
      <c r="W1794" s="119">
        <f t="shared" ref="W1794:W1857" si="141">IF(AND(J1794="Y",I1794="Other Federal Awards"),(LEFT(D1794,2)&amp;".RD"),D1794)</f>
        <v>0</v>
      </c>
      <c r="X1794" s="106">
        <f t="shared" si="139"/>
        <v>0</v>
      </c>
    </row>
    <row r="1795" spans="1:24" ht="14">
      <c r="A1795" s="198"/>
      <c r="D1795" s="1"/>
      <c r="E1795" s="1"/>
      <c r="F1795" s="187"/>
      <c r="G1795" s="187"/>
      <c r="H1795" s="80" t="str">
        <f>IF(ISERROR(IF(ISERROR(VLOOKUP((LEFT(D1795,2)),'Fed. Agency Identifier Table'!A$2:C$63,3,FALSE)),(VLOOKUP((LEFT(D1795,1)),'Fed. Agency Identifier Table'!A$2:C$63,3,FALSE)),(VLOOKUP((LEFT(D1795,2)),'Fed. Agency Identifier Table'!A$2:C$63,3,FALSE)))),"",(IF(ISERROR(VLOOKUP((LEFT(D1795,2)),'Fed. Agency Identifier Table'!A$2:C$63,3,FALSE)),(VLOOKUP((LEFT(D1795,1)),'Fed. Agency Identifier Table'!A$2:C$63,3,FALSE)),(VLOOKUP((LEFT(D1795,2)),'Fed. Agency Identifier Table'!A$2:C$63,3,FALSE)))))</f>
        <v/>
      </c>
      <c r="I1795" s="150" t="str">
        <f>IF(ISNUMBER(SEARCH("*.unk*",D1795)),"Other Federal Awards",IF(ISERROR(VLOOKUP(D1795,'CFDA Program Titles Table'!A$2:C$2607,3,FALSE)),"",VLOOKUP(D1795,'CFDA Program Titles Table'!A$2:C$2607,3,FALSE)))</f>
        <v/>
      </c>
      <c r="J1795" s="70"/>
      <c r="K1795" s="70"/>
      <c r="L1795" s="2"/>
      <c r="M1795" s="10"/>
      <c r="N1795" s="10"/>
      <c r="R1795" s="17"/>
      <c r="S1795" s="106" t="str">
        <f>IFERROR(IF(J1795="Y", "Research And Development Programs Cluster:", VLOOKUP(D1795,'Cluster Info'!$A$2:$B$113,2,FALSE)), "Non Cluster:")</f>
        <v>Non Cluster:</v>
      </c>
      <c r="T1795" s="106">
        <f t="shared" si="140"/>
        <v>0</v>
      </c>
      <c r="U1795" s="106">
        <f t="shared" ref="U1795:U1858" si="142">IF(F1795="Y","COVID-19 - "&amp;N1795, N1795)</f>
        <v>0</v>
      </c>
      <c r="V1795" s="106">
        <f t="shared" ref="V1795:V1858" si="143">IF(G1795="Y","ARP - "&amp;N1795, N1795)</f>
        <v>0</v>
      </c>
      <c r="W1795" s="119">
        <f t="shared" si="141"/>
        <v>0</v>
      </c>
      <c r="X1795" s="106">
        <f t="shared" ref="X1795:X1858" si="144">O1795-P1795</f>
        <v>0</v>
      </c>
    </row>
    <row r="1796" spans="1:24" ht="14">
      <c r="A1796" s="198"/>
      <c r="D1796" s="1"/>
      <c r="E1796" s="1"/>
      <c r="F1796" s="187"/>
      <c r="G1796" s="187"/>
      <c r="H1796" s="80" t="str">
        <f>IF(ISERROR(IF(ISERROR(VLOOKUP((LEFT(D1796,2)),'Fed. Agency Identifier Table'!A$2:C$63,3,FALSE)),(VLOOKUP((LEFT(D1796,1)),'Fed. Agency Identifier Table'!A$2:C$63,3,FALSE)),(VLOOKUP((LEFT(D1796,2)),'Fed. Agency Identifier Table'!A$2:C$63,3,FALSE)))),"",(IF(ISERROR(VLOOKUP((LEFT(D1796,2)),'Fed. Agency Identifier Table'!A$2:C$63,3,FALSE)),(VLOOKUP((LEFT(D1796,1)),'Fed. Agency Identifier Table'!A$2:C$63,3,FALSE)),(VLOOKUP((LEFT(D1796,2)),'Fed. Agency Identifier Table'!A$2:C$63,3,FALSE)))))</f>
        <v/>
      </c>
      <c r="I1796" s="150" t="str">
        <f>IF(ISNUMBER(SEARCH("*.unk*",D1796)),"Other Federal Awards",IF(ISERROR(VLOOKUP(D1796,'CFDA Program Titles Table'!A$2:C$2607,3,FALSE)),"",VLOOKUP(D1796,'CFDA Program Titles Table'!A$2:C$2607,3,FALSE)))</f>
        <v/>
      </c>
      <c r="J1796" s="70"/>
      <c r="K1796" s="70"/>
      <c r="L1796" s="2"/>
      <c r="M1796" s="10"/>
      <c r="N1796" s="10"/>
      <c r="R1796" s="17"/>
      <c r="S1796" s="106" t="str">
        <f>IFERROR(IF(J1796="Y", "Research And Development Programs Cluster:", VLOOKUP(D1796,'Cluster Info'!$A$2:$B$113,2,FALSE)), "Non Cluster:")</f>
        <v>Non Cluster:</v>
      </c>
      <c r="T1796" s="106">
        <f t="shared" si="140"/>
        <v>0</v>
      </c>
      <c r="U1796" s="106">
        <f t="shared" si="142"/>
        <v>0</v>
      </c>
      <c r="V1796" s="106">
        <f t="shared" si="143"/>
        <v>0</v>
      </c>
      <c r="W1796" s="119">
        <f t="shared" si="141"/>
        <v>0</v>
      </c>
      <c r="X1796" s="106">
        <f t="shared" si="144"/>
        <v>0</v>
      </c>
    </row>
    <row r="1797" spans="1:24" ht="14">
      <c r="A1797" s="198"/>
      <c r="D1797" s="1"/>
      <c r="E1797" s="1"/>
      <c r="F1797" s="187"/>
      <c r="G1797" s="187"/>
      <c r="H1797" s="80" t="str">
        <f>IF(ISERROR(IF(ISERROR(VLOOKUP((LEFT(D1797,2)),'Fed. Agency Identifier Table'!A$2:C$63,3,FALSE)),(VLOOKUP((LEFT(D1797,1)),'Fed. Agency Identifier Table'!A$2:C$63,3,FALSE)),(VLOOKUP((LEFT(D1797,2)),'Fed. Agency Identifier Table'!A$2:C$63,3,FALSE)))),"",(IF(ISERROR(VLOOKUP((LEFT(D1797,2)),'Fed. Agency Identifier Table'!A$2:C$63,3,FALSE)),(VLOOKUP((LEFT(D1797,1)),'Fed. Agency Identifier Table'!A$2:C$63,3,FALSE)),(VLOOKUP((LEFT(D1797,2)),'Fed. Agency Identifier Table'!A$2:C$63,3,FALSE)))))</f>
        <v/>
      </c>
      <c r="I1797" s="150" t="str">
        <f>IF(ISNUMBER(SEARCH("*.unk*",D1797)),"Other Federal Awards",IF(ISERROR(VLOOKUP(D1797,'CFDA Program Titles Table'!A$2:C$2607,3,FALSE)),"",VLOOKUP(D1797,'CFDA Program Titles Table'!A$2:C$2607,3,FALSE)))</f>
        <v/>
      </c>
      <c r="J1797" s="70"/>
      <c r="K1797" s="70"/>
      <c r="L1797" s="2"/>
      <c r="M1797" s="10"/>
      <c r="N1797" s="10"/>
      <c r="R1797" s="17"/>
      <c r="S1797" s="106" t="str">
        <f>IFERROR(IF(J1797="Y", "Research And Development Programs Cluster:", VLOOKUP(D1797,'Cluster Info'!$A$2:$B$113,2,FALSE)), "Non Cluster:")</f>
        <v>Non Cluster:</v>
      </c>
      <c r="T1797" s="106">
        <f t="shared" si="140"/>
        <v>0</v>
      </c>
      <c r="U1797" s="106">
        <f t="shared" si="142"/>
        <v>0</v>
      </c>
      <c r="V1797" s="106">
        <f t="shared" si="143"/>
        <v>0</v>
      </c>
      <c r="W1797" s="119">
        <f t="shared" si="141"/>
        <v>0</v>
      </c>
      <c r="X1797" s="106">
        <f t="shared" si="144"/>
        <v>0</v>
      </c>
    </row>
    <row r="1798" spans="1:24" ht="14">
      <c r="A1798" s="198"/>
      <c r="D1798" s="1"/>
      <c r="E1798" s="1"/>
      <c r="F1798" s="187"/>
      <c r="G1798" s="187"/>
      <c r="H1798" s="80" t="str">
        <f>IF(ISERROR(IF(ISERROR(VLOOKUP((LEFT(D1798,2)),'Fed. Agency Identifier Table'!A$2:C$63,3,FALSE)),(VLOOKUP((LEFT(D1798,1)),'Fed. Agency Identifier Table'!A$2:C$63,3,FALSE)),(VLOOKUP((LEFT(D1798,2)),'Fed. Agency Identifier Table'!A$2:C$63,3,FALSE)))),"",(IF(ISERROR(VLOOKUP((LEFT(D1798,2)),'Fed. Agency Identifier Table'!A$2:C$63,3,FALSE)),(VLOOKUP((LEFT(D1798,1)),'Fed. Agency Identifier Table'!A$2:C$63,3,FALSE)),(VLOOKUP((LEFT(D1798,2)),'Fed. Agency Identifier Table'!A$2:C$63,3,FALSE)))))</f>
        <v/>
      </c>
      <c r="I1798" s="150" t="str">
        <f>IF(ISNUMBER(SEARCH("*.unk*",D1798)),"Other Federal Awards",IF(ISERROR(VLOOKUP(D1798,'CFDA Program Titles Table'!A$2:C$2607,3,FALSE)),"",VLOOKUP(D1798,'CFDA Program Titles Table'!A$2:C$2607,3,FALSE)))</f>
        <v/>
      </c>
      <c r="J1798" s="70"/>
      <c r="K1798" s="70"/>
      <c r="L1798" s="2"/>
      <c r="M1798" s="10"/>
      <c r="N1798" s="10"/>
      <c r="R1798" s="17"/>
      <c r="S1798" s="106" t="str">
        <f>IFERROR(IF(J1798="Y", "Research And Development Programs Cluster:", VLOOKUP(D1798,'Cluster Info'!$A$2:$B$113,2,FALSE)), "Non Cluster:")</f>
        <v>Non Cluster:</v>
      </c>
      <c r="T1798" s="106">
        <f t="shared" si="140"/>
        <v>0</v>
      </c>
      <c r="U1798" s="106">
        <f t="shared" si="142"/>
        <v>0</v>
      </c>
      <c r="V1798" s="106">
        <f t="shared" si="143"/>
        <v>0</v>
      </c>
      <c r="W1798" s="119">
        <f t="shared" si="141"/>
        <v>0</v>
      </c>
      <c r="X1798" s="106">
        <f t="shared" si="144"/>
        <v>0</v>
      </c>
    </row>
    <row r="1799" spans="1:24" ht="14">
      <c r="A1799" s="198"/>
      <c r="D1799" s="1"/>
      <c r="E1799" s="1"/>
      <c r="F1799" s="187"/>
      <c r="G1799" s="187"/>
      <c r="H1799" s="80" t="str">
        <f>IF(ISERROR(IF(ISERROR(VLOOKUP((LEFT(D1799,2)),'Fed. Agency Identifier Table'!A$2:C$63,3,FALSE)),(VLOOKUP((LEFT(D1799,1)),'Fed. Agency Identifier Table'!A$2:C$63,3,FALSE)),(VLOOKUP((LEFT(D1799,2)),'Fed. Agency Identifier Table'!A$2:C$63,3,FALSE)))),"",(IF(ISERROR(VLOOKUP((LEFT(D1799,2)),'Fed. Agency Identifier Table'!A$2:C$63,3,FALSE)),(VLOOKUP((LEFT(D1799,1)),'Fed. Agency Identifier Table'!A$2:C$63,3,FALSE)),(VLOOKUP((LEFT(D1799,2)),'Fed. Agency Identifier Table'!A$2:C$63,3,FALSE)))))</f>
        <v/>
      </c>
      <c r="I1799" s="150" t="str">
        <f>IF(ISNUMBER(SEARCH("*.unk*",D1799)),"Other Federal Awards",IF(ISERROR(VLOOKUP(D1799,'CFDA Program Titles Table'!A$2:C$2607,3,FALSE)),"",VLOOKUP(D1799,'CFDA Program Titles Table'!A$2:C$2607,3,FALSE)))</f>
        <v/>
      </c>
      <c r="J1799" s="70"/>
      <c r="K1799" s="70"/>
      <c r="L1799" s="2"/>
      <c r="M1799" s="10"/>
      <c r="N1799" s="10"/>
      <c r="R1799" s="17"/>
      <c r="S1799" s="106" t="str">
        <f>IFERROR(IF(J1799="Y", "Research And Development Programs Cluster:", VLOOKUP(D1799,'Cluster Info'!$A$2:$B$113,2,FALSE)), "Non Cluster:")</f>
        <v>Non Cluster:</v>
      </c>
      <c r="T1799" s="106">
        <f t="shared" si="140"/>
        <v>0</v>
      </c>
      <c r="U1799" s="106">
        <f t="shared" si="142"/>
        <v>0</v>
      </c>
      <c r="V1799" s="106">
        <f t="shared" si="143"/>
        <v>0</v>
      </c>
      <c r="W1799" s="119">
        <f t="shared" si="141"/>
        <v>0</v>
      </c>
      <c r="X1799" s="106">
        <f t="shared" si="144"/>
        <v>0</v>
      </c>
    </row>
    <row r="1800" spans="1:24" ht="14">
      <c r="A1800" s="198"/>
      <c r="D1800" s="1"/>
      <c r="E1800" s="1"/>
      <c r="F1800" s="187"/>
      <c r="G1800" s="187"/>
      <c r="H1800" s="80" t="str">
        <f>IF(ISERROR(IF(ISERROR(VLOOKUP((LEFT(D1800,2)),'Fed. Agency Identifier Table'!A$2:C$63,3,FALSE)),(VLOOKUP((LEFT(D1800,1)),'Fed. Agency Identifier Table'!A$2:C$63,3,FALSE)),(VLOOKUP((LEFT(D1800,2)),'Fed. Agency Identifier Table'!A$2:C$63,3,FALSE)))),"",(IF(ISERROR(VLOOKUP((LEFT(D1800,2)),'Fed. Agency Identifier Table'!A$2:C$63,3,FALSE)),(VLOOKUP((LEFT(D1800,1)),'Fed. Agency Identifier Table'!A$2:C$63,3,FALSE)),(VLOOKUP((LEFT(D1800,2)),'Fed. Agency Identifier Table'!A$2:C$63,3,FALSE)))))</f>
        <v/>
      </c>
      <c r="I1800" s="150" t="str">
        <f>IF(ISNUMBER(SEARCH("*.unk*",D1800)),"Other Federal Awards",IF(ISERROR(VLOOKUP(D1800,'CFDA Program Titles Table'!A$2:C$2607,3,FALSE)),"",VLOOKUP(D1800,'CFDA Program Titles Table'!A$2:C$2607,3,FALSE)))</f>
        <v/>
      </c>
      <c r="J1800" s="70"/>
      <c r="K1800" s="70"/>
      <c r="L1800" s="2"/>
      <c r="M1800" s="10"/>
      <c r="N1800" s="10"/>
      <c r="R1800" s="17"/>
      <c r="S1800" s="106" t="str">
        <f>IFERROR(IF(J1800="Y", "Research And Development Programs Cluster:", VLOOKUP(D1800,'Cluster Info'!$A$2:$B$113,2,FALSE)), "Non Cluster:")</f>
        <v>Non Cluster:</v>
      </c>
      <c r="T1800" s="106">
        <f t="shared" si="140"/>
        <v>0</v>
      </c>
      <c r="U1800" s="106">
        <f t="shared" si="142"/>
        <v>0</v>
      </c>
      <c r="V1800" s="106">
        <f t="shared" si="143"/>
        <v>0</v>
      </c>
      <c r="W1800" s="119">
        <f t="shared" si="141"/>
        <v>0</v>
      </c>
      <c r="X1800" s="106">
        <f t="shared" si="144"/>
        <v>0</v>
      </c>
    </row>
    <row r="1801" spans="1:24" ht="14">
      <c r="A1801" s="198"/>
      <c r="D1801" s="1"/>
      <c r="E1801" s="1"/>
      <c r="F1801" s="187"/>
      <c r="G1801" s="187"/>
      <c r="H1801" s="80" t="str">
        <f>IF(ISERROR(IF(ISERROR(VLOOKUP((LEFT(D1801,2)),'Fed. Agency Identifier Table'!A$2:C$63,3,FALSE)),(VLOOKUP((LEFT(D1801,1)),'Fed. Agency Identifier Table'!A$2:C$63,3,FALSE)),(VLOOKUP((LEFT(D1801,2)),'Fed. Agency Identifier Table'!A$2:C$63,3,FALSE)))),"",(IF(ISERROR(VLOOKUP((LEFT(D1801,2)),'Fed. Agency Identifier Table'!A$2:C$63,3,FALSE)),(VLOOKUP((LEFT(D1801,1)),'Fed. Agency Identifier Table'!A$2:C$63,3,FALSE)),(VLOOKUP((LEFT(D1801,2)),'Fed. Agency Identifier Table'!A$2:C$63,3,FALSE)))))</f>
        <v/>
      </c>
      <c r="I1801" s="150" t="str">
        <f>IF(ISNUMBER(SEARCH("*.unk*",D1801)),"Other Federal Awards",IF(ISERROR(VLOOKUP(D1801,'CFDA Program Titles Table'!A$2:C$2607,3,FALSE)),"",VLOOKUP(D1801,'CFDA Program Titles Table'!A$2:C$2607,3,FALSE)))</f>
        <v/>
      </c>
      <c r="J1801" s="70"/>
      <c r="K1801" s="70"/>
      <c r="L1801" s="2"/>
      <c r="M1801" s="10"/>
      <c r="N1801" s="10"/>
      <c r="R1801" s="17"/>
      <c r="S1801" s="106" t="str">
        <f>IFERROR(IF(J1801="Y", "Research And Development Programs Cluster:", VLOOKUP(D1801,'Cluster Info'!$A$2:$B$113,2,FALSE)), "Non Cluster:")</f>
        <v>Non Cluster:</v>
      </c>
      <c r="T1801" s="106">
        <f t="shared" si="140"/>
        <v>0</v>
      </c>
      <c r="U1801" s="106">
        <f t="shared" si="142"/>
        <v>0</v>
      </c>
      <c r="V1801" s="106">
        <f t="shared" si="143"/>
        <v>0</v>
      </c>
      <c r="W1801" s="119">
        <f t="shared" si="141"/>
        <v>0</v>
      </c>
      <c r="X1801" s="106">
        <f t="shared" si="144"/>
        <v>0</v>
      </c>
    </row>
    <row r="1802" spans="1:24" ht="14">
      <c r="A1802" s="198"/>
      <c r="D1802" s="1"/>
      <c r="E1802" s="1"/>
      <c r="F1802" s="187"/>
      <c r="G1802" s="187"/>
      <c r="H1802" s="80" t="str">
        <f>IF(ISERROR(IF(ISERROR(VLOOKUP((LEFT(D1802,2)),'Fed. Agency Identifier Table'!A$2:C$63,3,FALSE)),(VLOOKUP((LEFT(D1802,1)),'Fed. Agency Identifier Table'!A$2:C$63,3,FALSE)),(VLOOKUP((LEFT(D1802,2)),'Fed. Agency Identifier Table'!A$2:C$63,3,FALSE)))),"",(IF(ISERROR(VLOOKUP((LEFT(D1802,2)),'Fed. Agency Identifier Table'!A$2:C$63,3,FALSE)),(VLOOKUP((LEFT(D1802,1)),'Fed. Agency Identifier Table'!A$2:C$63,3,FALSE)),(VLOOKUP((LEFT(D1802,2)),'Fed. Agency Identifier Table'!A$2:C$63,3,FALSE)))))</f>
        <v/>
      </c>
      <c r="I1802" s="150" t="str">
        <f>IF(ISNUMBER(SEARCH("*.unk*",D1802)),"Other Federal Awards",IF(ISERROR(VLOOKUP(D1802,'CFDA Program Titles Table'!A$2:C$2607,3,FALSE)),"",VLOOKUP(D1802,'CFDA Program Titles Table'!A$2:C$2607,3,FALSE)))</f>
        <v/>
      </c>
      <c r="J1802" s="70"/>
      <c r="K1802" s="70"/>
      <c r="L1802" s="2"/>
      <c r="M1802" s="10"/>
      <c r="N1802" s="10"/>
      <c r="R1802" s="17"/>
      <c r="S1802" s="106" t="str">
        <f>IFERROR(IF(J1802="Y", "Research And Development Programs Cluster:", VLOOKUP(D1802,'Cluster Info'!$A$2:$B$113,2,FALSE)), "Non Cluster:")</f>
        <v>Non Cluster:</v>
      </c>
      <c r="T1802" s="106">
        <f t="shared" si="140"/>
        <v>0</v>
      </c>
      <c r="U1802" s="106">
        <f t="shared" si="142"/>
        <v>0</v>
      </c>
      <c r="V1802" s="106">
        <f t="shared" si="143"/>
        <v>0</v>
      </c>
      <c r="W1802" s="119">
        <f t="shared" si="141"/>
        <v>0</v>
      </c>
      <c r="X1802" s="106">
        <f t="shared" si="144"/>
        <v>0</v>
      </c>
    </row>
    <row r="1803" spans="1:24" ht="14">
      <c r="A1803" s="198"/>
      <c r="D1803" s="1"/>
      <c r="E1803" s="1"/>
      <c r="F1803" s="187"/>
      <c r="G1803" s="187"/>
      <c r="H1803" s="80" t="str">
        <f>IF(ISERROR(IF(ISERROR(VLOOKUP((LEFT(D1803,2)),'Fed. Agency Identifier Table'!A$2:C$63,3,FALSE)),(VLOOKUP((LEFT(D1803,1)),'Fed. Agency Identifier Table'!A$2:C$63,3,FALSE)),(VLOOKUP((LEFT(D1803,2)),'Fed. Agency Identifier Table'!A$2:C$63,3,FALSE)))),"",(IF(ISERROR(VLOOKUP((LEFT(D1803,2)),'Fed. Agency Identifier Table'!A$2:C$63,3,FALSE)),(VLOOKUP((LEFT(D1803,1)),'Fed. Agency Identifier Table'!A$2:C$63,3,FALSE)),(VLOOKUP((LEFT(D1803,2)),'Fed. Agency Identifier Table'!A$2:C$63,3,FALSE)))))</f>
        <v/>
      </c>
      <c r="I1803" s="150" t="str">
        <f>IF(ISNUMBER(SEARCH("*.unk*",D1803)),"Other Federal Awards",IF(ISERROR(VLOOKUP(D1803,'CFDA Program Titles Table'!A$2:C$2607,3,FALSE)),"",VLOOKUP(D1803,'CFDA Program Titles Table'!A$2:C$2607,3,FALSE)))</f>
        <v/>
      </c>
      <c r="J1803" s="70"/>
      <c r="K1803" s="70"/>
      <c r="L1803" s="2"/>
      <c r="M1803" s="10"/>
      <c r="N1803" s="10"/>
      <c r="R1803" s="17"/>
      <c r="S1803" s="106" t="str">
        <f>IFERROR(IF(J1803="Y", "Research And Development Programs Cluster:", VLOOKUP(D1803,'Cluster Info'!$A$2:$B$113,2,FALSE)), "Non Cluster:")</f>
        <v>Non Cluster:</v>
      </c>
      <c r="T1803" s="106">
        <f t="shared" si="140"/>
        <v>0</v>
      </c>
      <c r="U1803" s="106">
        <f t="shared" si="142"/>
        <v>0</v>
      </c>
      <c r="V1803" s="106">
        <f t="shared" si="143"/>
        <v>0</v>
      </c>
      <c r="W1803" s="119">
        <f t="shared" si="141"/>
        <v>0</v>
      </c>
      <c r="X1803" s="106">
        <f t="shared" si="144"/>
        <v>0</v>
      </c>
    </row>
    <row r="1804" spans="1:24" ht="14">
      <c r="A1804" s="198"/>
      <c r="D1804" s="1"/>
      <c r="E1804" s="1"/>
      <c r="F1804" s="187"/>
      <c r="G1804" s="187"/>
      <c r="H1804" s="80" t="str">
        <f>IF(ISERROR(IF(ISERROR(VLOOKUP((LEFT(D1804,2)),'Fed. Agency Identifier Table'!A$2:C$63,3,FALSE)),(VLOOKUP((LEFT(D1804,1)),'Fed. Agency Identifier Table'!A$2:C$63,3,FALSE)),(VLOOKUP((LEFT(D1804,2)),'Fed. Agency Identifier Table'!A$2:C$63,3,FALSE)))),"",(IF(ISERROR(VLOOKUP((LEFT(D1804,2)),'Fed. Agency Identifier Table'!A$2:C$63,3,FALSE)),(VLOOKUP((LEFT(D1804,1)),'Fed. Agency Identifier Table'!A$2:C$63,3,FALSE)),(VLOOKUP((LEFT(D1804,2)),'Fed. Agency Identifier Table'!A$2:C$63,3,FALSE)))))</f>
        <v/>
      </c>
      <c r="I1804" s="150" t="str">
        <f>IF(ISNUMBER(SEARCH("*.unk*",D1804)),"Other Federal Awards",IF(ISERROR(VLOOKUP(D1804,'CFDA Program Titles Table'!A$2:C$2607,3,FALSE)),"",VLOOKUP(D1804,'CFDA Program Titles Table'!A$2:C$2607,3,FALSE)))</f>
        <v/>
      </c>
      <c r="J1804" s="70"/>
      <c r="K1804" s="70"/>
      <c r="L1804" s="2"/>
      <c r="M1804" s="10"/>
      <c r="N1804" s="10"/>
      <c r="R1804" s="17"/>
      <c r="S1804" s="106" t="str">
        <f>IFERROR(IF(J1804="Y", "Research And Development Programs Cluster:", VLOOKUP(D1804,'Cluster Info'!$A$2:$B$113,2,FALSE)), "Non Cluster:")</f>
        <v>Non Cluster:</v>
      </c>
      <c r="T1804" s="106">
        <f t="shared" si="140"/>
        <v>0</v>
      </c>
      <c r="U1804" s="106">
        <f t="shared" si="142"/>
        <v>0</v>
      </c>
      <c r="V1804" s="106">
        <f t="shared" si="143"/>
        <v>0</v>
      </c>
      <c r="W1804" s="119">
        <f t="shared" si="141"/>
        <v>0</v>
      </c>
      <c r="X1804" s="106">
        <f t="shared" si="144"/>
        <v>0</v>
      </c>
    </row>
    <row r="1805" spans="1:24" ht="14">
      <c r="A1805" s="198"/>
      <c r="D1805" s="1"/>
      <c r="E1805" s="1"/>
      <c r="F1805" s="187"/>
      <c r="G1805" s="187"/>
      <c r="H1805" s="80" t="str">
        <f>IF(ISERROR(IF(ISERROR(VLOOKUP((LEFT(D1805,2)),'Fed. Agency Identifier Table'!A$2:C$63,3,FALSE)),(VLOOKUP((LEFT(D1805,1)),'Fed. Agency Identifier Table'!A$2:C$63,3,FALSE)),(VLOOKUP((LEFT(D1805,2)),'Fed. Agency Identifier Table'!A$2:C$63,3,FALSE)))),"",(IF(ISERROR(VLOOKUP((LEFT(D1805,2)),'Fed. Agency Identifier Table'!A$2:C$63,3,FALSE)),(VLOOKUP((LEFT(D1805,1)),'Fed. Agency Identifier Table'!A$2:C$63,3,FALSE)),(VLOOKUP((LEFT(D1805,2)),'Fed. Agency Identifier Table'!A$2:C$63,3,FALSE)))))</f>
        <v/>
      </c>
      <c r="I1805" s="150" t="str">
        <f>IF(ISNUMBER(SEARCH("*.unk*",D1805)),"Other Federal Awards",IF(ISERROR(VLOOKUP(D1805,'CFDA Program Titles Table'!A$2:C$2607,3,FALSE)),"",VLOOKUP(D1805,'CFDA Program Titles Table'!A$2:C$2607,3,FALSE)))</f>
        <v/>
      </c>
      <c r="J1805" s="70"/>
      <c r="K1805" s="70"/>
      <c r="L1805" s="2"/>
      <c r="M1805" s="10"/>
      <c r="N1805" s="10"/>
      <c r="R1805" s="17"/>
      <c r="S1805" s="106" t="str">
        <f>IFERROR(IF(J1805="Y", "Research And Development Programs Cluster:", VLOOKUP(D1805,'Cluster Info'!$A$2:$B$113,2,FALSE)), "Non Cluster:")</f>
        <v>Non Cluster:</v>
      </c>
      <c r="T1805" s="106">
        <f t="shared" si="140"/>
        <v>0</v>
      </c>
      <c r="U1805" s="106">
        <f t="shared" si="142"/>
        <v>0</v>
      </c>
      <c r="V1805" s="106">
        <f t="shared" si="143"/>
        <v>0</v>
      </c>
      <c r="W1805" s="119">
        <f t="shared" si="141"/>
        <v>0</v>
      </c>
      <c r="X1805" s="106">
        <f t="shared" si="144"/>
        <v>0</v>
      </c>
    </row>
    <row r="1806" spans="1:24" ht="14">
      <c r="A1806" s="198"/>
      <c r="D1806" s="1"/>
      <c r="E1806" s="1"/>
      <c r="F1806" s="187"/>
      <c r="G1806" s="187"/>
      <c r="H1806" s="80" t="str">
        <f>IF(ISERROR(IF(ISERROR(VLOOKUP((LEFT(D1806,2)),'Fed. Agency Identifier Table'!A$2:C$63,3,FALSE)),(VLOOKUP((LEFT(D1806,1)),'Fed. Agency Identifier Table'!A$2:C$63,3,FALSE)),(VLOOKUP((LEFT(D1806,2)),'Fed. Agency Identifier Table'!A$2:C$63,3,FALSE)))),"",(IF(ISERROR(VLOOKUP((LEFT(D1806,2)),'Fed. Agency Identifier Table'!A$2:C$63,3,FALSE)),(VLOOKUP((LEFT(D1806,1)),'Fed. Agency Identifier Table'!A$2:C$63,3,FALSE)),(VLOOKUP((LEFT(D1806,2)),'Fed. Agency Identifier Table'!A$2:C$63,3,FALSE)))))</f>
        <v/>
      </c>
      <c r="I1806" s="150" t="str">
        <f>IF(ISNUMBER(SEARCH("*.unk*",D1806)),"Other Federal Awards",IF(ISERROR(VLOOKUP(D1806,'CFDA Program Titles Table'!A$2:C$2607,3,FALSE)),"",VLOOKUP(D1806,'CFDA Program Titles Table'!A$2:C$2607,3,FALSE)))</f>
        <v/>
      </c>
      <c r="J1806" s="70"/>
      <c r="K1806" s="70"/>
      <c r="L1806" s="2"/>
      <c r="M1806" s="10"/>
      <c r="N1806" s="10"/>
      <c r="R1806" s="17"/>
      <c r="S1806" s="106" t="str">
        <f>IFERROR(IF(J1806="Y", "Research And Development Programs Cluster:", VLOOKUP(D1806,'Cluster Info'!$A$2:$B$113,2,FALSE)), "Non Cluster:")</f>
        <v>Non Cluster:</v>
      </c>
      <c r="T1806" s="106">
        <f t="shared" si="140"/>
        <v>0</v>
      </c>
      <c r="U1806" s="106">
        <f t="shared" si="142"/>
        <v>0</v>
      </c>
      <c r="V1806" s="106">
        <f t="shared" si="143"/>
        <v>0</v>
      </c>
      <c r="W1806" s="119">
        <f t="shared" si="141"/>
        <v>0</v>
      </c>
      <c r="X1806" s="106">
        <f t="shared" si="144"/>
        <v>0</v>
      </c>
    </row>
    <row r="1807" spans="1:24" ht="14">
      <c r="A1807" s="198"/>
      <c r="D1807" s="1"/>
      <c r="E1807" s="1"/>
      <c r="F1807" s="187"/>
      <c r="G1807" s="187"/>
      <c r="H1807" s="80" t="str">
        <f>IF(ISERROR(IF(ISERROR(VLOOKUP((LEFT(D1807,2)),'Fed. Agency Identifier Table'!A$2:C$63,3,FALSE)),(VLOOKUP((LEFT(D1807,1)),'Fed. Agency Identifier Table'!A$2:C$63,3,FALSE)),(VLOOKUP((LEFT(D1807,2)),'Fed. Agency Identifier Table'!A$2:C$63,3,FALSE)))),"",(IF(ISERROR(VLOOKUP((LEFT(D1807,2)),'Fed. Agency Identifier Table'!A$2:C$63,3,FALSE)),(VLOOKUP((LEFT(D1807,1)),'Fed. Agency Identifier Table'!A$2:C$63,3,FALSE)),(VLOOKUP((LEFT(D1807,2)),'Fed. Agency Identifier Table'!A$2:C$63,3,FALSE)))))</f>
        <v/>
      </c>
      <c r="I1807" s="150" t="str">
        <f>IF(ISNUMBER(SEARCH("*.unk*",D1807)),"Other Federal Awards",IF(ISERROR(VLOOKUP(D1807,'CFDA Program Titles Table'!A$2:C$2607,3,FALSE)),"",VLOOKUP(D1807,'CFDA Program Titles Table'!A$2:C$2607,3,FALSE)))</f>
        <v/>
      </c>
      <c r="J1807" s="70"/>
      <c r="K1807" s="70"/>
      <c r="L1807" s="2"/>
      <c r="M1807" s="10"/>
      <c r="N1807" s="10"/>
      <c r="R1807" s="17"/>
      <c r="S1807" s="106" t="str">
        <f>IFERROR(IF(J1807="Y", "Research And Development Programs Cluster:", VLOOKUP(D1807,'Cluster Info'!$A$2:$B$113,2,FALSE)), "Non Cluster:")</f>
        <v>Non Cluster:</v>
      </c>
      <c r="T1807" s="106">
        <f t="shared" si="140"/>
        <v>0</v>
      </c>
      <c r="U1807" s="106">
        <f t="shared" si="142"/>
        <v>0</v>
      </c>
      <c r="V1807" s="106">
        <f t="shared" si="143"/>
        <v>0</v>
      </c>
      <c r="W1807" s="119">
        <f t="shared" si="141"/>
        <v>0</v>
      </c>
      <c r="X1807" s="106">
        <f t="shared" si="144"/>
        <v>0</v>
      </c>
    </row>
    <row r="1808" spans="1:24" ht="14">
      <c r="A1808" s="198"/>
      <c r="D1808" s="1"/>
      <c r="E1808" s="1"/>
      <c r="F1808" s="187"/>
      <c r="G1808" s="187"/>
      <c r="H1808" s="80" t="str">
        <f>IF(ISERROR(IF(ISERROR(VLOOKUP((LEFT(D1808,2)),'Fed. Agency Identifier Table'!A$2:C$63,3,FALSE)),(VLOOKUP((LEFT(D1808,1)),'Fed. Agency Identifier Table'!A$2:C$63,3,FALSE)),(VLOOKUP((LEFT(D1808,2)),'Fed. Agency Identifier Table'!A$2:C$63,3,FALSE)))),"",(IF(ISERROR(VLOOKUP((LEFT(D1808,2)),'Fed. Agency Identifier Table'!A$2:C$63,3,FALSE)),(VLOOKUP((LEFT(D1808,1)),'Fed. Agency Identifier Table'!A$2:C$63,3,FALSE)),(VLOOKUP((LEFT(D1808,2)),'Fed. Agency Identifier Table'!A$2:C$63,3,FALSE)))))</f>
        <v/>
      </c>
      <c r="I1808" s="150" t="str">
        <f>IF(ISNUMBER(SEARCH("*.unk*",D1808)),"Other Federal Awards",IF(ISERROR(VLOOKUP(D1808,'CFDA Program Titles Table'!A$2:C$2607,3,FALSE)),"",VLOOKUP(D1808,'CFDA Program Titles Table'!A$2:C$2607,3,FALSE)))</f>
        <v/>
      </c>
      <c r="J1808" s="70"/>
      <c r="K1808" s="70"/>
      <c r="L1808" s="2"/>
      <c r="M1808" s="10"/>
      <c r="N1808" s="10"/>
      <c r="R1808" s="17"/>
      <c r="S1808" s="106" t="str">
        <f>IFERROR(IF(J1808="Y", "Research And Development Programs Cluster:", VLOOKUP(D1808,'Cluster Info'!$A$2:$B$113,2,FALSE)), "Non Cluster:")</f>
        <v>Non Cluster:</v>
      </c>
      <c r="T1808" s="106">
        <f t="shared" si="140"/>
        <v>0</v>
      </c>
      <c r="U1808" s="106">
        <f t="shared" si="142"/>
        <v>0</v>
      </c>
      <c r="V1808" s="106">
        <f t="shared" si="143"/>
        <v>0</v>
      </c>
      <c r="W1808" s="119">
        <f t="shared" si="141"/>
        <v>0</v>
      </c>
      <c r="X1808" s="106">
        <f t="shared" si="144"/>
        <v>0</v>
      </c>
    </row>
    <row r="1809" spans="1:24" ht="14">
      <c r="A1809" s="198"/>
      <c r="D1809" s="1"/>
      <c r="E1809" s="1"/>
      <c r="F1809" s="187"/>
      <c r="G1809" s="187"/>
      <c r="H1809" s="80" t="str">
        <f>IF(ISERROR(IF(ISERROR(VLOOKUP((LEFT(D1809,2)),'Fed. Agency Identifier Table'!A$2:C$63,3,FALSE)),(VLOOKUP((LEFT(D1809,1)),'Fed. Agency Identifier Table'!A$2:C$63,3,FALSE)),(VLOOKUP((LEFT(D1809,2)),'Fed. Agency Identifier Table'!A$2:C$63,3,FALSE)))),"",(IF(ISERROR(VLOOKUP((LEFT(D1809,2)),'Fed. Agency Identifier Table'!A$2:C$63,3,FALSE)),(VLOOKUP((LEFT(D1809,1)),'Fed. Agency Identifier Table'!A$2:C$63,3,FALSE)),(VLOOKUP((LEFT(D1809,2)),'Fed. Agency Identifier Table'!A$2:C$63,3,FALSE)))))</f>
        <v/>
      </c>
      <c r="I1809" s="150" t="str">
        <f>IF(ISNUMBER(SEARCH("*.unk*",D1809)),"Other Federal Awards",IF(ISERROR(VLOOKUP(D1809,'CFDA Program Titles Table'!A$2:C$2607,3,FALSE)),"",VLOOKUP(D1809,'CFDA Program Titles Table'!A$2:C$2607,3,FALSE)))</f>
        <v/>
      </c>
      <c r="J1809" s="70"/>
      <c r="K1809" s="70"/>
      <c r="L1809" s="2"/>
      <c r="M1809" s="10"/>
      <c r="N1809" s="10"/>
      <c r="R1809" s="17"/>
      <c r="S1809" s="106" t="str">
        <f>IFERROR(IF(J1809="Y", "Research And Development Programs Cluster:", VLOOKUP(D1809,'Cluster Info'!$A$2:$B$113,2,FALSE)), "Non Cluster:")</f>
        <v>Non Cluster:</v>
      </c>
      <c r="T1809" s="106">
        <f t="shared" si="140"/>
        <v>0</v>
      </c>
      <c r="U1809" s="106">
        <f t="shared" si="142"/>
        <v>0</v>
      </c>
      <c r="V1809" s="106">
        <f t="shared" si="143"/>
        <v>0</v>
      </c>
      <c r="W1809" s="119">
        <f t="shared" si="141"/>
        <v>0</v>
      </c>
      <c r="X1809" s="106">
        <f t="shared" si="144"/>
        <v>0</v>
      </c>
    </row>
    <row r="1810" spans="1:24" ht="14">
      <c r="A1810" s="198"/>
      <c r="D1810" s="1"/>
      <c r="E1810" s="1"/>
      <c r="F1810" s="187"/>
      <c r="G1810" s="187"/>
      <c r="H1810" s="80" t="str">
        <f>IF(ISERROR(IF(ISERROR(VLOOKUP((LEFT(D1810,2)),'Fed. Agency Identifier Table'!A$2:C$63,3,FALSE)),(VLOOKUP((LEFT(D1810,1)),'Fed. Agency Identifier Table'!A$2:C$63,3,FALSE)),(VLOOKUP((LEFT(D1810,2)),'Fed. Agency Identifier Table'!A$2:C$63,3,FALSE)))),"",(IF(ISERROR(VLOOKUP((LEFT(D1810,2)),'Fed. Agency Identifier Table'!A$2:C$63,3,FALSE)),(VLOOKUP((LEFT(D1810,1)),'Fed. Agency Identifier Table'!A$2:C$63,3,FALSE)),(VLOOKUP((LEFT(D1810,2)),'Fed. Agency Identifier Table'!A$2:C$63,3,FALSE)))))</f>
        <v/>
      </c>
      <c r="I1810" s="150" t="str">
        <f>IF(ISNUMBER(SEARCH("*.unk*",D1810)),"Other Federal Awards",IF(ISERROR(VLOOKUP(D1810,'CFDA Program Titles Table'!A$2:C$2607,3,FALSE)),"",VLOOKUP(D1810,'CFDA Program Titles Table'!A$2:C$2607,3,FALSE)))</f>
        <v/>
      </c>
      <c r="J1810" s="70"/>
      <c r="K1810" s="70"/>
      <c r="L1810" s="2"/>
      <c r="M1810" s="10"/>
      <c r="N1810" s="10"/>
      <c r="R1810" s="17"/>
      <c r="S1810" s="106" t="str">
        <f>IFERROR(IF(J1810="Y", "Research And Development Programs Cluster:", VLOOKUP(D1810,'Cluster Info'!$A$2:$B$113,2,FALSE)), "Non Cluster:")</f>
        <v>Non Cluster:</v>
      </c>
      <c r="T1810" s="106">
        <f t="shared" si="140"/>
        <v>0</v>
      </c>
      <c r="U1810" s="106">
        <f t="shared" si="142"/>
        <v>0</v>
      </c>
      <c r="V1810" s="106">
        <f t="shared" si="143"/>
        <v>0</v>
      </c>
      <c r="W1810" s="119">
        <f t="shared" si="141"/>
        <v>0</v>
      </c>
      <c r="X1810" s="106">
        <f t="shared" si="144"/>
        <v>0</v>
      </c>
    </row>
    <row r="1811" spans="1:24" ht="14">
      <c r="A1811" s="198"/>
      <c r="D1811" s="1"/>
      <c r="E1811" s="1"/>
      <c r="F1811" s="187"/>
      <c r="G1811" s="187"/>
      <c r="H1811" s="80" t="str">
        <f>IF(ISERROR(IF(ISERROR(VLOOKUP((LEFT(D1811,2)),'Fed. Agency Identifier Table'!A$2:C$63,3,FALSE)),(VLOOKUP((LEFT(D1811,1)),'Fed. Agency Identifier Table'!A$2:C$63,3,FALSE)),(VLOOKUP((LEFT(D1811,2)),'Fed. Agency Identifier Table'!A$2:C$63,3,FALSE)))),"",(IF(ISERROR(VLOOKUP((LEFT(D1811,2)),'Fed. Agency Identifier Table'!A$2:C$63,3,FALSE)),(VLOOKUP((LEFT(D1811,1)),'Fed. Agency Identifier Table'!A$2:C$63,3,FALSE)),(VLOOKUP((LEFT(D1811,2)),'Fed. Agency Identifier Table'!A$2:C$63,3,FALSE)))))</f>
        <v/>
      </c>
      <c r="I1811" s="150" t="str">
        <f>IF(ISNUMBER(SEARCH("*.unk*",D1811)),"Other Federal Awards",IF(ISERROR(VLOOKUP(D1811,'CFDA Program Titles Table'!A$2:C$2607,3,FALSE)),"",VLOOKUP(D1811,'CFDA Program Titles Table'!A$2:C$2607,3,FALSE)))</f>
        <v/>
      </c>
      <c r="J1811" s="70"/>
      <c r="K1811" s="70"/>
      <c r="L1811" s="2"/>
      <c r="M1811" s="10"/>
      <c r="N1811" s="10"/>
      <c r="R1811" s="17"/>
      <c r="S1811" s="106" t="str">
        <f>IFERROR(IF(J1811="Y", "Research And Development Programs Cluster:", VLOOKUP(D1811,'Cluster Info'!$A$2:$B$113,2,FALSE)), "Non Cluster:")</f>
        <v>Non Cluster:</v>
      </c>
      <c r="T1811" s="106">
        <f t="shared" si="140"/>
        <v>0</v>
      </c>
      <c r="U1811" s="106">
        <f t="shared" si="142"/>
        <v>0</v>
      </c>
      <c r="V1811" s="106">
        <f t="shared" si="143"/>
        <v>0</v>
      </c>
      <c r="W1811" s="119">
        <f t="shared" si="141"/>
        <v>0</v>
      </c>
      <c r="X1811" s="106">
        <f t="shared" si="144"/>
        <v>0</v>
      </c>
    </row>
    <row r="1812" spans="1:24" ht="14">
      <c r="A1812" s="198"/>
      <c r="D1812" s="1"/>
      <c r="E1812" s="1"/>
      <c r="F1812" s="187"/>
      <c r="G1812" s="187"/>
      <c r="H1812" s="80" t="str">
        <f>IF(ISERROR(IF(ISERROR(VLOOKUP((LEFT(D1812,2)),'Fed. Agency Identifier Table'!A$2:C$63,3,FALSE)),(VLOOKUP((LEFT(D1812,1)),'Fed. Agency Identifier Table'!A$2:C$63,3,FALSE)),(VLOOKUP((LEFT(D1812,2)),'Fed. Agency Identifier Table'!A$2:C$63,3,FALSE)))),"",(IF(ISERROR(VLOOKUP((LEFT(D1812,2)),'Fed. Agency Identifier Table'!A$2:C$63,3,FALSE)),(VLOOKUP((LEFT(D1812,1)),'Fed. Agency Identifier Table'!A$2:C$63,3,FALSE)),(VLOOKUP((LEFT(D1812,2)),'Fed. Agency Identifier Table'!A$2:C$63,3,FALSE)))))</f>
        <v/>
      </c>
      <c r="I1812" s="150" t="str">
        <f>IF(ISNUMBER(SEARCH("*.unk*",D1812)),"Other Federal Awards",IF(ISERROR(VLOOKUP(D1812,'CFDA Program Titles Table'!A$2:C$2607,3,FALSE)),"",VLOOKUP(D1812,'CFDA Program Titles Table'!A$2:C$2607,3,FALSE)))</f>
        <v/>
      </c>
      <c r="J1812" s="70"/>
      <c r="K1812" s="70"/>
      <c r="L1812" s="2"/>
      <c r="M1812" s="10"/>
      <c r="N1812" s="10"/>
      <c r="R1812" s="17"/>
      <c r="S1812" s="106" t="str">
        <f>IFERROR(IF(J1812="Y", "Research And Development Programs Cluster:", VLOOKUP(D1812,'Cluster Info'!$A$2:$B$113,2,FALSE)), "Non Cluster:")</f>
        <v>Non Cluster:</v>
      </c>
      <c r="T1812" s="106">
        <f t="shared" si="140"/>
        <v>0</v>
      </c>
      <c r="U1812" s="106">
        <f t="shared" si="142"/>
        <v>0</v>
      </c>
      <c r="V1812" s="106">
        <f t="shared" si="143"/>
        <v>0</v>
      </c>
      <c r="W1812" s="119">
        <f t="shared" si="141"/>
        <v>0</v>
      </c>
      <c r="X1812" s="106">
        <f t="shared" si="144"/>
        <v>0</v>
      </c>
    </row>
    <row r="1813" spans="1:24" ht="14">
      <c r="A1813" s="198"/>
      <c r="D1813" s="1"/>
      <c r="E1813" s="1"/>
      <c r="F1813" s="187"/>
      <c r="G1813" s="187"/>
      <c r="H1813" s="80" t="str">
        <f>IF(ISERROR(IF(ISERROR(VLOOKUP((LEFT(D1813,2)),'Fed. Agency Identifier Table'!A$2:C$63,3,FALSE)),(VLOOKUP((LEFT(D1813,1)),'Fed. Agency Identifier Table'!A$2:C$63,3,FALSE)),(VLOOKUP((LEFT(D1813,2)),'Fed. Agency Identifier Table'!A$2:C$63,3,FALSE)))),"",(IF(ISERROR(VLOOKUP((LEFT(D1813,2)),'Fed. Agency Identifier Table'!A$2:C$63,3,FALSE)),(VLOOKUP((LEFT(D1813,1)),'Fed. Agency Identifier Table'!A$2:C$63,3,FALSE)),(VLOOKUP((LEFT(D1813,2)),'Fed. Agency Identifier Table'!A$2:C$63,3,FALSE)))))</f>
        <v/>
      </c>
      <c r="I1813" s="150" t="str">
        <f>IF(ISNUMBER(SEARCH("*.unk*",D1813)),"Other Federal Awards",IF(ISERROR(VLOOKUP(D1813,'CFDA Program Titles Table'!A$2:C$2607,3,FALSE)),"",VLOOKUP(D1813,'CFDA Program Titles Table'!A$2:C$2607,3,FALSE)))</f>
        <v/>
      </c>
      <c r="J1813" s="70"/>
      <c r="K1813" s="70"/>
      <c r="L1813" s="2"/>
      <c r="M1813" s="10"/>
      <c r="N1813" s="10"/>
      <c r="R1813" s="17"/>
      <c r="S1813" s="106" t="str">
        <f>IFERROR(IF(J1813="Y", "Research And Development Programs Cluster:", VLOOKUP(D1813,'Cluster Info'!$A$2:$B$113,2,FALSE)), "Non Cluster:")</f>
        <v>Non Cluster:</v>
      </c>
      <c r="T1813" s="106">
        <f t="shared" si="140"/>
        <v>0</v>
      </c>
      <c r="U1813" s="106">
        <f t="shared" si="142"/>
        <v>0</v>
      </c>
      <c r="V1813" s="106">
        <f t="shared" si="143"/>
        <v>0</v>
      </c>
      <c r="W1813" s="119">
        <f t="shared" si="141"/>
        <v>0</v>
      </c>
      <c r="X1813" s="106">
        <f t="shared" si="144"/>
        <v>0</v>
      </c>
    </row>
    <row r="1814" spans="1:24" ht="14">
      <c r="A1814" s="198"/>
      <c r="D1814" s="1"/>
      <c r="E1814" s="1"/>
      <c r="F1814" s="187"/>
      <c r="G1814" s="187"/>
      <c r="H1814" s="80" t="str">
        <f>IF(ISERROR(IF(ISERROR(VLOOKUP((LEFT(D1814,2)),'Fed. Agency Identifier Table'!A$2:C$63,3,FALSE)),(VLOOKUP((LEFT(D1814,1)),'Fed. Agency Identifier Table'!A$2:C$63,3,FALSE)),(VLOOKUP((LEFT(D1814,2)),'Fed. Agency Identifier Table'!A$2:C$63,3,FALSE)))),"",(IF(ISERROR(VLOOKUP((LEFT(D1814,2)),'Fed. Agency Identifier Table'!A$2:C$63,3,FALSE)),(VLOOKUP((LEFT(D1814,1)),'Fed. Agency Identifier Table'!A$2:C$63,3,FALSE)),(VLOOKUP((LEFT(D1814,2)),'Fed. Agency Identifier Table'!A$2:C$63,3,FALSE)))))</f>
        <v/>
      </c>
      <c r="I1814" s="150" t="str">
        <f>IF(ISNUMBER(SEARCH("*.unk*",D1814)),"Other Federal Awards",IF(ISERROR(VLOOKUP(D1814,'CFDA Program Titles Table'!A$2:C$2607,3,FALSE)),"",VLOOKUP(D1814,'CFDA Program Titles Table'!A$2:C$2607,3,FALSE)))</f>
        <v/>
      </c>
      <c r="J1814" s="70"/>
      <c r="K1814" s="70"/>
      <c r="L1814" s="2"/>
      <c r="M1814" s="10"/>
      <c r="N1814" s="10"/>
      <c r="R1814" s="17"/>
      <c r="S1814" s="106" t="str">
        <f>IFERROR(IF(J1814="Y", "Research And Development Programs Cluster:", VLOOKUP(D1814,'Cluster Info'!$A$2:$B$113,2,FALSE)), "Non Cluster:")</f>
        <v>Non Cluster:</v>
      </c>
      <c r="T1814" s="106">
        <f t="shared" si="140"/>
        <v>0</v>
      </c>
      <c r="U1814" s="106">
        <f t="shared" si="142"/>
        <v>0</v>
      </c>
      <c r="V1814" s="106">
        <f t="shared" si="143"/>
        <v>0</v>
      </c>
      <c r="W1814" s="119">
        <f t="shared" si="141"/>
        <v>0</v>
      </c>
      <c r="X1814" s="106">
        <f t="shared" si="144"/>
        <v>0</v>
      </c>
    </row>
    <row r="1815" spans="1:24" ht="14">
      <c r="A1815" s="198"/>
      <c r="D1815" s="1"/>
      <c r="E1815" s="1"/>
      <c r="F1815" s="187"/>
      <c r="G1815" s="187"/>
      <c r="H1815" s="80" t="str">
        <f>IF(ISERROR(IF(ISERROR(VLOOKUP((LEFT(D1815,2)),'Fed. Agency Identifier Table'!A$2:C$63,3,FALSE)),(VLOOKUP((LEFT(D1815,1)),'Fed. Agency Identifier Table'!A$2:C$63,3,FALSE)),(VLOOKUP((LEFT(D1815,2)),'Fed. Agency Identifier Table'!A$2:C$63,3,FALSE)))),"",(IF(ISERROR(VLOOKUP((LEFT(D1815,2)),'Fed. Agency Identifier Table'!A$2:C$63,3,FALSE)),(VLOOKUP((LEFT(D1815,1)),'Fed. Agency Identifier Table'!A$2:C$63,3,FALSE)),(VLOOKUP((LEFT(D1815,2)),'Fed. Agency Identifier Table'!A$2:C$63,3,FALSE)))))</f>
        <v/>
      </c>
      <c r="I1815" s="150" t="str">
        <f>IF(ISNUMBER(SEARCH("*.unk*",D1815)),"Other Federal Awards",IF(ISERROR(VLOOKUP(D1815,'CFDA Program Titles Table'!A$2:C$2607,3,FALSE)),"",VLOOKUP(D1815,'CFDA Program Titles Table'!A$2:C$2607,3,FALSE)))</f>
        <v/>
      </c>
      <c r="J1815" s="70"/>
      <c r="K1815" s="70"/>
      <c r="L1815" s="2"/>
      <c r="M1815" s="10"/>
      <c r="N1815" s="10"/>
      <c r="R1815" s="17"/>
      <c r="S1815" s="106" t="str">
        <f>IFERROR(IF(J1815="Y", "Research And Development Programs Cluster:", VLOOKUP(D1815,'Cluster Info'!$A$2:$B$113,2,FALSE)), "Non Cluster:")</f>
        <v>Non Cluster:</v>
      </c>
      <c r="T1815" s="106">
        <f t="shared" si="140"/>
        <v>0</v>
      </c>
      <c r="U1815" s="106">
        <f t="shared" si="142"/>
        <v>0</v>
      </c>
      <c r="V1815" s="106">
        <f t="shared" si="143"/>
        <v>0</v>
      </c>
      <c r="W1815" s="119">
        <f t="shared" si="141"/>
        <v>0</v>
      </c>
      <c r="X1815" s="106">
        <f t="shared" si="144"/>
        <v>0</v>
      </c>
    </row>
    <row r="1816" spans="1:24" ht="14">
      <c r="A1816" s="198"/>
      <c r="D1816" s="1"/>
      <c r="E1816" s="1"/>
      <c r="F1816" s="187"/>
      <c r="G1816" s="187"/>
      <c r="H1816" s="80" t="str">
        <f>IF(ISERROR(IF(ISERROR(VLOOKUP((LEFT(D1816,2)),'Fed. Agency Identifier Table'!A$2:C$63,3,FALSE)),(VLOOKUP((LEFT(D1816,1)),'Fed. Agency Identifier Table'!A$2:C$63,3,FALSE)),(VLOOKUP((LEFT(D1816,2)),'Fed. Agency Identifier Table'!A$2:C$63,3,FALSE)))),"",(IF(ISERROR(VLOOKUP((LEFT(D1816,2)),'Fed. Agency Identifier Table'!A$2:C$63,3,FALSE)),(VLOOKUP((LEFT(D1816,1)),'Fed. Agency Identifier Table'!A$2:C$63,3,FALSE)),(VLOOKUP((LEFT(D1816,2)),'Fed. Agency Identifier Table'!A$2:C$63,3,FALSE)))))</f>
        <v/>
      </c>
      <c r="I1816" s="150" t="str">
        <f>IF(ISNUMBER(SEARCH("*.unk*",D1816)),"Other Federal Awards",IF(ISERROR(VLOOKUP(D1816,'CFDA Program Titles Table'!A$2:C$2607,3,FALSE)),"",VLOOKUP(D1816,'CFDA Program Titles Table'!A$2:C$2607,3,FALSE)))</f>
        <v/>
      </c>
      <c r="J1816" s="70"/>
      <c r="K1816" s="70"/>
      <c r="L1816" s="2"/>
      <c r="M1816" s="10"/>
      <c r="N1816" s="10"/>
      <c r="R1816" s="17"/>
      <c r="S1816" s="106" t="str">
        <f>IFERROR(IF(J1816="Y", "Research And Development Programs Cluster:", VLOOKUP(D1816,'Cluster Info'!$A$2:$B$113,2,FALSE)), "Non Cluster:")</f>
        <v>Non Cluster:</v>
      </c>
      <c r="T1816" s="106">
        <f t="shared" si="140"/>
        <v>0</v>
      </c>
      <c r="U1816" s="106">
        <f t="shared" si="142"/>
        <v>0</v>
      </c>
      <c r="V1816" s="106">
        <f t="shared" si="143"/>
        <v>0</v>
      </c>
      <c r="W1816" s="119">
        <f t="shared" si="141"/>
        <v>0</v>
      </c>
      <c r="X1816" s="106">
        <f t="shared" si="144"/>
        <v>0</v>
      </c>
    </row>
    <row r="1817" spans="1:24" ht="14">
      <c r="A1817" s="198"/>
      <c r="D1817" s="1"/>
      <c r="E1817" s="1"/>
      <c r="F1817" s="187"/>
      <c r="G1817" s="187"/>
      <c r="H1817" s="80" t="str">
        <f>IF(ISERROR(IF(ISERROR(VLOOKUP((LEFT(D1817,2)),'Fed. Agency Identifier Table'!A$2:C$63,3,FALSE)),(VLOOKUP((LEFT(D1817,1)),'Fed. Agency Identifier Table'!A$2:C$63,3,FALSE)),(VLOOKUP((LEFT(D1817,2)),'Fed. Agency Identifier Table'!A$2:C$63,3,FALSE)))),"",(IF(ISERROR(VLOOKUP((LEFT(D1817,2)),'Fed. Agency Identifier Table'!A$2:C$63,3,FALSE)),(VLOOKUP((LEFT(D1817,1)),'Fed. Agency Identifier Table'!A$2:C$63,3,FALSE)),(VLOOKUP((LEFT(D1817,2)),'Fed. Agency Identifier Table'!A$2:C$63,3,FALSE)))))</f>
        <v/>
      </c>
      <c r="I1817" s="150" t="str">
        <f>IF(ISNUMBER(SEARCH("*.unk*",D1817)),"Other Federal Awards",IF(ISERROR(VLOOKUP(D1817,'CFDA Program Titles Table'!A$2:C$2607,3,FALSE)),"",VLOOKUP(D1817,'CFDA Program Titles Table'!A$2:C$2607,3,FALSE)))</f>
        <v/>
      </c>
      <c r="J1817" s="70"/>
      <c r="K1817" s="70"/>
      <c r="L1817" s="2"/>
      <c r="M1817" s="10"/>
      <c r="N1817" s="10"/>
      <c r="R1817" s="17"/>
      <c r="S1817" s="106" t="str">
        <f>IFERROR(IF(J1817="Y", "Research And Development Programs Cluster:", VLOOKUP(D1817,'Cluster Info'!$A$2:$B$113,2,FALSE)), "Non Cluster:")</f>
        <v>Non Cluster:</v>
      </c>
      <c r="T1817" s="106">
        <f t="shared" si="140"/>
        <v>0</v>
      </c>
      <c r="U1817" s="106">
        <f t="shared" si="142"/>
        <v>0</v>
      </c>
      <c r="V1817" s="106">
        <f t="shared" si="143"/>
        <v>0</v>
      </c>
      <c r="W1817" s="119">
        <f t="shared" si="141"/>
        <v>0</v>
      </c>
      <c r="X1817" s="106">
        <f t="shared" si="144"/>
        <v>0</v>
      </c>
    </row>
    <row r="1818" spans="1:24" ht="14">
      <c r="A1818" s="198"/>
      <c r="D1818" s="1"/>
      <c r="E1818" s="1"/>
      <c r="F1818" s="187"/>
      <c r="G1818" s="187"/>
      <c r="H1818" s="80" t="str">
        <f>IF(ISERROR(IF(ISERROR(VLOOKUP((LEFT(D1818,2)),'Fed. Agency Identifier Table'!A$2:C$63,3,FALSE)),(VLOOKUP((LEFT(D1818,1)),'Fed. Agency Identifier Table'!A$2:C$63,3,FALSE)),(VLOOKUP((LEFT(D1818,2)),'Fed. Agency Identifier Table'!A$2:C$63,3,FALSE)))),"",(IF(ISERROR(VLOOKUP((LEFT(D1818,2)),'Fed. Agency Identifier Table'!A$2:C$63,3,FALSE)),(VLOOKUP((LEFT(D1818,1)),'Fed. Agency Identifier Table'!A$2:C$63,3,FALSE)),(VLOOKUP((LEFT(D1818,2)),'Fed. Agency Identifier Table'!A$2:C$63,3,FALSE)))))</f>
        <v/>
      </c>
      <c r="I1818" s="150" t="str">
        <f>IF(ISNUMBER(SEARCH("*.unk*",D1818)),"Other Federal Awards",IF(ISERROR(VLOOKUP(D1818,'CFDA Program Titles Table'!A$2:C$2607,3,FALSE)),"",VLOOKUP(D1818,'CFDA Program Titles Table'!A$2:C$2607,3,FALSE)))</f>
        <v/>
      </c>
      <c r="J1818" s="70"/>
      <c r="K1818" s="70"/>
      <c r="L1818" s="2"/>
      <c r="M1818" s="10"/>
      <c r="N1818" s="10"/>
      <c r="R1818" s="17"/>
      <c r="S1818" s="106" t="str">
        <f>IFERROR(IF(J1818="Y", "Research And Development Programs Cluster:", VLOOKUP(D1818,'Cluster Info'!$A$2:$B$113,2,FALSE)), "Non Cluster:")</f>
        <v>Non Cluster:</v>
      </c>
      <c r="T1818" s="106">
        <f t="shared" si="140"/>
        <v>0</v>
      </c>
      <c r="U1818" s="106">
        <f t="shared" si="142"/>
        <v>0</v>
      </c>
      <c r="V1818" s="106">
        <f t="shared" si="143"/>
        <v>0</v>
      </c>
      <c r="W1818" s="119">
        <f t="shared" si="141"/>
        <v>0</v>
      </c>
      <c r="X1818" s="106">
        <f t="shared" si="144"/>
        <v>0</v>
      </c>
    </row>
    <row r="1819" spans="1:24" ht="14">
      <c r="A1819" s="198"/>
      <c r="D1819" s="1"/>
      <c r="E1819" s="1"/>
      <c r="F1819" s="187"/>
      <c r="G1819" s="187"/>
      <c r="H1819" s="80" t="str">
        <f>IF(ISERROR(IF(ISERROR(VLOOKUP((LEFT(D1819,2)),'Fed. Agency Identifier Table'!A$2:C$63,3,FALSE)),(VLOOKUP((LEFT(D1819,1)),'Fed. Agency Identifier Table'!A$2:C$63,3,FALSE)),(VLOOKUP((LEFT(D1819,2)),'Fed. Agency Identifier Table'!A$2:C$63,3,FALSE)))),"",(IF(ISERROR(VLOOKUP((LEFT(D1819,2)),'Fed. Agency Identifier Table'!A$2:C$63,3,FALSE)),(VLOOKUP((LEFT(D1819,1)),'Fed. Agency Identifier Table'!A$2:C$63,3,FALSE)),(VLOOKUP((LEFT(D1819,2)),'Fed. Agency Identifier Table'!A$2:C$63,3,FALSE)))))</f>
        <v/>
      </c>
      <c r="I1819" s="150" t="str">
        <f>IF(ISNUMBER(SEARCH("*.unk*",D1819)),"Other Federal Awards",IF(ISERROR(VLOOKUP(D1819,'CFDA Program Titles Table'!A$2:C$2607,3,FALSE)),"",VLOOKUP(D1819,'CFDA Program Titles Table'!A$2:C$2607,3,FALSE)))</f>
        <v/>
      </c>
      <c r="J1819" s="70"/>
      <c r="K1819" s="70"/>
      <c r="L1819" s="2"/>
      <c r="M1819" s="10"/>
      <c r="N1819" s="10"/>
      <c r="R1819" s="17"/>
      <c r="S1819" s="106" t="str">
        <f>IFERROR(IF(J1819="Y", "Research And Development Programs Cluster:", VLOOKUP(D1819,'Cluster Info'!$A$2:$B$113,2,FALSE)), "Non Cluster:")</f>
        <v>Non Cluster:</v>
      </c>
      <c r="T1819" s="106">
        <f t="shared" si="140"/>
        <v>0</v>
      </c>
      <c r="U1819" s="106">
        <f t="shared" si="142"/>
        <v>0</v>
      </c>
      <c r="V1819" s="106">
        <f t="shared" si="143"/>
        <v>0</v>
      </c>
      <c r="W1819" s="119">
        <f t="shared" si="141"/>
        <v>0</v>
      </c>
      <c r="X1819" s="106">
        <f t="shared" si="144"/>
        <v>0</v>
      </c>
    </row>
    <row r="1820" spans="1:24" ht="14">
      <c r="A1820" s="198"/>
      <c r="D1820" s="1"/>
      <c r="E1820" s="1"/>
      <c r="F1820" s="187"/>
      <c r="G1820" s="187"/>
      <c r="H1820" s="80" t="str">
        <f>IF(ISERROR(IF(ISERROR(VLOOKUP((LEFT(D1820,2)),'Fed. Agency Identifier Table'!A$2:C$63,3,FALSE)),(VLOOKUP((LEFT(D1820,1)),'Fed. Agency Identifier Table'!A$2:C$63,3,FALSE)),(VLOOKUP((LEFT(D1820,2)),'Fed. Agency Identifier Table'!A$2:C$63,3,FALSE)))),"",(IF(ISERROR(VLOOKUP((LEFT(D1820,2)),'Fed. Agency Identifier Table'!A$2:C$63,3,FALSE)),(VLOOKUP((LEFT(D1820,1)),'Fed. Agency Identifier Table'!A$2:C$63,3,FALSE)),(VLOOKUP((LEFT(D1820,2)),'Fed. Agency Identifier Table'!A$2:C$63,3,FALSE)))))</f>
        <v/>
      </c>
      <c r="I1820" s="150" t="str">
        <f>IF(ISNUMBER(SEARCH("*.unk*",D1820)),"Other Federal Awards",IF(ISERROR(VLOOKUP(D1820,'CFDA Program Titles Table'!A$2:C$2607,3,FALSE)),"",VLOOKUP(D1820,'CFDA Program Titles Table'!A$2:C$2607,3,FALSE)))</f>
        <v/>
      </c>
      <c r="J1820" s="70"/>
      <c r="K1820" s="70"/>
      <c r="L1820" s="2"/>
      <c r="M1820" s="10"/>
      <c r="N1820" s="10"/>
      <c r="R1820" s="17"/>
      <c r="S1820" s="106" t="str">
        <f>IFERROR(IF(J1820="Y", "Research And Development Programs Cluster:", VLOOKUP(D1820,'Cluster Info'!$A$2:$B$113,2,FALSE)), "Non Cluster:")</f>
        <v>Non Cluster:</v>
      </c>
      <c r="T1820" s="106">
        <f t="shared" si="140"/>
        <v>0</v>
      </c>
      <c r="U1820" s="106">
        <f t="shared" si="142"/>
        <v>0</v>
      </c>
      <c r="V1820" s="106">
        <f t="shared" si="143"/>
        <v>0</v>
      </c>
      <c r="W1820" s="119">
        <f t="shared" si="141"/>
        <v>0</v>
      </c>
      <c r="X1820" s="106">
        <f t="shared" si="144"/>
        <v>0</v>
      </c>
    </row>
    <row r="1821" spans="1:24" ht="14">
      <c r="A1821" s="198"/>
      <c r="D1821" s="1"/>
      <c r="E1821" s="1"/>
      <c r="F1821" s="187"/>
      <c r="G1821" s="187"/>
      <c r="H1821" s="80" t="str">
        <f>IF(ISERROR(IF(ISERROR(VLOOKUP((LEFT(D1821,2)),'Fed. Agency Identifier Table'!A$2:C$63,3,FALSE)),(VLOOKUP((LEFT(D1821,1)),'Fed. Agency Identifier Table'!A$2:C$63,3,FALSE)),(VLOOKUP((LEFT(D1821,2)),'Fed. Agency Identifier Table'!A$2:C$63,3,FALSE)))),"",(IF(ISERROR(VLOOKUP((LEFT(D1821,2)),'Fed. Agency Identifier Table'!A$2:C$63,3,FALSE)),(VLOOKUP((LEFT(D1821,1)),'Fed. Agency Identifier Table'!A$2:C$63,3,FALSE)),(VLOOKUP((LEFT(D1821,2)),'Fed. Agency Identifier Table'!A$2:C$63,3,FALSE)))))</f>
        <v/>
      </c>
      <c r="I1821" s="150" t="str">
        <f>IF(ISNUMBER(SEARCH("*.unk*",D1821)),"Other Federal Awards",IF(ISERROR(VLOOKUP(D1821,'CFDA Program Titles Table'!A$2:C$2607,3,FALSE)),"",VLOOKUP(D1821,'CFDA Program Titles Table'!A$2:C$2607,3,FALSE)))</f>
        <v/>
      </c>
      <c r="J1821" s="70"/>
      <c r="K1821" s="70"/>
      <c r="L1821" s="2"/>
      <c r="M1821" s="10"/>
      <c r="N1821" s="10"/>
      <c r="R1821" s="17"/>
      <c r="S1821" s="106" t="str">
        <f>IFERROR(IF(J1821="Y", "Research And Development Programs Cluster:", VLOOKUP(D1821,'Cluster Info'!$A$2:$B$113,2,FALSE)), "Non Cluster:")</f>
        <v>Non Cluster:</v>
      </c>
      <c r="T1821" s="106">
        <f t="shared" si="140"/>
        <v>0</v>
      </c>
      <c r="U1821" s="106">
        <f t="shared" si="142"/>
        <v>0</v>
      </c>
      <c r="V1821" s="106">
        <f t="shared" si="143"/>
        <v>0</v>
      </c>
      <c r="W1821" s="119">
        <f t="shared" si="141"/>
        <v>0</v>
      </c>
      <c r="X1821" s="106">
        <f t="shared" si="144"/>
        <v>0</v>
      </c>
    </row>
    <row r="1822" spans="1:24" ht="14">
      <c r="A1822" s="198"/>
      <c r="D1822" s="1"/>
      <c r="E1822" s="1"/>
      <c r="F1822" s="187"/>
      <c r="G1822" s="187"/>
      <c r="H1822" s="80" t="str">
        <f>IF(ISERROR(IF(ISERROR(VLOOKUP((LEFT(D1822,2)),'Fed. Agency Identifier Table'!A$2:C$63,3,FALSE)),(VLOOKUP((LEFT(D1822,1)),'Fed. Agency Identifier Table'!A$2:C$63,3,FALSE)),(VLOOKUP((LEFT(D1822,2)),'Fed. Agency Identifier Table'!A$2:C$63,3,FALSE)))),"",(IF(ISERROR(VLOOKUP((LEFT(D1822,2)),'Fed. Agency Identifier Table'!A$2:C$63,3,FALSE)),(VLOOKUP((LEFT(D1822,1)),'Fed. Agency Identifier Table'!A$2:C$63,3,FALSE)),(VLOOKUP((LEFT(D1822,2)),'Fed. Agency Identifier Table'!A$2:C$63,3,FALSE)))))</f>
        <v/>
      </c>
      <c r="I1822" s="150" t="str">
        <f>IF(ISNUMBER(SEARCH("*.unk*",D1822)),"Other Federal Awards",IF(ISERROR(VLOOKUP(D1822,'CFDA Program Titles Table'!A$2:C$2607,3,FALSE)),"",VLOOKUP(D1822,'CFDA Program Titles Table'!A$2:C$2607,3,FALSE)))</f>
        <v/>
      </c>
      <c r="J1822" s="70"/>
      <c r="K1822" s="70"/>
      <c r="L1822" s="2"/>
      <c r="M1822" s="10"/>
      <c r="N1822" s="10"/>
      <c r="R1822" s="17"/>
      <c r="S1822" s="106" t="str">
        <f>IFERROR(IF(J1822="Y", "Research And Development Programs Cluster:", VLOOKUP(D1822,'Cluster Info'!$A$2:$B$113,2,FALSE)), "Non Cluster:")</f>
        <v>Non Cluster:</v>
      </c>
      <c r="T1822" s="106">
        <f t="shared" si="140"/>
        <v>0</v>
      </c>
      <c r="U1822" s="106">
        <f t="shared" si="142"/>
        <v>0</v>
      </c>
      <c r="V1822" s="106">
        <f t="shared" si="143"/>
        <v>0</v>
      </c>
      <c r="W1822" s="119">
        <f t="shared" si="141"/>
        <v>0</v>
      </c>
      <c r="X1822" s="106">
        <f t="shared" si="144"/>
        <v>0</v>
      </c>
    </row>
    <row r="1823" spans="1:24" ht="14">
      <c r="A1823" s="198"/>
      <c r="D1823" s="1"/>
      <c r="E1823" s="1"/>
      <c r="F1823" s="187"/>
      <c r="G1823" s="187"/>
      <c r="H1823" s="80" t="str">
        <f>IF(ISERROR(IF(ISERROR(VLOOKUP((LEFT(D1823,2)),'Fed. Agency Identifier Table'!A$2:C$63,3,FALSE)),(VLOOKUP((LEFT(D1823,1)),'Fed. Agency Identifier Table'!A$2:C$63,3,FALSE)),(VLOOKUP((LEFT(D1823,2)),'Fed. Agency Identifier Table'!A$2:C$63,3,FALSE)))),"",(IF(ISERROR(VLOOKUP((LEFT(D1823,2)),'Fed. Agency Identifier Table'!A$2:C$63,3,FALSE)),(VLOOKUP((LEFT(D1823,1)),'Fed. Agency Identifier Table'!A$2:C$63,3,FALSE)),(VLOOKUP((LEFT(D1823,2)),'Fed. Agency Identifier Table'!A$2:C$63,3,FALSE)))))</f>
        <v/>
      </c>
      <c r="I1823" s="150" t="str">
        <f>IF(ISNUMBER(SEARCH("*.unk*",D1823)),"Other Federal Awards",IF(ISERROR(VLOOKUP(D1823,'CFDA Program Titles Table'!A$2:C$2607,3,FALSE)),"",VLOOKUP(D1823,'CFDA Program Titles Table'!A$2:C$2607,3,FALSE)))</f>
        <v/>
      </c>
      <c r="J1823" s="70"/>
      <c r="K1823" s="70"/>
      <c r="L1823" s="2"/>
      <c r="M1823" s="10"/>
      <c r="N1823" s="10"/>
      <c r="R1823" s="17"/>
      <c r="S1823" s="106" t="str">
        <f>IFERROR(IF(J1823="Y", "Research And Development Programs Cluster:", VLOOKUP(D1823,'Cluster Info'!$A$2:$B$113,2,FALSE)), "Non Cluster:")</f>
        <v>Non Cluster:</v>
      </c>
      <c r="T1823" s="106">
        <f t="shared" si="140"/>
        <v>0</v>
      </c>
      <c r="U1823" s="106">
        <f t="shared" si="142"/>
        <v>0</v>
      </c>
      <c r="V1823" s="106">
        <f t="shared" si="143"/>
        <v>0</v>
      </c>
      <c r="W1823" s="119">
        <f t="shared" si="141"/>
        <v>0</v>
      </c>
      <c r="X1823" s="106">
        <f t="shared" si="144"/>
        <v>0</v>
      </c>
    </row>
    <row r="1824" spans="1:24" ht="14">
      <c r="A1824" s="198"/>
      <c r="D1824" s="1"/>
      <c r="E1824" s="1"/>
      <c r="F1824" s="187"/>
      <c r="G1824" s="187"/>
      <c r="H1824" s="80" t="str">
        <f>IF(ISERROR(IF(ISERROR(VLOOKUP((LEFT(D1824,2)),'Fed. Agency Identifier Table'!A$2:C$63,3,FALSE)),(VLOOKUP((LEFT(D1824,1)),'Fed. Agency Identifier Table'!A$2:C$63,3,FALSE)),(VLOOKUP((LEFT(D1824,2)),'Fed. Agency Identifier Table'!A$2:C$63,3,FALSE)))),"",(IF(ISERROR(VLOOKUP((LEFT(D1824,2)),'Fed. Agency Identifier Table'!A$2:C$63,3,FALSE)),(VLOOKUP((LEFT(D1824,1)),'Fed. Agency Identifier Table'!A$2:C$63,3,FALSE)),(VLOOKUP((LEFT(D1824,2)),'Fed. Agency Identifier Table'!A$2:C$63,3,FALSE)))))</f>
        <v/>
      </c>
      <c r="I1824" s="150" t="str">
        <f>IF(ISNUMBER(SEARCH("*.unk*",D1824)),"Other Federal Awards",IF(ISERROR(VLOOKUP(D1824,'CFDA Program Titles Table'!A$2:C$2607,3,FALSE)),"",VLOOKUP(D1824,'CFDA Program Titles Table'!A$2:C$2607,3,FALSE)))</f>
        <v/>
      </c>
      <c r="J1824" s="70"/>
      <c r="K1824" s="70"/>
      <c r="L1824" s="2"/>
      <c r="M1824" s="10"/>
      <c r="N1824" s="10"/>
      <c r="R1824" s="17"/>
      <c r="S1824" s="106" t="str">
        <f>IFERROR(IF(J1824="Y", "Research And Development Programs Cluster:", VLOOKUP(D1824,'Cluster Info'!$A$2:$B$113,2,FALSE)), "Non Cluster:")</f>
        <v>Non Cluster:</v>
      </c>
      <c r="T1824" s="106">
        <f t="shared" si="140"/>
        <v>0</v>
      </c>
      <c r="U1824" s="106">
        <f t="shared" si="142"/>
        <v>0</v>
      </c>
      <c r="V1824" s="106">
        <f t="shared" si="143"/>
        <v>0</v>
      </c>
      <c r="W1824" s="119">
        <f t="shared" si="141"/>
        <v>0</v>
      </c>
      <c r="X1824" s="106">
        <f t="shared" si="144"/>
        <v>0</v>
      </c>
    </row>
    <row r="1825" spans="1:24" ht="14">
      <c r="A1825" s="198"/>
      <c r="D1825" s="1"/>
      <c r="E1825" s="1"/>
      <c r="F1825" s="187"/>
      <c r="G1825" s="187"/>
      <c r="H1825" s="80" t="str">
        <f>IF(ISERROR(IF(ISERROR(VLOOKUP((LEFT(D1825,2)),'Fed. Agency Identifier Table'!A$2:C$63,3,FALSE)),(VLOOKUP((LEFT(D1825,1)),'Fed. Agency Identifier Table'!A$2:C$63,3,FALSE)),(VLOOKUP((LEFT(D1825,2)),'Fed. Agency Identifier Table'!A$2:C$63,3,FALSE)))),"",(IF(ISERROR(VLOOKUP((LEFT(D1825,2)),'Fed. Agency Identifier Table'!A$2:C$63,3,FALSE)),(VLOOKUP((LEFT(D1825,1)),'Fed. Agency Identifier Table'!A$2:C$63,3,FALSE)),(VLOOKUP((LEFT(D1825,2)),'Fed. Agency Identifier Table'!A$2:C$63,3,FALSE)))))</f>
        <v/>
      </c>
      <c r="I1825" s="150" t="str">
        <f>IF(ISNUMBER(SEARCH("*.unk*",D1825)),"Other Federal Awards",IF(ISERROR(VLOOKUP(D1825,'CFDA Program Titles Table'!A$2:C$2607,3,FALSE)),"",VLOOKUP(D1825,'CFDA Program Titles Table'!A$2:C$2607,3,FALSE)))</f>
        <v/>
      </c>
      <c r="J1825" s="70"/>
      <c r="K1825" s="70"/>
      <c r="L1825" s="2"/>
      <c r="M1825" s="10"/>
      <c r="N1825" s="10"/>
      <c r="R1825" s="17"/>
      <c r="S1825" s="106" t="str">
        <f>IFERROR(IF(J1825="Y", "Research And Development Programs Cluster:", VLOOKUP(D1825,'Cluster Info'!$A$2:$B$113,2,FALSE)), "Non Cluster:")</f>
        <v>Non Cluster:</v>
      </c>
      <c r="T1825" s="106">
        <f t="shared" si="140"/>
        <v>0</v>
      </c>
      <c r="U1825" s="106">
        <f t="shared" si="142"/>
        <v>0</v>
      </c>
      <c r="V1825" s="106">
        <f t="shared" si="143"/>
        <v>0</v>
      </c>
      <c r="W1825" s="119">
        <f t="shared" si="141"/>
        <v>0</v>
      </c>
      <c r="X1825" s="106">
        <f t="shared" si="144"/>
        <v>0</v>
      </c>
    </row>
    <row r="1826" spans="1:24" ht="14">
      <c r="A1826" s="198"/>
      <c r="D1826" s="1"/>
      <c r="E1826" s="1"/>
      <c r="F1826" s="187"/>
      <c r="G1826" s="187"/>
      <c r="H1826" s="80" t="str">
        <f>IF(ISERROR(IF(ISERROR(VLOOKUP((LEFT(D1826,2)),'Fed. Agency Identifier Table'!A$2:C$63,3,FALSE)),(VLOOKUP((LEFT(D1826,1)),'Fed. Agency Identifier Table'!A$2:C$63,3,FALSE)),(VLOOKUP((LEFT(D1826,2)),'Fed. Agency Identifier Table'!A$2:C$63,3,FALSE)))),"",(IF(ISERROR(VLOOKUP((LEFT(D1826,2)),'Fed. Agency Identifier Table'!A$2:C$63,3,FALSE)),(VLOOKUP((LEFT(D1826,1)),'Fed. Agency Identifier Table'!A$2:C$63,3,FALSE)),(VLOOKUP((LEFT(D1826,2)),'Fed. Agency Identifier Table'!A$2:C$63,3,FALSE)))))</f>
        <v/>
      </c>
      <c r="I1826" s="150" t="str">
        <f>IF(ISNUMBER(SEARCH("*.unk*",D1826)),"Other Federal Awards",IF(ISERROR(VLOOKUP(D1826,'CFDA Program Titles Table'!A$2:C$2607,3,FALSE)),"",VLOOKUP(D1826,'CFDA Program Titles Table'!A$2:C$2607,3,FALSE)))</f>
        <v/>
      </c>
      <c r="J1826" s="70"/>
      <c r="K1826" s="70"/>
      <c r="L1826" s="2"/>
      <c r="M1826" s="10"/>
      <c r="N1826" s="10"/>
      <c r="R1826" s="17"/>
      <c r="S1826" s="106" t="str">
        <f>IFERROR(IF(J1826="Y", "Research And Development Programs Cluster:", VLOOKUP(D1826,'Cluster Info'!$A$2:$B$113,2,FALSE)), "Non Cluster:")</f>
        <v>Non Cluster:</v>
      </c>
      <c r="T1826" s="106">
        <f t="shared" si="140"/>
        <v>0</v>
      </c>
      <c r="U1826" s="106">
        <f t="shared" si="142"/>
        <v>0</v>
      </c>
      <c r="V1826" s="106">
        <f t="shared" si="143"/>
        <v>0</v>
      </c>
      <c r="W1826" s="119">
        <f t="shared" si="141"/>
        <v>0</v>
      </c>
      <c r="X1826" s="106">
        <f t="shared" si="144"/>
        <v>0</v>
      </c>
    </row>
    <row r="1827" spans="1:24" ht="14">
      <c r="A1827" s="198"/>
      <c r="D1827" s="1"/>
      <c r="E1827" s="1"/>
      <c r="F1827" s="187"/>
      <c r="G1827" s="187"/>
      <c r="H1827" s="80" t="str">
        <f>IF(ISERROR(IF(ISERROR(VLOOKUP((LEFT(D1827,2)),'Fed. Agency Identifier Table'!A$2:C$63,3,FALSE)),(VLOOKUP((LEFT(D1827,1)),'Fed. Agency Identifier Table'!A$2:C$63,3,FALSE)),(VLOOKUP((LEFT(D1827,2)),'Fed. Agency Identifier Table'!A$2:C$63,3,FALSE)))),"",(IF(ISERROR(VLOOKUP((LEFT(D1827,2)),'Fed. Agency Identifier Table'!A$2:C$63,3,FALSE)),(VLOOKUP((LEFT(D1827,1)),'Fed. Agency Identifier Table'!A$2:C$63,3,FALSE)),(VLOOKUP((LEFT(D1827,2)),'Fed. Agency Identifier Table'!A$2:C$63,3,FALSE)))))</f>
        <v/>
      </c>
      <c r="I1827" s="150" t="str">
        <f>IF(ISNUMBER(SEARCH("*.unk*",D1827)),"Other Federal Awards",IF(ISERROR(VLOOKUP(D1827,'CFDA Program Titles Table'!A$2:C$2607,3,FALSE)),"",VLOOKUP(D1827,'CFDA Program Titles Table'!A$2:C$2607,3,FALSE)))</f>
        <v/>
      </c>
      <c r="J1827" s="70"/>
      <c r="K1827" s="70"/>
      <c r="L1827" s="2"/>
      <c r="M1827" s="10"/>
      <c r="N1827" s="10"/>
      <c r="R1827" s="17"/>
      <c r="S1827" s="106" t="str">
        <f>IFERROR(IF(J1827="Y", "Research And Development Programs Cluster:", VLOOKUP(D1827,'Cluster Info'!$A$2:$B$113,2,FALSE)), "Non Cluster:")</f>
        <v>Non Cluster:</v>
      </c>
      <c r="T1827" s="106">
        <f t="shared" si="140"/>
        <v>0</v>
      </c>
      <c r="U1827" s="106">
        <f t="shared" si="142"/>
        <v>0</v>
      </c>
      <c r="V1827" s="106">
        <f t="shared" si="143"/>
        <v>0</v>
      </c>
      <c r="W1827" s="119">
        <f t="shared" si="141"/>
        <v>0</v>
      </c>
      <c r="X1827" s="106">
        <f t="shared" si="144"/>
        <v>0</v>
      </c>
    </row>
    <row r="1828" spans="1:24" ht="14">
      <c r="A1828" s="198"/>
      <c r="D1828" s="1"/>
      <c r="E1828" s="1"/>
      <c r="F1828" s="187"/>
      <c r="G1828" s="187"/>
      <c r="H1828" s="80" t="str">
        <f>IF(ISERROR(IF(ISERROR(VLOOKUP((LEFT(D1828,2)),'Fed. Agency Identifier Table'!A$2:C$63,3,FALSE)),(VLOOKUP((LEFT(D1828,1)),'Fed. Agency Identifier Table'!A$2:C$63,3,FALSE)),(VLOOKUP((LEFT(D1828,2)),'Fed. Agency Identifier Table'!A$2:C$63,3,FALSE)))),"",(IF(ISERROR(VLOOKUP((LEFT(D1828,2)),'Fed. Agency Identifier Table'!A$2:C$63,3,FALSE)),(VLOOKUP((LEFT(D1828,1)),'Fed. Agency Identifier Table'!A$2:C$63,3,FALSE)),(VLOOKUP((LEFT(D1828,2)),'Fed. Agency Identifier Table'!A$2:C$63,3,FALSE)))))</f>
        <v/>
      </c>
      <c r="I1828" s="150" t="str">
        <f>IF(ISNUMBER(SEARCH("*.unk*",D1828)),"Other Federal Awards",IF(ISERROR(VLOOKUP(D1828,'CFDA Program Titles Table'!A$2:C$2607,3,FALSE)),"",VLOOKUP(D1828,'CFDA Program Titles Table'!A$2:C$2607,3,FALSE)))</f>
        <v/>
      </c>
      <c r="J1828" s="70"/>
      <c r="K1828" s="70"/>
      <c r="L1828" s="2"/>
      <c r="M1828" s="10"/>
      <c r="N1828" s="10"/>
      <c r="R1828" s="17"/>
      <c r="S1828" s="106" t="str">
        <f>IFERROR(IF(J1828="Y", "Research And Development Programs Cluster:", VLOOKUP(D1828,'Cluster Info'!$A$2:$B$113,2,FALSE)), "Non Cluster:")</f>
        <v>Non Cluster:</v>
      </c>
      <c r="T1828" s="106">
        <f t="shared" si="140"/>
        <v>0</v>
      </c>
      <c r="U1828" s="106">
        <f t="shared" si="142"/>
        <v>0</v>
      </c>
      <c r="V1828" s="106">
        <f t="shared" si="143"/>
        <v>0</v>
      </c>
      <c r="W1828" s="119">
        <f t="shared" si="141"/>
        <v>0</v>
      </c>
      <c r="X1828" s="106">
        <f t="shared" si="144"/>
        <v>0</v>
      </c>
    </row>
    <row r="1829" spans="1:24" ht="14">
      <c r="A1829" s="198"/>
      <c r="D1829" s="1"/>
      <c r="E1829" s="1"/>
      <c r="F1829" s="187"/>
      <c r="G1829" s="187"/>
      <c r="H1829" s="80" t="str">
        <f>IF(ISERROR(IF(ISERROR(VLOOKUP((LEFT(D1829,2)),'Fed. Agency Identifier Table'!A$2:C$63,3,FALSE)),(VLOOKUP((LEFT(D1829,1)),'Fed. Agency Identifier Table'!A$2:C$63,3,FALSE)),(VLOOKUP((LEFT(D1829,2)),'Fed. Agency Identifier Table'!A$2:C$63,3,FALSE)))),"",(IF(ISERROR(VLOOKUP((LEFT(D1829,2)),'Fed. Agency Identifier Table'!A$2:C$63,3,FALSE)),(VLOOKUP((LEFT(D1829,1)),'Fed. Agency Identifier Table'!A$2:C$63,3,FALSE)),(VLOOKUP((LEFT(D1829,2)),'Fed. Agency Identifier Table'!A$2:C$63,3,FALSE)))))</f>
        <v/>
      </c>
      <c r="I1829" s="150" t="str">
        <f>IF(ISNUMBER(SEARCH("*.unk*",D1829)),"Other Federal Awards",IF(ISERROR(VLOOKUP(D1829,'CFDA Program Titles Table'!A$2:C$2607,3,FALSE)),"",VLOOKUP(D1829,'CFDA Program Titles Table'!A$2:C$2607,3,FALSE)))</f>
        <v/>
      </c>
      <c r="J1829" s="70"/>
      <c r="K1829" s="70"/>
      <c r="L1829" s="2"/>
      <c r="M1829" s="10"/>
      <c r="N1829" s="10"/>
      <c r="R1829" s="17"/>
      <c r="S1829" s="106" t="str">
        <f>IFERROR(IF(J1829="Y", "Research And Development Programs Cluster:", VLOOKUP(D1829,'Cluster Info'!$A$2:$B$113,2,FALSE)), "Non Cluster:")</f>
        <v>Non Cluster:</v>
      </c>
      <c r="T1829" s="106">
        <f t="shared" si="140"/>
        <v>0</v>
      </c>
      <c r="U1829" s="106">
        <f t="shared" si="142"/>
        <v>0</v>
      </c>
      <c r="V1829" s="106">
        <f t="shared" si="143"/>
        <v>0</v>
      </c>
      <c r="W1829" s="119">
        <f t="shared" si="141"/>
        <v>0</v>
      </c>
      <c r="X1829" s="106">
        <f t="shared" si="144"/>
        <v>0</v>
      </c>
    </row>
    <row r="1830" spans="1:24" ht="14">
      <c r="A1830" s="198"/>
      <c r="D1830" s="1"/>
      <c r="E1830" s="1"/>
      <c r="F1830" s="187"/>
      <c r="G1830" s="187"/>
      <c r="H1830" s="80" t="str">
        <f>IF(ISERROR(IF(ISERROR(VLOOKUP((LEFT(D1830,2)),'Fed. Agency Identifier Table'!A$2:C$63,3,FALSE)),(VLOOKUP((LEFT(D1830,1)),'Fed. Agency Identifier Table'!A$2:C$63,3,FALSE)),(VLOOKUP((LEFT(D1830,2)),'Fed. Agency Identifier Table'!A$2:C$63,3,FALSE)))),"",(IF(ISERROR(VLOOKUP((LEFT(D1830,2)),'Fed. Agency Identifier Table'!A$2:C$63,3,FALSE)),(VLOOKUP((LEFT(D1830,1)),'Fed. Agency Identifier Table'!A$2:C$63,3,FALSE)),(VLOOKUP((LEFT(D1830,2)),'Fed. Agency Identifier Table'!A$2:C$63,3,FALSE)))))</f>
        <v/>
      </c>
      <c r="I1830" s="150" t="str">
        <f>IF(ISNUMBER(SEARCH("*.unk*",D1830)),"Other Federal Awards",IF(ISERROR(VLOOKUP(D1830,'CFDA Program Titles Table'!A$2:C$2607,3,FALSE)),"",VLOOKUP(D1830,'CFDA Program Titles Table'!A$2:C$2607,3,FALSE)))</f>
        <v/>
      </c>
      <c r="J1830" s="70"/>
      <c r="K1830" s="70"/>
      <c r="L1830" s="2"/>
      <c r="M1830" s="10"/>
      <c r="N1830" s="10"/>
      <c r="R1830" s="17"/>
      <c r="S1830" s="106" t="str">
        <f>IFERROR(IF(J1830="Y", "Research And Development Programs Cluster:", VLOOKUP(D1830,'Cluster Info'!$A$2:$B$113,2,FALSE)), "Non Cluster:")</f>
        <v>Non Cluster:</v>
      </c>
      <c r="T1830" s="106">
        <f t="shared" si="140"/>
        <v>0</v>
      </c>
      <c r="U1830" s="106">
        <f t="shared" si="142"/>
        <v>0</v>
      </c>
      <c r="V1830" s="106">
        <f t="shared" si="143"/>
        <v>0</v>
      </c>
      <c r="W1830" s="119">
        <f t="shared" si="141"/>
        <v>0</v>
      </c>
      <c r="X1830" s="106">
        <f t="shared" si="144"/>
        <v>0</v>
      </c>
    </row>
    <row r="1831" spans="1:24" ht="14">
      <c r="A1831" s="198"/>
      <c r="D1831" s="1"/>
      <c r="E1831" s="1"/>
      <c r="F1831" s="187"/>
      <c r="G1831" s="187"/>
      <c r="H1831" s="80" t="str">
        <f>IF(ISERROR(IF(ISERROR(VLOOKUP((LEFT(D1831,2)),'Fed. Agency Identifier Table'!A$2:C$63,3,FALSE)),(VLOOKUP((LEFT(D1831,1)),'Fed. Agency Identifier Table'!A$2:C$63,3,FALSE)),(VLOOKUP((LEFT(D1831,2)),'Fed. Agency Identifier Table'!A$2:C$63,3,FALSE)))),"",(IF(ISERROR(VLOOKUP((LEFT(D1831,2)),'Fed. Agency Identifier Table'!A$2:C$63,3,FALSE)),(VLOOKUP((LEFT(D1831,1)),'Fed. Agency Identifier Table'!A$2:C$63,3,FALSE)),(VLOOKUP((LEFT(D1831,2)),'Fed. Agency Identifier Table'!A$2:C$63,3,FALSE)))))</f>
        <v/>
      </c>
      <c r="I1831" s="150" t="str">
        <f>IF(ISNUMBER(SEARCH("*.unk*",D1831)),"Other Federal Awards",IF(ISERROR(VLOOKUP(D1831,'CFDA Program Titles Table'!A$2:C$2607,3,FALSE)),"",VLOOKUP(D1831,'CFDA Program Titles Table'!A$2:C$2607,3,FALSE)))</f>
        <v/>
      </c>
      <c r="J1831" s="70"/>
      <c r="K1831" s="70"/>
      <c r="L1831" s="2"/>
      <c r="M1831" s="10"/>
      <c r="N1831" s="10"/>
      <c r="R1831" s="17"/>
      <c r="S1831" s="106" t="str">
        <f>IFERROR(IF(J1831="Y", "Research And Development Programs Cluster:", VLOOKUP(D1831,'Cluster Info'!$A$2:$B$113,2,FALSE)), "Non Cluster:")</f>
        <v>Non Cluster:</v>
      </c>
      <c r="T1831" s="106">
        <f t="shared" si="140"/>
        <v>0</v>
      </c>
      <c r="U1831" s="106">
        <f t="shared" si="142"/>
        <v>0</v>
      </c>
      <c r="V1831" s="106">
        <f t="shared" si="143"/>
        <v>0</v>
      </c>
      <c r="W1831" s="119">
        <f t="shared" si="141"/>
        <v>0</v>
      </c>
      <c r="X1831" s="106">
        <f t="shared" si="144"/>
        <v>0</v>
      </c>
    </row>
    <row r="1832" spans="1:24" ht="14">
      <c r="A1832" s="198"/>
      <c r="D1832" s="1"/>
      <c r="E1832" s="1"/>
      <c r="F1832" s="187"/>
      <c r="G1832" s="187"/>
      <c r="H1832" s="80" t="str">
        <f>IF(ISERROR(IF(ISERROR(VLOOKUP((LEFT(D1832,2)),'Fed. Agency Identifier Table'!A$2:C$63,3,FALSE)),(VLOOKUP((LEFT(D1832,1)),'Fed. Agency Identifier Table'!A$2:C$63,3,FALSE)),(VLOOKUP((LEFT(D1832,2)),'Fed. Agency Identifier Table'!A$2:C$63,3,FALSE)))),"",(IF(ISERROR(VLOOKUP((LEFT(D1832,2)),'Fed. Agency Identifier Table'!A$2:C$63,3,FALSE)),(VLOOKUP((LEFT(D1832,1)),'Fed. Agency Identifier Table'!A$2:C$63,3,FALSE)),(VLOOKUP((LEFT(D1832,2)),'Fed. Agency Identifier Table'!A$2:C$63,3,FALSE)))))</f>
        <v/>
      </c>
      <c r="I1832" s="150" t="str">
        <f>IF(ISNUMBER(SEARCH("*.unk*",D1832)),"Other Federal Awards",IF(ISERROR(VLOOKUP(D1832,'CFDA Program Titles Table'!A$2:C$2607,3,FALSE)),"",VLOOKUP(D1832,'CFDA Program Titles Table'!A$2:C$2607,3,FALSE)))</f>
        <v/>
      </c>
      <c r="J1832" s="70"/>
      <c r="K1832" s="70"/>
      <c r="L1832" s="2"/>
      <c r="M1832" s="10"/>
      <c r="N1832" s="10"/>
      <c r="R1832" s="17"/>
      <c r="S1832" s="106" t="str">
        <f>IFERROR(IF(J1832="Y", "Research And Development Programs Cluster:", VLOOKUP(D1832,'Cluster Info'!$A$2:$B$113,2,FALSE)), "Non Cluster:")</f>
        <v>Non Cluster:</v>
      </c>
      <c r="T1832" s="106">
        <f t="shared" si="140"/>
        <v>0</v>
      </c>
      <c r="U1832" s="106">
        <f t="shared" si="142"/>
        <v>0</v>
      </c>
      <c r="V1832" s="106">
        <f t="shared" si="143"/>
        <v>0</v>
      </c>
      <c r="W1832" s="119">
        <f t="shared" si="141"/>
        <v>0</v>
      </c>
      <c r="X1832" s="106">
        <f t="shared" si="144"/>
        <v>0</v>
      </c>
    </row>
    <row r="1833" spans="1:24" ht="14">
      <c r="A1833" s="198"/>
      <c r="D1833" s="1"/>
      <c r="E1833" s="1"/>
      <c r="F1833" s="187"/>
      <c r="G1833" s="187"/>
      <c r="H1833" s="80" t="str">
        <f>IF(ISERROR(IF(ISERROR(VLOOKUP((LEFT(D1833,2)),'Fed. Agency Identifier Table'!A$2:C$63,3,FALSE)),(VLOOKUP((LEFT(D1833,1)),'Fed. Agency Identifier Table'!A$2:C$63,3,FALSE)),(VLOOKUP((LEFT(D1833,2)),'Fed. Agency Identifier Table'!A$2:C$63,3,FALSE)))),"",(IF(ISERROR(VLOOKUP((LEFT(D1833,2)),'Fed. Agency Identifier Table'!A$2:C$63,3,FALSE)),(VLOOKUP((LEFT(D1833,1)),'Fed. Agency Identifier Table'!A$2:C$63,3,FALSE)),(VLOOKUP((LEFT(D1833,2)),'Fed. Agency Identifier Table'!A$2:C$63,3,FALSE)))))</f>
        <v/>
      </c>
      <c r="I1833" s="150" t="str">
        <f>IF(ISNUMBER(SEARCH("*.unk*",D1833)),"Other Federal Awards",IF(ISERROR(VLOOKUP(D1833,'CFDA Program Titles Table'!A$2:C$2607,3,FALSE)),"",VLOOKUP(D1833,'CFDA Program Titles Table'!A$2:C$2607,3,FALSE)))</f>
        <v/>
      </c>
      <c r="J1833" s="70"/>
      <c r="K1833" s="70"/>
      <c r="L1833" s="2"/>
      <c r="M1833" s="10"/>
      <c r="N1833" s="10"/>
      <c r="R1833" s="17"/>
      <c r="S1833" s="106" t="str">
        <f>IFERROR(IF(J1833="Y", "Research And Development Programs Cluster:", VLOOKUP(D1833,'Cluster Info'!$A$2:$B$113,2,FALSE)), "Non Cluster:")</f>
        <v>Non Cluster:</v>
      </c>
      <c r="T1833" s="106">
        <f t="shared" si="140"/>
        <v>0</v>
      </c>
      <c r="U1833" s="106">
        <f t="shared" si="142"/>
        <v>0</v>
      </c>
      <c r="V1833" s="106">
        <f t="shared" si="143"/>
        <v>0</v>
      </c>
      <c r="W1833" s="119">
        <f t="shared" si="141"/>
        <v>0</v>
      </c>
      <c r="X1833" s="106">
        <f t="shared" si="144"/>
        <v>0</v>
      </c>
    </row>
    <row r="1834" spans="1:24" ht="14">
      <c r="A1834" s="198"/>
      <c r="D1834" s="1"/>
      <c r="E1834" s="1"/>
      <c r="F1834" s="187"/>
      <c r="G1834" s="187"/>
      <c r="H1834" s="80" t="str">
        <f>IF(ISERROR(IF(ISERROR(VLOOKUP((LEFT(D1834,2)),'Fed. Agency Identifier Table'!A$2:C$63,3,FALSE)),(VLOOKUP((LEFT(D1834,1)),'Fed. Agency Identifier Table'!A$2:C$63,3,FALSE)),(VLOOKUP((LEFT(D1834,2)),'Fed. Agency Identifier Table'!A$2:C$63,3,FALSE)))),"",(IF(ISERROR(VLOOKUP((LEFT(D1834,2)),'Fed. Agency Identifier Table'!A$2:C$63,3,FALSE)),(VLOOKUP((LEFT(D1834,1)),'Fed. Agency Identifier Table'!A$2:C$63,3,FALSE)),(VLOOKUP((LEFT(D1834,2)),'Fed. Agency Identifier Table'!A$2:C$63,3,FALSE)))))</f>
        <v/>
      </c>
      <c r="I1834" s="150" t="str">
        <f>IF(ISNUMBER(SEARCH("*.unk*",D1834)),"Other Federal Awards",IF(ISERROR(VLOOKUP(D1834,'CFDA Program Titles Table'!A$2:C$2607,3,FALSE)),"",VLOOKUP(D1834,'CFDA Program Titles Table'!A$2:C$2607,3,FALSE)))</f>
        <v/>
      </c>
      <c r="J1834" s="70"/>
      <c r="K1834" s="70"/>
      <c r="L1834" s="2"/>
      <c r="M1834" s="10"/>
      <c r="N1834" s="10"/>
      <c r="R1834" s="17"/>
      <c r="S1834" s="106" t="str">
        <f>IFERROR(IF(J1834="Y", "Research And Development Programs Cluster:", VLOOKUP(D1834,'Cluster Info'!$A$2:$B$113,2,FALSE)), "Non Cluster:")</f>
        <v>Non Cluster:</v>
      </c>
      <c r="T1834" s="106">
        <f t="shared" si="140"/>
        <v>0</v>
      </c>
      <c r="U1834" s="106">
        <f t="shared" si="142"/>
        <v>0</v>
      </c>
      <c r="V1834" s="106">
        <f t="shared" si="143"/>
        <v>0</v>
      </c>
      <c r="W1834" s="119">
        <f t="shared" si="141"/>
        <v>0</v>
      </c>
      <c r="X1834" s="106">
        <f t="shared" si="144"/>
        <v>0</v>
      </c>
    </row>
    <row r="1835" spans="1:24" ht="14">
      <c r="A1835" s="198"/>
      <c r="D1835" s="1"/>
      <c r="E1835" s="1"/>
      <c r="F1835" s="187"/>
      <c r="G1835" s="187"/>
      <c r="H1835" s="80" t="str">
        <f>IF(ISERROR(IF(ISERROR(VLOOKUP((LEFT(D1835,2)),'Fed. Agency Identifier Table'!A$2:C$63,3,FALSE)),(VLOOKUP((LEFT(D1835,1)),'Fed. Agency Identifier Table'!A$2:C$63,3,FALSE)),(VLOOKUP((LEFT(D1835,2)),'Fed. Agency Identifier Table'!A$2:C$63,3,FALSE)))),"",(IF(ISERROR(VLOOKUP((LEFT(D1835,2)),'Fed. Agency Identifier Table'!A$2:C$63,3,FALSE)),(VLOOKUP((LEFT(D1835,1)),'Fed. Agency Identifier Table'!A$2:C$63,3,FALSE)),(VLOOKUP((LEFT(D1835,2)),'Fed. Agency Identifier Table'!A$2:C$63,3,FALSE)))))</f>
        <v/>
      </c>
      <c r="I1835" s="150" t="str">
        <f>IF(ISNUMBER(SEARCH("*.unk*",D1835)),"Other Federal Awards",IF(ISERROR(VLOOKUP(D1835,'CFDA Program Titles Table'!A$2:C$2607,3,FALSE)),"",VLOOKUP(D1835,'CFDA Program Titles Table'!A$2:C$2607,3,FALSE)))</f>
        <v/>
      </c>
      <c r="J1835" s="70"/>
      <c r="K1835" s="70"/>
      <c r="L1835" s="2"/>
      <c r="M1835" s="10"/>
      <c r="N1835" s="10"/>
      <c r="R1835" s="17"/>
      <c r="S1835" s="106" t="str">
        <f>IFERROR(IF(J1835="Y", "Research And Development Programs Cluster:", VLOOKUP(D1835,'Cluster Info'!$A$2:$B$113,2,FALSE)), "Non Cluster:")</f>
        <v>Non Cluster:</v>
      </c>
      <c r="T1835" s="106">
        <f t="shared" si="140"/>
        <v>0</v>
      </c>
      <c r="U1835" s="106">
        <f t="shared" si="142"/>
        <v>0</v>
      </c>
      <c r="V1835" s="106">
        <f t="shared" si="143"/>
        <v>0</v>
      </c>
      <c r="W1835" s="119">
        <f t="shared" si="141"/>
        <v>0</v>
      </c>
      <c r="X1835" s="106">
        <f t="shared" si="144"/>
        <v>0</v>
      </c>
    </row>
    <row r="1836" spans="1:24" ht="14">
      <c r="A1836" s="198"/>
      <c r="D1836" s="1"/>
      <c r="E1836" s="1"/>
      <c r="F1836" s="187"/>
      <c r="G1836" s="187"/>
      <c r="H1836" s="80" t="str">
        <f>IF(ISERROR(IF(ISERROR(VLOOKUP((LEFT(D1836,2)),'Fed. Agency Identifier Table'!A$2:C$63,3,FALSE)),(VLOOKUP((LEFT(D1836,1)),'Fed. Agency Identifier Table'!A$2:C$63,3,FALSE)),(VLOOKUP((LEFT(D1836,2)),'Fed. Agency Identifier Table'!A$2:C$63,3,FALSE)))),"",(IF(ISERROR(VLOOKUP((LEFT(D1836,2)),'Fed. Agency Identifier Table'!A$2:C$63,3,FALSE)),(VLOOKUP((LEFT(D1836,1)),'Fed. Agency Identifier Table'!A$2:C$63,3,FALSE)),(VLOOKUP((LEFT(D1836,2)),'Fed. Agency Identifier Table'!A$2:C$63,3,FALSE)))))</f>
        <v/>
      </c>
      <c r="I1836" s="150" t="str">
        <f>IF(ISNUMBER(SEARCH("*.unk*",D1836)),"Other Federal Awards",IF(ISERROR(VLOOKUP(D1836,'CFDA Program Titles Table'!A$2:C$2607,3,FALSE)),"",VLOOKUP(D1836,'CFDA Program Titles Table'!A$2:C$2607,3,FALSE)))</f>
        <v/>
      </c>
      <c r="J1836" s="70"/>
      <c r="K1836" s="70"/>
      <c r="L1836" s="2"/>
      <c r="M1836" s="10"/>
      <c r="N1836" s="10"/>
      <c r="R1836" s="17"/>
      <c r="S1836" s="106" t="str">
        <f>IFERROR(IF(J1836="Y", "Research And Development Programs Cluster:", VLOOKUP(D1836,'Cluster Info'!$A$2:$B$113,2,FALSE)), "Non Cluster:")</f>
        <v>Non Cluster:</v>
      </c>
      <c r="T1836" s="106">
        <f t="shared" si="140"/>
        <v>0</v>
      </c>
      <c r="U1836" s="106">
        <f t="shared" si="142"/>
        <v>0</v>
      </c>
      <c r="V1836" s="106">
        <f t="shared" si="143"/>
        <v>0</v>
      </c>
      <c r="W1836" s="119">
        <f t="shared" si="141"/>
        <v>0</v>
      </c>
      <c r="X1836" s="106">
        <f t="shared" si="144"/>
        <v>0</v>
      </c>
    </row>
    <row r="1837" spans="1:24" ht="14">
      <c r="A1837" s="198"/>
      <c r="D1837" s="1"/>
      <c r="E1837" s="1"/>
      <c r="F1837" s="187"/>
      <c r="G1837" s="187"/>
      <c r="H1837" s="80" t="str">
        <f>IF(ISERROR(IF(ISERROR(VLOOKUP((LEFT(D1837,2)),'Fed. Agency Identifier Table'!A$2:C$63,3,FALSE)),(VLOOKUP((LEFT(D1837,1)),'Fed. Agency Identifier Table'!A$2:C$63,3,FALSE)),(VLOOKUP((LEFT(D1837,2)),'Fed. Agency Identifier Table'!A$2:C$63,3,FALSE)))),"",(IF(ISERROR(VLOOKUP((LEFT(D1837,2)),'Fed. Agency Identifier Table'!A$2:C$63,3,FALSE)),(VLOOKUP((LEFT(D1837,1)),'Fed. Agency Identifier Table'!A$2:C$63,3,FALSE)),(VLOOKUP((LEFT(D1837,2)),'Fed. Agency Identifier Table'!A$2:C$63,3,FALSE)))))</f>
        <v/>
      </c>
      <c r="I1837" s="150" t="str">
        <f>IF(ISNUMBER(SEARCH("*.unk*",D1837)),"Other Federal Awards",IF(ISERROR(VLOOKUP(D1837,'CFDA Program Titles Table'!A$2:C$2607,3,FALSE)),"",VLOOKUP(D1837,'CFDA Program Titles Table'!A$2:C$2607,3,FALSE)))</f>
        <v/>
      </c>
      <c r="J1837" s="70"/>
      <c r="K1837" s="70"/>
      <c r="L1837" s="2"/>
      <c r="M1837" s="10"/>
      <c r="N1837" s="10"/>
      <c r="R1837" s="17"/>
      <c r="S1837" s="106" t="str">
        <f>IFERROR(IF(J1837="Y", "Research And Development Programs Cluster:", VLOOKUP(D1837,'Cluster Info'!$A$2:$B$113,2,FALSE)), "Non Cluster:")</f>
        <v>Non Cluster:</v>
      </c>
      <c r="T1837" s="106">
        <f t="shared" si="140"/>
        <v>0</v>
      </c>
      <c r="U1837" s="106">
        <f t="shared" si="142"/>
        <v>0</v>
      </c>
      <c r="V1837" s="106">
        <f t="shared" si="143"/>
        <v>0</v>
      </c>
      <c r="W1837" s="119">
        <f t="shared" si="141"/>
        <v>0</v>
      </c>
      <c r="X1837" s="106">
        <f t="shared" si="144"/>
        <v>0</v>
      </c>
    </row>
    <row r="1838" spans="1:24" ht="14">
      <c r="A1838" s="198"/>
      <c r="D1838" s="1"/>
      <c r="E1838" s="1"/>
      <c r="F1838" s="187"/>
      <c r="G1838" s="187"/>
      <c r="H1838" s="80" t="str">
        <f>IF(ISERROR(IF(ISERROR(VLOOKUP((LEFT(D1838,2)),'Fed. Agency Identifier Table'!A$2:C$63,3,FALSE)),(VLOOKUP((LEFT(D1838,1)),'Fed. Agency Identifier Table'!A$2:C$63,3,FALSE)),(VLOOKUP((LEFT(D1838,2)),'Fed. Agency Identifier Table'!A$2:C$63,3,FALSE)))),"",(IF(ISERROR(VLOOKUP((LEFT(D1838,2)),'Fed. Agency Identifier Table'!A$2:C$63,3,FALSE)),(VLOOKUP((LEFT(D1838,1)),'Fed. Agency Identifier Table'!A$2:C$63,3,FALSE)),(VLOOKUP((LEFT(D1838,2)),'Fed. Agency Identifier Table'!A$2:C$63,3,FALSE)))))</f>
        <v/>
      </c>
      <c r="I1838" s="150" t="str">
        <f>IF(ISNUMBER(SEARCH("*.unk*",D1838)),"Other Federal Awards",IF(ISERROR(VLOOKUP(D1838,'CFDA Program Titles Table'!A$2:C$2607,3,FALSE)),"",VLOOKUP(D1838,'CFDA Program Titles Table'!A$2:C$2607,3,FALSE)))</f>
        <v/>
      </c>
      <c r="J1838" s="70"/>
      <c r="K1838" s="70"/>
      <c r="L1838" s="2"/>
      <c r="M1838" s="10"/>
      <c r="N1838" s="10"/>
      <c r="R1838" s="17"/>
      <c r="S1838" s="106" t="str">
        <f>IFERROR(IF(J1838="Y", "Research And Development Programs Cluster:", VLOOKUP(D1838,'Cluster Info'!$A$2:$B$113,2,FALSE)), "Non Cluster:")</f>
        <v>Non Cluster:</v>
      </c>
      <c r="T1838" s="106">
        <f t="shared" si="140"/>
        <v>0</v>
      </c>
      <c r="U1838" s="106">
        <f t="shared" si="142"/>
        <v>0</v>
      </c>
      <c r="V1838" s="106">
        <f t="shared" si="143"/>
        <v>0</v>
      </c>
      <c r="W1838" s="119">
        <f t="shared" si="141"/>
        <v>0</v>
      </c>
      <c r="X1838" s="106">
        <f t="shared" si="144"/>
        <v>0</v>
      </c>
    </row>
    <row r="1839" spans="1:24" ht="14">
      <c r="A1839" s="198"/>
      <c r="D1839" s="1"/>
      <c r="E1839" s="1"/>
      <c r="F1839" s="187"/>
      <c r="G1839" s="187"/>
      <c r="H1839" s="80" t="str">
        <f>IF(ISERROR(IF(ISERROR(VLOOKUP((LEFT(D1839,2)),'Fed. Agency Identifier Table'!A$2:C$63,3,FALSE)),(VLOOKUP((LEFT(D1839,1)),'Fed. Agency Identifier Table'!A$2:C$63,3,FALSE)),(VLOOKUP((LEFT(D1839,2)),'Fed. Agency Identifier Table'!A$2:C$63,3,FALSE)))),"",(IF(ISERROR(VLOOKUP((LEFT(D1839,2)),'Fed. Agency Identifier Table'!A$2:C$63,3,FALSE)),(VLOOKUP((LEFT(D1839,1)),'Fed. Agency Identifier Table'!A$2:C$63,3,FALSE)),(VLOOKUP((LEFT(D1839,2)),'Fed. Agency Identifier Table'!A$2:C$63,3,FALSE)))))</f>
        <v/>
      </c>
      <c r="I1839" s="150" t="str">
        <f>IF(ISNUMBER(SEARCH("*.unk*",D1839)),"Other Federal Awards",IF(ISERROR(VLOOKUP(D1839,'CFDA Program Titles Table'!A$2:C$2607,3,FALSE)),"",VLOOKUP(D1839,'CFDA Program Titles Table'!A$2:C$2607,3,FALSE)))</f>
        <v/>
      </c>
      <c r="J1839" s="70"/>
      <c r="K1839" s="70"/>
      <c r="L1839" s="2"/>
      <c r="M1839" s="10"/>
      <c r="N1839" s="10"/>
      <c r="R1839" s="17"/>
      <c r="S1839" s="106" t="str">
        <f>IFERROR(IF(J1839="Y", "Research And Development Programs Cluster:", VLOOKUP(D1839,'Cluster Info'!$A$2:$B$113,2,FALSE)), "Non Cluster:")</f>
        <v>Non Cluster:</v>
      </c>
      <c r="T1839" s="106">
        <f t="shared" si="140"/>
        <v>0</v>
      </c>
      <c r="U1839" s="106">
        <f t="shared" si="142"/>
        <v>0</v>
      </c>
      <c r="V1839" s="106">
        <f t="shared" si="143"/>
        <v>0</v>
      </c>
      <c r="W1839" s="119">
        <f t="shared" si="141"/>
        <v>0</v>
      </c>
      <c r="X1839" s="106">
        <f t="shared" si="144"/>
        <v>0</v>
      </c>
    </row>
    <row r="1840" spans="1:24" ht="14">
      <c r="A1840" s="198"/>
      <c r="D1840" s="1"/>
      <c r="E1840" s="1"/>
      <c r="F1840" s="187"/>
      <c r="G1840" s="187"/>
      <c r="H1840" s="80" t="str">
        <f>IF(ISERROR(IF(ISERROR(VLOOKUP((LEFT(D1840,2)),'Fed. Agency Identifier Table'!A$2:C$63,3,FALSE)),(VLOOKUP((LEFT(D1840,1)),'Fed. Agency Identifier Table'!A$2:C$63,3,FALSE)),(VLOOKUP((LEFT(D1840,2)),'Fed. Agency Identifier Table'!A$2:C$63,3,FALSE)))),"",(IF(ISERROR(VLOOKUP((LEFT(D1840,2)),'Fed. Agency Identifier Table'!A$2:C$63,3,FALSE)),(VLOOKUP((LEFT(D1840,1)),'Fed. Agency Identifier Table'!A$2:C$63,3,FALSE)),(VLOOKUP((LEFT(D1840,2)),'Fed. Agency Identifier Table'!A$2:C$63,3,FALSE)))))</f>
        <v/>
      </c>
      <c r="I1840" s="150" t="str">
        <f>IF(ISNUMBER(SEARCH("*.unk*",D1840)),"Other Federal Awards",IF(ISERROR(VLOOKUP(D1840,'CFDA Program Titles Table'!A$2:C$2607,3,FALSE)),"",VLOOKUP(D1840,'CFDA Program Titles Table'!A$2:C$2607,3,FALSE)))</f>
        <v/>
      </c>
      <c r="J1840" s="70"/>
      <c r="K1840" s="70"/>
      <c r="L1840" s="2"/>
      <c r="M1840" s="10"/>
      <c r="N1840" s="10"/>
      <c r="R1840" s="17"/>
      <c r="S1840" s="106" t="str">
        <f>IFERROR(IF(J1840="Y", "Research And Development Programs Cluster:", VLOOKUP(D1840,'Cluster Info'!$A$2:$B$113,2,FALSE)), "Non Cluster:")</f>
        <v>Non Cluster:</v>
      </c>
      <c r="T1840" s="106">
        <f t="shared" si="140"/>
        <v>0</v>
      </c>
      <c r="U1840" s="106">
        <f t="shared" si="142"/>
        <v>0</v>
      </c>
      <c r="V1840" s="106">
        <f t="shared" si="143"/>
        <v>0</v>
      </c>
      <c r="W1840" s="119">
        <f t="shared" si="141"/>
        <v>0</v>
      </c>
      <c r="X1840" s="106">
        <f t="shared" si="144"/>
        <v>0</v>
      </c>
    </row>
    <row r="1841" spans="1:24" ht="14">
      <c r="A1841" s="198"/>
      <c r="D1841" s="1"/>
      <c r="E1841" s="1"/>
      <c r="F1841" s="187"/>
      <c r="G1841" s="187"/>
      <c r="H1841" s="80" t="str">
        <f>IF(ISERROR(IF(ISERROR(VLOOKUP((LEFT(D1841,2)),'Fed. Agency Identifier Table'!A$2:C$63,3,FALSE)),(VLOOKUP((LEFT(D1841,1)),'Fed. Agency Identifier Table'!A$2:C$63,3,FALSE)),(VLOOKUP((LEFT(D1841,2)),'Fed. Agency Identifier Table'!A$2:C$63,3,FALSE)))),"",(IF(ISERROR(VLOOKUP((LEFT(D1841,2)),'Fed. Agency Identifier Table'!A$2:C$63,3,FALSE)),(VLOOKUP((LEFT(D1841,1)),'Fed. Agency Identifier Table'!A$2:C$63,3,FALSE)),(VLOOKUP((LEFT(D1841,2)),'Fed. Agency Identifier Table'!A$2:C$63,3,FALSE)))))</f>
        <v/>
      </c>
      <c r="I1841" s="150" t="str">
        <f>IF(ISNUMBER(SEARCH("*.unk*",D1841)),"Other Federal Awards",IF(ISERROR(VLOOKUP(D1841,'CFDA Program Titles Table'!A$2:C$2607,3,FALSE)),"",VLOOKUP(D1841,'CFDA Program Titles Table'!A$2:C$2607,3,FALSE)))</f>
        <v/>
      </c>
      <c r="J1841" s="70"/>
      <c r="K1841" s="70"/>
      <c r="L1841" s="2"/>
      <c r="M1841" s="10"/>
      <c r="N1841" s="10"/>
      <c r="R1841" s="17"/>
      <c r="S1841" s="106" t="str">
        <f>IFERROR(IF(J1841="Y", "Research And Development Programs Cluster:", VLOOKUP(D1841,'Cluster Info'!$A$2:$B$113,2,FALSE)), "Non Cluster:")</f>
        <v>Non Cluster:</v>
      </c>
      <c r="T1841" s="106">
        <f t="shared" si="140"/>
        <v>0</v>
      </c>
      <c r="U1841" s="106">
        <f t="shared" si="142"/>
        <v>0</v>
      </c>
      <c r="V1841" s="106">
        <f t="shared" si="143"/>
        <v>0</v>
      </c>
      <c r="W1841" s="119">
        <f t="shared" si="141"/>
        <v>0</v>
      </c>
      <c r="X1841" s="106">
        <f t="shared" si="144"/>
        <v>0</v>
      </c>
    </row>
    <row r="1842" spans="1:24" ht="14">
      <c r="A1842" s="198"/>
      <c r="D1842" s="1"/>
      <c r="E1842" s="1"/>
      <c r="F1842" s="187"/>
      <c r="G1842" s="187"/>
      <c r="H1842" s="80" t="str">
        <f>IF(ISERROR(IF(ISERROR(VLOOKUP((LEFT(D1842,2)),'Fed. Agency Identifier Table'!A$2:C$63,3,FALSE)),(VLOOKUP((LEFT(D1842,1)),'Fed. Agency Identifier Table'!A$2:C$63,3,FALSE)),(VLOOKUP((LEFT(D1842,2)),'Fed. Agency Identifier Table'!A$2:C$63,3,FALSE)))),"",(IF(ISERROR(VLOOKUP((LEFT(D1842,2)),'Fed. Agency Identifier Table'!A$2:C$63,3,FALSE)),(VLOOKUP((LEFT(D1842,1)),'Fed. Agency Identifier Table'!A$2:C$63,3,FALSE)),(VLOOKUP((LEFT(D1842,2)),'Fed. Agency Identifier Table'!A$2:C$63,3,FALSE)))))</f>
        <v/>
      </c>
      <c r="I1842" s="150" t="str">
        <f>IF(ISNUMBER(SEARCH("*.unk*",D1842)),"Other Federal Awards",IF(ISERROR(VLOOKUP(D1842,'CFDA Program Titles Table'!A$2:C$2607,3,FALSE)),"",VLOOKUP(D1842,'CFDA Program Titles Table'!A$2:C$2607,3,FALSE)))</f>
        <v/>
      </c>
      <c r="J1842" s="70"/>
      <c r="K1842" s="70"/>
      <c r="L1842" s="2"/>
      <c r="M1842" s="10"/>
      <c r="N1842" s="10"/>
      <c r="R1842" s="17"/>
      <c r="S1842" s="106" t="str">
        <f>IFERROR(IF(J1842="Y", "Research And Development Programs Cluster:", VLOOKUP(D1842,'Cluster Info'!$A$2:$B$113,2,FALSE)), "Non Cluster:")</f>
        <v>Non Cluster:</v>
      </c>
      <c r="T1842" s="106">
        <f t="shared" si="140"/>
        <v>0</v>
      </c>
      <c r="U1842" s="106">
        <f t="shared" si="142"/>
        <v>0</v>
      </c>
      <c r="V1842" s="106">
        <f t="shared" si="143"/>
        <v>0</v>
      </c>
      <c r="W1842" s="119">
        <f t="shared" si="141"/>
        <v>0</v>
      </c>
      <c r="X1842" s="106">
        <f t="shared" si="144"/>
        <v>0</v>
      </c>
    </row>
    <row r="1843" spans="1:24" ht="14">
      <c r="A1843" s="198"/>
      <c r="D1843" s="1"/>
      <c r="E1843" s="1"/>
      <c r="F1843" s="187"/>
      <c r="G1843" s="187"/>
      <c r="H1843" s="80" t="str">
        <f>IF(ISERROR(IF(ISERROR(VLOOKUP((LEFT(D1843,2)),'Fed. Agency Identifier Table'!A$2:C$63,3,FALSE)),(VLOOKUP((LEFT(D1843,1)),'Fed. Agency Identifier Table'!A$2:C$63,3,FALSE)),(VLOOKUP((LEFT(D1843,2)),'Fed. Agency Identifier Table'!A$2:C$63,3,FALSE)))),"",(IF(ISERROR(VLOOKUP((LEFT(D1843,2)),'Fed. Agency Identifier Table'!A$2:C$63,3,FALSE)),(VLOOKUP((LEFT(D1843,1)),'Fed. Agency Identifier Table'!A$2:C$63,3,FALSE)),(VLOOKUP((LEFT(D1843,2)),'Fed. Agency Identifier Table'!A$2:C$63,3,FALSE)))))</f>
        <v/>
      </c>
      <c r="I1843" s="150" t="str">
        <f>IF(ISNUMBER(SEARCH("*.unk*",D1843)),"Other Federal Awards",IF(ISERROR(VLOOKUP(D1843,'CFDA Program Titles Table'!A$2:C$2607,3,FALSE)),"",VLOOKUP(D1843,'CFDA Program Titles Table'!A$2:C$2607,3,FALSE)))</f>
        <v/>
      </c>
      <c r="J1843" s="70"/>
      <c r="K1843" s="70"/>
      <c r="L1843" s="2"/>
      <c r="M1843" s="10"/>
      <c r="N1843" s="10"/>
      <c r="R1843" s="17"/>
      <c r="S1843" s="106" t="str">
        <f>IFERROR(IF(J1843="Y", "Research And Development Programs Cluster:", VLOOKUP(D1843,'Cluster Info'!$A$2:$B$113,2,FALSE)), "Non Cluster:")</f>
        <v>Non Cluster:</v>
      </c>
      <c r="T1843" s="106">
        <f t="shared" si="140"/>
        <v>0</v>
      </c>
      <c r="U1843" s="106">
        <f t="shared" si="142"/>
        <v>0</v>
      </c>
      <c r="V1843" s="106">
        <f t="shared" si="143"/>
        <v>0</v>
      </c>
      <c r="W1843" s="119">
        <f t="shared" si="141"/>
        <v>0</v>
      </c>
      <c r="X1843" s="106">
        <f t="shared" si="144"/>
        <v>0</v>
      </c>
    </row>
    <row r="1844" spans="1:24" ht="14">
      <c r="A1844" s="198"/>
      <c r="D1844" s="1"/>
      <c r="E1844" s="1"/>
      <c r="F1844" s="187"/>
      <c r="G1844" s="187"/>
      <c r="H1844" s="80" t="str">
        <f>IF(ISERROR(IF(ISERROR(VLOOKUP((LEFT(D1844,2)),'Fed. Agency Identifier Table'!A$2:C$63,3,FALSE)),(VLOOKUP((LEFT(D1844,1)),'Fed. Agency Identifier Table'!A$2:C$63,3,FALSE)),(VLOOKUP((LEFT(D1844,2)),'Fed. Agency Identifier Table'!A$2:C$63,3,FALSE)))),"",(IF(ISERROR(VLOOKUP((LEFT(D1844,2)),'Fed. Agency Identifier Table'!A$2:C$63,3,FALSE)),(VLOOKUP((LEFT(D1844,1)),'Fed. Agency Identifier Table'!A$2:C$63,3,FALSE)),(VLOOKUP((LEFT(D1844,2)),'Fed. Agency Identifier Table'!A$2:C$63,3,FALSE)))))</f>
        <v/>
      </c>
      <c r="I1844" s="150" t="str">
        <f>IF(ISNUMBER(SEARCH("*.unk*",D1844)),"Other Federal Awards",IF(ISERROR(VLOOKUP(D1844,'CFDA Program Titles Table'!A$2:C$2607,3,FALSE)),"",VLOOKUP(D1844,'CFDA Program Titles Table'!A$2:C$2607,3,FALSE)))</f>
        <v/>
      </c>
      <c r="J1844" s="70"/>
      <c r="K1844" s="70"/>
      <c r="L1844" s="2"/>
      <c r="M1844" s="10"/>
      <c r="N1844" s="10"/>
      <c r="R1844" s="17"/>
      <c r="S1844" s="106" t="str">
        <f>IFERROR(IF(J1844="Y", "Research And Development Programs Cluster:", VLOOKUP(D1844,'Cluster Info'!$A$2:$B$113,2,FALSE)), "Non Cluster:")</f>
        <v>Non Cluster:</v>
      </c>
      <c r="T1844" s="106">
        <f t="shared" si="140"/>
        <v>0</v>
      </c>
      <c r="U1844" s="106">
        <f t="shared" si="142"/>
        <v>0</v>
      </c>
      <c r="V1844" s="106">
        <f t="shared" si="143"/>
        <v>0</v>
      </c>
      <c r="W1844" s="119">
        <f t="shared" si="141"/>
        <v>0</v>
      </c>
      <c r="X1844" s="106">
        <f t="shared" si="144"/>
        <v>0</v>
      </c>
    </row>
    <row r="1845" spans="1:24" ht="14">
      <c r="A1845" s="198"/>
      <c r="D1845" s="1"/>
      <c r="E1845" s="1"/>
      <c r="F1845" s="187"/>
      <c r="G1845" s="187"/>
      <c r="H1845" s="80" t="str">
        <f>IF(ISERROR(IF(ISERROR(VLOOKUP((LEFT(D1845,2)),'Fed. Agency Identifier Table'!A$2:C$63,3,FALSE)),(VLOOKUP((LEFT(D1845,1)),'Fed. Agency Identifier Table'!A$2:C$63,3,FALSE)),(VLOOKUP((LEFT(D1845,2)),'Fed. Agency Identifier Table'!A$2:C$63,3,FALSE)))),"",(IF(ISERROR(VLOOKUP((LEFT(D1845,2)),'Fed. Agency Identifier Table'!A$2:C$63,3,FALSE)),(VLOOKUP((LEFT(D1845,1)),'Fed. Agency Identifier Table'!A$2:C$63,3,FALSE)),(VLOOKUP((LEFT(D1845,2)),'Fed. Agency Identifier Table'!A$2:C$63,3,FALSE)))))</f>
        <v/>
      </c>
      <c r="I1845" s="150" t="str">
        <f>IF(ISNUMBER(SEARCH("*.unk*",D1845)),"Other Federal Awards",IF(ISERROR(VLOOKUP(D1845,'CFDA Program Titles Table'!A$2:C$2607,3,FALSE)),"",VLOOKUP(D1845,'CFDA Program Titles Table'!A$2:C$2607,3,FALSE)))</f>
        <v/>
      </c>
      <c r="J1845" s="70"/>
      <c r="K1845" s="70"/>
      <c r="L1845" s="2"/>
      <c r="M1845" s="10"/>
      <c r="N1845" s="10"/>
      <c r="R1845" s="17"/>
      <c r="S1845" s="106" t="str">
        <f>IFERROR(IF(J1845="Y", "Research And Development Programs Cluster:", VLOOKUP(D1845,'Cluster Info'!$A$2:$B$113,2,FALSE)), "Non Cluster:")</f>
        <v>Non Cluster:</v>
      </c>
      <c r="T1845" s="106">
        <f t="shared" si="140"/>
        <v>0</v>
      </c>
      <c r="U1845" s="106">
        <f t="shared" si="142"/>
        <v>0</v>
      </c>
      <c r="V1845" s="106">
        <f t="shared" si="143"/>
        <v>0</v>
      </c>
      <c r="W1845" s="119">
        <f t="shared" si="141"/>
        <v>0</v>
      </c>
      <c r="X1845" s="106">
        <f t="shared" si="144"/>
        <v>0</v>
      </c>
    </row>
    <row r="1846" spans="1:24" ht="14">
      <c r="A1846" s="198"/>
      <c r="D1846" s="1"/>
      <c r="E1846" s="1"/>
      <c r="F1846" s="187"/>
      <c r="G1846" s="187"/>
      <c r="H1846" s="80" t="str">
        <f>IF(ISERROR(IF(ISERROR(VLOOKUP((LEFT(D1846,2)),'Fed. Agency Identifier Table'!A$2:C$63,3,FALSE)),(VLOOKUP((LEFT(D1846,1)),'Fed. Agency Identifier Table'!A$2:C$63,3,FALSE)),(VLOOKUP((LEFT(D1846,2)),'Fed. Agency Identifier Table'!A$2:C$63,3,FALSE)))),"",(IF(ISERROR(VLOOKUP((LEFT(D1846,2)),'Fed. Agency Identifier Table'!A$2:C$63,3,FALSE)),(VLOOKUP((LEFT(D1846,1)),'Fed. Agency Identifier Table'!A$2:C$63,3,FALSE)),(VLOOKUP((LEFT(D1846,2)),'Fed. Agency Identifier Table'!A$2:C$63,3,FALSE)))))</f>
        <v/>
      </c>
      <c r="I1846" s="150" t="str">
        <f>IF(ISNUMBER(SEARCH("*.unk*",D1846)),"Other Federal Awards",IF(ISERROR(VLOOKUP(D1846,'CFDA Program Titles Table'!A$2:C$2607,3,FALSE)),"",VLOOKUP(D1846,'CFDA Program Titles Table'!A$2:C$2607,3,FALSE)))</f>
        <v/>
      </c>
      <c r="J1846" s="70"/>
      <c r="K1846" s="70"/>
      <c r="L1846" s="2"/>
      <c r="M1846" s="10"/>
      <c r="N1846" s="10"/>
      <c r="R1846" s="17"/>
      <c r="S1846" s="106" t="str">
        <f>IFERROR(IF(J1846="Y", "Research And Development Programs Cluster:", VLOOKUP(D1846,'Cluster Info'!$A$2:$B$113,2,FALSE)), "Non Cluster:")</f>
        <v>Non Cluster:</v>
      </c>
      <c r="T1846" s="106">
        <f t="shared" si="140"/>
        <v>0</v>
      </c>
      <c r="U1846" s="106">
        <f t="shared" si="142"/>
        <v>0</v>
      </c>
      <c r="V1846" s="106">
        <f t="shared" si="143"/>
        <v>0</v>
      </c>
      <c r="W1846" s="119">
        <f t="shared" si="141"/>
        <v>0</v>
      </c>
      <c r="X1846" s="106">
        <f t="shared" si="144"/>
        <v>0</v>
      </c>
    </row>
    <row r="1847" spans="1:24" ht="14">
      <c r="A1847" s="198"/>
      <c r="D1847" s="1"/>
      <c r="E1847" s="1"/>
      <c r="F1847" s="187"/>
      <c r="G1847" s="187"/>
      <c r="H1847" s="80" t="str">
        <f>IF(ISERROR(IF(ISERROR(VLOOKUP((LEFT(D1847,2)),'Fed. Agency Identifier Table'!A$2:C$63,3,FALSE)),(VLOOKUP((LEFT(D1847,1)),'Fed. Agency Identifier Table'!A$2:C$63,3,FALSE)),(VLOOKUP((LEFT(D1847,2)),'Fed. Agency Identifier Table'!A$2:C$63,3,FALSE)))),"",(IF(ISERROR(VLOOKUP((LEFT(D1847,2)),'Fed. Agency Identifier Table'!A$2:C$63,3,FALSE)),(VLOOKUP((LEFT(D1847,1)),'Fed. Agency Identifier Table'!A$2:C$63,3,FALSE)),(VLOOKUP((LEFT(D1847,2)),'Fed. Agency Identifier Table'!A$2:C$63,3,FALSE)))))</f>
        <v/>
      </c>
      <c r="I1847" s="150" t="str">
        <f>IF(ISNUMBER(SEARCH("*.unk*",D1847)),"Other Federal Awards",IF(ISERROR(VLOOKUP(D1847,'CFDA Program Titles Table'!A$2:C$2607,3,FALSE)),"",VLOOKUP(D1847,'CFDA Program Titles Table'!A$2:C$2607,3,FALSE)))</f>
        <v/>
      </c>
      <c r="J1847" s="70"/>
      <c r="K1847" s="70"/>
      <c r="L1847" s="2"/>
      <c r="M1847" s="10"/>
      <c r="N1847" s="10"/>
      <c r="R1847" s="17"/>
      <c r="S1847" s="106" t="str">
        <f>IFERROR(IF(J1847="Y", "Research And Development Programs Cluster:", VLOOKUP(D1847,'Cluster Info'!$A$2:$B$113,2,FALSE)), "Non Cluster:")</f>
        <v>Non Cluster:</v>
      </c>
      <c r="T1847" s="106">
        <f t="shared" si="140"/>
        <v>0</v>
      </c>
      <c r="U1847" s="106">
        <f t="shared" si="142"/>
        <v>0</v>
      </c>
      <c r="V1847" s="106">
        <f t="shared" si="143"/>
        <v>0</v>
      </c>
      <c r="W1847" s="119">
        <f t="shared" si="141"/>
        <v>0</v>
      </c>
      <c r="X1847" s="106">
        <f t="shared" si="144"/>
        <v>0</v>
      </c>
    </row>
    <row r="1848" spans="1:24" ht="14">
      <c r="A1848" s="198"/>
      <c r="D1848" s="1"/>
      <c r="E1848" s="1"/>
      <c r="F1848" s="187"/>
      <c r="G1848" s="187"/>
      <c r="H1848" s="80" t="str">
        <f>IF(ISERROR(IF(ISERROR(VLOOKUP((LEFT(D1848,2)),'Fed. Agency Identifier Table'!A$2:C$63,3,FALSE)),(VLOOKUP((LEFT(D1848,1)),'Fed. Agency Identifier Table'!A$2:C$63,3,FALSE)),(VLOOKUP((LEFT(D1848,2)),'Fed. Agency Identifier Table'!A$2:C$63,3,FALSE)))),"",(IF(ISERROR(VLOOKUP((LEFT(D1848,2)),'Fed. Agency Identifier Table'!A$2:C$63,3,FALSE)),(VLOOKUP((LEFT(D1848,1)),'Fed. Agency Identifier Table'!A$2:C$63,3,FALSE)),(VLOOKUP((LEFT(D1848,2)),'Fed. Agency Identifier Table'!A$2:C$63,3,FALSE)))))</f>
        <v/>
      </c>
      <c r="I1848" s="150" t="str">
        <f>IF(ISNUMBER(SEARCH("*.unk*",D1848)),"Other Federal Awards",IF(ISERROR(VLOOKUP(D1848,'CFDA Program Titles Table'!A$2:C$2607,3,FALSE)),"",VLOOKUP(D1848,'CFDA Program Titles Table'!A$2:C$2607,3,FALSE)))</f>
        <v/>
      </c>
      <c r="J1848" s="70"/>
      <c r="K1848" s="70"/>
      <c r="L1848" s="2"/>
      <c r="M1848" s="10"/>
      <c r="N1848" s="10"/>
      <c r="R1848" s="17"/>
      <c r="S1848" s="106" t="str">
        <f>IFERROR(IF(J1848="Y", "Research And Development Programs Cluster:", VLOOKUP(D1848,'Cluster Info'!$A$2:$B$113,2,FALSE)), "Non Cluster:")</f>
        <v>Non Cluster:</v>
      </c>
      <c r="T1848" s="106">
        <f t="shared" si="140"/>
        <v>0</v>
      </c>
      <c r="U1848" s="106">
        <f t="shared" si="142"/>
        <v>0</v>
      </c>
      <c r="V1848" s="106">
        <f t="shared" si="143"/>
        <v>0</v>
      </c>
      <c r="W1848" s="119">
        <f t="shared" si="141"/>
        <v>0</v>
      </c>
      <c r="X1848" s="106">
        <f t="shared" si="144"/>
        <v>0</v>
      </c>
    </row>
    <row r="1849" spans="1:24" ht="14">
      <c r="A1849" s="198"/>
      <c r="D1849" s="1"/>
      <c r="E1849" s="1"/>
      <c r="F1849" s="187"/>
      <c r="G1849" s="187"/>
      <c r="H1849" s="80" t="str">
        <f>IF(ISERROR(IF(ISERROR(VLOOKUP((LEFT(D1849,2)),'Fed. Agency Identifier Table'!A$2:C$63,3,FALSE)),(VLOOKUP((LEFT(D1849,1)),'Fed. Agency Identifier Table'!A$2:C$63,3,FALSE)),(VLOOKUP((LEFT(D1849,2)),'Fed. Agency Identifier Table'!A$2:C$63,3,FALSE)))),"",(IF(ISERROR(VLOOKUP((LEFT(D1849,2)),'Fed. Agency Identifier Table'!A$2:C$63,3,FALSE)),(VLOOKUP((LEFT(D1849,1)),'Fed. Agency Identifier Table'!A$2:C$63,3,FALSE)),(VLOOKUP((LEFT(D1849,2)),'Fed. Agency Identifier Table'!A$2:C$63,3,FALSE)))))</f>
        <v/>
      </c>
      <c r="I1849" s="150" t="str">
        <f>IF(ISNUMBER(SEARCH("*.unk*",D1849)),"Other Federal Awards",IF(ISERROR(VLOOKUP(D1849,'CFDA Program Titles Table'!A$2:C$2607,3,FALSE)),"",VLOOKUP(D1849,'CFDA Program Titles Table'!A$2:C$2607,3,FALSE)))</f>
        <v/>
      </c>
      <c r="J1849" s="70"/>
      <c r="K1849" s="70"/>
      <c r="L1849" s="2"/>
      <c r="M1849" s="10"/>
      <c r="N1849" s="10"/>
      <c r="R1849" s="17"/>
      <c r="S1849" s="106" t="str">
        <f>IFERROR(IF(J1849="Y", "Research And Development Programs Cluster:", VLOOKUP(D1849,'Cluster Info'!$A$2:$B$113,2,FALSE)), "Non Cluster:")</f>
        <v>Non Cluster:</v>
      </c>
      <c r="T1849" s="106">
        <f t="shared" si="140"/>
        <v>0</v>
      </c>
      <c r="U1849" s="106">
        <f t="shared" si="142"/>
        <v>0</v>
      </c>
      <c r="V1849" s="106">
        <f t="shared" si="143"/>
        <v>0</v>
      </c>
      <c r="W1849" s="119">
        <f t="shared" si="141"/>
        <v>0</v>
      </c>
      <c r="X1849" s="106">
        <f t="shared" si="144"/>
        <v>0</v>
      </c>
    </row>
    <row r="1850" spans="1:24" ht="14">
      <c r="A1850" s="198"/>
      <c r="D1850" s="1"/>
      <c r="E1850" s="1"/>
      <c r="F1850" s="187"/>
      <c r="G1850" s="187"/>
      <c r="H1850" s="80" t="str">
        <f>IF(ISERROR(IF(ISERROR(VLOOKUP((LEFT(D1850,2)),'Fed. Agency Identifier Table'!A$2:C$63,3,FALSE)),(VLOOKUP((LEFT(D1850,1)),'Fed. Agency Identifier Table'!A$2:C$63,3,FALSE)),(VLOOKUP((LEFT(D1850,2)),'Fed. Agency Identifier Table'!A$2:C$63,3,FALSE)))),"",(IF(ISERROR(VLOOKUP((LEFT(D1850,2)),'Fed. Agency Identifier Table'!A$2:C$63,3,FALSE)),(VLOOKUP((LEFT(D1850,1)),'Fed. Agency Identifier Table'!A$2:C$63,3,FALSE)),(VLOOKUP((LEFT(D1850,2)),'Fed. Agency Identifier Table'!A$2:C$63,3,FALSE)))))</f>
        <v/>
      </c>
      <c r="I1850" s="150" t="str">
        <f>IF(ISNUMBER(SEARCH("*.unk*",D1850)),"Other Federal Awards",IF(ISERROR(VLOOKUP(D1850,'CFDA Program Titles Table'!A$2:C$2607,3,FALSE)),"",VLOOKUP(D1850,'CFDA Program Titles Table'!A$2:C$2607,3,FALSE)))</f>
        <v/>
      </c>
      <c r="J1850" s="70"/>
      <c r="K1850" s="70"/>
      <c r="L1850" s="2"/>
      <c r="M1850" s="10"/>
      <c r="N1850" s="10"/>
      <c r="R1850" s="17"/>
      <c r="S1850" s="106" t="str">
        <f>IFERROR(IF(J1850="Y", "Research And Development Programs Cluster:", VLOOKUP(D1850,'Cluster Info'!$A$2:$B$113,2,FALSE)), "Non Cluster:")</f>
        <v>Non Cluster:</v>
      </c>
      <c r="T1850" s="106">
        <f t="shared" si="140"/>
        <v>0</v>
      </c>
      <c r="U1850" s="106">
        <f t="shared" si="142"/>
        <v>0</v>
      </c>
      <c r="V1850" s="106">
        <f t="shared" si="143"/>
        <v>0</v>
      </c>
      <c r="W1850" s="119">
        <f t="shared" si="141"/>
        <v>0</v>
      </c>
      <c r="X1850" s="106">
        <f t="shared" si="144"/>
        <v>0</v>
      </c>
    </row>
    <row r="1851" spans="1:24" ht="14">
      <c r="A1851" s="198"/>
      <c r="D1851" s="1"/>
      <c r="E1851" s="1"/>
      <c r="F1851" s="187"/>
      <c r="G1851" s="187"/>
      <c r="H1851" s="80" t="str">
        <f>IF(ISERROR(IF(ISERROR(VLOOKUP((LEFT(D1851,2)),'Fed. Agency Identifier Table'!A$2:C$63,3,FALSE)),(VLOOKUP((LEFT(D1851,1)),'Fed. Agency Identifier Table'!A$2:C$63,3,FALSE)),(VLOOKUP((LEFT(D1851,2)),'Fed. Agency Identifier Table'!A$2:C$63,3,FALSE)))),"",(IF(ISERROR(VLOOKUP((LEFT(D1851,2)),'Fed. Agency Identifier Table'!A$2:C$63,3,FALSE)),(VLOOKUP((LEFT(D1851,1)),'Fed. Agency Identifier Table'!A$2:C$63,3,FALSE)),(VLOOKUP((LEFT(D1851,2)),'Fed. Agency Identifier Table'!A$2:C$63,3,FALSE)))))</f>
        <v/>
      </c>
      <c r="I1851" s="150" t="str">
        <f>IF(ISNUMBER(SEARCH("*.unk*",D1851)),"Other Federal Awards",IF(ISERROR(VLOOKUP(D1851,'CFDA Program Titles Table'!A$2:C$2607,3,FALSE)),"",VLOOKUP(D1851,'CFDA Program Titles Table'!A$2:C$2607,3,FALSE)))</f>
        <v/>
      </c>
      <c r="J1851" s="70"/>
      <c r="K1851" s="70"/>
      <c r="L1851" s="2"/>
      <c r="M1851" s="10"/>
      <c r="N1851" s="10"/>
      <c r="R1851" s="17"/>
      <c r="S1851" s="106" t="str">
        <f>IFERROR(IF(J1851="Y", "Research And Development Programs Cluster:", VLOOKUP(D1851,'Cluster Info'!$A$2:$B$113,2,FALSE)), "Non Cluster:")</f>
        <v>Non Cluster:</v>
      </c>
      <c r="T1851" s="106">
        <f t="shared" si="140"/>
        <v>0</v>
      </c>
      <c r="U1851" s="106">
        <f t="shared" si="142"/>
        <v>0</v>
      </c>
      <c r="V1851" s="106">
        <f t="shared" si="143"/>
        <v>0</v>
      </c>
      <c r="W1851" s="119">
        <f t="shared" si="141"/>
        <v>0</v>
      </c>
      <c r="X1851" s="106">
        <f t="shared" si="144"/>
        <v>0</v>
      </c>
    </row>
    <row r="1852" spans="1:24" ht="14">
      <c r="A1852" s="198"/>
      <c r="D1852" s="1"/>
      <c r="E1852" s="1"/>
      <c r="F1852" s="187"/>
      <c r="G1852" s="187"/>
      <c r="H1852" s="80" t="str">
        <f>IF(ISERROR(IF(ISERROR(VLOOKUP((LEFT(D1852,2)),'Fed. Agency Identifier Table'!A$2:C$63,3,FALSE)),(VLOOKUP((LEFT(D1852,1)),'Fed. Agency Identifier Table'!A$2:C$63,3,FALSE)),(VLOOKUP((LEFT(D1852,2)),'Fed. Agency Identifier Table'!A$2:C$63,3,FALSE)))),"",(IF(ISERROR(VLOOKUP((LEFT(D1852,2)),'Fed. Agency Identifier Table'!A$2:C$63,3,FALSE)),(VLOOKUP((LEFT(D1852,1)),'Fed. Agency Identifier Table'!A$2:C$63,3,FALSE)),(VLOOKUP((LEFT(D1852,2)),'Fed. Agency Identifier Table'!A$2:C$63,3,FALSE)))))</f>
        <v/>
      </c>
      <c r="I1852" s="150" t="str">
        <f>IF(ISNUMBER(SEARCH("*.unk*",D1852)),"Other Federal Awards",IF(ISERROR(VLOOKUP(D1852,'CFDA Program Titles Table'!A$2:C$2607,3,FALSE)),"",VLOOKUP(D1852,'CFDA Program Titles Table'!A$2:C$2607,3,FALSE)))</f>
        <v/>
      </c>
      <c r="J1852" s="70"/>
      <c r="K1852" s="70"/>
      <c r="L1852" s="2"/>
      <c r="M1852" s="10"/>
      <c r="N1852" s="10"/>
      <c r="R1852" s="17"/>
      <c r="S1852" s="106" t="str">
        <f>IFERROR(IF(J1852="Y", "Research And Development Programs Cluster:", VLOOKUP(D1852,'Cluster Info'!$A$2:$B$113,2,FALSE)), "Non Cluster:")</f>
        <v>Non Cluster:</v>
      </c>
      <c r="T1852" s="106">
        <f t="shared" si="140"/>
        <v>0</v>
      </c>
      <c r="U1852" s="106">
        <f t="shared" si="142"/>
        <v>0</v>
      </c>
      <c r="V1852" s="106">
        <f t="shared" si="143"/>
        <v>0</v>
      </c>
      <c r="W1852" s="119">
        <f t="shared" si="141"/>
        <v>0</v>
      </c>
      <c r="X1852" s="106">
        <f t="shared" si="144"/>
        <v>0</v>
      </c>
    </row>
    <row r="1853" spans="1:24" ht="14">
      <c r="A1853" s="198"/>
      <c r="D1853" s="1"/>
      <c r="E1853" s="1"/>
      <c r="F1853" s="187"/>
      <c r="G1853" s="187"/>
      <c r="H1853" s="80" t="str">
        <f>IF(ISERROR(IF(ISERROR(VLOOKUP((LEFT(D1853,2)),'Fed. Agency Identifier Table'!A$2:C$63,3,FALSE)),(VLOOKUP((LEFT(D1853,1)),'Fed. Agency Identifier Table'!A$2:C$63,3,FALSE)),(VLOOKUP((LEFT(D1853,2)),'Fed. Agency Identifier Table'!A$2:C$63,3,FALSE)))),"",(IF(ISERROR(VLOOKUP((LEFT(D1853,2)),'Fed. Agency Identifier Table'!A$2:C$63,3,FALSE)),(VLOOKUP((LEFT(D1853,1)),'Fed. Agency Identifier Table'!A$2:C$63,3,FALSE)),(VLOOKUP((LEFT(D1853,2)),'Fed. Agency Identifier Table'!A$2:C$63,3,FALSE)))))</f>
        <v/>
      </c>
      <c r="I1853" s="150" t="str">
        <f>IF(ISNUMBER(SEARCH("*.unk*",D1853)),"Other Federal Awards",IF(ISERROR(VLOOKUP(D1853,'CFDA Program Titles Table'!A$2:C$2607,3,FALSE)),"",VLOOKUP(D1853,'CFDA Program Titles Table'!A$2:C$2607,3,FALSE)))</f>
        <v/>
      </c>
      <c r="J1853" s="70"/>
      <c r="K1853" s="70"/>
      <c r="L1853" s="2"/>
      <c r="M1853" s="10"/>
      <c r="N1853" s="10"/>
      <c r="R1853" s="17"/>
      <c r="S1853" s="106" t="str">
        <f>IFERROR(IF(J1853="Y", "Research And Development Programs Cluster:", VLOOKUP(D1853,'Cluster Info'!$A$2:$B$113,2,FALSE)), "Non Cluster:")</f>
        <v>Non Cluster:</v>
      </c>
      <c r="T1853" s="106">
        <f t="shared" si="140"/>
        <v>0</v>
      </c>
      <c r="U1853" s="106">
        <f t="shared" si="142"/>
        <v>0</v>
      </c>
      <c r="V1853" s="106">
        <f t="shared" si="143"/>
        <v>0</v>
      </c>
      <c r="W1853" s="119">
        <f t="shared" si="141"/>
        <v>0</v>
      </c>
      <c r="X1853" s="106">
        <f t="shared" si="144"/>
        <v>0</v>
      </c>
    </row>
    <row r="1854" spans="1:24" ht="14">
      <c r="A1854" s="198"/>
      <c r="D1854" s="1"/>
      <c r="E1854" s="1"/>
      <c r="F1854" s="187"/>
      <c r="G1854" s="187"/>
      <c r="H1854" s="80" t="str">
        <f>IF(ISERROR(IF(ISERROR(VLOOKUP((LEFT(D1854,2)),'Fed. Agency Identifier Table'!A$2:C$63,3,FALSE)),(VLOOKUP((LEFT(D1854,1)),'Fed. Agency Identifier Table'!A$2:C$63,3,FALSE)),(VLOOKUP((LEFT(D1854,2)),'Fed. Agency Identifier Table'!A$2:C$63,3,FALSE)))),"",(IF(ISERROR(VLOOKUP((LEFT(D1854,2)),'Fed. Agency Identifier Table'!A$2:C$63,3,FALSE)),(VLOOKUP((LEFT(D1854,1)),'Fed. Agency Identifier Table'!A$2:C$63,3,FALSE)),(VLOOKUP((LEFT(D1854,2)),'Fed. Agency Identifier Table'!A$2:C$63,3,FALSE)))))</f>
        <v/>
      </c>
      <c r="I1854" s="150" t="str">
        <f>IF(ISNUMBER(SEARCH("*.unk*",D1854)),"Other Federal Awards",IF(ISERROR(VLOOKUP(D1854,'CFDA Program Titles Table'!A$2:C$2607,3,FALSE)),"",VLOOKUP(D1854,'CFDA Program Titles Table'!A$2:C$2607,3,FALSE)))</f>
        <v/>
      </c>
      <c r="J1854" s="70"/>
      <c r="K1854" s="70"/>
      <c r="L1854" s="2"/>
      <c r="M1854" s="10"/>
      <c r="N1854" s="10"/>
      <c r="R1854" s="17"/>
      <c r="S1854" s="106" t="str">
        <f>IFERROR(IF(J1854="Y", "Research And Development Programs Cluster:", VLOOKUP(D1854,'Cluster Info'!$A$2:$B$113,2,FALSE)), "Non Cluster:")</f>
        <v>Non Cluster:</v>
      </c>
      <c r="T1854" s="106">
        <f t="shared" si="140"/>
        <v>0</v>
      </c>
      <c r="U1854" s="106">
        <f t="shared" si="142"/>
        <v>0</v>
      </c>
      <c r="V1854" s="106">
        <f t="shared" si="143"/>
        <v>0</v>
      </c>
      <c r="W1854" s="119">
        <f t="shared" si="141"/>
        <v>0</v>
      </c>
      <c r="X1854" s="106">
        <f t="shared" si="144"/>
        <v>0</v>
      </c>
    </row>
    <row r="1855" spans="1:24" ht="14">
      <c r="A1855" s="198"/>
      <c r="D1855" s="1"/>
      <c r="E1855" s="1"/>
      <c r="F1855" s="187"/>
      <c r="G1855" s="187"/>
      <c r="H1855" s="80" t="str">
        <f>IF(ISERROR(IF(ISERROR(VLOOKUP((LEFT(D1855,2)),'Fed. Agency Identifier Table'!A$2:C$63,3,FALSE)),(VLOOKUP((LEFT(D1855,1)),'Fed. Agency Identifier Table'!A$2:C$63,3,FALSE)),(VLOOKUP((LEFT(D1855,2)),'Fed. Agency Identifier Table'!A$2:C$63,3,FALSE)))),"",(IF(ISERROR(VLOOKUP((LEFT(D1855,2)),'Fed. Agency Identifier Table'!A$2:C$63,3,FALSE)),(VLOOKUP((LEFT(D1855,1)),'Fed. Agency Identifier Table'!A$2:C$63,3,FALSE)),(VLOOKUP((LEFT(D1855,2)),'Fed. Agency Identifier Table'!A$2:C$63,3,FALSE)))))</f>
        <v/>
      </c>
      <c r="I1855" s="150" t="str">
        <f>IF(ISNUMBER(SEARCH("*.unk*",D1855)),"Other Federal Awards",IF(ISERROR(VLOOKUP(D1855,'CFDA Program Titles Table'!A$2:C$2607,3,FALSE)),"",VLOOKUP(D1855,'CFDA Program Titles Table'!A$2:C$2607,3,FALSE)))</f>
        <v/>
      </c>
      <c r="J1855" s="70"/>
      <c r="K1855" s="70"/>
      <c r="L1855" s="2"/>
      <c r="M1855" s="10"/>
      <c r="N1855" s="10"/>
      <c r="R1855" s="17"/>
      <c r="S1855" s="106" t="str">
        <f>IFERROR(IF(J1855="Y", "Research And Development Programs Cluster:", VLOOKUP(D1855,'Cluster Info'!$A$2:$B$113,2,FALSE)), "Non Cluster:")</f>
        <v>Non Cluster:</v>
      </c>
      <c r="T1855" s="106">
        <f t="shared" si="140"/>
        <v>0</v>
      </c>
      <c r="U1855" s="106">
        <f t="shared" si="142"/>
        <v>0</v>
      </c>
      <c r="V1855" s="106">
        <f t="shared" si="143"/>
        <v>0</v>
      </c>
      <c r="W1855" s="119">
        <f t="shared" si="141"/>
        <v>0</v>
      </c>
      <c r="X1855" s="106">
        <f t="shared" si="144"/>
        <v>0</v>
      </c>
    </row>
    <row r="1856" spans="1:24" ht="14">
      <c r="A1856" s="198"/>
      <c r="D1856" s="1"/>
      <c r="E1856" s="1"/>
      <c r="F1856" s="187"/>
      <c r="G1856" s="187"/>
      <c r="H1856" s="80" t="str">
        <f>IF(ISERROR(IF(ISERROR(VLOOKUP((LEFT(D1856,2)),'Fed. Agency Identifier Table'!A$2:C$63,3,FALSE)),(VLOOKUP((LEFT(D1856,1)),'Fed. Agency Identifier Table'!A$2:C$63,3,FALSE)),(VLOOKUP((LEFT(D1856,2)),'Fed. Agency Identifier Table'!A$2:C$63,3,FALSE)))),"",(IF(ISERROR(VLOOKUP((LEFT(D1856,2)),'Fed. Agency Identifier Table'!A$2:C$63,3,FALSE)),(VLOOKUP((LEFT(D1856,1)),'Fed. Agency Identifier Table'!A$2:C$63,3,FALSE)),(VLOOKUP((LEFT(D1856,2)),'Fed. Agency Identifier Table'!A$2:C$63,3,FALSE)))))</f>
        <v/>
      </c>
      <c r="I1856" s="150" t="str">
        <f>IF(ISNUMBER(SEARCH("*.unk*",D1856)),"Other Federal Awards",IF(ISERROR(VLOOKUP(D1856,'CFDA Program Titles Table'!A$2:C$2607,3,FALSE)),"",VLOOKUP(D1856,'CFDA Program Titles Table'!A$2:C$2607,3,FALSE)))</f>
        <v/>
      </c>
      <c r="J1856" s="70"/>
      <c r="K1856" s="70"/>
      <c r="L1856" s="2"/>
      <c r="M1856" s="10"/>
      <c r="N1856" s="10"/>
      <c r="R1856" s="17"/>
      <c r="S1856" s="106" t="str">
        <f>IFERROR(IF(J1856="Y", "Research And Development Programs Cluster:", VLOOKUP(D1856,'Cluster Info'!$A$2:$B$113,2,FALSE)), "Non Cluster:")</f>
        <v>Non Cluster:</v>
      </c>
      <c r="T1856" s="106">
        <f t="shared" si="140"/>
        <v>0</v>
      </c>
      <c r="U1856" s="106">
        <f t="shared" si="142"/>
        <v>0</v>
      </c>
      <c r="V1856" s="106">
        <f t="shared" si="143"/>
        <v>0</v>
      </c>
      <c r="W1856" s="119">
        <f t="shared" si="141"/>
        <v>0</v>
      </c>
      <c r="X1856" s="106">
        <f t="shared" si="144"/>
        <v>0</v>
      </c>
    </row>
    <row r="1857" spans="1:24" ht="14">
      <c r="A1857" s="198"/>
      <c r="D1857" s="1"/>
      <c r="E1857" s="1"/>
      <c r="F1857" s="187"/>
      <c r="G1857" s="187"/>
      <c r="H1857" s="80" t="str">
        <f>IF(ISERROR(IF(ISERROR(VLOOKUP((LEFT(D1857,2)),'Fed. Agency Identifier Table'!A$2:C$63,3,FALSE)),(VLOOKUP((LEFT(D1857,1)),'Fed. Agency Identifier Table'!A$2:C$63,3,FALSE)),(VLOOKUP((LEFT(D1857,2)),'Fed. Agency Identifier Table'!A$2:C$63,3,FALSE)))),"",(IF(ISERROR(VLOOKUP((LEFT(D1857,2)),'Fed. Agency Identifier Table'!A$2:C$63,3,FALSE)),(VLOOKUP((LEFT(D1857,1)),'Fed. Agency Identifier Table'!A$2:C$63,3,FALSE)),(VLOOKUP((LEFT(D1857,2)),'Fed. Agency Identifier Table'!A$2:C$63,3,FALSE)))))</f>
        <v/>
      </c>
      <c r="I1857" s="150" t="str">
        <f>IF(ISNUMBER(SEARCH("*.unk*",D1857)),"Other Federal Awards",IF(ISERROR(VLOOKUP(D1857,'CFDA Program Titles Table'!A$2:C$2607,3,FALSE)),"",VLOOKUP(D1857,'CFDA Program Titles Table'!A$2:C$2607,3,FALSE)))</f>
        <v/>
      </c>
      <c r="J1857" s="70"/>
      <c r="K1857" s="70"/>
      <c r="L1857" s="2"/>
      <c r="M1857" s="10"/>
      <c r="N1857" s="10"/>
      <c r="R1857" s="17"/>
      <c r="S1857" s="106" t="str">
        <f>IFERROR(IF(J1857="Y", "Research And Development Programs Cluster:", VLOOKUP(D1857,'Cluster Info'!$A$2:$B$113,2,FALSE)), "Non Cluster:")</f>
        <v>Non Cluster:</v>
      </c>
      <c r="T1857" s="106">
        <f t="shared" si="140"/>
        <v>0</v>
      </c>
      <c r="U1857" s="106">
        <f t="shared" si="142"/>
        <v>0</v>
      </c>
      <c r="V1857" s="106">
        <f t="shared" si="143"/>
        <v>0</v>
      </c>
      <c r="W1857" s="119">
        <f t="shared" si="141"/>
        <v>0</v>
      </c>
      <c r="X1857" s="106">
        <f t="shared" si="144"/>
        <v>0</v>
      </c>
    </row>
    <row r="1858" spans="1:24" ht="14">
      <c r="A1858" s="198"/>
      <c r="D1858" s="1"/>
      <c r="E1858" s="1"/>
      <c r="F1858" s="187"/>
      <c r="G1858" s="187"/>
      <c r="H1858" s="80" t="str">
        <f>IF(ISERROR(IF(ISERROR(VLOOKUP((LEFT(D1858,2)),'Fed. Agency Identifier Table'!A$2:C$63,3,FALSE)),(VLOOKUP((LEFT(D1858,1)),'Fed. Agency Identifier Table'!A$2:C$63,3,FALSE)),(VLOOKUP((LEFT(D1858,2)),'Fed. Agency Identifier Table'!A$2:C$63,3,FALSE)))),"",(IF(ISERROR(VLOOKUP((LEFT(D1858,2)),'Fed. Agency Identifier Table'!A$2:C$63,3,FALSE)),(VLOOKUP((LEFT(D1858,1)),'Fed. Agency Identifier Table'!A$2:C$63,3,FALSE)),(VLOOKUP((LEFT(D1858,2)),'Fed. Agency Identifier Table'!A$2:C$63,3,FALSE)))))</f>
        <v/>
      </c>
      <c r="I1858" s="150" t="str">
        <f>IF(ISNUMBER(SEARCH("*.unk*",D1858)),"Other Federal Awards",IF(ISERROR(VLOOKUP(D1858,'CFDA Program Titles Table'!A$2:C$2607,3,FALSE)),"",VLOOKUP(D1858,'CFDA Program Titles Table'!A$2:C$2607,3,FALSE)))</f>
        <v/>
      </c>
      <c r="J1858" s="70"/>
      <c r="K1858" s="70"/>
      <c r="L1858" s="2"/>
      <c r="M1858" s="10"/>
      <c r="N1858" s="10"/>
      <c r="R1858" s="17"/>
      <c r="S1858" s="106" t="str">
        <f>IFERROR(IF(J1858="Y", "Research And Development Programs Cluster:", VLOOKUP(D1858,'Cluster Info'!$A$2:$B$113,2,FALSE)), "Non Cluster:")</f>
        <v>Non Cluster:</v>
      </c>
      <c r="T1858" s="106">
        <f t="shared" ref="T1858:T1921" si="145">IF(E1858="Y","ARRA - "&amp;N1858, N1858)</f>
        <v>0</v>
      </c>
      <c r="U1858" s="106">
        <f t="shared" si="142"/>
        <v>0</v>
      </c>
      <c r="V1858" s="106">
        <f t="shared" si="143"/>
        <v>0</v>
      </c>
      <c r="W1858" s="119">
        <f t="shared" ref="W1858:W1921" si="146">IF(AND(J1858="Y",I1858="Other Federal Awards"),(LEFT(D1858,2)&amp;".RD"),D1858)</f>
        <v>0</v>
      </c>
      <c r="X1858" s="106">
        <f t="shared" si="144"/>
        <v>0</v>
      </c>
    </row>
    <row r="1859" spans="1:24" ht="14">
      <c r="A1859" s="198"/>
      <c r="D1859" s="1"/>
      <c r="E1859" s="1"/>
      <c r="F1859" s="187"/>
      <c r="G1859" s="187"/>
      <c r="H1859" s="80" t="str">
        <f>IF(ISERROR(IF(ISERROR(VLOOKUP((LEFT(D1859,2)),'Fed. Agency Identifier Table'!A$2:C$63,3,FALSE)),(VLOOKUP((LEFT(D1859,1)),'Fed. Agency Identifier Table'!A$2:C$63,3,FALSE)),(VLOOKUP((LEFT(D1859,2)),'Fed. Agency Identifier Table'!A$2:C$63,3,FALSE)))),"",(IF(ISERROR(VLOOKUP((LEFT(D1859,2)),'Fed. Agency Identifier Table'!A$2:C$63,3,FALSE)),(VLOOKUP((LEFT(D1859,1)),'Fed. Agency Identifier Table'!A$2:C$63,3,FALSE)),(VLOOKUP((LEFT(D1859,2)),'Fed. Agency Identifier Table'!A$2:C$63,3,FALSE)))))</f>
        <v/>
      </c>
      <c r="I1859" s="150" t="str">
        <f>IF(ISNUMBER(SEARCH("*.unk*",D1859)),"Other Federal Awards",IF(ISERROR(VLOOKUP(D1859,'CFDA Program Titles Table'!A$2:C$2607,3,FALSE)),"",VLOOKUP(D1859,'CFDA Program Titles Table'!A$2:C$2607,3,FALSE)))</f>
        <v/>
      </c>
      <c r="J1859" s="70"/>
      <c r="K1859" s="70"/>
      <c r="L1859" s="2"/>
      <c r="M1859" s="10"/>
      <c r="N1859" s="10"/>
      <c r="R1859" s="17"/>
      <c r="S1859" s="106" t="str">
        <f>IFERROR(IF(J1859="Y", "Research And Development Programs Cluster:", VLOOKUP(D1859,'Cluster Info'!$A$2:$B$113,2,FALSE)), "Non Cluster:")</f>
        <v>Non Cluster:</v>
      </c>
      <c r="T1859" s="106">
        <f t="shared" si="145"/>
        <v>0</v>
      </c>
      <c r="U1859" s="106">
        <f t="shared" ref="U1859:U1922" si="147">IF(F1859="Y","COVID-19 - "&amp;N1859, N1859)</f>
        <v>0</v>
      </c>
      <c r="V1859" s="106">
        <f t="shared" ref="V1859:V1922" si="148">IF(G1859="Y","ARP - "&amp;N1859, N1859)</f>
        <v>0</v>
      </c>
      <c r="W1859" s="119">
        <f t="shared" si="146"/>
        <v>0</v>
      </c>
      <c r="X1859" s="106">
        <f t="shared" ref="X1859:X1922" si="149">O1859-P1859</f>
        <v>0</v>
      </c>
    </row>
    <row r="1860" spans="1:24" ht="14">
      <c r="A1860" s="198"/>
      <c r="D1860" s="1"/>
      <c r="E1860" s="1"/>
      <c r="F1860" s="187"/>
      <c r="G1860" s="187"/>
      <c r="H1860" s="80" t="str">
        <f>IF(ISERROR(IF(ISERROR(VLOOKUP((LEFT(D1860,2)),'Fed. Agency Identifier Table'!A$2:C$63,3,FALSE)),(VLOOKUP((LEFT(D1860,1)),'Fed. Agency Identifier Table'!A$2:C$63,3,FALSE)),(VLOOKUP((LEFT(D1860,2)),'Fed. Agency Identifier Table'!A$2:C$63,3,FALSE)))),"",(IF(ISERROR(VLOOKUP((LEFT(D1860,2)),'Fed. Agency Identifier Table'!A$2:C$63,3,FALSE)),(VLOOKUP((LEFT(D1860,1)),'Fed. Agency Identifier Table'!A$2:C$63,3,FALSE)),(VLOOKUP((LEFT(D1860,2)),'Fed. Agency Identifier Table'!A$2:C$63,3,FALSE)))))</f>
        <v/>
      </c>
      <c r="I1860" s="150" t="str">
        <f>IF(ISNUMBER(SEARCH("*.unk*",D1860)),"Other Federal Awards",IF(ISERROR(VLOOKUP(D1860,'CFDA Program Titles Table'!A$2:C$2607,3,FALSE)),"",VLOOKUP(D1860,'CFDA Program Titles Table'!A$2:C$2607,3,FALSE)))</f>
        <v/>
      </c>
      <c r="J1860" s="70"/>
      <c r="K1860" s="70"/>
      <c r="L1860" s="2"/>
      <c r="M1860" s="10"/>
      <c r="N1860" s="10"/>
      <c r="R1860" s="17"/>
      <c r="S1860" s="106" t="str">
        <f>IFERROR(IF(J1860="Y", "Research And Development Programs Cluster:", VLOOKUP(D1860,'Cluster Info'!$A$2:$B$113,2,FALSE)), "Non Cluster:")</f>
        <v>Non Cluster:</v>
      </c>
      <c r="T1860" s="106">
        <f t="shared" si="145"/>
        <v>0</v>
      </c>
      <c r="U1860" s="106">
        <f t="shared" si="147"/>
        <v>0</v>
      </c>
      <c r="V1860" s="106">
        <f t="shared" si="148"/>
        <v>0</v>
      </c>
      <c r="W1860" s="119">
        <f t="shared" si="146"/>
        <v>0</v>
      </c>
      <c r="X1860" s="106">
        <f t="shared" si="149"/>
        <v>0</v>
      </c>
    </row>
    <row r="1861" spans="1:24" ht="14">
      <c r="A1861" s="198"/>
      <c r="D1861" s="1"/>
      <c r="E1861" s="1"/>
      <c r="F1861" s="187"/>
      <c r="G1861" s="187"/>
      <c r="H1861" s="80" t="str">
        <f>IF(ISERROR(IF(ISERROR(VLOOKUP((LEFT(D1861,2)),'Fed. Agency Identifier Table'!A$2:C$63,3,FALSE)),(VLOOKUP((LEFT(D1861,1)),'Fed. Agency Identifier Table'!A$2:C$63,3,FALSE)),(VLOOKUP((LEFT(D1861,2)),'Fed. Agency Identifier Table'!A$2:C$63,3,FALSE)))),"",(IF(ISERROR(VLOOKUP((LEFT(D1861,2)),'Fed. Agency Identifier Table'!A$2:C$63,3,FALSE)),(VLOOKUP((LEFT(D1861,1)),'Fed. Agency Identifier Table'!A$2:C$63,3,FALSE)),(VLOOKUP((LEFT(D1861,2)),'Fed. Agency Identifier Table'!A$2:C$63,3,FALSE)))))</f>
        <v/>
      </c>
      <c r="I1861" s="150" t="str">
        <f>IF(ISNUMBER(SEARCH("*.unk*",D1861)),"Other Federal Awards",IF(ISERROR(VLOOKUP(D1861,'CFDA Program Titles Table'!A$2:C$2607,3,FALSE)),"",VLOOKUP(D1861,'CFDA Program Titles Table'!A$2:C$2607,3,FALSE)))</f>
        <v/>
      </c>
      <c r="J1861" s="70"/>
      <c r="K1861" s="70"/>
      <c r="L1861" s="2"/>
      <c r="M1861" s="10"/>
      <c r="N1861" s="10"/>
      <c r="R1861" s="17"/>
      <c r="S1861" s="106" t="str">
        <f>IFERROR(IF(J1861="Y", "Research And Development Programs Cluster:", VLOOKUP(D1861,'Cluster Info'!$A$2:$B$113,2,FALSE)), "Non Cluster:")</f>
        <v>Non Cluster:</v>
      </c>
      <c r="T1861" s="106">
        <f t="shared" si="145"/>
        <v>0</v>
      </c>
      <c r="U1861" s="106">
        <f t="shared" si="147"/>
        <v>0</v>
      </c>
      <c r="V1861" s="106">
        <f t="shared" si="148"/>
        <v>0</v>
      </c>
      <c r="W1861" s="119">
        <f t="shared" si="146"/>
        <v>0</v>
      </c>
      <c r="X1861" s="106">
        <f t="shared" si="149"/>
        <v>0</v>
      </c>
    </row>
    <row r="1862" spans="1:24" ht="14">
      <c r="A1862" s="198"/>
      <c r="D1862" s="1"/>
      <c r="E1862" s="1"/>
      <c r="F1862" s="187"/>
      <c r="G1862" s="187"/>
      <c r="H1862" s="80" t="str">
        <f>IF(ISERROR(IF(ISERROR(VLOOKUP((LEFT(D1862,2)),'Fed. Agency Identifier Table'!A$2:C$63,3,FALSE)),(VLOOKUP((LEFT(D1862,1)),'Fed. Agency Identifier Table'!A$2:C$63,3,FALSE)),(VLOOKUP((LEFT(D1862,2)),'Fed. Agency Identifier Table'!A$2:C$63,3,FALSE)))),"",(IF(ISERROR(VLOOKUP((LEFT(D1862,2)),'Fed. Agency Identifier Table'!A$2:C$63,3,FALSE)),(VLOOKUP((LEFT(D1862,1)),'Fed. Agency Identifier Table'!A$2:C$63,3,FALSE)),(VLOOKUP((LEFT(D1862,2)),'Fed. Agency Identifier Table'!A$2:C$63,3,FALSE)))))</f>
        <v/>
      </c>
      <c r="I1862" s="150" t="str">
        <f>IF(ISNUMBER(SEARCH("*.unk*",D1862)),"Other Federal Awards",IF(ISERROR(VLOOKUP(D1862,'CFDA Program Titles Table'!A$2:C$2607,3,FALSE)),"",VLOOKUP(D1862,'CFDA Program Titles Table'!A$2:C$2607,3,FALSE)))</f>
        <v/>
      </c>
      <c r="J1862" s="70"/>
      <c r="K1862" s="70"/>
      <c r="L1862" s="2"/>
      <c r="M1862" s="10"/>
      <c r="N1862" s="10"/>
      <c r="R1862" s="17"/>
      <c r="S1862" s="106" t="str">
        <f>IFERROR(IF(J1862="Y", "Research And Development Programs Cluster:", VLOOKUP(D1862,'Cluster Info'!$A$2:$B$113,2,FALSE)), "Non Cluster:")</f>
        <v>Non Cluster:</v>
      </c>
      <c r="T1862" s="106">
        <f t="shared" si="145"/>
        <v>0</v>
      </c>
      <c r="U1862" s="106">
        <f t="shared" si="147"/>
        <v>0</v>
      </c>
      <c r="V1862" s="106">
        <f t="shared" si="148"/>
        <v>0</v>
      </c>
      <c r="W1862" s="119">
        <f t="shared" si="146"/>
        <v>0</v>
      </c>
      <c r="X1862" s="106">
        <f t="shared" si="149"/>
        <v>0</v>
      </c>
    </row>
    <row r="1863" spans="1:24" ht="14">
      <c r="A1863" s="198"/>
      <c r="D1863" s="1"/>
      <c r="E1863" s="1"/>
      <c r="F1863" s="187"/>
      <c r="G1863" s="187"/>
      <c r="H1863" s="80" t="str">
        <f>IF(ISERROR(IF(ISERROR(VLOOKUP((LEFT(D1863,2)),'Fed. Agency Identifier Table'!A$2:C$63,3,FALSE)),(VLOOKUP((LEFT(D1863,1)),'Fed. Agency Identifier Table'!A$2:C$63,3,FALSE)),(VLOOKUP((LEFT(D1863,2)),'Fed. Agency Identifier Table'!A$2:C$63,3,FALSE)))),"",(IF(ISERROR(VLOOKUP((LEFT(D1863,2)),'Fed. Agency Identifier Table'!A$2:C$63,3,FALSE)),(VLOOKUP((LEFT(D1863,1)),'Fed. Agency Identifier Table'!A$2:C$63,3,FALSE)),(VLOOKUP((LEFT(D1863,2)),'Fed. Agency Identifier Table'!A$2:C$63,3,FALSE)))))</f>
        <v/>
      </c>
      <c r="I1863" s="150" t="str">
        <f>IF(ISNUMBER(SEARCH("*.unk*",D1863)),"Other Federal Awards",IF(ISERROR(VLOOKUP(D1863,'CFDA Program Titles Table'!A$2:C$2607,3,FALSE)),"",VLOOKUP(D1863,'CFDA Program Titles Table'!A$2:C$2607,3,FALSE)))</f>
        <v/>
      </c>
      <c r="J1863" s="70"/>
      <c r="K1863" s="70"/>
      <c r="L1863" s="2"/>
      <c r="M1863" s="10"/>
      <c r="N1863" s="10"/>
      <c r="R1863" s="17"/>
      <c r="S1863" s="106" t="str">
        <f>IFERROR(IF(J1863="Y", "Research And Development Programs Cluster:", VLOOKUP(D1863,'Cluster Info'!$A$2:$B$113,2,FALSE)), "Non Cluster:")</f>
        <v>Non Cluster:</v>
      </c>
      <c r="T1863" s="106">
        <f t="shared" si="145"/>
        <v>0</v>
      </c>
      <c r="U1863" s="106">
        <f t="shared" si="147"/>
        <v>0</v>
      </c>
      <c r="V1863" s="106">
        <f t="shared" si="148"/>
        <v>0</v>
      </c>
      <c r="W1863" s="119">
        <f t="shared" si="146"/>
        <v>0</v>
      </c>
      <c r="X1863" s="106">
        <f t="shared" si="149"/>
        <v>0</v>
      </c>
    </row>
    <row r="1864" spans="1:24" ht="14">
      <c r="A1864" s="198"/>
      <c r="D1864" s="1"/>
      <c r="E1864" s="1"/>
      <c r="F1864" s="187"/>
      <c r="G1864" s="187"/>
      <c r="H1864" s="80" t="str">
        <f>IF(ISERROR(IF(ISERROR(VLOOKUP((LEFT(D1864,2)),'Fed. Agency Identifier Table'!A$2:C$63,3,FALSE)),(VLOOKUP((LEFT(D1864,1)),'Fed. Agency Identifier Table'!A$2:C$63,3,FALSE)),(VLOOKUP((LEFT(D1864,2)),'Fed. Agency Identifier Table'!A$2:C$63,3,FALSE)))),"",(IF(ISERROR(VLOOKUP((LEFT(D1864,2)),'Fed. Agency Identifier Table'!A$2:C$63,3,FALSE)),(VLOOKUP((LEFT(D1864,1)),'Fed. Agency Identifier Table'!A$2:C$63,3,FALSE)),(VLOOKUP((LEFT(D1864,2)),'Fed. Agency Identifier Table'!A$2:C$63,3,FALSE)))))</f>
        <v/>
      </c>
      <c r="I1864" s="150" t="str">
        <f>IF(ISNUMBER(SEARCH("*.unk*",D1864)),"Other Federal Awards",IF(ISERROR(VLOOKUP(D1864,'CFDA Program Titles Table'!A$2:C$2607,3,FALSE)),"",VLOOKUP(D1864,'CFDA Program Titles Table'!A$2:C$2607,3,FALSE)))</f>
        <v/>
      </c>
      <c r="J1864" s="70"/>
      <c r="K1864" s="70"/>
      <c r="L1864" s="2"/>
      <c r="M1864" s="10"/>
      <c r="N1864" s="10"/>
      <c r="R1864" s="17"/>
      <c r="S1864" s="106" t="str">
        <f>IFERROR(IF(J1864="Y", "Research And Development Programs Cluster:", VLOOKUP(D1864,'Cluster Info'!$A$2:$B$113,2,FALSE)), "Non Cluster:")</f>
        <v>Non Cluster:</v>
      </c>
      <c r="T1864" s="106">
        <f t="shared" si="145"/>
        <v>0</v>
      </c>
      <c r="U1864" s="106">
        <f t="shared" si="147"/>
        <v>0</v>
      </c>
      <c r="V1864" s="106">
        <f t="shared" si="148"/>
        <v>0</v>
      </c>
      <c r="W1864" s="119">
        <f t="shared" si="146"/>
        <v>0</v>
      </c>
      <c r="X1864" s="106">
        <f t="shared" si="149"/>
        <v>0</v>
      </c>
    </row>
    <row r="1865" spans="1:24" ht="14">
      <c r="A1865" s="198"/>
      <c r="D1865" s="1"/>
      <c r="E1865" s="1"/>
      <c r="F1865" s="187"/>
      <c r="G1865" s="187"/>
      <c r="H1865" s="80" t="str">
        <f>IF(ISERROR(IF(ISERROR(VLOOKUP((LEFT(D1865,2)),'Fed. Agency Identifier Table'!A$2:C$63,3,FALSE)),(VLOOKUP((LEFT(D1865,1)),'Fed. Agency Identifier Table'!A$2:C$63,3,FALSE)),(VLOOKUP((LEFT(D1865,2)),'Fed. Agency Identifier Table'!A$2:C$63,3,FALSE)))),"",(IF(ISERROR(VLOOKUP((LEFT(D1865,2)),'Fed. Agency Identifier Table'!A$2:C$63,3,FALSE)),(VLOOKUP((LEFT(D1865,1)),'Fed. Agency Identifier Table'!A$2:C$63,3,FALSE)),(VLOOKUP((LEFT(D1865,2)),'Fed. Agency Identifier Table'!A$2:C$63,3,FALSE)))))</f>
        <v/>
      </c>
      <c r="I1865" s="150" t="str">
        <f>IF(ISNUMBER(SEARCH("*.unk*",D1865)),"Other Federal Awards",IF(ISERROR(VLOOKUP(D1865,'CFDA Program Titles Table'!A$2:C$2607,3,FALSE)),"",VLOOKUP(D1865,'CFDA Program Titles Table'!A$2:C$2607,3,FALSE)))</f>
        <v/>
      </c>
      <c r="J1865" s="70"/>
      <c r="K1865" s="70"/>
      <c r="L1865" s="2"/>
      <c r="M1865" s="10"/>
      <c r="N1865" s="10"/>
      <c r="R1865" s="17"/>
      <c r="S1865" s="106" t="str">
        <f>IFERROR(IF(J1865="Y", "Research And Development Programs Cluster:", VLOOKUP(D1865,'Cluster Info'!$A$2:$B$113,2,FALSE)), "Non Cluster:")</f>
        <v>Non Cluster:</v>
      </c>
      <c r="T1865" s="106">
        <f t="shared" si="145"/>
        <v>0</v>
      </c>
      <c r="U1865" s="106">
        <f t="shared" si="147"/>
        <v>0</v>
      </c>
      <c r="V1865" s="106">
        <f t="shared" si="148"/>
        <v>0</v>
      </c>
      <c r="W1865" s="119">
        <f t="shared" si="146"/>
        <v>0</v>
      </c>
      <c r="X1865" s="106">
        <f t="shared" si="149"/>
        <v>0</v>
      </c>
    </row>
    <row r="1866" spans="1:24" ht="14">
      <c r="A1866" s="198"/>
      <c r="D1866" s="1"/>
      <c r="E1866" s="1"/>
      <c r="F1866" s="187"/>
      <c r="G1866" s="187"/>
      <c r="H1866" s="80" t="str">
        <f>IF(ISERROR(IF(ISERROR(VLOOKUP((LEFT(D1866,2)),'Fed. Agency Identifier Table'!A$2:C$63,3,FALSE)),(VLOOKUP((LEFT(D1866,1)),'Fed. Agency Identifier Table'!A$2:C$63,3,FALSE)),(VLOOKUP((LEFT(D1866,2)),'Fed. Agency Identifier Table'!A$2:C$63,3,FALSE)))),"",(IF(ISERROR(VLOOKUP((LEFT(D1866,2)),'Fed. Agency Identifier Table'!A$2:C$63,3,FALSE)),(VLOOKUP((LEFT(D1866,1)),'Fed. Agency Identifier Table'!A$2:C$63,3,FALSE)),(VLOOKUP((LEFT(D1866,2)),'Fed. Agency Identifier Table'!A$2:C$63,3,FALSE)))))</f>
        <v/>
      </c>
      <c r="I1866" s="150" t="str">
        <f>IF(ISNUMBER(SEARCH("*.unk*",D1866)),"Other Federal Awards",IF(ISERROR(VLOOKUP(D1866,'CFDA Program Titles Table'!A$2:C$2607,3,FALSE)),"",VLOOKUP(D1866,'CFDA Program Titles Table'!A$2:C$2607,3,FALSE)))</f>
        <v/>
      </c>
      <c r="J1866" s="70"/>
      <c r="K1866" s="70"/>
      <c r="L1866" s="2"/>
      <c r="M1866" s="10"/>
      <c r="N1866" s="10"/>
      <c r="R1866" s="17"/>
      <c r="S1866" s="106" t="str">
        <f>IFERROR(IF(J1866="Y", "Research And Development Programs Cluster:", VLOOKUP(D1866,'Cluster Info'!$A$2:$B$113,2,FALSE)), "Non Cluster:")</f>
        <v>Non Cluster:</v>
      </c>
      <c r="T1866" s="106">
        <f t="shared" si="145"/>
        <v>0</v>
      </c>
      <c r="U1866" s="106">
        <f t="shared" si="147"/>
        <v>0</v>
      </c>
      <c r="V1866" s="106">
        <f t="shared" si="148"/>
        <v>0</v>
      </c>
      <c r="W1866" s="119">
        <f t="shared" si="146"/>
        <v>0</v>
      </c>
      <c r="X1866" s="106">
        <f t="shared" si="149"/>
        <v>0</v>
      </c>
    </row>
    <row r="1867" spans="1:24" ht="14">
      <c r="A1867" s="198"/>
      <c r="D1867" s="1"/>
      <c r="E1867" s="1"/>
      <c r="F1867" s="187"/>
      <c r="G1867" s="187"/>
      <c r="H1867" s="80" t="str">
        <f>IF(ISERROR(IF(ISERROR(VLOOKUP((LEFT(D1867,2)),'Fed. Agency Identifier Table'!A$2:C$63,3,FALSE)),(VLOOKUP((LEFT(D1867,1)),'Fed. Agency Identifier Table'!A$2:C$63,3,FALSE)),(VLOOKUP((LEFT(D1867,2)),'Fed. Agency Identifier Table'!A$2:C$63,3,FALSE)))),"",(IF(ISERROR(VLOOKUP((LEFT(D1867,2)),'Fed. Agency Identifier Table'!A$2:C$63,3,FALSE)),(VLOOKUP((LEFT(D1867,1)),'Fed. Agency Identifier Table'!A$2:C$63,3,FALSE)),(VLOOKUP((LEFT(D1867,2)),'Fed. Agency Identifier Table'!A$2:C$63,3,FALSE)))))</f>
        <v/>
      </c>
      <c r="I1867" s="150" t="str">
        <f>IF(ISNUMBER(SEARCH("*.unk*",D1867)),"Other Federal Awards",IF(ISERROR(VLOOKUP(D1867,'CFDA Program Titles Table'!A$2:C$2607,3,FALSE)),"",VLOOKUP(D1867,'CFDA Program Titles Table'!A$2:C$2607,3,FALSE)))</f>
        <v/>
      </c>
      <c r="J1867" s="70"/>
      <c r="K1867" s="70"/>
      <c r="L1867" s="2"/>
      <c r="M1867" s="10"/>
      <c r="N1867" s="10"/>
      <c r="R1867" s="17"/>
      <c r="S1867" s="106" t="str">
        <f>IFERROR(IF(J1867="Y", "Research And Development Programs Cluster:", VLOOKUP(D1867,'Cluster Info'!$A$2:$B$113,2,FALSE)), "Non Cluster:")</f>
        <v>Non Cluster:</v>
      </c>
      <c r="T1867" s="106">
        <f t="shared" si="145"/>
        <v>0</v>
      </c>
      <c r="U1867" s="106">
        <f t="shared" si="147"/>
        <v>0</v>
      </c>
      <c r="V1867" s="106">
        <f t="shared" si="148"/>
        <v>0</v>
      </c>
      <c r="W1867" s="119">
        <f t="shared" si="146"/>
        <v>0</v>
      </c>
      <c r="X1867" s="106">
        <f t="shared" si="149"/>
        <v>0</v>
      </c>
    </row>
    <row r="1868" spans="1:24" ht="14">
      <c r="A1868" s="198"/>
      <c r="D1868" s="1"/>
      <c r="E1868" s="1"/>
      <c r="F1868" s="187"/>
      <c r="G1868" s="187"/>
      <c r="H1868" s="80" t="str">
        <f>IF(ISERROR(IF(ISERROR(VLOOKUP((LEFT(D1868,2)),'Fed. Agency Identifier Table'!A$2:C$63,3,FALSE)),(VLOOKUP((LEFT(D1868,1)),'Fed. Agency Identifier Table'!A$2:C$63,3,FALSE)),(VLOOKUP((LEFT(D1868,2)),'Fed. Agency Identifier Table'!A$2:C$63,3,FALSE)))),"",(IF(ISERROR(VLOOKUP((LEFT(D1868,2)),'Fed. Agency Identifier Table'!A$2:C$63,3,FALSE)),(VLOOKUP((LEFT(D1868,1)),'Fed. Agency Identifier Table'!A$2:C$63,3,FALSE)),(VLOOKUP((LEFT(D1868,2)),'Fed. Agency Identifier Table'!A$2:C$63,3,FALSE)))))</f>
        <v/>
      </c>
      <c r="I1868" s="150" t="str">
        <f>IF(ISNUMBER(SEARCH("*.unk*",D1868)),"Other Federal Awards",IF(ISERROR(VLOOKUP(D1868,'CFDA Program Titles Table'!A$2:C$2607,3,FALSE)),"",VLOOKUP(D1868,'CFDA Program Titles Table'!A$2:C$2607,3,FALSE)))</f>
        <v/>
      </c>
      <c r="J1868" s="70"/>
      <c r="K1868" s="70"/>
      <c r="L1868" s="2"/>
      <c r="M1868" s="10"/>
      <c r="N1868" s="10"/>
      <c r="R1868" s="17"/>
      <c r="S1868" s="106" t="str">
        <f>IFERROR(IF(J1868="Y", "Research And Development Programs Cluster:", VLOOKUP(D1868,'Cluster Info'!$A$2:$B$113,2,FALSE)), "Non Cluster:")</f>
        <v>Non Cluster:</v>
      </c>
      <c r="T1868" s="106">
        <f t="shared" si="145"/>
        <v>0</v>
      </c>
      <c r="U1868" s="106">
        <f t="shared" si="147"/>
        <v>0</v>
      </c>
      <c r="V1868" s="106">
        <f t="shared" si="148"/>
        <v>0</v>
      </c>
      <c r="W1868" s="119">
        <f t="shared" si="146"/>
        <v>0</v>
      </c>
      <c r="X1868" s="106">
        <f t="shared" si="149"/>
        <v>0</v>
      </c>
    </row>
    <row r="1869" spans="1:24" ht="14">
      <c r="A1869" s="198"/>
      <c r="D1869" s="1"/>
      <c r="E1869" s="1"/>
      <c r="F1869" s="187"/>
      <c r="G1869" s="187"/>
      <c r="H1869" s="80" t="str">
        <f>IF(ISERROR(IF(ISERROR(VLOOKUP((LEFT(D1869,2)),'Fed. Agency Identifier Table'!A$2:C$63,3,FALSE)),(VLOOKUP((LEFT(D1869,1)),'Fed. Agency Identifier Table'!A$2:C$63,3,FALSE)),(VLOOKUP((LEFT(D1869,2)),'Fed. Agency Identifier Table'!A$2:C$63,3,FALSE)))),"",(IF(ISERROR(VLOOKUP((LEFT(D1869,2)),'Fed. Agency Identifier Table'!A$2:C$63,3,FALSE)),(VLOOKUP((LEFT(D1869,1)),'Fed. Agency Identifier Table'!A$2:C$63,3,FALSE)),(VLOOKUP((LEFT(D1869,2)),'Fed. Agency Identifier Table'!A$2:C$63,3,FALSE)))))</f>
        <v/>
      </c>
      <c r="I1869" s="150" t="str">
        <f>IF(ISNUMBER(SEARCH("*.unk*",D1869)),"Other Federal Awards",IF(ISERROR(VLOOKUP(D1869,'CFDA Program Titles Table'!A$2:C$2607,3,FALSE)),"",VLOOKUP(D1869,'CFDA Program Titles Table'!A$2:C$2607,3,FALSE)))</f>
        <v/>
      </c>
      <c r="J1869" s="70"/>
      <c r="K1869" s="70"/>
      <c r="L1869" s="2"/>
      <c r="M1869" s="10"/>
      <c r="N1869" s="10"/>
      <c r="R1869" s="17"/>
      <c r="S1869" s="106" t="str">
        <f>IFERROR(IF(J1869="Y", "Research And Development Programs Cluster:", VLOOKUP(D1869,'Cluster Info'!$A$2:$B$113,2,FALSE)), "Non Cluster:")</f>
        <v>Non Cluster:</v>
      </c>
      <c r="T1869" s="106">
        <f t="shared" si="145"/>
        <v>0</v>
      </c>
      <c r="U1869" s="106">
        <f t="shared" si="147"/>
        <v>0</v>
      </c>
      <c r="V1869" s="106">
        <f t="shared" si="148"/>
        <v>0</v>
      </c>
      <c r="W1869" s="119">
        <f t="shared" si="146"/>
        <v>0</v>
      </c>
      <c r="X1869" s="106">
        <f t="shared" si="149"/>
        <v>0</v>
      </c>
    </row>
    <row r="1870" spans="1:24" ht="14">
      <c r="A1870" s="198"/>
      <c r="D1870" s="1"/>
      <c r="E1870" s="1"/>
      <c r="F1870" s="187"/>
      <c r="G1870" s="187"/>
      <c r="H1870" s="80" t="str">
        <f>IF(ISERROR(IF(ISERROR(VLOOKUP((LEFT(D1870,2)),'Fed. Agency Identifier Table'!A$2:C$63,3,FALSE)),(VLOOKUP((LEFT(D1870,1)),'Fed. Agency Identifier Table'!A$2:C$63,3,FALSE)),(VLOOKUP((LEFT(D1870,2)),'Fed. Agency Identifier Table'!A$2:C$63,3,FALSE)))),"",(IF(ISERROR(VLOOKUP((LEFT(D1870,2)),'Fed. Agency Identifier Table'!A$2:C$63,3,FALSE)),(VLOOKUP((LEFT(D1870,1)),'Fed. Agency Identifier Table'!A$2:C$63,3,FALSE)),(VLOOKUP((LEFT(D1870,2)),'Fed. Agency Identifier Table'!A$2:C$63,3,FALSE)))))</f>
        <v/>
      </c>
      <c r="I1870" s="150" t="str">
        <f>IF(ISNUMBER(SEARCH("*.unk*",D1870)),"Other Federal Awards",IF(ISERROR(VLOOKUP(D1870,'CFDA Program Titles Table'!A$2:C$2607,3,FALSE)),"",VLOOKUP(D1870,'CFDA Program Titles Table'!A$2:C$2607,3,FALSE)))</f>
        <v/>
      </c>
      <c r="J1870" s="70"/>
      <c r="K1870" s="70"/>
      <c r="L1870" s="2"/>
      <c r="M1870" s="10"/>
      <c r="N1870" s="10"/>
      <c r="R1870" s="17"/>
      <c r="S1870" s="106" t="str">
        <f>IFERROR(IF(J1870="Y", "Research And Development Programs Cluster:", VLOOKUP(D1870,'Cluster Info'!$A$2:$B$113,2,FALSE)), "Non Cluster:")</f>
        <v>Non Cluster:</v>
      </c>
      <c r="T1870" s="106">
        <f t="shared" si="145"/>
        <v>0</v>
      </c>
      <c r="U1870" s="106">
        <f t="shared" si="147"/>
        <v>0</v>
      </c>
      <c r="V1870" s="106">
        <f t="shared" si="148"/>
        <v>0</v>
      </c>
      <c r="W1870" s="119">
        <f t="shared" si="146"/>
        <v>0</v>
      </c>
      <c r="X1870" s="106">
        <f t="shared" si="149"/>
        <v>0</v>
      </c>
    </row>
    <row r="1871" spans="1:24" ht="14">
      <c r="A1871" s="198"/>
      <c r="D1871" s="1"/>
      <c r="E1871" s="1"/>
      <c r="F1871" s="187"/>
      <c r="G1871" s="187"/>
      <c r="H1871" s="80" t="str">
        <f>IF(ISERROR(IF(ISERROR(VLOOKUP((LEFT(D1871,2)),'Fed. Agency Identifier Table'!A$2:C$63,3,FALSE)),(VLOOKUP((LEFT(D1871,1)),'Fed. Agency Identifier Table'!A$2:C$63,3,FALSE)),(VLOOKUP((LEFT(D1871,2)),'Fed. Agency Identifier Table'!A$2:C$63,3,FALSE)))),"",(IF(ISERROR(VLOOKUP((LEFT(D1871,2)),'Fed. Agency Identifier Table'!A$2:C$63,3,FALSE)),(VLOOKUP((LEFT(D1871,1)),'Fed. Agency Identifier Table'!A$2:C$63,3,FALSE)),(VLOOKUP((LEFT(D1871,2)),'Fed. Agency Identifier Table'!A$2:C$63,3,FALSE)))))</f>
        <v/>
      </c>
      <c r="I1871" s="150" t="str">
        <f>IF(ISNUMBER(SEARCH("*.unk*",D1871)),"Other Federal Awards",IF(ISERROR(VLOOKUP(D1871,'CFDA Program Titles Table'!A$2:C$2607,3,FALSE)),"",VLOOKUP(D1871,'CFDA Program Titles Table'!A$2:C$2607,3,FALSE)))</f>
        <v/>
      </c>
      <c r="J1871" s="70"/>
      <c r="K1871" s="70"/>
      <c r="L1871" s="2"/>
      <c r="M1871" s="10"/>
      <c r="N1871" s="10"/>
      <c r="R1871" s="17"/>
      <c r="S1871" s="106" t="str">
        <f>IFERROR(IF(J1871="Y", "Research And Development Programs Cluster:", VLOOKUP(D1871,'Cluster Info'!$A$2:$B$113,2,FALSE)), "Non Cluster:")</f>
        <v>Non Cluster:</v>
      </c>
      <c r="T1871" s="106">
        <f t="shared" si="145"/>
        <v>0</v>
      </c>
      <c r="U1871" s="106">
        <f t="shared" si="147"/>
        <v>0</v>
      </c>
      <c r="V1871" s="106">
        <f t="shared" si="148"/>
        <v>0</v>
      </c>
      <c r="W1871" s="119">
        <f t="shared" si="146"/>
        <v>0</v>
      </c>
      <c r="X1871" s="106">
        <f t="shared" si="149"/>
        <v>0</v>
      </c>
    </row>
    <row r="1872" spans="1:24" ht="14">
      <c r="A1872" s="198"/>
      <c r="D1872" s="1"/>
      <c r="E1872" s="1"/>
      <c r="F1872" s="187"/>
      <c r="G1872" s="187"/>
      <c r="H1872" s="80" t="str">
        <f>IF(ISERROR(IF(ISERROR(VLOOKUP((LEFT(D1872,2)),'Fed. Agency Identifier Table'!A$2:C$63,3,FALSE)),(VLOOKUP((LEFT(D1872,1)),'Fed. Agency Identifier Table'!A$2:C$63,3,FALSE)),(VLOOKUP((LEFT(D1872,2)),'Fed. Agency Identifier Table'!A$2:C$63,3,FALSE)))),"",(IF(ISERROR(VLOOKUP((LEFT(D1872,2)),'Fed. Agency Identifier Table'!A$2:C$63,3,FALSE)),(VLOOKUP((LEFT(D1872,1)),'Fed. Agency Identifier Table'!A$2:C$63,3,FALSE)),(VLOOKUP((LEFT(D1872,2)),'Fed. Agency Identifier Table'!A$2:C$63,3,FALSE)))))</f>
        <v/>
      </c>
      <c r="I1872" s="150" t="str">
        <f>IF(ISNUMBER(SEARCH("*.unk*",D1872)),"Other Federal Awards",IF(ISERROR(VLOOKUP(D1872,'CFDA Program Titles Table'!A$2:C$2607,3,FALSE)),"",VLOOKUP(D1872,'CFDA Program Titles Table'!A$2:C$2607,3,FALSE)))</f>
        <v/>
      </c>
      <c r="J1872" s="70"/>
      <c r="K1872" s="70"/>
      <c r="L1872" s="2"/>
      <c r="M1872" s="10"/>
      <c r="N1872" s="10"/>
      <c r="R1872" s="17"/>
      <c r="S1872" s="106" t="str">
        <f>IFERROR(IF(J1872="Y", "Research And Development Programs Cluster:", VLOOKUP(D1872,'Cluster Info'!$A$2:$B$113,2,FALSE)), "Non Cluster:")</f>
        <v>Non Cluster:</v>
      </c>
      <c r="T1872" s="106">
        <f t="shared" si="145"/>
        <v>0</v>
      </c>
      <c r="U1872" s="106">
        <f t="shared" si="147"/>
        <v>0</v>
      </c>
      <c r="V1872" s="106">
        <f t="shared" si="148"/>
        <v>0</v>
      </c>
      <c r="W1872" s="119">
        <f t="shared" si="146"/>
        <v>0</v>
      </c>
      <c r="X1872" s="106">
        <f t="shared" si="149"/>
        <v>0</v>
      </c>
    </row>
    <row r="1873" spans="1:24" ht="14">
      <c r="A1873" s="198"/>
      <c r="D1873" s="1"/>
      <c r="E1873" s="1"/>
      <c r="F1873" s="187"/>
      <c r="G1873" s="187"/>
      <c r="H1873" s="80" t="str">
        <f>IF(ISERROR(IF(ISERROR(VLOOKUP((LEFT(D1873,2)),'Fed. Agency Identifier Table'!A$2:C$63,3,FALSE)),(VLOOKUP((LEFT(D1873,1)),'Fed. Agency Identifier Table'!A$2:C$63,3,FALSE)),(VLOOKUP((LEFT(D1873,2)),'Fed. Agency Identifier Table'!A$2:C$63,3,FALSE)))),"",(IF(ISERROR(VLOOKUP((LEFT(D1873,2)),'Fed. Agency Identifier Table'!A$2:C$63,3,FALSE)),(VLOOKUP((LEFT(D1873,1)),'Fed. Agency Identifier Table'!A$2:C$63,3,FALSE)),(VLOOKUP((LEFT(D1873,2)),'Fed. Agency Identifier Table'!A$2:C$63,3,FALSE)))))</f>
        <v/>
      </c>
      <c r="I1873" s="150" t="str">
        <f>IF(ISNUMBER(SEARCH("*.unk*",D1873)),"Other Federal Awards",IF(ISERROR(VLOOKUP(D1873,'CFDA Program Titles Table'!A$2:C$2607,3,FALSE)),"",VLOOKUP(D1873,'CFDA Program Titles Table'!A$2:C$2607,3,FALSE)))</f>
        <v/>
      </c>
      <c r="J1873" s="70"/>
      <c r="K1873" s="70"/>
      <c r="L1873" s="2"/>
      <c r="M1873" s="10"/>
      <c r="N1873" s="10"/>
      <c r="R1873" s="17"/>
      <c r="S1873" s="106" t="str">
        <f>IFERROR(IF(J1873="Y", "Research And Development Programs Cluster:", VLOOKUP(D1873,'Cluster Info'!$A$2:$B$113,2,FALSE)), "Non Cluster:")</f>
        <v>Non Cluster:</v>
      </c>
      <c r="T1873" s="106">
        <f t="shared" si="145"/>
        <v>0</v>
      </c>
      <c r="U1873" s="106">
        <f t="shared" si="147"/>
        <v>0</v>
      </c>
      <c r="V1873" s="106">
        <f t="shared" si="148"/>
        <v>0</v>
      </c>
      <c r="W1873" s="119">
        <f t="shared" si="146"/>
        <v>0</v>
      </c>
      <c r="X1873" s="106">
        <f t="shared" si="149"/>
        <v>0</v>
      </c>
    </row>
    <row r="1874" spans="1:24" ht="14">
      <c r="A1874" s="198"/>
      <c r="D1874" s="1"/>
      <c r="E1874" s="1"/>
      <c r="F1874" s="187"/>
      <c r="G1874" s="187"/>
      <c r="H1874" s="80" t="str">
        <f>IF(ISERROR(IF(ISERROR(VLOOKUP((LEFT(D1874,2)),'Fed. Agency Identifier Table'!A$2:C$63,3,FALSE)),(VLOOKUP((LEFT(D1874,1)),'Fed. Agency Identifier Table'!A$2:C$63,3,FALSE)),(VLOOKUP((LEFT(D1874,2)),'Fed. Agency Identifier Table'!A$2:C$63,3,FALSE)))),"",(IF(ISERROR(VLOOKUP((LEFT(D1874,2)),'Fed. Agency Identifier Table'!A$2:C$63,3,FALSE)),(VLOOKUP((LEFT(D1874,1)),'Fed. Agency Identifier Table'!A$2:C$63,3,FALSE)),(VLOOKUP((LEFT(D1874,2)),'Fed. Agency Identifier Table'!A$2:C$63,3,FALSE)))))</f>
        <v/>
      </c>
      <c r="I1874" s="150" t="str">
        <f>IF(ISNUMBER(SEARCH("*.unk*",D1874)),"Other Federal Awards",IF(ISERROR(VLOOKUP(D1874,'CFDA Program Titles Table'!A$2:C$2607,3,FALSE)),"",VLOOKUP(D1874,'CFDA Program Titles Table'!A$2:C$2607,3,FALSE)))</f>
        <v/>
      </c>
      <c r="J1874" s="70"/>
      <c r="K1874" s="70"/>
      <c r="L1874" s="2"/>
      <c r="M1874" s="10"/>
      <c r="N1874" s="10"/>
      <c r="R1874" s="17"/>
      <c r="S1874" s="106" t="str">
        <f>IFERROR(IF(J1874="Y", "Research And Development Programs Cluster:", VLOOKUP(D1874,'Cluster Info'!$A$2:$B$113,2,FALSE)), "Non Cluster:")</f>
        <v>Non Cluster:</v>
      </c>
      <c r="T1874" s="106">
        <f t="shared" si="145"/>
        <v>0</v>
      </c>
      <c r="U1874" s="106">
        <f t="shared" si="147"/>
        <v>0</v>
      </c>
      <c r="V1874" s="106">
        <f t="shared" si="148"/>
        <v>0</v>
      </c>
      <c r="W1874" s="119">
        <f t="shared" si="146"/>
        <v>0</v>
      </c>
      <c r="X1874" s="106">
        <f t="shared" si="149"/>
        <v>0</v>
      </c>
    </row>
    <row r="1875" spans="1:24" ht="14">
      <c r="A1875" s="198"/>
      <c r="D1875" s="1"/>
      <c r="E1875" s="1"/>
      <c r="F1875" s="187"/>
      <c r="G1875" s="187"/>
      <c r="H1875" s="80" t="str">
        <f>IF(ISERROR(IF(ISERROR(VLOOKUP((LEFT(D1875,2)),'Fed. Agency Identifier Table'!A$2:C$63,3,FALSE)),(VLOOKUP((LEFT(D1875,1)),'Fed. Agency Identifier Table'!A$2:C$63,3,FALSE)),(VLOOKUP((LEFT(D1875,2)),'Fed. Agency Identifier Table'!A$2:C$63,3,FALSE)))),"",(IF(ISERROR(VLOOKUP((LEFT(D1875,2)),'Fed. Agency Identifier Table'!A$2:C$63,3,FALSE)),(VLOOKUP((LEFT(D1875,1)),'Fed. Agency Identifier Table'!A$2:C$63,3,FALSE)),(VLOOKUP((LEFT(D1875,2)),'Fed. Agency Identifier Table'!A$2:C$63,3,FALSE)))))</f>
        <v/>
      </c>
      <c r="I1875" s="150" t="str">
        <f>IF(ISNUMBER(SEARCH("*.unk*",D1875)),"Other Federal Awards",IF(ISERROR(VLOOKUP(D1875,'CFDA Program Titles Table'!A$2:C$2607,3,FALSE)),"",VLOOKUP(D1875,'CFDA Program Titles Table'!A$2:C$2607,3,FALSE)))</f>
        <v/>
      </c>
      <c r="J1875" s="70"/>
      <c r="K1875" s="70"/>
      <c r="L1875" s="2"/>
      <c r="M1875" s="10"/>
      <c r="N1875" s="10"/>
      <c r="R1875" s="17"/>
      <c r="S1875" s="106" t="str">
        <f>IFERROR(IF(J1875="Y", "Research And Development Programs Cluster:", VLOOKUP(D1875,'Cluster Info'!$A$2:$B$113,2,FALSE)), "Non Cluster:")</f>
        <v>Non Cluster:</v>
      </c>
      <c r="T1875" s="106">
        <f t="shared" si="145"/>
        <v>0</v>
      </c>
      <c r="U1875" s="106">
        <f t="shared" si="147"/>
        <v>0</v>
      </c>
      <c r="V1875" s="106">
        <f t="shared" si="148"/>
        <v>0</v>
      </c>
      <c r="W1875" s="119">
        <f t="shared" si="146"/>
        <v>0</v>
      </c>
      <c r="X1875" s="106">
        <f t="shared" si="149"/>
        <v>0</v>
      </c>
    </row>
    <row r="1876" spans="1:24" ht="14">
      <c r="A1876" s="198"/>
      <c r="D1876" s="1"/>
      <c r="E1876" s="1"/>
      <c r="F1876" s="187"/>
      <c r="G1876" s="187"/>
      <c r="H1876" s="80" t="str">
        <f>IF(ISERROR(IF(ISERROR(VLOOKUP((LEFT(D1876,2)),'Fed. Agency Identifier Table'!A$2:C$63,3,FALSE)),(VLOOKUP((LEFT(D1876,1)),'Fed. Agency Identifier Table'!A$2:C$63,3,FALSE)),(VLOOKUP((LEFT(D1876,2)),'Fed. Agency Identifier Table'!A$2:C$63,3,FALSE)))),"",(IF(ISERROR(VLOOKUP((LEFT(D1876,2)),'Fed. Agency Identifier Table'!A$2:C$63,3,FALSE)),(VLOOKUP((LEFT(D1876,1)),'Fed. Agency Identifier Table'!A$2:C$63,3,FALSE)),(VLOOKUP((LEFT(D1876,2)),'Fed. Agency Identifier Table'!A$2:C$63,3,FALSE)))))</f>
        <v/>
      </c>
      <c r="I1876" s="150" t="str">
        <f>IF(ISNUMBER(SEARCH("*.unk*",D1876)),"Other Federal Awards",IF(ISERROR(VLOOKUP(D1876,'CFDA Program Titles Table'!A$2:C$2607,3,FALSE)),"",VLOOKUP(D1876,'CFDA Program Titles Table'!A$2:C$2607,3,FALSE)))</f>
        <v/>
      </c>
      <c r="J1876" s="70"/>
      <c r="K1876" s="70"/>
      <c r="L1876" s="2"/>
      <c r="M1876" s="10"/>
      <c r="N1876" s="10"/>
      <c r="R1876" s="17"/>
      <c r="S1876" s="106" t="str">
        <f>IFERROR(IF(J1876="Y", "Research And Development Programs Cluster:", VLOOKUP(D1876,'Cluster Info'!$A$2:$B$113,2,FALSE)), "Non Cluster:")</f>
        <v>Non Cluster:</v>
      </c>
      <c r="T1876" s="106">
        <f t="shared" si="145"/>
        <v>0</v>
      </c>
      <c r="U1876" s="106">
        <f t="shared" si="147"/>
        <v>0</v>
      </c>
      <c r="V1876" s="106">
        <f t="shared" si="148"/>
        <v>0</v>
      </c>
      <c r="W1876" s="119">
        <f t="shared" si="146"/>
        <v>0</v>
      </c>
      <c r="X1876" s="106">
        <f t="shared" si="149"/>
        <v>0</v>
      </c>
    </row>
    <row r="1877" spans="1:24" ht="14">
      <c r="A1877" s="198"/>
      <c r="D1877" s="1"/>
      <c r="E1877" s="1"/>
      <c r="F1877" s="187"/>
      <c r="G1877" s="187"/>
      <c r="H1877" s="80" t="str">
        <f>IF(ISERROR(IF(ISERROR(VLOOKUP((LEFT(D1877,2)),'Fed. Agency Identifier Table'!A$2:C$63,3,FALSE)),(VLOOKUP((LEFT(D1877,1)),'Fed. Agency Identifier Table'!A$2:C$63,3,FALSE)),(VLOOKUP((LEFT(D1877,2)),'Fed. Agency Identifier Table'!A$2:C$63,3,FALSE)))),"",(IF(ISERROR(VLOOKUP((LEFT(D1877,2)),'Fed. Agency Identifier Table'!A$2:C$63,3,FALSE)),(VLOOKUP((LEFT(D1877,1)),'Fed. Agency Identifier Table'!A$2:C$63,3,FALSE)),(VLOOKUP((LEFT(D1877,2)),'Fed. Agency Identifier Table'!A$2:C$63,3,FALSE)))))</f>
        <v/>
      </c>
      <c r="I1877" s="150" t="str">
        <f>IF(ISNUMBER(SEARCH("*.unk*",D1877)),"Other Federal Awards",IF(ISERROR(VLOOKUP(D1877,'CFDA Program Titles Table'!A$2:C$2607,3,FALSE)),"",VLOOKUP(D1877,'CFDA Program Titles Table'!A$2:C$2607,3,FALSE)))</f>
        <v/>
      </c>
      <c r="J1877" s="70"/>
      <c r="K1877" s="70"/>
      <c r="L1877" s="2"/>
      <c r="M1877" s="10"/>
      <c r="N1877" s="10"/>
      <c r="R1877" s="17"/>
      <c r="S1877" s="106" t="str">
        <f>IFERROR(IF(J1877="Y", "Research And Development Programs Cluster:", VLOOKUP(D1877,'Cluster Info'!$A$2:$B$113,2,FALSE)), "Non Cluster:")</f>
        <v>Non Cluster:</v>
      </c>
      <c r="T1877" s="106">
        <f t="shared" si="145"/>
        <v>0</v>
      </c>
      <c r="U1877" s="106">
        <f t="shared" si="147"/>
        <v>0</v>
      </c>
      <c r="V1877" s="106">
        <f t="shared" si="148"/>
        <v>0</v>
      </c>
      <c r="W1877" s="119">
        <f t="shared" si="146"/>
        <v>0</v>
      </c>
      <c r="X1877" s="106">
        <f t="shared" si="149"/>
        <v>0</v>
      </c>
    </row>
    <row r="1878" spans="1:24" ht="14">
      <c r="A1878" s="198"/>
      <c r="D1878" s="1"/>
      <c r="E1878" s="1"/>
      <c r="F1878" s="187"/>
      <c r="G1878" s="187"/>
      <c r="H1878" s="80" t="str">
        <f>IF(ISERROR(IF(ISERROR(VLOOKUP((LEFT(D1878,2)),'Fed. Agency Identifier Table'!A$2:C$63,3,FALSE)),(VLOOKUP((LEFT(D1878,1)),'Fed. Agency Identifier Table'!A$2:C$63,3,FALSE)),(VLOOKUP((LEFT(D1878,2)),'Fed. Agency Identifier Table'!A$2:C$63,3,FALSE)))),"",(IF(ISERROR(VLOOKUP((LEFT(D1878,2)),'Fed. Agency Identifier Table'!A$2:C$63,3,FALSE)),(VLOOKUP((LEFT(D1878,1)),'Fed. Agency Identifier Table'!A$2:C$63,3,FALSE)),(VLOOKUP((LEFT(D1878,2)),'Fed. Agency Identifier Table'!A$2:C$63,3,FALSE)))))</f>
        <v/>
      </c>
      <c r="I1878" s="150" t="str">
        <f>IF(ISNUMBER(SEARCH("*.unk*",D1878)),"Other Federal Awards",IF(ISERROR(VLOOKUP(D1878,'CFDA Program Titles Table'!A$2:C$2607,3,FALSE)),"",VLOOKUP(D1878,'CFDA Program Titles Table'!A$2:C$2607,3,FALSE)))</f>
        <v/>
      </c>
      <c r="J1878" s="70"/>
      <c r="K1878" s="70"/>
      <c r="L1878" s="2"/>
      <c r="M1878" s="10"/>
      <c r="N1878" s="10"/>
      <c r="R1878" s="17"/>
      <c r="S1878" s="106" t="str">
        <f>IFERROR(IF(J1878="Y", "Research And Development Programs Cluster:", VLOOKUP(D1878,'Cluster Info'!$A$2:$B$113,2,FALSE)), "Non Cluster:")</f>
        <v>Non Cluster:</v>
      </c>
      <c r="T1878" s="106">
        <f t="shared" si="145"/>
        <v>0</v>
      </c>
      <c r="U1878" s="106">
        <f t="shared" si="147"/>
        <v>0</v>
      </c>
      <c r="V1878" s="106">
        <f t="shared" si="148"/>
        <v>0</v>
      </c>
      <c r="W1878" s="119">
        <f t="shared" si="146"/>
        <v>0</v>
      </c>
      <c r="X1878" s="106">
        <f t="shared" si="149"/>
        <v>0</v>
      </c>
    </row>
    <row r="1879" spans="1:24" ht="14">
      <c r="A1879" s="198"/>
      <c r="D1879" s="1"/>
      <c r="E1879" s="1"/>
      <c r="F1879" s="187"/>
      <c r="G1879" s="187"/>
      <c r="H1879" s="80" t="str">
        <f>IF(ISERROR(IF(ISERROR(VLOOKUP((LEFT(D1879,2)),'Fed. Agency Identifier Table'!A$2:C$63,3,FALSE)),(VLOOKUP((LEFT(D1879,1)),'Fed. Agency Identifier Table'!A$2:C$63,3,FALSE)),(VLOOKUP((LEFT(D1879,2)),'Fed. Agency Identifier Table'!A$2:C$63,3,FALSE)))),"",(IF(ISERROR(VLOOKUP((LEFT(D1879,2)),'Fed. Agency Identifier Table'!A$2:C$63,3,FALSE)),(VLOOKUP((LEFT(D1879,1)),'Fed. Agency Identifier Table'!A$2:C$63,3,FALSE)),(VLOOKUP((LEFT(D1879,2)),'Fed. Agency Identifier Table'!A$2:C$63,3,FALSE)))))</f>
        <v/>
      </c>
      <c r="I1879" s="150" t="str">
        <f>IF(ISNUMBER(SEARCH("*.unk*",D1879)),"Other Federal Awards",IF(ISERROR(VLOOKUP(D1879,'CFDA Program Titles Table'!A$2:C$2607,3,FALSE)),"",VLOOKUP(D1879,'CFDA Program Titles Table'!A$2:C$2607,3,FALSE)))</f>
        <v/>
      </c>
      <c r="J1879" s="70"/>
      <c r="K1879" s="70"/>
      <c r="L1879" s="2"/>
      <c r="M1879" s="10"/>
      <c r="N1879" s="10"/>
      <c r="R1879" s="17"/>
      <c r="S1879" s="106" t="str">
        <f>IFERROR(IF(J1879="Y", "Research And Development Programs Cluster:", VLOOKUP(D1879,'Cluster Info'!$A$2:$B$113,2,FALSE)), "Non Cluster:")</f>
        <v>Non Cluster:</v>
      </c>
      <c r="T1879" s="106">
        <f t="shared" si="145"/>
        <v>0</v>
      </c>
      <c r="U1879" s="106">
        <f t="shared" si="147"/>
        <v>0</v>
      </c>
      <c r="V1879" s="106">
        <f t="shared" si="148"/>
        <v>0</v>
      </c>
      <c r="W1879" s="119">
        <f t="shared" si="146"/>
        <v>0</v>
      </c>
      <c r="X1879" s="106">
        <f t="shared" si="149"/>
        <v>0</v>
      </c>
    </row>
    <row r="1880" spans="1:24" ht="14">
      <c r="A1880" s="198"/>
      <c r="D1880" s="1"/>
      <c r="E1880" s="1"/>
      <c r="F1880" s="187"/>
      <c r="G1880" s="187"/>
      <c r="H1880" s="80" t="str">
        <f>IF(ISERROR(IF(ISERROR(VLOOKUP((LEFT(D1880,2)),'Fed. Agency Identifier Table'!A$2:C$63,3,FALSE)),(VLOOKUP((LEFT(D1880,1)),'Fed. Agency Identifier Table'!A$2:C$63,3,FALSE)),(VLOOKUP((LEFT(D1880,2)),'Fed. Agency Identifier Table'!A$2:C$63,3,FALSE)))),"",(IF(ISERROR(VLOOKUP((LEFT(D1880,2)),'Fed. Agency Identifier Table'!A$2:C$63,3,FALSE)),(VLOOKUP((LEFT(D1880,1)),'Fed. Agency Identifier Table'!A$2:C$63,3,FALSE)),(VLOOKUP((LEFT(D1880,2)),'Fed. Agency Identifier Table'!A$2:C$63,3,FALSE)))))</f>
        <v/>
      </c>
      <c r="I1880" s="150" t="str">
        <f>IF(ISNUMBER(SEARCH("*.unk*",D1880)),"Other Federal Awards",IF(ISERROR(VLOOKUP(D1880,'CFDA Program Titles Table'!A$2:C$2607,3,FALSE)),"",VLOOKUP(D1880,'CFDA Program Titles Table'!A$2:C$2607,3,FALSE)))</f>
        <v/>
      </c>
      <c r="J1880" s="70"/>
      <c r="K1880" s="70"/>
      <c r="L1880" s="2"/>
      <c r="M1880" s="10"/>
      <c r="N1880" s="10"/>
      <c r="R1880" s="17"/>
      <c r="S1880" s="106" t="str">
        <f>IFERROR(IF(J1880="Y", "Research And Development Programs Cluster:", VLOOKUP(D1880,'Cluster Info'!$A$2:$B$113,2,FALSE)), "Non Cluster:")</f>
        <v>Non Cluster:</v>
      </c>
      <c r="T1880" s="106">
        <f t="shared" si="145"/>
        <v>0</v>
      </c>
      <c r="U1880" s="106">
        <f t="shared" si="147"/>
        <v>0</v>
      </c>
      <c r="V1880" s="106">
        <f t="shared" si="148"/>
        <v>0</v>
      </c>
      <c r="W1880" s="119">
        <f t="shared" si="146"/>
        <v>0</v>
      </c>
      <c r="X1880" s="106">
        <f t="shared" si="149"/>
        <v>0</v>
      </c>
    </row>
    <row r="1881" spans="1:24" ht="14">
      <c r="A1881" s="198"/>
      <c r="D1881" s="1"/>
      <c r="E1881" s="1"/>
      <c r="F1881" s="187"/>
      <c r="G1881" s="187"/>
      <c r="H1881" s="80" t="str">
        <f>IF(ISERROR(IF(ISERROR(VLOOKUP((LEFT(D1881,2)),'Fed. Agency Identifier Table'!A$2:C$63,3,FALSE)),(VLOOKUP((LEFT(D1881,1)),'Fed. Agency Identifier Table'!A$2:C$63,3,FALSE)),(VLOOKUP((LEFT(D1881,2)),'Fed. Agency Identifier Table'!A$2:C$63,3,FALSE)))),"",(IF(ISERROR(VLOOKUP((LEFT(D1881,2)),'Fed. Agency Identifier Table'!A$2:C$63,3,FALSE)),(VLOOKUP((LEFT(D1881,1)),'Fed. Agency Identifier Table'!A$2:C$63,3,FALSE)),(VLOOKUP((LEFT(D1881,2)),'Fed. Agency Identifier Table'!A$2:C$63,3,FALSE)))))</f>
        <v/>
      </c>
      <c r="I1881" s="150" t="str">
        <f>IF(ISNUMBER(SEARCH("*.unk*",D1881)),"Other Federal Awards",IF(ISERROR(VLOOKUP(D1881,'CFDA Program Titles Table'!A$2:C$2607,3,FALSE)),"",VLOOKUP(D1881,'CFDA Program Titles Table'!A$2:C$2607,3,FALSE)))</f>
        <v/>
      </c>
      <c r="J1881" s="70"/>
      <c r="K1881" s="70"/>
      <c r="L1881" s="2"/>
      <c r="M1881" s="10"/>
      <c r="N1881" s="10"/>
      <c r="R1881" s="17"/>
      <c r="S1881" s="106" t="str">
        <f>IFERROR(IF(J1881="Y", "Research And Development Programs Cluster:", VLOOKUP(D1881,'Cluster Info'!$A$2:$B$113,2,FALSE)), "Non Cluster:")</f>
        <v>Non Cluster:</v>
      </c>
      <c r="T1881" s="106">
        <f t="shared" si="145"/>
        <v>0</v>
      </c>
      <c r="U1881" s="106">
        <f t="shared" si="147"/>
        <v>0</v>
      </c>
      <c r="V1881" s="106">
        <f t="shared" si="148"/>
        <v>0</v>
      </c>
      <c r="W1881" s="119">
        <f t="shared" si="146"/>
        <v>0</v>
      </c>
      <c r="X1881" s="106">
        <f t="shared" si="149"/>
        <v>0</v>
      </c>
    </row>
    <row r="1882" spans="1:24" ht="14">
      <c r="A1882" s="198"/>
      <c r="D1882" s="1"/>
      <c r="E1882" s="1"/>
      <c r="F1882" s="187"/>
      <c r="G1882" s="187"/>
      <c r="H1882" s="80" t="str">
        <f>IF(ISERROR(IF(ISERROR(VLOOKUP((LEFT(D1882,2)),'Fed. Agency Identifier Table'!A$2:C$63,3,FALSE)),(VLOOKUP((LEFT(D1882,1)),'Fed. Agency Identifier Table'!A$2:C$63,3,FALSE)),(VLOOKUP((LEFT(D1882,2)),'Fed. Agency Identifier Table'!A$2:C$63,3,FALSE)))),"",(IF(ISERROR(VLOOKUP((LEFT(D1882,2)),'Fed. Agency Identifier Table'!A$2:C$63,3,FALSE)),(VLOOKUP((LEFT(D1882,1)),'Fed. Agency Identifier Table'!A$2:C$63,3,FALSE)),(VLOOKUP((LEFT(D1882,2)),'Fed. Agency Identifier Table'!A$2:C$63,3,FALSE)))))</f>
        <v/>
      </c>
      <c r="I1882" s="150" t="str">
        <f>IF(ISNUMBER(SEARCH("*.unk*",D1882)),"Other Federal Awards",IF(ISERROR(VLOOKUP(D1882,'CFDA Program Titles Table'!A$2:C$2607,3,FALSE)),"",VLOOKUP(D1882,'CFDA Program Titles Table'!A$2:C$2607,3,FALSE)))</f>
        <v/>
      </c>
      <c r="J1882" s="70"/>
      <c r="K1882" s="70"/>
      <c r="L1882" s="2"/>
      <c r="M1882" s="10"/>
      <c r="N1882" s="10"/>
      <c r="R1882" s="17"/>
      <c r="S1882" s="106" t="str">
        <f>IFERROR(IF(J1882="Y", "Research And Development Programs Cluster:", VLOOKUP(D1882,'Cluster Info'!$A$2:$B$113,2,FALSE)), "Non Cluster:")</f>
        <v>Non Cluster:</v>
      </c>
      <c r="T1882" s="106">
        <f t="shared" si="145"/>
        <v>0</v>
      </c>
      <c r="U1882" s="106">
        <f t="shared" si="147"/>
        <v>0</v>
      </c>
      <c r="V1882" s="106">
        <f t="shared" si="148"/>
        <v>0</v>
      </c>
      <c r="W1882" s="119">
        <f t="shared" si="146"/>
        <v>0</v>
      </c>
      <c r="X1882" s="106">
        <f t="shared" si="149"/>
        <v>0</v>
      </c>
    </row>
    <row r="1883" spans="1:24" ht="14">
      <c r="A1883" s="198"/>
      <c r="D1883" s="1"/>
      <c r="E1883" s="1"/>
      <c r="F1883" s="187"/>
      <c r="G1883" s="187"/>
      <c r="H1883" s="80" t="str">
        <f>IF(ISERROR(IF(ISERROR(VLOOKUP((LEFT(D1883,2)),'Fed. Agency Identifier Table'!A$2:C$63,3,FALSE)),(VLOOKUP((LEFT(D1883,1)),'Fed. Agency Identifier Table'!A$2:C$63,3,FALSE)),(VLOOKUP((LEFT(D1883,2)),'Fed. Agency Identifier Table'!A$2:C$63,3,FALSE)))),"",(IF(ISERROR(VLOOKUP((LEFT(D1883,2)),'Fed. Agency Identifier Table'!A$2:C$63,3,FALSE)),(VLOOKUP((LEFT(D1883,1)),'Fed. Agency Identifier Table'!A$2:C$63,3,FALSE)),(VLOOKUP((LEFT(D1883,2)),'Fed. Agency Identifier Table'!A$2:C$63,3,FALSE)))))</f>
        <v/>
      </c>
      <c r="I1883" s="150" t="str">
        <f>IF(ISNUMBER(SEARCH("*.unk*",D1883)),"Other Federal Awards",IF(ISERROR(VLOOKUP(D1883,'CFDA Program Titles Table'!A$2:C$2607,3,FALSE)),"",VLOOKUP(D1883,'CFDA Program Titles Table'!A$2:C$2607,3,FALSE)))</f>
        <v/>
      </c>
      <c r="J1883" s="70"/>
      <c r="K1883" s="70"/>
      <c r="L1883" s="2"/>
      <c r="M1883" s="10"/>
      <c r="N1883" s="10"/>
      <c r="R1883" s="17"/>
      <c r="S1883" s="106" t="str">
        <f>IFERROR(IF(J1883="Y", "Research And Development Programs Cluster:", VLOOKUP(D1883,'Cluster Info'!$A$2:$B$113,2,FALSE)), "Non Cluster:")</f>
        <v>Non Cluster:</v>
      </c>
      <c r="T1883" s="106">
        <f t="shared" si="145"/>
        <v>0</v>
      </c>
      <c r="U1883" s="106">
        <f t="shared" si="147"/>
        <v>0</v>
      </c>
      <c r="V1883" s="106">
        <f t="shared" si="148"/>
        <v>0</v>
      </c>
      <c r="W1883" s="119">
        <f t="shared" si="146"/>
        <v>0</v>
      </c>
      <c r="X1883" s="106">
        <f t="shared" si="149"/>
        <v>0</v>
      </c>
    </row>
    <row r="1884" spans="1:24" ht="14">
      <c r="A1884" s="198"/>
      <c r="D1884" s="1"/>
      <c r="E1884" s="1"/>
      <c r="F1884" s="187"/>
      <c r="G1884" s="187"/>
      <c r="H1884" s="80" t="str">
        <f>IF(ISERROR(IF(ISERROR(VLOOKUP((LEFT(D1884,2)),'Fed. Agency Identifier Table'!A$2:C$63,3,FALSE)),(VLOOKUP((LEFT(D1884,1)),'Fed. Agency Identifier Table'!A$2:C$63,3,FALSE)),(VLOOKUP((LEFT(D1884,2)),'Fed. Agency Identifier Table'!A$2:C$63,3,FALSE)))),"",(IF(ISERROR(VLOOKUP((LEFT(D1884,2)),'Fed. Agency Identifier Table'!A$2:C$63,3,FALSE)),(VLOOKUP((LEFT(D1884,1)),'Fed. Agency Identifier Table'!A$2:C$63,3,FALSE)),(VLOOKUP((LEFT(D1884,2)),'Fed. Agency Identifier Table'!A$2:C$63,3,FALSE)))))</f>
        <v/>
      </c>
      <c r="I1884" s="150" t="str">
        <f>IF(ISNUMBER(SEARCH("*.unk*",D1884)),"Other Federal Awards",IF(ISERROR(VLOOKUP(D1884,'CFDA Program Titles Table'!A$2:C$2607,3,FALSE)),"",VLOOKUP(D1884,'CFDA Program Titles Table'!A$2:C$2607,3,FALSE)))</f>
        <v/>
      </c>
      <c r="J1884" s="70"/>
      <c r="K1884" s="70"/>
      <c r="L1884" s="2"/>
      <c r="M1884" s="10"/>
      <c r="N1884" s="10"/>
      <c r="R1884" s="17"/>
      <c r="S1884" s="106" t="str">
        <f>IFERROR(IF(J1884="Y", "Research And Development Programs Cluster:", VLOOKUP(D1884,'Cluster Info'!$A$2:$B$113,2,FALSE)), "Non Cluster:")</f>
        <v>Non Cluster:</v>
      </c>
      <c r="T1884" s="106">
        <f t="shared" si="145"/>
        <v>0</v>
      </c>
      <c r="U1884" s="106">
        <f t="shared" si="147"/>
        <v>0</v>
      </c>
      <c r="V1884" s="106">
        <f t="shared" si="148"/>
        <v>0</v>
      </c>
      <c r="W1884" s="119">
        <f t="shared" si="146"/>
        <v>0</v>
      </c>
      <c r="X1884" s="106">
        <f t="shared" si="149"/>
        <v>0</v>
      </c>
    </row>
    <row r="1885" spans="1:24" ht="14">
      <c r="A1885" s="198"/>
      <c r="D1885" s="1"/>
      <c r="E1885" s="1"/>
      <c r="F1885" s="187"/>
      <c r="G1885" s="187"/>
      <c r="H1885" s="80" t="str">
        <f>IF(ISERROR(IF(ISERROR(VLOOKUP((LEFT(D1885,2)),'Fed. Agency Identifier Table'!A$2:C$63,3,FALSE)),(VLOOKUP((LEFT(D1885,1)),'Fed. Agency Identifier Table'!A$2:C$63,3,FALSE)),(VLOOKUP((LEFT(D1885,2)),'Fed. Agency Identifier Table'!A$2:C$63,3,FALSE)))),"",(IF(ISERROR(VLOOKUP((LEFT(D1885,2)),'Fed. Agency Identifier Table'!A$2:C$63,3,FALSE)),(VLOOKUP((LEFT(D1885,1)),'Fed. Agency Identifier Table'!A$2:C$63,3,FALSE)),(VLOOKUP((LEFT(D1885,2)),'Fed. Agency Identifier Table'!A$2:C$63,3,FALSE)))))</f>
        <v/>
      </c>
      <c r="I1885" s="150" t="str">
        <f>IF(ISNUMBER(SEARCH("*.unk*",D1885)),"Other Federal Awards",IF(ISERROR(VLOOKUP(D1885,'CFDA Program Titles Table'!A$2:C$2607,3,FALSE)),"",VLOOKUP(D1885,'CFDA Program Titles Table'!A$2:C$2607,3,FALSE)))</f>
        <v/>
      </c>
      <c r="J1885" s="70"/>
      <c r="K1885" s="70"/>
      <c r="L1885" s="2"/>
      <c r="M1885" s="10"/>
      <c r="N1885" s="10"/>
      <c r="R1885" s="17"/>
      <c r="S1885" s="106" t="str">
        <f>IFERROR(IF(J1885="Y", "Research And Development Programs Cluster:", VLOOKUP(D1885,'Cluster Info'!$A$2:$B$113,2,FALSE)), "Non Cluster:")</f>
        <v>Non Cluster:</v>
      </c>
      <c r="T1885" s="106">
        <f t="shared" si="145"/>
        <v>0</v>
      </c>
      <c r="U1885" s="106">
        <f t="shared" si="147"/>
        <v>0</v>
      </c>
      <c r="V1885" s="106">
        <f t="shared" si="148"/>
        <v>0</v>
      </c>
      <c r="W1885" s="119">
        <f t="shared" si="146"/>
        <v>0</v>
      </c>
      <c r="X1885" s="106">
        <f t="shared" si="149"/>
        <v>0</v>
      </c>
    </row>
    <row r="1886" spans="1:24" ht="14">
      <c r="A1886" s="198"/>
      <c r="D1886" s="1"/>
      <c r="E1886" s="1"/>
      <c r="F1886" s="187"/>
      <c r="G1886" s="187"/>
      <c r="H1886" s="80" t="str">
        <f>IF(ISERROR(IF(ISERROR(VLOOKUP((LEFT(D1886,2)),'Fed. Agency Identifier Table'!A$2:C$63,3,FALSE)),(VLOOKUP((LEFT(D1886,1)),'Fed. Agency Identifier Table'!A$2:C$63,3,FALSE)),(VLOOKUP((LEFT(D1886,2)),'Fed. Agency Identifier Table'!A$2:C$63,3,FALSE)))),"",(IF(ISERROR(VLOOKUP((LEFT(D1886,2)),'Fed. Agency Identifier Table'!A$2:C$63,3,FALSE)),(VLOOKUP((LEFT(D1886,1)),'Fed. Agency Identifier Table'!A$2:C$63,3,FALSE)),(VLOOKUP((LEFT(D1886,2)),'Fed. Agency Identifier Table'!A$2:C$63,3,FALSE)))))</f>
        <v/>
      </c>
      <c r="I1886" s="150" t="str">
        <f>IF(ISNUMBER(SEARCH("*.unk*",D1886)),"Other Federal Awards",IF(ISERROR(VLOOKUP(D1886,'CFDA Program Titles Table'!A$2:C$2607,3,FALSE)),"",VLOOKUP(D1886,'CFDA Program Titles Table'!A$2:C$2607,3,FALSE)))</f>
        <v/>
      </c>
      <c r="J1886" s="70"/>
      <c r="K1886" s="70"/>
      <c r="L1886" s="2"/>
      <c r="M1886" s="10"/>
      <c r="N1886" s="10"/>
      <c r="R1886" s="17"/>
      <c r="S1886" s="106" t="str">
        <f>IFERROR(IF(J1886="Y", "Research And Development Programs Cluster:", VLOOKUP(D1886,'Cluster Info'!$A$2:$B$113,2,FALSE)), "Non Cluster:")</f>
        <v>Non Cluster:</v>
      </c>
      <c r="T1886" s="106">
        <f t="shared" si="145"/>
        <v>0</v>
      </c>
      <c r="U1886" s="106">
        <f t="shared" si="147"/>
        <v>0</v>
      </c>
      <c r="V1886" s="106">
        <f t="shared" si="148"/>
        <v>0</v>
      </c>
      <c r="W1886" s="119">
        <f t="shared" si="146"/>
        <v>0</v>
      </c>
      <c r="X1886" s="106">
        <f t="shared" si="149"/>
        <v>0</v>
      </c>
    </row>
    <row r="1887" spans="1:24" ht="14">
      <c r="A1887" s="198"/>
      <c r="D1887" s="1"/>
      <c r="E1887" s="1"/>
      <c r="F1887" s="187"/>
      <c r="G1887" s="187"/>
      <c r="H1887" s="80" t="str">
        <f>IF(ISERROR(IF(ISERROR(VLOOKUP((LEFT(D1887,2)),'Fed. Agency Identifier Table'!A$2:C$63,3,FALSE)),(VLOOKUP((LEFT(D1887,1)),'Fed. Agency Identifier Table'!A$2:C$63,3,FALSE)),(VLOOKUP((LEFT(D1887,2)),'Fed. Agency Identifier Table'!A$2:C$63,3,FALSE)))),"",(IF(ISERROR(VLOOKUP((LEFT(D1887,2)),'Fed. Agency Identifier Table'!A$2:C$63,3,FALSE)),(VLOOKUP((LEFT(D1887,1)),'Fed. Agency Identifier Table'!A$2:C$63,3,FALSE)),(VLOOKUP((LEFT(D1887,2)),'Fed. Agency Identifier Table'!A$2:C$63,3,FALSE)))))</f>
        <v/>
      </c>
      <c r="I1887" s="150" t="str">
        <f>IF(ISNUMBER(SEARCH("*.unk*",D1887)),"Other Federal Awards",IF(ISERROR(VLOOKUP(D1887,'CFDA Program Titles Table'!A$2:C$2607,3,FALSE)),"",VLOOKUP(D1887,'CFDA Program Titles Table'!A$2:C$2607,3,FALSE)))</f>
        <v/>
      </c>
      <c r="J1887" s="70"/>
      <c r="K1887" s="70"/>
      <c r="L1887" s="2"/>
      <c r="M1887" s="10"/>
      <c r="N1887" s="10"/>
      <c r="R1887" s="17"/>
      <c r="S1887" s="106" t="str">
        <f>IFERROR(IF(J1887="Y", "Research And Development Programs Cluster:", VLOOKUP(D1887,'Cluster Info'!$A$2:$B$113,2,FALSE)), "Non Cluster:")</f>
        <v>Non Cluster:</v>
      </c>
      <c r="T1887" s="106">
        <f t="shared" si="145"/>
        <v>0</v>
      </c>
      <c r="U1887" s="106">
        <f t="shared" si="147"/>
        <v>0</v>
      </c>
      <c r="V1887" s="106">
        <f t="shared" si="148"/>
        <v>0</v>
      </c>
      <c r="W1887" s="119">
        <f t="shared" si="146"/>
        <v>0</v>
      </c>
      <c r="X1887" s="106">
        <f t="shared" si="149"/>
        <v>0</v>
      </c>
    </row>
    <row r="1888" spans="1:24" ht="14">
      <c r="A1888" s="198"/>
      <c r="D1888" s="1"/>
      <c r="E1888" s="1"/>
      <c r="F1888" s="187"/>
      <c r="G1888" s="187"/>
      <c r="H1888" s="80" t="str">
        <f>IF(ISERROR(IF(ISERROR(VLOOKUP((LEFT(D1888,2)),'Fed. Agency Identifier Table'!A$2:C$63,3,FALSE)),(VLOOKUP((LEFT(D1888,1)),'Fed. Agency Identifier Table'!A$2:C$63,3,FALSE)),(VLOOKUP((LEFT(D1888,2)),'Fed. Agency Identifier Table'!A$2:C$63,3,FALSE)))),"",(IF(ISERROR(VLOOKUP((LEFT(D1888,2)),'Fed. Agency Identifier Table'!A$2:C$63,3,FALSE)),(VLOOKUP((LEFT(D1888,1)),'Fed. Agency Identifier Table'!A$2:C$63,3,FALSE)),(VLOOKUP((LEFT(D1888,2)),'Fed. Agency Identifier Table'!A$2:C$63,3,FALSE)))))</f>
        <v/>
      </c>
      <c r="I1888" s="150" t="str">
        <f>IF(ISNUMBER(SEARCH("*.unk*",D1888)),"Other Federal Awards",IF(ISERROR(VLOOKUP(D1888,'CFDA Program Titles Table'!A$2:C$2607,3,FALSE)),"",VLOOKUP(D1888,'CFDA Program Titles Table'!A$2:C$2607,3,FALSE)))</f>
        <v/>
      </c>
      <c r="J1888" s="70"/>
      <c r="K1888" s="70"/>
      <c r="L1888" s="2"/>
      <c r="M1888" s="10"/>
      <c r="N1888" s="10"/>
      <c r="R1888" s="17"/>
      <c r="S1888" s="106" t="str">
        <f>IFERROR(IF(J1888="Y", "Research And Development Programs Cluster:", VLOOKUP(D1888,'Cluster Info'!$A$2:$B$113,2,FALSE)), "Non Cluster:")</f>
        <v>Non Cluster:</v>
      </c>
      <c r="T1888" s="106">
        <f t="shared" si="145"/>
        <v>0</v>
      </c>
      <c r="U1888" s="106">
        <f t="shared" si="147"/>
        <v>0</v>
      </c>
      <c r="V1888" s="106">
        <f t="shared" si="148"/>
        <v>0</v>
      </c>
      <c r="W1888" s="119">
        <f t="shared" si="146"/>
        <v>0</v>
      </c>
      <c r="X1888" s="106">
        <f t="shared" si="149"/>
        <v>0</v>
      </c>
    </row>
    <row r="1889" spans="1:24" ht="14">
      <c r="A1889" s="198"/>
      <c r="D1889" s="1"/>
      <c r="E1889" s="1"/>
      <c r="F1889" s="187"/>
      <c r="G1889" s="187"/>
      <c r="H1889" s="80" t="str">
        <f>IF(ISERROR(IF(ISERROR(VLOOKUP((LEFT(D1889,2)),'Fed. Agency Identifier Table'!A$2:C$63,3,FALSE)),(VLOOKUP((LEFT(D1889,1)),'Fed. Agency Identifier Table'!A$2:C$63,3,FALSE)),(VLOOKUP((LEFT(D1889,2)),'Fed. Agency Identifier Table'!A$2:C$63,3,FALSE)))),"",(IF(ISERROR(VLOOKUP((LEFT(D1889,2)),'Fed. Agency Identifier Table'!A$2:C$63,3,FALSE)),(VLOOKUP((LEFT(D1889,1)),'Fed. Agency Identifier Table'!A$2:C$63,3,FALSE)),(VLOOKUP((LEFT(D1889,2)),'Fed. Agency Identifier Table'!A$2:C$63,3,FALSE)))))</f>
        <v/>
      </c>
      <c r="I1889" s="150" t="str">
        <f>IF(ISNUMBER(SEARCH("*.unk*",D1889)),"Other Federal Awards",IF(ISERROR(VLOOKUP(D1889,'CFDA Program Titles Table'!A$2:C$2607,3,FALSE)),"",VLOOKUP(D1889,'CFDA Program Titles Table'!A$2:C$2607,3,FALSE)))</f>
        <v/>
      </c>
      <c r="J1889" s="70"/>
      <c r="K1889" s="70"/>
      <c r="L1889" s="2"/>
      <c r="M1889" s="10"/>
      <c r="N1889" s="10"/>
      <c r="R1889" s="17"/>
      <c r="S1889" s="106" t="str">
        <f>IFERROR(IF(J1889="Y", "Research And Development Programs Cluster:", VLOOKUP(D1889,'Cluster Info'!$A$2:$B$113,2,FALSE)), "Non Cluster:")</f>
        <v>Non Cluster:</v>
      </c>
      <c r="T1889" s="106">
        <f t="shared" si="145"/>
        <v>0</v>
      </c>
      <c r="U1889" s="106">
        <f t="shared" si="147"/>
        <v>0</v>
      </c>
      <c r="V1889" s="106">
        <f t="shared" si="148"/>
        <v>0</v>
      </c>
      <c r="W1889" s="119">
        <f t="shared" si="146"/>
        <v>0</v>
      </c>
      <c r="X1889" s="106">
        <f t="shared" si="149"/>
        <v>0</v>
      </c>
    </row>
    <row r="1890" spans="1:24" ht="14">
      <c r="A1890" s="198"/>
      <c r="D1890" s="1"/>
      <c r="E1890" s="1"/>
      <c r="F1890" s="187"/>
      <c r="G1890" s="187"/>
      <c r="H1890" s="80" t="str">
        <f>IF(ISERROR(IF(ISERROR(VLOOKUP((LEFT(D1890,2)),'Fed. Agency Identifier Table'!A$2:C$63,3,FALSE)),(VLOOKUP((LEFT(D1890,1)),'Fed. Agency Identifier Table'!A$2:C$63,3,FALSE)),(VLOOKUP((LEFT(D1890,2)),'Fed. Agency Identifier Table'!A$2:C$63,3,FALSE)))),"",(IF(ISERROR(VLOOKUP((LEFT(D1890,2)),'Fed. Agency Identifier Table'!A$2:C$63,3,FALSE)),(VLOOKUP((LEFT(D1890,1)),'Fed. Agency Identifier Table'!A$2:C$63,3,FALSE)),(VLOOKUP((LEFT(D1890,2)),'Fed. Agency Identifier Table'!A$2:C$63,3,FALSE)))))</f>
        <v/>
      </c>
      <c r="I1890" s="150" t="str">
        <f>IF(ISNUMBER(SEARCH("*.unk*",D1890)),"Other Federal Awards",IF(ISERROR(VLOOKUP(D1890,'CFDA Program Titles Table'!A$2:C$2607,3,FALSE)),"",VLOOKUP(D1890,'CFDA Program Titles Table'!A$2:C$2607,3,FALSE)))</f>
        <v/>
      </c>
      <c r="J1890" s="70"/>
      <c r="K1890" s="70"/>
      <c r="L1890" s="2"/>
      <c r="M1890" s="10"/>
      <c r="N1890" s="10"/>
      <c r="R1890" s="17"/>
      <c r="S1890" s="106" t="str">
        <f>IFERROR(IF(J1890="Y", "Research And Development Programs Cluster:", VLOOKUP(D1890,'Cluster Info'!$A$2:$B$113,2,FALSE)), "Non Cluster:")</f>
        <v>Non Cluster:</v>
      </c>
      <c r="T1890" s="106">
        <f t="shared" si="145"/>
        <v>0</v>
      </c>
      <c r="U1890" s="106">
        <f t="shared" si="147"/>
        <v>0</v>
      </c>
      <c r="V1890" s="106">
        <f t="shared" si="148"/>
        <v>0</v>
      </c>
      <c r="W1890" s="119">
        <f t="shared" si="146"/>
        <v>0</v>
      </c>
      <c r="X1890" s="106">
        <f t="shared" si="149"/>
        <v>0</v>
      </c>
    </row>
    <row r="1891" spans="1:24" ht="14">
      <c r="A1891" s="198"/>
      <c r="D1891" s="1"/>
      <c r="E1891" s="1"/>
      <c r="F1891" s="187"/>
      <c r="G1891" s="187"/>
      <c r="H1891" s="80" t="str">
        <f>IF(ISERROR(IF(ISERROR(VLOOKUP((LEFT(D1891,2)),'Fed. Agency Identifier Table'!A$2:C$63,3,FALSE)),(VLOOKUP((LEFT(D1891,1)),'Fed. Agency Identifier Table'!A$2:C$63,3,FALSE)),(VLOOKUP((LEFT(D1891,2)),'Fed. Agency Identifier Table'!A$2:C$63,3,FALSE)))),"",(IF(ISERROR(VLOOKUP((LEFT(D1891,2)),'Fed. Agency Identifier Table'!A$2:C$63,3,FALSE)),(VLOOKUP((LEFT(D1891,1)),'Fed. Agency Identifier Table'!A$2:C$63,3,FALSE)),(VLOOKUP((LEFT(D1891,2)),'Fed. Agency Identifier Table'!A$2:C$63,3,FALSE)))))</f>
        <v/>
      </c>
      <c r="I1891" s="150" t="str">
        <f>IF(ISNUMBER(SEARCH("*.unk*",D1891)),"Other Federal Awards",IF(ISERROR(VLOOKUP(D1891,'CFDA Program Titles Table'!A$2:C$2607,3,FALSE)),"",VLOOKUP(D1891,'CFDA Program Titles Table'!A$2:C$2607,3,FALSE)))</f>
        <v/>
      </c>
      <c r="J1891" s="70"/>
      <c r="K1891" s="70"/>
      <c r="L1891" s="2"/>
      <c r="M1891" s="10"/>
      <c r="N1891" s="10"/>
      <c r="R1891" s="17"/>
      <c r="S1891" s="106" t="str">
        <f>IFERROR(IF(J1891="Y", "Research And Development Programs Cluster:", VLOOKUP(D1891,'Cluster Info'!$A$2:$B$113,2,FALSE)), "Non Cluster:")</f>
        <v>Non Cluster:</v>
      </c>
      <c r="T1891" s="106">
        <f t="shared" si="145"/>
        <v>0</v>
      </c>
      <c r="U1891" s="106">
        <f t="shared" si="147"/>
        <v>0</v>
      </c>
      <c r="V1891" s="106">
        <f t="shared" si="148"/>
        <v>0</v>
      </c>
      <c r="W1891" s="119">
        <f t="shared" si="146"/>
        <v>0</v>
      </c>
      <c r="X1891" s="106">
        <f t="shared" si="149"/>
        <v>0</v>
      </c>
    </row>
    <row r="1892" spans="1:24" ht="14">
      <c r="A1892" s="198"/>
      <c r="D1892" s="1"/>
      <c r="E1892" s="1"/>
      <c r="F1892" s="187"/>
      <c r="G1892" s="187"/>
      <c r="H1892" s="80" t="str">
        <f>IF(ISERROR(IF(ISERROR(VLOOKUP((LEFT(D1892,2)),'Fed. Agency Identifier Table'!A$2:C$63,3,FALSE)),(VLOOKUP((LEFT(D1892,1)),'Fed. Agency Identifier Table'!A$2:C$63,3,FALSE)),(VLOOKUP((LEFT(D1892,2)),'Fed. Agency Identifier Table'!A$2:C$63,3,FALSE)))),"",(IF(ISERROR(VLOOKUP((LEFT(D1892,2)),'Fed. Agency Identifier Table'!A$2:C$63,3,FALSE)),(VLOOKUP((LEFT(D1892,1)),'Fed. Agency Identifier Table'!A$2:C$63,3,FALSE)),(VLOOKUP((LEFT(D1892,2)),'Fed. Agency Identifier Table'!A$2:C$63,3,FALSE)))))</f>
        <v/>
      </c>
      <c r="I1892" s="150" t="str">
        <f>IF(ISNUMBER(SEARCH("*.unk*",D1892)),"Other Federal Awards",IF(ISERROR(VLOOKUP(D1892,'CFDA Program Titles Table'!A$2:C$2607,3,FALSE)),"",VLOOKUP(D1892,'CFDA Program Titles Table'!A$2:C$2607,3,FALSE)))</f>
        <v/>
      </c>
      <c r="J1892" s="70"/>
      <c r="K1892" s="70"/>
      <c r="L1892" s="2"/>
      <c r="M1892" s="10"/>
      <c r="N1892" s="10"/>
      <c r="R1892" s="17"/>
      <c r="S1892" s="106" t="str">
        <f>IFERROR(IF(J1892="Y", "Research And Development Programs Cluster:", VLOOKUP(D1892,'Cluster Info'!$A$2:$B$113,2,FALSE)), "Non Cluster:")</f>
        <v>Non Cluster:</v>
      </c>
      <c r="T1892" s="106">
        <f t="shared" si="145"/>
        <v>0</v>
      </c>
      <c r="U1892" s="106">
        <f t="shared" si="147"/>
        <v>0</v>
      </c>
      <c r="V1892" s="106">
        <f t="shared" si="148"/>
        <v>0</v>
      </c>
      <c r="W1892" s="119">
        <f t="shared" si="146"/>
        <v>0</v>
      </c>
      <c r="X1892" s="106">
        <f t="shared" si="149"/>
        <v>0</v>
      </c>
    </row>
    <row r="1893" spans="1:24" ht="14">
      <c r="A1893" s="198"/>
      <c r="D1893" s="1"/>
      <c r="E1893" s="1"/>
      <c r="F1893" s="187"/>
      <c r="G1893" s="187"/>
      <c r="H1893" s="80" t="str">
        <f>IF(ISERROR(IF(ISERROR(VLOOKUP((LEFT(D1893,2)),'Fed. Agency Identifier Table'!A$2:C$63,3,FALSE)),(VLOOKUP((LEFT(D1893,1)),'Fed. Agency Identifier Table'!A$2:C$63,3,FALSE)),(VLOOKUP((LEFT(D1893,2)),'Fed. Agency Identifier Table'!A$2:C$63,3,FALSE)))),"",(IF(ISERROR(VLOOKUP((LEFT(D1893,2)),'Fed. Agency Identifier Table'!A$2:C$63,3,FALSE)),(VLOOKUP((LEFT(D1893,1)),'Fed. Agency Identifier Table'!A$2:C$63,3,FALSE)),(VLOOKUP((LEFT(D1893,2)),'Fed. Agency Identifier Table'!A$2:C$63,3,FALSE)))))</f>
        <v/>
      </c>
      <c r="I1893" s="150" t="str">
        <f>IF(ISNUMBER(SEARCH("*.unk*",D1893)),"Other Federal Awards",IF(ISERROR(VLOOKUP(D1893,'CFDA Program Titles Table'!A$2:C$2607,3,FALSE)),"",VLOOKUP(D1893,'CFDA Program Titles Table'!A$2:C$2607,3,FALSE)))</f>
        <v/>
      </c>
      <c r="J1893" s="70"/>
      <c r="K1893" s="70"/>
      <c r="L1893" s="2"/>
      <c r="M1893" s="10"/>
      <c r="N1893" s="10"/>
      <c r="R1893" s="17"/>
      <c r="S1893" s="106" t="str">
        <f>IFERROR(IF(J1893="Y", "Research And Development Programs Cluster:", VLOOKUP(D1893,'Cluster Info'!$A$2:$B$113,2,FALSE)), "Non Cluster:")</f>
        <v>Non Cluster:</v>
      </c>
      <c r="T1893" s="106">
        <f t="shared" si="145"/>
        <v>0</v>
      </c>
      <c r="U1893" s="106">
        <f t="shared" si="147"/>
        <v>0</v>
      </c>
      <c r="V1893" s="106">
        <f t="shared" si="148"/>
        <v>0</v>
      </c>
      <c r="W1893" s="119">
        <f t="shared" si="146"/>
        <v>0</v>
      </c>
      <c r="X1893" s="106">
        <f t="shared" si="149"/>
        <v>0</v>
      </c>
    </row>
    <row r="1894" spans="1:24" ht="14">
      <c r="A1894" s="198"/>
      <c r="D1894" s="1"/>
      <c r="E1894" s="1"/>
      <c r="F1894" s="187"/>
      <c r="G1894" s="187"/>
      <c r="H1894" s="80" t="str">
        <f>IF(ISERROR(IF(ISERROR(VLOOKUP((LEFT(D1894,2)),'Fed. Agency Identifier Table'!A$2:C$63,3,FALSE)),(VLOOKUP((LEFT(D1894,1)),'Fed. Agency Identifier Table'!A$2:C$63,3,FALSE)),(VLOOKUP((LEFT(D1894,2)),'Fed. Agency Identifier Table'!A$2:C$63,3,FALSE)))),"",(IF(ISERROR(VLOOKUP((LEFT(D1894,2)),'Fed. Agency Identifier Table'!A$2:C$63,3,FALSE)),(VLOOKUP((LEFT(D1894,1)),'Fed. Agency Identifier Table'!A$2:C$63,3,FALSE)),(VLOOKUP((LEFT(D1894,2)),'Fed. Agency Identifier Table'!A$2:C$63,3,FALSE)))))</f>
        <v/>
      </c>
      <c r="I1894" s="150" t="str">
        <f>IF(ISNUMBER(SEARCH("*.unk*",D1894)),"Other Federal Awards",IF(ISERROR(VLOOKUP(D1894,'CFDA Program Titles Table'!A$2:C$2607,3,FALSE)),"",VLOOKUP(D1894,'CFDA Program Titles Table'!A$2:C$2607,3,FALSE)))</f>
        <v/>
      </c>
      <c r="J1894" s="70"/>
      <c r="K1894" s="70"/>
      <c r="L1894" s="2"/>
      <c r="M1894" s="10"/>
      <c r="N1894" s="10"/>
      <c r="R1894" s="17"/>
      <c r="S1894" s="106" t="str">
        <f>IFERROR(IF(J1894="Y", "Research And Development Programs Cluster:", VLOOKUP(D1894,'Cluster Info'!$A$2:$B$113,2,FALSE)), "Non Cluster:")</f>
        <v>Non Cluster:</v>
      </c>
      <c r="T1894" s="106">
        <f t="shared" si="145"/>
        <v>0</v>
      </c>
      <c r="U1894" s="106">
        <f t="shared" si="147"/>
        <v>0</v>
      </c>
      <c r="V1894" s="106">
        <f t="shared" si="148"/>
        <v>0</v>
      </c>
      <c r="W1894" s="119">
        <f t="shared" si="146"/>
        <v>0</v>
      </c>
      <c r="X1894" s="106">
        <f t="shared" si="149"/>
        <v>0</v>
      </c>
    </row>
    <row r="1895" spans="1:24" ht="14">
      <c r="A1895" s="198"/>
      <c r="D1895" s="1"/>
      <c r="E1895" s="1"/>
      <c r="F1895" s="187"/>
      <c r="G1895" s="187"/>
      <c r="H1895" s="80" t="str">
        <f>IF(ISERROR(IF(ISERROR(VLOOKUP((LEFT(D1895,2)),'Fed. Agency Identifier Table'!A$2:C$63,3,FALSE)),(VLOOKUP((LEFT(D1895,1)),'Fed. Agency Identifier Table'!A$2:C$63,3,FALSE)),(VLOOKUP((LEFT(D1895,2)),'Fed. Agency Identifier Table'!A$2:C$63,3,FALSE)))),"",(IF(ISERROR(VLOOKUP((LEFT(D1895,2)),'Fed. Agency Identifier Table'!A$2:C$63,3,FALSE)),(VLOOKUP((LEFT(D1895,1)),'Fed. Agency Identifier Table'!A$2:C$63,3,FALSE)),(VLOOKUP((LEFT(D1895,2)),'Fed. Agency Identifier Table'!A$2:C$63,3,FALSE)))))</f>
        <v/>
      </c>
      <c r="I1895" s="150" t="str">
        <f>IF(ISNUMBER(SEARCH("*.unk*",D1895)),"Other Federal Awards",IF(ISERROR(VLOOKUP(D1895,'CFDA Program Titles Table'!A$2:C$2607,3,FALSE)),"",VLOOKUP(D1895,'CFDA Program Titles Table'!A$2:C$2607,3,FALSE)))</f>
        <v/>
      </c>
      <c r="J1895" s="70"/>
      <c r="K1895" s="70"/>
      <c r="L1895" s="2"/>
      <c r="M1895" s="10"/>
      <c r="N1895" s="10"/>
      <c r="R1895" s="17"/>
      <c r="S1895" s="106" t="str">
        <f>IFERROR(IF(J1895="Y", "Research And Development Programs Cluster:", VLOOKUP(D1895,'Cluster Info'!$A$2:$B$113,2,FALSE)), "Non Cluster:")</f>
        <v>Non Cluster:</v>
      </c>
      <c r="T1895" s="106">
        <f t="shared" si="145"/>
        <v>0</v>
      </c>
      <c r="U1895" s="106">
        <f t="shared" si="147"/>
        <v>0</v>
      </c>
      <c r="V1895" s="106">
        <f t="shared" si="148"/>
        <v>0</v>
      </c>
      <c r="W1895" s="119">
        <f t="shared" si="146"/>
        <v>0</v>
      </c>
      <c r="X1895" s="106">
        <f t="shared" si="149"/>
        <v>0</v>
      </c>
    </row>
    <row r="1896" spans="1:24" ht="14">
      <c r="A1896" s="198"/>
      <c r="D1896" s="1"/>
      <c r="E1896" s="1"/>
      <c r="F1896" s="187"/>
      <c r="G1896" s="187"/>
      <c r="H1896" s="80" t="str">
        <f>IF(ISERROR(IF(ISERROR(VLOOKUP((LEFT(D1896,2)),'Fed. Agency Identifier Table'!A$2:C$63,3,FALSE)),(VLOOKUP((LEFT(D1896,1)),'Fed. Agency Identifier Table'!A$2:C$63,3,FALSE)),(VLOOKUP((LEFT(D1896,2)),'Fed. Agency Identifier Table'!A$2:C$63,3,FALSE)))),"",(IF(ISERROR(VLOOKUP((LEFT(D1896,2)),'Fed. Agency Identifier Table'!A$2:C$63,3,FALSE)),(VLOOKUP((LEFT(D1896,1)),'Fed. Agency Identifier Table'!A$2:C$63,3,FALSE)),(VLOOKUP((LEFT(D1896,2)),'Fed. Agency Identifier Table'!A$2:C$63,3,FALSE)))))</f>
        <v/>
      </c>
      <c r="I1896" s="150" t="str">
        <f>IF(ISNUMBER(SEARCH("*.unk*",D1896)),"Other Federal Awards",IF(ISERROR(VLOOKUP(D1896,'CFDA Program Titles Table'!A$2:C$2607,3,FALSE)),"",VLOOKUP(D1896,'CFDA Program Titles Table'!A$2:C$2607,3,FALSE)))</f>
        <v/>
      </c>
      <c r="J1896" s="70"/>
      <c r="K1896" s="70"/>
      <c r="L1896" s="2"/>
      <c r="M1896" s="10"/>
      <c r="N1896" s="10"/>
      <c r="R1896" s="17"/>
      <c r="S1896" s="106" t="str">
        <f>IFERROR(IF(J1896="Y", "Research And Development Programs Cluster:", VLOOKUP(D1896,'Cluster Info'!$A$2:$B$113,2,FALSE)), "Non Cluster:")</f>
        <v>Non Cluster:</v>
      </c>
      <c r="T1896" s="106">
        <f t="shared" si="145"/>
        <v>0</v>
      </c>
      <c r="U1896" s="106">
        <f t="shared" si="147"/>
        <v>0</v>
      </c>
      <c r="V1896" s="106">
        <f t="shared" si="148"/>
        <v>0</v>
      </c>
      <c r="W1896" s="119">
        <f t="shared" si="146"/>
        <v>0</v>
      </c>
      <c r="X1896" s="106">
        <f t="shared" si="149"/>
        <v>0</v>
      </c>
    </row>
    <row r="1897" spans="1:24" ht="14">
      <c r="A1897" s="198"/>
      <c r="D1897" s="1"/>
      <c r="E1897" s="1"/>
      <c r="F1897" s="187"/>
      <c r="G1897" s="187"/>
      <c r="H1897" s="80" t="str">
        <f>IF(ISERROR(IF(ISERROR(VLOOKUP((LEFT(D1897,2)),'Fed. Agency Identifier Table'!A$2:C$63,3,FALSE)),(VLOOKUP((LEFT(D1897,1)),'Fed. Agency Identifier Table'!A$2:C$63,3,FALSE)),(VLOOKUP((LEFT(D1897,2)),'Fed. Agency Identifier Table'!A$2:C$63,3,FALSE)))),"",(IF(ISERROR(VLOOKUP((LEFT(D1897,2)),'Fed. Agency Identifier Table'!A$2:C$63,3,FALSE)),(VLOOKUP((LEFT(D1897,1)),'Fed. Agency Identifier Table'!A$2:C$63,3,FALSE)),(VLOOKUP((LEFT(D1897,2)),'Fed. Agency Identifier Table'!A$2:C$63,3,FALSE)))))</f>
        <v/>
      </c>
      <c r="I1897" s="150" t="str">
        <f>IF(ISNUMBER(SEARCH("*.unk*",D1897)),"Other Federal Awards",IF(ISERROR(VLOOKUP(D1897,'CFDA Program Titles Table'!A$2:C$2607,3,FALSE)),"",VLOOKUP(D1897,'CFDA Program Titles Table'!A$2:C$2607,3,FALSE)))</f>
        <v/>
      </c>
      <c r="J1897" s="70"/>
      <c r="K1897" s="70"/>
      <c r="L1897" s="2"/>
      <c r="M1897" s="10"/>
      <c r="N1897" s="10"/>
      <c r="R1897" s="17"/>
      <c r="S1897" s="106" t="str">
        <f>IFERROR(IF(J1897="Y", "Research And Development Programs Cluster:", VLOOKUP(D1897,'Cluster Info'!$A$2:$B$113,2,FALSE)), "Non Cluster:")</f>
        <v>Non Cluster:</v>
      </c>
      <c r="T1897" s="106">
        <f t="shared" si="145"/>
        <v>0</v>
      </c>
      <c r="U1897" s="106">
        <f t="shared" si="147"/>
        <v>0</v>
      </c>
      <c r="V1897" s="106">
        <f t="shared" si="148"/>
        <v>0</v>
      </c>
      <c r="W1897" s="119">
        <f t="shared" si="146"/>
        <v>0</v>
      </c>
      <c r="X1897" s="106">
        <f t="shared" si="149"/>
        <v>0</v>
      </c>
    </row>
    <row r="1898" spans="1:24" ht="14">
      <c r="A1898" s="198"/>
      <c r="D1898" s="1"/>
      <c r="E1898" s="1"/>
      <c r="F1898" s="187"/>
      <c r="G1898" s="187"/>
      <c r="H1898" s="80" t="str">
        <f>IF(ISERROR(IF(ISERROR(VLOOKUP((LEFT(D1898,2)),'Fed. Agency Identifier Table'!A$2:C$63,3,FALSE)),(VLOOKUP((LEFT(D1898,1)),'Fed. Agency Identifier Table'!A$2:C$63,3,FALSE)),(VLOOKUP((LEFT(D1898,2)),'Fed. Agency Identifier Table'!A$2:C$63,3,FALSE)))),"",(IF(ISERROR(VLOOKUP((LEFT(D1898,2)),'Fed. Agency Identifier Table'!A$2:C$63,3,FALSE)),(VLOOKUP((LEFT(D1898,1)),'Fed. Agency Identifier Table'!A$2:C$63,3,FALSE)),(VLOOKUP((LEFT(D1898,2)),'Fed. Agency Identifier Table'!A$2:C$63,3,FALSE)))))</f>
        <v/>
      </c>
      <c r="I1898" s="150" t="str">
        <f>IF(ISNUMBER(SEARCH("*.unk*",D1898)),"Other Federal Awards",IF(ISERROR(VLOOKUP(D1898,'CFDA Program Titles Table'!A$2:C$2607,3,FALSE)),"",VLOOKUP(D1898,'CFDA Program Titles Table'!A$2:C$2607,3,FALSE)))</f>
        <v/>
      </c>
      <c r="J1898" s="70"/>
      <c r="K1898" s="70"/>
      <c r="L1898" s="2"/>
      <c r="M1898" s="10"/>
      <c r="N1898" s="10"/>
      <c r="R1898" s="17"/>
      <c r="S1898" s="106" t="str">
        <f>IFERROR(IF(J1898="Y", "Research And Development Programs Cluster:", VLOOKUP(D1898,'Cluster Info'!$A$2:$B$113,2,FALSE)), "Non Cluster:")</f>
        <v>Non Cluster:</v>
      </c>
      <c r="T1898" s="106">
        <f t="shared" si="145"/>
        <v>0</v>
      </c>
      <c r="U1898" s="106">
        <f t="shared" si="147"/>
        <v>0</v>
      </c>
      <c r="V1898" s="106">
        <f t="shared" si="148"/>
        <v>0</v>
      </c>
      <c r="W1898" s="119">
        <f t="shared" si="146"/>
        <v>0</v>
      </c>
      <c r="X1898" s="106">
        <f t="shared" si="149"/>
        <v>0</v>
      </c>
    </row>
    <row r="1899" spans="1:24" ht="14">
      <c r="A1899" s="198"/>
      <c r="D1899" s="1"/>
      <c r="E1899" s="1"/>
      <c r="F1899" s="187"/>
      <c r="G1899" s="187"/>
      <c r="H1899" s="80" t="str">
        <f>IF(ISERROR(IF(ISERROR(VLOOKUP((LEFT(D1899,2)),'Fed. Agency Identifier Table'!A$2:C$63,3,FALSE)),(VLOOKUP((LEFT(D1899,1)),'Fed. Agency Identifier Table'!A$2:C$63,3,FALSE)),(VLOOKUP((LEFT(D1899,2)),'Fed. Agency Identifier Table'!A$2:C$63,3,FALSE)))),"",(IF(ISERROR(VLOOKUP((LEFT(D1899,2)),'Fed. Agency Identifier Table'!A$2:C$63,3,FALSE)),(VLOOKUP((LEFT(D1899,1)),'Fed. Agency Identifier Table'!A$2:C$63,3,FALSE)),(VLOOKUP((LEFT(D1899,2)),'Fed. Agency Identifier Table'!A$2:C$63,3,FALSE)))))</f>
        <v/>
      </c>
      <c r="I1899" s="150" t="str">
        <f>IF(ISNUMBER(SEARCH("*.unk*",D1899)),"Other Federal Awards",IF(ISERROR(VLOOKUP(D1899,'CFDA Program Titles Table'!A$2:C$2607,3,FALSE)),"",VLOOKUP(D1899,'CFDA Program Titles Table'!A$2:C$2607,3,FALSE)))</f>
        <v/>
      </c>
      <c r="J1899" s="70"/>
      <c r="K1899" s="70"/>
      <c r="L1899" s="2"/>
      <c r="M1899" s="10"/>
      <c r="N1899" s="10"/>
      <c r="R1899" s="17"/>
      <c r="S1899" s="106" t="str">
        <f>IFERROR(IF(J1899="Y", "Research And Development Programs Cluster:", VLOOKUP(D1899,'Cluster Info'!$A$2:$B$113,2,FALSE)), "Non Cluster:")</f>
        <v>Non Cluster:</v>
      </c>
      <c r="T1899" s="106">
        <f t="shared" si="145"/>
        <v>0</v>
      </c>
      <c r="U1899" s="106">
        <f t="shared" si="147"/>
        <v>0</v>
      </c>
      <c r="V1899" s="106">
        <f t="shared" si="148"/>
        <v>0</v>
      </c>
      <c r="W1899" s="119">
        <f t="shared" si="146"/>
        <v>0</v>
      </c>
      <c r="X1899" s="106">
        <f t="shared" si="149"/>
        <v>0</v>
      </c>
    </row>
    <row r="1900" spans="1:24" ht="14">
      <c r="A1900" s="198"/>
      <c r="D1900" s="1"/>
      <c r="E1900" s="1"/>
      <c r="F1900" s="187"/>
      <c r="G1900" s="187"/>
      <c r="H1900" s="80" t="str">
        <f>IF(ISERROR(IF(ISERROR(VLOOKUP((LEFT(D1900,2)),'Fed. Agency Identifier Table'!A$2:C$63,3,FALSE)),(VLOOKUP((LEFT(D1900,1)),'Fed. Agency Identifier Table'!A$2:C$63,3,FALSE)),(VLOOKUP((LEFT(D1900,2)),'Fed. Agency Identifier Table'!A$2:C$63,3,FALSE)))),"",(IF(ISERROR(VLOOKUP((LEFT(D1900,2)),'Fed. Agency Identifier Table'!A$2:C$63,3,FALSE)),(VLOOKUP((LEFT(D1900,1)),'Fed. Agency Identifier Table'!A$2:C$63,3,FALSE)),(VLOOKUP((LEFT(D1900,2)),'Fed. Agency Identifier Table'!A$2:C$63,3,FALSE)))))</f>
        <v/>
      </c>
      <c r="I1900" s="150" t="str">
        <f>IF(ISNUMBER(SEARCH("*.unk*",D1900)),"Other Federal Awards",IF(ISERROR(VLOOKUP(D1900,'CFDA Program Titles Table'!A$2:C$2607,3,FALSE)),"",VLOOKUP(D1900,'CFDA Program Titles Table'!A$2:C$2607,3,FALSE)))</f>
        <v/>
      </c>
      <c r="J1900" s="70"/>
      <c r="K1900" s="70"/>
      <c r="L1900" s="2"/>
      <c r="M1900" s="10"/>
      <c r="N1900" s="10"/>
      <c r="R1900" s="17"/>
      <c r="S1900" s="106" t="str">
        <f>IFERROR(IF(J1900="Y", "Research And Development Programs Cluster:", VLOOKUP(D1900,'Cluster Info'!$A$2:$B$113,2,FALSE)), "Non Cluster:")</f>
        <v>Non Cluster:</v>
      </c>
      <c r="T1900" s="106">
        <f t="shared" si="145"/>
        <v>0</v>
      </c>
      <c r="U1900" s="106">
        <f t="shared" si="147"/>
        <v>0</v>
      </c>
      <c r="V1900" s="106">
        <f t="shared" si="148"/>
        <v>0</v>
      </c>
      <c r="W1900" s="119">
        <f t="shared" si="146"/>
        <v>0</v>
      </c>
      <c r="X1900" s="106">
        <f t="shared" si="149"/>
        <v>0</v>
      </c>
    </row>
    <row r="1901" spans="1:24" ht="14">
      <c r="A1901" s="198"/>
      <c r="D1901" s="1"/>
      <c r="E1901" s="1"/>
      <c r="F1901" s="187"/>
      <c r="G1901" s="187"/>
      <c r="H1901" s="80" t="str">
        <f>IF(ISERROR(IF(ISERROR(VLOOKUP((LEFT(D1901,2)),'Fed. Agency Identifier Table'!A$2:C$63,3,FALSE)),(VLOOKUP((LEFT(D1901,1)),'Fed. Agency Identifier Table'!A$2:C$63,3,FALSE)),(VLOOKUP((LEFT(D1901,2)),'Fed. Agency Identifier Table'!A$2:C$63,3,FALSE)))),"",(IF(ISERROR(VLOOKUP((LEFT(D1901,2)),'Fed. Agency Identifier Table'!A$2:C$63,3,FALSE)),(VLOOKUP((LEFT(D1901,1)),'Fed. Agency Identifier Table'!A$2:C$63,3,FALSE)),(VLOOKUP((LEFT(D1901,2)),'Fed. Agency Identifier Table'!A$2:C$63,3,FALSE)))))</f>
        <v/>
      </c>
      <c r="I1901" s="150" t="str">
        <f>IF(ISNUMBER(SEARCH("*.unk*",D1901)),"Other Federal Awards",IF(ISERROR(VLOOKUP(D1901,'CFDA Program Titles Table'!A$2:C$2607,3,FALSE)),"",VLOOKUP(D1901,'CFDA Program Titles Table'!A$2:C$2607,3,FALSE)))</f>
        <v/>
      </c>
      <c r="J1901" s="70"/>
      <c r="K1901" s="70"/>
      <c r="L1901" s="2"/>
      <c r="M1901" s="10"/>
      <c r="N1901" s="10"/>
      <c r="R1901" s="17"/>
      <c r="S1901" s="106" t="str">
        <f>IFERROR(IF(J1901="Y", "Research And Development Programs Cluster:", VLOOKUP(D1901,'Cluster Info'!$A$2:$B$113,2,FALSE)), "Non Cluster:")</f>
        <v>Non Cluster:</v>
      </c>
      <c r="T1901" s="106">
        <f t="shared" si="145"/>
        <v>0</v>
      </c>
      <c r="U1901" s="106">
        <f t="shared" si="147"/>
        <v>0</v>
      </c>
      <c r="V1901" s="106">
        <f t="shared" si="148"/>
        <v>0</v>
      </c>
      <c r="W1901" s="119">
        <f t="shared" si="146"/>
        <v>0</v>
      </c>
      <c r="X1901" s="106">
        <f t="shared" si="149"/>
        <v>0</v>
      </c>
    </row>
    <row r="1902" spans="1:24" ht="14">
      <c r="A1902" s="198"/>
      <c r="D1902" s="1"/>
      <c r="E1902" s="1"/>
      <c r="F1902" s="187"/>
      <c r="G1902" s="187"/>
      <c r="H1902" s="80" t="str">
        <f>IF(ISERROR(IF(ISERROR(VLOOKUP((LEFT(D1902,2)),'Fed. Agency Identifier Table'!A$2:C$63,3,FALSE)),(VLOOKUP((LEFT(D1902,1)),'Fed. Agency Identifier Table'!A$2:C$63,3,FALSE)),(VLOOKUP((LEFT(D1902,2)),'Fed. Agency Identifier Table'!A$2:C$63,3,FALSE)))),"",(IF(ISERROR(VLOOKUP((LEFT(D1902,2)),'Fed. Agency Identifier Table'!A$2:C$63,3,FALSE)),(VLOOKUP((LEFT(D1902,1)),'Fed. Agency Identifier Table'!A$2:C$63,3,FALSE)),(VLOOKUP((LEFT(D1902,2)),'Fed. Agency Identifier Table'!A$2:C$63,3,FALSE)))))</f>
        <v/>
      </c>
      <c r="I1902" s="150" t="str">
        <f>IF(ISNUMBER(SEARCH("*.unk*",D1902)),"Other Federal Awards",IF(ISERROR(VLOOKUP(D1902,'CFDA Program Titles Table'!A$2:C$2607,3,FALSE)),"",VLOOKUP(D1902,'CFDA Program Titles Table'!A$2:C$2607,3,FALSE)))</f>
        <v/>
      </c>
      <c r="J1902" s="70"/>
      <c r="K1902" s="70"/>
      <c r="L1902" s="2"/>
      <c r="M1902" s="10"/>
      <c r="N1902" s="10"/>
      <c r="R1902" s="17"/>
      <c r="S1902" s="106" t="str">
        <f>IFERROR(IF(J1902="Y", "Research And Development Programs Cluster:", VLOOKUP(D1902,'Cluster Info'!$A$2:$B$113,2,FALSE)), "Non Cluster:")</f>
        <v>Non Cluster:</v>
      </c>
      <c r="T1902" s="106">
        <f t="shared" si="145"/>
        <v>0</v>
      </c>
      <c r="U1902" s="106">
        <f t="shared" si="147"/>
        <v>0</v>
      </c>
      <c r="V1902" s="106">
        <f t="shared" si="148"/>
        <v>0</v>
      </c>
      <c r="W1902" s="119">
        <f t="shared" si="146"/>
        <v>0</v>
      </c>
      <c r="X1902" s="106">
        <f t="shared" si="149"/>
        <v>0</v>
      </c>
    </row>
    <row r="1903" spans="1:24" ht="14">
      <c r="A1903" s="198"/>
      <c r="D1903" s="1"/>
      <c r="E1903" s="1"/>
      <c r="F1903" s="187"/>
      <c r="G1903" s="187"/>
      <c r="H1903" s="80" t="str">
        <f>IF(ISERROR(IF(ISERROR(VLOOKUP((LEFT(D1903,2)),'Fed. Agency Identifier Table'!A$2:C$63,3,FALSE)),(VLOOKUP((LEFT(D1903,1)),'Fed. Agency Identifier Table'!A$2:C$63,3,FALSE)),(VLOOKUP((LEFT(D1903,2)),'Fed. Agency Identifier Table'!A$2:C$63,3,FALSE)))),"",(IF(ISERROR(VLOOKUP((LEFT(D1903,2)),'Fed. Agency Identifier Table'!A$2:C$63,3,FALSE)),(VLOOKUP((LEFT(D1903,1)),'Fed. Agency Identifier Table'!A$2:C$63,3,FALSE)),(VLOOKUP((LEFT(D1903,2)),'Fed. Agency Identifier Table'!A$2:C$63,3,FALSE)))))</f>
        <v/>
      </c>
      <c r="I1903" s="150" t="str">
        <f>IF(ISNUMBER(SEARCH("*.unk*",D1903)),"Other Federal Awards",IF(ISERROR(VLOOKUP(D1903,'CFDA Program Titles Table'!A$2:C$2607,3,FALSE)),"",VLOOKUP(D1903,'CFDA Program Titles Table'!A$2:C$2607,3,FALSE)))</f>
        <v/>
      </c>
      <c r="J1903" s="70"/>
      <c r="K1903" s="70"/>
      <c r="L1903" s="2"/>
      <c r="M1903" s="10"/>
      <c r="N1903" s="10"/>
      <c r="R1903" s="17"/>
      <c r="S1903" s="106" t="str">
        <f>IFERROR(IF(J1903="Y", "Research And Development Programs Cluster:", VLOOKUP(D1903,'Cluster Info'!$A$2:$B$113,2,FALSE)), "Non Cluster:")</f>
        <v>Non Cluster:</v>
      </c>
      <c r="T1903" s="106">
        <f t="shared" si="145"/>
        <v>0</v>
      </c>
      <c r="U1903" s="106">
        <f t="shared" si="147"/>
        <v>0</v>
      </c>
      <c r="V1903" s="106">
        <f t="shared" si="148"/>
        <v>0</v>
      </c>
      <c r="W1903" s="119">
        <f t="shared" si="146"/>
        <v>0</v>
      </c>
      <c r="X1903" s="106">
        <f t="shared" si="149"/>
        <v>0</v>
      </c>
    </row>
    <row r="1904" spans="1:24" ht="14">
      <c r="A1904" s="198"/>
      <c r="D1904" s="1"/>
      <c r="E1904" s="1"/>
      <c r="F1904" s="187"/>
      <c r="G1904" s="187"/>
      <c r="H1904" s="80" t="str">
        <f>IF(ISERROR(IF(ISERROR(VLOOKUP((LEFT(D1904,2)),'Fed. Agency Identifier Table'!A$2:C$63,3,FALSE)),(VLOOKUP((LEFT(D1904,1)),'Fed. Agency Identifier Table'!A$2:C$63,3,FALSE)),(VLOOKUP((LEFT(D1904,2)),'Fed. Agency Identifier Table'!A$2:C$63,3,FALSE)))),"",(IF(ISERROR(VLOOKUP((LEFT(D1904,2)),'Fed. Agency Identifier Table'!A$2:C$63,3,FALSE)),(VLOOKUP((LEFT(D1904,1)),'Fed. Agency Identifier Table'!A$2:C$63,3,FALSE)),(VLOOKUP((LEFT(D1904,2)),'Fed. Agency Identifier Table'!A$2:C$63,3,FALSE)))))</f>
        <v/>
      </c>
      <c r="I1904" s="150" t="str">
        <f>IF(ISNUMBER(SEARCH("*.unk*",D1904)),"Other Federal Awards",IF(ISERROR(VLOOKUP(D1904,'CFDA Program Titles Table'!A$2:C$2607,3,FALSE)),"",VLOOKUP(D1904,'CFDA Program Titles Table'!A$2:C$2607,3,FALSE)))</f>
        <v/>
      </c>
      <c r="J1904" s="70"/>
      <c r="K1904" s="70"/>
      <c r="L1904" s="2"/>
      <c r="M1904" s="10"/>
      <c r="N1904" s="10"/>
      <c r="R1904" s="17"/>
      <c r="S1904" s="106" t="str">
        <f>IFERROR(IF(J1904="Y", "Research And Development Programs Cluster:", VLOOKUP(D1904,'Cluster Info'!$A$2:$B$113,2,FALSE)), "Non Cluster:")</f>
        <v>Non Cluster:</v>
      </c>
      <c r="T1904" s="106">
        <f t="shared" si="145"/>
        <v>0</v>
      </c>
      <c r="U1904" s="106">
        <f t="shared" si="147"/>
        <v>0</v>
      </c>
      <c r="V1904" s="106">
        <f t="shared" si="148"/>
        <v>0</v>
      </c>
      <c r="W1904" s="119">
        <f t="shared" si="146"/>
        <v>0</v>
      </c>
      <c r="X1904" s="106">
        <f t="shared" si="149"/>
        <v>0</v>
      </c>
    </row>
    <row r="1905" spans="1:24" ht="14">
      <c r="A1905" s="198"/>
      <c r="D1905" s="1"/>
      <c r="E1905" s="1"/>
      <c r="F1905" s="187"/>
      <c r="G1905" s="187"/>
      <c r="H1905" s="80" t="str">
        <f>IF(ISERROR(IF(ISERROR(VLOOKUP((LEFT(D1905,2)),'Fed. Agency Identifier Table'!A$2:C$63,3,FALSE)),(VLOOKUP((LEFT(D1905,1)),'Fed. Agency Identifier Table'!A$2:C$63,3,FALSE)),(VLOOKUP((LEFT(D1905,2)),'Fed. Agency Identifier Table'!A$2:C$63,3,FALSE)))),"",(IF(ISERROR(VLOOKUP((LEFT(D1905,2)),'Fed. Agency Identifier Table'!A$2:C$63,3,FALSE)),(VLOOKUP((LEFT(D1905,1)),'Fed. Agency Identifier Table'!A$2:C$63,3,FALSE)),(VLOOKUP((LEFT(D1905,2)),'Fed. Agency Identifier Table'!A$2:C$63,3,FALSE)))))</f>
        <v/>
      </c>
      <c r="I1905" s="150" t="str">
        <f>IF(ISNUMBER(SEARCH("*.unk*",D1905)),"Other Federal Awards",IF(ISERROR(VLOOKUP(D1905,'CFDA Program Titles Table'!A$2:C$2607,3,FALSE)),"",VLOOKUP(D1905,'CFDA Program Titles Table'!A$2:C$2607,3,FALSE)))</f>
        <v/>
      </c>
      <c r="J1905" s="70"/>
      <c r="K1905" s="70"/>
      <c r="L1905" s="2"/>
      <c r="M1905" s="10"/>
      <c r="N1905" s="10"/>
      <c r="R1905" s="17"/>
      <c r="S1905" s="106" t="str">
        <f>IFERROR(IF(J1905="Y", "Research And Development Programs Cluster:", VLOOKUP(D1905,'Cluster Info'!$A$2:$B$113,2,FALSE)), "Non Cluster:")</f>
        <v>Non Cluster:</v>
      </c>
      <c r="T1905" s="106">
        <f t="shared" si="145"/>
        <v>0</v>
      </c>
      <c r="U1905" s="106">
        <f t="shared" si="147"/>
        <v>0</v>
      </c>
      <c r="V1905" s="106">
        <f t="shared" si="148"/>
        <v>0</v>
      </c>
      <c r="W1905" s="119">
        <f t="shared" si="146"/>
        <v>0</v>
      </c>
      <c r="X1905" s="106">
        <f t="shared" si="149"/>
        <v>0</v>
      </c>
    </row>
    <row r="1906" spans="1:24" ht="14">
      <c r="A1906" s="198"/>
      <c r="D1906" s="1"/>
      <c r="E1906" s="1"/>
      <c r="F1906" s="187"/>
      <c r="G1906" s="187"/>
      <c r="H1906" s="80" t="str">
        <f>IF(ISERROR(IF(ISERROR(VLOOKUP((LEFT(D1906,2)),'Fed. Agency Identifier Table'!A$2:C$63,3,FALSE)),(VLOOKUP((LEFT(D1906,1)),'Fed. Agency Identifier Table'!A$2:C$63,3,FALSE)),(VLOOKUP((LEFT(D1906,2)),'Fed. Agency Identifier Table'!A$2:C$63,3,FALSE)))),"",(IF(ISERROR(VLOOKUP((LEFT(D1906,2)),'Fed. Agency Identifier Table'!A$2:C$63,3,FALSE)),(VLOOKUP((LEFT(D1906,1)),'Fed. Agency Identifier Table'!A$2:C$63,3,FALSE)),(VLOOKUP((LEFT(D1906,2)),'Fed. Agency Identifier Table'!A$2:C$63,3,FALSE)))))</f>
        <v/>
      </c>
      <c r="I1906" s="150" t="str">
        <f>IF(ISNUMBER(SEARCH("*.unk*",D1906)),"Other Federal Awards",IF(ISERROR(VLOOKUP(D1906,'CFDA Program Titles Table'!A$2:C$2607,3,FALSE)),"",VLOOKUP(D1906,'CFDA Program Titles Table'!A$2:C$2607,3,FALSE)))</f>
        <v/>
      </c>
      <c r="J1906" s="70"/>
      <c r="K1906" s="70"/>
      <c r="L1906" s="2"/>
      <c r="M1906" s="10"/>
      <c r="N1906" s="10"/>
      <c r="R1906" s="17"/>
      <c r="S1906" s="106" t="str">
        <f>IFERROR(IF(J1906="Y", "Research And Development Programs Cluster:", VLOOKUP(D1906,'Cluster Info'!$A$2:$B$113,2,FALSE)), "Non Cluster:")</f>
        <v>Non Cluster:</v>
      </c>
      <c r="T1906" s="106">
        <f t="shared" si="145"/>
        <v>0</v>
      </c>
      <c r="U1906" s="106">
        <f t="shared" si="147"/>
        <v>0</v>
      </c>
      <c r="V1906" s="106">
        <f t="shared" si="148"/>
        <v>0</v>
      </c>
      <c r="W1906" s="119">
        <f t="shared" si="146"/>
        <v>0</v>
      </c>
      <c r="X1906" s="106">
        <f t="shared" si="149"/>
        <v>0</v>
      </c>
    </row>
    <row r="1907" spans="1:24" ht="14">
      <c r="A1907" s="198"/>
      <c r="D1907" s="1"/>
      <c r="E1907" s="1"/>
      <c r="F1907" s="187"/>
      <c r="G1907" s="187"/>
      <c r="H1907" s="80" t="str">
        <f>IF(ISERROR(IF(ISERROR(VLOOKUP((LEFT(D1907,2)),'Fed. Agency Identifier Table'!A$2:C$63,3,FALSE)),(VLOOKUP((LEFT(D1907,1)),'Fed. Agency Identifier Table'!A$2:C$63,3,FALSE)),(VLOOKUP((LEFT(D1907,2)),'Fed. Agency Identifier Table'!A$2:C$63,3,FALSE)))),"",(IF(ISERROR(VLOOKUP((LEFT(D1907,2)),'Fed. Agency Identifier Table'!A$2:C$63,3,FALSE)),(VLOOKUP((LEFT(D1907,1)),'Fed. Agency Identifier Table'!A$2:C$63,3,FALSE)),(VLOOKUP((LEFT(D1907,2)),'Fed. Agency Identifier Table'!A$2:C$63,3,FALSE)))))</f>
        <v/>
      </c>
      <c r="I1907" s="150" t="str">
        <f>IF(ISNUMBER(SEARCH("*.unk*",D1907)),"Other Federal Awards",IF(ISERROR(VLOOKUP(D1907,'CFDA Program Titles Table'!A$2:C$2607,3,FALSE)),"",VLOOKUP(D1907,'CFDA Program Titles Table'!A$2:C$2607,3,FALSE)))</f>
        <v/>
      </c>
      <c r="J1907" s="70"/>
      <c r="K1907" s="70"/>
      <c r="L1907" s="2"/>
      <c r="M1907" s="10"/>
      <c r="N1907" s="10"/>
      <c r="R1907" s="17"/>
      <c r="S1907" s="106" t="str">
        <f>IFERROR(IF(J1907="Y", "Research And Development Programs Cluster:", VLOOKUP(D1907,'Cluster Info'!$A$2:$B$113,2,FALSE)), "Non Cluster:")</f>
        <v>Non Cluster:</v>
      </c>
      <c r="T1907" s="106">
        <f t="shared" si="145"/>
        <v>0</v>
      </c>
      <c r="U1907" s="106">
        <f t="shared" si="147"/>
        <v>0</v>
      </c>
      <c r="V1907" s="106">
        <f t="shared" si="148"/>
        <v>0</v>
      </c>
      <c r="W1907" s="119">
        <f t="shared" si="146"/>
        <v>0</v>
      </c>
      <c r="X1907" s="106">
        <f t="shared" si="149"/>
        <v>0</v>
      </c>
    </row>
    <row r="1908" spans="1:24" ht="14">
      <c r="A1908" s="198"/>
      <c r="D1908" s="1"/>
      <c r="E1908" s="1"/>
      <c r="F1908" s="187"/>
      <c r="G1908" s="187"/>
      <c r="H1908" s="80" t="str">
        <f>IF(ISERROR(IF(ISERROR(VLOOKUP((LEFT(D1908,2)),'Fed. Agency Identifier Table'!A$2:C$63,3,FALSE)),(VLOOKUP((LEFT(D1908,1)),'Fed. Agency Identifier Table'!A$2:C$63,3,FALSE)),(VLOOKUP((LEFT(D1908,2)),'Fed. Agency Identifier Table'!A$2:C$63,3,FALSE)))),"",(IF(ISERROR(VLOOKUP((LEFT(D1908,2)),'Fed. Agency Identifier Table'!A$2:C$63,3,FALSE)),(VLOOKUP((LEFT(D1908,1)),'Fed. Agency Identifier Table'!A$2:C$63,3,FALSE)),(VLOOKUP((LEFT(D1908,2)),'Fed. Agency Identifier Table'!A$2:C$63,3,FALSE)))))</f>
        <v/>
      </c>
      <c r="I1908" s="150" t="str">
        <f>IF(ISNUMBER(SEARCH("*.unk*",D1908)),"Other Federal Awards",IF(ISERROR(VLOOKUP(D1908,'CFDA Program Titles Table'!A$2:C$2607,3,FALSE)),"",VLOOKUP(D1908,'CFDA Program Titles Table'!A$2:C$2607,3,FALSE)))</f>
        <v/>
      </c>
      <c r="J1908" s="70"/>
      <c r="K1908" s="70"/>
      <c r="L1908" s="2"/>
      <c r="M1908" s="10"/>
      <c r="N1908" s="10"/>
      <c r="R1908" s="17"/>
      <c r="S1908" s="106" t="str">
        <f>IFERROR(IF(J1908="Y", "Research And Development Programs Cluster:", VLOOKUP(D1908,'Cluster Info'!$A$2:$B$113,2,FALSE)), "Non Cluster:")</f>
        <v>Non Cluster:</v>
      </c>
      <c r="T1908" s="106">
        <f t="shared" si="145"/>
        <v>0</v>
      </c>
      <c r="U1908" s="106">
        <f t="shared" si="147"/>
        <v>0</v>
      </c>
      <c r="V1908" s="106">
        <f t="shared" si="148"/>
        <v>0</v>
      </c>
      <c r="W1908" s="119">
        <f t="shared" si="146"/>
        <v>0</v>
      </c>
      <c r="X1908" s="106">
        <f t="shared" si="149"/>
        <v>0</v>
      </c>
    </row>
    <row r="1909" spans="1:24" ht="14">
      <c r="A1909" s="198"/>
      <c r="D1909" s="1"/>
      <c r="E1909" s="1"/>
      <c r="F1909" s="187"/>
      <c r="G1909" s="187"/>
      <c r="H1909" s="80" t="str">
        <f>IF(ISERROR(IF(ISERROR(VLOOKUP((LEFT(D1909,2)),'Fed. Agency Identifier Table'!A$2:C$63,3,FALSE)),(VLOOKUP((LEFT(D1909,1)),'Fed. Agency Identifier Table'!A$2:C$63,3,FALSE)),(VLOOKUP((LEFT(D1909,2)),'Fed. Agency Identifier Table'!A$2:C$63,3,FALSE)))),"",(IF(ISERROR(VLOOKUP((LEFT(D1909,2)),'Fed. Agency Identifier Table'!A$2:C$63,3,FALSE)),(VLOOKUP((LEFT(D1909,1)),'Fed. Agency Identifier Table'!A$2:C$63,3,FALSE)),(VLOOKUP((LEFT(D1909,2)),'Fed. Agency Identifier Table'!A$2:C$63,3,FALSE)))))</f>
        <v/>
      </c>
      <c r="I1909" s="150" t="str">
        <f>IF(ISNUMBER(SEARCH("*.unk*",D1909)),"Other Federal Awards",IF(ISERROR(VLOOKUP(D1909,'CFDA Program Titles Table'!A$2:C$2607,3,FALSE)),"",VLOOKUP(D1909,'CFDA Program Titles Table'!A$2:C$2607,3,FALSE)))</f>
        <v/>
      </c>
      <c r="J1909" s="70"/>
      <c r="K1909" s="70"/>
      <c r="L1909" s="2"/>
      <c r="M1909" s="10"/>
      <c r="N1909" s="10"/>
      <c r="R1909" s="17"/>
      <c r="S1909" s="106" t="str">
        <f>IFERROR(IF(J1909="Y", "Research And Development Programs Cluster:", VLOOKUP(D1909,'Cluster Info'!$A$2:$B$113,2,FALSE)), "Non Cluster:")</f>
        <v>Non Cluster:</v>
      </c>
      <c r="T1909" s="106">
        <f t="shared" si="145"/>
        <v>0</v>
      </c>
      <c r="U1909" s="106">
        <f t="shared" si="147"/>
        <v>0</v>
      </c>
      <c r="V1909" s="106">
        <f t="shared" si="148"/>
        <v>0</v>
      </c>
      <c r="W1909" s="119">
        <f t="shared" si="146"/>
        <v>0</v>
      </c>
      <c r="X1909" s="106">
        <f t="shared" si="149"/>
        <v>0</v>
      </c>
    </row>
    <row r="1910" spans="1:24" ht="14">
      <c r="A1910" s="198"/>
      <c r="D1910" s="1"/>
      <c r="E1910" s="1"/>
      <c r="F1910" s="187"/>
      <c r="G1910" s="187"/>
      <c r="H1910" s="80" t="str">
        <f>IF(ISERROR(IF(ISERROR(VLOOKUP((LEFT(D1910,2)),'Fed. Agency Identifier Table'!A$2:C$63,3,FALSE)),(VLOOKUP((LEFT(D1910,1)),'Fed. Agency Identifier Table'!A$2:C$63,3,FALSE)),(VLOOKUP((LEFT(D1910,2)),'Fed. Agency Identifier Table'!A$2:C$63,3,FALSE)))),"",(IF(ISERROR(VLOOKUP((LEFT(D1910,2)),'Fed. Agency Identifier Table'!A$2:C$63,3,FALSE)),(VLOOKUP((LEFT(D1910,1)),'Fed. Agency Identifier Table'!A$2:C$63,3,FALSE)),(VLOOKUP((LEFT(D1910,2)),'Fed. Agency Identifier Table'!A$2:C$63,3,FALSE)))))</f>
        <v/>
      </c>
      <c r="I1910" s="150" t="str">
        <f>IF(ISNUMBER(SEARCH("*.unk*",D1910)),"Other Federal Awards",IF(ISERROR(VLOOKUP(D1910,'CFDA Program Titles Table'!A$2:C$2607,3,FALSE)),"",VLOOKUP(D1910,'CFDA Program Titles Table'!A$2:C$2607,3,FALSE)))</f>
        <v/>
      </c>
      <c r="J1910" s="70"/>
      <c r="K1910" s="70"/>
      <c r="L1910" s="2"/>
      <c r="M1910" s="10"/>
      <c r="N1910" s="10"/>
      <c r="R1910" s="17"/>
      <c r="S1910" s="106" t="str">
        <f>IFERROR(IF(J1910="Y", "Research And Development Programs Cluster:", VLOOKUP(D1910,'Cluster Info'!$A$2:$B$113,2,FALSE)), "Non Cluster:")</f>
        <v>Non Cluster:</v>
      </c>
      <c r="T1910" s="106">
        <f t="shared" si="145"/>
        <v>0</v>
      </c>
      <c r="U1910" s="106">
        <f t="shared" si="147"/>
        <v>0</v>
      </c>
      <c r="V1910" s="106">
        <f t="shared" si="148"/>
        <v>0</v>
      </c>
      <c r="W1910" s="119">
        <f t="shared" si="146"/>
        <v>0</v>
      </c>
      <c r="X1910" s="106">
        <f t="shared" si="149"/>
        <v>0</v>
      </c>
    </row>
    <row r="1911" spans="1:24" ht="14">
      <c r="A1911" s="198"/>
      <c r="D1911" s="1"/>
      <c r="E1911" s="1"/>
      <c r="F1911" s="187"/>
      <c r="G1911" s="187"/>
      <c r="H1911" s="80" t="str">
        <f>IF(ISERROR(IF(ISERROR(VLOOKUP((LEFT(D1911,2)),'Fed. Agency Identifier Table'!A$2:C$63,3,FALSE)),(VLOOKUP((LEFT(D1911,1)),'Fed. Agency Identifier Table'!A$2:C$63,3,FALSE)),(VLOOKUP((LEFT(D1911,2)),'Fed. Agency Identifier Table'!A$2:C$63,3,FALSE)))),"",(IF(ISERROR(VLOOKUP((LEFT(D1911,2)),'Fed. Agency Identifier Table'!A$2:C$63,3,FALSE)),(VLOOKUP((LEFT(D1911,1)),'Fed. Agency Identifier Table'!A$2:C$63,3,FALSE)),(VLOOKUP((LEFT(D1911,2)),'Fed. Agency Identifier Table'!A$2:C$63,3,FALSE)))))</f>
        <v/>
      </c>
      <c r="I1911" s="150" t="str">
        <f>IF(ISNUMBER(SEARCH("*.unk*",D1911)),"Other Federal Awards",IF(ISERROR(VLOOKUP(D1911,'CFDA Program Titles Table'!A$2:C$2607,3,FALSE)),"",VLOOKUP(D1911,'CFDA Program Titles Table'!A$2:C$2607,3,FALSE)))</f>
        <v/>
      </c>
      <c r="J1911" s="70"/>
      <c r="K1911" s="70"/>
      <c r="L1911" s="2"/>
      <c r="M1911" s="10"/>
      <c r="N1911" s="10"/>
      <c r="R1911" s="17"/>
      <c r="S1911" s="106" t="str">
        <f>IFERROR(IF(J1911="Y", "Research And Development Programs Cluster:", VLOOKUP(D1911,'Cluster Info'!$A$2:$B$113,2,FALSE)), "Non Cluster:")</f>
        <v>Non Cluster:</v>
      </c>
      <c r="T1911" s="106">
        <f t="shared" si="145"/>
        <v>0</v>
      </c>
      <c r="U1911" s="106">
        <f t="shared" si="147"/>
        <v>0</v>
      </c>
      <c r="V1911" s="106">
        <f t="shared" si="148"/>
        <v>0</v>
      </c>
      <c r="W1911" s="119">
        <f t="shared" si="146"/>
        <v>0</v>
      </c>
      <c r="X1911" s="106">
        <f t="shared" si="149"/>
        <v>0</v>
      </c>
    </row>
    <row r="1912" spans="1:24" ht="14">
      <c r="A1912" s="198"/>
      <c r="D1912" s="1"/>
      <c r="E1912" s="1"/>
      <c r="F1912" s="187"/>
      <c r="G1912" s="187"/>
      <c r="H1912" s="80" t="str">
        <f>IF(ISERROR(IF(ISERROR(VLOOKUP((LEFT(D1912,2)),'Fed. Agency Identifier Table'!A$2:C$63,3,FALSE)),(VLOOKUP((LEFT(D1912,1)),'Fed. Agency Identifier Table'!A$2:C$63,3,FALSE)),(VLOOKUP((LEFT(D1912,2)),'Fed. Agency Identifier Table'!A$2:C$63,3,FALSE)))),"",(IF(ISERROR(VLOOKUP((LEFT(D1912,2)),'Fed. Agency Identifier Table'!A$2:C$63,3,FALSE)),(VLOOKUP((LEFT(D1912,1)),'Fed. Agency Identifier Table'!A$2:C$63,3,FALSE)),(VLOOKUP((LEFT(D1912,2)),'Fed. Agency Identifier Table'!A$2:C$63,3,FALSE)))))</f>
        <v/>
      </c>
      <c r="I1912" s="150" t="str">
        <f>IF(ISNUMBER(SEARCH("*.unk*",D1912)),"Other Federal Awards",IF(ISERROR(VLOOKUP(D1912,'CFDA Program Titles Table'!A$2:C$2607,3,FALSE)),"",VLOOKUP(D1912,'CFDA Program Titles Table'!A$2:C$2607,3,FALSE)))</f>
        <v/>
      </c>
      <c r="J1912" s="70"/>
      <c r="K1912" s="70"/>
      <c r="L1912" s="2"/>
      <c r="M1912" s="10"/>
      <c r="N1912" s="10"/>
      <c r="R1912" s="17"/>
      <c r="S1912" s="106" t="str">
        <f>IFERROR(IF(J1912="Y", "Research And Development Programs Cluster:", VLOOKUP(D1912,'Cluster Info'!$A$2:$B$113,2,FALSE)), "Non Cluster:")</f>
        <v>Non Cluster:</v>
      </c>
      <c r="T1912" s="106">
        <f t="shared" si="145"/>
        <v>0</v>
      </c>
      <c r="U1912" s="106">
        <f t="shared" si="147"/>
        <v>0</v>
      </c>
      <c r="V1912" s="106">
        <f t="shared" si="148"/>
        <v>0</v>
      </c>
      <c r="W1912" s="119">
        <f t="shared" si="146"/>
        <v>0</v>
      </c>
      <c r="X1912" s="106">
        <f t="shared" si="149"/>
        <v>0</v>
      </c>
    </row>
    <row r="1913" spans="1:24" ht="14">
      <c r="A1913" s="198"/>
      <c r="D1913" s="1"/>
      <c r="E1913" s="1"/>
      <c r="F1913" s="187"/>
      <c r="G1913" s="187"/>
      <c r="H1913" s="80" t="str">
        <f>IF(ISERROR(IF(ISERROR(VLOOKUP((LEFT(D1913,2)),'Fed. Agency Identifier Table'!A$2:C$63,3,FALSE)),(VLOOKUP((LEFT(D1913,1)),'Fed. Agency Identifier Table'!A$2:C$63,3,FALSE)),(VLOOKUP((LEFT(D1913,2)),'Fed. Agency Identifier Table'!A$2:C$63,3,FALSE)))),"",(IF(ISERROR(VLOOKUP((LEFT(D1913,2)),'Fed. Agency Identifier Table'!A$2:C$63,3,FALSE)),(VLOOKUP((LEFT(D1913,1)),'Fed. Agency Identifier Table'!A$2:C$63,3,FALSE)),(VLOOKUP((LEFT(D1913,2)),'Fed. Agency Identifier Table'!A$2:C$63,3,FALSE)))))</f>
        <v/>
      </c>
      <c r="I1913" s="150" t="str">
        <f>IF(ISNUMBER(SEARCH("*.unk*",D1913)),"Other Federal Awards",IF(ISERROR(VLOOKUP(D1913,'CFDA Program Titles Table'!A$2:C$2607,3,FALSE)),"",VLOOKUP(D1913,'CFDA Program Titles Table'!A$2:C$2607,3,FALSE)))</f>
        <v/>
      </c>
      <c r="J1913" s="70"/>
      <c r="K1913" s="70"/>
      <c r="L1913" s="2"/>
      <c r="M1913" s="10"/>
      <c r="N1913" s="10"/>
      <c r="R1913" s="17"/>
      <c r="S1913" s="106" t="str">
        <f>IFERROR(IF(J1913="Y", "Research And Development Programs Cluster:", VLOOKUP(D1913,'Cluster Info'!$A$2:$B$113,2,FALSE)), "Non Cluster:")</f>
        <v>Non Cluster:</v>
      </c>
      <c r="T1913" s="106">
        <f t="shared" si="145"/>
        <v>0</v>
      </c>
      <c r="U1913" s="106">
        <f t="shared" si="147"/>
        <v>0</v>
      </c>
      <c r="V1913" s="106">
        <f t="shared" si="148"/>
        <v>0</v>
      </c>
      <c r="W1913" s="119">
        <f t="shared" si="146"/>
        <v>0</v>
      </c>
      <c r="X1913" s="106">
        <f t="shared" si="149"/>
        <v>0</v>
      </c>
    </row>
    <row r="1914" spans="1:24" ht="14">
      <c r="A1914" s="198"/>
      <c r="D1914" s="1"/>
      <c r="E1914" s="1"/>
      <c r="F1914" s="187"/>
      <c r="G1914" s="187"/>
      <c r="H1914" s="80" t="str">
        <f>IF(ISERROR(IF(ISERROR(VLOOKUP((LEFT(D1914,2)),'Fed. Agency Identifier Table'!A$2:C$63,3,FALSE)),(VLOOKUP((LEFT(D1914,1)),'Fed. Agency Identifier Table'!A$2:C$63,3,FALSE)),(VLOOKUP((LEFT(D1914,2)),'Fed. Agency Identifier Table'!A$2:C$63,3,FALSE)))),"",(IF(ISERROR(VLOOKUP((LEFT(D1914,2)),'Fed. Agency Identifier Table'!A$2:C$63,3,FALSE)),(VLOOKUP((LEFT(D1914,1)),'Fed. Agency Identifier Table'!A$2:C$63,3,FALSE)),(VLOOKUP((LEFT(D1914,2)),'Fed. Agency Identifier Table'!A$2:C$63,3,FALSE)))))</f>
        <v/>
      </c>
      <c r="I1914" s="150" t="str">
        <f>IF(ISNUMBER(SEARCH("*.unk*",D1914)),"Other Federal Awards",IF(ISERROR(VLOOKUP(D1914,'CFDA Program Titles Table'!A$2:C$2607,3,FALSE)),"",VLOOKUP(D1914,'CFDA Program Titles Table'!A$2:C$2607,3,FALSE)))</f>
        <v/>
      </c>
      <c r="J1914" s="70"/>
      <c r="K1914" s="70"/>
      <c r="L1914" s="2"/>
      <c r="M1914" s="10"/>
      <c r="N1914" s="10"/>
      <c r="R1914" s="17"/>
      <c r="S1914" s="106" t="str">
        <f>IFERROR(IF(J1914="Y", "Research And Development Programs Cluster:", VLOOKUP(D1914,'Cluster Info'!$A$2:$B$113,2,FALSE)), "Non Cluster:")</f>
        <v>Non Cluster:</v>
      </c>
      <c r="T1914" s="106">
        <f t="shared" si="145"/>
        <v>0</v>
      </c>
      <c r="U1914" s="106">
        <f t="shared" si="147"/>
        <v>0</v>
      </c>
      <c r="V1914" s="106">
        <f t="shared" si="148"/>
        <v>0</v>
      </c>
      <c r="W1914" s="119">
        <f t="shared" si="146"/>
        <v>0</v>
      </c>
      <c r="X1914" s="106">
        <f t="shared" si="149"/>
        <v>0</v>
      </c>
    </row>
    <row r="1915" spans="1:24" ht="14">
      <c r="A1915" s="198"/>
      <c r="D1915" s="1"/>
      <c r="E1915" s="1"/>
      <c r="F1915" s="187"/>
      <c r="G1915" s="187"/>
      <c r="H1915" s="80" t="str">
        <f>IF(ISERROR(IF(ISERROR(VLOOKUP((LEFT(D1915,2)),'Fed. Agency Identifier Table'!A$2:C$63,3,FALSE)),(VLOOKUP((LEFT(D1915,1)),'Fed. Agency Identifier Table'!A$2:C$63,3,FALSE)),(VLOOKUP((LEFT(D1915,2)),'Fed. Agency Identifier Table'!A$2:C$63,3,FALSE)))),"",(IF(ISERROR(VLOOKUP((LEFT(D1915,2)),'Fed. Agency Identifier Table'!A$2:C$63,3,FALSE)),(VLOOKUP((LEFT(D1915,1)),'Fed. Agency Identifier Table'!A$2:C$63,3,FALSE)),(VLOOKUP((LEFT(D1915,2)),'Fed. Agency Identifier Table'!A$2:C$63,3,FALSE)))))</f>
        <v/>
      </c>
      <c r="I1915" s="150" t="str">
        <f>IF(ISNUMBER(SEARCH("*.unk*",D1915)),"Other Federal Awards",IF(ISERROR(VLOOKUP(D1915,'CFDA Program Titles Table'!A$2:C$2607,3,FALSE)),"",VLOOKUP(D1915,'CFDA Program Titles Table'!A$2:C$2607,3,FALSE)))</f>
        <v/>
      </c>
      <c r="J1915" s="70"/>
      <c r="K1915" s="70"/>
      <c r="L1915" s="2"/>
      <c r="M1915" s="10"/>
      <c r="N1915" s="10"/>
      <c r="R1915" s="17"/>
      <c r="S1915" s="106" t="str">
        <f>IFERROR(IF(J1915="Y", "Research And Development Programs Cluster:", VLOOKUP(D1915,'Cluster Info'!$A$2:$B$113,2,FALSE)), "Non Cluster:")</f>
        <v>Non Cluster:</v>
      </c>
      <c r="T1915" s="106">
        <f t="shared" si="145"/>
        <v>0</v>
      </c>
      <c r="U1915" s="106">
        <f t="shared" si="147"/>
        <v>0</v>
      </c>
      <c r="V1915" s="106">
        <f t="shared" si="148"/>
        <v>0</v>
      </c>
      <c r="W1915" s="119">
        <f t="shared" si="146"/>
        <v>0</v>
      </c>
      <c r="X1915" s="106">
        <f t="shared" si="149"/>
        <v>0</v>
      </c>
    </row>
    <row r="1916" spans="1:24" ht="14">
      <c r="A1916" s="198"/>
      <c r="D1916" s="1"/>
      <c r="E1916" s="1"/>
      <c r="F1916" s="187"/>
      <c r="G1916" s="187"/>
      <c r="H1916" s="80" t="str">
        <f>IF(ISERROR(IF(ISERROR(VLOOKUP((LEFT(D1916,2)),'Fed. Agency Identifier Table'!A$2:C$63,3,FALSE)),(VLOOKUP((LEFT(D1916,1)),'Fed. Agency Identifier Table'!A$2:C$63,3,FALSE)),(VLOOKUP((LEFT(D1916,2)),'Fed. Agency Identifier Table'!A$2:C$63,3,FALSE)))),"",(IF(ISERROR(VLOOKUP((LEFT(D1916,2)),'Fed. Agency Identifier Table'!A$2:C$63,3,FALSE)),(VLOOKUP((LEFT(D1916,1)),'Fed. Agency Identifier Table'!A$2:C$63,3,FALSE)),(VLOOKUP((LEFT(D1916,2)),'Fed. Agency Identifier Table'!A$2:C$63,3,FALSE)))))</f>
        <v/>
      </c>
      <c r="I1916" s="150" t="str">
        <f>IF(ISNUMBER(SEARCH("*.unk*",D1916)),"Other Federal Awards",IF(ISERROR(VLOOKUP(D1916,'CFDA Program Titles Table'!A$2:C$2607,3,FALSE)),"",VLOOKUP(D1916,'CFDA Program Titles Table'!A$2:C$2607,3,FALSE)))</f>
        <v/>
      </c>
      <c r="J1916" s="70"/>
      <c r="K1916" s="70"/>
      <c r="L1916" s="2"/>
      <c r="M1916" s="10"/>
      <c r="N1916" s="10"/>
      <c r="R1916" s="17"/>
      <c r="S1916" s="106" t="str">
        <f>IFERROR(IF(J1916="Y", "Research And Development Programs Cluster:", VLOOKUP(D1916,'Cluster Info'!$A$2:$B$113,2,FALSE)), "Non Cluster:")</f>
        <v>Non Cluster:</v>
      </c>
      <c r="T1916" s="106">
        <f t="shared" si="145"/>
        <v>0</v>
      </c>
      <c r="U1916" s="106">
        <f t="shared" si="147"/>
        <v>0</v>
      </c>
      <c r="V1916" s="106">
        <f t="shared" si="148"/>
        <v>0</v>
      </c>
      <c r="W1916" s="119">
        <f t="shared" si="146"/>
        <v>0</v>
      </c>
      <c r="X1916" s="106">
        <f t="shared" si="149"/>
        <v>0</v>
      </c>
    </row>
    <row r="1917" spans="1:24" ht="14">
      <c r="A1917" s="198"/>
      <c r="D1917" s="1"/>
      <c r="E1917" s="1"/>
      <c r="F1917" s="187"/>
      <c r="G1917" s="187"/>
      <c r="H1917" s="80" t="str">
        <f>IF(ISERROR(IF(ISERROR(VLOOKUP((LEFT(D1917,2)),'Fed. Agency Identifier Table'!A$2:C$63,3,FALSE)),(VLOOKUP((LEFT(D1917,1)),'Fed. Agency Identifier Table'!A$2:C$63,3,FALSE)),(VLOOKUP((LEFT(D1917,2)),'Fed. Agency Identifier Table'!A$2:C$63,3,FALSE)))),"",(IF(ISERROR(VLOOKUP((LEFT(D1917,2)),'Fed. Agency Identifier Table'!A$2:C$63,3,FALSE)),(VLOOKUP((LEFT(D1917,1)),'Fed. Agency Identifier Table'!A$2:C$63,3,FALSE)),(VLOOKUP((LEFT(D1917,2)),'Fed. Agency Identifier Table'!A$2:C$63,3,FALSE)))))</f>
        <v/>
      </c>
      <c r="I1917" s="150" t="str">
        <f>IF(ISNUMBER(SEARCH("*.unk*",D1917)),"Other Federal Awards",IF(ISERROR(VLOOKUP(D1917,'CFDA Program Titles Table'!A$2:C$2607,3,FALSE)),"",VLOOKUP(D1917,'CFDA Program Titles Table'!A$2:C$2607,3,FALSE)))</f>
        <v/>
      </c>
      <c r="J1917" s="70"/>
      <c r="K1917" s="70"/>
      <c r="L1917" s="2"/>
      <c r="M1917" s="10"/>
      <c r="N1917" s="10"/>
      <c r="R1917" s="17"/>
      <c r="S1917" s="106" t="str">
        <f>IFERROR(IF(J1917="Y", "Research And Development Programs Cluster:", VLOOKUP(D1917,'Cluster Info'!$A$2:$B$113,2,FALSE)), "Non Cluster:")</f>
        <v>Non Cluster:</v>
      </c>
      <c r="T1917" s="106">
        <f t="shared" si="145"/>
        <v>0</v>
      </c>
      <c r="U1917" s="106">
        <f t="shared" si="147"/>
        <v>0</v>
      </c>
      <c r="V1917" s="106">
        <f t="shared" si="148"/>
        <v>0</v>
      </c>
      <c r="W1917" s="119">
        <f t="shared" si="146"/>
        <v>0</v>
      </c>
      <c r="X1917" s="106">
        <f t="shared" si="149"/>
        <v>0</v>
      </c>
    </row>
    <row r="1918" spans="1:24" ht="14">
      <c r="A1918" s="198"/>
      <c r="D1918" s="1"/>
      <c r="E1918" s="1"/>
      <c r="F1918" s="187"/>
      <c r="G1918" s="187"/>
      <c r="H1918" s="80" t="str">
        <f>IF(ISERROR(IF(ISERROR(VLOOKUP((LEFT(D1918,2)),'Fed. Agency Identifier Table'!A$2:C$63,3,FALSE)),(VLOOKUP((LEFT(D1918,1)),'Fed. Agency Identifier Table'!A$2:C$63,3,FALSE)),(VLOOKUP((LEFT(D1918,2)),'Fed. Agency Identifier Table'!A$2:C$63,3,FALSE)))),"",(IF(ISERROR(VLOOKUP((LEFT(D1918,2)),'Fed. Agency Identifier Table'!A$2:C$63,3,FALSE)),(VLOOKUP((LEFT(D1918,1)),'Fed. Agency Identifier Table'!A$2:C$63,3,FALSE)),(VLOOKUP((LEFT(D1918,2)),'Fed. Agency Identifier Table'!A$2:C$63,3,FALSE)))))</f>
        <v/>
      </c>
      <c r="I1918" s="150" t="str">
        <f>IF(ISNUMBER(SEARCH("*.unk*",D1918)),"Other Federal Awards",IF(ISERROR(VLOOKUP(D1918,'CFDA Program Titles Table'!A$2:C$2607,3,FALSE)),"",VLOOKUP(D1918,'CFDA Program Titles Table'!A$2:C$2607,3,FALSE)))</f>
        <v/>
      </c>
      <c r="J1918" s="70"/>
      <c r="K1918" s="70"/>
      <c r="L1918" s="2"/>
      <c r="M1918" s="10"/>
      <c r="N1918" s="10"/>
      <c r="R1918" s="17"/>
      <c r="S1918" s="106" t="str">
        <f>IFERROR(IF(J1918="Y", "Research And Development Programs Cluster:", VLOOKUP(D1918,'Cluster Info'!$A$2:$B$113,2,FALSE)), "Non Cluster:")</f>
        <v>Non Cluster:</v>
      </c>
      <c r="T1918" s="106">
        <f t="shared" si="145"/>
        <v>0</v>
      </c>
      <c r="U1918" s="106">
        <f t="shared" si="147"/>
        <v>0</v>
      </c>
      <c r="V1918" s="106">
        <f t="shared" si="148"/>
        <v>0</v>
      </c>
      <c r="W1918" s="119">
        <f t="shared" si="146"/>
        <v>0</v>
      </c>
      <c r="X1918" s="106">
        <f t="shared" si="149"/>
        <v>0</v>
      </c>
    </row>
    <row r="1919" spans="1:24" ht="14">
      <c r="A1919" s="198"/>
      <c r="D1919" s="1"/>
      <c r="E1919" s="1"/>
      <c r="F1919" s="187"/>
      <c r="G1919" s="187"/>
      <c r="H1919" s="80" t="str">
        <f>IF(ISERROR(IF(ISERROR(VLOOKUP((LEFT(D1919,2)),'Fed. Agency Identifier Table'!A$2:C$63,3,FALSE)),(VLOOKUP((LEFT(D1919,1)),'Fed. Agency Identifier Table'!A$2:C$63,3,FALSE)),(VLOOKUP((LEFT(D1919,2)),'Fed. Agency Identifier Table'!A$2:C$63,3,FALSE)))),"",(IF(ISERROR(VLOOKUP((LEFT(D1919,2)),'Fed. Agency Identifier Table'!A$2:C$63,3,FALSE)),(VLOOKUP((LEFT(D1919,1)),'Fed. Agency Identifier Table'!A$2:C$63,3,FALSE)),(VLOOKUP((LEFT(D1919,2)),'Fed. Agency Identifier Table'!A$2:C$63,3,FALSE)))))</f>
        <v/>
      </c>
      <c r="I1919" s="150" t="str">
        <f>IF(ISNUMBER(SEARCH("*.unk*",D1919)),"Other Federal Awards",IF(ISERROR(VLOOKUP(D1919,'CFDA Program Titles Table'!A$2:C$2607,3,FALSE)),"",VLOOKUP(D1919,'CFDA Program Titles Table'!A$2:C$2607,3,FALSE)))</f>
        <v/>
      </c>
      <c r="J1919" s="70"/>
      <c r="K1919" s="70"/>
      <c r="L1919" s="2"/>
      <c r="M1919" s="10"/>
      <c r="N1919" s="10"/>
      <c r="R1919" s="17"/>
      <c r="S1919" s="106" t="str">
        <f>IFERROR(IF(J1919="Y", "Research And Development Programs Cluster:", VLOOKUP(D1919,'Cluster Info'!$A$2:$B$113,2,FALSE)), "Non Cluster:")</f>
        <v>Non Cluster:</v>
      </c>
      <c r="T1919" s="106">
        <f t="shared" si="145"/>
        <v>0</v>
      </c>
      <c r="U1919" s="106">
        <f t="shared" si="147"/>
        <v>0</v>
      </c>
      <c r="V1919" s="106">
        <f t="shared" si="148"/>
        <v>0</v>
      </c>
      <c r="W1919" s="119">
        <f t="shared" si="146"/>
        <v>0</v>
      </c>
      <c r="X1919" s="106">
        <f t="shared" si="149"/>
        <v>0</v>
      </c>
    </row>
    <row r="1920" spans="1:24" ht="14">
      <c r="A1920" s="198"/>
      <c r="D1920" s="1"/>
      <c r="E1920" s="1"/>
      <c r="F1920" s="187"/>
      <c r="G1920" s="187"/>
      <c r="H1920" s="80" t="str">
        <f>IF(ISERROR(IF(ISERROR(VLOOKUP((LEFT(D1920,2)),'Fed. Agency Identifier Table'!A$2:C$63,3,FALSE)),(VLOOKUP((LEFT(D1920,1)),'Fed. Agency Identifier Table'!A$2:C$63,3,FALSE)),(VLOOKUP((LEFT(D1920,2)),'Fed. Agency Identifier Table'!A$2:C$63,3,FALSE)))),"",(IF(ISERROR(VLOOKUP((LEFT(D1920,2)),'Fed. Agency Identifier Table'!A$2:C$63,3,FALSE)),(VLOOKUP((LEFT(D1920,1)),'Fed. Agency Identifier Table'!A$2:C$63,3,FALSE)),(VLOOKUP((LEFT(D1920,2)),'Fed. Agency Identifier Table'!A$2:C$63,3,FALSE)))))</f>
        <v/>
      </c>
      <c r="I1920" s="150" t="str">
        <f>IF(ISNUMBER(SEARCH("*.unk*",D1920)),"Other Federal Awards",IF(ISERROR(VLOOKUP(D1920,'CFDA Program Titles Table'!A$2:C$2607,3,FALSE)),"",VLOOKUP(D1920,'CFDA Program Titles Table'!A$2:C$2607,3,FALSE)))</f>
        <v/>
      </c>
      <c r="J1920" s="70"/>
      <c r="K1920" s="70"/>
      <c r="L1920" s="2"/>
      <c r="M1920" s="10"/>
      <c r="N1920" s="10"/>
      <c r="R1920" s="17"/>
      <c r="S1920" s="106" t="str">
        <f>IFERROR(IF(J1920="Y", "Research And Development Programs Cluster:", VLOOKUP(D1920,'Cluster Info'!$A$2:$B$113,2,FALSE)), "Non Cluster:")</f>
        <v>Non Cluster:</v>
      </c>
      <c r="T1920" s="106">
        <f t="shared" si="145"/>
        <v>0</v>
      </c>
      <c r="U1920" s="106">
        <f t="shared" si="147"/>
        <v>0</v>
      </c>
      <c r="V1920" s="106">
        <f t="shared" si="148"/>
        <v>0</v>
      </c>
      <c r="W1920" s="119">
        <f t="shared" si="146"/>
        <v>0</v>
      </c>
      <c r="X1920" s="106">
        <f t="shared" si="149"/>
        <v>0</v>
      </c>
    </row>
    <row r="1921" spans="1:24" ht="14">
      <c r="A1921" s="198"/>
      <c r="D1921" s="1"/>
      <c r="E1921" s="1"/>
      <c r="F1921" s="187"/>
      <c r="G1921" s="187"/>
      <c r="H1921" s="80" t="str">
        <f>IF(ISERROR(IF(ISERROR(VLOOKUP((LEFT(D1921,2)),'Fed. Agency Identifier Table'!A$2:C$63,3,FALSE)),(VLOOKUP((LEFT(D1921,1)),'Fed. Agency Identifier Table'!A$2:C$63,3,FALSE)),(VLOOKUP((LEFT(D1921,2)),'Fed. Agency Identifier Table'!A$2:C$63,3,FALSE)))),"",(IF(ISERROR(VLOOKUP((LEFT(D1921,2)),'Fed. Agency Identifier Table'!A$2:C$63,3,FALSE)),(VLOOKUP((LEFT(D1921,1)),'Fed. Agency Identifier Table'!A$2:C$63,3,FALSE)),(VLOOKUP((LEFT(D1921,2)),'Fed. Agency Identifier Table'!A$2:C$63,3,FALSE)))))</f>
        <v/>
      </c>
      <c r="I1921" s="150" t="str">
        <f>IF(ISNUMBER(SEARCH("*.unk*",D1921)),"Other Federal Awards",IF(ISERROR(VLOOKUP(D1921,'CFDA Program Titles Table'!A$2:C$2607,3,FALSE)),"",VLOOKUP(D1921,'CFDA Program Titles Table'!A$2:C$2607,3,FALSE)))</f>
        <v/>
      </c>
      <c r="J1921" s="70"/>
      <c r="K1921" s="70"/>
      <c r="L1921" s="2"/>
      <c r="M1921" s="10"/>
      <c r="N1921" s="10"/>
      <c r="R1921" s="17"/>
      <c r="S1921" s="106" t="str">
        <f>IFERROR(IF(J1921="Y", "Research And Development Programs Cluster:", VLOOKUP(D1921,'Cluster Info'!$A$2:$B$113,2,FALSE)), "Non Cluster:")</f>
        <v>Non Cluster:</v>
      </c>
      <c r="T1921" s="106">
        <f t="shared" si="145"/>
        <v>0</v>
      </c>
      <c r="U1921" s="106">
        <f t="shared" si="147"/>
        <v>0</v>
      </c>
      <c r="V1921" s="106">
        <f t="shared" si="148"/>
        <v>0</v>
      </c>
      <c r="W1921" s="119">
        <f t="shared" si="146"/>
        <v>0</v>
      </c>
      <c r="X1921" s="106">
        <f t="shared" si="149"/>
        <v>0</v>
      </c>
    </row>
    <row r="1922" spans="1:24" ht="14">
      <c r="A1922" s="198"/>
      <c r="D1922" s="1"/>
      <c r="E1922" s="1"/>
      <c r="F1922" s="187"/>
      <c r="G1922" s="187"/>
      <c r="H1922" s="80" t="str">
        <f>IF(ISERROR(IF(ISERROR(VLOOKUP((LEFT(D1922,2)),'Fed. Agency Identifier Table'!A$2:C$63,3,FALSE)),(VLOOKUP((LEFT(D1922,1)),'Fed. Agency Identifier Table'!A$2:C$63,3,FALSE)),(VLOOKUP((LEFT(D1922,2)),'Fed. Agency Identifier Table'!A$2:C$63,3,FALSE)))),"",(IF(ISERROR(VLOOKUP((LEFT(D1922,2)),'Fed. Agency Identifier Table'!A$2:C$63,3,FALSE)),(VLOOKUP((LEFT(D1922,1)),'Fed. Agency Identifier Table'!A$2:C$63,3,FALSE)),(VLOOKUP((LEFT(D1922,2)),'Fed. Agency Identifier Table'!A$2:C$63,3,FALSE)))))</f>
        <v/>
      </c>
      <c r="I1922" s="150" t="str">
        <f>IF(ISNUMBER(SEARCH("*.unk*",D1922)),"Other Federal Awards",IF(ISERROR(VLOOKUP(D1922,'CFDA Program Titles Table'!A$2:C$2607,3,FALSE)),"",VLOOKUP(D1922,'CFDA Program Titles Table'!A$2:C$2607,3,FALSE)))</f>
        <v/>
      </c>
      <c r="J1922" s="70"/>
      <c r="K1922" s="70"/>
      <c r="L1922" s="2"/>
      <c r="M1922" s="10"/>
      <c r="N1922" s="10"/>
      <c r="R1922" s="17"/>
      <c r="S1922" s="106" t="str">
        <f>IFERROR(IF(J1922="Y", "Research And Development Programs Cluster:", VLOOKUP(D1922,'Cluster Info'!$A$2:$B$113,2,FALSE)), "Non Cluster:")</f>
        <v>Non Cluster:</v>
      </c>
      <c r="T1922" s="106">
        <f t="shared" ref="T1922:T1985" si="150">IF(E1922="Y","ARRA - "&amp;N1922, N1922)</f>
        <v>0</v>
      </c>
      <c r="U1922" s="106">
        <f t="shared" si="147"/>
        <v>0</v>
      </c>
      <c r="V1922" s="106">
        <f t="shared" si="148"/>
        <v>0</v>
      </c>
      <c r="W1922" s="119">
        <f t="shared" ref="W1922:W1985" si="151">IF(AND(J1922="Y",I1922="Other Federal Awards"),(LEFT(D1922,2)&amp;".RD"),D1922)</f>
        <v>0</v>
      </c>
      <c r="X1922" s="106">
        <f t="shared" si="149"/>
        <v>0</v>
      </c>
    </row>
    <row r="1923" spans="1:24" ht="14">
      <c r="A1923" s="198"/>
      <c r="D1923" s="1"/>
      <c r="E1923" s="1"/>
      <c r="F1923" s="187"/>
      <c r="G1923" s="187"/>
      <c r="H1923" s="80" t="str">
        <f>IF(ISERROR(IF(ISERROR(VLOOKUP((LEFT(D1923,2)),'Fed. Agency Identifier Table'!A$2:C$63,3,FALSE)),(VLOOKUP((LEFT(D1923,1)),'Fed. Agency Identifier Table'!A$2:C$63,3,FALSE)),(VLOOKUP((LEFT(D1923,2)),'Fed. Agency Identifier Table'!A$2:C$63,3,FALSE)))),"",(IF(ISERROR(VLOOKUP((LEFT(D1923,2)),'Fed. Agency Identifier Table'!A$2:C$63,3,FALSE)),(VLOOKUP((LEFT(D1923,1)),'Fed. Agency Identifier Table'!A$2:C$63,3,FALSE)),(VLOOKUP((LEFT(D1923,2)),'Fed. Agency Identifier Table'!A$2:C$63,3,FALSE)))))</f>
        <v/>
      </c>
      <c r="I1923" s="150" t="str">
        <f>IF(ISNUMBER(SEARCH("*.unk*",D1923)),"Other Federal Awards",IF(ISERROR(VLOOKUP(D1923,'CFDA Program Titles Table'!A$2:C$2607,3,FALSE)),"",VLOOKUP(D1923,'CFDA Program Titles Table'!A$2:C$2607,3,FALSE)))</f>
        <v/>
      </c>
      <c r="J1923" s="70"/>
      <c r="K1923" s="70"/>
      <c r="L1923" s="2"/>
      <c r="M1923" s="10"/>
      <c r="N1923" s="10"/>
      <c r="R1923" s="17"/>
      <c r="S1923" s="106" t="str">
        <f>IFERROR(IF(J1923="Y", "Research And Development Programs Cluster:", VLOOKUP(D1923,'Cluster Info'!$A$2:$B$113,2,FALSE)), "Non Cluster:")</f>
        <v>Non Cluster:</v>
      </c>
      <c r="T1923" s="106">
        <f t="shared" si="150"/>
        <v>0</v>
      </c>
      <c r="U1923" s="106">
        <f t="shared" ref="U1923:U1986" si="152">IF(F1923="Y","COVID-19 - "&amp;N1923, N1923)</f>
        <v>0</v>
      </c>
      <c r="V1923" s="106">
        <f t="shared" ref="V1923:V1986" si="153">IF(G1923="Y","ARP - "&amp;N1923, N1923)</f>
        <v>0</v>
      </c>
      <c r="W1923" s="119">
        <f t="shared" si="151"/>
        <v>0</v>
      </c>
      <c r="X1923" s="106">
        <f t="shared" ref="X1923:X1986" si="154">O1923-P1923</f>
        <v>0</v>
      </c>
    </row>
    <row r="1924" spans="1:24" ht="14">
      <c r="A1924" s="198"/>
      <c r="D1924" s="1"/>
      <c r="E1924" s="1"/>
      <c r="F1924" s="187"/>
      <c r="G1924" s="187"/>
      <c r="H1924" s="80" t="str">
        <f>IF(ISERROR(IF(ISERROR(VLOOKUP((LEFT(D1924,2)),'Fed. Agency Identifier Table'!A$2:C$63,3,FALSE)),(VLOOKUP((LEFT(D1924,1)),'Fed. Agency Identifier Table'!A$2:C$63,3,FALSE)),(VLOOKUP((LEFT(D1924,2)),'Fed. Agency Identifier Table'!A$2:C$63,3,FALSE)))),"",(IF(ISERROR(VLOOKUP((LEFT(D1924,2)),'Fed. Agency Identifier Table'!A$2:C$63,3,FALSE)),(VLOOKUP((LEFT(D1924,1)),'Fed. Agency Identifier Table'!A$2:C$63,3,FALSE)),(VLOOKUP((LEFT(D1924,2)),'Fed. Agency Identifier Table'!A$2:C$63,3,FALSE)))))</f>
        <v/>
      </c>
      <c r="I1924" s="150" t="str">
        <f>IF(ISNUMBER(SEARCH("*.unk*",D1924)),"Other Federal Awards",IF(ISERROR(VLOOKUP(D1924,'CFDA Program Titles Table'!A$2:C$2607,3,FALSE)),"",VLOOKUP(D1924,'CFDA Program Titles Table'!A$2:C$2607,3,FALSE)))</f>
        <v/>
      </c>
      <c r="J1924" s="70"/>
      <c r="K1924" s="70"/>
      <c r="L1924" s="2"/>
      <c r="M1924" s="10"/>
      <c r="N1924" s="10"/>
      <c r="R1924" s="17"/>
      <c r="S1924" s="106" t="str">
        <f>IFERROR(IF(J1924="Y", "Research And Development Programs Cluster:", VLOOKUP(D1924,'Cluster Info'!$A$2:$B$113,2,FALSE)), "Non Cluster:")</f>
        <v>Non Cluster:</v>
      </c>
      <c r="T1924" s="106">
        <f t="shared" si="150"/>
        <v>0</v>
      </c>
      <c r="U1924" s="106">
        <f t="shared" si="152"/>
        <v>0</v>
      </c>
      <c r="V1924" s="106">
        <f t="shared" si="153"/>
        <v>0</v>
      </c>
      <c r="W1924" s="119">
        <f t="shared" si="151"/>
        <v>0</v>
      </c>
      <c r="X1924" s="106">
        <f t="shared" si="154"/>
        <v>0</v>
      </c>
    </row>
    <row r="1925" spans="1:24" ht="14">
      <c r="A1925" s="198"/>
      <c r="D1925" s="1"/>
      <c r="E1925" s="1"/>
      <c r="F1925" s="187"/>
      <c r="G1925" s="187"/>
      <c r="H1925" s="80" t="str">
        <f>IF(ISERROR(IF(ISERROR(VLOOKUP((LEFT(D1925,2)),'Fed. Agency Identifier Table'!A$2:C$63,3,FALSE)),(VLOOKUP((LEFT(D1925,1)),'Fed. Agency Identifier Table'!A$2:C$63,3,FALSE)),(VLOOKUP((LEFT(D1925,2)),'Fed. Agency Identifier Table'!A$2:C$63,3,FALSE)))),"",(IF(ISERROR(VLOOKUP((LEFT(D1925,2)),'Fed. Agency Identifier Table'!A$2:C$63,3,FALSE)),(VLOOKUP((LEFT(D1925,1)),'Fed. Agency Identifier Table'!A$2:C$63,3,FALSE)),(VLOOKUP((LEFT(D1925,2)),'Fed. Agency Identifier Table'!A$2:C$63,3,FALSE)))))</f>
        <v/>
      </c>
      <c r="I1925" s="150" t="str">
        <f>IF(ISNUMBER(SEARCH("*.unk*",D1925)),"Other Federal Awards",IF(ISERROR(VLOOKUP(D1925,'CFDA Program Titles Table'!A$2:C$2607,3,FALSE)),"",VLOOKUP(D1925,'CFDA Program Titles Table'!A$2:C$2607,3,FALSE)))</f>
        <v/>
      </c>
      <c r="J1925" s="70"/>
      <c r="K1925" s="70"/>
      <c r="L1925" s="2"/>
      <c r="M1925" s="10"/>
      <c r="N1925" s="10"/>
      <c r="R1925" s="17"/>
      <c r="S1925" s="106" t="str">
        <f>IFERROR(IF(J1925="Y", "Research And Development Programs Cluster:", VLOOKUP(D1925,'Cluster Info'!$A$2:$B$113,2,FALSE)), "Non Cluster:")</f>
        <v>Non Cluster:</v>
      </c>
      <c r="T1925" s="106">
        <f t="shared" si="150"/>
        <v>0</v>
      </c>
      <c r="U1925" s="106">
        <f t="shared" si="152"/>
        <v>0</v>
      </c>
      <c r="V1925" s="106">
        <f t="shared" si="153"/>
        <v>0</v>
      </c>
      <c r="W1925" s="119">
        <f t="shared" si="151"/>
        <v>0</v>
      </c>
      <c r="X1925" s="106">
        <f t="shared" si="154"/>
        <v>0</v>
      </c>
    </row>
    <row r="1926" spans="1:24" ht="14">
      <c r="A1926" s="198"/>
      <c r="D1926" s="1"/>
      <c r="E1926" s="1"/>
      <c r="F1926" s="187"/>
      <c r="G1926" s="187"/>
      <c r="H1926" s="80" t="str">
        <f>IF(ISERROR(IF(ISERROR(VLOOKUP((LEFT(D1926,2)),'Fed. Agency Identifier Table'!A$2:C$63,3,FALSE)),(VLOOKUP((LEFT(D1926,1)),'Fed. Agency Identifier Table'!A$2:C$63,3,FALSE)),(VLOOKUP((LEFT(D1926,2)),'Fed. Agency Identifier Table'!A$2:C$63,3,FALSE)))),"",(IF(ISERROR(VLOOKUP((LEFT(D1926,2)),'Fed. Agency Identifier Table'!A$2:C$63,3,FALSE)),(VLOOKUP((LEFT(D1926,1)),'Fed. Agency Identifier Table'!A$2:C$63,3,FALSE)),(VLOOKUP((LEFT(D1926,2)),'Fed. Agency Identifier Table'!A$2:C$63,3,FALSE)))))</f>
        <v/>
      </c>
      <c r="I1926" s="150" t="str">
        <f>IF(ISNUMBER(SEARCH("*.unk*",D1926)),"Other Federal Awards",IF(ISERROR(VLOOKUP(D1926,'CFDA Program Titles Table'!A$2:C$2607,3,FALSE)),"",VLOOKUP(D1926,'CFDA Program Titles Table'!A$2:C$2607,3,FALSE)))</f>
        <v/>
      </c>
      <c r="J1926" s="70"/>
      <c r="K1926" s="70"/>
      <c r="L1926" s="2"/>
      <c r="M1926" s="10"/>
      <c r="N1926" s="10"/>
      <c r="R1926" s="17"/>
      <c r="S1926" s="106" t="str">
        <f>IFERROR(IF(J1926="Y", "Research And Development Programs Cluster:", VLOOKUP(D1926,'Cluster Info'!$A$2:$B$113,2,FALSE)), "Non Cluster:")</f>
        <v>Non Cluster:</v>
      </c>
      <c r="T1926" s="106">
        <f t="shared" si="150"/>
        <v>0</v>
      </c>
      <c r="U1926" s="106">
        <f t="shared" si="152"/>
        <v>0</v>
      </c>
      <c r="V1926" s="106">
        <f t="shared" si="153"/>
        <v>0</v>
      </c>
      <c r="W1926" s="119">
        <f t="shared" si="151"/>
        <v>0</v>
      </c>
      <c r="X1926" s="106">
        <f t="shared" si="154"/>
        <v>0</v>
      </c>
    </row>
    <row r="1927" spans="1:24" ht="14">
      <c r="A1927" s="198"/>
      <c r="D1927" s="1"/>
      <c r="E1927" s="1"/>
      <c r="F1927" s="187"/>
      <c r="G1927" s="187"/>
      <c r="H1927" s="80" t="str">
        <f>IF(ISERROR(IF(ISERROR(VLOOKUP((LEFT(D1927,2)),'Fed. Agency Identifier Table'!A$2:C$63,3,FALSE)),(VLOOKUP((LEFT(D1927,1)),'Fed. Agency Identifier Table'!A$2:C$63,3,FALSE)),(VLOOKUP((LEFT(D1927,2)),'Fed. Agency Identifier Table'!A$2:C$63,3,FALSE)))),"",(IF(ISERROR(VLOOKUP((LEFT(D1927,2)),'Fed. Agency Identifier Table'!A$2:C$63,3,FALSE)),(VLOOKUP((LEFT(D1927,1)),'Fed. Agency Identifier Table'!A$2:C$63,3,FALSE)),(VLOOKUP((LEFT(D1927,2)),'Fed. Agency Identifier Table'!A$2:C$63,3,FALSE)))))</f>
        <v/>
      </c>
      <c r="I1927" s="150" t="str">
        <f>IF(ISNUMBER(SEARCH("*.unk*",D1927)),"Other Federal Awards",IF(ISERROR(VLOOKUP(D1927,'CFDA Program Titles Table'!A$2:C$2607,3,FALSE)),"",VLOOKUP(D1927,'CFDA Program Titles Table'!A$2:C$2607,3,FALSE)))</f>
        <v/>
      </c>
      <c r="J1927" s="70"/>
      <c r="K1927" s="70"/>
      <c r="L1927" s="2"/>
      <c r="M1927" s="10"/>
      <c r="N1927" s="10"/>
      <c r="R1927" s="17"/>
      <c r="S1927" s="106" t="str">
        <f>IFERROR(IF(J1927="Y", "Research And Development Programs Cluster:", VLOOKUP(D1927,'Cluster Info'!$A$2:$B$113,2,FALSE)), "Non Cluster:")</f>
        <v>Non Cluster:</v>
      </c>
      <c r="T1927" s="106">
        <f t="shared" si="150"/>
        <v>0</v>
      </c>
      <c r="U1927" s="106">
        <f t="shared" si="152"/>
        <v>0</v>
      </c>
      <c r="V1927" s="106">
        <f t="shared" si="153"/>
        <v>0</v>
      </c>
      <c r="W1927" s="119">
        <f t="shared" si="151"/>
        <v>0</v>
      </c>
      <c r="X1927" s="106">
        <f t="shared" si="154"/>
        <v>0</v>
      </c>
    </row>
    <row r="1928" spans="1:24" ht="14">
      <c r="A1928" s="198"/>
      <c r="D1928" s="1"/>
      <c r="E1928" s="1"/>
      <c r="F1928" s="187"/>
      <c r="G1928" s="187"/>
      <c r="H1928" s="80" t="str">
        <f>IF(ISERROR(IF(ISERROR(VLOOKUP((LEFT(D1928,2)),'Fed. Agency Identifier Table'!A$2:C$63,3,FALSE)),(VLOOKUP((LEFT(D1928,1)),'Fed. Agency Identifier Table'!A$2:C$63,3,FALSE)),(VLOOKUP((LEFT(D1928,2)),'Fed. Agency Identifier Table'!A$2:C$63,3,FALSE)))),"",(IF(ISERROR(VLOOKUP((LEFT(D1928,2)),'Fed. Agency Identifier Table'!A$2:C$63,3,FALSE)),(VLOOKUP((LEFT(D1928,1)),'Fed. Agency Identifier Table'!A$2:C$63,3,FALSE)),(VLOOKUP((LEFT(D1928,2)),'Fed. Agency Identifier Table'!A$2:C$63,3,FALSE)))))</f>
        <v/>
      </c>
      <c r="I1928" s="150" t="str">
        <f>IF(ISNUMBER(SEARCH("*.unk*",D1928)),"Other Federal Awards",IF(ISERROR(VLOOKUP(D1928,'CFDA Program Titles Table'!A$2:C$2607,3,FALSE)),"",VLOOKUP(D1928,'CFDA Program Titles Table'!A$2:C$2607,3,FALSE)))</f>
        <v/>
      </c>
      <c r="J1928" s="70"/>
      <c r="K1928" s="70"/>
      <c r="L1928" s="2"/>
      <c r="M1928" s="10"/>
      <c r="N1928" s="10"/>
      <c r="R1928" s="17"/>
      <c r="S1928" s="106" t="str">
        <f>IFERROR(IF(J1928="Y", "Research And Development Programs Cluster:", VLOOKUP(D1928,'Cluster Info'!$A$2:$B$113,2,FALSE)), "Non Cluster:")</f>
        <v>Non Cluster:</v>
      </c>
      <c r="T1928" s="106">
        <f t="shared" si="150"/>
        <v>0</v>
      </c>
      <c r="U1928" s="106">
        <f t="shared" si="152"/>
        <v>0</v>
      </c>
      <c r="V1928" s="106">
        <f t="shared" si="153"/>
        <v>0</v>
      </c>
      <c r="W1928" s="119">
        <f t="shared" si="151"/>
        <v>0</v>
      </c>
      <c r="X1928" s="106">
        <f t="shared" si="154"/>
        <v>0</v>
      </c>
    </row>
    <row r="1929" spans="1:24" ht="14">
      <c r="A1929" s="198"/>
      <c r="D1929" s="1"/>
      <c r="E1929" s="1"/>
      <c r="F1929" s="187"/>
      <c r="G1929" s="187"/>
      <c r="H1929" s="80" t="str">
        <f>IF(ISERROR(IF(ISERROR(VLOOKUP((LEFT(D1929,2)),'Fed. Agency Identifier Table'!A$2:C$63,3,FALSE)),(VLOOKUP((LEFT(D1929,1)),'Fed. Agency Identifier Table'!A$2:C$63,3,FALSE)),(VLOOKUP((LEFT(D1929,2)),'Fed. Agency Identifier Table'!A$2:C$63,3,FALSE)))),"",(IF(ISERROR(VLOOKUP((LEFT(D1929,2)),'Fed. Agency Identifier Table'!A$2:C$63,3,FALSE)),(VLOOKUP((LEFT(D1929,1)),'Fed. Agency Identifier Table'!A$2:C$63,3,FALSE)),(VLOOKUP((LEFT(D1929,2)),'Fed. Agency Identifier Table'!A$2:C$63,3,FALSE)))))</f>
        <v/>
      </c>
      <c r="I1929" s="150" t="str">
        <f>IF(ISNUMBER(SEARCH("*.unk*",D1929)),"Other Federal Awards",IF(ISERROR(VLOOKUP(D1929,'CFDA Program Titles Table'!A$2:C$2607,3,FALSE)),"",VLOOKUP(D1929,'CFDA Program Titles Table'!A$2:C$2607,3,FALSE)))</f>
        <v/>
      </c>
      <c r="J1929" s="70"/>
      <c r="K1929" s="70"/>
      <c r="L1929" s="2"/>
      <c r="M1929" s="10"/>
      <c r="N1929" s="10"/>
      <c r="R1929" s="17"/>
      <c r="S1929" s="106" t="str">
        <f>IFERROR(IF(J1929="Y", "Research And Development Programs Cluster:", VLOOKUP(D1929,'Cluster Info'!$A$2:$B$113,2,FALSE)), "Non Cluster:")</f>
        <v>Non Cluster:</v>
      </c>
      <c r="T1929" s="106">
        <f t="shared" si="150"/>
        <v>0</v>
      </c>
      <c r="U1929" s="106">
        <f t="shared" si="152"/>
        <v>0</v>
      </c>
      <c r="V1929" s="106">
        <f t="shared" si="153"/>
        <v>0</v>
      </c>
      <c r="W1929" s="119">
        <f t="shared" si="151"/>
        <v>0</v>
      </c>
      <c r="X1929" s="106">
        <f t="shared" si="154"/>
        <v>0</v>
      </c>
    </row>
    <row r="1930" spans="1:24" ht="14">
      <c r="A1930" s="198"/>
      <c r="D1930" s="1"/>
      <c r="E1930" s="1"/>
      <c r="F1930" s="187"/>
      <c r="G1930" s="187"/>
      <c r="H1930" s="80" t="str">
        <f>IF(ISERROR(IF(ISERROR(VLOOKUP((LEFT(D1930,2)),'Fed. Agency Identifier Table'!A$2:C$63,3,FALSE)),(VLOOKUP((LEFT(D1930,1)),'Fed. Agency Identifier Table'!A$2:C$63,3,FALSE)),(VLOOKUP((LEFT(D1930,2)),'Fed. Agency Identifier Table'!A$2:C$63,3,FALSE)))),"",(IF(ISERROR(VLOOKUP((LEFT(D1930,2)),'Fed. Agency Identifier Table'!A$2:C$63,3,FALSE)),(VLOOKUP((LEFT(D1930,1)),'Fed. Agency Identifier Table'!A$2:C$63,3,FALSE)),(VLOOKUP((LEFT(D1930,2)),'Fed. Agency Identifier Table'!A$2:C$63,3,FALSE)))))</f>
        <v/>
      </c>
      <c r="I1930" s="150" t="str">
        <f>IF(ISNUMBER(SEARCH("*.unk*",D1930)),"Other Federal Awards",IF(ISERROR(VLOOKUP(D1930,'CFDA Program Titles Table'!A$2:C$2607,3,FALSE)),"",VLOOKUP(D1930,'CFDA Program Titles Table'!A$2:C$2607,3,FALSE)))</f>
        <v/>
      </c>
      <c r="J1930" s="70"/>
      <c r="K1930" s="70"/>
      <c r="L1930" s="2"/>
      <c r="M1930" s="10"/>
      <c r="N1930" s="10"/>
      <c r="R1930" s="17"/>
      <c r="S1930" s="106" t="str">
        <f>IFERROR(IF(J1930="Y", "Research And Development Programs Cluster:", VLOOKUP(D1930,'Cluster Info'!$A$2:$B$113,2,FALSE)), "Non Cluster:")</f>
        <v>Non Cluster:</v>
      </c>
      <c r="T1930" s="106">
        <f t="shared" si="150"/>
        <v>0</v>
      </c>
      <c r="U1930" s="106">
        <f t="shared" si="152"/>
        <v>0</v>
      </c>
      <c r="V1930" s="106">
        <f t="shared" si="153"/>
        <v>0</v>
      </c>
      <c r="W1930" s="119">
        <f t="shared" si="151"/>
        <v>0</v>
      </c>
      <c r="X1930" s="106">
        <f t="shared" si="154"/>
        <v>0</v>
      </c>
    </row>
    <row r="1931" spans="1:24" ht="14">
      <c r="A1931" s="198"/>
      <c r="D1931" s="1"/>
      <c r="E1931" s="1"/>
      <c r="F1931" s="187"/>
      <c r="G1931" s="187"/>
      <c r="H1931" s="80" t="str">
        <f>IF(ISERROR(IF(ISERROR(VLOOKUP((LEFT(D1931,2)),'Fed. Agency Identifier Table'!A$2:C$63,3,FALSE)),(VLOOKUP((LEFT(D1931,1)),'Fed. Agency Identifier Table'!A$2:C$63,3,FALSE)),(VLOOKUP((LEFT(D1931,2)),'Fed. Agency Identifier Table'!A$2:C$63,3,FALSE)))),"",(IF(ISERROR(VLOOKUP((LEFT(D1931,2)),'Fed. Agency Identifier Table'!A$2:C$63,3,FALSE)),(VLOOKUP((LEFT(D1931,1)),'Fed. Agency Identifier Table'!A$2:C$63,3,FALSE)),(VLOOKUP((LEFT(D1931,2)),'Fed. Agency Identifier Table'!A$2:C$63,3,FALSE)))))</f>
        <v/>
      </c>
      <c r="I1931" s="150" t="str">
        <f>IF(ISNUMBER(SEARCH("*.unk*",D1931)),"Other Federal Awards",IF(ISERROR(VLOOKUP(D1931,'CFDA Program Titles Table'!A$2:C$2607,3,FALSE)),"",VLOOKUP(D1931,'CFDA Program Titles Table'!A$2:C$2607,3,FALSE)))</f>
        <v/>
      </c>
      <c r="J1931" s="70"/>
      <c r="K1931" s="70"/>
      <c r="L1931" s="2"/>
      <c r="M1931" s="10"/>
      <c r="N1931" s="10"/>
      <c r="R1931" s="17"/>
      <c r="S1931" s="106" t="str">
        <f>IFERROR(IF(J1931="Y", "Research And Development Programs Cluster:", VLOOKUP(D1931,'Cluster Info'!$A$2:$B$113,2,FALSE)), "Non Cluster:")</f>
        <v>Non Cluster:</v>
      </c>
      <c r="T1931" s="106">
        <f t="shared" si="150"/>
        <v>0</v>
      </c>
      <c r="U1931" s="106">
        <f t="shared" si="152"/>
        <v>0</v>
      </c>
      <c r="V1931" s="106">
        <f t="shared" si="153"/>
        <v>0</v>
      </c>
      <c r="W1931" s="119">
        <f t="shared" si="151"/>
        <v>0</v>
      </c>
      <c r="X1931" s="106">
        <f t="shared" si="154"/>
        <v>0</v>
      </c>
    </row>
    <row r="1932" spans="1:24" ht="14">
      <c r="A1932" s="198"/>
      <c r="D1932" s="1"/>
      <c r="E1932" s="1"/>
      <c r="F1932" s="187"/>
      <c r="G1932" s="187"/>
      <c r="H1932" s="80" t="str">
        <f>IF(ISERROR(IF(ISERROR(VLOOKUP((LEFT(D1932,2)),'Fed. Agency Identifier Table'!A$2:C$63,3,FALSE)),(VLOOKUP((LEFT(D1932,1)),'Fed. Agency Identifier Table'!A$2:C$63,3,FALSE)),(VLOOKUP((LEFT(D1932,2)),'Fed. Agency Identifier Table'!A$2:C$63,3,FALSE)))),"",(IF(ISERROR(VLOOKUP((LEFT(D1932,2)),'Fed. Agency Identifier Table'!A$2:C$63,3,FALSE)),(VLOOKUP((LEFT(D1932,1)),'Fed. Agency Identifier Table'!A$2:C$63,3,FALSE)),(VLOOKUP((LEFT(D1932,2)),'Fed. Agency Identifier Table'!A$2:C$63,3,FALSE)))))</f>
        <v/>
      </c>
      <c r="I1932" s="150" t="str">
        <f>IF(ISNUMBER(SEARCH("*.unk*",D1932)),"Other Federal Awards",IF(ISERROR(VLOOKUP(D1932,'CFDA Program Titles Table'!A$2:C$2607,3,FALSE)),"",VLOOKUP(D1932,'CFDA Program Titles Table'!A$2:C$2607,3,FALSE)))</f>
        <v/>
      </c>
      <c r="J1932" s="70"/>
      <c r="K1932" s="70"/>
      <c r="L1932" s="2"/>
      <c r="M1932" s="10"/>
      <c r="N1932" s="10"/>
      <c r="R1932" s="17"/>
      <c r="S1932" s="106" t="str">
        <f>IFERROR(IF(J1932="Y", "Research And Development Programs Cluster:", VLOOKUP(D1932,'Cluster Info'!$A$2:$B$113,2,FALSE)), "Non Cluster:")</f>
        <v>Non Cluster:</v>
      </c>
      <c r="T1932" s="106">
        <f t="shared" si="150"/>
        <v>0</v>
      </c>
      <c r="U1932" s="106">
        <f t="shared" si="152"/>
        <v>0</v>
      </c>
      <c r="V1932" s="106">
        <f t="shared" si="153"/>
        <v>0</v>
      </c>
      <c r="W1932" s="119">
        <f t="shared" si="151"/>
        <v>0</v>
      </c>
      <c r="X1932" s="106">
        <f t="shared" si="154"/>
        <v>0</v>
      </c>
    </row>
    <row r="1933" spans="1:24" ht="14">
      <c r="A1933" s="198"/>
      <c r="D1933" s="1"/>
      <c r="E1933" s="1"/>
      <c r="F1933" s="187"/>
      <c r="G1933" s="187"/>
      <c r="H1933" s="80" t="str">
        <f>IF(ISERROR(IF(ISERROR(VLOOKUP((LEFT(D1933,2)),'Fed. Agency Identifier Table'!A$2:C$63,3,FALSE)),(VLOOKUP((LEFT(D1933,1)),'Fed. Agency Identifier Table'!A$2:C$63,3,FALSE)),(VLOOKUP((LEFT(D1933,2)),'Fed. Agency Identifier Table'!A$2:C$63,3,FALSE)))),"",(IF(ISERROR(VLOOKUP((LEFT(D1933,2)),'Fed. Agency Identifier Table'!A$2:C$63,3,FALSE)),(VLOOKUP((LEFT(D1933,1)),'Fed. Agency Identifier Table'!A$2:C$63,3,FALSE)),(VLOOKUP((LEFT(D1933,2)),'Fed. Agency Identifier Table'!A$2:C$63,3,FALSE)))))</f>
        <v/>
      </c>
      <c r="I1933" s="150" t="str">
        <f>IF(ISNUMBER(SEARCH("*.unk*",D1933)),"Other Federal Awards",IF(ISERROR(VLOOKUP(D1933,'CFDA Program Titles Table'!A$2:C$2607,3,FALSE)),"",VLOOKUP(D1933,'CFDA Program Titles Table'!A$2:C$2607,3,FALSE)))</f>
        <v/>
      </c>
      <c r="J1933" s="70"/>
      <c r="K1933" s="70"/>
      <c r="L1933" s="2"/>
      <c r="M1933" s="10"/>
      <c r="N1933" s="10"/>
      <c r="R1933" s="17"/>
      <c r="S1933" s="106" t="str">
        <f>IFERROR(IF(J1933="Y", "Research And Development Programs Cluster:", VLOOKUP(D1933,'Cluster Info'!$A$2:$B$113,2,FALSE)), "Non Cluster:")</f>
        <v>Non Cluster:</v>
      </c>
      <c r="T1933" s="106">
        <f t="shared" si="150"/>
        <v>0</v>
      </c>
      <c r="U1933" s="106">
        <f t="shared" si="152"/>
        <v>0</v>
      </c>
      <c r="V1933" s="106">
        <f t="shared" si="153"/>
        <v>0</v>
      </c>
      <c r="W1933" s="119">
        <f t="shared" si="151"/>
        <v>0</v>
      </c>
      <c r="X1933" s="106">
        <f t="shared" si="154"/>
        <v>0</v>
      </c>
    </row>
    <row r="1934" spans="1:24" ht="14">
      <c r="A1934" s="198"/>
      <c r="D1934" s="1"/>
      <c r="E1934" s="1"/>
      <c r="F1934" s="187"/>
      <c r="G1934" s="187"/>
      <c r="H1934" s="80" t="str">
        <f>IF(ISERROR(IF(ISERROR(VLOOKUP((LEFT(D1934,2)),'Fed. Agency Identifier Table'!A$2:C$63,3,FALSE)),(VLOOKUP((LEFT(D1934,1)),'Fed. Agency Identifier Table'!A$2:C$63,3,FALSE)),(VLOOKUP((LEFT(D1934,2)),'Fed. Agency Identifier Table'!A$2:C$63,3,FALSE)))),"",(IF(ISERROR(VLOOKUP((LEFT(D1934,2)),'Fed. Agency Identifier Table'!A$2:C$63,3,FALSE)),(VLOOKUP((LEFT(D1934,1)),'Fed. Agency Identifier Table'!A$2:C$63,3,FALSE)),(VLOOKUP((LEFT(D1934,2)),'Fed. Agency Identifier Table'!A$2:C$63,3,FALSE)))))</f>
        <v/>
      </c>
      <c r="I1934" s="150" t="str">
        <f>IF(ISNUMBER(SEARCH("*.unk*",D1934)),"Other Federal Awards",IF(ISERROR(VLOOKUP(D1934,'CFDA Program Titles Table'!A$2:C$2607,3,FALSE)),"",VLOOKUP(D1934,'CFDA Program Titles Table'!A$2:C$2607,3,FALSE)))</f>
        <v/>
      </c>
      <c r="J1934" s="70"/>
      <c r="K1934" s="70"/>
      <c r="L1934" s="2"/>
      <c r="M1934" s="10"/>
      <c r="N1934" s="10"/>
      <c r="R1934" s="17"/>
      <c r="S1934" s="106" t="str">
        <f>IFERROR(IF(J1934="Y", "Research And Development Programs Cluster:", VLOOKUP(D1934,'Cluster Info'!$A$2:$B$113,2,FALSE)), "Non Cluster:")</f>
        <v>Non Cluster:</v>
      </c>
      <c r="T1934" s="106">
        <f t="shared" si="150"/>
        <v>0</v>
      </c>
      <c r="U1934" s="106">
        <f t="shared" si="152"/>
        <v>0</v>
      </c>
      <c r="V1934" s="106">
        <f t="shared" si="153"/>
        <v>0</v>
      </c>
      <c r="W1934" s="119">
        <f t="shared" si="151"/>
        <v>0</v>
      </c>
      <c r="X1934" s="106">
        <f t="shared" si="154"/>
        <v>0</v>
      </c>
    </row>
    <row r="1935" spans="1:24" ht="14">
      <c r="A1935" s="198"/>
      <c r="D1935" s="1"/>
      <c r="E1935" s="1"/>
      <c r="F1935" s="187"/>
      <c r="G1935" s="187"/>
      <c r="H1935" s="80" t="str">
        <f>IF(ISERROR(IF(ISERROR(VLOOKUP((LEFT(D1935,2)),'Fed. Agency Identifier Table'!A$2:C$63,3,FALSE)),(VLOOKUP((LEFT(D1935,1)),'Fed. Agency Identifier Table'!A$2:C$63,3,FALSE)),(VLOOKUP((LEFT(D1935,2)),'Fed. Agency Identifier Table'!A$2:C$63,3,FALSE)))),"",(IF(ISERROR(VLOOKUP((LEFT(D1935,2)),'Fed. Agency Identifier Table'!A$2:C$63,3,FALSE)),(VLOOKUP((LEFT(D1935,1)),'Fed. Agency Identifier Table'!A$2:C$63,3,FALSE)),(VLOOKUP((LEFT(D1935,2)),'Fed. Agency Identifier Table'!A$2:C$63,3,FALSE)))))</f>
        <v/>
      </c>
      <c r="I1935" s="150" t="str">
        <f>IF(ISNUMBER(SEARCH("*.unk*",D1935)),"Other Federal Awards",IF(ISERROR(VLOOKUP(D1935,'CFDA Program Titles Table'!A$2:C$2607,3,FALSE)),"",VLOOKUP(D1935,'CFDA Program Titles Table'!A$2:C$2607,3,FALSE)))</f>
        <v/>
      </c>
      <c r="J1935" s="70"/>
      <c r="K1935" s="70"/>
      <c r="L1935" s="2"/>
      <c r="M1935" s="10"/>
      <c r="N1935" s="10"/>
      <c r="R1935" s="17"/>
      <c r="S1935" s="106" t="str">
        <f>IFERROR(IF(J1935="Y", "Research And Development Programs Cluster:", VLOOKUP(D1935,'Cluster Info'!$A$2:$B$113,2,FALSE)), "Non Cluster:")</f>
        <v>Non Cluster:</v>
      </c>
      <c r="T1935" s="106">
        <f t="shared" si="150"/>
        <v>0</v>
      </c>
      <c r="U1935" s="106">
        <f t="shared" si="152"/>
        <v>0</v>
      </c>
      <c r="V1935" s="106">
        <f t="shared" si="153"/>
        <v>0</v>
      </c>
      <c r="W1935" s="119">
        <f t="shared" si="151"/>
        <v>0</v>
      </c>
      <c r="X1935" s="106">
        <f t="shared" si="154"/>
        <v>0</v>
      </c>
    </row>
    <row r="1936" spans="1:24" ht="14">
      <c r="A1936" s="198"/>
      <c r="D1936" s="1"/>
      <c r="E1936" s="1"/>
      <c r="F1936" s="187"/>
      <c r="G1936" s="187"/>
      <c r="H1936" s="80" t="str">
        <f>IF(ISERROR(IF(ISERROR(VLOOKUP((LEFT(D1936,2)),'Fed. Agency Identifier Table'!A$2:C$63,3,FALSE)),(VLOOKUP((LEFT(D1936,1)),'Fed. Agency Identifier Table'!A$2:C$63,3,FALSE)),(VLOOKUP((LEFT(D1936,2)),'Fed. Agency Identifier Table'!A$2:C$63,3,FALSE)))),"",(IF(ISERROR(VLOOKUP((LEFT(D1936,2)),'Fed. Agency Identifier Table'!A$2:C$63,3,FALSE)),(VLOOKUP((LEFT(D1936,1)),'Fed. Agency Identifier Table'!A$2:C$63,3,FALSE)),(VLOOKUP((LEFT(D1936,2)),'Fed. Agency Identifier Table'!A$2:C$63,3,FALSE)))))</f>
        <v/>
      </c>
      <c r="I1936" s="150" t="str">
        <f>IF(ISNUMBER(SEARCH("*.unk*",D1936)),"Other Federal Awards",IF(ISERROR(VLOOKUP(D1936,'CFDA Program Titles Table'!A$2:C$2607,3,FALSE)),"",VLOOKUP(D1936,'CFDA Program Titles Table'!A$2:C$2607,3,FALSE)))</f>
        <v/>
      </c>
      <c r="J1936" s="70"/>
      <c r="K1936" s="70"/>
      <c r="L1936" s="2"/>
      <c r="M1936" s="10"/>
      <c r="N1936" s="10"/>
      <c r="R1936" s="17"/>
      <c r="S1936" s="106" t="str">
        <f>IFERROR(IF(J1936="Y", "Research And Development Programs Cluster:", VLOOKUP(D1936,'Cluster Info'!$A$2:$B$113,2,FALSE)), "Non Cluster:")</f>
        <v>Non Cluster:</v>
      </c>
      <c r="T1936" s="106">
        <f t="shared" si="150"/>
        <v>0</v>
      </c>
      <c r="U1936" s="106">
        <f t="shared" si="152"/>
        <v>0</v>
      </c>
      <c r="V1936" s="106">
        <f t="shared" si="153"/>
        <v>0</v>
      </c>
      <c r="W1936" s="119">
        <f t="shared" si="151"/>
        <v>0</v>
      </c>
      <c r="X1936" s="106">
        <f t="shared" si="154"/>
        <v>0</v>
      </c>
    </row>
    <row r="1937" spans="1:24" ht="14">
      <c r="A1937" s="198"/>
      <c r="D1937" s="1"/>
      <c r="E1937" s="1"/>
      <c r="F1937" s="187"/>
      <c r="G1937" s="187"/>
      <c r="H1937" s="80" t="str">
        <f>IF(ISERROR(IF(ISERROR(VLOOKUP((LEFT(D1937,2)),'Fed. Agency Identifier Table'!A$2:C$63,3,FALSE)),(VLOOKUP((LEFT(D1937,1)),'Fed. Agency Identifier Table'!A$2:C$63,3,FALSE)),(VLOOKUP((LEFT(D1937,2)),'Fed. Agency Identifier Table'!A$2:C$63,3,FALSE)))),"",(IF(ISERROR(VLOOKUP((LEFT(D1937,2)),'Fed. Agency Identifier Table'!A$2:C$63,3,FALSE)),(VLOOKUP((LEFT(D1937,1)),'Fed. Agency Identifier Table'!A$2:C$63,3,FALSE)),(VLOOKUP((LEFT(D1937,2)),'Fed. Agency Identifier Table'!A$2:C$63,3,FALSE)))))</f>
        <v/>
      </c>
      <c r="I1937" s="150" t="str">
        <f>IF(ISNUMBER(SEARCH("*.unk*",D1937)),"Other Federal Awards",IF(ISERROR(VLOOKUP(D1937,'CFDA Program Titles Table'!A$2:C$2607,3,FALSE)),"",VLOOKUP(D1937,'CFDA Program Titles Table'!A$2:C$2607,3,FALSE)))</f>
        <v/>
      </c>
      <c r="J1937" s="70"/>
      <c r="K1937" s="70"/>
      <c r="L1937" s="2"/>
      <c r="M1937" s="10"/>
      <c r="N1937" s="10"/>
      <c r="R1937" s="17"/>
      <c r="S1937" s="106" t="str">
        <f>IFERROR(IF(J1937="Y", "Research And Development Programs Cluster:", VLOOKUP(D1937,'Cluster Info'!$A$2:$B$113,2,FALSE)), "Non Cluster:")</f>
        <v>Non Cluster:</v>
      </c>
      <c r="T1937" s="106">
        <f t="shared" si="150"/>
        <v>0</v>
      </c>
      <c r="U1937" s="106">
        <f t="shared" si="152"/>
        <v>0</v>
      </c>
      <c r="V1937" s="106">
        <f t="shared" si="153"/>
        <v>0</v>
      </c>
      <c r="W1937" s="119">
        <f t="shared" si="151"/>
        <v>0</v>
      </c>
      <c r="X1937" s="106">
        <f t="shared" si="154"/>
        <v>0</v>
      </c>
    </row>
    <row r="1938" spans="1:24" ht="14">
      <c r="A1938" s="198"/>
      <c r="D1938" s="1"/>
      <c r="E1938" s="1"/>
      <c r="F1938" s="187"/>
      <c r="G1938" s="187"/>
      <c r="H1938" s="80" t="str">
        <f>IF(ISERROR(IF(ISERROR(VLOOKUP((LEFT(D1938,2)),'Fed. Agency Identifier Table'!A$2:C$63,3,FALSE)),(VLOOKUP((LEFT(D1938,1)),'Fed. Agency Identifier Table'!A$2:C$63,3,FALSE)),(VLOOKUP((LEFT(D1938,2)),'Fed. Agency Identifier Table'!A$2:C$63,3,FALSE)))),"",(IF(ISERROR(VLOOKUP((LEFT(D1938,2)),'Fed. Agency Identifier Table'!A$2:C$63,3,FALSE)),(VLOOKUP((LEFT(D1938,1)),'Fed. Agency Identifier Table'!A$2:C$63,3,FALSE)),(VLOOKUP((LEFT(D1938,2)),'Fed. Agency Identifier Table'!A$2:C$63,3,FALSE)))))</f>
        <v/>
      </c>
      <c r="I1938" s="150" t="str">
        <f>IF(ISNUMBER(SEARCH("*.unk*",D1938)),"Other Federal Awards",IF(ISERROR(VLOOKUP(D1938,'CFDA Program Titles Table'!A$2:C$2607,3,FALSE)),"",VLOOKUP(D1938,'CFDA Program Titles Table'!A$2:C$2607,3,FALSE)))</f>
        <v/>
      </c>
      <c r="J1938" s="70"/>
      <c r="K1938" s="70"/>
      <c r="L1938" s="2"/>
      <c r="M1938" s="10"/>
      <c r="N1938" s="10"/>
      <c r="R1938" s="17"/>
      <c r="S1938" s="106" t="str">
        <f>IFERROR(IF(J1938="Y", "Research And Development Programs Cluster:", VLOOKUP(D1938,'Cluster Info'!$A$2:$B$113,2,FALSE)), "Non Cluster:")</f>
        <v>Non Cluster:</v>
      </c>
      <c r="T1938" s="106">
        <f t="shared" si="150"/>
        <v>0</v>
      </c>
      <c r="U1938" s="106">
        <f t="shared" si="152"/>
        <v>0</v>
      </c>
      <c r="V1938" s="106">
        <f t="shared" si="153"/>
        <v>0</v>
      </c>
      <c r="W1938" s="119">
        <f t="shared" si="151"/>
        <v>0</v>
      </c>
      <c r="X1938" s="106">
        <f t="shared" si="154"/>
        <v>0</v>
      </c>
    </row>
    <row r="1939" spans="1:24" ht="14">
      <c r="A1939" s="198"/>
      <c r="D1939" s="1"/>
      <c r="E1939" s="1"/>
      <c r="F1939" s="187"/>
      <c r="G1939" s="187"/>
      <c r="H1939" s="80" t="str">
        <f>IF(ISERROR(IF(ISERROR(VLOOKUP((LEFT(D1939,2)),'Fed. Agency Identifier Table'!A$2:C$63,3,FALSE)),(VLOOKUP((LEFT(D1939,1)),'Fed. Agency Identifier Table'!A$2:C$63,3,FALSE)),(VLOOKUP((LEFT(D1939,2)),'Fed. Agency Identifier Table'!A$2:C$63,3,FALSE)))),"",(IF(ISERROR(VLOOKUP((LEFT(D1939,2)),'Fed. Agency Identifier Table'!A$2:C$63,3,FALSE)),(VLOOKUP((LEFT(D1939,1)),'Fed. Agency Identifier Table'!A$2:C$63,3,FALSE)),(VLOOKUP((LEFT(D1939,2)),'Fed. Agency Identifier Table'!A$2:C$63,3,FALSE)))))</f>
        <v/>
      </c>
      <c r="I1939" s="150" t="str">
        <f>IF(ISNUMBER(SEARCH("*.unk*",D1939)),"Other Federal Awards",IF(ISERROR(VLOOKUP(D1939,'CFDA Program Titles Table'!A$2:C$2607,3,FALSE)),"",VLOOKUP(D1939,'CFDA Program Titles Table'!A$2:C$2607,3,FALSE)))</f>
        <v/>
      </c>
      <c r="J1939" s="70"/>
      <c r="K1939" s="70"/>
      <c r="L1939" s="2"/>
      <c r="M1939" s="10"/>
      <c r="N1939" s="10"/>
      <c r="R1939" s="17"/>
      <c r="S1939" s="106" t="str">
        <f>IFERROR(IF(J1939="Y", "Research And Development Programs Cluster:", VLOOKUP(D1939,'Cluster Info'!$A$2:$B$113,2,FALSE)), "Non Cluster:")</f>
        <v>Non Cluster:</v>
      </c>
      <c r="T1939" s="106">
        <f t="shared" si="150"/>
        <v>0</v>
      </c>
      <c r="U1939" s="106">
        <f t="shared" si="152"/>
        <v>0</v>
      </c>
      <c r="V1939" s="106">
        <f t="shared" si="153"/>
        <v>0</v>
      </c>
      <c r="W1939" s="119">
        <f t="shared" si="151"/>
        <v>0</v>
      </c>
      <c r="X1939" s="106">
        <f t="shared" si="154"/>
        <v>0</v>
      </c>
    </row>
    <row r="1940" spans="1:24" ht="14">
      <c r="A1940" s="198"/>
      <c r="D1940" s="1"/>
      <c r="E1940" s="1"/>
      <c r="F1940" s="187"/>
      <c r="G1940" s="187"/>
      <c r="H1940" s="80" t="str">
        <f>IF(ISERROR(IF(ISERROR(VLOOKUP((LEFT(D1940,2)),'Fed. Agency Identifier Table'!A$2:C$63,3,FALSE)),(VLOOKUP((LEFT(D1940,1)),'Fed. Agency Identifier Table'!A$2:C$63,3,FALSE)),(VLOOKUP((LEFT(D1940,2)),'Fed. Agency Identifier Table'!A$2:C$63,3,FALSE)))),"",(IF(ISERROR(VLOOKUP((LEFT(D1940,2)),'Fed. Agency Identifier Table'!A$2:C$63,3,FALSE)),(VLOOKUP((LEFT(D1940,1)),'Fed. Agency Identifier Table'!A$2:C$63,3,FALSE)),(VLOOKUP((LEFT(D1940,2)),'Fed. Agency Identifier Table'!A$2:C$63,3,FALSE)))))</f>
        <v/>
      </c>
      <c r="I1940" s="150" t="str">
        <f>IF(ISNUMBER(SEARCH("*.unk*",D1940)),"Other Federal Awards",IF(ISERROR(VLOOKUP(D1940,'CFDA Program Titles Table'!A$2:C$2607,3,FALSE)),"",VLOOKUP(D1940,'CFDA Program Titles Table'!A$2:C$2607,3,FALSE)))</f>
        <v/>
      </c>
      <c r="J1940" s="70"/>
      <c r="K1940" s="70"/>
      <c r="L1940" s="2"/>
      <c r="M1940" s="10"/>
      <c r="N1940" s="10"/>
      <c r="R1940" s="17"/>
      <c r="S1940" s="106" t="str">
        <f>IFERROR(IF(J1940="Y", "Research And Development Programs Cluster:", VLOOKUP(D1940,'Cluster Info'!$A$2:$B$113,2,FALSE)), "Non Cluster:")</f>
        <v>Non Cluster:</v>
      </c>
      <c r="T1940" s="106">
        <f t="shared" si="150"/>
        <v>0</v>
      </c>
      <c r="U1940" s="106">
        <f t="shared" si="152"/>
        <v>0</v>
      </c>
      <c r="V1940" s="106">
        <f t="shared" si="153"/>
        <v>0</v>
      </c>
      <c r="W1940" s="119">
        <f t="shared" si="151"/>
        <v>0</v>
      </c>
      <c r="X1940" s="106">
        <f t="shared" si="154"/>
        <v>0</v>
      </c>
    </row>
    <row r="1941" spans="1:24" ht="14">
      <c r="A1941" s="198"/>
      <c r="D1941" s="1"/>
      <c r="E1941" s="1"/>
      <c r="F1941" s="187"/>
      <c r="G1941" s="187"/>
      <c r="H1941" s="80" t="str">
        <f>IF(ISERROR(IF(ISERROR(VLOOKUP((LEFT(D1941,2)),'Fed. Agency Identifier Table'!A$2:C$63,3,FALSE)),(VLOOKUP((LEFT(D1941,1)),'Fed. Agency Identifier Table'!A$2:C$63,3,FALSE)),(VLOOKUP((LEFT(D1941,2)),'Fed. Agency Identifier Table'!A$2:C$63,3,FALSE)))),"",(IF(ISERROR(VLOOKUP((LEFT(D1941,2)),'Fed. Agency Identifier Table'!A$2:C$63,3,FALSE)),(VLOOKUP((LEFT(D1941,1)),'Fed. Agency Identifier Table'!A$2:C$63,3,FALSE)),(VLOOKUP((LEFT(D1941,2)),'Fed. Agency Identifier Table'!A$2:C$63,3,FALSE)))))</f>
        <v/>
      </c>
      <c r="I1941" s="150" t="str">
        <f>IF(ISNUMBER(SEARCH("*.unk*",D1941)),"Other Federal Awards",IF(ISERROR(VLOOKUP(D1941,'CFDA Program Titles Table'!A$2:C$2607,3,FALSE)),"",VLOOKUP(D1941,'CFDA Program Titles Table'!A$2:C$2607,3,FALSE)))</f>
        <v/>
      </c>
      <c r="J1941" s="70"/>
      <c r="K1941" s="70"/>
      <c r="L1941" s="2"/>
      <c r="M1941" s="10"/>
      <c r="N1941" s="10"/>
      <c r="R1941" s="17"/>
      <c r="S1941" s="106" t="str">
        <f>IFERROR(IF(J1941="Y", "Research And Development Programs Cluster:", VLOOKUP(D1941,'Cluster Info'!$A$2:$B$113,2,FALSE)), "Non Cluster:")</f>
        <v>Non Cluster:</v>
      </c>
      <c r="T1941" s="106">
        <f t="shared" si="150"/>
        <v>0</v>
      </c>
      <c r="U1941" s="106">
        <f t="shared" si="152"/>
        <v>0</v>
      </c>
      <c r="V1941" s="106">
        <f t="shared" si="153"/>
        <v>0</v>
      </c>
      <c r="W1941" s="119">
        <f t="shared" si="151"/>
        <v>0</v>
      </c>
      <c r="X1941" s="106">
        <f t="shared" si="154"/>
        <v>0</v>
      </c>
    </row>
    <row r="1942" spans="1:24" ht="14">
      <c r="A1942" s="198"/>
      <c r="D1942" s="1"/>
      <c r="E1942" s="1"/>
      <c r="F1942" s="187"/>
      <c r="G1942" s="187"/>
      <c r="H1942" s="80" t="str">
        <f>IF(ISERROR(IF(ISERROR(VLOOKUP((LEFT(D1942,2)),'Fed. Agency Identifier Table'!A$2:C$63,3,FALSE)),(VLOOKUP((LEFT(D1942,1)),'Fed. Agency Identifier Table'!A$2:C$63,3,FALSE)),(VLOOKUP((LEFT(D1942,2)),'Fed. Agency Identifier Table'!A$2:C$63,3,FALSE)))),"",(IF(ISERROR(VLOOKUP((LEFT(D1942,2)),'Fed. Agency Identifier Table'!A$2:C$63,3,FALSE)),(VLOOKUP((LEFT(D1942,1)),'Fed. Agency Identifier Table'!A$2:C$63,3,FALSE)),(VLOOKUP((LEFT(D1942,2)),'Fed. Agency Identifier Table'!A$2:C$63,3,FALSE)))))</f>
        <v/>
      </c>
      <c r="I1942" s="150" t="str">
        <f>IF(ISNUMBER(SEARCH("*.unk*",D1942)),"Other Federal Awards",IF(ISERROR(VLOOKUP(D1942,'CFDA Program Titles Table'!A$2:C$2607,3,FALSE)),"",VLOOKUP(D1942,'CFDA Program Titles Table'!A$2:C$2607,3,FALSE)))</f>
        <v/>
      </c>
      <c r="J1942" s="70"/>
      <c r="K1942" s="70"/>
      <c r="L1942" s="2"/>
      <c r="M1942" s="10"/>
      <c r="N1942" s="10"/>
      <c r="R1942" s="17"/>
      <c r="S1942" s="106" t="str">
        <f>IFERROR(IF(J1942="Y", "Research And Development Programs Cluster:", VLOOKUP(D1942,'Cluster Info'!$A$2:$B$113,2,FALSE)), "Non Cluster:")</f>
        <v>Non Cluster:</v>
      </c>
      <c r="T1942" s="106">
        <f t="shared" si="150"/>
        <v>0</v>
      </c>
      <c r="U1942" s="106">
        <f t="shared" si="152"/>
        <v>0</v>
      </c>
      <c r="V1942" s="106">
        <f t="shared" si="153"/>
        <v>0</v>
      </c>
      <c r="W1942" s="119">
        <f t="shared" si="151"/>
        <v>0</v>
      </c>
      <c r="X1942" s="106">
        <f t="shared" si="154"/>
        <v>0</v>
      </c>
    </row>
    <row r="1943" spans="1:24" ht="14">
      <c r="A1943" s="198"/>
      <c r="D1943" s="1"/>
      <c r="E1943" s="1"/>
      <c r="F1943" s="187"/>
      <c r="G1943" s="187"/>
      <c r="H1943" s="80" t="str">
        <f>IF(ISERROR(IF(ISERROR(VLOOKUP((LEFT(D1943,2)),'Fed. Agency Identifier Table'!A$2:C$63,3,FALSE)),(VLOOKUP((LEFT(D1943,1)),'Fed. Agency Identifier Table'!A$2:C$63,3,FALSE)),(VLOOKUP((LEFT(D1943,2)),'Fed. Agency Identifier Table'!A$2:C$63,3,FALSE)))),"",(IF(ISERROR(VLOOKUP((LEFT(D1943,2)),'Fed. Agency Identifier Table'!A$2:C$63,3,FALSE)),(VLOOKUP((LEFT(D1943,1)),'Fed. Agency Identifier Table'!A$2:C$63,3,FALSE)),(VLOOKUP((LEFT(D1943,2)),'Fed. Agency Identifier Table'!A$2:C$63,3,FALSE)))))</f>
        <v/>
      </c>
      <c r="I1943" s="150" t="str">
        <f>IF(ISNUMBER(SEARCH("*.unk*",D1943)),"Other Federal Awards",IF(ISERROR(VLOOKUP(D1943,'CFDA Program Titles Table'!A$2:C$2607,3,FALSE)),"",VLOOKUP(D1943,'CFDA Program Titles Table'!A$2:C$2607,3,FALSE)))</f>
        <v/>
      </c>
      <c r="J1943" s="70"/>
      <c r="K1943" s="70"/>
      <c r="L1943" s="2"/>
      <c r="M1943" s="10"/>
      <c r="N1943" s="10"/>
      <c r="R1943" s="17"/>
      <c r="S1943" s="106" t="str">
        <f>IFERROR(IF(J1943="Y", "Research And Development Programs Cluster:", VLOOKUP(D1943,'Cluster Info'!$A$2:$B$113,2,FALSE)), "Non Cluster:")</f>
        <v>Non Cluster:</v>
      </c>
      <c r="T1943" s="106">
        <f t="shared" si="150"/>
        <v>0</v>
      </c>
      <c r="U1943" s="106">
        <f t="shared" si="152"/>
        <v>0</v>
      </c>
      <c r="V1943" s="106">
        <f t="shared" si="153"/>
        <v>0</v>
      </c>
      <c r="W1943" s="119">
        <f t="shared" si="151"/>
        <v>0</v>
      </c>
      <c r="X1943" s="106">
        <f t="shared" si="154"/>
        <v>0</v>
      </c>
    </row>
    <row r="1944" spans="1:24" ht="14">
      <c r="A1944" s="198"/>
      <c r="D1944" s="1"/>
      <c r="E1944" s="1"/>
      <c r="F1944" s="187"/>
      <c r="G1944" s="187"/>
      <c r="H1944" s="80" t="str">
        <f>IF(ISERROR(IF(ISERROR(VLOOKUP((LEFT(D1944,2)),'Fed. Agency Identifier Table'!A$2:C$63,3,FALSE)),(VLOOKUP((LEFT(D1944,1)),'Fed. Agency Identifier Table'!A$2:C$63,3,FALSE)),(VLOOKUP((LEFT(D1944,2)),'Fed. Agency Identifier Table'!A$2:C$63,3,FALSE)))),"",(IF(ISERROR(VLOOKUP((LEFT(D1944,2)),'Fed. Agency Identifier Table'!A$2:C$63,3,FALSE)),(VLOOKUP((LEFT(D1944,1)),'Fed. Agency Identifier Table'!A$2:C$63,3,FALSE)),(VLOOKUP((LEFT(D1944,2)),'Fed. Agency Identifier Table'!A$2:C$63,3,FALSE)))))</f>
        <v/>
      </c>
      <c r="I1944" s="150" t="str">
        <f>IF(ISNUMBER(SEARCH("*.unk*",D1944)),"Other Federal Awards",IF(ISERROR(VLOOKUP(D1944,'CFDA Program Titles Table'!A$2:C$2607,3,FALSE)),"",VLOOKUP(D1944,'CFDA Program Titles Table'!A$2:C$2607,3,FALSE)))</f>
        <v/>
      </c>
      <c r="J1944" s="70"/>
      <c r="K1944" s="70"/>
      <c r="L1944" s="2"/>
      <c r="M1944" s="10"/>
      <c r="N1944" s="10"/>
      <c r="R1944" s="17"/>
      <c r="S1944" s="106" t="str">
        <f>IFERROR(IF(J1944="Y", "Research And Development Programs Cluster:", VLOOKUP(D1944,'Cluster Info'!$A$2:$B$113,2,FALSE)), "Non Cluster:")</f>
        <v>Non Cluster:</v>
      </c>
      <c r="T1944" s="106">
        <f t="shared" si="150"/>
        <v>0</v>
      </c>
      <c r="U1944" s="106">
        <f t="shared" si="152"/>
        <v>0</v>
      </c>
      <c r="V1944" s="106">
        <f t="shared" si="153"/>
        <v>0</v>
      </c>
      <c r="W1944" s="119">
        <f t="shared" si="151"/>
        <v>0</v>
      </c>
      <c r="X1944" s="106">
        <f t="shared" si="154"/>
        <v>0</v>
      </c>
    </row>
    <row r="1945" spans="1:24" ht="14">
      <c r="A1945" s="198"/>
      <c r="D1945" s="1"/>
      <c r="E1945" s="1"/>
      <c r="F1945" s="187"/>
      <c r="G1945" s="187"/>
      <c r="H1945" s="80" t="str">
        <f>IF(ISERROR(IF(ISERROR(VLOOKUP((LEFT(D1945,2)),'Fed. Agency Identifier Table'!A$2:C$63,3,FALSE)),(VLOOKUP((LEFT(D1945,1)),'Fed. Agency Identifier Table'!A$2:C$63,3,FALSE)),(VLOOKUP((LEFT(D1945,2)),'Fed. Agency Identifier Table'!A$2:C$63,3,FALSE)))),"",(IF(ISERROR(VLOOKUP((LEFT(D1945,2)),'Fed. Agency Identifier Table'!A$2:C$63,3,FALSE)),(VLOOKUP((LEFT(D1945,1)),'Fed. Agency Identifier Table'!A$2:C$63,3,FALSE)),(VLOOKUP((LEFT(D1945,2)),'Fed. Agency Identifier Table'!A$2:C$63,3,FALSE)))))</f>
        <v/>
      </c>
      <c r="I1945" s="150" t="str">
        <f>IF(ISNUMBER(SEARCH("*.unk*",D1945)),"Other Federal Awards",IF(ISERROR(VLOOKUP(D1945,'CFDA Program Titles Table'!A$2:C$2607,3,FALSE)),"",VLOOKUP(D1945,'CFDA Program Titles Table'!A$2:C$2607,3,FALSE)))</f>
        <v/>
      </c>
      <c r="J1945" s="70"/>
      <c r="K1945" s="70"/>
      <c r="L1945" s="2"/>
      <c r="M1945" s="10"/>
      <c r="N1945" s="10"/>
      <c r="R1945" s="17"/>
      <c r="S1945" s="106" t="str">
        <f>IFERROR(IF(J1945="Y", "Research And Development Programs Cluster:", VLOOKUP(D1945,'Cluster Info'!$A$2:$B$113,2,FALSE)), "Non Cluster:")</f>
        <v>Non Cluster:</v>
      </c>
      <c r="T1945" s="106">
        <f t="shared" si="150"/>
        <v>0</v>
      </c>
      <c r="U1945" s="106">
        <f t="shared" si="152"/>
        <v>0</v>
      </c>
      <c r="V1945" s="106">
        <f t="shared" si="153"/>
        <v>0</v>
      </c>
      <c r="W1945" s="119">
        <f t="shared" si="151"/>
        <v>0</v>
      </c>
      <c r="X1945" s="106">
        <f t="shared" si="154"/>
        <v>0</v>
      </c>
    </row>
    <row r="1946" spans="1:24" ht="14">
      <c r="A1946" s="198"/>
      <c r="D1946" s="1"/>
      <c r="E1946" s="1"/>
      <c r="F1946" s="187"/>
      <c r="G1946" s="187"/>
      <c r="H1946" s="80" t="str">
        <f>IF(ISERROR(IF(ISERROR(VLOOKUP((LEFT(D1946,2)),'Fed. Agency Identifier Table'!A$2:C$63,3,FALSE)),(VLOOKUP((LEFT(D1946,1)),'Fed. Agency Identifier Table'!A$2:C$63,3,FALSE)),(VLOOKUP((LEFT(D1946,2)),'Fed. Agency Identifier Table'!A$2:C$63,3,FALSE)))),"",(IF(ISERROR(VLOOKUP((LEFT(D1946,2)),'Fed. Agency Identifier Table'!A$2:C$63,3,FALSE)),(VLOOKUP((LEFT(D1946,1)),'Fed. Agency Identifier Table'!A$2:C$63,3,FALSE)),(VLOOKUP((LEFT(D1946,2)),'Fed. Agency Identifier Table'!A$2:C$63,3,FALSE)))))</f>
        <v/>
      </c>
      <c r="I1946" s="150" t="str">
        <f>IF(ISNUMBER(SEARCH("*.unk*",D1946)),"Other Federal Awards",IF(ISERROR(VLOOKUP(D1946,'CFDA Program Titles Table'!A$2:C$2607,3,FALSE)),"",VLOOKUP(D1946,'CFDA Program Titles Table'!A$2:C$2607,3,FALSE)))</f>
        <v/>
      </c>
      <c r="J1946" s="70"/>
      <c r="K1946" s="70"/>
      <c r="L1946" s="2"/>
      <c r="M1946" s="10"/>
      <c r="N1946" s="10"/>
      <c r="R1946" s="17"/>
      <c r="S1946" s="106" t="str">
        <f>IFERROR(IF(J1946="Y", "Research And Development Programs Cluster:", VLOOKUP(D1946,'Cluster Info'!$A$2:$B$113,2,FALSE)), "Non Cluster:")</f>
        <v>Non Cluster:</v>
      </c>
      <c r="T1946" s="106">
        <f t="shared" si="150"/>
        <v>0</v>
      </c>
      <c r="U1946" s="106">
        <f t="shared" si="152"/>
        <v>0</v>
      </c>
      <c r="V1946" s="106">
        <f t="shared" si="153"/>
        <v>0</v>
      </c>
      <c r="W1946" s="119">
        <f t="shared" si="151"/>
        <v>0</v>
      </c>
      <c r="X1946" s="106">
        <f t="shared" si="154"/>
        <v>0</v>
      </c>
    </row>
    <row r="1947" spans="1:24" ht="14">
      <c r="A1947" s="198"/>
      <c r="D1947" s="1"/>
      <c r="E1947" s="1"/>
      <c r="F1947" s="187"/>
      <c r="G1947" s="187"/>
      <c r="H1947" s="80" t="str">
        <f>IF(ISERROR(IF(ISERROR(VLOOKUP((LEFT(D1947,2)),'Fed. Agency Identifier Table'!A$2:C$63,3,FALSE)),(VLOOKUP((LEFT(D1947,1)),'Fed. Agency Identifier Table'!A$2:C$63,3,FALSE)),(VLOOKUP((LEFT(D1947,2)),'Fed. Agency Identifier Table'!A$2:C$63,3,FALSE)))),"",(IF(ISERROR(VLOOKUP((LEFT(D1947,2)),'Fed. Agency Identifier Table'!A$2:C$63,3,FALSE)),(VLOOKUP((LEFT(D1947,1)),'Fed. Agency Identifier Table'!A$2:C$63,3,FALSE)),(VLOOKUP((LEFT(D1947,2)),'Fed. Agency Identifier Table'!A$2:C$63,3,FALSE)))))</f>
        <v/>
      </c>
      <c r="I1947" s="150" t="str">
        <f>IF(ISNUMBER(SEARCH("*.unk*",D1947)),"Other Federal Awards",IF(ISERROR(VLOOKUP(D1947,'CFDA Program Titles Table'!A$2:C$2607,3,FALSE)),"",VLOOKUP(D1947,'CFDA Program Titles Table'!A$2:C$2607,3,FALSE)))</f>
        <v/>
      </c>
      <c r="J1947" s="70"/>
      <c r="K1947" s="70"/>
      <c r="L1947" s="2"/>
      <c r="M1947" s="10"/>
      <c r="N1947" s="10"/>
      <c r="R1947" s="17"/>
      <c r="S1947" s="106" t="str">
        <f>IFERROR(IF(J1947="Y", "Research And Development Programs Cluster:", VLOOKUP(D1947,'Cluster Info'!$A$2:$B$113,2,FALSE)), "Non Cluster:")</f>
        <v>Non Cluster:</v>
      </c>
      <c r="T1947" s="106">
        <f t="shared" si="150"/>
        <v>0</v>
      </c>
      <c r="U1947" s="106">
        <f t="shared" si="152"/>
        <v>0</v>
      </c>
      <c r="V1947" s="106">
        <f t="shared" si="153"/>
        <v>0</v>
      </c>
      <c r="W1947" s="119">
        <f t="shared" si="151"/>
        <v>0</v>
      </c>
      <c r="X1947" s="106">
        <f t="shared" si="154"/>
        <v>0</v>
      </c>
    </row>
    <row r="1948" spans="1:24" ht="14">
      <c r="A1948" s="198"/>
      <c r="D1948" s="1"/>
      <c r="E1948" s="1"/>
      <c r="F1948" s="187"/>
      <c r="G1948" s="187"/>
      <c r="H1948" s="80" t="str">
        <f>IF(ISERROR(IF(ISERROR(VLOOKUP((LEFT(D1948,2)),'Fed. Agency Identifier Table'!A$2:C$63,3,FALSE)),(VLOOKUP((LEFT(D1948,1)),'Fed. Agency Identifier Table'!A$2:C$63,3,FALSE)),(VLOOKUP((LEFT(D1948,2)),'Fed. Agency Identifier Table'!A$2:C$63,3,FALSE)))),"",(IF(ISERROR(VLOOKUP((LEFT(D1948,2)),'Fed. Agency Identifier Table'!A$2:C$63,3,FALSE)),(VLOOKUP((LEFT(D1948,1)),'Fed. Agency Identifier Table'!A$2:C$63,3,FALSE)),(VLOOKUP((LEFT(D1948,2)),'Fed. Agency Identifier Table'!A$2:C$63,3,FALSE)))))</f>
        <v/>
      </c>
      <c r="I1948" s="150" t="str">
        <f>IF(ISNUMBER(SEARCH("*.unk*",D1948)),"Other Federal Awards",IF(ISERROR(VLOOKUP(D1948,'CFDA Program Titles Table'!A$2:C$2607,3,FALSE)),"",VLOOKUP(D1948,'CFDA Program Titles Table'!A$2:C$2607,3,FALSE)))</f>
        <v/>
      </c>
      <c r="J1948" s="70"/>
      <c r="K1948" s="70"/>
      <c r="L1948" s="2"/>
      <c r="M1948" s="10"/>
      <c r="N1948" s="10"/>
      <c r="R1948" s="17"/>
      <c r="S1948" s="106" t="str">
        <f>IFERROR(IF(J1948="Y", "Research And Development Programs Cluster:", VLOOKUP(D1948,'Cluster Info'!$A$2:$B$113,2,FALSE)), "Non Cluster:")</f>
        <v>Non Cluster:</v>
      </c>
      <c r="T1948" s="106">
        <f t="shared" si="150"/>
        <v>0</v>
      </c>
      <c r="U1948" s="106">
        <f t="shared" si="152"/>
        <v>0</v>
      </c>
      <c r="V1948" s="106">
        <f t="shared" si="153"/>
        <v>0</v>
      </c>
      <c r="W1948" s="119">
        <f t="shared" si="151"/>
        <v>0</v>
      </c>
      <c r="X1948" s="106">
        <f t="shared" si="154"/>
        <v>0</v>
      </c>
    </row>
    <row r="1949" spans="1:24" ht="14">
      <c r="A1949" s="198"/>
      <c r="D1949" s="1"/>
      <c r="E1949" s="1"/>
      <c r="F1949" s="187"/>
      <c r="G1949" s="187"/>
      <c r="H1949" s="80" t="str">
        <f>IF(ISERROR(IF(ISERROR(VLOOKUP((LEFT(D1949,2)),'Fed. Agency Identifier Table'!A$2:C$63,3,FALSE)),(VLOOKUP((LEFT(D1949,1)),'Fed. Agency Identifier Table'!A$2:C$63,3,FALSE)),(VLOOKUP((LEFT(D1949,2)),'Fed. Agency Identifier Table'!A$2:C$63,3,FALSE)))),"",(IF(ISERROR(VLOOKUP((LEFT(D1949,2)),'Fed. Agency Identifier Table'!A$2:C$63,3,FALSE)),(VLOOKUP((LEFT(D1949,1)),'Fed. Agency Identifier Table'!A$2:C$63,3,FALSE)),(VLOOKUP((LEFT(D1949,2)),'Fed. Agency Identifier Table'!A$2:C$63,3,FALSE)))))</f>
        <v/>
      </c>
      <c r="I1949" s="150" t="str">
        <f>IF(ISNUMBER(SEARCH("*.unk*",D1949)),"Other Federal Awards",IF(ISERROR(VLOOKUP(D1949,'CFDA Program Titles Table'!A$2:C$2607,3,FALSE)),"",VLOOKUP(D1949,'CFDA Program Titles Table'!A$2:C$2607,3,FALSE)))</f>
        <v/>
      </c>
      <c r="J1949" s="70"/>
      <c r="K1949" s="70"/>
      <c r="L1949" s="2"/>
      <c r="M1949" s="10"/>
      <c r="N1949" s="10"/>
      <c r="R1949" s="17"/>
      <c r="S1949" s="106" t="str">
        <f>IFERROR(IF(J1949="Y", "Research And Development Programs Cluster:", VLOOKUP(D1949,'Cluster Info'!$A$2:$B$113,2,FALSE)), "Non Cluster:")</f>
        <v>Non Cluster:</v>
      </c>
      <c r="T1949" s="106">
        <f t="shared" si="150"/>
        <v>0</v>
      </c>
      <c r="U1949" s="106">
        <f t="shared" si="152"/>
        <v>0</v>
      </c>
      <c r="V1949" s="106">
        <f t="shared" si="153"/>
        <v>0</v>
      </c>
      <c r="W1949" s="119">
        <f t="shared" si="151"/>
        <v>0</v>
      </c>
      <c r="X1949" s="106">
        <f t="shared" si="154"/>
        <v>0</v>
      </c>
    </row>
    <row r="1950" spans="1:24" ht="14">
      <c r="A1950" s="198"/>
      <c r="D1950" s="1"/>
      <c r="E1950" s="1"/>
      <c r="F1950" s="187"/>
      <c r="G1950" s="187"/>
      <c r="H1950" s="80" t="str">
        <f>IF(ISERROR(IF(ISERROR(VLOOKUP((LEFT(D1950,2)),'Fed. Agency Identifier Table'!A$2:C$63,3,FALSE)),(VLOOKUP((LEFT(D1950,1)),'Fed. Agency Identifier Table'!A$2:C$63,3,FALSE)),(VLOOKUP((LEFT(D1950,2)),'Fed. Agency Identifier Table'!A$2:C$63,3,FALSE)))),"",(IF(ISERROR(VLOOKUP((LEFT(D1950,2)),'Fed. Agency Identifier Table'!A$2:C$63,3,FALSE)),(VLOOKUP((LEFT(D1950,1)),'Fed. Agency Identifier Table'!A$2:C$63,3,FALSE)),(VLOOKUP((LEFT(D1950,2)),'Fed. Agency Identifier Table'!A$2:C$63,3,FALSE)))))</f>
        <v/>
      </c>
      <c r="I1950" s="150" t="str">
        <f>IF(ISNUMBER(SEARCH("*.unk*",D1950)),"Other Federal Awards",IF(ISERROR(VLOOKUP(D1950,'CFDA Program Titles Table'!A$2:C$2607,3,FALSE)),"",VLOOKUP(D1950,'CFDA Program Titles Table'!A$2:C$2607,3,FALSE)))</f>
        <v/>
      </c>
      <c r="J1950" s="70"/>
      <c r="K1950" s="70"/>
      <c r="L1950" s="2"/>
      <c r="M1950" s="10"/>
      <c r="N1950" s="10"/>
      <c r="R1950" s="17"/>
      <c r="S1950" s="106" t="str">
        <f>IFERROR(IF(J1950="Y", "Research And Development Programs Cluster:", VLOOKUP(D1950,'Cluster Info'!$A$2:$B$113,2,FALSE)), "Non Cluster:")</f>
        <v>Non Cluster:</v>
      </c>
      <c r="T1950" s="106">
        <f t="shared" si="150"/>
        <v>0</v>
      </c>
      <c r="U1950" s="106">
        <f t="shared" si="152"/>
        <v>0</v>
      </c>
      <c r="V1950" s="106">
        <f t="shared" si="153"/>
        <v>0</v>
      </c>
      <c r="W1950" s="119">
        <f t="shared" si="151"/>
        <v>0</v>
      </c>
      <c r="X1950" s="106">
        <f t="shared" si="154"/>
        <v>0</v>
      </c>
    </row>
    <row r="1951" spans="1:24" ht="14">
      <c r="A1951" s="198"/>
      <c r="D1951" s="1"/>
      <c r="E1951" s="1"/>
      <c r="F1951" s="187"/>
      <c r="G1951" s="187"/>
      <c r="H1951" s="80" t="str">
        <f>IF(ISERROR(IF(ISERROR(VLOOKUP((LEFT(D1951,2)),'Fed. Agency Identifier Table'!A$2:C$63,3,FALSE)),(VLOOKUP((LEFT(D1951,1)),'Fed. Agency Identifier Table'!A$2:C$63,3,FALSE)),(VLOOKUP((LEFT(D1951,2)),'Fed. Agency Identifier Table'!A$2:C$63,3,FALSE)))),"",(IF(ISERROR(VLOOKUP((LEFT(D1951,2)),'Fed. Agency Identifier Table'!A$2:C$63,3,FALSE)),(VLOOKUP((LEFT(D1951,1)),'Fed. Agency Identifier Table'!A$2:C$63,3,FALSE)),(VLOOKUP((LEFT(D1951,2)),'Fed. Agency Identifier Table'!A$2:C$63,3,FALSE)))))</f>
        <v/>
      </c>
      <c r="I1951" s="150" t="str">
        <f>IF(ISNUMBER(SEARCH("*.unk*",D1951)),"Other Federal Awards",IF(ISERROR(VLOOKUP(D1951,'CFDA Program Titles Table'!A$2:C$2607,3,FALSE)),"",VLOOKUP(D1951,'CFDA Program Titles Table'!A$2:C$2607,3,FALSE)))</f>
        <v/>
      </c>
      <c r="J1951" s="70"/>
      <c r="K1951" s="70"/>
      <c r="L1951" s="2"/>
      <c r="M1951" s="10"/>
      <c r="N1951" s="10"/>
      <c r="R1951" s="17"/>
      <c r="S1951" s="106" t="str">
        <f>IFERROR(IF(J1951="Y", "Research And Development Programs Cluster:", VLOOKUP(D1951,'Cluster Info'!$A$2:$B$113,2,FALSE)), "Non Cluster:")</f>
        <v>Non Cluster:</v>
      </c>
      <c r="T1951" s="106">
        <f t="shared" si="150"/>
        <v>0</v>
      </c>
      <c r="U1951" s="106">
        <f t="shared" si="152"/>
        <v>0</v>
      </c>
      <c r="V1951" s="106">
        <f t="shared" si="153"/>
        <v>0</v>
      </c>
      <c r="W1951" s="119">
        <f t="shared" si="151"/>
        <v>0</v>
      </c>
      <c r="X1951" s="106">
        <f t="shared" si="154"/>
        <v>0</v>
      </c>
    </row>
    <row r="1952" spans="1:24" ht="14">
      <c r="A1952" s="198"/>
      <c r="D1952" s="1"/>
      <c r="E1952" s="1"/>
      <c r="F1952" s="187"/>
      <c r="G1952" s="187"/>
      <c r="H1952" s="80" t="str">
        <f>IF(ISERROR(IF(ISERROR(VLOOKUP((LEFT(D1952,2)),'Fed. Agency Identifier Table'!A$2:C$63,3,FALSE)),(VLOOKUP((LEFT(D1952,1)),'Fed. Agency Identifier Table'!A$2:C$63,3,FALSE)),(VLOOKUP((LEFT(D1952,2)),'Fed. Agency Identifier Table'!A$2:C$63,3,FALSE)))),"",(IF(ISERROR(VLOOKUP((LEFT(D1952,2)),'Fed. Agency Identifier Table'!A$2:C$63,3,FALSE)),(VLOOKUP((LEFT(D1952,1)),'Fed. Agency Identifier Table'!A$2:C$63,3,FALSE)),(VLOOKUP((LEFT(D1952,2)),'Fed. Agency Identifier Table'!A$2:C$63,3,FALSE)))))</f>
        <v/>
      </c>
      <c r="I1952" s="150" t="str">
        <f>IF(ISNUMBER(SEARCH("*.unk*",D1952)),"Other Federal Awards",IF(ISERROR(VLOOKUP(D1952,'CFDA Program Titles Table'!A$2:C$2607,3,FALSE)),"",VLOOKUP(D1952,'CFDA Program Titles Table'!A$2:C$2607,3,FALSE)))</f>
        <v/>
      </c>
      <c r="J1952" s="70"/>
      <c r="K1952" s="70"/>
      <c r="L1952" s="2"/>
      <c r="M1952" s="10"/>
      <c r="N1952" s="10"/>
      <c r="R1952" s="17"/>
      <c r="S1952" s="106" t="str">
        <f>IFERROR(IF(J1952="Y", "Research And Development Programs Cluster:", VLOOKUP(D1952,'Cluster Info'!$A$2:$B$113,2,FALSE)), "Non Cluster:")</f>
        <v>Non Cluster:</v>
      </c>
      <c r="T1952" s="106">
        <f t="shared" si="150"/>
        <v>0</v>
      </c>
      <c r="U1952" s="106">
        <f t="shared" si="152"/>
        <v>0</v>
      </c>
      <c r="V1952" s="106">
        <f t="shared" si="153"/>
        <v>0</v>
      </c>
      <c r="W1952" s="119">
        <f t="shared" si="151"/>
        <v>0</v>
      </c>
      <c r="X1952" s="106">
        <f t="shared" si="154"/>
        <v>0</v>
      </c>
    </row>
    <row r="1953" spans="1:24" ht="14">
      <c r="A1953" s="198"/>
      <c r="D1953" s="1"/>
      <c r="E1953" s="1"/>
      <c r="F1953" s="187"/>
      <c r="G1953" s="187"/>
      <c r="H1953" s="80" t="str">
        <f>IF(ISERROR(IF(ISERROR(VLOOKUP((LEFT(D1953,2)),'Fed. Agency Identifier Table'!A$2:C$63,3,FALSE)),(VLOOKUP((LEFT(D1953,1)),'Fed. Agency Identifier Table'!A$2:C$63,3,FALSE)),(VLOOKUP((LEFT(D1953,2)),'Fed. Agency Identifier Table'!A$2:C$63,3,FALSE)))),"",(IF(ISERROR(VLOOKUP((LEFT(D1953,2)),'Fed. Agency Identifier Table'!A$2:C$63,3,FALSE)),(VLOOKUP((LEFT(D1953,1)),'Fed. Agency Identifier Table'!A$2:C$63,3,FALSE)),(VLOOKUP((LEFT(D1953,2)),'Fed. Agency Identifier Table'!A$2:C$63,3,FALSE)))))</f>
        <v/>
      </c>
      <c r="I1953" s="150" t="str">
        <f>IF(ISNUMBER(SEARCH("*.unk*",D1953)),"Other Federal Awards",IF(ISERROR(VLOOKUP(D1953,'CFDA Program Titles Table'!A$2:C$2607,3,FALSE)),"",VLOOKUP(D1953,'CFDA Program Titles Table'!A$2:C$2607,3,FALSE)))</f>
        <v/>
      </c>
      <c r="J1953" s="70"/>
      <c r="K1953" s="70"/>
      <c r="L1953" s="2"/>
      <c r="M1953" s="10"/>
      <c r="N1953" s="10"/>
      <c r="R1953" s="17"/>
      <c r="S1953" s="106" t="str">
        <f>IFERROR(IF(J1953="Y", "Research And Development Programs Cluster:", VLOOKUP(D1953,'Cluster Info'!$A$2:$B$113,2,FALSE)), "Non Cluster:")</f>
        <v>Non Cluster:</v>
      </c>
      <c r="T1953" s="106">
        <f t="shared" si="150"/>
        <v>0</v>
      </c>
      <c r="U1953" s="106">
        <f t="shared" si="152"/>
        <v>0</v>
      </c>
      <c r="V1953" s="106">
        <f t="shared" si="153"/>
        <v>0</v>
      </c>
      <c r="W1953" s="119">
        <f t="shared" si="151"/>
        <v>0</v>
      </c>
      <c r="X1953" s="106">
        <f t="shared" si="154"/>
        <v>0</v>
      </c>
    </row>
    <row r="1954" spans="1:24" ht="14">
      <c r="A1954" s="198"/>
      <c r="D1954" s="1"/>
      <c r="E1954" s="1"/>
      <c r="F1954" s="187"/>
      <c r="G1954" s="187"/>
      <c r="H1954" s="80" t="str">
        <f>IF(ISERROR(IF(ISERROR(VLOOKUP((LEFT(D1954,2)),'Fed. Agency Identifier Table'!A$2:C$63,3,FALSE)),(VLOOKUP((LEFT(D1954,1)),'Fed. Agency Identifier Table'!A$2:C$63,3,FALSE)),(VLOOKUP((LEFT(D1954,2)),'Fed. Agency Identifier Table'!A$2:C$63,3,FALSE)))),"",(IF(ISERROR(VLOOKUP((LEFT(D1954,2)),'Fed. Agency Identifier Table'!A$2:C$63,3,FALSE)),(VLOOKUP((LEFT(D1954,1)),'Fed. Agency Identifier Table'!A$2:C$63,3,FALSE)),(VLOOKUP((LEFT(D1954,2)),'Fed. Agency Identifier Table'!A$2:C$63,3,FALSE)))))</f>
        <v/>
      </c>
      <c r="I1954" s="150" t="str">
        <f>IF(ISNUMBER(SEARCH("*.unk*",D1954)),"Other Federal Awards",IF(ISERROR(VLOOKUP(D1954,'CFDA Program Titles Table'!A$2:C$2607,3,FALSE)),"",VLOOKUP(D1954,'CFDA Program Titles Table'!A$2:C$2607,3,FALSE)))</f>
        <v/>
      </c>
      <c r="J1954" s="70"/>
      <c r="K1954" s="70"/>
      <c r="L1954" s="2"/>
      <c r="M1954" s="10"/>
      <c r="N1954" s="10"/>
      <c r="R1954" s="17"/>
      <c r="S1954" s="106" t="str">
        <f>IFERROR(IF(J1954="Y", "Research And Development Programs Cluster:", VLOOKUP(D1954,'Cluster Info'!$A$2:$B$113,2,FALSE)), "Non Cluster:")</f>
        <v>Non Cluster:</v>
      </c>
      <c r="T1954" s="106">
        <f t="shared" si="150"/>
        <v>0</v>
      </c>
      <c r="U1954" s="106">
        <f t="shared" si="152"/>
        <v>0</v>
      </c>
      <c r="V1954" s="106">
        <f t="shared" si="153"/>
        <v>0</v>
      </c>
      <c r="W1954" s="119">
        <f t="shared" si="151"/>
        <v>0</v>
      </c>
      <c r="X1954" s="106">
        <f t="shared" si="154"/>
        <v>0</v>
      </c>
    </row>
    <row r="1955" spans="1:24" ht="14">
      <c r="A1955" s="198"/>
      <c r="D1955" s="1"/>
      <c r="E1955" s="1"/>
      <c r="F1955" s="187"/>
      <c r="G1955" s="187"/>
      <c r="H1955" s="80" t="str">
        <f>IF(ISERROR(IF(ISERROR(VLOOKUP((LEFT(D1955,2)),'Fed. Agency Identifier Table'!A$2:C$63,3,FALSE)),(VLOOKUP((LEFT(D1955,1)),'Fed. Agency Identifier Table'!A$2:C$63,3,FALSE)),(VLOOKUP((LEFT(D1955,2)),'Fed. Agency Identifier Table'!A$2:C$63,3,FALSE)))),"",(IF(ISERROR(VLOOKUP((LEFT(D1955,2)),'Fed. Agency Identifier Table'!A$2:C$63,3,FALSE)),(VLOOKUP((LEFT(D1955,1)),'Fed. Agency Identifier Table'!A$2:C$63,3,FALSE)),(VLOOKUP((LEFT(D1955,2)),'Fed. Agency Identifier Table'!A$2:C$63,3,FALSE)))))</f>
        <v/>
      </c>
      <c r="I1955" s="150" t="str">
        <f>IF(ISNUMBER(SEARCH("*.unk*",D1955)),"Other Federal Awards",IF(ISERROR(VLOOKUP(D1955,'CFDA Program Titles Table'!A$2:C$2607,3,FALSE)),"",VLOOKUP(D1955,'CFDA Program Titles Table'!A$2:C$2607,3,FALSE)))</f>
        <v/>
      </c>
      <c r="J1955" s="70"/>
      <c r="K1955" s="70"/>
      <c r="L1955" s="2"/>
      <c r="M1955" s="10"/>
      <c r="N1955" s="10"/>
      <c r="R1955" s="17"/>
      <c r="S1955" s="106" t="str">
        <f>IFERROR(IF(J1955="Y", "Research And Development Programs Cluster:", VLOOKUP(D1955,'Cluster Info'!$A$2:$B$113,2,FALSE)), "Non Cluster:")</f>
        <v>Non Cluster:</v>
      </c>
      <c r="T1955" s="106">
        <f t="shared" si="150"/>
        <v>0</v>
      </c>
      <c r="U1955" s="106">
        <f t="shared" si="152"/>
        <v>0</v>
      </c>
      <c r="V1955" s="106">
        <f t="shared" si="153"/>
        <v>0</v>
      </c>
      <c r="W1955" s="119">
        <f t="shared" si="151"/>
        <v>0</v>
      </c>
      <c r="X1955" s="106">
        <f t="shared" si="154"/>
        <v>0</v>
      </c>
    </row>
    <row r="1956" spans="1:24" ht="14">
      <c r="A1956" s="198"/>
      <c r="D1956" s="1"/>
      <c r="E1956" s="1"/>
      <c r="F1956" s="187"/>
      <c r="G1956" s="187"/>
      <c r="H1956" s="80" t="str">
        <f>IF(ISERROR(IF(ISERROR(VLOOKUP((LEFT(D1956,2)),'Fed. Agency Identifier Table'!A$2:C$63,3,FALSE)),(VLOOKUP((LEFT(D1956,1)),'Fed. Agency Identifier Table'!A$2:C$63,3,FALSE)),(VLOOKUP((LEFT(D1956,2)),'Fed. Agency Identifier Table'!A$2:C$63,3,FALSE)))),"",(IF(ISERROR(VLOOKUP((LEFT(D1956,2)),'Fed. Agency Identifier Table'!A$2:C$63,3,FALSE)),(VLOOKUP((LEFT(D1956,1)),'Fed. Agency Identifier Table'!A$2:C$63,3,FALSE)),(VLOOKUP((LEFT(D1956,2)),'Fed. Agency Identifier Table'!A$2:C$63,3,FALSE)))))</f>
        <v/>
      </c>
      <c r="I1956" s="150" t="str">
        <f>IF(ISNUMBER(SEARCH("*.unk*",D1956)),"Other Federal Awards",IF(ISERROR(VLOOKUP(D1956,'CFDA Program Titles Table'!A$2:C$2607,3,FALSE)),"",VLOOKUP(D1956,'CFDA Program Titles Table'!A$2:C$2607,3,FALSE)))</f>
        <v/>
      </c>
      <c r="J1956" s="70"/>
      <c r="K1956" s="70"/>
      <c r="L1956" s="2"/>
      <c r="M1956" s="10"/>
      <c r="N1956" s="10"/>
      <c r="R1956" s="17"/>
      <c r="S1956" s="106" t="str">
        <f>IFERROR(IF(J1956="Y", "Research And Development Programs Cluster:", VLOOKUP(D1956,'Cluster Info'!$A$2:$B$113,2,FALSE)), "Non Cluster:")</f>
        <v>Non Cluster:</v>
      </c>
      <c r="T1956" s="106">
        <f t="shared" si="150"/>
        <v>0</v>
      </c>
      <c r="U1956" s="106">
        <f t="shared" si="152"/>
        <v>0</v>
      </c>
      <c r="V1956" s="106">
        <f t="shared" si="153"/>
        <v>0</v>
      </c>
      <c r="W1956" s="119">
        <f t="shared" si="151"/>
        <v>0</v>
      </c>
      <c r="X1956" s="106">
        <f t="shared" si="154"/>
        <v>0</v>
      </c>
    </row>
    <row r="1957" spans="1:24" ht="14">
      <c r="A1957" s="198"/>
      <c r="D1957" s="1"/>
      <c r="E1957" s="1"/>
      <c r="F1957" s="187"/>
      <c r="G1957" s="187"/>
      <c r="H1957" s="80" t="str">
        <f>IF(ISERROR(IF(ISERROR(VLOOKUP((LEFT(D1957,2)),'Fed. Agency Identifier Table'!A$2:C$63,3,FALSE)),(VLOOKUP((LEFT(D1957,1)),'Fed. Agency Identifier Table'!A$2:C$63,3,FALSE)),(VLOOKUP((LEFT(D1957,2)),'Fed. Agency Identifier Table'!A$2:C$63,3,FALSE)))),"",(IF(ISERROR(VLOOKUP((LEFT(D1957,2)),'Fed. Agency Identifier Table'!A$2:C$63,3,FALSE)),(VLOOKUP((LEFT(D1957,1)),'Fed. Agency Identifier Table'!A$2:C$63,3,FALSE)),(VLOOKUP((LEFT(D1957,2)),'Fed. Agency Identifier Table'!A$2:C$63,3,FALSE)))))</f>
        <v/>
      </c>
      <c r="I1957" s="150" t="str">
        <f>IF(ISNUMBER(SEARCH("*.unk*",D1957)),"Other Federal Awards",IF(ISERROR(VLOOKUP(D1957,'CFDA Program Titles Table'!A$2:C$2607,3,FALSE)),"",VLOOKUP(D1957,'CFDA Program Titles Table'!A$2:C$2607,3,FALSE)))</f>
        <v/>
      </c>
      <c r="J1957" s="70"/>
      <c r="K1957" s="70"/>
      <c r="L1957" s="2"/>
      <c r="M1957" s="10"/>
      <c r="N1957" s="10"/>
      <c r="R1957" s="17"/>
      <c r="S1957" s="106" t="str">
        <f>IFERROR(IF(J1957="Y", "Research And Development Programs Cluster:", VLOOKUP(D1957,'Cluster Info'!$A$2:$B$113,2,FALSE)), "Non Cluster:")</f>
        <v>Non Cluster:</v>
      </c>
      <c r="T1957" s="106">
        <f t="shared" si="150"/>
        <v>0</v>
      </c>
      <c r="U1957" s="106">
        <f t="shared" si="152"/>
        <v>0</v>
      </c>
      <c r="V1957" s="106">
        <f t="shared" si="153"/>
        <v>0</v>
      </c>
      <c r="W1957" s="119">
        <f t="shared" si="151"/>
        <v>0</v>
      </c>
      <c r="X1957" s="106">
        <f t="shared" si="154"/>
        <v>0</v>
      </c>
    </row>
    <row r="1958" spans="1:24" ht="14">
      <c r="A1958" s="198"/>
      <c r="D1958" s="1"/>
      <c r="E1958" s="1"/>
      <c r="F1958" s="187"/>
      <c r="G1958" s="187"/>
      <c r="H1958" s="80" t="str">
        <f>IF(ISERROR(IF(ISERROR(VLOOKUP((LEFT(D1958,2)),'Fed. Agency Identifier Table'!A$2:C$63,3,FALSE)),(VLOOKUP((LEFT(D1958,1)),'Fed. Agency Identifier Table'!A$2:C$63,3,FALSE)),(VLOOKUP((LEFT(D1958,2)),'Fed. Agency Identifier Table'!A$2:C$63,3,FALSE)))),"",(IF(ISERROR(VLOOKUP((LEFT(D1958,2)),'Fed. Agency Identifier Table'!A$2:C$63,3,FALSE)),(VLOOKUP((LEFT(D1958,1)),'Fed. Agency Identifier Table'!A$2:C$63,3,FALSE)),(VLOOKUP((LEFT(D1958,2)),'Fed. Agency Identifier Table'!A$2:C$63,3,FALSE)))))</f>
        <v/>
      </c>
      <c r="I1958" s="150" t="str">
        <f>IF(ISNUMBER(SEARCH("*.unk*",D1958)),"Other Federal Awards",IF(ISERROR(VLOOKUP(D1958,'CFDA Program Titles Table'!A$2:C$2607,3,FALSE)),"",VLOOKUP(D1958,'CFDA Program Titles Table'!A$2:C$2607,3,FALSE)))</f>
        <v/>
      </c>
      <c r="J1958" s="70"/>
      <c r="K1958" s="70"/>
      <c r="L1958" s="2"/>
      <c r="M1958" s="10"/>
      <c r="N1958" s="10"/>
      <c r="R1958" s="17"/>
      <c r="S1958" s="106" t="str">
        <f>IFERROR(IF(J1958="Y", "Research And Development Programs Cluster:", VLOOKUP(D1958,'Cluster Info'!$A$2:$B$113,2,FALSE)), "Non Cluster:")</f>
        <v>Non Cluster:</v>
      </c>
      <c r="T1958" s="106">
        <f t="shared" si="150"/>
        <v>0</v>
      </c>
      <c r="U1958" s="106">
        <f t="shared" si="152"/>
        <v>0</v>
      </c>
      <c r="V1958" s="106">
        <f t="shared" si="153"/>
        <v>0</v>
      </c>
      <c r="W1958" s="119">
        <f t="shared" si="151"/>
        <v>0</v>
      </c>
      <c r="X1958" s="106">
        <f t="shared" si="154"/>
        <v>0</v>
      </c>
    </row>
    <row r="1959" spans="1:24" ht="14">
      <c r="A1959" s="198"/>
      <c r="D1959" s="1"/>
      <c r="E1959" s="1"/>
      <c r="F1959" s="187"/>
      <c r="G1959" s="187"/>
      <c r="H1959" s="80" t="str">
        <f>IF(ISERROR(IF(ISERROR(VLOOKUP((LEFT(D1959,2)),'Fed. Agency Identifier Table'!A$2:C$63,3,FALSE)),(VLOOKUP((LEFT(D1959,1)),'Fed. Agency Identifier Table'!A$2:C$63,3,FALSE)),(VLOOKUP((LEFT(D1959,2)),'Fed. Agency Identifier Table'!A$2:C$63,3,FALSE)))),"",(IF(ISERROR(VLOOKUP((LEFT(D1959,2)),'Fed. Agency Identifier Table'!A$2:C$63,3,FALSE)),(VLOOKUP((LEFT(D1959,1)),'Fed. Agency Identifier Table'!A$2:C$63,3,FALSE)),(VLOOKUP((LEFT(D1959,2)),'Fed. Agency Identifier Table'!A$2:C$63,3,FALSE)))))</f>
        <v/>
      </c>
      <c r="I1959" s="150" t="str">
        <f>IF(ISNUMBER(SEARCH("*.unk*",D1959)),"Other Federal Awards",IF(ISERROR(VLOOKUP(D1959,'CFDA Program Titles Table'!A$2:C$2607,3,FALSE)),"",VLOOKUP(D1959,'CFDA Program Titles Table'!A$2:C$2607,3,FALSE)))</f>
        <v/>
      </c>
      <c r="J1959" s="70"/>
      <c r="K1959" s="70"/>
      <c r="L1959" s="2"/>
      <c r="M1959" s="10"/>
      <c r="N1959" s="10"/>
      <c r="R1959" s="17"/>
      <c r="S1959" s="106" t="str">
        <f>IFERROR(IF(J1959="Y", "Research And Development Programs Cluster:", VLOOKUP(D1959,'Cluster Info'!$A$2:$B$113,2,FALSE)), "Non Cluster:")</f>
        <v>Non Cluster:</v>
      </c>
      <c r="T1959" s="106">
        <f t="shared" si="150"/>
        <v>0</v>
      </c>
      <c r="U1959" s="106">
        <f t="shared" si="152"/>
        <v>0</v>
      </c>
      <c r="V1959" s="106">
        <f t="shared" si="153"/>
        <v>0</v>
      </c>
      <c r="W1959" s="119">
        <f t="shared" si="151"/>
        <v>0</v>
      </c>
      <c r="X1959" s="106">
        <f t="shared" si="154"/>
        <v>0</v>
      </c>
    </row>
    <row r="1960" spans="1:24" ht="14">
      <c r="A1960" s="198"/>
      <c r="D1960" s="1"/>
      <c r="E1960" s="1"/>
      <c r="F1960" s="187"/>
      <c r="G1960" s="187"/>
      <c r="H1960" s="80" t="str">
        <f>IF(ISERROR(IF(ISERROR(VLOOKUP((LEFT(D1960,2)),'Fed. Agency Identifier Table'!A$2:C$63,3,FALSE)),(VLOOKUP((LEFT(D1960,1)),'Fed. Agency Identifier Table'!A$2:C$63,3,FALSE)),(VLOOKUP((LEFT(D1960,2)),'Fed. Agency Identifier Table'!A$2:C$63,3,FALSE)))),"",(IF(ISERROR(VLOOKUP((LEFT(D1960,2)),'Fed. Agency Identifier Table'!A$2:C$63,3,FALSE)),(VLOOKUP((LEFT(D1960,1)),'Fed. Agency Identifier Table'!A$2:C$63,3,FALSE)),(VLOOKUP((LEFT(D1960,2)),'Fed. Agency Identifier Table'!A$2:C$63,3,FALSE)))))</f>
        <v/>
      </c>
      <c r="I1960" s="150" t="str">
        <f>IF(ISNUMBER(SEARCH("*.unk*",D1960)),"Other Federal Awards",IF(ISERROR(VLOOKUP(D1960,'CFDA Program Titles Table'!A$2:C$2607,3,FALSE)),"",VLOOKUP(D1960,'CFDA Program Titles Table'!A$2:C$2607,3,FALSE)))</f>
        <v/>
      </c>
      <c r="J1960" s="70"/>
      <c r="K1960" s="70"/>
      <c r="L1960" s="2"/>
      <c r="M1960" s="10"/>
      <c r="N1960" s="10"/>
      <c r="R1960" s="17"/>
      <c r="S1960" s="106" t="str">
        <f>IFERROR(IF(J1960="Y", "Research And Development Programs Cluster:", VLOOKUP(D1960,'Cluster Info'!$A$2:$B$113,2,FALSE)), "Non Cluster:")</f>
        <v>Non Cluster:</v>
      </c>
      <c r="T1960" s="106">
        <f t="shared" si="150"/>
        <v>0</v>
      </c>
      <c r="U1960" s="106">
        <f t="shared" si="152"/>
        <v>0</v>
      </c>
      <c r="V1960" s="106">
        <f t="shared" si="153"/>
        <v>0</v>
      </c>
      <c r="W1960" s="119">
        <f t="shared" si="151"/>
        <v>0</v>
      </c>
      <c r="X1960" s="106">
        <f t="shared" si="154"/>
        <v>0</v>
      </c>
    </row>
    <row r="1961" spans="1:24" ht="14">
      <c r="A1961" s="198"/>
      <c r="D1961" s="1"/>
      <c r="E1961" s="1"/>
      <c r="F1961" s="187"/>
      <c r="G1961" s="187"/>
      <c r="H1961" s="80" t="str">
        <f>IF(ISERROR(IF(ISERROR(VLOOKUP((LEFT(D1961,2)),'Fed. Agency Identifier Table'!A$2:C$63,3,FALSE)),(VLOOKUP((LEFT(D1961,1)),'Fed. Agency Identifier Table'!A$2:C$63,3,FALSE)),(VLOOKUP((LEFT(D1961,2)),'Fed. Agency Identifier Table'!A$2:C$63,3,FALSE)))),"",(IF(ISERROR(VLOOKUP((LEFT(D1961,2)),'Fed. Agency Identifier Table'!A$2:C$63,3,FALSE)),(VLOOKUP((LEFT(D1961,1)),'Fed. Agency Identifier Table'!A$2:C$63,3,FALSE)),(VLOOKUP((LEFT(D1961,2)),'Fed. Agency Identifier Table'!A$2:C$63,3,FALSE)))))</f>
        <v/>
      </c>
      <c r="I1961" s="150" t="str">
        <f>IF(ISNUMBER(SEARCH("*.unk*",D1961)),"Other Federal Awards",IF(ISERROR(VLOOKUP(D1961,'CFDA Program Titles Table'!A$2:C$2607,3,FALSE)),"",VLOOKUP(D1961,'CFDA Program Titles Table'!A$2:C$2607,3,FALSE)))</f>
        <v/>
      </c>
      <c r="J1961" s="70"/>
      <c r="K1961" s="70"/>
      <c r="L1961" s="2"/>
      <c r="M1961" s="10"/>
      <c r="N1961" s="10"/>
      <c r="R1961" s="17"/>
      <c r="S1961" s="106" t="str">
        <f>IFERROR(IF(J1961="Y", "Research And Development Programs Cluster:", VLOOKUP(D1961,'Cluster Info'!$A$2:$B$113,2,FALSE)), "Non Cluster:")</f>
        <v>Non Cluster:</v>
      </c>
      <c r="T1961" s="106">
        <f t="shared" si="150"/>
        <v>0</v>
      </c>
      <c r="U1961" s="106">
        <f t="shared" si="152"/>
        <v>0</v>
      </c>
      <c r="V1961" s="106">
        <f t="shared" si="153"/>
        <v>0</v>
      </c>
      <c r="W1961" s="119">
        <f t="shared" si="151"/>
        <v>0</v>
      </c>
      <c r="X1961" s="106">
        <f t="shared" si="154"/>
        <v>0</v>
      </c>
    </row>
    <row r="1962" spans="1:24" ht="14">
      <c r="A1962" s="198"/>
      <c r="D1962" s="1"/>
      <c r="E1962" s="1"/>
      <c r="F1962" s="187"/>
      <c r="G1962" s="187"/>
      <c r="H1962" s="80" t="str">
        <f>IF(ISERROR(IF(ISERROR(VLOOKUP((LEFT(D1962,2)),'Fed. Agency Identifier Table'!A$2:C$63,3,FALSE)),(VLOOKUP((LEFT(D1962,1)),'Fed. Agency Identifier Table'!A$2:C$63,3,FALSE)),(VLOOKUP((LEFT(D1962,2)),'Fed. Agency Identifier Table'!A$2:C$63,3,FALSE)))),"",(IF(ISERROR(VLOOKUP((LEFT(D1962,2)),'Fed. Agency Identifier Table'!A$2:C$63,3,FALSE)),(VLOOKUP((LEFT(D1962,1)),'Fed. Agency Identifier Table'!A$2:C$63,3,FALSE)),(VLOOKUP((LEFT(D1962,2)),'Fed. Agency Identifier Table'!A$2:C$63,3,FALSE)))))</f>
        <v/>
      </c>
      <c r="I1962" s="150" t="str">
        <f>IF(ISNUMBER(SEARCH("*.unk*",D1962)),"Other Federal Awards",IF(ISERROR(VLOOKUP(D1962,'CFDA Program Titles Table'!A$2:C$2607,3,FALSE)),"",VLOOKUP(D1962,'CFDA Program Titles Table'!A$2:C$2607,3,FALSE)))</f>
        <v/>
      </c>
      <c r="J1962" s="70"/>
      <c r="K1962" s="70"/>
      <c r="L1962" s="2"/>
      <c r="M1962" s="10"/>
      <c r="N1962" s="10"/>
      <c r="R1962" s="17"/>
      <c r="S1962" s="106" t="str">
        <f>IFERROR(IF(J1962="Y", "Research And Development Programs Cluster:", VLOOKUP(D1962,'Cluster Info'!$A$2:$B$113,2,FALSE)), "Non Cluster:")</f>
        <v>Non Cluster:</v>
      </c>
      <c r="T1962" s="106">
        <f t="shared" si="150"/>
        <v>0</v>
      </c>
      <c r="U1962" s="106">
        <f t="shared" si="152"/>
        <v>0</v>
      </c>
      <c r="V1962" s="106">
        <f t="shared" si="153"/>
        <v>0</v>
      </c>
      <c r="W1962" s="119">
        <f t="shared" si="151"/>
        <v>0</v>
      </c>
      <c r="X1962" s="106">
        <f t="shared" si="154"/>
        <v>0</v>
      </c>
    </row>
    <row r="1963" spans="1:24" ht="14">
      <c r="A1963" s="198"/>
      <c r="D1963" s="1"/>
      <c r="E1963" s="1"/>
      <c r="F1963" s="187"/>
      <c r="G1963" s="187"/>
      <c r="H1963" s="80" t="str">
        <f>IF(ISERROR(IF(ISERROR(VLOOKUP((LEFT(D1963,2)),'Fed. Agency Identifier Table'!A$2:C$63,3,FALSE)),(VLOOKUP((LEFT(D1963,1)),'Fed. Agency Identifier Table'!A$2:C$63,3,FALSE)),(VLOOKUP((LEFT(D1963,2)),'Fed. Agency Identifier Table'!A$2:C$63,3,FALSE)))),"",(IF(ISERROR(VLOOKUP((LEFT(D1963,2)),'Fed. Agency Identifier Table'!A$2:C$63,3,FALSE)),(VLOOKUP((LEFT(D1963,1)),'Fed. Agency Identifier Table'!A$2:C$63,3,FALSE)),(VLOOKUP((LEFT(D1963,2)),'Fed. Agency Identifier Table'!A$2:C$63,3,FALSE)))))</f>
        <v/>
      </c>
      <c r="I1963" s="150" t="str">
        <f>IF(ISNUMBER(SEARCH("*.unk*",D1963)),"Other Federal Awards",IF(ISERROR(VLOOKUP(D1963,'CFDA Program Titles Table'!A$2:C$2607,3,FALSE)),"",VLOOKUP(D1963,'CFDA Program Titles Table'!A$2:C$2607,3,FALSE)))</f>
        <v/>
      </c>
      <c r="J1963" s="70"/>
      <c r="K1963" s="70"/>
      <c r="L1963" s="2"/>
      <c r="M1963" s="10"/>
      <c r="N1963" s="10"/>
      <c r="R1963" s="17"/>
      <c r="S1963" s="106" t="str">
        <f>IFERROR(IF(J1963="Y", "Research And Development Programs Cluster:", VLOOKUP(D1963,'Cluster Info'!$A$2:$B$113,2,FALSE)), "Non Cluster:")</f>
        <v>Non Cluster:</v>
      </c>
      <c r="T1963" s="106">
        <f t="shared" si="150"/>
        <v>0</v>
      </c>
      <c r="U1963" s="106">
        <f t="shared" si="152"/>
        <v>0</v>
      </c>
      <c r="V1963" s="106">
        <f t="shared" si="153"/>
        <v>0</v>
      </c>
      <c r="W1963" s="119">
        <f t="shared" si="151"/>
        <v>0</v>
      </c>
      <c r="X1963" s="106">
        <f t="shared" si="154"/>
        <v>0</v>
      </c>
    </row>
    <row r="1964" spans="1:24" ht="14">
      <c r="A1964" s="198"/>
      <c r="D1964" s="1"/>
      <c r="E1964" s="1"/>
      <c r="F1964" s="187"/>
      <c r="G1964" s="187"/>
      <c r="H1964" s="80" t="str">
        <f>IF(ISERROR(IF(ISERROR(VLOOKUP((LEFT(D1964,2)),'Fed. Agency Identifier Table'!A$2:C$63,3,FALSE)),(VLOOKUP((LEFT(D1964,1)),'Fed. Agency Identifier Table'!A$2:C$63,3,FALSE)),(VLOOKUP((LEFT(D1964,2)),'Fed. Agency Identifier Table'!A$2:C$63,3,FALSE)))),"",(IF(ISERROR(VLOOKUP((LEFT(D1964,2)),'Fed. Agency Identifier Table'!A$2:C$63,3,FALSE)),(VLOOKUP((LEFT(D1964,1)),'Fed. Agency Identifier Table'!A$2:C$63,3,FALSE)),(VLOOKUP((LEFT(D1964,2)),'Fed. Agency Identifier Table'!A$2:C$63,3,FALSE)))))</f>
        <v/>
      </c>
      <c r="I1964" s="150" t="str">
        <f>IF(ISNUMBER(SEARCH("*.unk*",D1964)),"Other Federal Awards",IF(ISERROR(VLOOKUP(D1964,'CFDA Program Titles Table'!A$2:C$2607,3,FALSE)),"",VLOOKUP(D1964,'CFDA Program Titles Table'!A$2:C$2607,3,FALSE)))</f>
        <v/>
      </c>
      <c r="J1964" s="70"/>
      <c r="K1964" s="70"/>
      <c r="L1964" s="2"/>
      <c r="M1964" s="10"/>
      <c r="N1964" s="10"/>
      <c r="R1964" s="17"/>
      <c r="S1964" s="106" t="str">
        <f>IFERROR(IF(J1964="Y", "Research And Development Programs Cluster:", VLOOKUP(D1964,'Cluster Info'!$A$2:$B$113,2,FALSE)), "Non Cluster:")</f>
        <v>Non Cluster:</v>
      </c>
      <c r="T1964" s="106">
        <f t="shared" si="150"/>
        <v>0</v>
      </c>
      <c r="U1964" s="106">
        <f t="shared" si="152"/>
        <v>0</v>
      </c>
      <c r="V1964" s="106">
        <f t="shared" si="153"/>
        <v>0</v>
      </c>
      <c r="W1964" s="119">
        <f t="shared" si="151"/>
        <v>0</v>
      </c>
      <c r="X1964" s="106">
        <f t="shared" si="154"/>
        <v>0</v>
      </c>
    </row>
    <row r="1965" spans="1:24" ht="14">
      <c r="A1965" s="198"/>
      <c r="D1965" s="1"/>
      <c r="E1965" s="1"/>
      <c r="F1965" s="187"/>
      <c r="G1965" s="187"/>
      <c r="H1965" s="80" t="str">
        <f>IF(ISERROR(IF(ISERROR(VLOOKUP((LEFT(D1965,2)),'Fed. Agency Identifier Table'!A$2:C$63,3,FALSE)),(VLOOKUP((LEFT(D1965,1)),'Fed. Agency Identifier Table'!A$2:C$63,3,FALSE)),(VLOOKUP((LEFT(D1965,2)),'Fed. Agency Identifier Table'!A$2:C$63,3,FALSE)))),"",(IF(ISERROR(VLOOKUP((LEFT(D1965,2)),'Fed. Agency Identifier Table'!A$2:C$63,3,FALSE)),(VLOOKUP((LEFT(D1965,1)),'Fed. Agency Identifier Table'!A$2:C$63,3,FALSE)),(VLOOKUP((LEFT(D1965,2)),'Fed. Agency Identifier Table'!A$2:C$63,3,FALSE)))))</f>
        <v/>
      </c>
      <c r="I1965" s="150" t="str">
        <f>IF(ISNUMBER(SEARCH("*.unk*",D1965)),"Other Federal Awards",IF(ISERROR(VLOOKUP(D1965,'CFDA Program Titles Table'!A$2:C$2607,3,FALSE)),"",VLOOKUP(D1965,'CFDA Program Titles Table'!A$2:C$2607,3,FALSE)))</f>
        <v/>
      </c>
      <c r="J1965" s="70"/>
      <c r="K1965" s="70"/>
      <c r="L1965" s="2"/>
      <c r="M1965" s="10"/>
      <c r="N1965" s="10"/>
      <c r="R1965" s="17"/>
      <c r="S1965" s="106" t="str">
        <f>IFERROR(IF(J1965="Y", "Research And Development Programs Cluster:", VLOOKUP(D1965,'Cluster Info'!$A$2:$B$113,2,FALSE)), "Non Cluster:")</f>
        <v>Non Cluster:</v>
      </c>
      <c r="T1965" s="106">
        <f t="shared" si="150"/>
        <v>0</v>
      </c>
      <c r="U1965" s="106">
        <f t="shared" si="152"/>
        <v>0</v>
      </c>
      <c r="V1965" s="106">
        <f t="shared" si="153"/>
        <v>0</v>
      </c>
      <c r="W1965" s="119">
        <f t="shared" si="151"/>
        <v>0</v>
      </c>
      <c r="X1965" s="106">
        <f t="shared" si="154"/>
        <v>0</v>
      </c>
    </row>
    <row r="1966" spans="1:24" ht="14">
      <c r="A1966" s="198"/>
      <c r="D1966" s="1"/>
      <c r="E1966" s="1"/>
      <c r="F1966" s="187"/>
      <c r="G1966" s="187"/>
      <c r="H1966" s="80" t="str">
        <f>IF(ISERROR(IF(ISERROR(VLOOKUP((LEFT(D1966,2)),'Fed. Agency Identifier Table'!A$2:C$63,3,FALSE)),(VLOOKUP((LEFT(D1966,1)),'Fed. Agency Identifier Table'!A$2:C$63,3,FALSE)),(VLOOKUP((LEFT(D1966,2)),'Fed. Agency Identifier Table'!A$2:C$63,3,FALSE)))),"",(IF(ISERROR(VLOOKUP((LEFT(D1966,2)),'Fed. Agency Identifier Table'!A$2:C$63,3,FALSE)),(VLOOKUP((LEFT(D1966,1)),'Fed. Agency Identifier Table'!A$2:C$63,3,FALSE)),(VLOOKUP((LEFT(D1966,2)),'Fed. Agency Identifier Table'!A$2:C$63,3,FALSE)))))</f>
        <v/>
      </c>
      <c r="I1966" s="150" t="str">
        <f>IF(ISNUMBER(SEARCH("*.unk*",D1966)),"Other Federal Awards",IF(ISERROR(VLOOKUP(D1966,'CFDA Program Titles Table'!A$2:C$2607,3,FALSE)),"",VLOOKUP(D1966,'CFDA Program Titles Table'!A$2:C$2607,3,FALSE)))</f>
        <v/>
      </c>
      <c r="J1966" s="70"/>
      <c r="K1966" s="70"/>
      <c r="L1966" s="2"/>
      <c r="M1966" s="10"/>
      <c r="N1966" s="10"/>
      <c r="R1966" s="17"/>
      <c r="S1966" s="106" t="str">
        <f>IFERROR(IF(J1966="Y", "Research And Development Programs Cluster:", VLOOKUP(D1966,'Cluster Info'!$A$2:$B$113,2,FALSE)), "Non Cluster:")</f>
        <v>Non Cluster:</v>
      </c>
      <c r="T1966" s="106">
        <f t="shared" si="150"/>
        <v>0</v>
      </c>
      <c r="U1966" s="106">
        <f t="shared" si="152"/>
        <v>0</v>
      </c>
      <c r="V1966" s="106">
        <f t="shared" si="153"/>
        <v>0</v>
      </c>
      <c r="W1966" s="119">
        <f t="shared" si="151"/>
        <v>0</v>
      </c>
      <c r="X1966" s="106">
        <f t="shared" si="154"/>
        <v>0</v>
      </c>
    </row>
    <row r="1967" spans="1:24" ht="14">
      <c r="A1967" s="198"/>
      <c r="D1967" s="1"/>
      <c r="E1967" s="1"/>
      <c r="F1967" s="187"/>
      <c r="G1967" s="187"/>
      <c r="H1967" s="80" t="str">
        <f>IF(ISERROR(IF(ISERROR(VLOOKUP((LEFT(D1967,2)),'Fed. Agency Identifier Table'!A$2:C$63,3,FALSE)),(VLOOKUP((LEFT(D1967,1)),'Fed. Agency Identifier Table'!A$2:C$63,3,FALSE)),(VLOOKUP((LEFT(D1967,2)),'Fed. Agency Identifier Table'!A$2:C$63,3,FALSE)))),"",(IF(ISERROR(VLOOKUP((LEFT(D1967,2)),'Fed. Agency Identifier Table'!A$2:C$63,3,FALSE)),(VLOOKUP((LEFT(D1967,1)),'Fed. Agency Identifier Table'!A$2:C$63,3,FALSE)),(VLOOKUP((LEFT(D1967,2)),'Fed. Agency Identifier Table'!A$2:C$63,3,FALSE)))))</f>
        <v/>
      </c>
      <c r="I1967" s="150" t="str">
        <f>IF(ISNUMBER(SEARCH("*.unk*",D1967)),"Other Federal Awards",IF(ISERROR(VLOOKUP(D1967,'CFDA Program Titles Table'!A$2:C$2607,3,FALSE)),"",VLOOKUP(D1967,'CFDA Program Titles Table'!A$2:C$2607,3,FALSE)))</f>
        <v/>
      </c>
      <c r="J1967" s="70"/>
      <c r="K1967" s="70"/>
      <c r="L1967" s="2"/>
      <c r="M1967" s="10"/>
      <c r="N1967" s="10"/>
      <c r="R1967" s="17"/>
      <c r="S1967" s="106" t="str">
        <f>IFERROR(IF(J1967="Y", "Research And Development Programs Cluster:", VLOOKUP(D1967,'Cluster Info'!$A$2:$B$113,2,FALSE)), "Non Cluster:")</f>
        <v>Non Cluster:</v>
      </c>
      <c r="T1967" s="106">
        <f t="shared" si="150"/>
        <v>0</v>
      </c>
      <c r="U1967" s="106">
        <f t="shared" si="152"/>
        <v>0</v>
      </c>
      <c r="V1967" s="106">
        <f t="shared" si="153"/>
        <v>0</v>
      </c>
      <c r="W1967" s="119">
        <f t="shared" si="151"/>
        <v>0</v>
      </c>
      <c r="X1967" s="106">
        <f t="shared" si="154"/>
        <v>0</v>
      </c>
    </row>
    <row r="1968" spans="1:24" ht="14">
      <c r="A1968" s="198"/>
      <c r="D1968" s="1"/>
      <c r="E1968" s="1"/>
      <c r="F1968" s="187"/>
      <c r="G1968" s="187"/>
      <c r="H1968" s="80" t="str">
        <f>IF(ISERROR(IF(ISERROR(VLOOKUP((LEFT(D1968,2)),'Fed. Agency Identifier Table'!A$2:C$63,3,FALSE)),(VLOOKUP((LEFT(D1968,1)),'Fed. Agency Identifier Table'!A$2:C$63,3,FALSE)),(VLOOKUP((LEFT(D1968,2)),'Fed. Agency Identifier Table'!A$2:C$63,3,FALSE)))),"",(IF(ISERROR(VLOOKUP((LEFT(D1968,2)),'Fed. Agency Identifier Table'!A$2:C$63,3,FALSE)),(VLOOKUP((LEFT(D1968,1)),'Fed. Agency Identifier Table'!A$2:C$63,3,FALSE)),(VLOOKUP((LEFT(D1968,2)),'Fed. Agency Identifier Table'!A$2:C$63,3,FALSE)))))</f>
        <v/>
      </c>
      <c r="I1968" s="150" t="str">
        <f>IF(ISNUMBER(SEARCH("*.unk*",D1968)),"Other Federal Awards",IF(ISERROR(VLOOKUP(D1968,'CFDA Program Titles Table'!A$2:C$2607,3,FALSE)),"",VLOOKUP(D1968,'CFDA Program Titles Table'!A$2:C$2607,3,FALSE)))</f>
        <v/>
      </c>
      <c r="J1968" s="70"/>
      <c r="K1968" s="70"/>
      <c r="L1968" s="2"/>
      <c r="M1968" s="10"/>
      <c r="N1968" s="10"/>
      <c r="R1968" s="17"/>
      <c r="S1968" s="106" t="str">
        <f>IFERROR(IF(J1968="Y", "Research And Development Programs Cluster:", VLOOKUP(D1968,'Cluster Info'!$A$2:$B$113,2,FALSE)), "Non Cluster:")</f>
        <v>Non Cluster:</v>
      </c>
      <c r="T1968" s="106">
        <f t="shared" si="150"/>
        <v>0</v>
      </c>
      <c r="U1968" s="106">
        <f t="shared" si="152"/>
        <v>0</v>
      </c>
      <c r="V1968" s="106">
        <f t="shared" si="153"/>
        <v>0</v>
      </c>
      <c r="W1968" s="119">
        <f t="shared" si="151"/>
        <v>0</v>
      </c>
      <c r="X1968" s="106">
        <f t="shared" si="154"/>
        <v>0</v>
      </c>
    </row>
    <row r="1969" spans="1:24" ht="14">
      <c r="A1969" s="198"/>
      <c r="D1969" s="1"/>
      <c r="E1969" s="1"/>
      <c r="F1969" s="187"/>
      <c r="G1969" s="187"/>
      <c r="H1969" s="80" t="str">
        <f>IF(ISERROR(IF(ISERROR(VLOOKUP((LEFT(D1969,2)),'Fed. Agency Identifier Table'!A$2:C$63,3,FALSE)),(VLOOKUP((LEFT(D1969,1)),'Fed. Agency Identifier Table'!A$2:C$63,3,FALSE)),(VLOOKUP((LEFT(D1969,2)),'Fed. Agency Identifier Table'!A$2:C$63,3,FALSE)))),"",(IF(ISERROR(VLOOKUP((LEFT(D1969,2)),'Fed. Agency Identifier Table'!A$2:C$63,3,FALSE)),(VLOOKUP((LEFT(D1969,1)),'Fed. Agency Identifier Table'!A$2:C$63,3,FALSE)),(VLOOKUP((LEFT(D1969,2)),'Fed. Agency Identifier Table'!A$2:C$63,3,FALSE)))))</f>
        <v/>
      </c>
      <c r="I1969" s="150" t="str">
        <f>IF(ISNUMBER(SEARCH("*.unk*",D1969)),"Other Federal Awards",IF(ISERROR(VLOOKUP(D1969,'CFDA Program Titles Table'!A$2:C$2607,3,FALSE)),"",VLOOKUP(D1969,'CFDA Program Titles Table'!A$2:C$2607,3,FALSE)))</f>
        <v/>
      </c>
      <c r="J1969" s="70"/>
      <c r="K1969" s="70"/>
      <c r="L1969" s="2"/>
      <c r="M1969" s="10"/>
      <c r="N1969" s="10"/>
      <c r="R1969" s="17"/>
      <c r="S1969" s="106" t="str">
        <f>IFERROR(IF(J1969="Y", "Research And Development Programs Cluster:", VLOOKUP(D1969,'Cluster Info'!$A$2:$B$113,2,FALSE)), "Non Cluster:")</f>
        <v>Non Cluster:</v>
      </c>
      <c r="T1969" s="106">
        <f t="shared" si="150"/>
        <v>0</v>
      </c>
      <c r="U1969" s="106">
        <f t="shared" si="152"/>
        <v>0</v>
      </c>
      <c r="V1969" s="106">
        <f t="shared" si="153"/>
        <v>0</v>
      </c>
      <c r="W1969" s="119">
        <f t="shared" si="151"/>
        <v>0</v>
      </c>
      <c r="X1969" s="106">
        <f t="shared" si="154"/>
        <v>0</v>
      </c>
    </row>
    <row r="1970" spans="1:24" ht="14">
      <c r="A1970" s="198"/>
      <c r="D1970" s="1"/>
      <c r="E1970" s="1"/>
      <c r="F1970" s="187"/>
      <c r="G1970" s="187"/>
      <c r="H1970" s="80" t="str">
        <f>IF(ISERROR(IF(ISERROR(VLOOKUP((LEFT(D1970,2)),'Fed. Agency Identifier Table'!A$2:C$63,3,FALSE)),(VLOOKUP((LEFT(D1970,1)),'Fed. Agency Identifier Table'!A$2:C$63,3,FALSE)),(VLOOKUP((LEFT(D1970,2)),'Fed. Agency Identifier Table'!A$2:C$63,3,FALSE)))),"",(IF(ISERROR(VLOOKUP((LEFT(D1970,2)),'Fed. Agency Identifier Table'!A$2:C$63,3,FALSE)),(VLOOKUP((LEFT(D1970,1)),'Fed. Agency Identifier Table'!A$2:C$63,3,FALSE)),(VLOOKUP((LEFT(D1970,2)),'Fed. Agency Identifier Table'!A$2:C$63,3,FALSE)))))</f>
        <v/>
      </c>
      <c r="I1970" s="150" t="str">
        <f>IF(ISNUMBER(SEARCH("*.unk*",D1970)),"Other Federal Awards",IF(ISERROR(VLOOKUP(D1970,'CFDA Program Titles Table'!A$2:C$2607,3,FALSE)),"",VLOOKUP(D1970,'CFDA Program Titles Table'!A$2:C$2607,3,FALSE)))</f>
        <v/>
      </c>
      <c r="J1970" s="70"/>
      <c r="K1970" s="70"/>
      <c r="L1970" s="2"/>
      <c r="M1970" s="10"/>
      <c r="N1970" s="10"/>
      <c r="R1970" s="17"/>
      <c r="S1970" s="106" t="str">
        <f>IFERROR(IF(J1970="Y", "Research And Development Programs Cluster:", VLOOKUP(D1970,'Cluster Info'!$A$2:$B$113,2,FALSE)), "Non Cluster:")</f>
        <v>Non Cluster:</v>
      </c>
      <c r="T1970" s="106">
        <f t="shared" si="150"/>
        <v>0</v>
      </c>
      <c r="U1970" s="106">
        <f t="shared" si="152"/>
        <v>0</v>
      </c>
      <c r="V1970" s="106">
        <f t="shared" si="153"/>
        <v>0</v>
      </c>
      <c r="W1970" s="119">
        <f t="shared" si="151"/>
        <v>0</v>
      </c>
      <c r="X1970" s="106">
        <f t="shared" si="154"/>
        <v>0</v>
      </c>
    </row>
    <row r="1971" spans="1:24" ht="14">
      <c r="A1971" s="198"/>
      <c r="D1971" s="1"/>
      <c r="E1971" s="1"/>
      <c r="F1971" s="187"/>
      <c r="G1971" s="187"/>
      <c r="H1971" s="80" t="str">
        <f>IF(ISERROR(IF(ISERROR(VLOOKUP((LEFT(D1971,2)),'Fed. Agency Identifier Table'!A$2:C$63,3,FALSE)),(VLOOKUP((LEFT(D1971,1)),'Fed. Agency Identifier Table'!A$2:C$63,3,FALSE)),(VLOOKUP((LEFT(D1971,2)),'Fed. Agency Identifier Table'!A$2:C$63,3,FALSE)))),"",(IF(ISERROR(VLOOKUP((LEFT(D1971,2)),'Fed. Agency Identifier Table'!A$2:C$63,3,FALSE)),(VLOOKUP((LEFT(D1971,1)),'Fed. Agency Identifier Table'!A$2:C$63,3,FALSE)),(VLOOKUP((LEFT(D1971,2)),'Fed. Agency Identifier Table'!A$2:C$63,3,FALSE)))))</f>
        <v/>
      </c>
      <c r="I1971" s="150" t="str">
        <f>IF(ISNUMBER(SEARCH("*.unk*",D1971)),"Other Federal Awards",IF(ISERROR(VLOOKUP(D1971,'CFDA Program Titles Table'!A$2:C$2607,3,FALSE)),"",VLOOKUP(D1971,'CFDA Program Titles Table'!A$2:C$2607,3,FALSE)))</f>
        <v/>
      </c>
      <c r="J1971" s="70"/>
      <c r="K1971" s="70"/>
      <c r="L1971" s="2"/>
      <c r="M1971" s="10"/>
      <c r="N1971" s="10"/>
      <c r="R1971" s="17"/>
      <c r="S1971" s="106" t="str">
        <f>IFERROR(IF(J1971="Y", "Research And Development Programs Cluster:", VLOOKUP(D1971,'Cluster Info'!$A$2:$B$113,2,FALSE)), "Non Cluster:")</f>
        <v>Non Cluster:</v>
      </c>
      <c r="T1971" s="106">
        <f t="shared" si="150"/>
        <v>0</v>
      </c>
      <c r="U1971" s="106">
        <f t="shared" si="152"/>
        <v>0</v>
      </c>
      <c r="V1971" s="106">
        <f t="shared" si="153"/>
        <v>0</v>
      </c>
      <c r="W1971" s="119">
        <f t="shared" si="151"/>
        <v>0</v>
      </c>
      <c r="X1971" s="106">
        <f t="shared" si="154"/>
        <v>0</v>
      </c>
    </row>
    <row r="1972" spans="1:24" ht="14">
      <c r="A1972" s="198"/>
      <c r="D1972" s="1"/>
      <c r="E1972" s="1"/>
      <c r="F1972" s="187"/>
      <c r="G1972" s="187"/>
      <c r="H1972" s="80" t="str">
        <f>IF(ISERROR(IF(ISERROR(VLOOKUP((LEFT(D1972,2)),'Fed. Agency Identifier Table'!A$2:C$63,3,FALSE)),(VLOOKUP((LEFT(D1972,1)),'Fed. Agency Identifier Table'!A$2:C$63,3,FALSE)),(VLOOKUP((LEFT(D1972,2)),'Fed. Agency Identifier Table'!A$2:C$63,3,FALSE)))),"",(IF(ISERROR(VLOOKUP((LEFT(D1972,2)),'Fed. Agency Identifier Table'!A$2:C$63,3,FALSE)),(VLOOKUP((LEFT(D1972,1)),'Fed. Agency Identifier Table'!A$2:C$63,3,FALSE)),(VLOOKUP((LEFT(D1972,2)),'Fed. Agency Identifier Table'!A$2:C$63,3,FALSE)))))</f>
        <v/>
      </c>
      <c r="I1972" s="150" t="str">
        <f>IF(ISNUMBER(SEARCH("*.unk*",D1972)),"Other Federal Awards",IF(ISERROR(VLOOKUP(D1972,'CFDA Program Titles Table'!A$2:C$2607,3,FALSE)),"",VLOOKUP(D1972,'CFDA Program Titles Table'!A$2:C$2607,3,FALSE)))</f>
        <v/>
      </c>
      <c r="J1972" s="70"/>
      <c r="K1972" s="70"/>
      <c r="L1972" s="2"/>
      <c r="M1972" s="10"/>
      <c r="N1972" s="10"/>
      <c r="R1972" s="17"/>
      <c r="S1972" s="106" t="str">
        <f>IFERROR(IF(J1972="Y", "Research And Development Programs Cluster:", VLOOKUP(D1972,'Cluster Info'!$A$2:$B$113,2,FALSE)), "Non Cluster:")</f>
        <v>Non Cluster:</v>
      </c>
      <c r="T1972" s="106">
        <f t="shared" si="150"/>
        <v>0</v>
      </c>
      <c r="U1972" s="106">
        <f t="shared" si="152"/>
        <v>0</v>
      </c>
      <c r="V1972" s="106">
        <f t="shared" si="153"/>
        <v>0</v>
      </c>
      <c r="W1972" s="119">
        <f t="shared" si="151"/>
        <v>0</v>
      </c>
      <c r="X1972" s="106">
        <f t="shared" si="154"/>
        <v>0</v>
      </c>
    </row>
    <row r="1973" spans="1:24" ht="14">
      <c r="A1973" s="198"/>
      <c r="D1973" s="1"/>
      <c r="E1973" s="1"/>
      <c r="F1973" s="187"/>
      <c r="G1973" s="187"/>
      <c r="H1973" s="80" t="str">
        <f>IF(ISERROR(IF(ISERROR(VLOOKUP((LEFT(D1973,2)),'Fed. Agency Identifier Table'!A$2:C$63,3,FALSE)),(VLOOKUP((LEFT(D1973,1)),'Fed. Agency Identifier Table'!A$2:C$63,3,FALSE)),(VLOOKUP((LEFT(D1973,2)),'Fed. Agency Identifier Table'!A$2:C$63,3,FALSE)))),"",(IF(ISERROR(VLOOKUP((LEFT(D1973,2)),'Fed. Agency Identifier Table'!A$2:C$63,3,FALSE)),(VLOOKUP((LEFT(D1973,1)),'Fed. Agency Identifier Table'!A$2:C$63,3,FALSE)),(VLOOKUP((LEFT(D1973,2)),'Fed. Agency Identifier Table'!A$2:C$63,3,FALSE)))))</f>
        <v/>
      </c>
      <c r="I1973" s="150" t="str">
        <f>IF(ISNUMBER(SEARCH("*.unk*",D1973)),"Other Federal Awards",IF(ISERROR(VLOOKUP(D1973,'CFDA Program Titles Table'!A$2:C$2607,3,FALSE)),"",VLOOKUP(D1973,'CFDA Program Titles Table'!A$2:C$2607,3,FALSE)))</f>
        <v/>
      </c>
      <c r="J1973" s="70"/>
      <c r="K1973" s="70"/>
      <c r="L1973" s="2"/>
      <c r="M1973" s="10"/>
      <c r="N1973" s="10"/>
      <c r="R1973" s="17"/>
      <c r="S1973" s="106" t="str">
        <f>IFERROR(IF(J1973="Y", "Research And Development Programs Cluster:", VLOOKUP(D1973,'Cluster Info'!$A$2:$B$113,2,FALSE)), "Non Cluster:")</f>
        <v>Non Cluster:</v>
      </c>
      <c r="T1973" s="106">
        <f t="shared" si="150"/>
        <v>0</v>
      </c>
      <c r="U1973" s="106">
        <f t="shared" si="152"/>
        <v>0</v>
      </c>
      <c r="V1973" s="106">
        <f t="shared" si="153"/>
        <v>0</v>
      </c>
      <c r="W1973" s="119">
        <f t="shared" si="151"/>
        <v>0</v>
      </c>
      <c r="X1973" s="106">
        <f t="shared" si="154"/>
        <v>0</v>
      </c>
    </row>
    <row r="1974" spans="1:24" ht="14">
      <c r="A1974" s="198"/>
      <c r="D1974" s="1"/>
      <c r="E1974" s="1"/>
      <c r="F1974" s="187"/>
      <c r="G1974" s="187"/>
      <c r="H1974" s="80" t="str">
        <f>IF(ISERROR(IF(ISERROR(VLOOKUP((LEFT(D1974,2)),'Fed. Agency Identifier Table'!A$2:C$63,3,FALSE)),(VLOOKUP((LEFT(D1974,1)),'Fed. Agency Identifier Table'!A$2:C$63,3,FALSE)),(VLOOKUP((LEFT(D1974,2)),'Fed. Agency Identifier Table'!A$2:C$63,3,FALSE)))),"",(IF(ISERROR(VLOOKUP((LEFT(D1974,2)),'Fed. Agency Identifier Table'!A$2:C$63,3,FALSE)),(VLOOKUP((LEFT(D1974,1)),'Fed. Agency Identifier Table'!A$2:C$63,3,FALSE)),(VLOOKUP((LEFT(D1974,2)),'Fed. Agency Identifier Table'!A$2:C$63,3,FALSE)))))</f>
        <v/>
      </c>
      <c r="I1974" s="150" t="str">
        <f>IF(ISNUMBER(SEARCH("*.unk*",D1974)),"Other Federal Awards",IF(ISERROR(VLOOKUP(D1974,'CFDA Program Titles Table'!A$2:C$2607,3,FALSE)),"",VLOOKUP(D1974,'CFDA Program Titles Table'!A$2:C$2607,3,FALSE)))</f>
        <v/>
      </c>
      <c r="J1974" s="70"/>
      <c r="K1974" s="70"/>
      <c r="L1974" s="2"/>
      <c r="M1974" s="10"/>
      <c r="N1974" s="10"/>
      <c r="R1974" s="17"/>
      <c r="S1974" s="106" t="str">
        <f>IFERROR(IF(J1974="Y", "Research And Development Programs Cluster:", VLOOKUP(D1974,'Cluster Info'!$A$2:$B$113,2,FALSE)), "Non Cluster:")</f>
        <v>Non Cluster:</v>
      </c>
      <c r="T1974" s="106">
        <f t="shared" si="150"/>
        <v>0</v>
      </c>
      <c r="U1974" s="106">
        <f t="shared" si="152"/>
        <v>0</v>
      </c>
      <c r="V1974" s="106">
        <f t="shared" si="153"/>
        <v>0</v>
      </c>
      <c r="W1974" s="119">
        <f t="shared" si="151"/>
        <v>0</v>
      </c>
      <c r="X1974" s="106">
        <f t="shared" si="154"/>
        <v>0</v>
      </c>
    </row>
    <row r="1975" spans="1:24" ht="14">
      <c r="A1975" s="198"/>
      <c r="D1975" s="1"/>
      <c r="E1975" s="1"/>
      <c r="F1975" s="187"/>
      <c r="G1975" s="187"/>
      <c r="H1975" s="80" t="str">
        <f>IF(ISERROR(IF(ISERROR(VLOOKUP((LEFT(D1975,2)),'Fed. Agency Identifier Table'!A$2:C$63,3,FALSE)),(VLOOKUP((LEFT(D1975,1)),'Fed. Agency Identifier Table'!A$2:C$63,3,FALSE)),(VLOOKUP((LEFT(D1975,2)),'Fed. Agency Identifier Table'!A$2:C$63,3,FALSE)))),"",(IF(ISERROR(VLOOKUP((LEFT(D1975,2)),'Fed. Agency Identifier Table'!A$2:C$63,3,FALSE)),(VLOOKUP((LEFT(D1975,1)),'Fed. Agency Identifier Table'!A$2:C$63,3,FALSE)),(VLOOKUP((LEFT(D1975,2)),'Fed. Agency Identifier Table'!A$2:C$63,3,FALSE)))))</f>
        <v/>
      </c>
      <c r="I1975" s="150" t="str">
        <f>IF(ISNUMBER(SEARCH("*.unk*",D1975)),"Other Federal Awards",IF(ISERROR(VLOOKUP(D1975,'CFDA Program Titles Table'!A$2:C$2607,3,FALSE)),"",VLOOKUP(D1975,'CFDA Program Titles Table'!A$2:C$2607,3,FALSE)))</f>
        <v/>
      </c>
      <c r="J1975" s="70"/>
      <c r="K1975" s="70"/>
      <c r="L1975" s="2"/>
      <c r="M1975" s="10"/>
      <c r="N1975" s="10"/>
      <c r="R1975" s="17"/>
      <c r="S1975" s="106" t="str">
        <f>IFERROR(IF(J1975="Y", "Research And Development Programs Cluster:", VLOOKUP(D1975,'Cluster Info'!$A$2:$B$113,2,FALSE)), "Non Cluster:")</f>
        <v>Non Cluster:</v>
      </c>
      <c r="T1975" s="106">
        <f t="shared" si="150"/>
        <v>0</v>
      </c>
      <c r="U1975" s="106">
        <f t="shared" si="152"/>
        <v>0</v>
      </c>
      <c r="V1975" s="106">
        <f t="shared" si="153"/>
        <v>0</v>
      </c>
      <c r="W1975" s="119">
        <f t="shared" si="151"/>
        <v>0</v>
      </c>
      <c r="X1975" s="106">
        <f t="shared" si="154"/>
        <v>0</v>
      </c>
    </row>
    <row r="1976" spans="1:24" ht="14">
      <c r="A1976" s="198"/>
      <c r="D1976" s="1"/>
      <c r="E1976" s="1"/>
      <c r="F1976" s="187"/>
      <c r="G1976" s="187"/>
      <c r="H1976" s="80" t="str">
        <f>IF(ISERROR(IF(ISERROR(VLOOKUP((LEFT(D1976,2)),'Fed. Agency Identifier Table'!A$2:C$63,3,FALSE)),(VLOOKUP((LEFT(D1976,1)),'Fed. Agency Identifier Table'!A$2:C$63,3,FALSE)),(VLOOKUP((LEFT(D1976,2)),'Fed. Agency Identifier Table'!A$2:C$63,3,FALSE)))),"",(IF(ISERROR(VLOOKUP((LEFT(D1976,2)),'Fed. Agency Identifier Table'!A$2:C$63,3,FALSE)),(VLOOKUP((LEFT(D1976,1)),'Fed. Agency Identifier Table'!A$2:C$63,3,FALSE)),(VLOOKUP((LEFT(D1976,2)),'Fed. Agency Identifier Table'!A$2:C$63,3,FALSE)))))</f>
        <v/>
      </c>
      <c r="I1976" s="150" t="str">
        <f>IF(ISNUMBER(SEARCH("*.unk*",D1976)),"Other Federal Awards",IF(ISERROR(VLOOKUP(D1976,'CFDA Program Titles Table'!A$2:C$2607,3,FALSE)),"",VLOOKUP(D1976,'CFDA Program Titles Table'!A$2:C$2607,3,FALSE)))</f>
        <v/>
      </c>
      <c r="J1976" s="70"/>
      <c r="K1976" s="70"/>
      <c r="L1976" s="2"/>
      <c r="M1976" s="10"/>
      <c r="N1976" s="10"/>
      <c r="R1976" s="17"/>
      <c r="S1976" s="106" t="str">
        <f>IFERROR(IF(J1976="Y", "Research And Development Programs Cluster:", VLOOKUP(D1976,'Cluster Info'!$A$2:$B$113,2,FALSE)), "Non Cluster:")</f>
        <v>Non Cluster:</v>
      </c>
      <c r="T1976" s="106">
        <f t="shared" si="150"/>
        <v>0</v>
      </c>
      <c r="U1976" s="106">
        <f t="shared" si="152"/>
        <v>0</v>
      </c>
      <c r="V1976" s="106">
        <f t="shared" si="153"/>
        <v>0</v>
      </c>
      <c r="W1976" s="119">
        <f t="shared" si="151"/>
        <v>0</v>
      </c>
      <c r="X1976" s="106">
        <f t="shared" si="154"/>
        <v>0</v>
      </c>
    </row>
    <row r="1977" spans="1:24" ht="14">
      <c r="A1977" s="198"/>
      <c r="D1977" s="1"/>
      <c r="E1977" s="1"/>
      <c r="F1977" s="187"/>
      <c r="G1977" s="187"/>
      <c r="H1977" s="80" t="str">
        <f>IF(ISERROR(IF(ISERROR(VLOOKUP((LEFT(D1977,2)),'Fed. Agency Identifier Table'!A$2:C$63,3,FALSE)),(VLOOKUP((LEFT(D1977,1)),'Fed. Agency Identifier Table'!A$2:C$63,3,FALSE)),(VLOOKUP((LEFT(D1977,2)),'Fed. Agency Identifier Table'!A$2:C$63,3,FALSE)))),"",(IF(ISERROR(VLOOKUP((LEFT(D1977,2)),'Fed. Agency Identifier Table'!A$2:C$63,3,FALSE)),(VLOOKUP((LEFT(D1977,1)),'Fed. Agency Identifier Table'!A$2:C$63,3,FALSE)),(VLOOKUP((LEFT(D1977,2)),'Fed. Agency Identifier Table'!A$2:C$63,3,FALSE)))))</f>
        <v/>
      </c>
      <c r="I1977" s="150" t="str">
        <f>IF(ISNUMBER(SEARCH("*.unk*",D1977)),"Other Federal Awards",IF(ISERROR(VLOOKUP(D1977,'CFDA Program Titles Table'!A$2:C$2607,3,FALSE)),"",VLOOKUP(D1977,'CFDA Program Titles Table'!A$2:C$2607,3,FALSE)))</f>
        <v/>
      </c>
      <c r="J1977" s="70"/>
      <c r="K1977" s="70"/>
      <c r="L1977" s="2"/>
      <c r="M1977" s="10"/>
      <c r="N1977" s="10"/>
      <c r="R1977" s="17"/>
      <c r="S1977" s="106" t="str">
        <f>IFERROR(IF(J1977="Y", "Research And Development Programs Cluster:", VLOOKUP(D1977,'Cluster Info'!$A$2:$B$113,2,FALSE)), "Non Cluster:")</f>
        <v>Non Cluster:</v>
      </c>
      <c r="T1977" s="106">
        <f t="shared" si="150"/>
        <v>0</v>
      </c>
      <c r="U1977" s="106">
        <f t="shared" si="152"/>
        <v>0</v>
      </c>
      <c r="V1977" s="106">
        <f t="shared" si="153"/>
        <v>0</v>
      </c>
      <c r="W1977" s="119">
        <f t="shared" si="151"/>
        <v>0</v>
      </c>
      <c r="X1977" s="106">
        <f t="shared" si="154"/>
        <v>0</v>
      </c>
    </row>
    <row r="1978" spans="1:24" ht="14">
      <c r="A1978" s="198"/>
      <c r="D1978" s="1"/>
      <c r="E1978" s="1"/>
      <c r="F1978" s="187"/>
      <c r="G1978" s="187"/>
      <c r="H1978" s="80" t="str">
        <f>IF(ISERROR(IF(ISERROR(VLOOKUP((LEFT(D1978,2)),'Fed. Agency Identifier Table'!A$2:C$63,3,FALSE)),(VLOOKUP((LEFT(D1978,1)),'Fed. Agency Identifier Table'!A$2:C$63,3,FALSE)),(VLOOKUP((LEFT(D1978,2)),'Fed. Agency Identifier Table'!A$2:C$63,3,FALSE)))),"",(IF(ISERROR(VLOOKUP((LEFT(D1978,2)),'Fed. Agency Identifier Table'!A$2:C$63,3,FALSE)),(VLOOKUP((LEFT(D1978,1)),'Fed. Agency Identifier Table'!A$2:C$63,3,FALSE)),(VLOOKUP((LEFT(D1978,2)),'Fed. Agency Identifier Table'!A$2:C$63,3,FALSE)))))</f>
        <v/>
      </c>
      <c r="I1978" s="150" t="str">
        <f>IF(ISNUMBER(SEARCH("*.unk*",D1978)),"Other Federal Awards",IF(ISERROR(VLOOKUP(D1978,'CFDA Program Titles Table'!A$2:C$2607,3,FALSE)),"",VLOOKUP(D1978,'CFDA Program Titles Table'!A$2:C$2607,3,FALSE)))</f>
        <v/>
      </c>
      <c r="J1978" s="70"/>
      <c r="K1978" s="70"/>
      <c r="L1978" s="2"/>
      <c r="M1978" s="10"/>
      <c r="N1978" s="10"/>
      <c r="R1978" s="17"/>
      <c r="S1978" s="106" t="str">
        <f>IFERROR(IF(J1978="Y", "Research And Development Programs Cluster:", VLOOKUP(D1978,'Cluster Info'!$A$2:$B$113,2,FALSE)), "Non Cluster:")</f>
        <v>Non Cluster:</v>
      </c>
      <c r="T1978" s="106">
        <f t="shared" si="150"/>
        <v>0</v>
      </c>
      <c r="U1978" s="106">
        <f t="shared" si="152"/>
        <v>0</v>
      </c>
      <c r="V1978" s="106">
        <f t="shared" si="153"/>
        <v>0</v>
      </c>
      <c r="W1978" s="119">
        <f t="shared" si="151"/>
        <v>0</v>
      </c>
      <c r="X1978" s="106">
        <f t="shared" si="154"/>
        <v>0</v>
      </c>
    </row>
    <row r="1979" spans="1:24" ht="14">
      <c r="A1979" s="198"/>
      <c r="D1979" s="1"/>
      <c r="E1979" s="1"/>
      <c r="F1979" s="187"/>
      <c r="G1979" s="187"/>
      <c r="H1979" s="80" t="str">
        <f>IF(ISERROR(IF(ISERROR(VLOOKUP((LEFT(D1979,2)),'Fed. Agency Identifier Table'!A$2:C$63,3,FALSE)),(VLOOKUP((LEFT(D1979,1)),'Fed. Agency Identifier Table'!A$2:C$63,3,FALSE)),(VLOOKUP((LEFT(D1979,2)),'Fed. Agency Identifier Table'!A$2:C$63,3,FALSE)))),"",(IF(ISERROR(VLOOKUP((LEFT(D1979,2)),'Fed. Agency Identifier Table'!A$2:C$63,3,FALSE)),(VLOOKUP((LEFT(D1979,1)),'Fed. Agency Identifier Table'!A$2:C$63,3,FALSE)),(VLOOKUP((LEFT(D1979,2)),'Fed. Agency Identifier Table'!A$2:C$63,3,FALSE)))))</f>
        <v/>
      </c>
      <c r="I1979" s="150" t="str">
        <f>IF(ISNUMBER(SEARCH("*.unk*",D1979)),"Other Federal Awards",IF(ISERROR(VLOOKUP(D1979,'CFDA Program Titles Table'!A$2:C$2607,3,FALSE)),"",VLOOKUP(D1979,'CFDA Program Titles Table'!A$2:C$2607,3,FALSE)))</f>
        <v/>
      </c>
      <c r="J1979" s="70"/>
      <c r="K1979" s="70"/>
      <c r="L1979" s="2"/>
      <c r="M1979" s="10"/>
      <c r="N1979" s="10"/>
      <c r="R1979" s="17"/>
      <c r="S1979" s="106" t="str">
        <f>IFERROR(IF(J1979="Y", "Research And Development Programs Cluster:", VLOOKUP(D1979,'Cluster Info'!$A$2:$B$113,2,FALSE)), "Non Cluster:")</f>
        <v>Non Cluster:</v>
      </c>
      <c r="T1979" s="106">
        <f t="shared" si="150"/>
        <v>0</v>
      </c>
      <c r="U1979" s="106">
        <f t="shared" si="152"/>
        <v>0</v>
      </c>
      <c r="V1979" s="106">
        <f t="shared" si="153"/>
        <v>0</v>
      </c>
      <c r="W1979" s="119">
        <f t="shared" si="151"/>
        <v>0</v>
      </c>
      <c r="X1979" s="106">
        <f t="shared" si="154"/>
        <v>0</v>
      </c>
    </row>
    <row r="1980" spans="1:24" ht="14">
      <c r="A1980" s="198"/>
      <c r="D1980" s="1"/>
      <c r="E1980" s="1"/>
      <c r="F1980" s="187"/>
      <c r="G1980" s="187"/>
      <c r="H1980" s="80" t="str">
        <f>IF(ISERROR(IF(ISERROR(VLOOKUP((LEFT(D1980,2)),'Fed. Agency Identifier Table'!A$2:C$63,3,FALSE)),(VLOOKUP((LEFT(D1980,1)),'Fed. Agency Identifier Table'!A$2:C$63,3,FALSE)),(VLOOKUP((LEFT(D1980,2)),'Fed. Agency Identifier Table'!A$2:C$63,3,FALSE)))),"",(IF(ISERROR(VLOOKUP((LEFT(D1980,2)),'Fed. Agency Identifier Table'!A$2:C$63,3,FALSE)),(VLOOKUP((LEFT(D1980,1)),'Fed. Agency Identifier Table'!A$2:C$63,3,FALSE)),(VLOOKUP((LEFT(D1980,2)),'Fed. Agency Identifier Table'!A$2:C$63,3,FALSE)))))</f>
        <v/>
      </c>
      <c r="I1980" s="150" t="str">
        <f>IF(ISNUMBER(SEARCH("*.unk*",D1980)),"Other Federal Awards",IF(ISERROR(VLOOKUP(D1980,'CFDA Program Titles Table'!A$2:C$2607,3,FALSE)),"",VLOOKUP(D1980,'CFDA Program Titles Table'!A$2:C$2607,3,FALSE)))</f>
        <v/>
      </c>
      <c r="J1980" s="70"/>
      <c r="K1980" s="70"/>
      <c r="L1980" s="2"/>
      <c r="M1980" s="10"/>
      <c r="N1980" s="10"/>
      <c r="R1980" s="17"/>
      <c r="S1980" s="106" t="str">
        <f>IFERROR(IF(J1980="Y", "Research And Development Programs Cluster:", VLOOKUP(D1980,'Cluster Info'!$A$2:$B$113,2,FALSE)), "Non Cluster:")</f>
        <v>Non Cluster:</v>
      </c>
      <c r="T1980" s="106">
        <f t="shared" si="150"/>
        <v>0</v>
      </c>
      <c r="U1980" s="106">
        <f t="shared" si="152"/>
        <v>0</v>
      </c>
      <c r="V1980" s="106">
        <f t="shared" si="153"/>
        <v>0</v>
      </c>
      <c r="W1980" s="119">
        <f t="shared" si="151"/>
        <v>0</v>
      </c>
      <c r="X1980" s="106">
        <f t="shared" si="154"/>
        <v>0</v>
      </c>
    </row>
    <row r="1981" spans="1:24" ht="14">
      <c r="A1981" s="198"/>
      <c r="D1981" s="1"/>
      <c r="E1981" s="1"/>
      <c r="F1981" s="187"/>
      <c r="G1981" s="187"/>
      <c r="H1981" s="80" t="str">
        <f>IF(ISERROR(IF(ISERROR(VLOOKUP((LEFT(D1981,2)),'Fed. Agency Identifier Table'!A$2:C$63,3,FALSE)),(VLOOKUP((LEFT(D1981,1)),'Fed. Agency Identifier Table'!A$2:C$63,3,FALSE)),(VLOOKUP((LEFT(D1981,2)),'Fed. Agency Identifier Table'!A$2:C$63,3,FALSE)))),"",(IF(ISERROR(VLOOKUP((LEFT(D1981,2)),'Fed. Agency Identifier Table'!A$2:C$63,3,FALSE)),(VLOOKUP((LEFT(D1981,1)),'Fed. Agency Identifier Table'!A$2:C$63,3,FALSE)),(VLOOKUP((LEFT(D1981,2)),'Fed. Agency Identifier Table'!A$2:C$63,3,FALSE)))))</f>
        <v/>
      </c>
      <c r="I1981" s="150" t="str">
        <f>IF(ISNUMBER(SEARCH("*.unk*",D1981)),"Other Federal Awards",IF(ISERROR(VLOOKUP(D1981,'CFDA Program Titles Table'!A$2:C$2607,3,FALSE)),"",VLOOKUP(D1981,'CFDA Program Titles Table'!A$2:C$2607,3,FALSE)))</f>
        <v/>
      </c>
      <c r="J1981" s="70"/>
      <c r="K1981" s="70"/>
      <c r="L1981" s="2"/>
      <c r="M1981" s="10"/>
      <c r="N1981" s="10"/>
      <c r="R1981" s="17"/>
      <c r="S1981" s="106" t="str">
        <f>IFERROR(IF(J1981="Y", "Research And Development Programs Cluster:", VLOOKUP(D1981,'Cluster Info'!$A$2:$B$113,2,FALSE)), "Non Cluster:")</f>
        <v>Non Cluster:</v>
      </c>
      <c r="T1981" s="106">
        <f t="shared" si="150"/>
        <v>0</v>
      </c>
      <c r="U1981" s="106">
        <f t="shared" si="152"/>
        <v>0</v>
      </c>
      <c r="V1981" s="106">
        <f t="shared" si="153"/>
        <v>0</v>
      </c>
      <c r="W1981" s="119">
        <f t="shared" si="151"/>
        <v>0</v>
      </c>
      <c r="X1981" s="106">
        <f t="shared" si="154"/>
        <v>0</v>
      </c>
    </row>
    <row r="1982" spans="1:24" ht="14">
      <c r="A1982" s="198"/>
      <c r="D1982" s="1"/>
      <c r="E1982" s="1"/>
      <c r="F1982" s="187"/>
      <c r="G1982" s="187"/>
      <c r="H1982" s="80" t="str">
        <f>IF(ISERROR(IF(ISERROR(VLOOKUP((LEFT(D1982,2)),'Fed. Agency Identifier Table'!A$2:C$63,3,FALSE)),(VLOOKUP((LEFT(D1982,1)),'Fed. Agency Identifier Table'!A$2:C$63,3,FALSE)),(VLOOKUP((LEFT(D1982,2)),'Fed. Agency Identifier Table'!A$2:C$63,3,FALSE)))),"",(IF(ISERROR(VLOOKUP((LEFT(D1982,2)),'Fed. Agency Identifier Table'!A$2:C$63,3,FALSE)),(VLOOKUP((LEFT(D1982,1)),'Fed. Agency Identifier Table'!A$2:C$63,3,FALSE)),(VLOOKUP((LEFT(D1982,2)),'Fed. Agency Identifier Table'!A$2:C$63,3,FALSE)))))</f>
        <v/>
      </c>
      <c r="I1982" s="150" t="str">
        <f>IF(ISNUMBER(SEARCH("*.unk*",D1982)),"Other Federal Awards",IF(ISERROR(VLOOKUP(D1982,'CFDA Program Titles Table'!A$2:C$2607,3,FALSE)),"",VLOOKUP(D1982,'CFDA Program Titles Table'!A$2:C$2607,3,FALSE)))</f>
        <v/>
      </c>
      <c r="J1982" s="70"/>
      <c r="K1982" s="70"/>
      <c r="L1982" s="2"/>
      <c r="M1982" s="10"/>
      <c r="N1982" s="10"/>
      <c r="R1982" s="17"/>
      <c r="S1982" s="106" t="str">
        <f>IFERROR(IF(J1982="Y", "Research And Development Programs Cluster:", VLOOKUP(D1982,'Cluster Info'!$A$2:$B$113,2,FALSE)), "Non Cluster:")</f>
        <v>Non Cluster:</v>
      </c>
      <c r="T1982" s="106">
        <f t="shared" si="150"/>
        <v>0</v>
      </c>
      <c r="U1982" s="106">
        <f t="shared" si="152"/>
        <v>0</v>
      </c>
      <c r="V1982" s="106">
        <f t="shared" si="153"/>
        <v>0</v>
      </c>
      <c r="W1982" s="119">
        <f t="shared" si="151"/>
        <v>0</v>
      </c>
      <c r="X1982" s="106">
        <f t="shared" si="154"/>
        <v>0</v>
      </c>
    </row>
    <row r="1983" spans="1:24" ht="14">
      <c r="A1983" s="198"/>
      <c r="D1983" s="1"/>
      <c r="E1983" s="1"/>
      <c r="F1983" s="187"/>
      <c r="G1983" s="187"/>
      <c r="H1983" s="80" t="str">
        <f>IF(ISERROR(IF(ISERROR(VLOOKUP((LEFT(D1983,2)),'Fed. Agency Identifier Table'!A$2:C$63,3,FALSE)),(VLOOKUP((LEFT(D1983,1)),'Fed. Agency Identifier Table'!A$2:C$63,3,FALSE)),(VLOOKUP((LEFT(D1983,2)),'Fed. Agency Identifier Table'!A$2:C$63,3,FALSE)))),"",(IF(ISERROR(VLOOKUP((LEFT(D1983,2)),'Fed. Agency Identifier Table'!A$2:C$63,3,FALSE)),(VLOOKUP((LEFT(D1983,1)),'Fed. Agency Identifier Table'!A$2:C$63,3,FALSE)),(VLOOKUP((LEFT(D1983,2)),'Fed. Agency Identifier Table'!A$2:C$63,3,FALSE)))))</f>
        <v/>
      </c>
      <c r="I1983" s="150" t="str">
        <f>IF(ISNUMBER(SEARCH("*.unk*",D1983)),"Other Federal Awards",IF(ISERROR(VLOOKUP(D1983,'CFDA Program Titles Table'!A$2:C$2607,3,FALSE)),"",VLOOKUP(D1983,'CFDA Program Titles Table'!A$2:C$2607,3,FALSE)))</f>
        <v/>
      </c>
      <c r="J1983" s="70"/>
      <c r="K1983" s="70"/>
      <c r="L1983" s="2"/>
      <c r="M1983" s="10"/>
      <c r="N1983" s="10"/>
      <c r="R1983" s="17"/>
      <c r="S1983" s="106" t="str">
        <f>IFERROR(IF(J1983="Y", "Research And Development Programs Cluster:", VLOOKUP(D1983,'Cluster Info'!$A$2:$B$113,2,FALSE)), "Non Cluster:")</f>
        <v>Non Cluster:</v>
      </c>
      <c r="T1983" s="106">
        <f t="shared" si="150"/>
        <v>0</v>
      </c>
      <c r="U1983" s="106">
        <f t="shared" si="152"/>
        <v>0</v>
      </c>
      <c r="V1983" s="106">
        <f t="shared" si="153"/>
        <v>0</v>
      </c>
      <c r="W1983" s="119">
        <f t="shared" si="151"/>
        <v>0</v>
      </c>
      <c r="X1983" s="106">
        <f t="shared" si="154"/>
        <v>0</v>
      </c>
    </row>
    <row r="1984" spans="1:24" ht="14">
      <c r="A1984" s="198"/>
      <c r="D1984" s="1"/>
      <c r="E1984" s="1"/>
      <c r="F1984" s="187"/>
      <c r="G1984" s="187"/>
      <c r="H1984" s="80" t="str">
        <f>IF(ISERROR(IF(ISERROR(VLOOKUP((LEFT(D1984,2)),'Fed. Agency Identifier Table'!A$2:C$63,3,FALSE)),(VLOOKUP((LEFT(D1984,1)),'Fed. Agency Identifier Table'!A$2:C$63,3,FALSE)),(VLOOKUP((LEFT(D1984,2)),'Fed. Agency Identifier Table'!A$2:C$63,3,FALSE)))),"",(IF(ISERROR(VLOOKUP((LEFT(D1984,2)),'Fed. Agency Identifier Table'!A$2:C$63,3,FALSE)),(VLOOKUP((LEFT(D1984,1)),'Fed. Agency Identifier Table'!A$2:C$63,3,FALSE)),(VLOOKUP((LEFT(D1984,2)),'Fed. Agency Identifier Table'!A$2:C$63,3,FALSE)))))</f>
        <v/>
      </c>
      <c r="I1984" s="150" t="str">
        <f>IF(ISNUMBER(SEARCH("*.unk*",D1984)),"Other Federal Awards",IF(ISERROR(VLOOKUP(D1984,'CFDA Program Titles Table'!A$2:C$2607,3,FALSE)),"",VLOOKUP(D1984,'CFDA Program Titles Table'!A$2:C$2607,3,FALSE)))</f>
        <v/>
      </c>
      <c r="J1984" s="70"/>
      <c r="K1984" s="70"/>
      <c r="L1984" s="2"/>
      <c r="M1984" s="10"/>
      <c r="N1984" s="10"/>
      <c r="R1984" s="17"/>
      <c r="S1984" s="106" t="str">
        <f>IFERROR(IF(J1984="Y", "Research And Development Programs Cluster:", VLOOKUP(D1984,'Cluster Info'!$A$2:$B$113,2,FALSE)), "Non Cluster:")</f>
        <v>Non Cluster:</v>
      </c>
      <c r="T1984" s="106">
        <f t="shared" si="150"/>
        <v>0</v>
      </c>
      <c r="U1984" s="106">
        <f t="shared" si="152"/>
        <v>0</v>
      </c>
      <c r="V1984" s="106">
        <f t="shared" si="153"/>
        <v>0</v>
      </c>
      <c r="W1984" s="119">
        <f t="shared" si="151"/>
        <v>0</v>
      </c>
      <c r="X1984" s="106">
        <f t="shared" si="154"/>
        <v>0</v>
      </c>
    </row>
    <row r="1985" spans="1:24" ht="14">
      <c r="A1985" s="198"/>
      <c r="D1985" s="1"/>
      <c r="E1985" s="1"/>
      <c r="F1985" s="187"/>
      <c r="G1985" s="187"/>
      <c r="H1985" s="80" t="str">
        <f>IF(ISERROR(IF(ISERROR(VLOOKUP((LEFT(D1985,2)),'Fed. Agency Identifier Table'!A$2:C$63,3,FALSE)),(VLOOKUP((LEFT(D1985,1)),'Fed. Agency Identifier Table'!A$2:C$63,3,FALSE)),(VLOOKUP((LEFT(D1985,2)),'Fed. Agency Identifier Table'!A$2:C$63,3,FALSE)))),"",(IF(ISERROR(VLOOKUP((LEFT(D1985,2)),'Fed. Agency Identifier Table'!A$2:C$63,3,FALSE)),(VLOOKUP((LEFT(D1985,1)),'Fed. Agency Identifier Table'!A$2:C$63,3,FALSE)),(VLOOKUP((LEFT(D1985,2)),'Fed. Agency Identifier Table'!A$2:C$63,3,FALSE)))))</f>
        <v/>
      </c>
      <c r="I1985" s="150" t="str">
        <f>IF(ISNUMBER(SEARCH("*.unk*",D1985)),"Other Federal Awards",IF(ISERROR(VLOOKUP(D1985,'CFDA Program Titles Table'!A$2:C$2607,3,FALSE)),"",VLOOKUP(D1985,'CFDA Program Titles Table'!A$2:C$2607,3,FALSE)))</f>
        <v/>
      </c>
      <c r="J1985" s="70"/>
      <c r="K1985" s="70"/>
      <c r="L1985" s="2"/>
      <c r="M1985" s="10"/>
      <c r="N1985" s="10"/>
      <c r="R1985" s="17"/>
      <c r="S1985" s="106" t="str">
        <f>IFERROR(IF(J1985="Y", "Research And Development Programs Cluster:", VLOOKUP(D1985,'Cluster Info'!$A$2:$B$113,2,FALSE)), "Non Cluster:")</f>
        <v>Non Cluster:</v>
      </c>
      <c r="T1985" s="106">
        <f t="shared" si="150"/>
        <v>0</v>
      </c>
      <c r="U1985" s="106">
        <f t="shared" si="152"/>
        <v>0</v>
      </c>
      <c r="V1985" s="106">
        <f t="shared" si="153"/>
        <v>0</v>
      </c>
      <c r="W1985" s="119">
        <f t="shared" si="151"/>
        <v>0</v>
      </c>
      <c r="X1985" s="106">
        <f t="shared" si="154"/>
        <v>0</v>
      </c>
    </row>
    <row r="1986" spans="1:24" ht="14">
      <c r="A1986" s="198"/>
      <c r="D1986" s="1"/>
      <c r="E1986" s="1"/>
      <c r="F1986" s="187"/>
      <c r="G1986" s="187"/>
      <c r="H1986" s="80" t="str">
        <f>IF(ISERROR(IF(ISERROR(VLOOKUP((LEFT(D1986,2)),'Fed. Agency Identifier Table'!A$2:C$63,3,FALSE)),(VLOOKUP((LEFT(D1986,1)),'Fed. Agency Identifier Table'!A$2:C$63,3,FALSE)),(VLOOKUP((LEFT(D1986,2)),'Fed. Agency Identifier Table'!A$2:C$63,3,FALSE)))),"",(IF(ISERROR(VLOOKUP((LEFT(D1986,2)),'Fed. Agency Identifier Table'!A$2:C$63,3,FALSE)),(VLOOKUP((LEFT(D1986,1)),'Fed. Agency Identifier Table'!A$2:C$63,3,FALSE)),(VLOOKUP((LEFT(D1986,2)),'Fed. Agency Identifier Table'!A$2:C$63,3,FALSE)))))</f>
        <v/>
      </c>
      <c r="I1986" s="150" t="str">
        <f>IF(ISNUMBER(SEARCH("*.unk*",D1986)),"Other Federal Awards",IF(ISERROR(VLOOKUP(D1986,'CFDA Program Titles Table'!A$2:C$2607,3,FALSE)),"",VLOOKUP(D1986,'CFDA Program Titles Table'!A$2:C$2607,3,FALSE)))</f>
        <v/>
      </c>
      <c r="J1986" s="70"/>
      <c r="K1986" s="70"/>
      <c r="L1986" s="2"/>
      <c r="M1986" s="10"/>
      <c r="N1986" s="10"/>
      <c r="R1986" s="17"/>
      <c r="S1986" s="106" t="str">
        <f>IFERROR(IF(J1986="Y", "Research And Development Programs Cluster:", VLOOKUP(D1986,'Cluster Info'!$A$2:$B$113,2,FALSE)), "Non Cluster:")</f>
        <v>Non Cluster:</v>
      </c>
      <c r="T1986" s="106">
        <f t="shared" ref="T1986:T2049" si="155">IF(E1986="Y","ARRA - "&amp;N1986, N1986)</f>
        <v>0</v>
      </c>
      <c r="U1986" s="106">
        <f t="shared" si="152"/>
        <v>0</v>
      </c>
      <c r="V1986" s="106">
        <f t="shared" si="153"/>
        <v>0</v>
      </c>
      <c r="W1986" s="119">
        <f t="shared" ref="W1986:W2049" si="156">IF(AND(J1986="Y",I1986="Other Federal Awards"),(LEFT(D1986,2)&amp;".RD"),D1986)</f>
        <v>0</v>
      </c>
      <c r="X1986" s="106">
        <f t="shared" si="154"/>
        <v>0</v>
      </c>
    </row>
    <row r="1987" spans="1:24" ht="14">
      <c r="A1987" s="198"/>
      <c r="D1987" s="1"/>
      <c r="E1987" s="1"/>
      <c r="F1987" s="187"/>
      <c r="G1987" s="187"/>
      <c r="H1987" s="80" t="str">
        <f>IF(ISERROR(IF(ISERROR(VLOOKUP((LEFT(D1987,2)),'Fed. Agency Identifier Table'!A$2:C$63,3,FALSE)),(VLOOKUP((LEFT(D1987,1)),'Fed. Agency Identifier Table'!A$2:C$63,3,FALSE)),(VLOOKUP((LEFT(D1987,2)),'Fed. Agency Identifier Table'!A$2:C$63,3,FALSE)))),"",(IF(ISERROR(VLOOKUP((LEFT(D1987,2)),'Fed. Agency Identifier Table'!A$2:C$63,3,FALSE)),(VLOOKUP((LEFT(D1987,1)),'Fed. Agency Identifier Table'!A$2:C$63,3,FALSE)),(VLOOKUP((LEFT(D1987,2)),'Fed. Agency Identifier Table'!A$2:C$63,3,FALSE)))))</f>
        <v/>
      </c>
      <c r="I1987" s="150" t="str">
        <f>IF(ISNUMBER(SEARCH("*.unk*",D1987)),"Other Federal Awards",IF(ISERROR(VLOOKUP(D1987,'CFDA Program Titles Table'!A$2:C$2607,3,FALSE)),"",VLOOKUP(D1987,'CFDA Program Titles Table'!A$2:C$2607,3,FALSE)))</f>
        <v/>
      </c>
      <c r="J1987" s="70"/>
      <c r="K1987" s="70"/>
      <c r="L1987" s="2"/>
      <c r="M1987" s="10"/>
      <c r="N1987" s="10"/>
      <c r="R1987" s="17"/>
      <c r="S1987" s="106" t="str">
        <f>IFERROR(IF(J1987="Y", "Research And Development Programs Cluster:", VLOOKUP(D1987,'Cluster Info'!$A$2:$B$113,2,FALSE)), "Non Cluster:")</f>
        <v>Non Cluster:</v>
      </c>
      <c r="T1987" s="106">
        <f t="shared" si="155"/>
        <v>0</v>
      </c>
      <c r="U1987" s="106">
        <f t="shared" ref="U1987:U2050" si="157">IF(F1987="Y","COVID-19 - "&amp;N1987, N1987)</f>
        <v>0</v>
      </c>
      <c r="V1987" s="106">
        <f t="shared" ref="V1987:V2050" si="158">IF(G1987="Y","ARP - "&amp;N1987, N1987)</f>
        <v>0</v>
      </c>
      <c r="W1987" s="119">
        <f t="shared" si="156"/>
        <v>0</v>
      </c>
      <c r="X1987" s="106">
        <f t="shared" ref="X1987:X2050" si="159">O1987-P1987</f>
        <v>0</v>
      </c>
    </row>
    <row r="1988" spans="1:24" ht="14">
      <c r="A1988" s="198"/>
      <c r="D1988" s="1"/>
      <c r="E1988" s="1"/>
      <c r="F1988" s="187"/>
      <c r="G1988" s="187"/>
      <c r="H1988" s="80" t="str">
        <f>IF(ISERROR(IF(ISERROR(VLOOKUP((LEFT(D1988,2)),'Fed. Agency Identifier Table'!A$2:C$63,3,FALSE)),(VLOOKUP((LEFT(D1988,1)),'Fed. Agency Identifier Table'!A$2:C$63,3,FALSE)),(VLOOKUP((LEFT(D1988,2)),'Fed. Agency Identifier Table'!A$2:C$63,3,FALSE)))),"",(IF(ISERROR(VLOOKUP((LEFT(D1988,2)),'Fed. Agency Identifier Table'!A$2:C$63,3,FALSE)),(VLOOKUP((LEFT(D1988,1)),'Fed. Agency Identifier Table'!A$2:C$63,3,FALSE)),(VLOOKUP((LEFT(D1988,2)),'Fed. Agency Identifier Table'!A$2:C$63,3,FALSE)))))</f>
        <v/>
      </c>
      <c r="I1988" s="150" t="str">
        <f>IF(ISNUMBER(SEARCH("*.unk*",D1988)),"Other Federal Awards",IF(ISERROR(VLOOKUP(D1988,'CFDA Program Titles Table'!A$2:C$2607,3,FALSE)),"",VLOOKUP(D1988,'CFDA Program Titles Table'!A$2:C$2607,3,FALSE)))</f>
        <v/>
      </c>
      <c r="J1988" s="70"/>
      <c r="K1988" s="70"/>
      <c r="L1988" s="2"/>
      <c r="M1988" s="10"/>
      <c r="N1988" s="10"/>
      <c r="R1988" s="17"/>
      <c r="S1988" s="106" t="str">
        <f>IFERROR(IF(J1988="Y", "Research And Development Programs Cluster:", VLOOKUP(D1988,'Cluster Info'!$A$2:$B$113,2,FALSE)), "Non Cluster:")</f>
        <v>Non Cluster:</v>
      </c>
      <c r="T1988" s="106">
        <f t="shared" si="155"/>
        <v>0</v>
      </c>
      <c r="U1988" s="106">
        <f t="shared" si="157"/>
        <v>0</v>
      </c>
      <c r="V1988" s="106">
        <f t="shared" si="158"/>
        <v>0</v>
      </c>
      <c r="W1988" s="119">
        <f t="shared" si="156"/>
        <v>0</v>
      </c>
      <c r="X1988" s="106">
        <f t="shared" si="159"/>
        <v>0</v>
      </c>
    </row>
    <row r="1989" spans="1:24" ht="14">
      <c r="A1989" s="198"/>
      <c r="D1989" s="1"/>
      <c r="E1989" s="1"/>
      <c r="F1989" s="187"/>
      <c r="G1989" s="187"/>
      <c r="H1989" s="80" t="str">
        <f>IF(ISERROR(IF(ISERROR(VLOOKUP((LEFT(D1989,2)),'Fed. Agency Identifier Table'!A$2:C$63,3,FALSE)),(VLOOKUP((LEFT(D1989,1)),'Fed. Agency Identifier Table'!A$2:C$63,3,FALSE)),(VLOOKUP((LEFT(D1989,2)),'Fed. Agency Identifier Table'!A$2:C$63,3,FALSE)))),"",(IF(ISERROR(VLOOKUP((LEFT(D1989,2)),'Fed. Agency Identifier Table'!A$2:C$63,3,FALSE)),(VLOOKUP((LEFT(D1989,1)),'Fed. Agency Identifier Table'!A$2:C$63,3,FALSE)),(VLOOKUP((LEFT(D1989,2)),'Fed. Agency Identifier Table'!A$2:C$63,3,FALSE)))))</f>
        <v/>
      </c>
      <c r="I1989" s="150" t="str">
        <f>IF(ISNUMBER(SEARCH("*.unk*",D1989)),"Other Federal Awards",IF(ISERROR(VLOOKUP(D1989,'CFDA Program Titles Table'!A$2:C$2607,3,FALSE)),"",VLOOKUP(D1989,'CFDA Program Titles Table'!A$2:C$2607,3,FALSE)))</f>
        <v/>
      </c>
      <c r="J1989" s="70"/>
      <c r="K1989" s="70"/>
      <c r="L1989" s="2"/>
      <c r="M1989" s="10"/>
      <c r="N1989" s="10"/>
      <c r="R1989" s="17"/>
      <c r="S1989" s="106" t="str">
        <f>IFERROR(IF(J1989="Y", "Research And Development Programs Cluster:", VLOOKUP(D1989,'Cluster Info'!$A$2:$B$113,2,FALSE)), "Non Cluster:")</f>
        <v>Non Cluster:</v>
      </c>
      <c r="T1989" s="106">
        <f t="shared" si="155"/>
        <v>0</v>
      </c>
      <c r="U1989" s="106">
        <f t="shared" si="157"/>
        <v>0</v>
      </c>
      <c r="V1989" s="106">
        <f t="shared" si="158"/>
        <v>0</v>
      </c>
      <c r="W1989" s="119">
        <f t="shared" si="156"/>
        <v>0</v>
      </c>
      <c r="X1989" s="106">
        <f t="shared" si="159"/>
        <v>0</v>
      </c>
    </row>
    <row r="1990" spans="1:24" ht="14">
      <c r="A1990" s="198"/>
      <c r="D1990" s="1"/>
      <c r="E1990" s="1"/>
      <c r="F1990" s="187"/>
      <c r="G1990" s="187"/>
      <c r="H1990" s="80" t="str">
        <f>IF(ISERROR(IF(ISERROR(VLOOKUP((LEFT(D1990,2)),'Fed. Agency Identifier Table'!A$2:C$63,3,FALSE)),(VLOOKUP((LEFT(D1990,1)),'Fed. Agency Identifier Table'!A$2:C$63,3,FALSE)),(VLOOKUP((LEFT(D1990,2)),'Fed. Agency Identifier Table'!A$2:C$63,3,FALSE)))),"",(IF(ISERROR(VLOOKUP((LEFT(D1990,2)),'Fed. Agency Identifier Table'!A$2:C$63,3,FALSE)),(VLOOKUP((LEFT(D1990,1)),'Fed. Agency Identifier Table'!A$2:C$63,3,FALSE)),(VLOOKUP((LEFT(D1990,2)),'Fed. Agency Identifier Table'!A$2:C$63,3,FALSE)))))</f>
        <v/>
      </c>
      <c r="I1990" s="150" t="str">
        <f>IF(ISNUMBER(SEARCH("*.unk*",D1990)),"Other Federal Awards",IF(ISERROR(VLOOKUP(D1990,'CFDA Program Titles Table'!A$2:C$2607,3,FALSE)),"",VLOOKUP(D1990,'CFDA Program Titles Table'!A$2:C$2607,3,FALSE)))</f>
        <v/>
      </c>
      <c r="J1990" s="70"/>
      <c r="K1990" s="70"/>
      <c r="L1990" s="2"/>
      <c r="M1990" s="10"/>
      <c r="N1990" s="10"/>
      <c r="R1990" s="17"/>
      <c r="S1990" s="106" t="str">
        <f>IFERROR(IF(J1990="Y", "Research And Development Programs Cluster:", VLOOKUP(D1990,'Cluster Info'!$A$2:$B$113,2,FALSE)), "Non Cluster:")</f>
        <v>Non Cluster:</v>
      </c>
      <c r="T1990" s="106">
        <f t="shared" si="155"/>
        <v>0</v>
      </c>
      <c r="U1990" s="106">
        <f t="shared" si="157"/>
        <v>0</v>
      </c>
      <c r="V1990" s="106">
        <f t="shared" si="158"/>
        <v>0</v>
      </c>
      <c r="W1990" s="119">
        <f t="shared" si="156"/>
        <v>0</v>
      </c>
      <c r="X1990" s="106">
        <f t="shared" si="159"/>
        <v>0</v>
      </c>
    </row>
    <row r="1991" spans="1:24" ht="14">
      <c r="A1991" s="198"/>
      <c r="D1991" s="1"/>
      <c r="E1991" s="1"/>
      <c r="F1991" s="187"/>
      <c r="G1991" s="187"/>
      <c r="H1991" s="80" t="str">
        <f>IF(ISERROR(IF(ISERROR(VLOOKUP((LEFT(D1991,2)),'Fed. Agency Identifier Table'!A$2:C$63,3,FALSE)),(VLOOKUP((LEFT(D1991,1)),'Fed. Agency Identifier Table'!A$2:C$63,3,FALSE)),(VLOOKUP((LEFT(D1991,2)),'Fed. Agency Identifier Table'!A$2:C$63,3,FALSE)))),"",(IF(ISERROR(VLOOKUP((LEFT(D1991,2)),'Fed. Agency Identifier Table'!A$2:C$63,3,FALSE)),(VLOOKUP((LEFT(D1991,1)),'Fed. Agency Identifier Table'!A$2:C$63,3,FALSE)),(VLOOKUP((LEFT(D1991,2)),'Fed. Agency Identifier Table'!A$2:C$63,3,FALSE)))))</f>
        <v/>
      </c>
      <c r="I1991" s="150" t="str">
        <f>IF(ISNUMBER(SEARCH("*.unk*",D1991)),"Other Federal Awards",IF(ISERROR(VLOOKUP(D1991,'CFDA Program Titles Table'!A$2:C$2607,3,FALSE)),"",VLOOKUP(D1991,'CFDA Program Titles Table'!A$2:C$2607,3,FALSE)))</f>
        <v/>
      </c>
      <c r="J1991" s="70"/>
      <c r="K1991" s="70"/>
      <c r="L1991" s="2"/>
      <c r="M1991" s="10"/>
      <c r="N1991" s="10"/>
      <c r="R1991" s="17"/>
      <c r="S1991" s="106" t="str">
        <f>IFERROR(IF(J1991="Y", "Research And Development Programs Cluster:", VLOOKUP(D1991,'Cluster Info'!$A$2:$B$113,2,FALSE)), "Non Cluster:")</f>
        <v>Non Cluster:</v>
      </c>
      <c r="T1991" s="106">
        <f t="shared" si="155"/>
        <v>0</v>
      </c>
      <c r="U1991" s="106">
        <f t="shared" si="157"/>
        <v>0</v>
      </c>
      <c r="V1991" s="106">
        <f t="shared" si="158"/>
        <v>0</v>
      </c>
      <c r="W1991" s="119">
        <f t="shared" si="156"/>
        <v>0</v>
      </c>
      <c r="X1991" s="106">
        <f t="shared" si="159"/>
        <v>0</v>
      </c>
    </row>
    <row r="1992" spans="1:24" ht="14">
      <c r="A1992" s="198"/>
      <c r="D1992" s="1"/>
      <c r="E1992" s="1"/>
      <c r="F1992" s="187"/>
      <c r="G1992" s="187"/>
      <c r="H1992" s="80" t="str">
        <f>IF(ISERROR(IF(ISERROR(VLOOKUP((LEFT(D1992,2)),'Fed. Agency Identifier Table'!A$2:C$63,3,FALSE)),(VLOOKUP((LEFT(D1992,1)),'Fed. Agency Identifier Table'!A$2:C$63,3,FALSE)),(VLOOKUP((LEFT(D1992,2)),'Fed. Agency Identifier Table'!A$2:C$63,3,FALSE)))),"",(IF(ISERROR(VLOOKUP((LEFT(D1992,2)),'Fed. Agency Identifier Table'!A$2:C$63,3,FALSE)),(VLOOKUP((LEFT(D1992,1)),'Fed. Agency Identifier Table'!A$2:C$63,3,FALSE)),(VLOOKUP((LEFT(D1992,2)),'Fed. Agency Identifier Table'!A$2:C$63,3,FALSE)))))</f>
        <v/>
      </c>
      <c r="I1992" s="150" t="str">
        <f>IF(ISNUMBER(SEARCH("*.unk*",D1992)),"Other Federal Awards",IF(ISERROR(VLOOKUP(D1992,'CFDA Program Titles Table'!A$2:C$2607,3,FALSE)),"",VLOOKUP(D1992,'CFDA Program Titles Table'!A$2:C$2607,3,FALSE)))</f>
        <v/>
      </c>
      <c r="J1992" s="70"/>
      <c r="K1992" s="70"/>
      <c r="L1992" s="2"/>
      <c r="M1992" s="10"/>
      <c r="N1992" s="10"/>
      <c r="R1992" s="17"/>
      <c r="S1992" s="106" t="str">
        <f>IFERROR(IF(J1992="Y", "Research And Development Programs Cluster:", VLOOKUP(D1992,'Cluster Info'!$A$2:$B$113,2,FALSE)), "Non Cluster:")</f>
        <v>Non Cluster:</v>
      </c>
      <c r="T1992" s="106">
        <f t="shared" si="155"/>
        <v>0</v>
      </c>
      <c r="U1992" s="106">
        <f t="shared" si="157"/>
        <v>0</v>
      </c>
      <c r="V1992" s="106">
        <f t="shared" si="158"/>
        <v>0</v>
      </c>
      <c r="W1992" s="119">
        <f t="shared" si="156"/>
        <v>0</v>
      </c>
      <c r="X1992" s="106">
        <f t="shared" si="159"/>
        <v>0</v>
      </c>
    </row>
    <row r="1993" spans="1:24" ht="14">
      <c r="A1993" s="198"/>
      <c r="D1993" s="1"/>
      <c r="E1993" s="1"/>
      <c r="F1993" s="187"/>
      <c r="G1993" s="187"/>
      <c r="H1993" s="80" t="str">
        <f>IF(ISERROR(IF(ISERROR(VLOOKUP((LEFT(D1993,2)),'Fed. Agency Identifier Table'!A$2:C$63,3,FALSE)),(VLOOKUP((LEFT(D1993,1)),'Fed. Agency Identifier Table'!A$2:C$63,3,FALSE)),(VLOOKUP((LEFT(D1993,2)),'Fed. Agency Identifier Table'!A$2:C$63,3,FALSE)))),"",(IF(ISERROR(VLOOKUP((LEFT(D1993,2)),'Fed. Agency Identifier Table'!A$2:C$63,3,FALSE)),(VLOOKUP((LEFT(D1993,1)),'Fed. Agency Identifier Table'!A$2:C$63,3,FALSE)),(VLOOKUP((LEFT(D1993,2)),'Fed. Agency Identifier Table'!A$2:C$63,3,FALSE)))))</f>
        <v/>
      </c>
      <c r="I1993" s="150" t="str">
        <f>IF(ISNUMBER(SEARCH("*.unk*",D1993)),"Other Federal Awards",IF(ISERROR(VLOOKUP(D1993,'CFDA Program Titles Table'!A$2:C$2607,3,FALSE)),"",VLOOKUP(D1993,'CFDA Program Titles Table'!A$2:C$2607,3,FALSE)))</f>
        <v/>
      </c>
      <c r="J1993" s="70"/>
      <c r="K1993" s="70"/>
      <c r="L1993" s="2"/>
      <c r="M1993" s="10"/>
      <c r="N1993" s="10"/>
      <c r="R1993" s="17"/>
      <c r="S1993" s="106" t="str">
        <f>IFERROR(IF(J1993="Y", "Research And Development Programs Cluster:", VLOOKUP(D1993,'Cluster Info'!$A$2:$B$113,2,FALSE)), "Non Cluster:")</f>
        <v>Non Cluster:</v>
      </c>
      <c r="T1993" s="106">
        <f t="shared" si="155"/>
        <v>0</v>
      </c>
      <c r="U1993" s="106">
        <f t="shared" si="157"/>
        <v>0</v>
      </c>
      <c r="V1993" s="106">
        <f t="shared" si="158"/>
        <v>0</v>
      </c>
      <c r="W1993" s="119">
        <f t="shared" si="156"/>
        <v>0</v>
      </c>
      <c r="X1993" s="106">
        <f t="shared" si="159"/>
        <v>0</v>
      </c>
    </row>
    <row r="1994" spans="1:24" ht="14">
      <c r="A1994" s="198"/>
      <c r="D1994" s="1"/>
      <c r="E1994" s="1"/>
      <c r="F1994" s="187"/>
      <c r="G1994" s="187"/>
      <c r="H1994" s="80" t="str">
        <f>IF(ISERROR(IF(ISERROR(VLOOKUP((LEFT(D1994,2)),'Fed. Agency Identifier Table'!A$2:C$63,3,FALSE)),(VLOOKUP((LEFT(D1994,1)),'Fed. Agency Identifier Table'!A$2:C$63,3,FALSE)),(VLOOKUP((LEFT(D1994,2)),'Fed. Agency Identifier Table'!A$2:C$63,3,FALSE)))),"",(IF(ISERROR(VLOOKUP((LEFT(D1994,2)),'Fed. Agency Identifier Table'!A$2:C$63,3,FALSE)),(VLOOKUP((LEFT(D1994,1)),'Fed. Agency Identifier Table'!A$2:C$63,3,FALSE)),(VLOOKUP((LEFT(D1994,2)),'Fed. Agency Identifier Table'!A$2:C$63,3,FALSE)))))</f>
        <v/>
      </c>
      <c r="I1994" s="150" t="str">
        <f>IF(ISNUMBER(SEARCH("*.unk*",D1994)),"Other Federal Awards",IF(ISERROR(VLOOKUP(D1994,'CFDA Program Titles Table'!A$2:C$2607,3,FALSE)),"",VLOOKUP(D1994,'CFDA Program Titles Table'!A$2:C$2607,3,FALSE)))</f>
        <v/>
      </c>
      <c r="J1994" s="70"/>
      <c r="K1994" s="70"/>
      <c r="L1994" s="2"/>
      <c r="M1994" s="10"/>
      <c r="N1994" s="10"/>
      <c r="R1994" s="17"/>
      <c r="S1994" s="106" t="str">
        <f>IFERROR(IF(J1994="Y", "Research And Development Programs Cluster:", VLOOKUP(D1994,'Cluster Info'!$A$2:$B$113,2,FALSE)), "Non Cluster:")</f>
        <v>Non Cluster:</v>
      </c>
      <c r="T1994" s="106">
        <f t="shared" si="155"/>
        <v>0</v>
      </c>
      <c r="U1994" s="106">
        <f t="shared" si="157"/>
        <v>0</v>
      </c>
      <c r="V1994" s="106">
        <f t="shared" si="158"/>
        <v>0</v>
      </c>
      <c r="W1994" s="119">
        <f t="shared" si="156"/>
        <v>0</v>
      </c>
      <c r="X1994" s="106">
        <f t="shared" si="159"/>
        <v>0</v>
      </c>
    </row>
    <row r="1995" spans="1:24" ht="14">
      <c r="A1995" s="198"/>
      <c r="D1995" s="1"/>
      <c r="E1995" s="1"/>
      <c r="F1995" s="187"/>
      <c r="G1995" s="187"/>
      <c r="H1995" s="80" t="str">
        <f>IF(ISERROR(IF(ISERROR(VLOOKUP((LEFT(D1995,2)),'Fed. Agency Identifier Table'!A$2:C$63,3,FALSE)),(VLOOKUP((LEFT(D1995,1)),'Fed. Agency Identifier Table'!A$2:C$63,3,FALSE)),(VLOOKUP((LEFT(D1995,2)),'Fed. Agency Identifier Table'!A$2:C$63,3,FALSE)))),"",(IF(ISERROR(VLOOKUP((LEFT(D1995,2)),'Fed. Agency Identifier Table'!A$2:C$63,3,FALSE)),(VLOOKUP((LEFT(D1995,1)),'Fed. Agency Identifier Table'!A$2:C$63,3,FALSE)),(VLOOKUP((LEFT(D1995,2)),'Fed. Agency Identifier Table'!A$2:C$63,3,FALSE)))))</f>
        <v/>
      </c>
      <c r="I1995" s="150" t="str">
        <f>IF(ISNUMBER(SEARCH("*.unk*",D1995)),"Other Federal Awards",IF(ISERROR(VLOOKUP(D1995,'CFDA Program Titles Table'!A$2:C$2607,3,FALSE)),"",VLOOKUP(D1995,'CFDA Program Titles Table'!A$2:C$2607,3,FALSE)))</f>
        <v/>
      </c>
      <c r="J1995" s="70"/>
      <c r="K1995" s="70"/>
      <c r="L1995" s="2"/>
      <c r="M1995" s="10"/>
      <c r="N1995" s="10"/>
      <c r="R1995" s="17"/>
      <c r="S1995" s="106" t="str">
        <f>IFERROR(IF(J1995="Y", "Research And Development Programs Cluster:", VLOOKUP(D1995,'Cluster Info'!$A$2:$B$113,2,FALSE)), "Non Cluster:")</f>
        <v>Non Cluster:</v>
      </c>
      <c r="T1995" s="106">
        <f t="shared" si="155"/>
        <v>0</v>
      </c>
      <c r="U1995" s="106">
        <f t="shared" si="157"/>
        <v>0</v>
      </c>
      <c r="V1995" s="106">
        <f t="shared" si="158"/>
        <v>0</v>
      </c>
      <c r="W1995" s="119">
        <f t="shared" si="156"/>
        <v>0</v>
      </c>
      <c r="X1995" s="106">
        <f t="shared" si="159"/>
        <v>0</v>
      </c>
    </row>
    <row r="1996" spans="1:24" ht="14">
      <c r="A1996" s="198"/>
      <c r="D1996" s="1"/>
      <c r="E1996" s="1"/>
      <c r="F1996" s="187"/>
      <c r="G1996" s="187"/>
      <c r="H1996" s="80" t="str">
        <f>IF(ISERROR(IF(ISERROR(VLOOKUP((LEFT(D1996,2)),'Fed. Agency Identifier Table'!A$2:C$63,3,FALSE)),(VLOOKUP((LEFT(D1996,1)),'Fed. Agency Identifier Table'!A$2:C$63,3,FALSE)),(VLOOKUP((LEFT(D1996,2)),'Fed. Agency Identifier Table'!A$2:C$63,3,FALSE)))),"",(IF(ISERROR(VLOOKUP((LEFT(D1996,2)),'Fed. Agency Identifier Table'!A$2:C$63,3,FALSE)),(VLOOKUP((LEFT(D1996,1)),'Fed. Agency Identifier Table'!A$2:C$63,3,FALSE)),(VLOOKUP((LEFT(D1996,2)),'Fed. Agency Identifier Table'!A$2:C$63,3,FALSE)))))</f>
        <v/>
      </c>
      <c r="I1996" s="150" t="str">
        <f>IF(ISNUMBER(SEARCH("*.unk*",D1996)),"Other Federal Awards",IF(ISERROR(VLOOKUP(D1996,'CFDA Program Titles Table'!A$2:C$2607,3,FALSE)),"",VLOOKUP(D1996,'CFDA Program Titles Table'!A$2:C$2607,3,FALSE)))</f>
        <v/>
      </c>
      <c r="J1996" s="70"/>
      <c r="K1996" s="70"/>
      <c r="L1996" s="2"/>
      <c r="M1996" s="10"/>
      <c r="N1996" s="10"/>
      <c r="R1996" s="17"/>
      <c r="S1996" s="106" t="str">
        <f>IFERROR(IF(J1996="Y", "Research And Development Programs Cluster:", VLOOKUP(D1996,'Cluster Info'!$A$2:$B$113,2,FALSE)), "Non Cluster:")</f>
        <v>Non Cluster:</v>
      </c>
      <c r="T1996" s="106">
        <f t="shared" si="155"/>
        <v>0</v>
      </c>
      <c r="U1996" s="106">
        <f t="shared" si="157"/>
        <v>0</v>
      </c>
      <c r="V1996" s="106">
        <f t="shared" si="158"/>
        <v>0</v>
      </c>
      <c r="W1996" s="119">
        <f t="shared" si="156"/>
        <v>0</v>
      </c>
      <c r="X1996" s="106">
        <f t="shared" si="159"/>
        <v>0</v>
      </c>
    </row>
    <row r="1997" spans="1:24" ht="14">
      <c r="A1997" s="198"/>
      <c r="D1997" s="1"/>
      <c r="E1997" s="1"/>
      <c r="F1997" s="187"/>
      <c r="G1997" s="187"/>
      <c r="H1997" s="80" t="str">
        <f>IF(ISERROR(IF(ISERROR(VLOOKUP((LEFT(D1997,2)),'Fed. Agency Identifier Table'!A$2:C$63,3,FALSE)),(VLOOKUP((LEFT(D1997,1)),'Fed. Agency Identifier Table'!A$2:C$63,3,FALSE)),(VLOOKUP((LEFT(D1997,2)),'Fed. Agency Identifier Table'!A$2:C$63,3,FALSE)))),"",(IF(ISERROR(VLOOKUP((LEFT(D1997,2)),'Fed. Agency Identifier Table'!A$2:C$63,3,FALSE)),(VLOOKUP((LEFT(D1997,1)),'Fed. Agency Identifier Table'!A$2:C$63,3,FALSE)),(VLOOKUP((LEFT(D1997,2)),'Fed. Agency Identifier Table'!A$2:C$63,3,FALSE)))))</f>
        <v/>
      </c>
      <c r="I1997" s="150" t="str">
        <f>IF(ISNUMBER(SEARCH("*.unk*",D1997)),"Other Federal Awards",IF(ISERROR(VLOOKUP(D1997,'CFDA Program Titles Table'!A$2:C$2607,3,FALSE)),"",VLOOKUP(D1997,'CFDA Program Titles Table'!A$2:C$2607,3,FALSE)))</f>
        <v/>
      </c>
      <c r="J1997" s="70"/>
      <c r="K1997" s="70"/>
      <c r="L1997" s="2"/>
      <c r="M1997" s="10"/>
      <c r="N1997" s="10"/>
      <c r="R1997" s="17"/>
      <c r="S1997" s="106" t="str">
        <f>IFERROR(IF(J1997="Y", "Research And Development Programs Cluster:", VLOOKUP(D1997,'Cluster Info'!$A$2:$B$113,2,FALSE)), "Non Cluster:")</f>
        <v>Non Cluster:</v>
      </c>
      <c r="T1997" s="106">
        <f t="shared" si="155"/>
        <v>0</v>
      </c>
      <c r="U1997" s="106">
        <f t="shared" si="157"/>
        <v>0</v>
      </c>
      <c r="V1997" s="106">
        <f t="shared" si="158"/>
        <v>0</v>
      </c>
      <c r="W1997" s="119">
        <f t="shared" si="156"/>
        <v>0</v>
      </c>
      <c r="X1997" s="106">
        <f t="shared" si="159"/>
        <v>0</v>
      </c>
    </row>
    <row r="1998" spans="1:24" ht="14">
      <c r="A1998" s="198"/>
      <c r="D1998" s="1"/>
      <c r="E1998" s="1"/>
      <c r="F1998" s="187"/>
      <c r="G1998" s="187"/>
      <c r="H1998" s="80" t="str">
        <f>IF(ISERROR(IF(ISERROR(VLOOKUP((LEFT(D1998,2)),'Fed. Agency Identifier Table'!A$2:C$63,3,FALSE)),(VLOOKUP((LEFT(D1998,1)),'Fed. Agency Identifier Table'!A$2:C$63,3,FALSE)),(VLOOKUP((LEFT(D1998,2)),'Fed. Agency Identifier Table'!A$2:C$63,3,FALSE)))),"",(IF(ISERROR(VLOOKUP((LEFT(D1998,2)),'Fed. Agency Identifier Table'!A$2:C$63,3,FALSE)),(VLOOKUP((LEFT(D1998,1)),'Fed. Agency Identifier Table'!A$2:C$63,3,FALSE)),(VLOOKUP((LEFT(D1998,2)),'Fed. Agency Identifier Table'!A$2:C$63,3,FALSE)))))</f>
        <v/>
      </c>
      <c r="I1998" s="150" t="str">
        <f>IF(ISNUMBER(SEARCH("*.unk*",D1998)),"Other Federal Awards",IF(ISERROR(VLOOKUP(D1998,'CFDA Program Titles Table'!A$2:C$2607,3,FALSE)),"",VLOOKUP(D1998,'CFDA Program Titles Table'!A$2:C$2607,3,FALSE)))</f>
        <v/>
      </c>
      <c r="J1998" s="70"/>
      <c r="K1998" s="70"/>
      <c r="L1998" s="2"/>
      <c r="M1998" s="10"/>
      <c r="N1998" s="10"/>
      <c r="R1998" s="17"/>
      <c r="S1998" s="106" t="str">
        <f>IFERROR(IF(J1998="Y", "Research And Development Programs Cluster:", VLOOKUP(D1998,'Cluster Info'!$A$2:$B$113,2,FALSE)), "Non Cluster:")</f>
        <v>Non Cluster:</v>
      </c>
      <c r="T1998" s="106">
        <f t="shared" si="155"/>
        <v>0</v>
      </c>
      <c r="U1998" s="106">
        <f t="shared" si="157"/>
        <v>0</v>
      </c>
      <c r="V1998" s="106">
        <f t="shared" si="158"/>
        <v>0</v>
      </c>
      <c r="W1998" s="119">
        <f t="shared" si="156"/>
        <v>0</v>
      </c>
      <c r="X1998" s="106">
        <f t="shared" si="159"/>
        <v>0</v>
      </c>
    </row>
    <row r="1999" spans="1:24" ht="14">
      <c r="A1999" s="198"/>
      <c r="D1999" s="1"/>
      <c r="E1999" s="1"/>
      <c r="F1999" s="187"/>
      <c r="G1999" s="187"/>
      <c r="H1999" s="80" t="str">
        <f>IF(ISERROR(IF(ISERROR(VLOOKUP((LEFT(D1999,2)),'Fed. Agency Identifier Table'!A$2:C$63,3,FALSE)),(VLOOKUP((LEFT(D1999,1)),'Fed. Agency Identifier Table'!A$2:C$63,3,FALSE)),(VLOOKUP((LEFT(D1999,2)),'Fed. Agency Identifier Table'!A$2:C$63,3,FALSE)))),"",(IF(ISERROR(VLOOKUP((LEFT(D1999,2)),'Fed. Agency Identifier Table'!A$2:C$63,3,FALSE)),(VLOOKUP((LEFT(D1999,1)),'Fed. Agency Identifier Table'!A$2:C$63,3,FALSE)),(VLOOKUP((LEFT(D1999,2)),'Fed. Agency Identifier Table'!A$2:C$63,3,FALSE)))))</f>
        <v/>
      </c>
      <c r="I1999" s="150" t="str">
        <f>IF(ISNUMBER(SEARCH("*.unk*",D1999)),"Other Federal Awards",IF(ISERROR(VLOOKUP(D1999,'CFDA Program Titles Table'!A$2:C$2607,3,FALSE)),"",VLOOKUP(D1999,'CFDA Program Titles Table'!A$2:C$2607,3,FALSE)))</f>
        <v/>
      </c>
      <c r="J1999" s="70"/>
      <c r="K1999" s="70"/>
      <c r="L1999" s="2"/>
      <c r="M1999" s="10"/>
      <c r="N1999" s="10"/>
      <c r="R1999" s="17"/>
      <c r="S1999" s="106" t="str">
        <f>IFERROR(IF(J1999="Y", "Research And Development Programs Cluster:", VLOOKUP(D1999,'Cluster Info'!$A$2:$B$113,2,FALSE)), "Non Cluster:")</f>
        <v>Non Cluster:</v>
      </c>
      <c r="T1999" s="106">
        <f t="shared" si="155"/>
        <v>0</v>
      </c>
      <c r="U1999" s="106">
        <f t="shared" si="157"/>
        <v>0</v>
      </c>
      <c r="V1999" s="106">
        <f t="shared" si="158"/>
        <v>0</v>
      </c>
      <c r="W1999" s="119">
        <f t="shared" si="156"/>
        <v>0</v>
      </c>
      <c r="X1999" s="106">
        <f t="shared" si="159"/>
        <v>0</v>
      </c>
    </row>
    <row r="2000" spans="1:24" ht="14">
      <c r="A2000" s="198"/>
      <c r="D2000" s="1"/>
      <c r="E2000" s="1"/>
      <c r="F2000" s="187"/>
      <c r="G2000" s="187"/>
      <c r="H2000" s="80" t="str">
        <f>IF(ISERROR(IF(ISERROR(VLOOKUP((LEFT(D2000,2)),'Fed. Agency Identifier Table'!A$2:C$63,3,FALSE)),(VLOOKUP((LEFT(D2000,1)),'Fed. Agency Identifier Table'!A$2:C$63,3,FALSE)),(VLOOKUP((LEFT(D2000,2)),'Fed. Agency Identifier Table'!A$2:C$63,3,FALSE)))),"",(IF(ISERROR(VLOOKUP((LEFT(D2000,2)),'Fed. Agency Identifier Table'!A$2:C$63,3,FALSE)),(VLOOKUP((LEFT(D2000,1)),'Fed. Agency Identifier Table'!A$2:C$63,3,FALSE)),(VLOOKUP((LEFT(D2000,2)),'Fed. Agency Identifier Table'!A$2:C$63,3,FALSE)))))</f>
        <v/>
      </c>
      <c r="I2000" s="150" t="str">
        <f>IF(ISNUMBER(SEARCH("*.unk*",D2000)),"Other Federal Awards",IF(ISERROR(VLOOKUP(D2000,'CFDA Program Titles Table'!A$2:C$2607,3,FALSE)),"",VLOOKUP(D2000,'CFDA Program Titles Table'!A$2:C$2607,3,FALSE)))</f>
        <v/>
      </c>
      <c r="J2000" s="70"/>
      <c r="K2000" s="70"/>
      <c r="L2000" s="2"/>
      <c r="M2000" s="10"/>
      <c r="N2000" s="10"/>
      <c r="R2000" s="17"/>
      <c r="S2000" s="106" t="str">
        <f>IFERROR(IF(J2000="Y", "Research And Development Programs Cluster:", VLOOKUP(D2000,'Cluster Info'!$A$2:$B$113,2,FALSE)), "Non Cluster:")</f>
        <v>Non Cluster:</v>
      </c>
      <c r="T2000" s="106">
        <f t="shared" si="155"/>
        <v>0</v>
      </c>
      <c r="U2000" s="106">
        <f t="shared" si="157"/>
        <v>0</v>
      </c>
      <c r="V2000" s="106">
        <f t="shared" si="158"/>
        <v>0</v>
      </c>
      <c r="W2000" s="119">
        <f t="shared" si="156"/>
        <v>0</v>
      </c>
      <c r="X2000" s="106">
        <f t="shared" si="159"/>
        <v>0</v>
      </c>
    </row>
    <row r="2001" spans="1:24" ht="14">
      <c r="A2001" s="198"/>
      <c r="D2001" s="1"/>
      <c r="E2001" s="1"/>
      <c r="F2001" s="187"/>
      <c r="G2001" s="187"/>
      <c r="H2001" s="80" t="str">
        <f>IF(ISERROR(IF(ISERROR(VLOOKUP((LEFT(D2001,2)),'Fed. Agency Identifier Table'!A$2:C$63,3,FALSE)),(VLOOKUP((LEFT(D2001,1)),'Fed. Agency Identifier Table'!A$2:C$63,3,FALSE)),(VLOOKUP((LEFT(D2001,2)),'Fed. Agency Identifier Table'!A$2:C$63,3,FALSE)))),"",(IF(ISERROR(VLOOKUP((LEFT(D2001,2)),'Fed. Agency Identifier Table'!A$2:C$63,3,FALSE)),(VLOOKUP((LEFT(D2001,1)),'Fed. Agency Identifier Table'!A$2:C$63,3,FALSE)),(VLOOKUP((LEFT(D2001,2)),'Fed. Agency Identifier Table'!A$2:C$63,3,FALSE)))))</f>
        <v/>
      </c>
      <c r="I2001" s="150" t="str">
        <f>IF(ISNUMBER(SEARCH("*.unk*",D2001)),"Other Federal Awards",IF(ISERROR(VLOOKUP(D2001,'CFDA Program Titles Table'!A$2:C$2607,3,FALSE)),"",VLOOKUP(D2001,'CFDA Program Titles Table'!A$2:C$2607,3,FALSE)))</f>
        <v/>
      </c>
      <c r="J2001" s="70"/>
      <c r="K2001" s="70"/>
      <c r="L2001" s="2"/>
      <c r="M2001" s="10"/>
      <c r="N2001" s="10"/>
      <c r="R2001" s="17"/>
      <c r="S2001" s="106" t="str">
        <f>IFERROR(IF(J2001="Y", "Research And Development Programs Cluster:", VLOOKUP(D2001,'Cluster Info'!$A$2:$B$113,2,FALSE)), "Non Cluster:")</f>
        <v>Non Cluster:</v>
      </c>
      <c r="T2001" s="106">
        <f t="shared" si="155"/>
        <v>0</v>
      </c>
      <c r="U2001" s="106">
        <f t="shared" si="157"/>
        <v>0</v>
      </c>
      <c r="V2001" s="106">
        <f t="shared" si="158"/>
        <v>0</v>
      </c>
      <c r="W2001" s="119">
        <f t="shared" si="156"/>
        <v>0</v>
      </c>
      <c r="X2001" s="106">
        <f t="shared" si="159"/>
        <v>0</v>
      </c>
    </row>
    <row r="2002" spans="1:24" ht="14">
      <c r="A2002" s="198"/>
      <c r="D2002" s="1"/>
      <c r="E2002" s="1"/>
      <c r="F2002" s="187"/>
      <c r="G2002" s="187"/>
      <c r="H2002" s="80" t="str">
        <f>IF(ISERROR(IF(ISERROR(VLOOKUP((LEFT(D2002,2)),'Fed. Agency Identifier Table'!A$2:C$63,3,FALSE)),(VLOOKUP((LEFT(D2002,1)),'Fed. Agency Identifier Table'!A$2:C$63,3,FALSE)),(VLOOKUP((LEFT(D2002,2)),'Fed. Agency Identifier Table'!A$2:C$63,3,FALSE)))),"",(IF(ISERROR(VLOOKUP((LEFT(D2002,2)),'Fed. Agency Identifier Table'!A$2:C$63,3,FALSE)),(VLOOKUP((LEFT(D2002,1)),'Fed. Agency Identifier Table'!A$2:C$63,3,FALSE)),(VLOOKUP((LEFT(D2002,2)),'Fed. Agency Identifier Table'!A$2:C$63,3,FALSE)))))</f>
        <v/>
      </c>
      <c r="I2002" s="150" t="str">
        <f>IF(ISNUMBER(SEARCH("*.unk*",D2002)),"Other Federal Awards",IF(ISERROR(VLOOKUP(D2002,'CFDA Program Titles Table'!A$2:C$2607,3,FALSE)),"",VLOOKUP(D2002,'CFDA Program Titles Table'!A$2:C$2607,3,FALSE)))</f>
        <v/>
      </c>
      <c r="J2002" s="70"/>
      <c r="K2002" s="70"/>
      <c r="L2002" s="2"/>
      <c r="M2002" s="10"/>
      <c r="N2002" s="10"/>
      <c r="R2002" s="17"/>
      <c r="S2002" s="106" t="str">
        <f>IFERROR(IF(J2002="Y", "Research And Development Programs Cluster:", VLOOKUP(D2002,'Cluster Info'!$A$2:$B$113,2,FALSE)), "Non Cluster:")</f>
        <v>Non Cluster:</v>
      </c>
      <c r="T2002" s="106">
        <f t="shared" si="155"/>
        <v>0</v>
      </c>
      <c r="U2002" s="106">
        <f t="shared" si="157"/>
        <v>0</v>
      </c>
      <c r="V2002" s="106">
        <f t="shared" si="158"/>
        <v>0</v>
      </c>
      <c r="W2002" s="119">
        <f t="shared" si="156"/>
        <v>0</v>
      </c>
      <c r="X2002" s="106">
        <f t="shared" si="159"/>
        <v>0</v>
      </c>
    </row>
    <row r="2003" spans="1:24" ht="14">
      <c r="A2003" s="198"/>
      <c r="D2003" s="1"/>
      <c r="E2003" s="1"/>
      <c r="F2003" s="187"/>
      <c r="G2003" s="187"/>
      <c r="H2003" s="80" t="str">
        <f>IF(ISERROR(IF(ISERROR(VLOOKUP((LEFT(D2003,2)),'Fed. Agency Identifier Table'!A$2:C$63,3,FALSE)),(VLOOKUP((LEFT(D2003,1)),'Fed. Agency Identifier Table'!A$2:C$63,3,FALSE)),(VLOOKUP((LEFT(D2003,2)),'Fed. Agency Identifier Table'!A$2:C$63,3,FALSE)))),"",(IF(ISERROR(VLOOKUP((LEFT(D2003,2)),'Fed. Agency Identifier Table'!A$2:C$63,3,FALSE)),(VLOOKUP((LEFT(D2003,1)),'Fed. Agency Identifier Table'!A$2:C$63,3,FALSE)),(VLOOKUP((LEFT(D2003,2)),'Fed. Agency Identifier Table'!A$2:C$63,3,FALSE)))))</f>
        <v/>
      </c>
      <c r="I2003" s="150" t="str">
        <f>IF(ISNUMBER(SEARCH("*.unk*",D2003)),"Other Federal Awards",IF(ISERROR(VLOOKUP(D2003,'CFDA Program Titles Table'!A$2:C$2607,3,FALSE)),"",VLOOKUP(D2003,'CFDA Program Titles Table'!A$2:C$2607,3,FALSE)))</f>
        <v/>
      </c>
      <c r="J2003" s="70"/>
      <c r="K2003" s="70"/>
      <c r="L2003" s="2"/>
      <c r="M2003" s="10"/>
      <c r="N2003" s="10"/>
      <c r="R2003" s="17"/>
      <c r="S2003" s="106" t="str">
        <f>IFERROR(IF(J2003="Y", "Research And Development Programs Cluster:", VLOOKUP(D2003,'Cluster Info'!$A$2:$B$113,2,FALSE)), "Non Cluster:")</f>
        <v>Non Cluster:</v>
      </c>
      <c r="T2003" s="106">
        <f t="shared" si="155"/>
        <v>0</v>
      </c>
      <c r="U2003" s="106">
        <f t="shared" si="157"/>
        <v>0</v>
      </c>
      <c r="V2003" s="106">
        <f t="shared" si="158"/>
        <v>0</v>
      </c>
      <c r="W2003" s="119">
        <f t="shared" si="156"/>
        <v>0</v>
      </c>
      <c r="X2003" s="106">
        <f t="shared" si="159"/>
        <v>0</v>
      </c>
    </row>
    <row r="2004" spans="1:24" ht="14">
      <c r="A2004" s="198"/>
      <c r="D2004" s="1"/>
      <c r="E2004" s="1"/>
      <c r="F2004" s="187"/>
      <c r="G2004" s="187"/>
      <c r="H2004" s="80" t="str">
        <f>IF(ISERROR(IF(ISERROR(VLOOKUP((LEFT(D2004,2)),'Fed. Agency Identifier Table'!A$2:C$63,3,FALSE)),(VLOOKUP((LEFT(D2004,1)),'Fed. Agency Identifier Table'!A$2:C$63,3,FALSE)),(VLOOKUP((LEFT(D2004,2)),'Fed. Agency Identifier Table'!A$2:C$63,3,FALSE)))),"",(IF(ISERROR(VLOOKUP((LEFT(D2004,2)),'Fed. Agency Identifier Table'!A$2:C$63,3,FALSE)),(VLOOKUP((LEFT(D2004,1)),'Fed. Agency Identifier Table'!A$2:C$63,3,FALSE)),(VLOOKUP((LEFT(D2004,2)),'Fed. Agency Identifier Table'!A$2:C$63,3,FALSE)))))</f>
        <v/>
      </c>
      <c r="I2004" s="150" t="str">
        <f>IF(ISNUMBER(SEARCH("*.unk*",D2004)),"Other Federal Awards",IF(ISERROR(VLOOKUP(D2004,'CFDA Program Titles Table'!A$2:C$2607,3,FALSE)),"",VLOOKUP(D2004,'CFDA Program Titles Table'!A$2:C$2607,3,FALSE)))</f>
        <v/>
      </c>
      <c r="J2004" s="70"/>
      <c r="K2004" s="70"/>
      <c r="L2004" s="2"/>
      <c r="M2004" s="10"/>
      <c r="N2004" s="10"/>
      <c r="R2004" s="17"/>
      <c r="S2004" s="106" t="str">
        <f>IFERROR(IF(J2004="Y", "Research And Development Programs Cluster:", VLOOKUP(D2004,'Cluster Info'!$A$2:$B$113,2,FALSE)), "Non Cluster:")</f>
        <v>Non Cluster:</v>
      </c>
      <c r="T2004" s="106">
        <f t="shared" si="155"/>
        <v>0</v>
      </c>
      <c r="U2004" s="106">
        <f t="shared" si="157"/>
        <v>0</v>
      </c>
      <c r="V2004" s="106">
        <f t="shared" si="158"/>
        <v>0</v>
      </c>
      <c r="W2004" s="119">
        <f t="shared" si="156"/>
        <v>0</v>
      </c>
      <c r="X2004" s="106">
        <f t="shared" si="159"/>
        <v>0</v>
      </c>
    </row>
    <row r="2005" spans="1:24" ht="14">
      <c r="A2005" s="198"/>
      <c r="D2005" s="1"/>
      <c r="E2005" s="1"/>
      <c r="F2005" s="187"/>
      <c r="G2005" s="187"/>
      <c r="H2005" s="80" t="str">
        <f>IF(ISERROR(IF(ISERROR(VLOOKUP((LEFT(D2005,2)),'Fed. Agency Identifier Table'!A$2:C$63,3,FALSE)),(VLOOKUP((LEFT(D2005,1)),'Fed. Agency Identifier Table'!A$2:C$63,3,FALSE)),(VLOOKUP((LEFT(D2005,2)),'Fed. Agency Identifier Table'!A$2:C$63,3,FALSE)))),"",(IF(ISERROR(VLOOKUP((LEFT(D2005,2)),'Fed. Agency Identifier Table'!A$2:C$63,3,FALSE)),(VLOOKUP((LEFT(D2005,1)),'Fed. Agency Identifier Table'!A$2:C$63,3,FALSE)),(VLOOKUP((LEFT(D2005,2)),'Fed. Agency Identifier Table'!A$2:C$63,3,FALSE)))))</f>
        <v/>
      </c>
      <c r="I2005" s="150" t="str">
        <f>IF(ISNUMBER(SEARCH("*.unk*",D2005)),"Other Federal Awards",IF(ISERROR(VLOOKUP(D2005,'CFDA Program Titles Table'!A$2:C$2607,3,FALSE)),"",VLOOKUP(D2005,'CFDA Program Titles Table'!A$2:C$2607,3,FALSE)))</f>
        <v/>
      </c>
      <c r="J2005" s="70"/>
      <c r="K2005" s="70"/>
      <c r="L2005" s="2"/>
      <c r="M2005" s="10"/>
      <c r="N2005" s="10"/>
      <c r="R2005" s="17"/>
      <c r="S2005" s="106" t="str">
        <f>IFERROR(IF(J2005="Y", "Research And Development Programs Cluster:", VLOOKUP(D2005,'Cluster Info'!$A$2:$B$113,2,FALSE)), "Non Cluster:")</f>
        <v>Non Cluster:</v>
      </c>
      <c r="T2005" s="106">
        <f t="shared" si="155"/>
        <v>0</v>
      </c>
      <c r="U2005" s="106">
        <f t="shared" si="157"/>
        <v>0</v>
      </c>
      <c r="V2005" s="106">
        <f t="shared" si="158"/>
        <v>0</v>
      </c>
      <c r="W2005" s="119">
        <f t="shared" si="156"/>
        <v>0</v>
      </c>
      <c r="X2005" s="106">
        <f t="shared" si="159"/>
        <v>0</v>
      </c>
    </row>
    <row r="2006" spans="1:24" ht="14">
      <c r="A2006" s="198"/>
      <c r="D2006" s="1"/>
      <c r="E2006" s="1"/>
      <c r="F2006" s="187"/>
      <c r="G2006" s="187"/>
      <c r="H2006" s="80" t="str">
        <f>IF(ISERROR(IF(ISERROR(VLOOKUP((LEFT(D2006,2)),'Fed. Agency Identifier Table'!A$2:C$63,3,FALSE)),(VLOOKUP((LEFT(D2006,1)),'Fed. Agency Identifier Table'!A$2:C$63,3,FALSE)),(VLOOKUP((LEFT(D2006,2)),'Fed. Agency Identifier Table'!A$2:C$63,3,FALSE)))),"",(IF(ISERROR(VLOOKUP((LEFT(D2006,2)),'Fed. Agency Identifier Table'!A$2:C$63,3,FALSE)),(VLOOKUP((LEFT(D2006,1)),'Fed. Agency Identifier Table'!A$2:C$63,3,FALSE)),(VLOOKUP((LEFT(D2006,2)),'Fed. Agency Identifier Table'!A$2:C$63,3,FALSE)))))</f>
        <v/>
      </c>
      <c r="I2006" s="150" t="str">
        <f>IF(ISNUMBER(SEARCH("*.unk*",D2006)),"Other Federal Awards",IF(ISERROR(VLOOKUP(D2006,'CFDA Program Titles Table'!A$2:C$2607,3,FALSE)),"",VLOOKUP(D2006,'CFDA Program Titles Table'!A$2:C$2607,3,FALSE)))</f>
        <v/>
      </c>
      <c r="J2006" s="70"/>
      <c r="K2006" s="70"/>
      <c r="L2006" s="2"/>
      <c r="M2006" s="10"/>
      <c r="N2006" s="10"/>
      <c r="R2006" s="17"/>
      <c r="S2006" s="106" t="str">
        <f>IFERROR(IF(J2006="Y", "Research And Development Programs Cluster:", VLOOKUP(D2006,'Cluster Info'!$A$2:$B$113,2,FALSE)), "Non Cluster:")</f>
        <v>Non Cluster:</v>
      </c>
      <c r="T2006" s="106">
        <f t="shared" si="155"/>
        <v>0</v>
      </c>
      <c r="U2006" s="106">
        <f t="shared" si="157"/>
        <v>0</v>
      </c>
      <c r="V2006" s="106">
        <f t="shared" si="158"/>
        <v>0</v>
      </c>
      <c r="W2006" s="119">
        <f t="shared" si="156"/>
        <v>0</v>
      </c>
      <c r="X2006" s="106">
        <f t="shared" si="159"/>
        <v>0</v>
      </c>
    </row>
    <row r="2007" spans="1:24" ht="14">
      <c r="A2007" s="198"/>
      <c r="D2007" s="1"/>
      <c r="E2007" s="1"/>
      <c r="F2007" s="187"/>
      <c r="G2007" s="187"/>
      <c r="H2007" s="80" t="str">
        <f>IF(ISERROR(IF(ISERROR(VLOOKUP((LEFT(D2007,2)),'Fed. Agency Identifier Table'!A$2:C$63,3,FALSE)),(VLOOKUP((LEFT(D2007,1)),'Fed. Agency Identifier Table'!A$2:C$63,3,FALSE)),(VLOOKUP((LEFT(D2007,2)),'Fed. Agency Identifier Table'!A$2:C$63,3,FALSE)))),"",(IF(ISERROR(VLOOKUP((LEFT(D2007,2)),'Fed. Agency Identifier Table'!A$2:C$63,3,FALSE)),(VLOOKUP((LEFT(D2007,1)),'Fed. Agency Identifier Table'!A$2:C$63,3,FALSE)),(VLOOKUP((LEFT(D2007,2)),'Fed. Agency Identifier Table'!A$2:C$63,3,FALSE)))))</f>
        <v/>
      </c>
      <c r="I2007" s="150" t="str">
        <f>IF(ISNUMBER(SEARCH("*.unk*",D2007)),"Other Federal Awards",IF(ISERROR(VLOOKUP(D2007,'CFDA Program Titles Table'!A$2:C$2607,3,FALSE)),"",VLOOKUP(D2007,'CFDA Program Titles Table'!A$2:C$2607,3,FALSE)))</f>
        <v/>
      </c>
      <c r="J2007" s="70"/>
      <c r="K2007" s="70"/>
      <c r="L2007" s="2"/>
      <c r="M2007" s="10"/>
      <c r="N2007" s="10"/>
      <c r="R2007" s="17"/>
      <c r="S2007" s="106" t="str">
        <f>IFERROR(IF(J2007="Y", "Research And Development Programs Cluster:", VLOOKUP(D2007,'Cluster Info'!$A$2:$B$113,2,FALSE)), "Non Cluster:")</f>
        <v>Non Cluster:</v>
      </c>
      <c r="T2007" s="106">
        <f t="shared" si="155"/>
        <v>0</v>
      </c>
      <c r="U2007" s="106">
        <f t="shared" si="157"/>
        <v>0</v>
      </c>
      <c r="V2007" s="106">
        <f t="shared" si="158"/>
        <v>0</v>
      </c>
      <c r="W2007" s="119">
        <f t="shared" si="156"/>
        <v>0</v>
      </c>
      <c r="X2007" s="106">
        <f t="shared" si="159"/>
        <v>0</v>
      </c>
    </row>
    <row r="2008" spans="1:24" ht="14">
      <c r="A2008" s="198"/>
      <c r="D2008" s="1"/>
      <c r="E2008" s="1"/>
      <c r="F2008" s="187"/>
      <c r="G2008" s="187"/>
      <c r="H2008" s="80" t="str">
        <f>IF(ISERROR(IF(ISERROR(VLOOKUP((LEFT(D2008,2)),'Fed. Agency Identifier Table'!A$2:C$63,3,FALSE)),(VLOOKUP((LEFT(D2008,1)),'Fed. Agency Identifier Table'!A$2:C$63,3,FALSE)),(VLOOKUP((LEFT(D2008,2)),'Fed. Agency Identifier Table'!A$2:C$63,3,FALSE)))),"",(IF(ISERROR(VLOOKUP((LEFT(D2008,2)),'Fed. Agency Identifier Table'!A$2:C$63,3,FALSE)),(VLOOKUP((LEFT(D2008,1)),'Fed. Agency Identifier Table'!A$2:C$63,3,FALSE)),(VLOOKUP((LEFT(D2008,2)),'Fed. Agency Identifier Table'!A$2:C$63,3,FALSE)))))</f>
        <v/>
      </c>
      <c r="I2008" s="150" t="str">
        <f>IF(ISNUMBER(SEARCH("*.unk*",D2008)),"Other Federal Awards",IF(ISERROR(VLOOKUP(D2008,'CFDA Program Titles Table'!A$2:C$2607,3,FALSE)),"",VLOOKUP(D2008,'CFDA Program Titles Table'!A$2:C$2607,3,FALSE)))</f>
        <v/>
      </c>
      <c r="J2008" s="70"/>
      <c r="K2008" s="70"/>
      <c r="L2008" s="2"/>
      <c r="M2008" s="10"/>
      <c r="N2008" s="10"/>
      <c r="R2008" s="17"/>
      <c r="S2008" s="106" t="str">
        <f>IFERROR(IF(J2008="Y", "Research And Development Programs Cluster:", VLOOKUP(D2008,'Cluster Info'!$A$2:$B$113,2,FALSE)), "Non Cluster:")</f>
        <v>Non Cluster:</v>
      </c>
      <c r="T2008" s="106">
        <f t="shared" si="155"/>
        <v>0</v>
      </c>
      <c r="U2008" s="106">
        <f t="shared" si="157"/>
        <v>0</v>
      </c>
      <c r="V2008" s="106">
        <f t="shared" si="158"/>
        <v>0</v>
      </c>
      <c r="W2008" s="119">
        <f t="shared" si="156"/>
        <v>0</v>
      </c>
      <c r="X2008" s="106">
        <f t="shared" si="159"/>
        <v>0</v>
      </c>
    </row>
    <row r="2009" spans="1:24" ht="14">
      <c r="A2009" s="198"/>
      <c r="D2009" s="1"/>
      <c r="E2009" s="1"/>
      <c r="F2009" s="187"/>
      <c r="G2009" s="187"/>
      <c r="H2009" s="80" t="str">
        <f>IF(ISERROR(IF(ISERROR(VLOOKUP((LEFT(D2009,2)),'Fed. Agency Identifier Table'!A$2:C$63,3,FALSE)),(VLOOKUP((LEFT(D2009,1)),'Fed. Agency Identifier Table'!A$2:C$63,3,FALSE)),(VLOOKUP((LEFT(D2009,2)),'Fed. Agency Identifier Table'!A$2:C$63,3,FALSE)))),"",(IF(ISERROR(VLOOKUP((LEFT(D2009,2)),'Fed. Agency Identifier Table'!A$2:C$63,3,FALSE)),(VLOOKUP((LEFT(D2009,1)),'Fed. Agency Identifier Table'!A$2:C$63,3,FALSE)),(VLOOKUP((LEFT(D2009,2)),'Fed. Agency Identifier Table'!A$2:C$63,3,FALSE)))))</f>
        <v/>
      </c>
      <c r="I2009" s="150" t="str">
        <f>IF(ISNUMBER(SEARCH("*.unk*",D2009)),"Other Federal Awards",IF(ISERROR(VLOOKUP(D2009,'CFDA Program Titles Table'!A$2:C$2607,3,FALSE)),"",VLOOKUP(D2009,'CFDA Program Titles Table'!A$2:C$2607,3,FALSE)))</f>
        <v/>
      </c>
      <c r="J2009" s="70"/>
      <c r="K2009" s="70"/>
      <c r="L2009" s="2"/>
      <c r="M2009" s="10"/>
      <c r="N2009" s="10"/>
      <c r="R2009" s="17"/>
      <c r="S2009" s="106" t="str">
        <f>IFERROR(IF(J2009="Y", "Research And Development Programs Cluster:", VLOOKUP(D2009,'Cluster Info'!$A$2:$B$113,2,FALSE)), "Non Cluster:")</f>
        <v>Non Cluster:</v>
      </c>
      <c r="T2009" s="106">
        <f t="shared" si="155"/>
        <v>0</v>
      </c>
      <c r="U2009" s="106">
        <f t="shared" si="157"/>
        <v>0</v>
      </c>
      <c r="V2009" s="106">
        <f t="shared" si="158"/>
        <v>0</v>
      </c>
      <c r="W2009" s="119">
        <f t="shared" si="156"/>
        <v>0</v>
      </c>
      <c r="X2009" s="106">
        <f t="shared" si="159"/>
        <v>0</v>
      </c>
    </row>
    <row r="2010" spans="1:24" ht="14">
      <c r="A2010" s="198"/>
      <c r="D2010" s="1"/>
      <c r="E2010" s="1"/>
      <c r="F2010" s="187"/>
      <c r="G2010" s="187"/>
      <c r="H2010" s="80" t="str">
        <f>IF(ISERROR(IF(ISERROR(VLOOKUP((LEFT(D2010,2)),'Fed. Agency Identifier Table'!A$2:C$63,3,FALSE)),(VLOOKUP((LEFT(D2010,1)),'Fed. Agency Identifier Table'!A$2:C$63,3,FALSE)),(VLOOKUP((LEFT(D2010,2)),'Fed. Agency Identifier Table'!A$2:C$63,3,FALSE)))),"",(IF(ISERROR(VLOOKUP((LEFT(D2010,2)),'Fed. Agency Identifier Table'!A$2:C$63,3,FALSE)),(VLOOKUP((LEFT(D2010,1)),'Fed. Agency Identifier Table'!A$2:C$63,3,FALSE)),(VLOOKUP((LEFT(D2010,2)),'Fed. Agency Identifier Table'!A$2:C$63,3,FALSE)))))</f>
        <v/>
      </c>
      <c r="I2010" s="150" t="str">
        <f>IF(ISNUMBER(SEARCH("*.unk*",D2010)),"Other Federal Awards",IF(ISERROR(VLOOKUP(D2010,'CFDA Program Titles Table'!A$2:C$2607,3,FALSE)),"",VLOOKUP(D2010,'CFDA Program Titles Table'!A$2:C$2607,3,FALSE)))</f>
        <v/>
      </c>
      <c r="J2010" s="70"/>
      <c r="K2010" s="70"/>
      <c r="L2010" s="2"/>
      <c r="M2010" s="10"/>
      <c r="N2010" s="10"/>
      <c r="R2010" s="17"/>
      <c r="S2010" s="106" t="str">
        <f>IFERROR(IF(J2010="Y", "Research And Development Programs Cluster:", VLOOKUP(D2010,'Cluster Info'!$A$2:$B$113,2,FALSE)), "Non Cluster:")</f>
        <v>Non Cluster:</v>
      </c>
      <c r="T2010" s="106">
        <f t="shared" si="155"/>
        <v>0</v>
      </c>
      <c r="U2010" s="106">
        <f t="shared" si="157"/>
        <v>0</v>
      </c>
      <c r="V2010" s="106">
        <f t="shared" si="158"/>
        <v>0</v>
      </c>
      <c r="W2010" s="119">
        <f t="shared" si="156"/>
        <v>0</v>
      </c>
      <c r="X2010" s="106">
        <f t="shared" si="159"/>
        <v>0</v>
      </c>
    </row>
    <row r="2011" spans="1:24" ht="14">
      <c r="A2011" s="198"/>
      <c r="D2011" s="1"/>
      <c r="E2011" s="1"/>
      <c r="F2011" s="187"/>
      <c r="G2011" s="187"/>
      <c r="H2011" s="80" t="str">
        <f>IF(ISERROR(IF(ISERROR(VLOOKUP((LEFT(D2011,2)),'Fed. Agency Identifier Table'!A$2:C$63,3,FALSE)),(VLOOKUP((LEFT(D2011,1)),'Fed. Agency Identifier Table'!A$2:C$63,3,FALSE)),(VLOOKUP((LEFT(D2011,2)),'Fed. Agency Identifier Table'!A$2:C$63,3,FALSE)))),"",(IF(ISERROR(VLOOKUP((LEFT(D2011,2)),'Fed. Agency Identifier Table'!A$2:C$63,3,FALSE)),(VLOOKUP((LEFT(D2011,1)),'Fed. Agency Identifier Table'!A$2:C$63,3,FALSE)),(VLOOKUP((LEFT(D2011,2)),'Fed. Agency Identifier Table'!A$2:C$63,3,FALSE)))))</f>
        <v/>
      </c>
      <c r="I2011" s="150" t="str">
        <f>IF(ISNUMBER(SEARCH("*.unk*",D2011)),"Other Federal Awards",IF(ISERROR(VLOOKUP(D2011,'CFDA Program Titles Table'!A$2:C$2607,3,FALSE)),"",VLOOKUP(D2011,'CFDA Program Titles Table'!A$2:C$2607,3,FALSE)))</f>
        <v/>
      </c>
      <c r="J2011" s="70"/>
      <c r="K2011" s="70"/>
      <c r="L2011" s="2"/>
      <c r="M2011" s="10"/>
      <c r="N2011" s="10"/>
      <c r="R2011" s="17"/>
      <c r="S2011" s="106" t="str">
        <f>IFERROR(IF(J2011="Y", "Research And Development Programs Cluster:", VLOOKUP(D2011,'Cluster Info'!$A$2:$B$113,2,FALSE)), "Non Cluster:")</f>
        <v>Non Cluster:</v>
      </c>
      <c r="T2011" s="106">
        <f t="shared" si="155"/>
        <v>0</v>
      </c>
      <c r="U2011" s="106">
        <f t="shared" si="157"/>
        <v>0</v>
      </c>
      <c r="V2011" s="106">
        <f t="shared" si="158"/>
        <v>0</v>
      </c>
      <c r="W2011" s="119">
        <f t="shared" si="156"/>
        <v>0</v>
      </c>
      <c r="X2011" s="106">
        <f t="shared" si="159"/>
        <v>0</v>
      </c>
    </row>
    <row r="2012" spans="1:24" ht="14">
      <c r="A2012" s="198"/>
      <c r="D2012" s="1"/>
      <c r="E2012" s="1"/>
      <c r="F2012" s="187"/>
      <c r="G2012" s="187"/>
      <c r="H2012" s="80" t="str">
        <f>IF(ISERROR(IF(ISERROR(VLOOKUP((LEFT(D2012,2)),'Fed. Agency Identifier Table'!A$2:C$63,3,FALSE)),(VLOOKUP((LEFT(D2012,1)),'Fed. Agency Identifier Table'!A$2:C$63,3,FALSE)),(VLOOKUP((LEFT(D2012,2)),'Fed. Agency Identifier Table'!A$2:C$63,3,FALSE)))),"",(IF(ISERROR(VLOOKUP((LEFT(D2012,2)),'Fed. Agency Identifier Table'!A$2:C$63,3,FALSE)),(VLOOKUP((LEFT(D2012,1)),'Fed. Agency Identifier Table'!A$2:C$63,3,FALSE)),(VLOOKUP((LEFT(D2012,2)),'Fed. Agency Identifier Table'!A$2:C$63,3,FALSE)))))</f>
        <v/>
      </c>
      <c r="I2012" s="150" t="str">
        <f>IF(ISNUMBER(SEARCH("*.unk*",D2012)),"Other Federal Awards",IF(ISERROR(VLOOKUP(D2012,'CFDA Program Titles Table'!A$2:C$2607,3,FALSE)),"",VLOOKUP(D2012,'CFDA Program Titles Table'!A$2:C$2607,3,FALSE)))</f>
        <v/>
      </c>
      <c r="J2012" s="70"/>
      <c r="K2012" s="70"/>
      <c r="L2012" s="2"/>
      <c r="M2012" s="10"/>
      <c r="N2012" s="10"/>
      <c r="R2012" s="17"/>
      <c r="S2012" s="106" t="str">
        <f>IFERROR(IF(J2012="Y", "Research And Development Programs Cluster:", VLOOKUP(D2012,'Cluster Info'!$A$2:$B$113,2,FALSE)), "Non Cluster:")</f>
        <v>Non Cluster:</v>
      </c>
      <c r="T2012" s="106">
        <f t="shared" si="155"/>
        <v>0</v>
      </c>
      <c r="U2012" s="106">
        <f t="shared" si="157"/>
        <v>0</v>
      </c>
      <c r="V2012" s="106">
        <f t="shared" si="158"/>
        <v>0</v>
      </c>
      <c r="W2012" s="119">
        <f t="shared" si="156"/>
        <v>0</v>
      </c>
      <c r="X2012" s="106">
        <f t="shared" si="159"/>
        <v>0</v>
      </c>
    </row>
    <row r="2013" spans="1:24" ht="14">
      <c r="A2013" s="198"/>
      <c r="D2013" s="1"/>
      <c r="E2013" s="1"/>
      <c r="F2013" s="187"/>
      <c r="G2013" s="187"/>
      <c r="H2013" s="80" t="str">
        <f>IF(ISERROR(IF(ISERROR(VLOOKUP((LEFT(D2013,2)),'Fed. Agency Identifier Table'!A$2:C$63,3,FALSE)),(VLOOKUP((LEFT(D2013,1)),'Fed. Agency Identifier Table'!A$2:C$63,3,FALSE)),(VLOOKUP((LEFT(D2013,2)),'Fed. Agency Identifier Table'!A$2:C$63,3,FALSE)))),"",(IF(ISERROR(VLOOKUP((LEFT(D2013,2)),'Fed. Agency Identifier Table'!A$2:C$63,3,FALSE)),(VLOOKUP((LEFT(D2013,1)),'Fed. Agency Identifier Table'!A$2:C$63,3,FALSE)),(VLOOKUP((LEFT(D2013,2)),'Fed. Agency Identifier Table'!A$2:C$63,3,FALSE)))))</f>
        <v/>
      </c>
      <c r="I2013" s="150" t="str">
        <f>IF(ISNUMBER(SEARCH("*.unk*",D2013)),"Other Federal Awards",IF(ISERROR(VLOOKUP(D2013,'CFDA Program Titles Table'!A$2:C$2607,3,FALSE)),"",VLOOKUP(D2013,'CFDA Program Titles Table'!A$2:C$2607,3,FALSE)))</f>
        <v/>
      </c>
      <c r="J2013" s="70"/>
      <c r="K2013" s="70"/>
      <c r="L2013" s="2"/>
      <c r="M2013" s="10"/>
      <c r="N2013" s="10"/>
      <c r="R2013" s="17"/>
      <c r="S2013" s="106" t="str">
        <f>IFERROR(IF(J2013="Y", "Research And Development Programs Cluster:", VLOOKUP(D2013,'Cluster Info'!$A$2:$B$113,2,FALSE)), "Non Cluster:")</f>
        <v>Non Cluster:</v>
      </c>
      <c r="T2013" s="106">
        <f t="shared" si="155"/>
        <v>0</v>
      </c>
      <c r="U2013" s="106">
        <f t="shared" si="157"/>
        <v>0</v>
      </c>
      <c r="V2013" s="106">
        <f t="shared" si="158"/>
        <v>0</v>
      </c>
      <c r="W2013" s="119">
        <f t="shared" si="156"/>
        <v>0</v>
      </c>
      <c r="X2013" s="106">
        <f t="shared" si="159"/>
        <v>0</v>
      </c>
    </row>
    <row r="2014" spans="1:24" ht="14">
      <c r="A2014" s="198"/>
      <c r="D2014" s="1"/>
      <c r="E2014" s="1"/>
      <c r="F2014" s="187"/>
      <c r="G2014" s="187"/>
      <c r="H2014" s="80" t="str">
        <f>IF(ISERROR(IF(ISERROR(VLOOKUP((LEFT(D2014,2)),'Fed. Agency Identifier Table'!A$2:C$63,3,FALSE)),(VLOOKUP((LEFT(D2014,1)),'Fed. Agency Identifier Table'!A$2:C$63,3,FALSE)),(VLOOKUP((LEFT(D2014,2)),'Fed. Agency Identifier Table'!A$2:C$63,3,FALSE)))),"",(IF(ISERROR(VLOOKUP((LEFT(D2014,2)),'Fed. Agency Identifier Table'!A$2:C$63,3,FALSE)),(VLOOKUP((LEFT(D2014,1)),'Fed. Agency Identifier Table'!A$2:C$63,3,FALSE)),(VLOOKUP((LEFT(D2014,2)),'Fed. Agency Identifier Table'!A$2:C$63,3,FALSE)))))</f>
        <v/>
      </c>
      <c r="I2014" s="150" t="str">
        <f>IF(ISNUMBER(SEARCH("*.unk*",D2014)),"Other Federal Awards",IF(ISERROR(VLOOKUP(D2014,'CFDA Program Titles Table'!A$2:C$2607,3,FALSE)),"",VLOOKUP(D2014,'CFDA Program Titles Table'!A$2:C$2607,3,FALSE)))</f>
        <v/>
      </c>
      <c r="J2014" s="70"/>
      <c r="K2014" s="70"/>
      <c r="L2014" s="2"/>
      <c r="M2014" s="10"/>
      <c r="N2014" s="10"/>
      <c r="R2014" s="17"/>
      <c r="S2014" s="106" t="str">
        <f>IFERROR(IF(J2014="Y", "Research And Development Programs Cluster:", VLOOKUP(D2014,'Cluster Info'!$A$2:$B$113,2,FALSE)), "Non Cluster:")</f>
        <v>Non Cluster:</v>
      </c>
      <c r="T2014" s="106">
        <f t="shared" si="155"/>
        <v>0</v>
      </c>
      <c r="U2014" s="106">
        <f t="shared" si="157"/>
        <v>0</v>
      </c>
      <c r="V2014" s="106">
        <f t="shared" si="158"/>
        <v>0</v>
      </c>
      <c r="W2014" s="119">
        <f t="shared" si="156"/>
        <v>0</v>
      </c>
      <c r="X2014" s="106">
        <f t="shared" si="159"/>
        <v>0</v>
      </c>
    </row>
    <row r="2015" spans="1:24" ht="14">
      <c r="A2015" s="198"/>
      <c r="D2015" s="1"/>
      <c r="E2015" s="1"/>
      <c r="F2015" s="187"/>
      <c r="G2015" s="187"/>
      <c r="H2015" s="80" t="str">
        <f>IF(ISERROR(IF(ISERROR(VLOOKUP((LEFT(D2015,2)),'Fed. Agency Identifier Table'!A$2:C$63,3,FALSE)),(VLOOKUP((LEFT(D2015,1)),'Fed. Agency Identifier Table'!A$2:C$63,3,FALSE)),(VLOOKUP((LEFT(D2015,2)),'Fed. Agency Identifier Table'!A$2:C$63,3,FALSE)))),"",(IF(ISERROR(VLOOKUP((LEFT(D2015,2)),'Fed. Agency Identifier Table'!A$2:C$63,3,FALSE)),(VLOOKUP((LEFT(D2015,1)),'Fed. Agency Identifier Table'!A$2:C$63,3,FALSE)),(VLOOKUP((LEFT(D2015,2)),'Fed. Agency Identifier Table'!A$2:C$63,3,FALSE)))))</f>
        <v/>
      </c>
      <c r="I2015" s="150" t="str">
        <f>IF(ISNUMBER(SEARCH("*.unk*",D2015)),"Other Federal Awards",IF(ISERROR(VLOOKUP(D2015,'CFDA Program Titles Table'!A$2:C$2607,3,FALSE)),"",VLOOKUP(D2015,'CFDA Program Titles Table'!A$2:C$2607,3,FALSE)))</f>
        <v/>
      </c>
      <c r="J2015" s="70"/>
      <c r="K2015" s="70"/>
      <c r="L2015" s="2"/>
      <c r="M2015" s="10"/>
      <c r="N2015" s="10"/>
      <c r="R2015" s="17"/>
      <c r="S2015" s="106" t="str">
        <f>IFERROR(IF(J2015="Y", "Research And Development Programs Cluster:", VLOOKUP(D2015,'Cluster Info'!$A$2:$B$113,2,FALSE)), "Non Cluster:")</f>
        <v>Non Cluster:</v>
      </c>
      <c r="T2015" s="106">
        <f t="shared" si="155"/>
        <v>0</v>
      </c>
      <c r="U2015" s="106">
        <f t="shared" si="157"/>
        <v>0</v>
      </c>
      <c r="V2015" s="106">
        <f t="shared" si="158"/>
        <v>0</v>
      </c>
      <c r="W2015" s="119">
        <f t="shared" si="156"/>
        <v>0</v>
      </c>
      <c r="X2015" s="106">
        <f t="shared" si="159"/>
        <v>0</v>
      </c>
    </row>
    <row r="2016" spans="1:24" ht="14">
      <c r="A2016" s="198"/>
      <c r="D2016" s="1"/>
      <c r="E2016" s="1"/>
      <c r="F2016" s="187"/>
      <c r="G2016" s="187"/>
      <c r="H2016" s="80" t="str">
        <f>IF(ISERROR(IF(ISERROR(VLOOKUP((LEFT(D2016,2)),'Fed. Agency Identifier Table'!A$2:C$63,3,FALSE)),(VLOOKUP((LEFT(D2016,1)),'Fed. Agency Identifier Table'!A$2:C$63,3,FALSE)),(VLOOKUP((LEFT(D2016,2)),'Fed. Agency Identifier Table'!A$2:C$63,3,FALSE)))),"",(IF(ISERROR(VLOOKUP((LEFT(D2016,2)),'Fed. Agency Identifier Table'!A$2:C$63,3,FALSE)),(VLOOKUP((LEFT(D2016,1)),'Fed. Agency Identifier Table'!A$2:C$63,3,FALSE)),(VLOOKUP((LEFT(D2016,2)),'Fed. Agency Identifier Table'!A$2:C$63,3,FALSE)))))</f>
        <v/>
      </c>
      <c r="I2016" s="150" t="str">
        <f>IF(ISNUMBER(SEARCH("*.unk*",D2016)),"Other Federal Awards",IF(ISERROR(VLOOKUP(D2016,'CFDA Program Titles Table'!A$2:C$2607,3,FALSE)),"",VLOOKUP(D2016,'CFDA Program Titles Table'!A$2:C$2607,3,FALSE)))</f>
        <v/>
      </c>
      <c r="J2016" s="70"/>
      <c r="K2016" s="70"/>
      <c r="L2016" s="2"/>
      <c r="M2016" s="10"/>
      <c r="N2016" s="10"/>
      <c r="R2016" s="17"/>
      <c r="S2016" s="106" t="str">
        <f>IFERROR(IF(J2016="Y", "Research And Development Programs Cluster:", VLOOKUP(D2016,'Cluster Info'!$A$2:$B$113,2,FALSE)), "Non Cluster:")</f>
        <v>Non Cluster:</v>
      </c>
      <c r="T2016" s="106">
        <f t="shared" si="155"/>
        <v>0</v>
      </c>
      <c r="U2016" s="106">
        <f t="shared" si="157"/>
        <v>0</v>
      </c>
      <c r="V2016" s="106">
        <f t="shared" si="158"/>
        <v>0</v>
      </c>
      <c r="W2016" s="119">
        <f t="shared" si="156"/>
        <v>0</v>
      </c>
      <c r="X2016" s="106">
        <f t="shared" si="159"/>
        <v>0</v>
      </c>
    </row>
    <row r="2017" spans="1:24" ht="14">
      <c r="A2017" s="198"/>
      <c r="D2017" s="1"/>
      <c r="E2017" s="1"/>
      <c r="F2017" s="187"/>
      <c r="G2017" s="187"/>
      <c r="H2017" s="80" t="str">
        <f>IF(ISERROR(IF(ISERROR(VLOOKUP((LEFT(D2017,2)),'Fed. Agency Identifier Table'!A$2:C$63,3,FALSE)),(VLOOKUP((LEFT(D2017,1)),'Fed. Agency Identifier Table'!A$2:C$63,3,FALSE)),(VLOOKUP((LEFT(D2017,2)),'Fed. Agency Identifier Table'!A$2:C$63,3,FALSE)))),"",(IF(ISERROR(VLOOKUP((LEFT(D2017,2)),'Fed. Agency Identifier Table'!A$2:C$63,3,FALSE)),(VLOOKUP((LEFT(D2017,1)),'Fed. Agency Identifier Table'!A$2:C$63,3,FALSE)),(VLOOKUP((LEFT(D2017,2)),'Fed. Agency Identifier Table'!A$2:C$63,3,FALSE)))))</f>
        <v/>
      </c>
      <c r="I2017" s="150" t="str">
        <f>IF(ISNUMBER(SEARCH("*.unk*",D2017)),"Other Federal Awards",IF(ISERROR(VLOOKUP(D2017,'CFDA Program Titles Table'!A$2:C$2607,3,FALSE)),"",VLOOKUP(D2017,'CFDA Program Titles Table'!A$2:C$2607,3,FALSE)))</f>
        <v/>
      </c>
      <c r="J2017" s="70"/>
      <c r="K2017" s="70"/>
      <c r="L2017" s="2"/>
      <c r="M2017" s="10"/>
      <c r="N2017" s="10"/>
      <c r="R2017" s="17"/>
      <c r="S2017" s="106" t="str">
        <f>IFERROR(IF(J2017="Y", "Research And Development Programs Cluster:", VLOOKUP(D2017,'Cluster Info'!$A$2:$B$113,2,FALSE)), "Non Cluster:")</f>
        <v>Non Cluster:</v>
      </c>
      <c r="T2017" s="106">
        <f t="shared" si="155"/>
        <v>0</v>
      </c>
      <c r="U2017" s="106">
        <f t="shared" si="157"/>
        <v>0</v>
      </c>
      <c r="V2017" s="106">
        <f t="shared" si="158"/>
        <v>0</v>
      </c>
      <c r="W2017" s="119">
        <f t="shared" si="156"/>
        <v>0</v>
      </c>
      <c r="X2017" s="106">
        <f t="shared" si="159"/>
        <v>0</v>
      </c>
    </row>
    <row r="2018" spans="1:24" ht="14">
      <c r="A2018" s="198"/>
      <c r="D2018" s="1"/>
      <c r="E2018" s="1"/>
      <c r="F2018" s="187"/>
      <c r="G2018" s="187"/>
      <c r="H2018" s="80" t="str">
        <f>IF(ISERROR(IF(ISERROR(VLOOKUP((LEFT(D2018,2)),'Fed. Agency Identifier Table'!A$2:C$63,3,FALSE)),(VLOOKUP((LEFT(D2018,1)),'Fed. Agency Identifier Table'!A$2:C$63,3,FALSE)),(VLOOKUP((LEFT(D2018,2)),'Fed. Agency Identifier Table'!A$2:C$63,3,FALSE)))),"",(IF(ISERROR(VLOOKUP((LEFT(D2018,2)),'Fed. Agency Identifier Table'!A$2:C$63,3,FALSE)),(VLOOKUP((LEFT(D2018,1)),'Fed. Agency Identifier Table'!A$2:C$63,3,FALSE)),(VLOOKUP((LEFT(D2018,2)),'Fed. Agency Identifier Table'!A$2:C$63,3,FALSE)))))</f>
        <v/>
      </c>
      <c r="I2018" s="150" t="str">
        <f>IF(ISNUMBER(SEARCH("*.unk*",D2018)),"Other Federal Awards",IF(ISERROR(VLOOKUP(D2018,'CFDA Program Titles Table'!A$2:C$2607,3,FALSE)),"",VLOOKUP(D2018,'CFDA Program Titles Table'!A$2:C$2607,3,FALSE)))</f>
        <v/>
      </c>
      <c r="J2018" s="70"/>
      <c r="K2018" s="70"/>
      <c r="L2018" s="2"/>
      <c r="M2018" s="10"/>
      <c r="N2018" s="10"/>
      <c r="R2018" s="17"/>
      <c r="S2018" s="106" t="str">
        <f>IFERROR(IF(J2018="Y", "Research And Development Programs Cluster:", VLOOKUP(D2018,'Cluster Info'!$A$2:$B$113,2,FALSE)), "Non Cluster:")</f>
        <v>Non Cluster:</v>
      </c>
      <c r="T2018" s="106">
        <f t="shared" si="155"/>
        <v>0</v>
      </c>
      <c r="U2018" s="106">
        <f t="shared" si="157"/>
        <v>0</v>
      </c>
      <c r="V2018" s="106">
        <f t="shared" si="158"/>
        <v>0</v>
      </c>
      <c r="W2018" s="119">
        <f t="shared" si="156"/>
        <v>0</v>
      </c>
      <c r="X2018" s="106">
        <f t="shared" si="159"/>
        <v>0</v>
      </c>
    </row>
    <row r="2019" spans="1:24" ht="14">
      <c r="A2019" s="198"/>
      <c r="D2019" s="1"/>
      <c r="E2019" s="1"/>
      <c r="F2019" s="187"/>
      <c r="G2019" s="187"/>
      <c r="H2019" s="80" t="str">
        <f>IF(ISERROR(IF(ISERROR(VLOOKUP((LEFT(D2019,2)),'Fed. Agency Identifier Table'!A$2:C$63,3,FALSE)),(VLOOKUP((LEFT(D2019,1)),'Fed. Agency Identifier Table'!A$2:C$63,3,FALSE)),(VLOOKUP((LEFT(D2019,2)),'Fed. Agency Identifier Table'!A$2:C$63,3,FALSE)))),"",(IF(ISERROR(VLOOKUP((LEFT(D2019,2)),'Fed. Agency Identifier Table'!A$2:C$63,3,FALSE)),(VLOOKUP((LEFT(D2019,1)),'Fed. Agency Identifier Table'!A$2:C$63,3,FALSE)),(VLOOKUP((LEFT(D2019,2)),'Fed. Agency Identifier Table'!A$2:C$63,3,FALSE)))))</f>
        <v/>
      </c>
      <c r="I2019" s="150" t="str">
        <f>IF(ISNUMBER(SEARCH("*.unk*",D2019)),"Other Federal Awards",IF(ISERROR(VLOOKUP(D2019,'CFDA Program Titles Table'!A$2:C$2607,3,FALSE)),"",VLOOKUP(D2019,'CFDA Program Titles Table'!A$2:C$2607,3,FALSE)))</f>
        <v/>
      </c>
      <c r="J2019" s="70"/>
      <c r="K2019" s="70"/>
      <c r="L2019" s="2"/>
      <c r="M2019" s="10"/>
      <c r="N2019" s="10"/>
      <c r="R2019" s="17"/>
      <c r="S2019" s="106" t="str">
        <f>IFERROR(IF(J2019="Y", "Research And Development Programs Cluster:", VLOOKUP(D2019,'Cluster Info'!$A$2:$B$113,2,FALSE)), "Non Cluster:")</f>
        <v>Non Cluster:</v>
      </c>
      <c r="T2019" s="106">
        <f t="shared" si="155"/>
        <v>0</v>
      </c>
      <c r="U2019" s="106">
        <f t="shared" si="157"/>
        <v>0</v>
      </c>
      <c r="V2019" s="106">
        <f t="shared" si="158"/>
        <v>0</v>
      </c>
      <c r="W2019" s="119">
        <f t="shared" si="156"/>
        <v>0</v>
      </c>
      <c r="X2019" s="106">
        <f t="shared" si="159"/>
        <v>0</v>
      </c>
    </row>
    <row r="2020" spans="1:24" ht="14">
      <c r="A2020" s="198"/>
      <c r="D2020" s="1"/>
      <c r="E2020" s="1"/>
      <c r="F2020" s="187"/>
      <c r="G2020" s="187"/>
      <c r="H2020" s="80" t="str">
        <f>IF(ISERROR(IF(ISERROR(VLOOKUP((LEFT(D2020,2)),'Fed. Agency Identifier Table'!A$2:C$63,3,FALSE)),(VLOOKUP((LEFT(D2020,1)),'Fed. Agency Identifier Table'!A$2:C$63,3,FALSE)),(VLOOKUP((LEFT(D2020,2)),'Fed. Agency Identifier Table'!A$2:C$63,3,FALSE)))),"",(IF(ISERROR(VLOOKUP((LEFT(D2020,2)),'Fed. Agency Identifier Table'!A$2:C$63,3,FALSE)),(VLOOKUP((LEFT(D2020,1)),'Fed. Agency Identifier Table'!A$2:C$63,3,FALSE)),(VLOOKUP((LEFT(D2020,2)),'Fed. Agency Identifier Table'!A$2:C$63,3,FALSE)))))</f>
        <v/>
      </c>
      <c r="I2020" s="150" t="str">
        <f>IF(ISNUMBER(SEARCH("*.unk*",D2020)),"Other Federal Awards",IF(ISERROR(VLOOKUP(D2020,'CFDA Program Titles Table'!A$2:C$2607,3,FALSE)),"",VLOOKUP(D2020,'CFDA Program Titles Table'!A$2:C$2607,3,FALSE)))</f>
        <v/>
      </c>
      <c r="J2020" s="70"/>
      <c r="K2020" s="70"/>
      <c r="L2020" s="2"/>
      <c r="M2020" s="10"/>
      <c r="N2020" s="10"/>
      <c r="R2020" s="17"/>
      <c r="S2020" s="106" t="str">
        <f>IFERROR(IF(J2020="Y", "Research And Development Programs Cluster:", VLOOKUP(D2020,'Cluster Info'!$A$2:$B$113,2,FALSE)), "Non Cluster:")</f>
        <v>Non Cluster:</v>
      </c>
      <c r="T2020" s="106">
        <f t="shared" si="155"/>
        <v>0</v>
      </c>
      <c r="U2020" s="106">
        <f t="shared" si="157"/>
        <v>0</v>
      </c>
      <c r="V2020" s="106">
        <f t="shared" si="158"/>
        <v>0</v>
      </c>
      <c r="W2020" s="119">
        <f t="shared" si="156"/>
        <v>0</v>
      </c>
      <c r="X2020" s="106">
        <f t="shared" si="159"/>
        <v>0</v>
      </c>
    </row>
    <row r="2021" spans="1:24" ht="14">
      <c r="A2021" s="198"/>
      <c r="D2021" s="1"/>
      <c r="E2021" s="1"/>
      <c r="F2021" s="187"/>
      <c r="G2021" s="187"/>
      <c r="H2021" s="80" t="str">
        <f>IF(ISERROR(IF(ISERROR(VLOOKUP((LEFT(D2021,2)),'Fed. Agency Identifier Table'!A$2:C$63,3,FALSE)),(VLOOKUP((LEFT(D2021,1)),'Fed. Agency Identifier Table'!A$2:C$63,3,FALSE)),(VLOOKUP((LEFT(D2021,2)),'Fed. Agency Identifier Table'!A$2:C$63,3,FALSE)))),"",(IF(ISERROR(VLOOKUP((LEFT(D2021,2)),'Fed. Agency Identifier Table'!A$2:C$63,3,FALSE)),(VLOOKUP((LEFT(D2021,1)),'Fed. Agency Identifier Table'!A$2:C$63,3,FALSE)),(VLOOKUP((LEFT(D2021,2)),'Fed. Agency Identifier Table'!A$2:C$63,3,FALSE)))))</f>
        <v/>
      </c>
      <c r="I2021" s="150" t="str">
        <f>IF(ISNUMBER(SEARCH("*.unk*",D2021)),"Other Federal Awards",IF(ISERROR(VLOOKUP(D2021,'CFDA Program Titles Table'!A$2:C$2607,3,FALSE)),"",VLOOKUP(D2021,'CFDA Program Titles Table'!A$2:C$2607,3,FALSE)))</f>
        <v/>
      </c>
      <c r="J2021" s="70"/>
      <c r="K2021" s="70"/>
      <c r="L2021" s="2"/>
      <c r="M2021" s="10"/>
      <c r="N2021" s="10"/>
      <c r="R2021" s="17"/>
      <c r="S2021" s="106" t="str">
        <f>IFERROR(IF(J2021="Y", "Research And Development Programs Cluster:", VLOOKUP(D2021,'Cluster Info'!$A$2:$B$113,2,FALSE)), "Non Cluster:")</f>
        <v>Non Cluster:</v>
      </c>
      <c r="T2021" s="106">
        <f t="shared" si="155"/>
        <v>0</v>
      </c>
      <c r="U2021" s="106">
        <f t="shared" si="157"/>
        <v>0</v>
      </c>
      <c r="V2021" s="106">
        <f t="shared" si="158"/>
        <v>0</v>
      </c>
      <c r="W2021" s="119">
        <f t="shared" si="156"/>
        <v>0</v>
      </c>
      <c r="X2021" s="106">
        <f t="shared" si="159"/>
        <v>0</v>
      </c>
    </row>
    <row r="2022" spans="1:24" ht="14">
      <c r="A2022" s="198"/>
      <c r="D2022" s="1"/>
      <c r="E2022" s="1"/>
      <c r="F2022" s="187"/>
      <c r="G2022" s="187"/>
      <c r="H2022" s="80" t="str">
        <f>IF(ISERROR(IF(ISERROR(VLOOKUP((LEFT(D2022,2)),'Fed. Agency Identifier Table'!A$2:C$63,3,FALSE)),(VLOOKUP((LEFT(D2022,1)),'Fed. Agency Identifier Table'!A$2:C$63,3,FALSE)),(VLOOKUP((LEFT(D2022,2)),'Fed. Agency Identifier Table'!A$2:C$63,3,FALSE)))),"",(IF(ISERROR(VLOOKUP((LEFT(D2022,2)),'Fed. Agency Identifier Table'!A$2:C$63,3,FALSE)),(VLOOKUP((LEFT(D2022,1)),'Fed. Agency Identifier Table'!A$2:C$63,3,FALSE)),(VLOOKUP((LEFT(D2022,2)),'Fed. Agency Identifier Table'!A$2:C$63,3,FALSE)))))</f>
        <v/>
      </c>
      <c r="I2022" s="150" t="str">
        <f>IF(ISNUMBER(SEARCH("*.unk*",D2022)),"Other Federal Awards",IF(ISERROR(VLOOKUP(D2022,'CFDA Program Titles Table'!A$2:C$2607,3,FALSE)),"",VLOOKUP(D2022,'CFDA Program Titles Table'!A$2:C$2607,3,FALSE)))</f>
        <v/>
      </c>
      <c r="J2022" s="70"/>
      <c r="K2022" s="70"/>
      <c r="L2022" s="2"/>
      <c r="M2022" s="10"/>
      <c r="N2022" s="10"/>
      <c r="R2022" s="17"/>
      <c r="S2022" s="106" t="str">
        <f>IFERROR(IF(J2022="Y", "Research And Development Programs Cluster:", VLOOKUP(D2022,'Cluster Info'!$A$2:$B$113,2,FALSE)), "Non Cluster:")</f>
        <v>Non Cluster:</v>
      </c>
      <c r="T2022" s="106">
        <f t="shared" si="155"/>
        <v>0</v>
      </c>
      <c r="U2022" s="106">
        <f t="shared" si="157"/>
        <v>0</v>
      </c>
      <c r="V2022" s="106">
        <f t="shared" si="158"/>
        <v>0</v>
      </c>
      <c r="W2022" s="119">
        <f t="shared" si="156"/>
        <v>0</v>
      </c>
      <c r="X2022" s="106">
        <f t="shared" si="159"/>
        <v>0</v>
      </c>
    </row>
    <row r="2023" spans="1:24" ht="14">
      <c r="A2023" s="198"/>
      <c r="D2023" s="1"/>
      <c r="E2023" s="1"/>
      <c r="F2023" s="187"/>
      <c r="G2023" s="187"/>
      <c r="H2023" s="80" t="str">
        <f>IF(ISERROR(IF(ISERROR(VLOOKUP((LEFT(D2023,2)),'Fed. Agency Identifier Table'!A$2:C$63,3,FALSE)),(VLOOKUP((LEFT(D2023,1)),'Fed. Agency Identifier Table'!A$2:C$63,3,FALSE)),(VLOOKUP((LEFT(D2023,2)),'Fed. Agency Identifier Table'!A$2:C$63,3,FALSE)))),"",(IF(ISERROR(VLOOKUP((LEFT(D2023,2)),'Fed. Agency Identifier Table'!A$2:C$63,3,FALSE)),(VLOOKUP((LEFT(D2023,1)),'Fed. Agency Identifier Table'!A$2:C$63,3,FALSE)),(VLOOKUP((LEFT(D2023,2)),'Fed. Agency Identifier Table'!A$2:C$63,3,FALSE)))))</f>
        <v/>
      </c>
      <c r="I2023" s="150" t="str">
        <f>IF(ISNUMBER(SEARCH("*.unk*",D2023)),"Other Federal Awards",IF(ISERROR(VLOOKUP(D2023,'CFDA Program Titles Table'!A$2:C$2607,3,FALSE)),"",VLOOKUP(D2023,'CFDA Program Titles Table'!A$2:C$2607,3,FALSE)))</f>
        <v/>
      </c>
      <c r="J2023" s="70"/>
      <c r="K2023" s="70"/>
      <c r="L2023" s="2"/>
      <c r="M2023" s="10"/>
      <c r="N2023" s="10"/>
      <c r="R2023" s="17"/>
      <c r="S2023" s="106" t="str">
        <f>IFERROR(IF(J2023="Y", "Research And Development Programs Cluster:", VLOOKUP(D2023,'Cluster Info'!$A$2:$B$113,2,FALSE)), "Non Cluster:")</f>
        <v>Non Cluster:</v>
      </c>
      <c r="T2023" s="106">
        <f t="shared" si="155"/>
        <v>0</v>
      </c>
      <c r="U2023" s="106">
        <f t="shared" si="157"/>
        <v>0</v>
      </c>
      <c r="V2023" s="106">
        <f t="shared" si="158"/>
        <v>0</v>
      </c>
      <c r="W2023" s="119">
        <f t="shared" si="156"/>
        <v>0</v>
      </c>
      <c r="X2023" s="106">
        <f t="shared" si="159"/>
        <v>0</v>
      </c>
    </row>
    <row r="2024" spans="1:24" ht="14">
      <c r="A2024" s="198"/>
      <c r="D2024" s="1"/>
      <c r="E2024" s="1"/>
      <c r="F2024" s="187"/>
      <c r="G2024" s="187"/>
      <c r="H2024" s="80" t="str">
        <f>IF(ISERROR(IF(ISERROR(VLOOKUP((LEFT(D2024,2)),'Fed. Agency Identifier Table'!A$2:C$63,3,FALSE)),(VLOOKUP((LEFT(D2024,1)),'Fed. Agency Identifier Table'!A$2:C$63,3,FALSE)),(VLOOKUP((LEFT(D2024,2)),'Fed. Agency Identifier Table'!A$2:C$63,3,FALSE)))),"",(IF(ISERROR(VLOOKUP((LEFT(D2024,2)),'Fed. Agency Identifier Table'!A$2:C$63,3,FALSE)),(VLOOKUP((LEFT(D2024,1)),'Fed. Agency Identifier Table'!A$2:C$63,3,FALSE)),(VLOOKUP((LEFT(D2024,2)),'Fed. Agency Identifier Table'!A$2:C$63,3,FALSE)))))</f>
        <v/>
      </c>
      <c r="I2024" s="150" t="str">
        <f>IF(ISNUMBER(SEARCH("*.unk*",D2024)),"Other Federal Awards",IF(ISERROR(VLOOKUP(D2024,'CFDA Program Titles Table'!A$2:C$2607,3,FALSE)),"",VLOOKUP(D2024,'CFDA Program Titles Table'!A$2:C$2607,3,FALSE)))</f>
        <v/>
      </c>
      <c r="J2024" s="70"/>
      <c r="K2024" s="70"/>
      <c r="L2024" s="2"/>
      <c r="M2024" s="10"/>
      <c r="N2024" s="10"/>
      <c r="R2024" s="17"/>
      <c r="S2024" s="106" t="str">
        <f>IFERROR(IF(J2024="Y", "Research And Development Programs Cluster:", VLOOKUP(D2024,'Cluster Info'!$A$2:$B$113,2,FALSE)), "Non Cluster:")</f>
        <v>Non Cluster:</v>
      </c>
      <c r="T2024" s="106">
        <f t="shared" si="155"/>
        <v>0</v>
      </c>
      <c r="U2024" s="106">
        <f t="shared" si="157"/>
        <v>0</v>
      </c>
      <c r="V2024" s="106">
        <f t="shared" si="158"/>
        <v>0</v>
      </c>
      <c r="W2024" s="119">
        <f t="shared" si="156"/>
        <v>0</v>
      </c>
      <c r="X2024" s="106">
        <f t="shared" si="159"/>
        <v>0</v>
      </c>
    </row>
    <row r="2025" spans="1:24" ht="14">
      <c r="A2025" s="198"/>
      <c r="D2025" s="1"/>
      <c r="E2025" s="1"/>
      <c r="F2025" s="187"/>
      <c r="G2025" s="187"/>
      <c r="H2025" s="80" t="str">
        <f>IF(ISERROR(IF(ISERROR(VLOOKUP((LEFT(D2025,2)),'Fed. Agency Identifier Table'!A$2:C$63,3,FALSE)),(VLOOKUP((LEFT(D2025,1)),'Fed. Agency Identifier Table'!A$2:C$63,3,FALSE)),(VLOOKUP((LEFT(D2025,2)),'Fed. Agency Identifier Table'!A$2:C$63,3,FALSE)))),"",(IF(ISERROR(VLOOKUP((LEFT(D2025,2)),'Fed. Agency Identifier Table'!A$2:C$63,3,FALSE)),(VLOOKUP((LEFT(D2025,1)),'Fed. Agency Identifier Table'!A$2:C$63,3,FALSE)),(VLOOKUP((LEFT(D2025,2)),'Fed. Agency Identifier Table'!A$2:C$63,3,FALSE)))))</f>
        <v/>
      </c>
      <c r="I2025" s="150" t="str">
        <f>IF(ISNUMBER(SEARCH("*.unk*",D2025)),"Other Federal Awards",IF(ISERROR(VLOOKUP(D2025,'CFDA Program Titles Table'!A$2:C$2607,3,FALSE)),"",VLOOKUP(D2025,'CFDA Program Titles Table'!A$2:C$2607,3,FALSE)))</f>
        <v/>
      </c>
      <c r="J2025" s="70"/>
      <c r="K2025" s="70"/>
      <c r="L2025" s="2"/>
      <c r="M2025" s="10"/>
      <c r="N2025" s="10"/>
      <c r="R2025" s="17"/>
      <c r="S2025" s="106" t="str">
        <f>IFERROR(IF(J2025="Y", "Research And Development Programs Cluster:", VLOOKUP(D2025,'Cluster Info'!$A$2:$B$113,2,FALSE)), "Non Cluster:")</f>
        <v>Non Cluster:</v>
      </c>
      <c r="T2025" s="106">
        <f t="shared" si="155"/>
        <v>0</v>
      </c>
      <c r="U2025" s="106">
        <f t="shared" si="157"/>
        <v>0</v>
      </c>
      <c r="V2025" s="106">
        <f t="shared" si="158"/>
        <v>0</v>
      </c>
      <c r="W2025" s="119">
        <f t="shared" si="156"/>
        <v>0</v>
      </c>
      <c r="X2025" s="106">
        <f t="shared" si="159"/>
        <v>0</v>
      </c>
    </row>
    <row r="2026" spans="1:24" ht="14">
      <c r="A2026" s="198"/>
      <c r="D2026" s="1"/>
      <c r="E2026" s="1"/>
      <c r="F2026" s="187"/>
      <c r="G2026" s="187"/>
      <c r="H2026" s="80" t="str">
        <f>IF(ISERROR(IF(ISERROR(VLOOKUP((LEFT(D2026,2)),'Fed. Agency Identifier Table'!A$2:C$63,3,FALSE)),(VLOOKUP((LEFT(D2026,1)),'Fed. Agency Identifier Table'!A$2:C$63,3,FALSE)),(VLOOKUP((LEFT(D2026,2)),'Fed. Agency Identifier Table'!A$2:C$63,3,FALSE)))),"",(IF(ISERROR(VLOOKUP((LEFT(D2026,2)),'Fed. Agency Identifier Table'!A$2:C$63,3,FALSE)),(VLOOKUP((LEFT(D2026,1)),'Fed. Agency Identifier Table'!A$2:C$63,3,FALSE)),(VLOOKUP((LEFT(D2026,2)),'Fed. Agency Identifier Table'!A$2:C$63,3,FALSE)))))</f>
        <v/>
      </c>
      <c r="I2026" s="150" t="str">
        <f>IF(ISNUMBER(SEARCH("*.unk*",D2026)),"Other Federal Awards",IF(ISERROR(VLOOKUP(D2026,'CFDA Program Titles Table'!A$2:C$2607,3,FALSE)),"",VLOOKUP(D2026,'CFDA Program Titles Table'!A$2:C$2607,3,FALSE)))</f>
        <v/>
      </c>
      <c r="J2026" s="70"/>
      <c r="K2026" s="70"/>
      <c r="L2026" s="2"/>
      <c r="M2026" s="10"/>
      <c r="N2026" s="10"/>
      <c r="R2026" s="17"/>
      <c r="S2026" s="106" t="str">
        <f>IFERROR(IF(J2026="Y", "Research And Development Programs Cluster:", VLOOKUP(D2026,'Cluster Info'!$A$2:$B$113,2,FALSE)), "Non Cluster:")</f>
        <v>Non Cluster:</v>
      </c>
      <c r="T2026" s="106">
        <f t="shared" si="155"/>
        <v>0</v>
      </c>
      <c r="U2026" s="106">
        <f t="shared" si="157"/>
        <v>0</v>
      </c>
      <c r="V2026" s="106">
        <f t="shared" si="158"/>
        <v>0</v>
      </c>
      <c r="W2026" s="119">
        <f t="shared" si="156"/>
        <v>0</v>
      </c>
      <c r="X2026" s="106">
        <f t="shared" si="159"/>
        <v>0</v>
      </c>
    </row>
    <row r="2027" spans="1:24" ht="14">
      <c r="A2027" s="198"/>
      <c r="D2027" s="1"/>
      <c r="E2027" s="1"/>
      <c r="F2027" s="187"/>
      <c r="G2027" s="187"/>
      <c r="H2027" s="80" t="str">
        <f>IF(ISERROR(IF(ISERROR(VLOOKUP((LEFT(D2027,2)),'Fed. Agency Identifier Table'!A$2:C$63,3,FALSE)),(VLOOKUP((LEFT(D2027,1)),'Fed. Agency Identifier Table'!A$2:C$63,3,FALSE)),(VLOOKUP((LEFT(D2027,2)),'Fed. Agency Identifier Table'!A$2:C$63,3,FALSE)))),"",(IF(ISERROR(VLOOKUP((LEFT(D2027,2)),'Fed. Agency Identifier Table'!A$2:C$63,3,FALSE)),(VLOOKUP((LEFT(D2027,1)),'Fed. Agency Identifier Table'!A$2:C$63,3,FALSE)),(VLOOKUP((LEFT(D2027,2)),'Fed. Agency Identifier Table'!A$2:C$63,3,FALSE)))))</f>
        <v/>
      </c>
      <c r="I2027" s="150" t="str">
        <f>IF(ISNUMBER(SEARCH("*.unk*",D2027)),"Other Federal Awards",IF(ISERROR(VLOOKUP(D2027,'CFDA Program Titles Table'!A$2:C$2607,3,FALSE)),"",VLOOKUP(D2027,'CFDA Program Titles Table'!A$2:C$2607,3,FALSE)))</f>
        <v/>
      </c>
      <c r="J2027" s="70"/>
      <c r="K2027" s="70"/>
      <c r="L2027" s="2"/>
      <c r="M2027" s="10"/>
      <c r="N2027" s="10"/>
      <c r="R2027" s="17"/>
      <c r="S2027" s="106" t="str">
        <f>IFERROR(IF(J2027="Y", "Research And Development Programs Cluster:", VLOOKUP(D2027,'Cluster Info'!$A$2:$B$113,2,FALSE)), "Non Cluster:")</f>
        <v>Non Cluster:</v>
      </c>
      <c r="T2027" s="106">
        <f t="shared" si="155"/>
        <v>0</v>
      </c>
      <c r="U2027" s="106">
        <f t="shared" si="157"/>
        <v>0</v>
      </c>
      <c r="V2027" s="106">
        <f t="shared" si="158"/>
        <v>0</v>
      </c>
      <c r="W2027" s="119">
        <f t="shared" si="156"/>
        <v>0</v>
      </c>
      <c r="X2027" s="106">
        <f t="shared" si="159"/>
        <v>0</v>
      </c>
    </row>
    <row r="2028" spans="1:24" ht="14">
      <c r="A2028" s="198"/>
      <c r="D2028" s="1"/>
      <c r="E2028" s="1"/>
      <c r="F2028" s="187"/>
      <c r="G2028" s="187"/>
      <c r="H2028" s="80" t="str">
        <f>IF(ISERROR(IF(ISERROR(VLOOKUP((LEFT(D2028,2)),'Fed. Agency Identifier Table'!A$2:C$63,3,FALSE)),(VLOOKUP((LEFT(D2028,1)),'Fed. Agency Identifier Table'!A$2:C$63,3,FALSE)),(VLOOKUP((LEFT(D2028,2)),'Fed. Agency Identifier Table'!A$2:C$63,3,FALSE)))),"",(IF(ISERROR(VLOOKUP((LEFT(D2028,2)),'Fed. Agency Identifier Table'!A$2:C$63,3,FALSE)),(VLOOKUP((LEFT(D2028,1)),'Fed. Agency Identifier Table'!A$2:C$63,3,FALSE)),(VLOOKUP((LEFT(D2028,2)),'Fed. Agency Identifier Table'!A$2:C$63,3,FALSE)))))</f>
        <v/>
      </c>
      <c r="I2028" s="150" t="str">
        <f>IF(ISNUMBER(SEARCH("*.unk*",D2028)),"Other Federal Awards",IF(ISERROR(VLOOKUP(D2028,'CFDA Program Titles Table'!A$2:C$2607,3,FALSE)),"",VLOOKUP(D2028,'CFDA Program Titles Table'!A$2:C$2607,3,FALSE)))</f>
        <v/>
      </c>
      <c r="J2028" s="70"/>
      <c r="K2028" s="70"/>
      <c r="L2028" s="2"/>
      <c r="M2028" s="10"/>
      <c r="N2028" s="10"/>
      <c r="R2028" s="17"/>
      <c r="S2028" s="106" t="str">
        <f>IFERROR(IF(J2028="Y", "Research And Development Programs Cluster:", VLOOKUP(D2028,'Cluster Info'!$A$2:$B$113,2,FALSE)), "Non Cluster:")</f>
        <v>Non Cluster:</v>
      </c>
      <c r="T2028" s="106">
        <f t="shared" si="155"/>
        <v>0</v>
      </c>
      <c r="U2028" s="106">
        <f t="shared" si="157"/>
        <v>0</v>
      </c>
      <c r="V2028" s="106">
        <f t="shared" si="158"/>
        <v>0</v>
      </c>
      <c r="W2028" s="119">
        <f t="shared" si="156"/>
        <v>0</v>
      </c>
      <c r="X2028" s="106">
        <f t="shared" si="159"/>
        <v>0</v>
      </c>
    </row>
    <row r="2029" spans="1:24" ht="14">
      <c r="A2029" s="198"/>
      <c r="D2029" s="1"/>
      <c r="E2029" s="1"/>
      <c r="F2029" s="187"/>
      <c r="G2029" s="187"/>
      <c r="H2029" s="80" t="str">
        <f>IF(ISERROR(IF(ISERROR(VLOOKUP((LEFT(D2029,2)),'Fed. Agency Identifier Table'!A$2:C$63,3,FALSE)),(VLOOKUP((LEFT(D2029,1)),'Fed. Agency Identifier Table'!A$2:C$63,3,FALSE)),(VLOOKUP((LEFT(D2029,2)),'Fed. Agency Identifier Table'!A$2:C$63,3,FALSE)))),"",(IF(ISERROR(VLOOKUP((LEFT(D2029,2)),'Fed. Agency Identifier Table'!A$2:C$63,3,FALSE)),(VLOOKUP((LEFT(D2029,1)),'Fed. Agency Identifier Table'!A$2:C$63,3,FALSE)),(VLOOKUP((LEFT(D2029,2)),'Fed. Agency Identifier Table'!A$2:C$63,3,FALSE)))))</f>
        <v/>
      </c>
      <c r="I2029" s="150" t="str">
        <f>IF(ISNUMBER(SEARCH("*.unk*",D2029)),"Other Federal Awards",IF(ISERROR(VLOOKUP(D2029,'CFDA Program Titles Table'!A$2:C$2607,3,FALSE)),"",VLOOKUP(D2029,'CFDA Program Titles Table'!A$2:C$2607,3,FALSE)))</f>
        <v/>
      </c>
      <c r="J2029" s="70"/>
      <c r="K2029" s="70"/>
      <c r="L2029" s="2"/>
      <c r="M2029" s="10"/>
      <c r="N2029" s="10"/>
      <c r="R2029" s="17"/>
      <c r="S2029" s="106" t="str">
        <f>IFERROR(IF(J2029="Y", "Research And Development Programs Cluster:", VLOOKUP(D2029,'Cluster Info'!$A$2:$B$113,2,FALSE)), "Non Cluster:")</f>
        <v>Non Cluster:</v>
      </c>
      <c r="T2029" s="106">
        <f t="shared" si="155"/>
        <v>0</v>
      </c>
      <c r="U2029" s="106">
        <f t="shared" si="157"/>
        <v>0</v>
      </c>
      <c r="V2029" s="106">
        <f t="shared" si="158"/>
        <v>0</v>
      </c>
      <c r="W2029" s="119">
        <f t="shared" si="156"/>
        <v>0</v>
      </c>
      <c r="X2029" s="106">
        <f t="shared" si="159"/>
        <v>0</v>
      </c>
    </row>
    <row r="2030" spans="1:24" ht="14">
      <c r="A2030" s="198"/>
      <c r="D2030" s="1"/>
      <c r="E2030" s="1"/>
      <c r="F2030" s="187"/>
      <c r="G2030" s="187"/>
      <c r="H2030" s="80" t="str">
        <f>IF(ISERROR(IF(ISERROR(VLOOKUP((LEFT(D2030,2)),'Fed. Agency Identifier Table'!A$2:C$63,3,FALSE)),(VLOOKUP((LEFT(D2030,1)),'Fed. Agency Identifier Table'!A$2:C$63,3,FALSE)),(VLOOKUP((LEFT(D2030,2)),'Fed. Agency Identifier Table'!A$2:C$63,3,FALSE)))),"",(IF(ISERROR(VLOOKUP((LEFT(D2030,2)),'Fed. Agency Identifier Table'!A$2:C$63,3,FALSE)),(VLOOKUP((LEFT(D2030,1)),'Fed. Agency Identifier Table'!A$2:C$63,3,FALSE)),(VLOOKUP((LEFT(D2030,2)),'Fed. Agency Identifier Table'!A$2:C$63,3,FALSE)))))</f>
        <v/>
      </c>
      <c r="I2030" s="150" t="str">
        <f>IF(ISNUMBER(SEARCH("*.unk*",D2030)),"Other Federal Awards",IF(ISERROR(VLOOKUP(D2030,'CFDA Program Titles Table'!A$2:C$2607,3,FALSE)),"",VLOOKUP(D2030,'CFDA Program Titles Table'!A$2:C$2607,3,FALSE)))</f>
        <v/>
      </c>
      <c r="J2030" s="70"/>
      <c r="K2030" s="70"/>
      <c r="L2030" s="2"/>
      <c r="M2030" s="10"/>
      <c r="N2030" s="10"/>
      <c r="R2030" s="17"/>
      <c r="S2030" s="106" t="str">
        <f>IFERROR(IF(J2030="Y", "Research And Development Programs Cluster:", VLOOKUP(D2030,'Cluster Info'!$A$2:$B$113,2,FALSE)), "Non Cluster:")</f>
        <v>Non Cluster:</v>
      </c>
      <c r="T2030" s="106">
        <f t="shared" si="155"/>
        <v>0</v>
      </c>
      <c r="U2030" s="106">
        <f t="shared" si="157"/>
        <v>0</v>
      </c>
      <c r="V2030" s="106">
        <f t="shared" si="158"/>
        <v>0</v>
      </c>
      <c r="W2030" s="119">
        <f t="shared" si="156"/>
        <v>0</v>
      </c>
      <c r="X2030" s="106">
        <f t="shared" si="159"/>
        <v>0</v>
      </c>
    </row>
    <row r="2031" spans="1:24" ht="14">
      <c r="A2031" s="198"/>
      <c r="D2031" s="1"/>
      <c r="E2031" s="1"/>
      <c r="F2031" s="187"/>
      <c r="G2031" s="187"/>
      <c r="H2031" s="80" t="str">
        <f>IF(ISERROR(IF(ISERROR(VLOOKUP((LEFT(D2031,2)),'Fed. Agency Identifier Table'!A$2:C$63,3,FALSE)),(VLOOKUP((LEFT(D2031,1)),'Fed. Agency Identifier Table'!A$2:C$63,3,FALSE)),(VLOOKUP((LEFT(D2031,2)),'Fed. Agency Identifier Table'!A$2:C$63,3,FALSE)))),"",(IF(ISERROR(VLOOKUP((LEFT(D2031,2)),'Fed. Agency Identifier Table'!A$2:C$63,3,FALSE)),(VLOOKUP((LEFT(D2031,1)),'Fed. Agency Identifier Table'!A$2:C$63,3,FALSE)),(VLOOKUP((LEFT(D2031,2)),'Fed. Agency Identifier Table'!A$2:C$63,3,FALSE)))))</f>
        <v/>
      </c>
      <c r="I2031" s="150" t="str">
        <f>IF(ISNUMBER(SEARCH("*.unk*",D2031)),"Other Federal Awards",IF(ISERROR(VLOOKUP(D2031,'CFDA Program Titles Table'!A$2:C$2607,3,FALSE)),"",VLOOKUP(D2031,'CFDA Program Titles Table'!A$2:C$2607,3,FALSE)))</f>
        <v/>
      </c>
      <c r="J2031" s="70"/>
      <c r="K2031" s="70"/>
      <c r="L2031" s="2"/>
      <c r="M2031" s="10"/>
      <c r="N2031" s="10"/>
      <c r="R2031" s="17"/>
      <c r="S2031" s="106" t="str">
        <f>IFERROR(IF(J2031="Y", "Research And Development Programs Cluster:", VLOOKUP(D2031,'Cluster Info'!$A$2:$B$113,2,FALSE)), "Non Cluster:")</f>
        <v>Non Cluster:</v>
      </c>
      <c r="T2031" s="106">
        <f t="shared" si="155"/>
        <v>0</v>
      </c>
      <c r="U2031" s="106">
        <f t="shared" si="157"/>
        <v>0</v>
      </c>
      <c r="V2031" s="106">
        <f t="shared" si="158"/>
        <v>0</v>
      </c>
      <c r="W2031" s="119">
        <f t="shared" si="156"/>
        <v>0</v>
      </c>
      <c r="X2031" s="106">
        <f t="shared" si="159"/>
        <v>0</v>
      </c>
    </row>
    <row r="2032" spans="1:24" ht="14">
      <c r="A2032" s="198"/>
      <c r="D2032" s="1"/>
      <c r="E2032" s="1"/>
      <c r="F2032" s="187"/>
      <c r="G2032" s="187"/>
      <c r="H2032" s="80" t="str">
        <f>IF(ISERROR(IF(ISERROR(VLOOKUP((LEFT(D2032,2)),'Fed. Agency Identifier Table'!A$2:C$63,3,FALSE)),(VLOOKUP((LEFT(D2032,1)),'Fed. Agency Identifier Table'!A$2:C$63,3,FALSE)),(VLOOKUP((LEFT(D2032,2)),'Fed. Agency Identifier Table'!A$2:C$63,3,FALSE)))),"",(IF(ISERROR(VLOOKUP((LEFT(D2032,2)),'Fed. Agency Identifier Table'!A$2:C$63,3,FALSE)),(VLOOKUP((LEFT(D2032,1)),'Fed. Agency Identifier Table'!A$2:C$63,3,FALSE)),(VLOOKUP((LEFT(D2032,2)),'Fed. Agency Identifier Table'!A$2:C$63,3,FALSE)))))</f>
        <v/>
      </c>
      <c r="I2032" s="150" t="str">
        <f>IF(ISNUMBER(SEARCH("*.unk*",D2032)),"Other Federal Awards",IF(ISERROR(VLOOKUP(D2032,'CFDA Program Titles Table'!A$2:C$2607,3,FALSE)),"",VLOOKUP(D2032,'CFDA Program Titles Table'!A$2:C$2607,3,FALSE)))</f>
        <v/>
      </c>
      <c r="J2032" s="70"/>
      <c r="K2032" s="70"/>
      <c r="L2032" s="2"/>
      <c r="M2032" s="10"/>
      <c r="N2032" s="10"/>
      <c r="R2032" s="17"/>
      <c r="S2032" s="106" t="str">
        <f>IFERROR(IF(J2032="Y", "Research And Development Programs Cluster:", VLOOKUP(D2032,'Cluster Info'!$A$2:$B$113,2,FALSE)), "Non Cluster:")</f>
        <v>Non Cluster:</v>
      </c>
      <c r="T2032" s="106">
        <f t="shared" si="155"/>
        <v>0</v>
      </c>
      <c r="U2032" s="106">
        <f t="shared" si="157"/>
        <v>0</v>
      </c>
      <c r="V2032" s="106">
        <f t="shared" si="158"/>
        <v>0</v>
      </c>
      <c r="W2032" s="119">
        <f t="shared" si="156"/>
        <v>0</v>
      </c>
      <c r="X2032" s="106">
        <f t="shared" si="159"/>
        <v>0</v>
      </c>
    </row>
    <row r="2033" spans="1:24" ht="14">
      <c r="A2033" s="198"/>
      <c r="D2033" s="1"/>
      <c r="E2033" s="1"/>
      <c r="F2033" s="187"/>
      <c r="G2033" s="187"/>
      <c r="H2033" s="80" t="str">
        <f>IF(ISERROR(IF(ISERROR(VLOOKUP((LEFT(D2033,2)),'Fed. Agency Identifier Table'!A$2:C$63,3,FALSE)),(VLOOKUP((LEFT(D2033,1)),'Fed. Agency Identifier Table'!A$2:C$63,3,FALSE)),(VLOOKUP((LEFT(D2033,2)),'Fed. Agency Identifier Table'!A$2:C$63,3,FALSE)))),"",(IF(ISERROR(VLOOKUP((LEFT(D2033,2)),'Fed. Agency Identifier Table'!A$2:C$63,3,FALSE)),(VLOOKUP((LEFT(D2033,1)),'Fed. Agency Identifier Table'!A$2:C$63,3,FALSE)),(VLOOKUP((LEFT(D2033,2)),'Fed. Agency Identifier Table'!A$2:C$63,3,FALSE)))))</f>
        <v/>
      </c>
      <c r="I2033" s="150" t="str">
        <f>IF(ISNUMBER(SEARCH("*.unk*",D2033)),"Other Federal Awards",IF(ISERROR(VLOOKUP(D2033,'CFDA Program Titles Table'!A$2:C$2607,3,FALSE)),"",VLOOKUP(D2033,'CFDA Program Titles Table'!A$2:C$2607,3,FALSE)))</f>
        <v/>
      </c>
      <c r="J2033" s="70"/>
      <c r="K2033" s="70"/>
      <c r="L2033" s="2"/>
      <c r="M2033" s="10"/>
      <c r="N2033" s="10"/>
      <c r="R2033" s="17"/>
      <c r="S2033" s="106" t="str">
        <f>IFERROR(IF(J2033="Y", "Research And Development Programs Cluster:", VLOOKUP(D2033,'Cluster Info'!$A$2:$B$113,2,FALSE)), "Non Cluster:")</f>
        <v>Non Cluster:</v>
      </c>
      <c r="T2033" s="106">
        <f t="shared" si="155"/>
        <v>0</v>
      </c>
      <c r="U2033" s="106">
        <f t="shared" si="157"/>
        <v>0</v>
      </c>
      <c r="V2033" s="106">
        <f t="shared" si="158"/>
        <v>0</v>
      </c>
      <c r="W2033" s="119">
        <f t="shared" si="156"/>
        <v>0</v>
      </c>
      <c r="X2033" s="106">
        <f t="shared" si="159"/>
        <v>0</v>
      </c>
    </row>
    <row r="2034" spans="1:24" ht="14">
      <c r="A2034" s="198"/>
      <c r="D2034" s="1"/>
      <c r="E2034" s="1"/>
      <c r="F2034" s="187"/>
      <c r="G2034" s="187"/>
      <c r="H2034" s="80" t="str">
        <f>IF(ISERROR(IF(ISERROR(VLOOKUP((LEFT(D2034,2)),'Fed. Agency Identifier Table'!A$2:C$63,3,FALSE)),(VLOOKUP((LEFT(D2034,1)),'Fed. Agency Identifier Table'!A$2:C$63,3,FALSE)),(VLOOKUP((LEFT(D2034,2)),'Fed. Agency Identifier Table'!A$2:C$63,3,FALSE)))),"",(IF(ISERROR(VLOOKUP((LEFT(D2034,2)),'Fed. Agency Identifier Table'!A$2:C$63,3,FALSE)),(VLOOKUP((LEFT(D2034,1)),'Fed. Agency Identifier Table'!A$2:C$63,3,FALSE)),(VLOOKUP((LEFT(D2034,2)),'Fed. Agency Identifier Table'!A$2:C$63,3,FALSE)))))</f>
        <v/>
      </c>
      <c r="I2034" s="150" t="str">
        <f>IF(ISNUMBER(SEARCH("*.unk*",D2034)),"Other Federal Awards",IF(ISERROR(VLOOKUP(D2034,'CFDA Program Titles Table'!A$2:C$2607,3,FALSE)),"",VLOOKUP(D2034,'CFDA Program Titles Table'!A$2:C$2607,3,FALSE)))</f>
        <v/>
      </c>
      <c r="J2034" s="70"/>
      <c r="K2034" s="70"/>
      <c r="L2034" s="2"/>
      <c r="M2034" s="10"/>
      <c r="N2034" s="10"/>
      <c r="R2034" s="17"/>
      <c r="S2034" s="106" t="str">
        <f>IFERROR(IF(J2034="Y", "Research And Development Programs Cluster:", VLOOKUP(D2034,'Cluster Info'!$A$2:$B$113,2,FALSE)), "Non Cluster:")</f>
        <v>Non Cluster:</v>
      </c>
      <c r="T2034" s="106">
        <f t="shared" si="155"/>
        <v>0</v>
      </c>
      <c r="U2034" s="106">
        <f t="shared" si="157"/>
        <v>0</v>
      </c>
      <c r="V2034" s="106">
        <f t="shared" si="158"/>
        <v>0</v>
      </c>
      <c r="W2034" s="119">
        <f t="shared" si="156"/>
        <v>0</v>
      </c>
      <c r="X2034" s="106">
        <f t="shared" si="159"/>
        <v>0</v>
      </c>
    </row>
    <row r="2035" spans="1:24" ht="14">
      <c r="A2035" s="198"/>
      <c r="D2035" s="1"/>
      <c r="E2035" s="1"/>
      <c r="F2035" s="187"/>
      <c r="G2035" s="187"/>
      <c r="H2035" s="80" t="str">
        <f>IF(ISERROR(IF(ISERROR(VLOOKUP((LEFT(D2035,2)),'Fed. Agency Identifier Table'!A$2:C$63,3,FALSE)),(VLOOKUP((LEFT(D2035,1)),'Fed. Agency Identifier Table'!A$2:C$63,3,FALSE)),(VLOOKUP((LEFT(D2035,2)),'Fed. Agency Identifier Table'!A$2:C$63,3,FALSE)))),"",(IF(ISERROR(VLOOKUP((LEFT(D2035,2)),'Fed. Agency Identifier Table'!A$2:C$63,3,FALSE)),(VLOOKUP((LEFT(D2035,1)),'Fed. Agency Identifier Table'!A$2:C$63,3,FALSE)),(VLOOKUP((LEFT(D2035,2)),'Fed. Agency Identifier Table'!A$2:C$63,3,FALSE)))))</f>
        <v/>
      </c>
      <c r="I2035" s="150" t="str">
        <f>IF(ISNUMBER(SEARCH("*.unk*",D2035)),"Other Federal Awards",IF(ISERROR(VLOOKUP(D2035,'CFDA Program Titles Table'!A$2:C$2607,3,FALSE)),"",VLOOKUP(D2035,'CFDA Program Titles Table'!A$2:C$2607,3,FALSE)))</f>
        <v/>
      </c>
      <c r="J2035" s="70"/>
      <c r="K2035" s="70"/>
      <c r="L2035" s="2"/>
      <c r="M2035" s="10"/>
      <c r="N2035" s="10"/>
      <c r="R2035" s="17"/>
      <c r="S2035" s="106" t="str">
        <f>IFERROR(IF(J2035="Y", "Research And Development Programs Cluster:", VLOOKUP(D2035,'Cluster Info'!$A$2:$B$113,2,FALSE)), "Non Cluster:")</f>
        <v>Non Cluster:</v>
      </c>
      <c r="T2035" s="106">
        <f t="shared" si="155"/>
        <v>0</v>
      </c>
      <c r="U2035" s="106">
        <f t="shared" si="157"/>
        <v>0</v>
      </c>
      <c r="V2035" s="106">
        <f t="shared" si="158"/>
        <v>0</v>
      </c>
      <c r="W2035" s="119">
        <f t="shared" si="156"/>
        <v>0</v>
      </c>
      <c r="X2035" s="106">
        <f t="shared" si="159"/>
        <v>0</v>
      </c>
    </row>
    <row r="2036" spans="1:24" ht="14">
      <c r="A2036" s="198"/>
      <c r="D2036" s="1"/>
      <c r="E2036" s="1"/>
      <c r="F2036" s="187"/>
      <c r="G2036" s="187"/>
      <c r="H2036" s="80" t="str">
        <f>IF(ISERROR(IF(ISERROR(VLOOKUP((LEFT(D2036,2)),'Fed. Agency Identifier Table'!A$2:C$63,3,FALSE)),(VLOOKUP((LEFT(D2036,1)),'Fed. Agency Identifier Table'!A$2:C$63,3,FALSE)),(VLOOKUP((LEFT(D2036,2)),'Fed. Agency Identifier Table'!A$2:C$63,3,FALSE)))),"",(IF(ISERROR(VLOOKUP((LEFT(D2036,2)),'Fed. Agency Identifier Table'!A$2:C$63,3,FALSE)),(VLOOKUP((LEFT(D2036,1)),'Fed. Agency Identifier Table'!A$2:C$63,3,FALSE)),(VLOOKUP((LEFT(D2036,2)),'Fed. Agency Identifier Table'!A$2:C$63,3,FALSE)))))</f>
        <v/>
      </c>
      <c r="I2036" s="150" t="str">
        <f>IF(ISNUMBER(SEARCH("*.unk*",D2036)),"Other Federal Awards",IF(ISERROR(VLOOKUP(D2036,'CFDA Program Titles Table'!A$2:C$2607,3,FALSE)),"",VLOOKUP(D2036,'CFDA Program Titles Table'!A$2:C$2607,3,FALSE)))</f>
        <v/>
      </c>
      <c r="J2036" s="70"/>
      <c r="K2036" s="70"/>
      <c r="L2036" s="2"/>
      <c r="M2036" s="10"/>
      <c r="N2036" s="10"/>
      <c r="R2036" s="17"/>
      <c r="S2036" s="106" t="str">
        <f>IFERROR(IF(J2036="Y", "Research And Development Programs Cluster:", VLOOKUP(D2036,'Cluster Info'!$A$2:$B$113,2,FALSE)), "Non Cluster:")</f>
        <v>Non Cluster:</v>
      </c>
      <c r="T2036" s="106">
        <f t="shared" si="155"/>
        <v>0</v>
      </c>
      <c r="U2036" s="106">
        <f t="shared" si="157"/>
        <v>0</v>
      </c>
      <c r="V2036" s="106">
        <f t="shared" si="158"/>
        <v>0</v>
      </c>
      <c r="W2036" s="119">
        <f t="shared" si="156"/>
        <v>0</v>
      </c>
      <c r="X2036" s="106">
        <f t="shared" si="159"/>
        <v>0</v>
      </c>
    </row>
    <row r="2037" spans="1:24" ht="14">
      <c r="A2037" s="198"/>
      <c r="D2037" s="1"/>
      <c r="E2037" s="1"/>
      <c r="F2037" s="187"/>
      <c r="G2037" s="187"/>
      <c r="H2037" s="80" t="str">
        <f>IF(ISERROR(IF(ISERROR(VLOOKUP((LEFT(D2037,2)),'Fed. Agency Identifier Table'!A$2:C$63,3,FALSE)),(VLOOKUP((LEFT(D2037,1)),'Fed. Agency Identifier Table'!A$2:C$63,3,FALSE)),(VLOOKUP((LEFT(D2037,2)),'Fed. Agency Identifier Table'!A$2:C$63,3,FALSE)))),"",(IF(ISERROR(VLOOKUP((LEFT(D2037,2)),'Fed. Agency Identifier Table'!A$2:C$63,3,FALSE)),(VLOOKUP((LEFT(D2037,1)),'Fed. Agency Identifier Table'!A$2:C$63,3,FALSE)),(VLOOKUP((LEFT(D2037,2)),'Fed. Agency Identifier Table'!A$2:C$63,3,FALSE)))))</f>
        <v/>
      </c>
      <c r="I2037" s="150" t="str">
        <f>IF(ISNUMBER(SEARCH("*.unk*",D2037)),"Other Federal Awards",IF(ISERROR(VLOOKUP(D2037,'CFDA Program Titles Table'!A$2:C$2607,3,FALSE)),"",VLOOKUP(D2037,'CFDA Program Titles Table'!A$2:C$2607,3,FALSE)))</f>
        <v/>
      </c>
      <c r="J2037" s="70"/>
      <c r="K2037" s="70"/>
      <c r="L2037" s="2"/>
      <c r="M2037" s="10"/>
      <c r="N2037" s="10"/>
      <c r="R2037" s="17"/>
      <c r="S2037" s="106" t="str">
        <f>IFERROR(IF(J2037="Y", "Research And Development Programs Cluster:", VLOOKUP(D2037,'Cluster Info'!$A$2:$B$113,2,FALSE)), "Non Cluster:")</f>
        <v>Non Cluster:</v>
      </c>
      <c r="T2037" s="106">
        <f t="shared" si="155"/>
        <v>0</v>
      </c>
      <c r="U2037" s="106">
        <f t="shared" si="157"/>
        <v>0</v>
      </c>
      <c r="V2037" s="106">
        <f t="shared" si="158"/>
        <v>0</v>
      </c>
      <c r="W2037" s="119">
        <f t="shared" si="156"/>
        <v>0</v>
      </c>
      <c r="X2037" s="106">
        <f t="shared" si="159"/>
        <v>0</v>
      </c>
    </row>
    <row r="2038" spans="1:24" ht="14">
      <c r="A2038" s="198"/>
      <c r="D2038" s="1"/>
      <c r="E2038" s="1"/>
      <c r="F2038" s="187"/>
      <c r="G2038" s="187"/>
      <c r="H2038" s="80" t="str">
        <f>IF(ISERROR(IF(ISERROR(VLOOKUP((LEFT(D2038,2)),'Fed. Agency Identifier Table'!A$2:C$63,3,FALSE)),(VLOOKUP((LEFT(D2038,1)),'Fed. Agency Identifier Table'!A$2:C$63,3,FALSE)),(VLOOKUP((LEFT(D2038,2)),'Fed. Agency Identifier Table'!A$2:C$63,3,FALSE)))),"",(IF(ISERROR(VLOOKUP((LEFT(D2038,2)),'Fed. Agency Identifier Table'!A$2:C$63,3,FALSE)),(VLOOKUP((LEFT(D2038,1)),'Fed. Agency Identifier Table'!A$2:C$63,3,FALSE)),(VLOOKUP((LEFT(D2038,2)),'Fed. Agency Identifier Table'!A$2:C$63,3,FALSE)))))</f>
        <v/>
      </c>
      <c r="I2038" s="150" t="str">
        <f>IF(ISNUMBER(SEARCH("*.unk*",D2038)),"Other Federal Awards",IF(ISERROR(VLOOKUP(D2038,'CFDA Program Titles Table'!A$2:C$2607,3,FALSE)),"",VLOOKUP(D2038,'CFDA Program Titles Table'!A$2:C$2607,3,FALSE)))</f>
        <v/>
      </c>
      <c r="J2038" s="70"/>
      <c r="K2038" s="70"/>
      <c r="L2038" s="2"/>
      <c r="M2038" s="10"/>
      <c r="N2038" s="10"/>
      <c r="R2038" s="17"/>
      <c r="S2038" s="106" t="str">
        <f>IFERROR(IF(J2038="Y", "Research And Development Programs Cluster:", VLOOKUP(D2038,'Cluster Info'!$A$2:$B$113,2,FALSE)), "Non Cluster:")</f>
        <v>Non Cluster:</v>
      </c>
      <c r="T2038" s="106">
        <f t="shared" si="155"/>
        <v>0</v>
      </c>
      <c r="U2038" s="106">
        <f t="shared" si="157"/>
        <v>0</v>
      </c>
      <c r="V2038" s="106">
        <f t="shared" si="158"/>
        <v>0</v>
      </c>
      <c r="W2038" s="119">
        <f t="shared" si="156"/>
        <v>0</v>
      </c>
      <c r="X2038" s="106">
        <f t="shared" si="159"/>
        <v>0</v>
      </c>
    </row>
    <row r="2039" spans="1:24" ht="14">
      <c r="A2039" s="198"/>
      <c r="D2039" s="1"/>
      <c r="E2039" s="1"/>
      <c r="F2039" s="187"/>
      <c r="G2039" s="187"/>
      <c r="H2039" s="80" t="str">
        <f>IF(ISERROR(IF(ISERROR(VLOOKUP((LEFT(D2039,2)),'Fed. Agency Identifier Table'!A$2:C$63,3,FALSE)),(VLOOKUP((LEFT(D2039,1)),'Fed. Agency Identifier Table'!A$2:C$63,3,FALSE)),(VLOOKUP((LEFT(D2039,2)),'Fed. Agency Identifier Table'!A$2:C$63,3,FALSE)))),"",(IF(ISERROR(VLOOKUP((LEFT(D2039,2)),'Fed. Agency Identifier Table'!A$2:C$63,3,FALSE)),(VLOOKUP((LEFT(D2039,1)),'Fed. Agency Identifier Table'!A$2:C$63,3,FALSE)),(VLOOKUP((LEFT(D2039,2)),'Fed. Agency Identifier Table'!A$2:C$63,3,FALSE)))))</f>
        <v/>
      </c>
      <c r="I2039" s="150" t="str">
        <f>IF(ISNUMBER(SEARCH("*.unk*",D2039)),"Other Federal Awards",IF(ISERROR(VLOOKUP(D2039,'CFDA Program Titles Table'!A$2:C$2607,3,FALSE)),"",VLOOKUP(D2039,'CFDA Program Titles Table'!A$2:C$2607,3,FALSE)))</f>
        <v/>
      </c>
      <c r="J2039" s="70"/>
      <c r="K2039" s="70"/>
      <c r="L2039" s="2"/>
      <c r="M2039" s="10"/>
      <c r="N2039" s="10"/>
      <c r="R2039" s="17"/>
      <c r="S2039" s="106" t="str">
        <f>IFERROR(IF(J2039="Y", "Research And Development Programs Cluster:", VLOOKUP(D2039,'Cluster Info'!$A$2:$B$113,2,FALSE)), "Non Cluster:")</f>
        <v>Non Cluster:</v>
      </c>
      <c r="T2039" s="106">
        <f t="shared" si="155"/>
        <v>0</v>
      </c>
      <c r="U2039" s="106">
        <f t="shared" si="157"/>
        <v>0</v>
      </c>
      <c r="V2039" s="106">
        <f t="shared" si="158"/>
        <v>0</v>
      </c>
      <c r="W2039" s="119">
        <f t="shared" si="156"/>
        <v>0</v>
      </c>
      <c r="X2039" s="106">
        <f t="shared" si="159"/>
        <v>0</v>
      </c>
    </row>
    <row r="2040" spans="1:24" ht="14">
      <c r="A2040" s="198"/>
      <c r="D2040" s="1"/>
      <c r="E2040" s="1"/>
      <c r="F2040" s="187"/>
      <c r="G2040" s="187"/>
      <c r="H2040" s="80" t="str">
        <f>IF(ISERROR(IF(ISERROR(VLOOKUP((LEFT(D2040,2)),'Fed. Agency Identifier Table'!A$2:C$63,3,FALSE)),(VLOOKUP((LEFT(D2040,1)),'Fed. Agency Identifier Table'!A$2:C$63,3,FALSE)),(VLOOKUP((LEFT(D2040,2)),'Fed. Agency Identifier Table'!A$2:C$63,3,FALSE)))),"",(IF(ISERROR(VLOOKUP((LEFT(D2040,2)),'Fed. Agency Identifier Table'!A$2:C$63,3,FALSE)),(VLOOKUP((LEFT(D2040,1)),'Fed. Agency Identifier Table'!A$2:C$63,3,FALSE)),(VLOOKUP((LEFT(D2040,2)),'Fed. Agency Identifier Table'!A$2:C$63,3,FALSE)))))</f>
        <v/>
      </c>
      <c r="I2040" s="150" t="str">
        <f>IF(ISNUMBER(SEARCH("*.unk*",D2040)),"Other Federal Awards",IF(ISERROR(VLOOKUP(D2040,'CFDA Program Titles Table'!A$2:C$2607,3,FALSE)),"",VLOOKUP(D2040,'CFDA Program Titles Table'!A$2:C$2607,3,FALSE)))</f>
        <v/>
      </c>
      <c r="J2040" s="70"/>
      <c r="K2040" s="70"/>
      <c r="L2040" s="2"/>
      <c r="M2040" s="10"/>
      <c r="N2040" s="10"/>
      <c r="R2040" s="17"/>
      <c r="S2040" s="106" t="str">
        <f>IFERROR(IF(J2040="Y", "Research And Development Programs Cluster:", VLOOKUP(D2040,'Cluster Info'!$A$2:$B$113,2,FALSE)), "Non Cluster:")</f>
        <v>Non Cluster:</v>
      </c>
      <c r="T2040" s="106">
        <f t="shared" si="155"/>
        <v>0</v>
      </c>
      <c r="U2040" s="106">
        <f t="shared" si="157"/>
        <v>0</v>
      </c>
      <c r="V2040" s="106">
        <f t="shared" si="158"/>
        <v>0</v>
      </c>
      <c r="W2040" s="119">
        <f t="shared" si="156"/>
        <v>0</v>
      </c>
      <c r="X2040" s="106">
        <f t="shared" si="159"/>
        <v>0</v>
      </c>
    </row>
    <row r="2041" spans="1:24" ht="14">
      <c r="A2041" s="198"/>
      <c r="D2041" s="1"/>
      <c r="E2041" s="1"/>
      <c r="F2041" s="187"/>
      <c r="G2041" s="187"/>
      <c r="H2041" s="80" t="str">
        <f>IF(ISERROR(IF(ISERROR(VLOOKUP((LEFT(D2041,2)),'Fed. Agency Identifier Table'!A$2:C$63,3,FALSE)),(VLOOKUP((LEFT(D2041,1)),'Fed. Agency Identifier Table'!A$2:C$63,3,FALSE)),(VLOOKUP((LEFT(D2041,2)),'Fed. Agency Identifier Table'!A$2:C$63,3,FALSE)))),"",(IF(ISERROR(VLOOKUP((LEFT(D2041,2)),'Fed. Agency Identifier Table'!A$2:C$63,3,FALSE)),(VLOOKUP((LEFT(D2041,1)),'Fed. Agency Identifier Table'!A$2:C$63,3,FALSE)),(VLOOKUP((LEFT(D2041,2)),'Fed. Agency Identifier Table'!A$2:C$63,3,FALSE)))))</f>
        <v/>
      </c>
      <c r="I2041" s="150" t="str">
        <f>IF(ISNUMBER(SEARCH("*.unk*",D2041)),"Other Federal Awards",IF(ISERROR(VLOOKUP(D2041,'CFDA Program Titles Table'!A$2:C$2607,3,FALSE)),"",VLOOKUP(D2041,'CFDA Program Titles Table'!A$2:C$2607,3,FALSE)))</f>
        <v/>
      </c>
      <c r="J2041" s="70"/>
      <c r="K2041" s="70"/>
      <c r="L2041" s="2"/>
      <c r="M2041" s="10"/>
      <c r="N2041" s="10"/>
      <c r="R2041" s="17"/>
      <c r="S2041" s="106" t="str">
        <f>IFERROR(IF(J2041="Y", "Research And Development Programs Cluster:", VLOOKUP(D2041,'Cluster Info'!$A$2:$B$113,2,FALSE)), "Non Cluster:")</f>
        <v>Non Cluster:</v>
      </c>
      <c r="T2041" s="106">
        <f t="shared" si="155"/>
        <v>0</v>
      </c>
      <c r="U2041" s="106">
        <f t="shared" si="157"/>
        <v>0</v>
      </c>
      <c r="V2041" s="106">
        <f t="shared" si="158"/>
        <v>0</v>
      </c>
      <c r="W2041" s="119">
        <f t="shared" si="156"/>
        <v>0</v>
      </c>
      <c r="X2041" s="106">
        <f t="shared" si="159"/>
        <v>0</v>
      </c>
    </row>
    <row r="2042" spans="1:24" ht="14">
      <c r="A2042" s="198"/>
      <c r="D2042" s="1"/>
      <c r="E2042" s="1"/>
      <c r="F2042" s="187"/>
      <c r="G2042" s="187"/>
      <c r="H2042" s="80" t="str">
        <f>IF(ISERROR(IF(ISERROR(VLOOKUP((LEFT(D2042,2)),'Fed. Agency Identifier Table'!A$2:C$63,3,FALSE)),(VLOOKUP((LEFT(D2042,1)),'Fed. Agency Identifier Table'!A$2:C$63,3,FALSE)),(VLOOKUP((LEFT(D2042,2)),'Fed. Agency Identifier Table'!A$2:C$63,3,FALSE)))),"",(IF(ISERROR(VLOOKUP((LEFT(D2042,2)),'Fed. Agency Identifier Table'!A$2:C$63,3,FALSE)),(VLOOKUP((LEFT(D2042,1)),'Fed. Agency Identifier Table'!A$2:C$63,3,FALSE)),(VLOOKUP((LEFT(D2042,2)),'Fed. Agency Identifier Table'!A$2:C$63,3,FALSE)))))</f>
        <v/>
      </c>
      <c r="I2042" s="150" t="str">
        <f>IF(ISNUMBER(SEARCH("*.unk*",D2042)),"Other Federal Awards",IF(ISERROR(VLOOKUP(D2042,'CFDA Program Titles Table'!A$2:C$2607,3,FALSE)),"",VLOOKUP(D2042,'CFDA Program Titles Table'!A$2:C$2607,3,FALSE)))</f>
        <v/>
      </c>
      <c r="J2042" s="70"/>
      <c r="K2042" s="70"/>
      <c r="L2042" s="2"/>
      <c r="M2042" s="10"/>
      <c r="N2042" s="10"/>
      <c r="R2042" s="17"/>
      <c r="S2042" s="106" t="str">
        <f>IFERROR(IF(J2042="Y", "Research And Development Programs Cluster:", VLOOKUP(D2042,'Cluster Info'!$A$2:$B$113,2,FALSE)), "Non Cluster:")</f>
        <v>Non Cluster:</v>
      </c>
      <c r="T2042" s="106">
        <f t="shared" si="155"/>
        <v>0</v>
      </c>
      <c r="U2042" s="106">
        <f t="shared" si="157"/>
        <v>0</v>
      </c>
      <c r="V2042" s="106">
        <f t="shared" si="158"/>
        <v>0</v>
      </c>
      <c r="W2042" s="119">
        <f t="shared" si="156"/>
        <v>0</v>
      </c>
      <c r="X2042" s="106">
        <f t="shared" si="159"/>
        <v>0</v>
      </c>
    </row>
    <row r="2043" spans="1:24" ht="14">
      <c r="A2043" s="198"/>
      <c r="D2043" s="1"/>
      <c r="E2043" s="1"/>
      <c r="F2043" s="187"/>
      <c r="G2043" s="187"/>
      <c r="H2043" s="80" t="str">
        <f>IF(ISERROR(IF(ISERROR(VLOOKUP((LEFT(D2043,2)),'Fed. Agency Identifier Table'!A$2:C$63,3,FALSE)),(VLOOKUP((LEFT(D2043,1)),'Fed. Agency Identifier Table'!A$2:C$63,3,FALSE)),(VLOOKUP((LEFT(D2043,2)),'Fed. Agency Identifier Table'!A$2:C$63,3,FALSE)))),"",(IF(ISERROR(VLOOKUP((LEFT(D2043,2)),'Fed. Agency Identifier Table'!A$2:C$63,3,FALSE)),(VLOOKUP((LEFT(D2043,1)),'Fed. Agency Identifier Table'!A$2:C$63,3,FALSE)),(VLOOKUP((LEFT(D2043,2)),'Fed. Agency Identifier Table'!A$2:C$63,3,FALSE)))))</f>
        <v/>
      </c>
      <c r="I2043" s="150" t="str">
        <f>IF(ISNUMBER(SEARCH("*.unk*",D2043)),"Other Federal Awards",IF(ISERROR(VLOOKUP(D2043,'CFDA Program Titles Table'!A$2:C$2607,3,FALSE)),"",VLOOKUP(D2043,'CFDA Program Titles Table'!A$2:C$2607,3,FALSE)))</f>
        <v/>
      </c>
      <c r="J2043" s="70"/>
      <c r="K2043" s="70"/>
      <c r="L2043" s="2"/>
      <c r="M2043" s="10"/>
      <c r="N2043" s="10"/>
      <c r="R2043" s="17"/>
      <c r="S2043" s="106" t="str">
        <f>IFERROR(IF(J2043="Y", "Research And Development Programs Cluster:", VLOOKUP(D2043,'Cluster Info'!$A$2:$B$113,2,FALSE)), "Non Cluster:")</f>
        <v>Non Cluster:</v>
      </c>
      <c r="T2043" s="106">
        <f t="shared" si="155"/>
        <v>0</v>
      </c>
      <c r="U2043" s="106">
        <f t="shared" si="157"/>
        <v>0</v>
      </c>
      <c r="V2043" s="106">
        <f t="shared" si="158"/>
        <v>0</v>
      </c>
      <c r="W2043" s="119">
        <f t="shared" si="156"/>
        <v>0</v>
      </c>
      <c r="X2043" s="106">
        <f t="shared" si="159"/>
        <v>0</v>
      </c>
    </row>
    <row r="2044" spans="1:24" ht="14">
      <c r="A2044" s="198"/>
      <c r="D2044" s="1"/>
      <c r="E2044" s="1"/>
      <c r="F2044" s="187"/>
      <c r="G2044" s="187"/>
      <c r="H2044" s="80" t="str">
        <f>IF(ISERROR(IF(ISERROR(VLOOKUP((LEFT(D2044,2)),'Fed. Agency Identifier Table'!A$2:C$63,3,FALSE)),(VLOOKUP((LEFT(D2044,1)),'Fed. Agency Identifier Table'!A$2:C$63,3,FALSE)),(VLOOKUP((LEFT(D2044,2)),'Fed. Agency Identifier Table'!A$2:C$63,3,FALSE)))),"",(IF(ISERROR(VLOOKUP((LEFT(D2044,2)),'Fed. Agency Identifier Table'!A$2:C$63,3,FALSE)),(VLOOKUP((LEFT(D2044,1)),'Fed. Agency Identifier Table'!A$2:C$63,3,FALSE)),(VLOOKUP((LEFT(D2044,2)),'Fed. Agency Identifier Table'!A$2:C$63,3,FALSE)))))</f>
        <v/>
      </c>
      <c r="I2044" s="150" t="str">
        <f>IF(ISNUMBER(SEARCH("*.unk*",D2044)),"Other Federal Awards",IF(ISERROR(VLOOKUP(D2044,'CFDA Program Titles Table'!A$2:C$2607,3,FALSE)),"",VLOOKUP(D2044,'CFDA Program Titles Table'!A$2:C$2607,3,FALSE)))</f>
        <v/>
      </c>
      <c r="J2044" s="70"/>
      <c r="K2044" s="70"/>
      <c r="L2044" s="2"/>
      <c r="M2044" s="10"/>
      <c r="N2044" s="10"/>
      <c r="R2044" s="17"/>
      <c r="S2044" s="106" t="str">
        <f>IFERROR(IF(J2044="Y", "Research And Development Programs Cluster:", VLOOKUP(D2044,'Cluster Info'!$A$2:$B$113,2,FALSE)), "Non Cluster:")</f>
        <v>Non Cluster:</v>
      </c>
      <c r="T2044" s="106">
        <f t="shared" si="155"/>
        <v>0</v>
      </c>
      <c r="U2044" s="106">
        <f t="shared" si="157"/>
        <v>0</v>
      </c>
      <c r="V2044" s="106">
        <f t="shared" si="158"/>
        <v>0</v>
      </c>
      <c r="W2044" s="119">
        <f t="shared" si="156"/>
        <v>0</v>
      </c>
      <c r="X2044" s="106">
        <f t="shared" si="159"/>
        <v>0</v>
      </c>
    </row>
    <row r="2045" spans="1:24" ht="14">
      <c r="A2045" s="198"/>
      <c r="D2045" s="1"/>
      <c r="E2045" s="1"/>
      <c r="F2045" s="187"/>
      <c r="G2045" s="187"/>
      <c r="H2045" s="80" t="str">
        <f>IF(ISERROR(IF(ISERROR(VLOOKUP((LEFT(D2045,2)),'Fed. Agency Identifier Table'!A$2:C$63,3,FALSE)),(VLOOKUP((LEFT(D2045,1)),'Fed. Agency Identifier Table'!A$2:C$63,3,FALSE)),(VLOOKUP((LEFT(D2045,2)),'Fed. Agency Identifier Table'!A$2:C$63,3,FALSE)))),"",(IF(ISERROR(VLOOKUP((LEFT(D2045,2)),'Fed. Agency Identifier Table'!A$2:C$63,3,FALSE)),(VLOOKUP((LEFT(D2045,1)),'Fed. Agency Identifier Table'!A$2:C$63,3,FALSE)),(VLOOKUP((LEFT(D2045,2)),'Fed. Agency Identifier Table'!A$2:C$63,3,FALSE)))))</f>
        <v/>
      </c>
      <c r="I2045" s="150" t="str">
        <f>IF(ISNUMBER(SEARCH("*.unk*",D2045)),"Other Federal Awards",IF(ISERROR(VLOOKUP(D2045,'CFDA Program Titles Table'!A$2:C$2607,3,FALSE)),"",VLOOKUP(D2045,'CFDA Program Titles Table'!A$2:C$2607,3,FALSE)))</f>
        <v/>
      </c>
      <c r="J2045" s="70"/>
      <c r="K2045" s="70"/>
      <c r="L2045" s="2"/>
      <c r="M2045" s="10"/>
      <c r="N2045" s="10"/>
      <c r="R2045" s="17"/>
      <c r="S2045" s="106" t="str">
        <f>IFERROR(IF(J2045="Y", "Research And Development Programs Cluster:", VLOOKUP(D2045,'Cluster Info'!$A$2:$B$113,2,FALSE)), "Non Cluster:")</f>
        <v>Non Cluster:</v>
      </c>
      <c r="T2045" s="106">
        <f t="shared" si="155"/>
        <v>0</v>
      </c>
      <c r="U2045" s="106">
        <f t="shared" si="157"/>
        <v>0</v>
      </c>
      <c r="V2045" s="106">
        <f t="shared" si="158"/>
        <v>0</v>
      </c>
      <c r="W2045" s="119">
        <f t="shared" si="156"/>
        <v>0</v>
      </c>
      <c r="X2045" s="106">
        <f t="shared" si="159"/>
        <v>0</v>
      </c>
    </row>
    <row r="2046" spans="1:24" ht="14">
      <c r="A2046" s="198"/>
      <c r="D2046" s="1"/>
      <c r="E2046" s="1"/>
      <c r="F2046" s="187"/>
      <c r="G2046" s="187"/>
      <c r="H2046" s="80" t="str">
        <f>IF(ISERROR(IF(ISERROR(VLOOKUP((LEFT(D2046,2)),'Fed. Agency Identifier Table'!A$2:C$63,3,FALSE)),(VLOOKUP((LEFT(D2046,1)),'Fed. Agency Identifier Table'!A$2:C$63,3,FALSE)),(VLOOKUP((LEFT(D2046,2)),'Fed. Agency Identifier Table'!A$2:C$63,3,FALSE)))),"",(IF(ISERROR(VLOOKUP((LEFT(D2046,2)),'Fed. Agency Identifier Table'!A$2:C$63,3,FALSE)),(VLOOKUP((LEFT(D2046,1)),'Fed. Agency Identifier Table'!A$2:C$63,3,FALSE)),(VLOOKUP((LEFT(D2046,2)),'Fed. Agency Identifier Table'!A$2:C$63,3,FALSE)))))</f>
        <v/>
      </c>
      <c r="I2046" s="150" t="str">
        <f>IF(ISNUMBER(SEARCH("*.unk*",D2046)),"Other Federal Awards",IF(ISERROR(VLOOKUP(D2046,'CFDA Program Titles Table'!A$2:C$2607,3,FALSE)),"",VLOOKUP(D2046,'CFDA Program Titles Table'!A$2:C$2607,3,FALSE)))</f>
        <v/>
      </c>
      <c r="J2046" s="70"/>
      <c r="K2046" s="70"/>
      <c r="L2046" s="2"/>
      <c r="M2046" s="10"/>
      <c r="N2046" s="10"/>
      <c r="R2046" s="17"/>
      <c r="S2046" s="106" t="str">
        <f>IFERROR(IF(J2046="Y", "Research And Development Programs Cluster:", VLOOKUP(D2046,'Cluster Info'!$A$2:$B$113,2,FALSE)), "Non Cluster:")</f>
        <v>Non Cluster:</v>
      </c>
      <c r="T2046" s="106">
        <f t="shared" si="155"/>
        <v>0</v>
      </c>
      <c r="U2046" s="106">
        <f t="shared" si="157"/>
        <v>0</v>
      </c>
      <c r="V2046" s="106">
        <f t="shared" si="158"/>
        <v>0</v>
      </c>
      <c r="W2046" s="119">
        <f t="shared" si="156"/>
        <v>0</v>
      </c>
      <c r="X2046" s="106">
        <f t="shared" si="159"/>
        <v>0</v>
      </c>
    </row>
    <row r="2047" spans="1:24" ht="14">
      <c r="A2047" s="198"/>
      <c r="D2047" s="1"/>
      <c r="E2047" s="1"/>
      <c r="F2047" s="187"/>
      <c r="G2047" s="187"/>
      <c r="H2047" s="80" t="str">
        <f>IF(ISERROR(IF(ISERROR(VLOOKUP((LEFT(D2047,2)),'Fed. Agency Identifier Table'!A$2:C$63,3,FALSE)),(VLOOKUP((LEFT(D2047,1)),'Fed. Agency Identifier Table'!A$2:C$63,3,FALSE)),(VLOOKUP((LEFT(D2047,2)),'Fed. Agency Identifier Table'!A$2:C$63,3,FALSE)))),"",(IF(ISERROR(VLOOKUP((LEFT(D2047,2)),'Fed. Agency Identifier Table'!A$2:C$63,3,FALSE)),(VLOOKUP((LEFT(D2047,1)),'Fed. Agency Identifier Table'!A$2:C$63,3,FALSE)),(VLOOKUP((LEFT(D2047,2)),'Fed. Agency Identifier Table'!A$2:C$63,3,FALSE)))))</f>
        <v/>
      </c>
      <c r="I2047" s="150" t="str">
        <f>IF(ISNUMBER(SEARCH("*.unk*",D2047)),"Other Federal Awards",IF(ISERROR(VLOOKUP(D2047,'CFDA Program Titles Table'!A$2:C$2607,3,FALSE)),"",VLOOKUP(D2047,'CFDA Program Titles Table'!A$2:C$2607,3,FALSE)))</f>
        <v/>
      </c>
      <c r="J2047" s="70"/>
      <c r="K2047" s="70"/>
      <c r="L2047" s="2"/>
      <c r="M2047" s="10"/>
      <c r="N2047" s="10"/>
      <c r="R2047" s="17"/>
      <c r="S2047" s="106" t="str">
        <f>IFERROR(IF(J2047="Y", "Research And Development Programs Cluster:", VLOOKUP(D2047,'Cluster Info'!$A$2:$B$113,2,FALSE)), "Non Cluster:")</f>
        <v>Non Cluster:</v>
      </c>
      <c r="T2047" s="106">
        <f t="shared" si="155"/>
        <v>0</v>
      </c>
      <c r="U2047" s="106">
        <f t="shared" si="157"/>
        <v>0</v>
      </c>
      <c r="V2047" s="106">
        <f t="shared" si="158"/>
        <v>0</v>
      </c>
      <c r="W2047" s="119">
        <f t="shared" si="156"/>
        <v>0</v>
      </c>
      <c r="X2047" s="106">
        <f t="shared" si="159"/>
        <v>0</v>
      </c>
    </row>
    <row r="2048" spans="1:24" ht="14">
      <c r="A2048" s="198"/>
      <c r="D2048" s="1"/>
      <c r="E2048" s="1"/>
      <c r="F2048" s="187"/>
      <c r="G2048" s="187"/>
      <c r="H2048" s="80" t="str">
        <f>IF(ISERROR(IF(ISERROR(VLOOKUP((LEFT(D2048,2)),'Fed. Agency Identifier Table'!A$2:C$63,3,FALSE)),(VLOOKUP((LEFT(D2048,1)),'Fed. Agency Identifier Table'!A$2:C$63,3,FALSE)),(VLOOKUP((LEFT(D2048,2)),'Fed. Agency Identifier Table'!A$2:C$63,3,FALSE)))),"",(IF(ISERROR(VLOOKUP((LEFT(D2048,2)),'Fed. Agency Identifier Table'!A$2:C$63,3,FALSE)),(VLOOKUP((LEFT(D2048,1)),'Fed. Agency Identifier Table'!A$2:C$63,3,FALSE)),(VLOOKUP((LEFT(D2048,2)),'Fed. Agency Identifier Table'!A$2:C$63,3,FALSE)))))</f>
        <v/>
      </c>
      <c r="I2048" s="150" t="str">
        <f>IF(ISNUMBER(SEARCH("*.unk*",D2048)),"Other Federal Awards",IF(ISERROR(VLOOKUP(D2048,'CFDA Program Titles Table'!A$2:C$2607,3,FALSE)),"",VLOOKUP(D2048,'CFDA Program Titles Table'!A$2:C$2607,3,FALSE)))</f>
        <v/>
      </c>
      <c r="J2048" s="70"/>
      <c r="K2048" s="70"/>
      <c r="L2048" s="2"/>
      <c r="M2048" s="10"/>
      <c r="N2048" s="10"/>
      <c r="R2048" s="17"/>
      <c r="S2048" s="106" t="str">
        <f>IFERROR(IF(J2048="Y", "Research And Development Programs Cluster:", VLOOKUP(D2048,'Cluster Info'!$A$2:$B$113,2,FALSE)), "Non Cluster:")</f>
        <v>Non Cluster:</v>
      </c>
      <c r="T2048" s="106">
        <f t="shared" si="155"/>
        <v>0</v>
      </c>
      <c r="U2048" s="106">
        <f t="shared" si="157"/>
        <v>0</v>
      </c>
      <c r="V2048" s="106">
        <f t="shared" si="158"/>
        <v>0</v>
      </c>
      <c r="W2048" s="119">
        <f t="shared" si="156"/>
        <v>0</v>
      </c>
      <c r="X2048" s="106">
        <f t="shared" si="159"/>
        <v>0</v>
      </c>
    </row>
    <row r="2049" spans="1:24" ht="14">
      <c r="A2049" s="198"/>
      <c r="D2049" s="1"/>
      <c r="E2049" s="1"/>
      <c r="F2049" s="187"/>
      <c r="G2049" s="187"/>
      <c r="H2049" s="80" t="str">
        <f>IF(ISERROR(IF(ISERROR(VLOOKUP((LEFT(D2049,2)),'Fed. Agency Identifier Table'!A$2:C$63,3,FALSE)),(VLOOKUP((LEFT(D2049,1)),'Fed. Agency Identifier Table'!A$2:C$63,3,FALSE)),(VLOOKUP((LEFT(D2049,2)),'Fed. Agency Identifier Table'!A$2:C$63,3,FALSE)))),"",(IF(ISERROR(VLOOKUP((LEFT(D2049,2)),'Fed. Agency Identifier Table'!A$2:C$63,3,FALSE)),(VLOOKUP((LEFT(D2049,1)),'Fed. Agency Identifier Table'!A$2:C$63,3,FALSE)),(VLOOKUP((LEFT(D2049,2)),'Fed. Agency Identifier Table'!A$2:C$63,3,FALSE)))))</f>
        <v/>
      </c>
      <c r="I2049" s="150" t="str">
        <f>IF(ISNUMBER(SEARCH("*.unk*",D2049)),"Other Federal Awards",IF(ISERROR(VLOOKUP(D2049,'CFDA Program Titles Table'!A$2:C$2607,3,FALSE)),"",VLOOKUP(D2049,'CFDA Program Titles Table'!A$2:C$2607,3,FALSE)))</f>
        <v/>
      </c>
      <c r="J2049" s="70"/>
      <c r="K2049" s="70"/>
      <c r="L2049" s="2"/>
      <c r="M2049" s="10"/>
      <c r="N2049" s="10"/>
      <c r="R2049" s="17"/>
      <c r="S2049" s="106" t="str">
        <f>IFERROR(IF(J2049="Y", "Research And Development Programs Cluster:", VLOOKUP(D2049,'Cluster Info'!$A$2:$B$113,2,FALSE)), "Non Cluster:")</f>
        <v>Non Cluster:</v>
      </c>
      <c r="T2049" s="106">
        <f t="shared" si="155"/>
        <v>0</v>
      </c>
      <c r="U2049" s="106">
        <f t="shared" si="157"/>
        <v>0</v>
      </c>
      <c r="V2049" s="106">
        <f t="shared" si="158"/>
        <v>0</v>
      </c>
      <c r="W2049" s="119">
        <f t="shared" si="156"/>
        <v>0</v>
      </c>
      <c r="X2049" s="106">
        <f t="shared" si="159"/>
        <v>0</v>
      </c>
    </row>
    <row r="2050" spans="1:24" ht="14">
      <c r="A2050" s="198"/>
      <c r="D2050" s="1"/>
      <c r="E2050" s="1"/>
      <c r="F2050" s="187"/>
      <c r="G2050" s="187"/>
      <c r="H2050" s="80" t="str">
        <f>IF(ISERROR(IF(ISERROR(VLOOKUP((LEFT(D2050,2)),'Fed. Agency Identifier Table'!A$2:C$63,3,FALSE)),(VLOOKUP((LEFT(D2050,1)),'Fed. Agency Identifier Table'!A$2:C$63,3,FALSE)),(VLOOKUP((LEFT(D2050,2)),'Fed. Agency Identifier Table'!A$2:C$63,3,FALSE)))),"",(IF(ISERROR(VLOOKUP((LEFT(D2050,2)),'Fed. Agency Identifier Table'!A$2:C$63,3,FALSE)),(VLOOKUP((LEFT(D2050,1)),'Fed. Agency Identifier Table'!A$2:C$63,3,FALSE)),(VLOOKUP((LEFT(D2050,2)),'Fed. Agency Identifier Table'!A$2:C$63,3,FALSE)))))</f>
        <v/>
      </c>
      <c r="I2050" s="150" t="str">
        <f>IF(ISNUMBER(SEARCH("*.unk*",D2050)),"Other Federal Awards",IF(ISERROR(VLOOKUP(D2050,'CFDA Program Titles Table'!A$2:C$2607,3,FALSE)),"",VLOOKUP(D2050,'CFDA Program Titles Table'!A$2:C$2607,3,FALSE)))</f>
        <v/>
      </c>
      <c r="J2050" s="70"/>
      <c r="K2050" s="70"/>
      <c r="L2050" s="2"/>
      <c r="M2050" s="10"/>
      <c r="N2050" s="10"/>
      <c r="R2050" s="17"/>
      <c r="S2050" s="106" t="str">
        <f>IFERROR(IF(J2050="Y", "Research And Development Programs Cluster:", VLOOKUP(D2050,'Cluster Info'!$A$2:$B$113,2,FALSE)), "Non Cluster:")</f>
        <v>Non Cluster:</v>
      </c>
      <c r="T2050" s="106">
        <f t="shared" ref="T2050:T2113" si="160">IF(E2050="Y","ARRA - "&amp;N2050, N2050)</f>
        <v>0</v>
      </c>
      <c r="U2050" s="106">
        <f t="shared" si="157"/>
        <v>0</v>
      </c>
      <c r="V2050" s="106">
        <f t="shared" si="158"/>
        <v>0</v>
      </c>
      <c r="W2050" s="119">
        <f t="shared" ref="W2050:W2113" si="161">IF(AND(J2050="Y",I2050="Other Federal Awards"),(LEFT(D2050,2)&amp;".RD"),D2050)</f>
        <v>0</v>
      </c>
      <c r="X2050" s="106">
        <f t="shared" si="159"/>
        <v>0</v>
      </c>
    </row>
    <row r="2051" spans="1:24" ht="14">
      <c r="A2051" s="198"/>
      <c r="D2051" s="1"/>
      <c r="E2051" s="1"/>
      <c r="F2051" s="187"/>
      <c r="G2051" s="187"/>
      <c r="H2051" s="80" t="str">
        <f>IF(ISERROR(IF(ISERROR(VLOOKUP((LEFT(D2051,2)),'Fed. Agency Identifier Table'!A$2:C$63,3,FALSE)),(VLOOKUP((LEFT(D2051,1)),'Fed. Agency Identifier Table'!A$2:C$63,3,FALSE)),(VLOOKUP((LEFT(D2051,2)),'Fed. Agency Identifier Table'!A$2:C$63,3,FALSE)))),"",(IF(ISERROR(VLOOKUP((LEFT(D2051,2)),'Fed. Agency Identifier Table'!A$2:C$63,3,FALSE)),(VLOOKUP((LEFT(D2051,1)),'Fed. Agency Identifier Table'!A$2:C$63,3,FALSE)),(VLOOKUP((LEFT(D2051,2)),'Fed. Agency Identifier Table'!A$2:C$63,3,FALSE)))))</f>
        <v/>
      </c>
      <c r="I2051" s="150" t="str">
        <f>IF(ISNUMBER(SEARCH("*.unk*",D2051)),"Other Federal Awards",IF(ISERROR(VLOOKUP(D2051,'CFDA Program Titles Table'!A$2:C$2607,3,FALSE)),"",VLOOKUP(D2051,'CFDA Program Titles Table'!A$2:C$2607,3,FALSE)))</f>
        <v/>
      </c>
      <c r="J2051" s="70"/>
      <c r="K2051" s="70"/>
      <c r="L2051" s="2"/>
      <c r="M2051" s="10"/>
      <c r="N2051" s="10"/>
      <c r="R2051" s="17"/>
      <c r="S2051" s="106" t="str">
        <f>IFERROR(IF(J2051="Y", "Research And Development Programs Cluster:", VLOOKUP(D2051,'Cluster Info'!$A$2:$B$113,2,FALSE)), "Non Cluster:")</f>
        <v>Non Cluster:</v>
      </c>
      <c r="T2051" s="106">
        <f t="shared" si="160"/>
        <v>0</v>
      </c>
      <c r="U2051" s="106">
        <f t="shared" ref="U2051:U2114" si="162">IF(F2051="Y","COVID-19 - "&amp;N2051, N2051)</f>
        <v>0</v>
      </c>
      <c r="V2051" s="106">
        <f t="shared" ref="V2051:V2114" si="163">IF(G2051="Y","ARP - "&amp;N2051, N2051)</f>
        <v>0</v>
      </c>
      <c r="W2051" s="119">
        <f t="shared" si="161"/>
        <v>0</v>
      </c>
      <c r="X2051" s="106">
        <f t="shared" ref="X2051:X2114" si="164">O2051-P2051</f>
        <v>0</v>
      </c>
    </row>
    <row r="2052" spans="1:24" ht="14">
      <c r="A2052" s="198"/>
      <c r="D2052" s="1"/>
      <c r="E2052" s="1"/>
      <c r="F2052" s="187"/>
      <c r="G2052" s="187"/>
      <c r="H2052" s="80" t="str">
        <f>IF(ISERROR(IF(ISERROR(VLOOKUP((LEFT(D2052,2)),'Fed. Agency Identifier Table'!A$2:C$63,3,FALSE)),(VLOOKUP((LEFT(D2052,1)),'Fed. Agency Identifier Table'!A$2:C$63,3,FALSE)),(VLOOKUP((LEFT(D2052,2)),'Fed. Agency Identifier Table'!A$2:C$63,3,FALSE)))),"",(IF(ISERROR(VLOOKUP((LEFT(D2052,2)),'Fed. Agency Identifier Table'!A$2:C$63,3,FALSE)),(VLOOKUP((LEFT(D2052,1)),'Fed. Agency Identifier Table'!A$2:C$63,3,FALSE)),(VLOOKUP((LEFT(D2052,2)),'Fed. Agency Identifier Table'!A$2:C$63,3,FALSE)))))</f>
        <v/>
      </c>
      <c r="I2052" s="150" t="str">
        <f>IF(ISNUMBER(SEARCH("*.unk*",D2052)),"Other Federal Awards",IF(ISERROR(VLOOKUP(D2052,'CFDA Program Titles Table'!A$2:C$2607,3,FALSE)),"",VLOOKUP(D2052,'CFDA Program Titles Table'!A$2:C$2607,3,FALSE)))</f>
        <v/>
      </c>
      <c r="J2052" s="70"/>
      <c r="K2052" s="70"/>
      <c r="L2052" s="2"/>
      <c r="M2052" s="10"/>
      <c r="N2052" s="10"/>
      <c r="R2052" s="17"/>
      <c r="S2052" s="106" t="str">
        <f>IFERROR(IF(J2052="Y", "Research And Development Programs Cluster:", VLOOKUP(D2052,'Cluster Info'!$A$2:$B$113,2,FALSE)), "Non Cluster:")</f>
        <v>Non Cluster:</v>
      </c>
      <c r="T2052" s="106">
        <f t="shared" si="160"/>
        <v>0</v>
      </c>
      <c r="U2052" s="106">
        <f t="shared" si="162"/>
        <v>0</v>
      </c>
      <c r="V2052" s="106">
        <f t="shared" si="163"/>
        <v>0</v>
      </c>
      <c r="W2052" s="119">
        <f t="shared" si="161"/>
        <v>0</v>
      </c>
      <c r="X2052" s="106">
        <f t="shared" si="164"/>
        <v>0</v>
      </c>
    </row>
    <row r="2053" spans="1:24" ht="14">
      <c r="A2053" s="198"/>
      <c r="D2053" s="1"/>
      <c r="E2053" s="1"/>
      <c r="F2053" s="187"/>
      <c r="G2053" s="187"/>
      <c r="H2053" s="80" t="str">
        <f>IF(ISERROR(IF(ISERROR(VLOOKUP((LEFT(D2053,2)),'Fed. Agency Identifier Table'!A$2:C$63,3,FALSE)),(VLOOKUP((LEFT(D2053,1)),'Fed. Agency Identifier Table'!A$2:C$63,3,FALSE)),(VLOOKUP((LEFT(D2053,2)),'Fed. Agency Identifier Table'!A$2:C$63,3,FALSE)))),"",(IF(ISERROR(VLOOKUP((LEFT(D2053,2)),'Fed. Agency Identifier Table'!A$2:C$63,3,FALSE)),(VLOOKUP((LEFT(D2053,1)),'Fed. Agency Identifier Table'!A$2:C$63,3,FALSE)),(VLOOKUP((LEFT(D2053,2)),'Fed. Agency Identifier Table'!A$2:C$63,3,FALSE)))))</f>
        <v/>
      </c>
      <c r="I2053" s="150" t="str">
        <f>IF(ISNUMBER(SEARCH("*.unk*",D2053)),"Other Federal Awards",IF(ISERROR(VLOOKUP(D2053,'CFDA Program Titles Table'!A$2:C$2607,3,FALSE)),"",VLOOKUP(D2053,'CFDA Program Titles Table'!A$2:C$2607,3,FALSE)))</f>
        <v/>
      </c>
      <c r="J2053" s="70"/>
      <c r="K2053" s="70"/>
      <c r="L2053" s="2"/>
      <c r="M2053" s="10"/>
      <c r="N2053" s="10"/>
      <c r="R2053" s="17"/>
      <c r="S2053" s="106" t="str">
        <f>IFERROR(IF(J2053="Y", "Research And Development Programs Cluster:", VLOOKUP(D2053,'Cluster Info'!$A$2:$B$113,2,FALSE)), "Non Cluster:")</f>
        <v>Non Cluster:</v>
      </c>
      <c r="T2053" s="106">
        <f t="shared" si="160"/>
        <v>0</v>
      </c>
      <c r="U2053" s="106">
        <f t="shared" si="162"/>
        <v>0</v>
      </c>
      <c r="V2053" s="106">
        <f t="shared" si="163"/>
        <v>0</v>
      </c>
      <c r="W2053" s="119">
        <f t="shared" si="161"/>
        <v>0</v>
      </c>
      <c r="X2053" s="106">
        <f t="shared" si="164"/>
        <v>0</v>
      </c>
    </row>
    <row r="2054" spans="1:24" ht="14">
      <c r="A2054" s="198"/>
      <c r="D2054" s="1"/>
      <c r="E2054" s="1"/>
      <c r="F2054" s="187"/>
      <c r="G2054" s="187"/>
      <c r="H2054" s="80" t="str">
        <f>IF(ISERROR(IF(ISERROR(VLOOKUP((LEFT(D2054,2)),'Fed. Agency Identifier Table'!A$2:C$63,3,FALSE)),(VLOOKUP((LEFT(D2054,1)),'Fed. Agency Identifier Table'!A$2:C$63,3,FALSE)),(VLOOKUP((LEFT(D2054,2)),'Fed. Agency Identifier Table'!A$2:C$63,3,FALSE)))),"",(IF(ISERROR(VLOOKUP((LEFT(D2054,2)),'Fed. Agency Identifier Table'!A$2:C$63,3,FALSE)),(VLOOKUP((LEFT(D2054,1)),'Fed. Agency Identifier Table'!A$2:C$63,3,FALSE)),(VLOOKUP((LEFT(D2054,2)),'Fed. Agency Identifier Table'!A$2:C$63,3,FALSE)))))</f>
        <v/>
      </c>
      <c r="I2054" s="150" t="str">
        <f>IF(ISNUMBER(SEARCH("*.unk*",D2054)),"Other Federal Awards",IF(ISERROR(VLOOKUP(D2054,'CFDA Program Titles Table'!A$2:C$2607,3,FALSE)),"",VLOOKUP(D2054,'CFDA Program Titles Table'!A$2:C$2607,3,FALSE)))</f>
        <v/>
      </c>
      <c r="J2054" s="70"/>
      <c r="K2054" s="70"/>
      <c r="L2054" s="2"/>
      <c r="M2054" s="10"/>
      <c r="N2054" s="10"/>
      <c r="R2054" s="17"/>
      <c r="S2054" s="106" t="str">
        <f>IFERROR(IF(J2054="Y", "Research And Development Programs Cluster:", VLOOKUP(D2054,'Cluster Info'!$A$2:$B$113,2,FALSE)), "Non Cluster:")</f>
        <v>Non Cluster:</v>
      </c>
      <c r="T2054" s="106">
        <f t="shared" si="160"/>
        <v>0</v>
      </c>
      <c r="U2054" s="106">
        <f t="shared" si="162"/>
        <v>0</v>
      </c>
      <c r="V2054" s="106">
        <f t="shared" si="163"/>
        <v>0</v>
      </c>
      <c r="W2054" s="119">
        <f t="shared" si="161"/>
        <v>0</v>
      </c>
      <c r="X2054" s="106">
        <f t="shared" si="164"/>
        <v>0</v>
      </c>
    </row>
    <row r="2055" spans="1:24" ht="14">
      <c r="A2055" s="198"/>
      <c r="D2055" s="1"/>
      <c r="E2055" s="1"/>
      <c r="F2055" s="187"/>
      <c r="G2055" s="187"/>
      <c r="H2055" s="80" t="str">
        <f>IF(ISERROR(IF(ISERROR(VLOOKUP((LEFT(D2055,2)),'Fed. Agency Identifier Table'!A$2:C$63,3,FALSE)),(VLOOKUP((LEFT(D2055,1)),'Fed. Agency Identifier Table'!A$2:C$63,3,FALSE)),(VLOOKUP((LEFT(D2055,2)),'Fed. Agency Identifier Table'!A$2:C$63,3,FALSE)))),"",(IF(ISERROR(VLOOKUP((LEFT(D2055,2)),'Fed. Agency Identifier Table'!A$2:C$63,3,FALSE)),(VLOOKUP((LEFT(D2055,1)),'Fed. Agency Identifier Table'!A$2:C$63,3,FALSE)),(VLOOKUP((LEFT(D2055,2)),'Fed. Agency Identifier Table'!A$2:C$63,3,FALSE)))))</f>
        <v/>
      </c>
      <c r="I2055" s="150" t="str">
        <f>IF(ISNUMBER(SEARCH("*.unk*",D2055)),"Other Federal Awards",IF(ISERROR(VLOOKUP(D2055,'CFDA Program Titles Table'!A$2:C$2607,3,FALSE)),"",VLOOKUP(D2055,'CFDA Program Titles Table'!A$2:C$2607,3,FALSE)))</f>
        <v/>
      </c>
      <c r="J2055" s="70"/>
      <c r="K2055" s="70"/>
      <c r="L2055" s="2"/>
      <c r="M2055" s="10"/>
      <c r="N2055" s="10"/>
      <c r="R2055" s="17"/>
      <c r="S2055" s="106" t="str">
        <f>IFERROR(IF(J2055="Y", "Research And Development Programs Cluster:", VLOOKUP(D2055,'Cluster Info'!$A$2:$B$113,2,FALSE)), "Non Cluster:")</f>
        <v>Non Cluster:</v>
      </c>
      <c r="T2055" s="106">
        <f t="shared" si="160"/>
        <v>0</v>
      </c>
      <c r="U2055" s="106">
        <f t="shared" si="162"/>
        <v>0</v>
      </c>
      <c r="V2055" s="106">
        <f t="shared" si="163"/>
        <v>0</v>
      </c>
      <c r="W2055" s="119">
        <f t="shared" si="161"/>
        <v>0</v>
      </c>
      <c r="X2055" s="106">
        <f t="shared" si="164"/>
        <v>0</v>
      </c>
    </row>
    <row r="2056" spans="1:24" ht="14">
      <c r="A2056" s="198"/>
      <c r="D2056" s="1"/>
      <c r="E2056" s="1"/>
      <c r="F2056" s="187"/>
      <c r="G2056" s="187"/>
      <c r="H2056" s="80" t="str">
        <f>IF(ISERROR(IF(ISERROR(VLOOKUP((LEFT(D2056,2)),'Fed. Agency Identifier Table'!A$2:C$63,3,FALSE)),(VLOOKUP((LEFT(D2056,1)),'Fed. Agency Identifier Table'!A$2:C$63,3,FALSE)),(VLOOKUP((LEFT(D2056,2)),'Fed. Agency Identifier Table'!A$2:C$63,3,FALSE)))),"",(IF(ISERROR(VLOOKUP((LEFT(D2056,2)),'Fed. Agency Identifier Table'!A$2:C$63,3,FALSE)),(VLOOKUP((LEFT(D2056,1)),'Fed. Agency Identifier Table'!A$2:C$63,3,FALSE)),(VLOOKUP((LEFT(D2056,2)),'Fed. Agency Identifier Table'!A$2:C$63,3,FALSE)))))</f>
        <v/>
      </c>
      <c r="I2056" s="150" t="str">
        <f>IF(ISNUMBER(SEARCH("*.unk*",D2056)),"Other Federal Awards",IF(ISERROR(VLOOKUP(D2056,'CFDA Program Titles Table'!A$2:C$2607,3,FALSE)),"",VLOOKUP(D2056,'CFDA Program Titles Table'!A$2:C$2607,3,FALSE)))</f>
        <v/>
      </c>
      <c r="J2056" s="70"/>
      <c r="K2056" s="70"/>
      <c r="L2056" s="2"/>
      <c r="M2056" s="10"/>
      <c r="N2056" s="10"/>
      <c r="R2056" s="17"/>
      <c r="S2056" s="106" t="str">
        <f>IFERROR(IF(J2056="Y", "Research And Development Programs Cluster:", VLOOKUP(D2056,'Cluster Info'!$A$2:$B$113,2,FALSE)), "Non Cluster:")</f>
        <v>Non Cluster:</v>
      </c>
      <c r="T2056" s="106">
        <f t="shared" si="160"/>
        <v>0</v>
      </c>
      <c r="U2056" s="106">
        <f t="shared" si="162"/>
        <v>0</v>
      </c>
      <c r="V2056" s="106">
        <f t="shared" si="163"/>
        <v>0</v>
      </c>
      <c r="W2056" s="119">
        <f t="shared" si="161"/>
        <v>0</v>
      </c>
      <c r="X2056" s="106">
        <f t="shared" si="164"/>
        <v>0</v>
      </c>
    </row>
    <row r="2057" spans="1:24" ht="14">
      <c r="A2057" s="198"/>
      <c r="D2057" s="1"/>
      <c r="E2057" s="1"/>
      <c r="F2057" s="187"/>
      <c r="G2057" s="187"/>
      <c r="H2057" s="80" t="str">
        <f>IF(ISERROR(IF(ISERROR(VLOOKUP((LEFT(D2057,2)),'Fed. Agency Identifier Table'!A$2:C$63,3,FALSE)),(VLOOKUP((LEFT(D2057,1)),'Fed. Agency Identifier Table'!A$2:C$63,3,FALSE)),(VLOOKUP((LEFT(D2057,2)),'Fed. Agency Identifier Table'!A$2:C$63,3,FALSE)))),"",(IF(ISERROR(VLOOKUP((LEFT(D2057,2)),'Fed. Agency Identifier Table'!A$2:C$63,3,FALSE)),(VLOOKUP((LEFT(D2057,1)),'Fed. Agency Identifier Table'!A$2:C$63,3,FALSE)),(VLOOKUP((LEFT(D2057,2)),'Fed. Agency Identifier Table'!A$2:C$63,3,FALSE)))))</f>
        <v/>
      </c>
      <c r="I2057" s="150" t="str">
        <f>IF(ISNUMBER(SEARCH("*.unk*",D2057)),"Other Federal Awards",IF(ISERROR(VLOOKUP(D2057,'CFDA Program Titles Table'!A$2:C$2607,3,FALSE)),"",VLOOKUP(D2057,'CFDA Program Titles Table'!A$2:C$2607,3,FALSE)))</f>
        <v/>
      </c>
      <c r="J2057" s="70"/>
      <c r="K2057" s="70"/>
      <c r="L2057" s="2"/>
      <c r="M2057" s="10"/>
      <c r="N2057" s="10"/>
      <c r="R2057" s="17"/>
      <c r="S2057" s="106" t="str">
        <f>IFERROR(IF(J2057="Y", "Research And Development Programs Cluster:", VLOOKUP(D2057,'Cluster Info'!$A$2:$B$113,2,FALSE)), "Non Cluster:")</f>
        <v>Non Cluster:</v>
      </c>
      <c r="T2057" s="106">
        <f t="shared" si="160"/>
        <v>0</v>
      </c>
      <c r="U2057" s="106">
        <f t="shared" si="162"/>
        <v>0</v>
      </c>
      <c r="V2057" s="106">
        <f t="shared" si="163"/>
        <v>0</v>
      </c>
      <c r="W2057" s="119">
        <f t="shared" si="161"/>
        <v>0</v>
      </c>
      <c r="X2057" s="106">
        <f t="shared" si="164"/>
        <v>0</v>
      </c>
    </row>
    <row r="2058" spans="1:24" ht="14">
      <c r="A2058" s="198"/>
      <c r="D2058" s="1"/>
      <c r="E2058" s="1"/>
      <c r="F2058" s="187"/>
      <c r="G2058" s="187"/>
      <c r="H2058" s="80" t="str">
        <f>IF(ISERROR(IF(ISERROR(VLOOKUP((LEFT(D2058,2)),'Fed. Agency Identifier Table'!A$2:C$63,3,FALSE)),(VLOOKUP((LEFT(D2058,1)),'Fed. Agency Identifier Table'!A$2:C$63,3,FALSE)),(VLOOKUP((LEFT(D2058,2)),'Fed. Agency Identifier Table'!A$2:C$63,3,FALSE)))),"",(IF(ISERROR(VLOOKUP((LEFT(D2058,2)),'Fed. Agency Identifier Table'!A$2:C$63,3,FALSE)),(VLOOKUP((LEFT(D2058,1)),'Fed. Agency Identifier Table'!A$2:C$63,3,FALSE)),(VLOOKUP((LEFT(D2058,2)),'Fed. Agency Identifier Table'!A$2:C$63,3,FALSE)))))</f>
        <v/>
      </c>
      <c r="I2058" s="150" t="str">
        <f>IF(ISNUMBER(SEARCH("*.unk*",D2058)),"Other Federal Awards",IF(ISERROR(VLOOKUP(D2058,'CFDA Program Titles Table'!A$2:C$2607,3,FALSE)),"",VLOOKUP(D2058,'CFDA Program Titles Table'!A$2:C$2607,3,FALSE)))</f>
        <v/>
      </c>
      <c r="J2058" s="70"/>
      <c r="K2058" s="70"/>
      <c r="L2058" s="2"/>
      <c r="M2058" s="10"/>
      <c r="N2058" s="10"/>
      <c r="R2058" s="17"/>
      <c r="S2058" s="106" t="str">
        <f>IFERROR(IF(J2058="Y", "Research And Development Programs Cluster:", VLOOKUP(D2058,'Cluster Info'!$A$2:$B$113,2,FALSE)), "Non Cluster:")</f>
        <v>Non Cluster:</v>
      </c>
      <c r="T2058" s="106">
        <f t="shared" si="160"/>
        <v>0</v>
      </c>
      <c r="U2058" s="106">
        <f t="shared" si="162"/>
        <v>0</v>
      </c>
      <c r="V2058" s="106">
        <f t="shared" si="163"/>
        <v>0</v>
      </c>
      <c r="W2058" s="119">
        <f t="shared" si="161"/>
        <v>0</v>
      </c>
      <c r="X2058" s="106">
        <f t="shared" si="164"/>
        <v>0</v>
      </c>
    </row>
    <row r="2059" spans="1:24" ht="14">
      <c r="A2059" s="198"/>
      <c r="D2059" s="1"/>
      <c r="E2059" s="1"/>
      <c r="F2059" s="187"/>
      <c r="G2059" s="187"/>
      <c r="H2059" s="80" t="str">
        <f>IF(ISERROR(IF(ISERROR(VLOOKUP((LEFT(D2059,2)),'Fed. Agency Identifier Table'!A$2:C$63,3,FALSE)),(VLOOKUP((LEFT(D2059,1)),'Fed. Agency Identifier Table'!A$2:C$63,3,FALSE)),(VLOOKUP((LEFT(D2059,2)),'Fed. Agency Identifier Table'!A$2:C$63,3,FALSE)))),"",(IF(ISERROR(VLOOKUP((LEFT(D2059,2)),'Fed. Agency Identifier Table'!A$2:C$63,3,FALSE)),(VLOOKUP((LEFT(D2059,1)),'Fed. Agency Identifier Table'!A$2:C$63,3,FALSE)),(VLOOKUP((LEFT(D2059,2)),'Fed. Agency Identifier Table'!A$2:C$63,3,FALSE)))))</f>
        <v/>
      </c>
      <c r="I2059" s="150" t="str">
        <f>IF(ISNUMBER(SEARCH("*.unk*",D2059)),"Other Federal Awards",IF(ISERROR(VLOOKUP(D2059,'CFDA Program Titles Table'!A$2:C$2607,3,FALSE)),"",VLOOKUP(D2059,'CFDA Program Titles Table'!A$2:C$2607,3,FALSE)))</f>
        <v/>
      </c>
      <c r="J2059" s="70"/>
      <c r="K2059" s="70"/>
      <c r="L2059" s="2"/>
      <c r="M2059" s="10"/>
      <c r="N2059" s="10"/>
      <c r="R2059" s="17"/>
      <c r="S2059" s="106" t="str">
        <f>IFERROR(IF(J2059="Y", "Research And Development Programs Cluster:", VLOOKUP(D2059,'Cluster Info'!$A$2:$B$113,2,FALSE)), "Non Cluster:")</f>
        <v>Non Cluster:</v>
      </c>
      <c r="T2059" s="106">
        <f t="shared" si="160"/>
        <v>0</v>
      </c>
      <c r="U2059" s="106">
        <f t="shared" si="162"/>
        <v>0</v>
      </c>
      <c r="V2059" s="106">
        <f t="shared" si="163"/>
        <v>0</v>
      </c>
      <c r="W2059" s="119">
        <f t="shared" si="161"/>
        <v>0</v>
      </c>
      <c r="X2059" s="106">
        <f t="shared" si="164"/>
        <v>0</v>
      </c>
    </row>
    <row r="2060" spans="1:24" ht="14">
      <c r="A2060" s="198"/>
      <c r="D2060" s="1"/>
      <c r="E2060" s="1"/>
      <c r="F2060" s="187"/>
      <c r="G2060" s="187"/>
      <c r="H2060" s="80" t="str">
        <f>IF(ISERROR(IF(ISERROR(VLOOKUP((LEFT(D2060,2)),'Fed. Agency Identifier Table'!A$2:C$63,3,FALSE)),(VLOOKUP((LEFT(D2060,1)),'Fed. Agency Identifier Table'!A$2:C$63,3,FALSE)),(VLOOKUP((LEFT(D2060,2)),'Fed. Agency Identifier Table'!A$2:C$63,3,FALSE)))),"",(IF(ISERROR(VLOOKUP((LEFT(D2060,2)),'Fed. Agency Identifier Table'!A$2:C$63,3,FALSE)),(VLOOKUP((LEFT(D2060,1)),'Fed. Agency Identifier Table'!A$2:C$63,3,FALSE)),(VLOOKUP((LEFT(D2060,2)),'Fed. Agency Identifier Table'!A$2:C$63,3,FALSE)))))</f>
        <v/>
      </c>
      <c r="I2060" s="150" t="str">
        <f>IF(ISNUMBER(SEARCH("*.unk*",D2060)),"Other Federal Awards",IF(ISERROR(VLOOKUP(D2060,'CFDA Program Titles Table'!A$2:C$2607,3,FALSE)),"",VLOOKUP(D2060,'CFDA Program Titles Table'!A$2:C$2607,3,FALSE)))</f>
        <v/>
      </c>
      <c r="J2060" s="70"/>
      <c r="K2060" s="70"/>
      <c r="L2060" s="2"/>
      <c r="M2060" s="10"/>
      <c r="N2060" s="10"/>
      <c r="R2060" s="17"/>
      <c r="S2060" s="106" t="str">
        <f>IFERROR(IF(J2060="Y", "Research And Development Programs Cluster:", VLOOKUP(D2060,'Cluster Info'!$A$2:$B$113,2,FALSE)), "Non Cluster:")</f>
        <v>Non Cluster:</v>
      </c>
      <c r="T2060" s="106">
        <f t="shared" si="160"/>
        <v>0</v>
      </c>
      <c r="U2060" s="106">
        <f t="shared" si="162"/>
        <v>0</v>
      </c>
      <c r="V2060" s="106">
        <f t="shared" si="163"/>
        <v>0</v>
      </c>
      <c r="W2060" s="119">
        <f t="shared" si="161"/>
        <v>0</v>
      </c>
      <c r="X2060" s="106">
        <f t="shared" si="164"/>
        <v>0</v>
      </c>
    </row>
    <row r="2061" spans="1:24" ht="14">
      <c r="A2061" s="198"/>
      <c r="D2061" s="1"/>
      <c r="E2061" s="1"/>
      <c r="F2061" s="187"/>
      <c r="G2061" s="187"/>
      <c r="H2061" s="80" t="str">
        <f>IF(ISERROR(IF(ISERROR(VLOOKUP((LEFT(D2061,2)),'Fed. Agency Identifier Table'!A$2:C$63,3,FALSE)),(VLOOKUP((LEFT(D2061,1)),'Fed. Agency Identifier Table'!A$2:C$63,3,FALSE)),(VLOOKUP((LEFT(D2061,2)),'Fed. Agency Identifier Table'!A$2:C$63,3,FALSE)))),"",(IF(ISERROR(VLOOKUP((LEFT(D2061,2)),'Fed. Agency Identifier Table'!A$2:C$63,3,FALSE)),(VLOOKUP((LEFT(D2061,1)),'Fed. Agency Identifier Table'!A$2:C$63,3,FALSE)),(VLOOKUP((LEFT(D2061,2)),'Fed. Agency Identifier Table'!A$2:C$63,3,FALSE)))))</f>
        <v/>
      </c>
      <c r="I2061" s="150" t="str">
        <f>IF(ISNUMBER(SEARCH("*.unk*",D2061)),"Other Federal Awards",IF(ISERROR(VLOOKUP(D2061,'CFDA Program Titles Table'!A$2:C$2607,3,FALSE)),"",VLOOKUP(D2061,'CFDA Program Titles Table'!A$2:C$2607,3,FALSE)))</f>
        <v/>
      </c>
      <c r="J2061" s="70"/>
      <c r="K2061" s="70"/>
      <c r="L2061" s="2"/>
      <c r="M2061" s="10"/>
      <c r="N2061" s="10"/>
      <c r="R2061" s="17"/>
      <c r="S2061" s="106" t="str">
        <f>IFERROR(IF(J2061="Y", "Research And Development Programs Cluster:", VLOOKUP(D2061,'Cluster Info'!$A$2:$B$113,2,FALSE)), "Non Cluster:")</f>
        <v>Non Cluster:</v>
      </c>
      <c r="T2061" s="106">
        <f t="shared" si="160"/>
        <v>0</v>
      </c>
      <c r="U2061" s="106">
        <f t="shared" si="162"/>
        <v>0</v>
      </c>
      <c r="V2061" s="106">
        <f t="shared" si="163"/>
        <v>0</v>
      </c>
      <c r="W2061" s="119">
        <f t="shared" si="161"/>
        <v>0</v>
      </c>
      <c r="X2061" s="106">
        <f t="shared" si="164"/>
        <v>0</v>
      </c>
    </row>
    <row r="2062" spans="1:24" ht="14">
      <c r="A2062" s="198"/>
      <c r="D2062" s="1"/>
      <c r="E2062" s="1"/>
      <c r="F2062" s="187"/>
      <c r="G2062" s="187"/>
      <c r="H2062" s="80" t="str">
        <f>IF(ISERROR(IF(ISERROR(VLOOKUP((LEFT(D2062,2)),'Fed. Agency Identifier Table'!A$2:C$63,3,FALSE)),(VLOOKUP((LEFT(D2062,1)),'Fed. Agency Identifier Table'!A$2:C$63,3,FALSE)),(VLOOKUP((LEFT(D2062,2)),'Fed. Agency Identifier Table'!A$2:C$63,3,FALSE)))),"",(IF(ISERROR(VLOOKUP((LEFT(D2062,2)),'Fed. Agency Identifier Table'!A$2:C$63,3,FALSE)),(VLOOKUP((LEFT(D2062,1)),'Fed. Agency Identifier Table'!A$2:C$63,3,FALSE)),(VLOOKUP((LEFT(D2062,2)),'Fed. Agency Identifier Table'!A$2:C$63,3,FALSE)))))</f>
        <v/>
      </c>
      <c r="I2062" s="150" t="str">
        <f>IF(ISNUMBER(SEARCH("*.unk*",D2062)),"Other Federal Awards",IF(ISERROR(VLOOKUP(D2062,'CFDA Program Titles Table'!A$2:C$2607,3,FALSE)),"",VLOOKUP(D2062,'CFDA Program Titles Table'!A$2:C$2607,3,FALSE)))</f>
        <v/>
      </c>
      <c r="J2062" s="70"/>
      <c r="K2062" s="70"/>
      <c r="L2062" s="2"/>
      <c r="M2062" s="10"/>
      <c r="N2062" s="10"/>
      <c r="R2062" s="17"/>
      <c r="S2062" s="106" t="str">
        <f>IFERROR(IF(J2062="Y", "Research And Development Programs Cluster:", VLOOKUP(D2062,'Cluster Info'!$A$2:$B$113,2,FALSE)), "Non Cluster:")</f>
        <v>Non Cluster:</v>
      </c>
      <c r="T2062" s="106">
        <f t="shared" si="160"/>
        <v>0</v>
      </c>
      <c r="U2062" s="106">
        <f t="shared" si="162"/>
        <v>0</v>
      </c>
      <c r="V2062" s="106">
        <f t="shared" si="163"/>
        <v>0</v>
      </c>
      <c r="W2062" s="119">
        <f t="shared" si="161"/>
        <v>0</v>
      </c>
      <c r="X2062" s="106">
        <f t="shared" si="164"/>
        <v>0</v>
      </c>
    </row>
    <row r="2063" spans="1:24" ht="14">
      <c r="A2063" s="198"/>
      <c r="D2063" s="1"/>
      <c r="E2063" s="1"/>
      <c r="F2063" s="187"/>
      <c r="G2063" s="187"/>
      <c r="H2063" s="80" t="str">
        <f>IF(ISERROR(IF(ISERROR(VLOOKUP((LEFT(D2063,2)),'Fed. Agency Identifier Table'!A$2:C$63,3,FALSE)),(VLOOKUP((LEFT(D2063,1)),'Fed. Agency Identifier Table'!A$2:C$63,3,FALSE)),(VLOOKUP((LEFT(D2063,2)),'Fed. Agency Identifier Table'!A$2:C$63,3,FALSE)))),"",(IF(ISERROR(VLOOKUP((LEFT(D2063,2)),'Fed. Agency Identifier Table'!A$2:C$63,3,FALSE)),(VLOOKUP((LEFT(D2063,1)),'Fed. Agency Identifier Table'!A$2:C$63,3,FALSE)),(VLOOKUP((LEFT(D2063,2)),'Fed. Agency Identifier Table'!A$2:C$63,3,FALSE)))))</f>
        <v/>
      </c>
      <c r="I2063" s="150" t="str">
        <f>IF(ISNUMBER(SEARCH("*.unk*",D2063)),"Other Federal Awards",IF(ISERROR(VLOOKUP(D2063,'CFDA Program Titles Table'!A$2:C$2607,3,FALSE)),"",VLOOKUP(D2063,'CFDA Program Titles Table'!A$2:C$2607,3,FALSE)))</f>
        <v/>
      </c>
      <c r="J2063" s="70"/>
      <c r="K2063" s="70"/>
      <c r="L2063" s="2"/>
      <c r="M2063" s="10"/>
      <c r="N2063" s="10"/>
      <c r="R2063" s="17"/>
      <c r="S2063" s="106" t="str">
        <f>IFERROR(IF(J2063="Y", "Research And Development Programs Cluster:", VLOOKUP(D2063,'Cluster Info'!$A$2:$B$113,2,FALSE)), "Non Cluster:")</f>
        <v>Non Cluster:</v>
      </c>
      <c r="T2063" s="106">
        <f t="shared" si="160"/>
        <v>0</v>
      </c>
      <c r="U2063" s="106">
        <f t="shared" si="162"/>
        <v>0</v>
      </c>
      <c r="V2063" s="106">
        <f t="shared" si="163"/>
        <v>0</v>
      </c>
      <c r="W2063" s="119">
        <f t="shared" si="161"/>
        <v>0</v>
      </c>
      <c r="X2063" s="106">
        <f t="shared" si="164"/>
        <v>0</v>
      </c>
    </row>
    <row r="2064" spans="1:24" ht="14">
      <c r="A2064" s="198"/>
      <c r="D2064" s="1"/>
      <c r="E2064" s="1"/>
      <c r="F2064" s="187"/>
      <c r="G2064" s="187"/>
      <c r="H2064" s="80" t="str">
        <f>IF(ISERROR(IF(ISERROR(VLOOKUP((LEFT(D2064,2)),'Fed. Agency Identifier Table'!A$2:C$63,3,FALSE)),(VLOOKUP((LEFT(D2064,1)),'Fed. Agency Identifier Table'!A$2:C$63,3,FALSE)),(VLOOKUP((LEFT(D2064,2)),'Fed. Agency Identifier Table'!A$2:C$63,3,FALSE)))),"",(IF(ISERROR(VLOOKUP((LEFT(D2064,2)),'Fed. Agency Identifier Table'!A$2:C$63,3,FALSE)),(VLOOKUP((LEFT(D2064,1)),'Fed. Agency Identifier Table'!A$2:C$63,3,FALSE)),(VLOOKUP((LEFT(D2064,2)),'Fed. Agency Identifier Table'!A$2:C$63,3,FALSE)))))</f>
        <v/>
      </c>
      <c r="I2064" s="150" t="str">
        <f>IF(ISNUMBER(SEARCH("*.unk*",D2064)),"Other Federal Awards",IF(ISERROR(VLOOKUP(D2064,'CFDA Program Titles Table'!A$2:C$2607,3,FALSE)),"",VLOOKUP(D2064,'CFDA Program Titles Table'!A$2:C$2607,3,FALSE)))</f>
        <v/>
      </c>
      <c r="J2064" s="70"/>
      <c r="K2064" s="70"/>
      <c r="L2064" s="2"/>
      <c r="M2064" s="10"/>
      <c r="N2064" s="10"/>
      <c r="R2064" s="17"/>
      <c r="S2064" s="106" t="str">
        <f>IFERROR(IF(J2064="Y", "Research And Development Programs Cluster:", VLOOKUP(D2064,'Cluster Info'!$A$2:$B$113,2,FALSE)), "Non Cluster:")</f>
        <v>Non Cluster:</v>
      </c>
      <c r="T2064" s="106">
        <f t="shared" si="160"/>
        <v>0</v>
      </c>
      <c r="U2064" s="106">
        <f t="shared" si="162"/>
        <v>0</v>
      </c>
      <c r="V2064" s="106">
        <f t="shared" si="163"/>
        <v>0</v>
      </c>
      <c r="W2064" s="119">
        <f t="shared" si="161"/>
        <v>0</v>
      </c>
      <c r="X2064" s="106">
        <f t="shared" si="164"/>
        <v>0</v>
      </c>
    </row>
    <row r="2065" spans="1:24" ht="14">
      <c r="A2065" s="198"/>
      <c r="D2065" s="1"/>
      <c r="E2065" s="1"/>
      <c r="F2065" s="187"/>
      <c r="G2065" s="187"/>
      <c r="H2065" s="80" t="str">
        <f>IF(ISERROR(IF(ISERROR(VLOOKUP((LEFT(D2065,2)),'Fed. Agency Identifier Table'!A$2:C$63,3,FALSE)),(VLOOKUP((LEFT(D2065,1)),'Fed. Agency Identifier Table'!A$2:C$63,3,FALSE)),(VLOOKUP((LEFT(D2065,2)),'Fed. Agency Identifier Table'!A$2:C$63,3,FALSE)))),"",(IF(ISERROR(VLOOKUP((LEFT(D2065,2)),'Fed. Agency Identifier Table'!A$2:C$63,3,FALSE)),(VLOOKUP((LEFT(D2065,1)),'Fed. Agency Identifier Table'!A$2:C$63,3,FALSE)),(VLOOKUP((LEFT(D2065,2)),'Fed. Agency Identifier Table'!A$2:C$63,3,FALSE)))))</f>
        <v/>
      </c>
      <c r="I2065" s="150" t="str">
        <f>IF(ISNUMBER(SEARCH("*.unk*",D2065)),"Other Federal Awards",IF(ISERROR(VLOOKUP(D2065,'CFDA Program Titles Table'!A$2:C$2607,3,FALSE)),"",VLOOKUP(D2065,'CFDA Program Titles Table'!A$2:C$2607,3,FALSE)))</f>
        <v/>
      </c>
      <c r="J2065" s="70"/>
      <c r="K2065" s="70"/>
      <c r="L2065" s="2"/>
      <c r="M2065" s="10"/>
      <c r="N2065" s="10"/>
      <c r="R2065" s="17"/>
      <c r="S2065" s="106" t="str">
        <f>IFERROR(IF(J2065="Y", "Research And Development Programs Cluster:", VLOOKUP(D2065,'Cluster Info'!$A$2:$B$113,2,FALSE)), "Non Cluster:")</f>
        <v>Non Cluster:</v>
      </c>
      <c r="T2065" s="106">
        <f t="shared" si="160"/>
        <v>0</v>
      </c>
      <c r="U2065" s="106">
        <f t="shared" si="162"/>
        <v>0</v>
      </c>
      <c r="V2065" s="106">
        <f t="shared" si="163"/>
        <v>0</v>
      </c>
      <c r="W2065" s="119">
        <f t="shared" si="161"/>
        <v>0</v>
      </c>
      <c r="X2065" s="106">
        <f t="shared" si="164"/>
        <v>0</v>
      </c>
    </row>
    <row r="2066" spans="1:24" ht="14">
      <c r="A2066" s="198"/>
      <c r="D2066" s="1"/>
      <c r="E2066" s="1"/>
      <c r="F2066" s="187"/>
      <c r="G2066" s="187"/>
      <c r="H2066" s="80" t="str">
        <f>IF(ISERROR(IF(ISERROR(VLOOKUP((LEFT(D2066,2)),'Fed. Agency Identifier Table'!A$2:C$63,3,FALSE)),(VLOOKUP((LEFT(D2066,1)),'Fed. Agency Identifier Table'!A$2:C$63,3,FALSE)),(VLOOKUP((LEFT(D2066,2)),'Fed. Agency Identifier Table'!A$2:C$63,3,FALSE)))),"",(IF(ISERROR(VLOOKUP((LEFT(D2066,2)),'Fed. Agency Identifier Table'!A$2:C$63,3,FALSE)),(VLOOKUP((LEFT(D2066,1)),'Fed. Agency Identifier Table'!A$2:C$63,3,FALSE)),(VLOOKUP((LEFT(D2066,2)),'Fed. Agency Identifier Table'!A$2:C$63,3,FALSE)))))</f>
        <v/>
      </c>
      <c r="I2066" s="150" t="str">
        <f>IF(ISNUMBER(SEARCH("*.unk*",D2066)),"Other Federal Awards",IF(ISERROR(VLOOKUP(D2066,'CFDA Program Titles Table'!A$2:C$2607,3,FALSE)),"",VLOOKUP(D2066,'CFDA Program Titles Table'!A$2:C$2607,3,FALSE)))</f>
        <v/>
      </c>
      <c r="J2066" s="70"/>
      <c r="K2066" s="70"/>
      <c r="L2066" s="2"/>
      <c r="M2066" s="10"/>
      <c r="N2066" s="10"/>
      <c r="R2066" s="17"/>
      <c r="S2066" s="106" t="str">
        <f>IFERROR(IF(J2066="Y", "Research And Development Programs Cluster:", VLOOKUP(D2066,'Cluster Info'!$A$2:$B$113,2,FALSE)), "Non Cluster:")</f>
        <v>Non Cluster:</v>
      </c>
      <c r="T2066" s="106">
        <f t="shared" si="160"/>
        <v>0</v>
      </c>
      <c r="U2066" s="106">
        <f t="shared" si="162"/>
        <v>0</v>
      </c>
      <c r="V2066" s="106">
        <f t="shared" si="163"/>
        <v>0</v>
      </c>
      <c r="W2066" s="119">
        <f t="shared" si="161"/>
        <v>0</v>
      </c>
      <c r="X2066" s="106">
        <f t="shared" si="164"/>
        <v>0</v>
      </c>
    </row>
    <row r="2067" spans="1:24" ht="14">
      <c r="A2067" s="198"/>
      <c r="D2067" s="1"/>
      <c r="E2067" s="1"/>
      <c r="F2067" s="187"/>
      <c r="G2067" s="187"/>
      <c r="H2067" s="80" t="str">
        <f>IF(ISERROR(IF(ISERROR(VLOOKUP((LEFT(D2067,2)),'Fed. Agency Identifier Table'!A$2:C$63,3,FALSE)),(VLOOKUP((LEFT(D2067,1)),'Fed. Agency Identifier Table'!A$2:C$63,3,FALSE)),(VLOOKUP((LEFT(D2067,2)),'Fed. Agency Identifier Table'!A$2:C$63,3,FALSE)))),"",(IF(ISERROR(VLOOKUP((LEFT(D2067,2)),'Fed. Agency Identifier Table'!A$2:C$63,3,FALSE)),(VLOOKUP((LEFT(D2067,1)),'Fed. Agency Identifier Table'!A$2:C$63,3,FALSE)),(VLOOKUP((LEFT(D2067,2)),'Fed. Agency Identifier Table'!A$2:C$63,3,FALSE)))))</f>
        <v/>
      </c>
      <c r="I2067" s="150" t="str">
        <f>IF(ISNUMBER(SEARCH("*.unk*",D2067)),"Other Federal Awards",IF(ISERROR(VLOOKUP(D2067,'CFDA Program Titles Table'!A$2:C$2607,3,FALSE)),"",VLOOKUP(D2067,'CFDA Program Titles Table'!A$2:C$2607,3,FALSE)))</f>
        <v/>
      </c>
      <c r="J2067" s="70"/>
      <c r="K2067" s="70"/>
      <c r="L2067" s="2"/>
      <c r="M2067" s="10"/>
      <c r="N2067" s="10"/>
      <c r="R2067" s="17"/>
      <c r="S2067" s="106" t="str">
        <f>IFERROR(IF(J2067="Y", "Research And Development Programs Cluster:", VLOOKUP(D2067,'Cluster Info'!$A$2:$B$113,2,FALSE)), "Non Cluster:")</f>
        <v>Non Cluster:</v>
      </c>
      <c r="T2067" s="106">
        <f t="shared" si="160"/>
        <v>0</v>
      </c>
      <c r="U2067" s="106">
        <f t="shared" si="162"/>
        <v>0</v>
      </c>
      <c r="V2067" s="106">
        <f t="shared" si="163"/>
        <v>0</v>
      </c>
      <c r="W2067" s="119">
        <f t="shared" si="161"/>
        <v>0</v>
      </c>
      <c r="X2067" s="106">
        <f t="shared" si="164"/>
        <v>0</v>
      </c>
    </row>
    <row r="2068" spans="1:24" ht="14">
      <c r="A2068" s="198"/>
      <c r="D2068" s="1"/>
      <c r="E2068" s="1"/>
      <c r="F2068" s="187"/>
      <c r="G2068" s="187"/>
      <c r="H2068" s="80" t="str">
        <f>IF(ISERROR(IF(ISERROR(VLOOKUP((LEFT(D2068,2)),'Fed. Agency Identifier Table'!A$2:C$63,3,FALSE)),(VLOOKUP((LEFT(D2068,1)),'Fed. Agency Identifier Table'!A$2:C$63,3,FALSE)),(VLOOKUP((LEFT(D2068,2)),'Fed. Agency Identifier Table'!A$2:C$63,3,FALSE)))),"",(IF(ISERROR(VLOOKUP((LEFT(D2068,2)),'Fed. Agency Identifier Table'!A$2:C$63,3,FALSE)),(VLOOKUP((LEFT(D2068,1)),'Fed. Agency Identifier Table'!A$2:C$63,3,FALSE)),(VLOOKUP((LEFT(D2068,2)),'Fed. Agency Identifier Table'!A$2:C$63,3,FALSE)))))</f>
        <v/>
      </c>
      <c r="I2068" s="150" t="str">
        <f>IF(ISNUMBER(SEARCH("*.unk*",D2068)),"Other Federal Awards",IF(ISERROR(VLOOKUP(D2068,'CFDA Program Titles Table'!A$2:C$2607,3,FALSE)),"",VLOOKUP(D2068,'CFDA Program Titles Table'!A$2:C$2607,3,FALSE)))</f>
        <v/>
      </c>
      <c r="J2068" s="70"/>
      <c r="K2068" s="70"/>
      <c r="L2068" s="2"/>
      <c r="M2068" s="10"/>
      <c r="N2068" s="10"/>
      <c r="R2068" s="17"/>
      <c r="S2068" s="106" t="str">
        <f>IFERROR(IF(J2068="Y", "Research And Development Programs Cluster:", VLOOKUP(D2068,'Cluster Info'!$A$2:$B$113,2,FALSE)), "Non Cluster:")</f>
        <v>Non Cluster:</v>
      </c>
      <c r="T2068" s="106">
        <f t="shared" si="160"/>
        <v>0</v>
      </c>
      <c r="U2068" s="106">
        <f t="shared" si="162"/>
        <v>0</v>
      </c>
      <c r="V2068" s="106">
        <f t="shared" si="163"/>
        <v>0</v>
      </c>
      <c r="W2068" s="119">
        <f t="shared" si="161"/>
        <v>0</v>
      </c>
      <c r="X2068" s="106">
        <f t="shared" si="164"/>
        <v>0</v>
      </c>
    </row>
    <row r="2069" spans="1:24" ht="14">
      <c r="A2069" s="198"/>
      <c r="D2069" s="1"/>
      <c r="E2069" s="1"/>
      <c r="F2069" s="187"/>
      <c r="G2069" s="187"/>
      <c r="H2069" s="80" t="str">
        <f>IF(ISERROR(IF(ISERROR(VLOOKUP((LEFT(D2069,2)),'Fed. Agency Identifier Table'!A$2:C$63,3,FALSE)),(VLOOKUP((LEFT(D2069,1)),'Fed. Agency Identifier Table'!A$2:C$63,3,FALSE)),(VLOOKUP((LEFT(D2069,2)),'Fed. Agency Identifier Table'!A$2:C$63,3,FALSE)))),"",(IF(ISERROR(VLOOKUP((LEFT(D2069,2)),'Fed. Agency Identifier Table'!A$2:C$63,3,FALSE)),(VLOOKUP((LEFT(D2069,1)),'Fed. Agency Identifier Table'!A$2:C$63,3,FALSE)),(VLOOKUP((LEFT(D2069,2)),'Fed. Agency Identifier Table'!A$2:C$63,3,FALSE)))))</f>
        <v/>
      </c>
      <c r="I2069" s="150" t="str">
        <f>IF(ISNUMBER(SEARCH("*.unk*",D2069)),"Other Federal Awards",IF(ISERROR(VLOOKUP(D2069,'CFDA Program Titles Table'!A$2:C$2607,3,FALSE)),"",VLOOKUP(D2069,'CFDA Program Titles Table'!A$2:C$2607,3,FALSE)))</f>
        <v/>
      </c>
      <c r="J2069" s="70"/>
      <c r="K2069" s="70"/>
      <c r="L2069" s="2"/>
      <c r="M2069" s="10"/>
      <c r="N2069" s="10"/>
      <c r="R2069" s="17"/>
      <c r="S2069" s="106" t="str">
        <f>IFERROR(IF(J2069="Y", "Research And Development Programs Cluster:", VLOOKUP(D2069,'Cluster Info'!$A$2:$B$113,2,FALSE)), "Non Cluster:")</f>
        <v>Non Cluster:</v>
      </c>
      <c r="T2069" s="106">
        <f t="shared" si="160"/>
        <v>0</v>
      </c>
      <c r="U2069" s="106">
        <f t="shared" si="162"/>
        <v>0</v>
      </c>
      <c r="V2069" s="106">
        <f t="shared" si="163"/>
        <v>0</v>
      </c>
      <c r="W2069" s="119">
        <f t="shared" si="161"/>
        <v>0</v>
      </c>
      <c r="X2069" s="106">
        <f t="shared" si="164"/>
        <v>0</v>
      </c>
    </row>
    <row r="2070" spans="1:24" ht="14">
      <c r="A2070" s="198"/>
      <c r="D2070" s="1"/>
      <c r="E2070" s="1"/>
      <c r="F2070" s="187"/>
      <c r="G2070" s="187"/>
      <c r="H2070" s="80" t="str">
        <f>IF(ISERROR(IF(ISERROR(VLOOKUP((LEFT(D2070,2)),'Fed. Agency Identifier Table'!A$2:C$63,3,FALSE)),(VLOOKUP((LEFT(D2070,1)),'Fed. Agency Identifier Table'!A$2:C$63,3,FALSE)),(VLOOKUP((LEFT(D2070,2)),'Fed. Agency Identifier Table'!A$2:C$63,3,FALSE)))),"",(IF(ISERROR(VLOOKUP((LEFT(D2070,2)),'Fed. Agency Identifier Table'!A$2:C$63,3,FALSE)),(VLOOKUP((LEFT(D2070,1)),'Fed. Agency Identifier Table'!A$2:C$63,3,FALSE)),(VLOOKUP((LEFT(D2070,2)),'Fed. Agency Identifier Table'!A$2:C$63,3,FALSE)))))</f>
        <v/>
      </c>
      <c r="I2070" s="150" t="str">
        <f>IF(ISNUMBER(SEARCH("*.unk*",D2070)),"Other Federal Awards",IF(ISERROR(VLOOKUP(D2070,'CFDA Program Titles Table'!A$2:C$2607,3,FALSE)),"",VLOOKUP(D2070,'CFDA Program Titles Table'!A$2:C$2607,3,FALSE)))</f>
        <v/>
      </c>
      <c r="J2070" s="70"/>
      <c r="K2070" s="70"/>
      <c r="L2070" s="2"/>
      <c r="M2070" s="10"/>
      <c r="N2070" s="10"/>
      <c r="R2070" s="17"/>
      <c r="S2070" s="106" t="str">
        <f>IFERROR(IF(J2070="Y", "Research And Development Programs Cluster:", VLOOKUP(D2070,'Cluster Info'!$A$2:$B$113,2,FALSE)), "Non Cluster:")</f>
        <v>Non Cluster:</v>
      </c>
      <c r="T2070" s="106">
        <f t="shared" si="160"/>
        <v>0</v>
      </c>
      <c r="U2070" s="106">
        <f t="shared" si="162"/>
        <v>0</v>
      </c>
      <c r="V2070" s="106">
        <f t="shared" si="163"/>
        <v>0</v>
      </c>
      <c r="W2070" s="119">
        <f t="shared" si="161"/>
        <v>0</v>
      </c>
      <c r="X2070" s="106">
        <f t="shared" si="164"/>
        <v>0</v>
      </c>
    </row>
    <row r="2071" spans="1:24" ht="14">
      <c r="A2071" s="198"/>
      <c r="D2071" s="1"/>
      <c r="E2071" s="1"/>
      <c r="F2071" s="187"/>
      <c r="G2071" s="187"/>
      <c r="H2071" s="80" t="str">
        <f>IF(ISERROR(IF(ISERROR(VLOOKUP((LEFT(D2071,2)),'Fed. Agency Identifier Table'!A$2:C$63,3,FALSE)),(VLOOKUP((LEFT(D2071,1)),'Fed. Agency Identifier Table'!A$2:C$63,3,FALSE)),(VLOOKUP((LEFT(D2071,2)),'Fed. Agency Identifier Table'!A$2:C$63,3,FALSE)))),"",(IF(ISERROR(VLOOKUP((LEFT(D2071,2)),'Fed. Agency Identifier Table'!A$2:C$63,3,FALSE)),(VLOOKUP((LEFT(D2071,1)),'Fed. Agency Identifier Table'!A$2:C$63,3,FALSE)),(VLOOKUP((LEFT(D2071,2)),'Fed. Agency Identifier Table'!A$2:C$63,3,FALSE)))))</f>
        <v/>
      </c>
      <c r="I2071" s="150" t="str">
        <f>IF(ISNUMBER(SEARCH("*.unk*",D2071)),"Other Federal Awards",IF(ISERROR(VLOOKUP(D2071,'CFDA Program Titles Table'!A$2:C$2607,3,FALSE)),"",VLOOKUP(D2071,'CFDA Program Titles Table'!A$2:C$2607,3,FALSE)))</f>
        <v/>
      </c>
      <c r="J2071" s="70"/>
      <c r="K2071" s="70"/>
      <c r="L2071" s="2"/>
      <c r="M2071" s="10"/>
      <c r="N2071" s="10"/>
      <c r="R2071" s="17"/>
      <c r="S2071" s="106" t="str">
        <f>IFERROR(IF(J2071="Y", "Research And Development Programs Cluster:", VLOOKUP(D2071,'Cluster Info'!$A$2:$B$113,2,FALSE)), "Non Cluster:")</f>
        <v>Non Cluster:</v>
      </c>
      <c r="T2071" s="106">
        <f t="shared" si="160"/>
        <v>0</v>
      </c>
      <c r="U2071" s="106">
        <f t="shared" si="162"/>
        <v>0</v>
      </c>
      <c r="V2071" s="106">
        <f t="shared" si="163"/>
        <v>0</v>
      </c>
      <c r="W2071" s="119">
        <f t="shared" si="161"/>
        <v>0</v>
      </c>
      <c r="X2071" s="106">
        <f t="shared" si="164"/>
        <v>0</v>
      </c>
    </row>
    <row r="2072" spans="1:24" ht="14">
      <c r="A2072" s="198"/>
      <c r="D2072" s="1"/>
      <c r="E2072" s="1"/>
      <c r="F2072" s="187"/>
      <c r="G2072" s="187"/>
      <c r="H2072" s="80" t="str">
        <f>IF(ISERROR(IF(ISERROR(VLOOKUP((LEFT(D2072,2)),'Fed. Agency Identifier Table'!A$2:C$63,3,FALSE)),(VLOOKUP((LEFT(D2072,1)),'Fed. Agency Identifier Table'!A$2:C$63,3,FALSE)),(VLOOKUP((LEFT(D2072,2)),'Fed. Agency Identifier Table'!A$2:C$63,3,FALSE)))),"",(IF(ISERROR(VLOOKUP((LEFT(D2072,2)),'Fed. Agency Identifier Table'!A$2:C$63,3,FALSE)),(VLOOKUP((LEFT(D2072,1)),'Fed. Agency Identifier Table'!A$2:C$63,3,FALSE)),(VLOOKUP((LEFT(D2072,2)),'Fed. Agency Identifier Table'!A$2:C$63,3,FALSE)))))</f>
        <v/>
      </c>
      <c r="I2072" s="150" t="str">
        <f>IF(ISNUMBER(SEARCH("*.unk*",D2072)),"Other Federal Awards",IF(ISERROR(VLOOKUP(D2072,'CFDA Program Titles Table'!A$2:C$2607,3,FALSE)),"",VLOOKUP(D2072,'CFDA Program Titles Table'!A$2:C$2607,3,FALSE)))</f>
        <v/>
      </c>
      <c r="J2072" s="70"/>
      <c r="K2072" s="70"/>
      <c r="L2072" s="2"/>
      <c r="M2072" s="10"/>
      <c r="N2072" s="10"/>
      <c r="R2072" s="17"/>
      <c r="S2072" s="106" t="str">
        <f>IFERROR(IF(J2072="Y", "Research And Development Programs Cluster:", VLOOKUP(D2072,'Cluster Info'!$A$2:$B$113,2,FALSE)), "Non Cluster:")</f>
        <v>Non Cluster:</v>
      </c>
      <c r="T2072" s="106">
        <f t="shared" si="160"/>
        <v>0</v>
      </c>
      <c r="U2072" s="106">
        <f t="shared" si="162"/>
        <v>0</v>
      </c>
      <c r="V2072" s="106">
        <f t="shared" si="163"/>
        <v>0</v>
      </c>
      <c r="W2072" s="119">
        <f t="shared" si="161"/>
        <v>0</v>
      </c>
      <c r="X2072" s="106">
        <f t="shared" si="164"/>
        <v>0</v>
      </c>
    </row>
    <row r="2073" spans="1:24" ht="14">
      <c r="A2073" s="198"/>
      <c r="D2073" s="1"/>
      <c r="E2073" s="1"/>
      <c r="F2073" s="187"/>
      <c r="G2073" s="187"/>
      <c r="H2073" s="80" t="str">
        <f>IF(ISERROR(IF(ISERROR(VLOOKUP((LEFT(D2073,2)),'Fed. Agency Identifier Table'!A$2:C$63,3,FALSE)),(VLOOKUP((LEFT(D2073,1)),'Fed. Agency Identifier Table'!A$2:C$63,3,FALSE)),(VLOOKUP((LEFT(D2073,2)),'Fed. Agency Identifier Table'!A$2:C$63,3,FALSE)))),"",(IF(ISERROR(VLOOKUP((LEFT(D2073,2)),'Fed. Agency Identifier Table'!A$2:C$63,3,FALSE)),(VLOOKUP((LEFT(D2073,1)),'Fed. Agency Identifier Table'!A$2:C$63,3,FALSE)),(VLOOKUP((LEFT(D2073,2)),'Fed. Agency Identifier Table'!A$2:C$63,3,FALSE)))))</f>
        <v/>
      </c>
      <c r="I2073" s="150" t="str">
        <f>IF(ISNUMBER(SEARCH("*.unk*",D2073)),"Other Federal Awards",IF(ISERROR(VLOOKUP(D2073,'CFDA Program Titles Table'!A$2:C$2607,3,FALSE)),"",VLOOKUP(D2073,'CFDA Program Titles Table'!A$2:C$2607,3,FALSE)))</f>
        <v/>
      </c>
      <c r="J2073" s="70"/>
      <c r="K2073" s="70"/>
      <c r="L2073" s="2"/>
      <c r="M2073" s="10"/>
      <c r="N2073" s="10"/>
      <c r="R2073" s="17"/>
      <c r="S2073" s="106" t="str">
        <f>IFERROR(IF(J2073="Y", "Research And Development Programs Cluster:", VLOOKUP(D2073,'Cluster Info'!$A$2:$B$113,2,FALSE)), "Non Cluster:")</f>
        <v>Non Cluster:</v>
      </c>
      <c r="T2073" s="106">
        <f t="shared" si="160"/>
        <v>0</v>
      </c>
      <c r="U2073" s="106">
        <f t="shared" si="162"/>
        <v>0</v>
      </c>
      <c r="V2073" s="106">
        <f t="shared" si="163"/>
        <v>0</v>
      </c>
      <c r="W2073" s="119">
        <f t="shared" si="161"/>
        <v>0</v>
      </c>
      <c r="X2073" s="106">
        <f t="shared" si="164"/>
        <v>0</v>
      </c>
    </row>
    <row r="2074" spans="1:24" ht="14">
      <c r="A2074" s="198"/>
      <c r="D2074" s="1"/>
      <c r="E2074" s="1"/>
      <c r="F2074" s="187"/>
      <c r="G2074" s="187"/>
      <c r="H2074" s="80" t="str">
        <f>IF(ISERROR(IF(ISERROR(VLOOKUP((LEFT(D2074,2)),'Fed. Agency Identifier Table'!A$2:C$63,3,FALSE)),(VLOOKUP((LEFT(D2074,1)),'Fed. Agency Identifier Table'!A$2:C$63,3,FALSE)),(VLOOKUP((LEFT(D2074,2)),'Fed. Agency Identifier Table'!A$2:C$63,3,FALSE)))),"",(IF(ISERROR(VLOOKUP((LEFT(D2074,2)),'Fed. Agency Identifier Table'!A$2:C$63,3,FALSE)),(VLOOKUP((LEFT(D2074,1)),'Fed. Agency Identifier Table'!A$2:C$63,3,FALSE)),(VLOOKUP((LEFT(D2074,2)),'Fed. Agency Identifier Table'!A$2:C$63,3,FALSE)))))</f>
        <v/>
      </c>
      <c r="I2074" s="150" t="str">
        <f>IF(ISNUMBER(SEARCH("*.unk*",D2074)),"Other Federal Awards",IF(ISERROR(VLOOKUP(D2074,'CFDA Program Titles Table'!A$2:C$2607,3,FALSE)),"",VLOOKUP(D2074,'CFDA Program Titles Table'!A$2:C$2607,3,FALSE)))</f>
        <v/>
      </c>
      <c r="J2074" s="70"/>
      <c r="K2074" s="70"/>
      <c r="L2074" s="2"/>
      <c r="M2074" s="10"/>
      <c r="N2074" s="10"/>
      <c r="R2074" s="17"/>
      <c r="S2074" s="106" t="str">
        <f>IFERROR(IF(J2074="Y", "Research And Development Programs Cluster:", VLOOKUP(D2074,'Cluster Info'!$A$2:$B$113,2,FALSE)), "Non Cluster:")</f>
        <v>Non Cluster:</v>
      </c>
      <c r="T2074" s="106">
        <f t="shared" si="160"/>
        <v>0</v>
      </c>
      <c r="U2074" s="106">
        <f t="shared" si="162"/>
        <v>0</v>
      </c>
      <c r="V2074" s="106">
        <f t="shared" si="163"/>
        <v>0</v>
      </c>
      <c r="W2074" s="119">
        <f t="shared" si="161"/>
        <v>0</v>
      </c>
      <c r="X2074" s="106">
        <f t="shared" si="164"/>
        <v>0</v>
      </c>
    </row>
    <row r="2075" spans="1:24" ht="14">
      <c r="A2075" s="198"/>
      <c r="D2075" s="1"/>
      <c r="E2075" s="1"/>
      <c r="F2075" s="187"/>
      <c r="G2075" s="187"/>
      <c r="H2075" s="80" t="str">
        <f>IF(ISERROR(IF(ISERROR(VLOOKUP((LEFT(D2075,2)),'Fed. Agency Identifier Table'!A$2:C$63,3,FALSE)),(VLOOKUP((LEFT(D2075,1)),'Fed. Agency Identifier Table'!A$2:C$63,3,FALSE)),(VLOOKUP((LEFT(D2075,2)),'Fed. Agency Identifier Table'!A$2:C$63,3,FALSE)))),"",(IF(ISERROR(VLOOKUP((LEFT(D2075,2)),'Fed. Agency Identifier Table'!A$2:C$63,3,FALSE)),(VLOOKUP((LEFT(D2075,1)),'Fed. Agency Identifier Table'!A$2:C$63,3,FALSE)),(VLOOKUP((LEFT(D2075,2)),'Fed. Agency Identifier Table'!A$2:C$63,3,FALSE)))))</f>
        <v/>
      </c>
      <c r="I2075" s="150" t="str">
        <f>IF(ISNUMBER(SEARCH("*.unk*",D2075)),"Other Federal Awards",IF(ISERROR(VLOOKUP(D2075,'CFDA Program Titles Table'!A$2:C$2607,3,FALSE)),"",VLOOKUP(D2075,'CFDA Program Titles Table'!A$2:C$2607,3,FALSE)))</f>
        <v/>
      </c>
      <c r="J2075" s="70"/>
      <c r="K2075" s="70"/>
      <c r="L2075" s="2"/>
      <c r="M2075" s="10"/>
      <c r="N2075" s="10"/>
      <c r="R2075" s="17"/>
      <c r="S2075" s="106" t="str">
        <f>IFERROR(IF(J2075="Y", "Research And Development Programs Cluster:", VLOOKUP(D2075,'Cluster Info'!$A$2:$B$113,2,FALSE)), "Non Cluster:")</f>
        <v>Non Cluster:</v>
      </c>
      <c r="T2075" s="106">
        <f t="shared" si="160"/>
        <v>0</v>
      </c>
      <c r="U2075" s="106">
        <f t="shared" si="162"/>
        <v>0</v>
      </c>
      <c r="V2075" s="106">
        <f t="shared" si="163"/>
        <v>0</v>
      </c>
      <c r="W2075" s="119">
        <f t="shared" si="161"/>
        <v>0</v>
      </c>
      <c r="X2075" s="106">
        <f t="shared" si="164"/>
        <v>0</v>
      </c>
    </row>
    <row r="2076" spans="1:24" ht="14">
      <c r="A2076" s="198"/>
      <c r="D2076" s="1"/>
      <c r="E2076" s="1"/>
      <c r="F2076" s="187"/>
      <c r="G2076" s="187"/>
      <c r="H2076" s="80" t="str">
        <f>IF(ISERROR(IF(ISERROR(VLOOKUP((LEFT(D2076,2)),'Fed. Agency Identifier Table'!A$2:C$63,3,FALSE)),(VLOOKUP((LEFT(D2076,1)),'Fed. Agency Identifier Table'!A$2:C$63,3,FALSE)),(VLOOKUP((LEFT(D2076,2)),'Fed. Agency Identifier Table'!A$2:C$63,3,FALSE)))),"",(IF(ISERROR(VLOOKUP((LEFT(D2076,2)),'Fed. Agency Identifier Table'!A$2:C$63,3,FALSE)),(VLOOKUP((LEFT(D2076,1)),'Fed. Agency Identifier Table'!A$2:C$63,3,FALSE)),(VLOOKUP((LEFT(D2076,2)),'Fed. Agency Identifier Table'!A$2:C$63,3,FALSE)))))</f>
        <v/>
      </c>
      <c r="I2076" s="150" t="str">
        <f>IF(ISNUMBER(SEARCH("*.unk*",D2076)),"Other Federal Awards",IF(ISERROR(VLOOKUP(D2076,'CFDA Program Titles Table'!A$2:C$2607,3,FALSE)),"",VLOOKUP(D2076,'CFDA Program Titles Table'!A$2:C$2607,3,FALSE)))</f>
        <v/>
      </c>
      <c r="J2076" s="70"/>
      <c r="K2076" s="70"/>
      <c r="L2076" s="2"/>
      <c r="M2076" s="10"/>
      <c r="N2076" s="10"/>
      <c r="R2076" s="17"/>
      <c r="S2076" s="106" t="str">
        <f>IFERROR(IF(J2076="Y", "Research And Development Programs Cluster:", VLOOKUP(D2076,'Cluster Info'!$A$2:$B$113,2,FALSE)), "Non Cluster:")</f>
        <v>Non Cluster:</v>
      </c>
      <c r="T2076" s="106">
        <f t="shared" si="160"/>
        <v>0</v>
      </c>
      <c r="U2076" s="106">
        <f t="shared" si="162"/>
        <v>0</v>
      </c>
      <c r="V2076" s="106">
        <f t="shared" si="163"/>
        <v>0</v>
      </c>
      <c r="W2076" s="119">
        <f t="shared" si="161"/>
        <v>0</v>
      </c>
      <c r="X2076" s="106">
        <f t="shared" si="164"/>
        <v>0</v>
      </c>
    </row>
    <row r="2077" spans="1:24" ht="14">
      <c r="A2077" s="198"/>
      <c r="D2077" s="1"/>
      <c r="E2077" s="1"/>
      <c r="F2077" s="187"/>
      <c r="G2077" s="187"/>
      <c r="H2077" s="80" t="str">
        <f>IF(ISERROR(IF(ISERROR(VLOOKUP((LEFT(D2077,2)),'Fed. Agency Identifier Table'!A$2:C$63,3,FALSE)),(VLOOKUP((LEFT(D2077,1)),'Fed. Agency Identifier Table'!A$2:C$63,3,FALSE)),(VLOOKUP((LEFT(D2077,2)),'Fed. Agency Identifier Table'!A$2:C$63,3,FALSE)))),"",(IF(ISERROR(VLOOKUP((LEFT(D2077,2)),'Fed. Agency Identifier Table'!A$2:C$63,3,FALSE)),(VLOOKUP((LEFT(D2077,1)),'Fed. Agency Identifier Table'!A$2:C$63,3,FALSE)),(VLOOKUP((LEFT(D2077,2)),'Fed. Agency Identifier Table'!A$2:C$63,3,FALSE)))))</f>
        <v/>
      </c>
      <c r="I2077" s="150" t="str">
        <f>IF(ISNUMBER(SEARCH("*.unk*",D2077)),"Other Federal Awards",IF(ISERROR(VLOOKUP(D2077,'CFDA Program Titles Table'!A$2:C$2607,3,FALSE)),"",VLOOKUP(D2077,'CFDA Program Titles Table'!A$2:C$2607,3,FALSE)))</f>
        <v/>
      </c>
      <c r="J2077" s="70"/>
      <c r="K2077" s="70"/>
      <c r="L2077" s="2"/>
      <c r="M2077" s="10"/>
      <c r="N2077" s="10"/>
      <c r="R2077" s="17"/>
      <c r="S2077" s="106" t="str">
        <f>IFERROR(IF(J2077="Y", "Research And Development Programs Cluster:", VLOOKUP(D2077,'Cluster Info'!$A$2:$B$113,2,FALSE)), "Non Cluster:")</f>
        <v>Non Cluster:</v>
      </c>
      <c r="T2077" s="106">
        <f t="shared" si="160"/>
        <v>0</v>
      </c>
      <c r="U2077" s="106">
        <f t="shared" si="162"/>
        <v>0</v>
      </c>
      <c r="V2077" s="106">
        <f t="shared" si="163"/>
        <v>0</v>
      </c>
      <c r="W2077" s="119">
        <f t="shared" si="161"/>
        <v>0</v>
      </c>
      <c r="X2077" s="106">
        <f t="shared" si="164"/>
        <v>0</v>
      </c>
    </row>
    <row r="2078" spans="1:24" ht="14">
      <c r="A2078" s="198"/>
      <c r="D2078" s="1"/>
      <c r="E2078" s="1"/>
      <c r="F2078" s="187"/>
      <c r="G2078" s="187"/>
      <c r="H2078" s="80" t="str">
        <f>IF(ISERROR(IF(ISERROR(VLOOKUP((LEFT(D2078,2)),'Fed. Agency Identifier Table'!A$2:C$63,3,FALSE)),(VLOOKUP((LEFT(D2078,1)),'Fed. Agency Identifier Table'!A$2:C$63,3,FALSE)),(VLOOKUP((LEFT(D2078,2)),'Fed. Agency Identifier Table'!A$2:C$63,3,FALSE)))),"",(IF(ISERROR(VLOOKUP((LEFT(D2078,2)),'Fed. Agency Identifier Table'!A$2:C$63,3,FALSE)),(VLOOKUP((LEFT(D2078,1)),'Fed. Agency Identifier Table'!A$2:C$63,3,FALSE)),(VLOOKUP((LEFT(D2078,2)),'Fed. Agency Identifier Table'!A$2:C$63,3,FALSE)))))</f>
        <v/>
      </c>
      <c r="I2078" s="150" t="str">
        <f>IF(ISNUMBER(SEARCH("*.unk*",D2078)),"Other Federal Awards",IF(ISERROR(VLOOKUP(D2078,'CFDA Program Titles Table'!A$2:C$2607,3,FALSE)),"",VLOOKUP(D2078,'CFDA Program Titles Table'!A$2:C$2607,3,FALSE)))</f>
        <v/>
      </c>
      <c r="J2078" s="70"/>
      <c r="K2078" s="70"/>
      <c r="L2078" s="2"/>
      <c r="M2078" s="10"/>
      <c r="N2078" s="10"/>
      <c r="R2078" s="17"/>
      <c r="S2078" s="106" t="str">
        <f>IFERROR(IF(J2078="Y", "Research And Development Programs Cluster:", VLOOKUP(D2078,'Cluster Info'!$A$2:$B$113,2,FALSE)), "Non Cluster:")</f>
        <v>Non Cluster:</v>
      </c>
      <c r="T2078" s="106">
        <f t="shared" si="160"/>
        <v>0</v>
      </c>
      <c r="U2078" s="106">
        <f t="shared" si="162"/>
        <v>0</v>
      </c>
      <c r="V2078" s="106">
        <f t="shared" si="163"/>
        <v>0</v>
      </c>
      <c r="W2078" s="119">
        <f t="shared" si="161"/>
        <v>0</v>
      </c>
      <c r="X2078" s="106">
        <f t="shared" si="164"/>
        <v>0</v>
      </c>
    </row>
    <row r="2079" spans="1:24" ht="14">
      <c r="A2079" s="198"/>
      <c r="D2079" s="1"/>
      <c r="E2079" s="1"/>
      <c r="F2079" s="187"/>
      <c r="G2079" s="187"/>
      <c r="H2079" s="80" t="str">
        <f>IF(ISERROR(IF(ISERROR(VLOOKUP((LEFT(D2079,2)),'Fed. Agency Identifier Table'!A$2:C$63,3,FALSE)),(VLOOKUP((LEFT(D2079,1)),'Fed. Agency Identifier Table'!A$2:C$63,3,FALSE)),(VLOOKUP((LEFT(D2079,2)),'Fed. Agency Identifier Table'!A$2:C$63,3,FALSE)))),"",(IF(ISERROR(VLOOKUP((LEFT(D2079,2)),'Fed. Agency Identifier Table'!A$2:C$63,3,FALSE)),(VLOOKUP((LEFT(D2079,1)),'Fed. Agency Identifier Table'!A$2:C$63,3,FALSE)),(VLOOKUP((LEFT(D2079,2)),'Fed. Agency Identifier Table'!A$2:C$63,3,FALSE)))))</f>
        <v/>
      </c>
      <c r="I2079" s="150" t="str">
        <f>IF(ISNUMBER(SEARCH("*.unk*",D2079)),"Other Federal Awards",IF(ISERROR(VLOOKUP(D2079,'CFDA Program Titles Table'!A$2:C$2607,3,FALSE)),"",VLOOKUP(D2079,'CFDA Program Titles Table'!A$2:C$2607,3,FALSE)))</f>
        <v/>
      </c>
      <c r="J2079" s="70"/>
      <c r="K2079" s="70"/>
      <c r="L2079" s="2"/>
      <c r="M2079" s="10"/>
      <c r="N2079" s="10"/>
      <c r="R2079" s="17"/>
      <c r="S2079" s="106" t="str">
        <f>IFERROR(IF(J2079="Y", "Research And Development Programs Cluster:", VLOOKUP(D2079,'Cluster Info'!$A$2:$B$113,2,FALSE)), "Non Cluster:")</f>
        <v>Non Cluster:</v>
      </c>
      <c r="T2079" s="106">
        <f t="shared" si="160"/>
        <v>0</v>
      </c>
      <c r="U2079" s="106">
        <f t="shared" si="162"/>
        <v>0</v>
      </c>
      <c r="V2079" s="106">
        <f t="shared" si="163"/>
        <v>0</v>
      </c>
      <c r="W2079" s="119">
        <f t="shared" si="161"/>
        <v>0</v>
      </c>
      <c r="X2079" s="106">
        <f t="shared" si="164"/>
        <v>0</v>
      </c>
    </row>
    <row r="2080" spans="1:24" ht="14">
      <c r="A2080" s="198"/>
      <c r="D2080" s="1"/>
      <c r="E2080" s="1"/>
      <c r="F2080" s="187"/>
      <c r="G2080" s="187"/>
      <c r="H2080" s="80" t="str">
        <f>IF(ISERROR(IF(ISERROR(VLOOKUP((LEFT(D2080,2)),'Fed. Agency Identifier Table'!A$2:C$63,3,FALSE)),(VLOOKUP((LEFT(D2080,1)),'Fed. Agency Identifier Table'!A$2:C$63,3,FALSE)),(VLOOKUP((LEFT(D2080,2)),'Fed. Agency Identifier Table'!A$2:C$63,3,FALSE)))),"",(IF(ISERROR(VLOOKUP((LEFT(D2080,2)),'Fed. Agency Identifier Table'!A$2:C$63,3,FALSE)),(VLOOKUP((LEFT(D2080,1)),'Fed. Agency Identifier Table'!A$2:C$63,3,FALSE)),(VLOOKUP((LEFT(D2080,2)),'Fed. Agency Identifier Table'!A$2:C$63,3,FALSE)))))</f>
        <v/>
      </c>
      <c r="I2080" s="150" t="str">
        <f>IF(ISNUMBER(SEARCH("*.unk*",D2080)),"Other Federal Awards",IF(ISERROR(VLOOKUP(D2080,'CFDA Program Titles Table'!A$2:C$2607,3,FALSE)),"",VLOOKUP(D2080,'CFDA Program Titles Table'!A$2:C$2607,3,FALSE)))</f>
        <v/>
      </c>
      <c r="J2080" s="70"/>
      <c r="K2080" s="70"/>
      <c r="L2080" s="2"/>
      <c r="M2080" s="10"/>
      <c r="N2080" s="10"/>
      <c r="R2080" s="17"/>
      <c r="S2080" s="106" t="str">
        <f>IFERROR(IF(J2080="Y", "Research And Development Programs Cluster:", VLOOKUP(D2080,'Cluster Info'!$A$2:$B$113,2,FALSE)), "Non Cluster:")</f>
        <v>Non Cluster:</v>
      </c>
      <c r="T2080" s="106">
        <f t="shared" si="160"/>
        <v>0</v>
      </c>
      <c r="U2080" s="106">
        <f t="shared" si="162"/>
        <v>0</v>
      </c>
      <c r="V2080" s="106">
        <f t="shared" si="163"/>
        <v>0</v>
      </c>
      <c r="W2080" s="119">
        <f t="shared" si="161"/>
        <v>0</v>
      </c>
      <c r="X2080" s="106">
        <f t="shared" si="164"/>
        <v>0</v>
      </c>
    </row>
    <row r="2081" spans="1:24" ht="14">
      <c r="A2081" s="198"/>
      <c r="D2081" s="1"/>
      <c r="E2081" s="1"/>
      <c r="F2081" s="187"/>
      <c r="G2081" s="187"/>
      <c r="H2081" s="80" t="str">
        <f>IF(ISERROR(IF(ISERROR(VLOOKUP((LEFT(D2081,2)),'Fed. Agency Identifier Table'!A$2:C$63,3,FALSE)),(VLOOKUP((LEFT(D2081,1)),'Fed. Agency Identifier Table'!A$2:C$63,3,FALSE)),(VLOOKUP((LEFT(D2081,2)),'Fed. Agency Identifier Table'!A$2:C$63,3,FALSE)))),"",(IF(ISERROR(VLOOKUP((LEFT(D2081,2)),'Fed. Agency Identifier Table'!A$2:C$63,3,FALSE)),(VLOOKUP((LEFT(D2081,1)),'Fed. Agency Identifier Table'!A$2:C$63,3,FALSE)),(VLOOKUP((LEFT(D2081,2)),'Fed. Agency Identifier Table'!A$2:C$63,3,FALSE)))))</f>
        <v/>
      </c>
      <c r="I2081" s="150" t="str">
        <f>IF(ISNUMBER(SEARCH("*.unk*",D2081)),"Other Federal Awards",IF(ISERROR(VLOOKUP(D2081,'CFDA Program Titles Table'!A$2:C$2607,3,FALSE)),"",VLOOKUP(D2081,'CFDA Program Titles Table'!A$2:C$2607,3,FALSE)))</f>
        <v/>
      </c>
      <c r="J2081" s="70"/>
      <c r="K2081" s="70"/>
      <c r="L2081" s="2"/>
      <c r="M2081" s="10"/>
      <c r="N2081" s="10"/>
      <c r="R2081" s="17"/>
      <c r="S2081" s="106" t="str">
        <f>IFERROR(IF(J2081="Y", "Research And Development Programs Cluster:", VLOOKUP(D2081,'Cluster Info'!$A$2:$B$113,2,FALSE)), "Non Cluster:")</f>
        <v>Non Cluster:</v>
      </c>
      <c r="T2081" s="106">
        <f t="shared" si="160"/>
        <v>0</v>
      </c>
      <c r="U2081" s="106">
        <f t="shared" si="162"/>
        <v>0</v>
      </c>
      <c r="V2081" s="106">
        <f t="shared" si="163"/>
        <v>0</v>
      </c>
      <c r="W2081" s="119">
        <f t="shared" si="161"/>
        <v>0</v>
      </c>
      <c r="X2081" s="106">
        <f t="shared" si="164"/>
        <v>0</v>
      </c>
    </row>
    <row r="2082" spans="1:24" ht="14">
      <c r="A2082" s="198"/>
      <c r="D2082" s="1"/>
      <c r="E2082" s="1"/>
      <c r="F2082" s="187"/>
      <c r="G2082" s="187"/>
      <c r="H2082" s="80" t="str">
        <f>IF(ISERROR(IF(ISERROR(VLOOKUP((LEFT(D2082,2)),'Fed. Agency Identifier Table'!A$2:C$63,3,FALSE)),(VLOOKUP((LEFT(D2082,1)),'Fed. Agency Identifier Table'!A$2:C$63,3,FALSE)),(VLOOKUP((LEFT(D2082,2)),'Fed. Agency Identifier Table'!A$2:C$63,3,FALSE)))),"",(IF(ISERROR(VLOOKUP((LEFT(D2082,2)),'Fed. Agency Identifier Table'!A$2:C$63,3,FALSE)),(VLOOKUP((LEFT(D2082,1)),'Fed. Agency Identifier Table'!A$2:C$63,3,FALSE)),(VLOOKUP((LEFT(D2082,2)),'Fed. Agency Identifier Table'!A$2:C$63,3,FALSE)))))</f>
        <v/>
      </c>
      <c r="I2082" s="150" t="str">
        <f>IF(ISNUMBER(SEARCH("*.unk*",D2082)),"Other Federal Awards",IF(ISERROR(VLOOKUP(D2082,'CFDA Program Titles Table'!A$2:C$2607,3,FALSE)),"",VLOOKUP(D2082,'CFDA Program Titles Table'!A$2:C$2607,3,FALSE)))</f>
        <v/>
      </c>
      <c r="J2082" s="70"/>
      <c r="K2082" s="70"/>
      <c r="L2082" s="2"/>
      <c r="M2082" s="10"/>
      <c r="N2082" s="10"/>
      <c r="R2082" s="17"/>
      <c r="S2082" s="106" t="str">
        <f>IFERROR(IF(J2082="Y", "Research And Development Programs Cluster:", VLOOKUP(D2082,'Cluster Info'!$A$2:$B$113,2,FALSE)), "Non Cluster:")</f>
        <v>Non Cluster:</v>
      </c>
      <c r="T2082" s="106">
        <f t="shared" si="160"/>
        <v>0</v>
      </c>
      <c r="U2082" s="106">
        <f t="shared" si="162"/>
        <v>0</v>
      </c>
      <c r="V2082" s="106">
        <f t="shared" si="163"/>
        <v>0</v>
      </c>
      <c r="W2082" s="119">
        <f t="shared" si="161"/>
        <v>0</v>
      </c>
      <c r="X2082" s="106">
        <f t="shared" si="164"/>
        <v>0</v>
      </c>
    </row>
    <row r="2083" spans="1:24" ht="14">
      <c r="A2083" s="198"/>
      <c r="D2083" s="1"/>
      <c r="E2083" s="1"/>
      <c r="F2083" s="187"/>
      <c r="G2083" s="187"/>
      <c r="H2083" s="80" t="str">
        <f>IF(ISERROR(IF(ISERROR(VLOOKUP((LEFT(D2083,2)),'Fed. Agency Identifier Table'!A$2:C$63,3,FALSE)),(VLOOKUP((LEFT(D2083,1)),'Fed. Agency Identifier Table'!A$2:C$63,3,FALSE)),(VLOOKUP((LEFT(D2083,2)),'Fed. Agency Identifier Table'!A$2:C$63,3,FALSE)))),"",(IF(ISERROR(VLOOKUP((LEFT(D2083,2)),'Fed. Agency Identifier Table'!A$2:C$63,3,FALSE)),(VLOOKUP((LEFT(D2083,1)),'Fed. Agency Identifier Table'!A$2:C$63,3,FALSE)),(VLOOKUP((LEFT(D2083,2)),'Fed. Agency Identifier Table'!A$2:C$63,3,FALSE)))))</f>
        <v/>
      </c>
      <c r="I2083" s="150" t="str">
        <f>IF(ISNUMBER(SEARCH("*.unk*",D2083)),"Other Federal Awards",IF(ISERROR(VLOOKUP(D2083,'CFDA Program Titles Table'!A$2:C$2607,3,FALSE)),"",VLOOKUP(D2083,'CFDA Program Titles Table'!A$2:C$2607,3,FALSE)))</f>
        <v/>
      </c>
      <c r="J2083" s="70"/>
      <c r="K2083" s="70"/>
      <c r="L2083" s="2"/>
      <c r="M2083" s="10"/>
      <c r="N2083" s="10"/>
      <c r="R2083" s="17"/>
      <c r="S2083" s="106" t="str">
        <f>IFERROR(IF(J2083="Y", "Research And Development Programs Cluster:", VLOOKUP(D2083,'Cluster Info'!$A$2:$B$113,2,FALSE)), "Non Cluster:")</f>
        <v>Non Cluster:</v>
      </c>
      <c r="T2083" s="106">
        <f t="shared" si="160"/>
        <v>0</v>
      </c>
      <c r="U2083" s="106">
        <f t="shared" si="162"/>
        <v>0</v>
      </c>
      <c r="V2083" s="106">
        <f t="shared" si="163"/>
        <v>0</v>
      </c>
      <c r="W2083" s="119">
        <f t="shared" si="161"/>
        <v>0</v>
      </c>
      <c r="X2083" s="106">
        <f t="shared" si="164"/>
        <v>0</v>
      </c>
    </row>
    <row r="2084" spans="1:24" ht="14">
      <c r="A2084" s="198"/>
      <c r="D2084" s="1"/>
      <c r="E2084" s="1"/>
      <c r="F2084" s="187"/>
      <c r="G2084" s="187"/>
      <c r="H2084" s="80" t="str">
        <f>IF(ISERROR(IF(ISERROR(VLOOKUP((LEFT(D2084,2)),'Fed. Agency Identifier Table'!A$2:C$63,3,FALSE)),(VLOOKUP((LEFT(D2084,1)),'Fed. Agency Identifier Table'!A$2:C$63,3,FALSE)),(VLOOKUP((LEFT(D2084,2)),'Fed. Agency Identifier Table'!A$2:C$63,3,FALSE)))),"",(IF(ISERROR(VLOOKUP((LEFT(D2084,2)),'Fed. Agency Identifier Table'!A$2:C$63,3,FALSE)),(VLOOKUP((LEFT(D2084,1)),'Fed. Agency Identifier Table'!A$2:C$63,3,FALSE)),(VLOOKUP((LEFT(D2084,2)),'Fed. Agency Identifier Table'!A$2:C$63,3,FALSE)))))</f>
        <v/>
      </c>
      <c r="I2084" s="150" t="str">
        <f>IF(ISNUMBER(SEARCH("*.unk*",D2084)),"Other Federal Awards",IF(ISERROR(VLOOKUP(D2084,'CFDA Program Titles Table'!A$2:C$2607,3,FALSE)),"",VLOOKUP(D2084,'CFDA Program Titles Table'!A$2:C$2607,3,FALSE)))</f>
        <v/>
      </c>
      <c r="J2084" s="70"/>
      <c r="K2084" s="70"/>
      <c r="L2084" s="2"/>
      <c r="M2084" s="10"/>
      <c r="N2084" s="10"/>
      <c r="R2084" s="17"/>
      <c r="S2084" s="106" t="str">
        <f>IFERROR(IF(J2084="Y", "Research And Development Programs Cluster:", VLOOKUP(D2084,'Cluster Info'!$A$2:$B$113,2,FALSE)), "Non Cluster:")</f>
        <v>Non Cluster:</v>
      </c>
      <c r="T2084" s="106">
        <f t="shared" si="160"/>
        <v>0</v>
      </c>
      <c r="U2084" s="106">
        <f t="shared" si="162"/>
        <v>0</v>
      </c>
      <c r="V2084" s="106">
        <f t="shared" si="163"/>
        <v>0</v>
      </c>
      <c r="W2084" s="119">
        <f t="shared" si="161"/>
        <v>0</v>
      </c>
      <c r="X2084" s="106">
        <f t="shared" si="164"/>
        <v>0</v>
      </c>
    </row>
    <row r="2085" spans="1:24" ht="14">
      <c r="A2085" s="198"/>
      <c r="D2085" s="1"/>
      <c r="E2085" s="1"/>
      <c r="F2085" s="187"/>
      <c r="G2085" s="187"/>
      <c r="H2085" s="80" t="str">
        <f>IF(ISERROR(IF(ISERROR(VLOOKUP((LEFT(D2085,2)),'Fed. Agency Identifier Table'!A$2:C$63,3,FALSE)),(VLOOKUP((LEFT(D2085,1)),'Fed. Agency Identifier Table'!A$2:C$63,3,FALSE)),(VLOOKUP((LEFT(D2085,2)),'Fed. Agency Identifier Table'!A$2:C$63,3,FALSE)))),"",(IF(ISERROR(VLOOKUP((LEFT(D2085,2)),'Fed. Agency Identifier Table'!A$2:C$63,3,FALSE)),(VLOOKUP((LEFT(D2085,1)),'Fed. Agency Identifier Table'!A$2:C$63,3,FALSE)),(VLOOKUP((LEFT(D2085,2)),'Fed. Agency Identifier Table'!A$2:C$63,3,FALSE)))))</f>
        <v/>
      </c>
      <c r="I2085" s="150" t="str">
        <f>IF(ISNUMBER(SEARCH("*.unk*",D2085)),"Other Federal Awards",IF(ISERROR(VLOOKUP(D2085,'CFDA Program Titles Table'!A$2:C$2607,3,FALSE)),"",VLOOKUP(D2085,'CFDA Program Titles Table'!A$2:C$2607,3,FALSE)))</f>
        <v/>
      </c>
      <c r="J2085" s="70"/>
      <c r="K2085" s="70"/>
      <c r="L2085" s="2"/>
      <c r="M2085" s="10"/>
      <c r="N2085" s="10"/>
      <c r="R2085" s="17"/>
      <c r="S2085" s="106" t="str">
        <f>IFERROR(IF(J2085="Y", "Research And Development Programs Cluster:", VLOOKUP(D2085,'Cluster Info'!$A$2:$B$113,2,FALSE)), "Non Cluster:")</f>
        <v>Non Cluster:</v>
      </c>
      <c r="T2085" s="106">
        <f t="shared" si="160"/>
        <v>0</v>
      </c>
      <c r="U2085" s="106">
        <f t="shared" si="162"/>
        <v>0</v>
      </c>
      <c r="V2085" s="106">
        <f t="shared" si="163"/>
        <v>0</v>
      </c>
      <c r="W2085" s="119">
        <f t="shared" si="161"/>
        <v>0</v>
      </c>
      <c r="X2085" s="106">
        <f t="shared" si="164"/>
        <v>0</v>
      </c>
    </row>
    <row r="2086" spans="1:24" ht="14">
      <c r="A2086" s="198"/>
      <c r="D2086" s="1"/>
      <c r="E2086" s="1"/>
      <c r="F2086" s="187"/>
      <c r="G2086" s="187"/>
      <c r="H2086" s="80" t="str">
        <f>IF(ISERROR(IF(ISERROR(VLOOKUP((LEFT(D2086,2)),'Fed. Agency Identifier Table'!A$2:C$63,3,FALSE)),(VLOOKUP((LEFT(D2086,1)),'Fed. Agency Identifier Table'!A$2:C$63,3,FALSE)),(VLOOKUP((LEFT(D2086,2)),'Fed. Agency Identifier Table'!A$2:C$63,3,FALSE)))),"",(IF(ISERROR(VLOOKUP((LEFT(D2086,2)),'Fed. Agency Identifier Table'!A$2:C$63,3,FALSE)),(VLOOKUP((LEFT(D2086,1)),'Fed. Agency Identifier Table'!A$2:C$63,3,FALSE)),(VLOOKUP((LEFT(D2086,2)),'Fed. Agency Identifier Table'!A$2:C$63,3,FALSE)))))</f>
        <v/>
      </c>
      <c r="I2086" s="150" t="str">
        <f>IF(ISNUMBER(SEARCH("*.unk*",D2086)),"Other Federal Awards",IF(ISERROR(VLOOKUP(D2086,'CFDA Program Titles Table'!A$2:C$2607,3,FALSE)),"",VLOOKUP(D2086,'CFDA Program Titles Table'!A$2:C$2607,3,FALSE)))</f>
        <v/>
      </c>
      <c r="J2086" s="70"/>
      <c r="K2086" s="70"/>
      <c r="L2086" s="2"/>
      <c r="M2086" s="10"/>
      <c r="N2086" s="10"/>
      <c r="R2086" s="17"/>
      <c r="S2086" s="106" t="str">
        <f>IFERROR(IF(J2086="Y", "Research And Development Programs Cluster:", VLOOKUP(D2086,'Cluster Info'!$A$2:$B$113,2,FALSE)), "Non Cluster:")</f>
        <v>Non Cluster:</v>
      </c>
      <c r="T2086" s="106">
        <f t="shared" si="160"/>
        <v>0</v>
      </c>
      <c r="U2086" s="106">
        <f t="shared" si="162"/>
        <v>0</v>
      </c>
      <c r="V2086" s="106">
        <f t="shared" si="163"/>
        <v>0</v>
      </c>
      <c r="W2086" s="119">
        <f t="shared" si="161"/>
        <v>0</v>
      </c>
      <c r="X2086" s="106">
        <f t="shared" si="164"/>
        <v>0</v>
      </c>
    </row>
    <row r="2087" spans="1:24" ht="14">
      <c r="A2087" s="198"/>
      <c r="D2087" s="1"/>
      <c r="E2087" s="1"/>
      <c r="F2087" s="187"/>
      <c r="G2087" s="187"/>
      <c r="H2087" s="80" t="str">
        <f>IF(ISERROR(IF(ISERROR(VLOOKUP((LEFT(D2087,2)),'Fed. Agency Identifier Table'!A$2:C$63,3,FALSE)),(VLOOKUP((LEFT(D2087,1)),'Fed. Agency Identifier Table'!A$2:C$63,3,FALSE)),(VLOOKUP((LEFT(D2087,2)),'Fed. Agency Identifier Table'!A$2:C$63,3,FALSE)))),"",(IF(ISERROR(VLOOKUP((LEFT(D2087,2)),'Fed. Agency Identifier Table'!A$2:C$63,3,FALSE)),(VLOOKUP((LEFT(D2087,1)),'Fed. Agency Identifier Table'!A$2:C$63,3,FALSE)),(VLOOKUP((LEFT(D2087,2)),'Fed. Agency Identifier Table'!A$2:C$63,3,FALSE)))))</f>
        <v/>
      </c>
      <c r="I2087" s="150" t="str">
        <f>IF(ISNUMBER(SEARCH("*.unk*",D2087)),"Other Federal Awards",IF(ISERROR(VLOOKUP(D2087,'CFDA Program Titles Table'!A$2:C$2607,3,FALSE)),"",VLOOKUP(D2087,'CFDA Program Titles Table'!A$2:C$2607,3,FALSE)))</f>
        <v/>
      </c>
      <c r="J2087" s="70"/>
      <c r="K2087" s="70"/>
      <c r="L2087" s="2"/>
      <c r="M2087" s="10"/>
      <c r="N2087" s="10"/>
      <c r="R2087" s="17"/>
      <c r="S2087" s="106" t="str">
        <f>IFERROR(IF(J2087="Y", "Research And Development Programs Cluster:", VLOOKUP(D2087,'Cluster Info'!$A$2:$B$113,2,FALSE)), "Non Cluster:")</f>
        <v>Non Cluster:</v>
      </c>
      <c r="T2087" s="106">
        <f t="shared" si="160"/>
        <v>0</v>
      </c>
      <c r="U2087" s="106">
        <f t="shared" si="162"/>
        <v>0</v>
      </c>
      <c r="V2087" s="106">
        <f t="shared" si="163"/>
        <v>0</v>
      </c>
      <c r="W2087" s="119">
        <f t="shared" si="161"/>
        <v>0</v>
      </c>
      <c r="X2087" s="106">
        <f t="shared" si="164"/>
        <v>0</v>
      </c>
    </row>
    <row r="2088" spans="1:24" ht="14">
      <c r="A2088" s="198"/>
      <c r="D2088" s="1"/>
      <c r="E2088" s="1"/>
      <c r="F2088" s="187"/>
      <c r="G2088" s="187"/>
      <c r="H2088" s="80" t="str">
        <f>IF(ISERROR(IF(ISERROR(VLOOKUP((LEFT(D2088,2)),'Fed. Agency Identifier Table'!A$2:C$63,3,FALSE)),(VLOOKUP((LEFT(D2088,1)),'Fed. Agency Identifier Table'!A$2:C$63,3,FALSE)),(VLOOKUP((LEFT(D2088,2)),'Fed. Agency Identifier Table'!A$2:C$63,3,FALSE)))),"",(IF(ISERROR(VLOOKUP((LEFT(D2088,2)),'Fed. Agency Identifier Table'!A$2:C$63,3,FALSE)),(VLOOKUP((LEFT(D2088,1)),'Fed. Agency Identifier Table'!A$2:C$63,3,FALSE)),(VLOOKUP((LEFT(D2088,2)),'Fed. Agency Identifier Table'!A$2:C$63,3,FALSE)))))</f>
        <v/>
      </c>
      <c r="I2088" s="150" t="str">
        <f>IF(ISNUMBER(SEARCH("*.unk*",D2088)),"Other Federal Awards",IF(ISERROR(VLOOKUP(D2088,'CFDA Program Titles Table'!A$2:C$2607,3,FALSE)),"",VLOOKUP(D2088,'CFDA Program Titles Table'!A$2:C$2607,3,FALSE)))</f>
        <v/>
      </c>
      <c r="J2088" s="70"/>
      <c r="K2088" s="70"/>
      <c r="L2088" s="2"/>
      <c r="M2088" s="10"/>
      <c r="N2088" s="10"/>
      <c r="R2088" s="17"/>
      <c r="S2088" s="106" t="str">
        <f>IFERROR(IF(J2088="Y", "Research And Development Programs Cluster:", VLOOKUP(D2088,'Cluster Info'!$A$2:$B$113,2,FALSE)), "Non Cluster:")</f>
        <v>Non Cluster:</v>
      </c>
      <c r="T2088" s="106">
        <f t="shared" si="160"/>
        <v>0</v>
      </c>
      <c r="U2088" s="106">
        <f t="shared" si="162"/>
        <v>0</v>
      </c>
      <c r="V2088" s="106">
        <f t="shared" si="163"/>
        <v>0</v>
      </c>
      <c r="W2088" s="119">
        <f t="shared" si="161"/>
        <v>0</v>
      </c>
      <c r="X2088" s="106">
        <f t="shared" si="164"/>
        <v>0</v>
      </c>
    </row>
    <row r="2089" spans="1:24" ht="14">
      <c r="A2089" s="198"/>
      <c r="D2089" s="1"/>
      <c r="E2089" s="1"/>
      <c r="F2089" s="187"/>
      <c r="G2089" s="187"/>
      <c r="H2089" s="80" t="str">
        <f>IF(ISERROR(IF(ISERROR(VLOOKUP((LEFT(D2089,2)),'Fed. Agency Identifier Table'!A$2:C$63,3,FALSE)),(VLOOKUP((LEFT(D2089,1)),'Fed. Agency Identifier Table'!A$2:C$63,3,FALSE)),(VLOOKUP((LEFT(D2089,2)),'Fed. Agency Identifier Table'!A$2:C$63,3,FALSE)))),"",(IF(ISERROR(VLOOKUP((LEFT(D2089,2)),'Fed. Agency Identifier Table'!A$2:C$63,3,FALSE)),(VLOOKUP((LEFT(D2089,1)),'Fed. Agency Identifier Table'!A$2:C$63,3,FALSE)),(VLOOKUP((LEFT(D2089,2)),'Fed. Agency Identifier Table'!A$2:C$63,3,FALSE)))))</f>
        <v/>
      </c>
      <c r="I2089" s="150" t="str">
        <f>IF(ISNUMBER(SEARCH("*.unk*",D2089)),"Other Federal Awards",IF(ISERROR(VLOOKUP(D2089,'CFDA Program Titles Table'!A$2:C$2607,3,FALSE)),"",VLOOKUP(D2089,'CFDA Program Titles Table'!A$2:C$2607,3,FALSE)))</f>
        <v/>
      </c>
      <c r="J2089" s="70"/>
      <c r="K2089" s="70"/>
      <c r="L2089" s="2"/>
      <c r="M2089" s="10"/>
      <c r="N2089" s="10"/>
      <c r="R2089" s="17"/>
      <c r="S2089" s="106" t="str">
        <f>IFERROR(IF(J2089="Y", "Research And Development Programs Cluster:", VLOOKUP(D2089,'Cluster Info'!$A$2:$B$113,2,FALSE)), "Non Cluster:")</f>
        <v>Non Cluster:</v>
      </c>
      <c r="T2089" s="106">
        <f t="shared" si="160"/>
        <v>0</v>
      </c>
      <c r="U2089" s="106">
        <f t="shared" si="162"/>
        <v>0</v>
      </c>
      <c r="V2089" s="106">
        <f t="shared" si="163"/>
        <v>0</v>
      </c>
      <c r="W2089" s="119">
        <f t="shared" si="161"/>
        <v>0</v>
      </c>
      <c r="X2089" s="106">
        <f t="shared" si="164"/>
        <v>0</v>
      </c>
    </row>
    <row r="2090" spans="1:24" ht="14">
      <c r="A2090" s="198"/>
      <c r="D2090" s="1"/>
      <c r="E2090" s="1"/>
      <c r="F2090" s="187"/>
      <c r="G2090" s="187"/>
      <c r="H2090" s="80" t="str">
        <f>IF(ISERROR(IF(ISERROR(VLOOKUP((LEFT(D2090,2)),'Fed. Agency Identifier Table'!A$2:C$63,3,FALSE)),(VLOOKUP((LEFT(D2090,1)),'Fed. Agency Identifier Table'!A$2:C$63,3,FALSE)),(VLOOKUP((LEFT(D2090,2)),'Fed. Agency Identifier Table'!A$2:C$63,3,FALSE)))),"",(IF(ISERROR(VLOOKUP((LEFT(D2090,2)),'Fed. Agency Identifier Table'!A$2:C$63,3,FALSE)),(VLOOKUP((LEFT(D2090,1)),'Fed. Agency Identifier Table'!A$2:C$63,3,FALSE)),(VLOOKUP((LEFT(D2090,2)),'Fed. Agency Identifier Table'!A$2:C$63,3,FALSE)))))</f>
        <v/>
      </c>
      <c r="I2090" s="150" t="str">
        <f>IF(ISNUMBER(SEARCH("*.unk*",D2090)),"Other Federal Awards",IF(ISERROR(VLOOKUP(D2090,'CFDA Program Titles Table'!A$2:C$2607,3,FALSE)),"",VLOOKUP(D2090,'CFDA Program Titles Table'!A$2:C$2607,3,FALSE)))</f>
        <v/>
      </c>
      <c r="J2090" s="70"/>
      <c r="K2090" s="70"/>
      <c r="L2090" s="2"/>
      <c r="M2090" s="10"/>
      <c r="N2090" s="10"/>
      <c r="R2090" s="17"/>
      <c r="S2090" s="106" t="str">
        <f>IFERROR(IF(J2090="Y", "Research And Development Programs Cluster:", VLOOKUP(D2090,'Cluster Info'!$A$2:$B$113,2,FALSE)), "Non Cluster:")</f>
        <v>Non Cluster:</v>
      </c>
      <c r="T2090" s="106">
        <f t="shared" si="160"/>
        <v>0</v>
      </c>
      <c r="U2090" s="106">
        <f t="shared" si="162"/>
        <v>0</v>
      </c>
      <c r="V2090" s="106">
        <f t="shared" si="163"/>
        <v>0</v>
      </c>
      <c r="W2090" s="119">
        <f t="shared" si="161"/>
        <v>0</v>
      </c>
      <c r="X2090" s="106">
        <f t="shared" si="164"/>
        <v>0</v>
      </c>
    </row>
    <row r="2091" spans="1:24" ht="14">
      <c r="A2091" s="198"/>
      <c r="D2091" s="1"/>
      <c r="E2091" s="1"/>
      <c r="F2091" s="187"/>
      <c r="G2091" s="187"/>
      <c r="H2091" s="80" t="str">
        <f>IF(ISERROR(IF(ISERROR(VLOOKUP((LEFT(D2091,2)),'Fed. Agency Identifier Table'!A$2:C$63,3,FALSE)),(VLOOKUP((LEFT(D2091,1)),'Fed. Agency Identifier Table'!A$2:C$63,3,FALSE)),(VLOOKUP((LEFT(D2091,2)),'Fed. Agency Identifier Table'!A$2:C$63,3,FALSE)))),"",(IF(ISERROR(VLOOKUP((LEFT(D2091,2)),'Fed. Agency Identifier Table'!A$2:C$63,3,FALSE)),(VLOOKUP((LEFT(D2091,1)),'Fed. Agency Identifier Table'!A$2:C$63,3,FALSE)),(VLOOKUP((LEFT(D2091,2)),'Fed. Agency Identifier Table'!A$2:C$63,3,FALSE)))))</f>
        <v/>
      </c>
      <c r="I2091" s="150" t="str">
        <f>IF(ISNUMBER(SEARCH("*.unk*",D2091)),"Other Federal Awards",IF(ISERROR(VLOOKUP(D2091,'CFDA Program Titles Table'!A$2:C$2607,3,FALSE)),"",VLOOKUP(D2091,'CFDA Program Titles Table'!A$2:C$2607,3,FALSE)))</f>
        <v/>
      </c>
      <c r="J2091" s="70"/>
      <c r="K2091" s="70"/>
      <c r="L2091" s="2"/>
      <c r="M2091" s="10"/>
      <c r="N2091" s="10"/>
      <c r="R2091" s="17"/>
      <c r="S2091" s="106" t="str">
        <f>IFERROR(IF(J2091="Y", "Research And Development Programs Cluster:", VLOOKUP(D2091,'Cluster Info'!$A$2:$B$113,2,FALSE)), "Non Cluster:")</f>
        <v>Non Cluster:</v>
      </c>
      <c r="T2091" s="106">
        <f t="shared" si="160"/>
        <v>0</v>
      </c>
      <c r="U2091" s="106">
        <f t="shared" si="162"/>
        <v>0</v>
      </c>
      <c r="V2091" s="106">
        <f t="shared" si="163"/>
        <v>0</v>
      </c>
      <c r="W2091" s="119">
        <f t="shared" si="161"/>
        <v>0</v>
      </c>
      <c r="X2091" s="106">
        <f t="shared" si="164"/>
        <v>0</v>
      </c>
    </row>
    <row r="2092" spans="1:24" ht="14">
      <c r="A2092" s="198"/>
      <c r="D2092" s="1"/>
      <c r="E2092" s="1"/>
      <c r="F2092" s="187"/>
      <c r="G2092" s="187"/>
      <c r="H2092" s="80" t="str">
        <f>IF(ISERROR(IF(ISERROR(VLOOKUP((LEFT(D2092,2)),'Fed. Agency Identifier Table'!A$2:C$63,3,FALSE)),(VLOOKUP((LEFT(D2092,1)),'Fed. Agency Identifier Table'!A$2:C$63,3,FALSE)),(VLOOKUP((LEFT(D2092,2)),'Fed. Agency Identifier Table'!A$2:C$63,3,FALSE)))),"",(IF(ISERROR(VLOOKUP((LEFT(D2092,2)),'Fed. Agency Identifier Table'!A$2:C$63,3,FALSE)),(VLOOKUP((LEFT(D2092,1)),'Fed. Agency Identifier Table'!A$2:C$63,3,FALSE)),(VLOOKUP((LEFT(D2092,2)),'Fed. Agency Identifier Table'!A$2:C$63,3,FALSE)))))</f>
        <v/>
      </c>
      <c r="I2092" s="150" t="str">
        <f>IF(ISNUMBER(SEARCH("*.unk*",D2092)),"Other Federal Awards",IF(ISERROR(VLOOKUP(D2092,'CFDA Program Titles Table'!A$2:C$2607,3,FALSE)),"",VLOOKUP(D2092,'CFDA Program Titles Table'!A$2:C$2607,3,FALSE)))</f>
        <v/>
      </c>
      <c r="J2092" s="70"/>
      <c r="K2092" s="70"/>
      <c r="L2092" s="2"/>
      <c r="M2092" s="10"/>
      <c r="N2092" s="10"/>
      <c r="R2092" s="17"/>
      <c r="S2092" s="106" t="str">
        <f>IFERROR(IF(J2092="Y", "Research And Development Programs Cluster:", VLOOKUP(D2092,'Cluster Info'!$A$2:$B$113,2,FALSE)), "Non Cluster:")</f>
        <v>Non Cluster:</v>
      </c>
      <c r="T2092" s="106">
        <f t="shared" si="160"/>
        <v>0</v>
      </c>
      <c r="U2092" s="106">
        <f t="shared" si="162"/>
        <v>0</v>
      </c>
      <c r="V2092" s="106">
        <f t="shared" si="163"/>
        <v>0</v>
      </c>
      <c r="W2092" s="119">
        <f t="shared" si="161"/>
        <v>0</v>
      </c>
      <c r="X2092" s="106">
        <f t="shared" si="164"/>
        <v>0</v>
      </c>
    </row>
    <row r="2093" spans="1:24" ht="14">
      <c r="A2093" s="198"/>
      <c r="D2093" s="1"/>
      <c r="E2093" s="1"/>
      <c r="F2093" s="187"/>
      <c r="G2093" s="187"/>
      <c r="H2093" s="80" t="str">
        <f>IF(ISERROR(IF(ISERROR(VLOOKUP((LEFT(D2093,2)),'Fed. Agency Identifier Table'!A$2:C$63,3,FALSE)),(VLOOKUP((LEFT(D2093,1)),'Fed. Agency Identifier Table'!A$2:C$63,3,FALSE)),(VLOOKUP((LEFT(D2093,2)),'Fed. Agency Identifier Table'!A$2:C$63,3,FALSE)))),"",(IF(ISERROR(VLOOKUP((LEFT(D2093,2)),'Fed. Agency Identifier Table'!A$2:C$63,3,FALSE)),(VLOOKUP((LEFT(D2093,1)),'Fed. Agency Identifier Table'!A$2:C$63,3,FALSE)),(VLOOKUP((LEFT(D2093,2)),'Fed. Agency Identifier Table'!A$2:C$63,3,FALSE)))))</f>
        <v/>
      </c>
      <c r="I2093" s="150" t="str">
        <f>IF(ISNUMBER(SEARCH("*.unk*",D2093)),"Other Federal Awards",IF(ISERROR(VLOOKUP(D2093,'CFDA Program Titles Table'!A$2:C$2607,3,FALSE)),"",VLOOKUP(D2093,'CFDA Program Titles Table'!A$2:C$2607,3,FALSE)))</f>
        <v/>
      </c>
      <c r="J2093" s="70"/>
      <c r="K2093" s="70"/>
      <c r="L2093" s="2"/>
      <c r="M2093" s="10"/>
      <c r="N2093" s="10"/>
      <c r="R2093" s="17"/>
      <c r="S2093" s="106" t="str">
        <f>IFERROR(IF(J2093="Y", "Research And Development Programs Cluster:", VLOOKUP(D2093,'Cluster Info'!$A$2:$B$113,2,FALSE)), "Non Cluster:")</f>
        <v>Non Cluster:</v>
      </c>
      <c r="T2093" s="106">
        <f t="shared" si="160"/>
        <v>0</v>
      </c>
      <c r="U2093" s="106">
        <f t="shared" si="162"/>
        <v>0</v>
      </c>
      <c r="V2093" s="106">
        <f t="shared" si="163"/>
        <v>0</v>
      </c>
      <c r="W2093" s="119">
        <f t="shared" si="161"/>
        <v>0</v>
      </c>
      <c r="X2093" s="106">
        <f t="shared" si="164"/>
        <v>0</v>
      </c>
    </row>
    <row r="2094" spans="1:24" ht="14">
      <c r="A2094" s="198"/>
      <c r="D2094" s="1"/>
      <c r="E2094" s="1"/>
      <c r="F2094" s="187"/>
      <c r="G2094" s="187"/>
      <c r="H2094" s="80" t="str">
        <f>IF(ISERROR(IF(ISERROR(VLOOKUP((LEFT(D2094,2)),'Fed. Agency Identifier Table'!A$2:C$63,3,FALSE)),(VLOOKUP((LEFT(D2094,1)),'Fed. Agency Identifier Table'!A$2:C$63,3,FALSE)),(VLOOKUP((LEFT(D2094,2)),'Fed. Agency Identifier Table'!A$2:C$63,3,FALSE)))),"",(IF(ISERROR(VLOOKUP((LEFT(D2094,2)),'Fed. Agency Identifier Table'!A$2:C$63,3,FALSE)),(VLOOKUP((LEFT(D2094,1)),'Fed. Agency Identifier Table'!A$2:C$63,3,FALSE)),(VLOOKUP((LEFT(D2094,2)),'Fed. Agency Identifier Table'!A$2:C$63,3,FALSE)))))</f>
        <v/>
      </c>
      <c r="I2094" s="150" t="str">
        <f>IF(ISNUMBER(SEARCH("*.unk*",D2094)),"Other Federal Awards",IF(ISERROR(VLOOKUP(D2094,'CFDA Program Titles Table'!A$2:C$2607,3,FALSE)),"",VLOOKUP(D2094,'CFDA Program Titles Table'!A$2:C$2607,3,FALSE)))</f>
        <v/>
      </c>
      <c r="J2094" s="70"/>
      <c r="K2094" s="70"/>
      <c r="L2094" s="2"/>
      <c r="M2094" s="10"/>
      <c r="N2094" s="10"/>
      <c r="R2094" s="17"/>
      <c r="S2094" s="106" t="str">
        <f>IFERROR(IF(J2094="Y", "Research And Development Programs Cluster:", VLOOKUP(D2094,'Cluster Info'!$A$2:$B$113,2,FALSE)), "Non Cluster:")</f>
        <v>Non Cluster:</v>
      </c>
      <c r="T2094" s="106">
        <f t="shared" si="160"/>
        <v>0</v>
      </c>
      <c r="U2094" s="106">
        <f t="shared" si="162"/>
        <v>0</v>
      </c>
      <c r="V2094" s="106">
        <f t="shared" si="163"/>
        <v>0</v>
      </c>
      <c r="W2094" s="119">
        <f t="shared" si="161"/>
        <v>0</v>
      </c>
      <c r="X2094" s="106">
        <f t="shared" si="164"/>
        <v>0</v>
      </c>
    </row>
    <row r="2095" spans="1:24" ht="14">
      <c r="A2095" s="198"/>
      <c r="D2095" s="1"/>
      <c r="E2095" s="1"/>
      <c r="F2095" s="187"/>
      <c r="G2095" s="187"/>
      <c r="H2095" s="80" t="str">
        <f>IF(ISERROR(IF(ISERROR(VLOOKUP((LEFT(D2095,2)),'Fed. Agency Identifier Table'!A$2:C$63,3,FALSE)),(VLOOKUP((LEFT(D2095,1)),'Fed. Agency Identifier Table'!A$2:C$63,3,FALSE)),(VLOOKUP((LEFT(D2095,2)),'Fed. Agency Identifier Table'!A$2:C$63,3,FALSE)))),"",(IF(ISERROR(VLOOKUP((LEFT(D2095,2)),'Fed. Agency Identifier Table'!A$2:C$63,3,FALSE)),(VLOOKUP((LEFT(D2095,1)),'Fed. Agency Identifier Table'!A$2:C$63,3,FALSE)),(VLOOKUP((LEFT(D2095,2)),'Fed. Agency Identifier Table'!A$2:C$63,3,FALSE)))))</f>
        <v/>
      </c>
      <c r="I2095" s="150" t="str">
        <f>IF(ISNUMBER(SEARCH("*.unk*",D2095)),"Other Federal Awards",IF(ISERROR(VLOOKUP(D2095,'CFDA Program Titles Table'!A$2:C$2607,3,FALSE)),"",VLOOKUP(D2095,'CFDA Program Titles Table'!A$2:C$2607,3,FALSE)))</f>
        <v/>
      </c>
      <c r="J2095" s="70"/>
      <c r="K2095" s="70"/>
      <c r="L2095" s="2"/>
      <c r="M2095" s="10"/>
      <c r="N2095" s="10"/>
      <c r="R2095" s="17"/>
      <c r="S2095" s="106" t="str">
        <f>IFERROR(IF(J2095="Y", "Research And Development Programs Cluster:", VLOOKUP(D2095,'Cluster Info'!$A$2:$B$113,2,FALSE)), "Non Cluster:")</f>
        <v>Non Cluster:</v>
      </c>
      <c r="T2095" s="106">
        <f t="shared" si="160"/>
        <v>0</v>
      </c>
      <c r="U2095" s="106">
        <f t="shared" si="162"/>
        <v>0</v>
      </c>
      <c r="V2095" s="106">
        <f t="shared" si="163"/>
        <v>0</v>
      </c>
      <c r="W2095" s="119">
        <f t="shared" si="161"/>
        <v>0</v>
      </c>
      <c r="X2095" s="106">
        <f t="shared" si="164"/>
        <v>0</v>
      </c>
    </row>
    <row r="2096" spans="1:24" ht="14">
      <c r="A2096" s="198"/>
      <c r="D2096" s="1"/>
      <c r="E2096" s="1"/>
      <c r="F2096" s="187"/>
      <c r="G2096" s="187"/>
      <c r="H2096" s="80" t="str">
        <f>IF(ISERROR(IF(ISERROR(VLOOKUP((LEFT(D2096,2)),'Fed. Agency Identifier Table'!A$2:C$63,3,FALSE)),(VLOOKUP((LEFT(D2096,1)),'Fed. Agency Identifier Table'!A$2:C$63,3,FALSE)),(VLOOKUP((LEFT(D2096,2)),'Fed. Agency Identifier Table'!A$2:C$63,3,FALSE)))),"",(IF(ISERROR(VLOOKUP((LEFT(D2096,2)),'Fed. Agency Identifier Table'!A$2:C$63,3,FALSE)),(VLOOKUP((LEFT(D2096,1)),'Fed. Agency Identifier Table'!A$2:C$63,3,FALSE)),(VLOOKUP((LEFT(D2096,2)),'Fed. Agency Identifier Table'!A$2:C$63,3,FALSE)))))</f>
        <v/>
      </c>
      <c r="I2096" s="150" t="str">
        <f>IF(ISNUMBER(SEARCH("*.unk*",D2096)),"Other Federal Awards",IF(ISERROR(VLOOKUP(D2096,'CFDA Program Titles Table'!A$2:C$2607,3,FALSE)),"",VLOOKUP(D2096,'CFDA Program Titles Table'!A$2:C$2607,3,FALSE)))</f>
        <v/>
      </c>
      <c r="J2096" s="70"/>
      <c r="K2096" s="70"/>
      <c r="L2096" s="2"/>
      <c r="M2096" s="10"/>
      <c r="N2096" s="10"/>
      <c r="R2096" s="17"/>
      <c r="S2096" s="106" t="str">
        <f>IFERROR(IF(J2096="Y", "Research And Development Programs Cluster:", VLOOKUP(D2096,'Cluster Info'!$A$2:$B$113,2,FALSE)), "Non Cluster:")</f>
        <v>Non Cluster:</v>
      </c>
      <c r="T2096" s="106">
        <f t="shared" si="160"/>
        <v>0</v>
      </c>
      <c r="U2096" s="106">
        <f t="shared" si="162"/>
        <v>0</v>
      </c>
      <c r="V2096" s="106">
        <f t="shared" si="163"/>
        <v>0</v>
      </c>
      <c r="W2096" s="119">
        <f t="shared" si="161"/>
        <v>0</v>
      </c>
      <c r="X2096" s="106">
        <f t="shared" si="164"/>
        <v>0</v>
      </c>
    </row>
    <row r="2097" spans="1:24" ht="14">
      <c r="A2097" s="198"/>
      <c r="D2097" s="1"/>
      <c r="E2097" s="1"/>
      <c r="F2097" s="187"/>
      <c r="G2097" s="187"/>
      <c r="H2097" s="80" t="str">
        <f>IF(ISERROR(IF(ISERROR(VLOOKUP((LEFT(D2097,2)),'Fed. Agency Identifier Table'!A$2:C$63,3,FALSE)),(VLOOKUP((LEFT(D2097,1)),'Fed. Agency Identifier Table'!A$2:C$63,3,FALSE)),(VLOOKUP((LEFT(D2097,2)),'Fed. Agency Identifier Table'!A$2:C$63,3,FALSE)))),"",(IF(ISERROR(VLOOKUP((LEFT(D2097,2)),'Fed. Agency Identifier Table'!A$2:C$63,3,FALSE)),(VLOOKUP((LEFT(D2097,1)),'Fed. Agency Identifier Table'!A$2:C$63,3,FALSE)),(VLOOKUP((LEFT(D2097,2)),'Fed. Agency Identifier Table'!A$2:C$63,3,FALSE)))))</f>
        <v/>
      </c>
      <c r="I2097" s="150" t="str">
        <f>IF(ISNUMBER(SEARCH("*.unk*",D2097)),"Other Federal Awards",IF(ISERROR(VLOOKUP(D2097,'CFDA Program Titles Table'!A$2:C$2607,3,FALSE)),"",VLOOKUP(D2097,'CFDA Program Titles Table'!A$2:C$2607,3,FALSE)))</f>
        <v/>
      </c>
      <c r="J2097" s="70"/>
      <c r="K2097" s="70"/>
      <c r="L2097" s="2"/>
      <c r="M2097" s="10"/>
      <c r="N2097" s="10"/>
      <c r="R2097" s="17"/>
      <c r="S2097" s="106" t="str">
        <f>IFERROR(IF(J2097="Y", "Research And Development Programs Cluster:", VLOOKUP(D2097,'Cluster Info'!$A$2:$B$113,2,FALSE)), "Non Cluster:")</f>
        <v>Non Cluster:</v>
      </c>
      <c r="T2097" s="106">
        <f t="shared" si="160"/>
        <v>0</v>
      </c>
      <c r="U2097" s="106">
        <f t="shared" si="162"/>
        <v>0</v>
      </c>
      <c r="V2097" s="106">
        <f t="shared" si="163"/>
        <v>0</v>
      </c>
      <c r="W2097" s="119">
        <f t="shared" si="161"/>
        <v>0</v>
      </c>
      <c r="X2097" s="106">
        <f t="shared" si="164"/>
        <v>0</v>
      </c>
    </row>
    <row r="2098" spans="1:24" ht="14">
      <c r="A2098" s="198"/>
      <c r="D2098" s="1"/>
      <c r="E2098" s="1"/>
      <c r="F2098" s="187"/>
      <c r="G2098" s="187"/>
      <c r="H2098" s="80" t="str">
        <f>IF(ISERROR(IF(ISERROR(VLOOKUP((LEFT(D2098,2)),'Fed. Agency Identifier Table'!A$2:C$63,3,FALSE)),(VLOOKUP((LEFT(D2098,1)),'Fed. Agency Identifier Table'!A$2:C$63,3,FALSE)),(VLOOKUP((LEFT(D2098,2)),'Fed. Agency Identifier Table'!A$2:C$63,3,FALSE)))),"",(IF(ISERROR(VLOOKUP((LEFT(D2098,2)),'Fed. Agency Identifier Table'!A$2:C$63,3,FALSE)),(VLOOKUP((LEFT(D2098,1)),'Fed. Agency Identifier Table'!A$2:C$63,3,FALSE)),(VLOOKUP((LEFT(D2098,2)),'Fed. Agency Identifier Table'!A$2:C$63,3,FALSE)))))</f>
        <v/>
      </c>
      <c r="I2098" s="150" t="str">
        <f>IF(ISNUMBER(SEARCH("*.unk*",D2098)),"Other Federal Awards",IF(ISERROR(VLOOKUP(D2098,'CFDA Program Titles Table'!A$2:C$2607,3,FALSE)),"",VLOOKUP(D2098,'CFDA Program Titles Table'!A$2:C$2607,3,FALSE)))</f>
        <v/>
      </c>
      <c r="J2098" s="70"/>
      <c r="K2098" s="70"/>
      <c r="L2098" s="2"/>
      <c r="M2098" s="10"/>
      <c r="N2098" s="10"/>
      <c r="R2098" s="17"/>
      <c r="S2098" s="106" t="str">
        <f>IFERROR(IF(J2098="Y", "Research And Development Programs Cluster:", VLOOKUP(D2098,'Cluster Info'!$A$2:$B$113,2,FALSE)), "Non Cluster:")</f>
        <v>Non Cluster:</v>
      </c>
      <c r="T2098" s="106">
        <f t="shared" si="160"/>
        <v>0</v>
      </c>
      <c r="U2098" s="106">
        <f t="shared" si="162"/>
        <v>0</v>
      </c>
      <c r="V2098" s="106">
        <f t="shared" si="163"/>
        <v>0</v>
      </c>
      <c r="W2098" s="119">
        <f t="shared" si="161"/>
        <v>0</v>
      </c>
      <c r="X2098" s="106">
        <f t="shared" si="164"/>
        <v>0</v>
      </c>
    </row>
    <row r="2099" spans="1:24" ht="14">
      <c r="A2099" s="198"/>
      <c r="D2099" s="1"/>
      <c r="E2099" s="1"/>
      <c r="F2099" s="187"/>
      <c r="G2099" s="187"/>
      <c r="H2099" s="80" t="str">
        <f>IF(ISERROR(IF(ISERROR(VLOOKUP((LEFT(D2099,2)),'Fed. Agency Identifier Table'!A$2:C$63,3,FALSE)),(VLOOKUP((LEFT(D2099,1)),'Fed. Agency Identifier Table'!A$2:C$63,3,FALSE)),(VLOOKUP((LEFT(D2099,2)),'Fed. Agency Identifier Table'!A$2:C$63,3,FALSE)))),"",(IF(ISERROR(VLOOKUP((LEFT(D2099,2)),'Fed. Agency Identifier Table'!A$2:C$63,3,FALSE)),(VLOOKUP((LEFT(D2099,1)),'Fed. Agency Identifier Table'!A$2:C$63,3,FALSE)),(VLOOKUP((LEFT(D2099,2)),'Fed. Agency Identifier Table'!A$2:C$63,3,FALSE)))))</f>
        <v/>
      </c>
      <c r="I2099" s="150" t="str">
        <f>IF(ISNUMBER(SEARCH("*.unk*",D2099)),"Other Federal Awards",IF(ISERROR(VLOOKUP(D2099,'CFDA Program Titles Table'!A$2:C$2607,3,FALSE)),"",VLOOKUP(D2099,'CFDA Program Titles Table'!A$2:C$2607,3,FALSE)))</f>
        <v/>
      </c>
      <c r="J2099" s="70"/>
      <c r="K2099" s="70"/>
      <c r="L2099" s="2"/>
      <c r="M2099" s="10"/>
      <c r="N2099" s="10"/>
      <c r="R2099" s="17"/>
      <c r="S2099" s="106" t="str">
        <f>IFERROR(IF(J2099="Y", "Research And Development Programs Cluster:", VLOOKUP(D2099,'Cluster Info'!$A$2:$B$113,2,FALSE)), "Non Cluster:")</f>
        <v>Non Cluster:</v>
      </c>
      <c r="T2099" s="106">
        <f t="shared" si="160"/>
        <v>0</v>
      </c>
      <c r="U2099" s="106">
        <f t="shared" si="162"/>
        <v>0</v>
      </c>
      <c r="V2099" s="106">
        <f t="shared" si="163"/>
        <v>0</v>
      </c>
      <c r="W2099" s="119">
        <f t="shared" si="161"/>
        <v>0</v>
      </c>
      <c r="X2099" s="106">
        <f t="shared" si="164"/>
        <v>0</v>
      </c>
    </row>
    <row r="2100" spans="1:24" ht="14">
      <c r="A2100" s="198"/>
      <c r="D2100" s="1"/>
      <c r="E2100" s="1"/>
      <c r="F2100" s="187"/>
      <c r="G2100" s="187"/>
      <c r="H2100" s="80" t="str">
        <f>IF(ISERROR(IF(ISERROR(VLOOKUP((LEFT(D2100,2)),'Fed. Agency Identifier Table'!A$2:C$63,3,FALSE)),(VLOOKUP((LEFT(D2100,1)),'Fed. Agency Identifier Table'!A$2:C$63,3,FALSE)),(VLOOKUP((LEFT(D2100,2)),'Fed. Agency Identifier Table'!A$2:C$63,3,FALSE)))),"",(IF(ISERROR(VLOOKUP((LEFT(D2100,2)),'Fed. Agency Identifier Table'!A$2:C$63,3,FALSE)),(VLOOKUP((LEFT(D2100,1)),'Fed. Agency Identifier Table'!A$2:C$63,3,FALSE)),(VLOOKUP((LEFT(D2100,2)),'Fed. Agency Identifier Table'!A$2:C$63,3,FALSE)))))</f>
        <v/>
      </c>
      <c r="I2100" s="150" t="str">
        <f>IF(ISNUMBER(SEARCH("*.unk*",D2100)),"Other Federal Awards",IF(ISERROR(VLOOKUP(D2100,'CFDA Program Titles Table'!A$2:C$2607,3,FALSE)),"",VLOOKUP(D2100,'CFDA Program Titles Table'!A$2:C$2607,3,FALSE)))</f>
        <v/>
      </c>
      <c r="J2100" s="70"/>
      <c r="K2100" s="70"/>
      <c r="L2100" s="2"/>
      <c r="M2100" s="10"/>
      <c r="N2100" s="10"/>
      <c r="R2100" s="17"/>
      <c r="S2100" s="106" t="str">
        <f>IFERROR(IF(J2100="Y", "Research And Development Programs Cluster:", VLOOKUP(D2100,'Cluster Info'!$A$2:$B$113,2,FALSE)), "Non Cluster:")</f>
        <v>Non Cluster:</v>
      </c>
      <c r="T2100" s="106">
        <f t="shared" si="160"/>
        <v>0</v>
      </c>
      <c r="U2100" s="106">
        <f t="shared" si="162"/>
        <v>0</v>
      </c>
      <c r="V2100" s="106">
        <f t="shared" si="163"/>
        <v>0</v>
      </c>
      <c r="W2100" s="119">
        <f t="shared" si="161"/>
        <v>0</v>
      </c>
      <c r="X2100" s="106">
        <f t="shared" si="164"/>
        <v>0</v>
      </c>
    </row>
    <row r="2101" spans="1:24" ht="14">
      <c r="A2101" s="198"/>
      <c r="D2101" s="1"/>
      <c r="E2101" s="1"/>
      <c r="F2101" s="187"/>
      <c r="G2101" s="187"/>
      <c r="H2101" s="80" t="str">
        <f>IF(ISERROR(IF(ISERROR(VLOOKUP((LEFT(D2101,2)),'Fed. Agency Identifier Table'!A$2:C$63,3,FALSE)),(VLOOKUP((LEFT(D2101,1)),'Fed. Agency Identifier Table'!A$2:C$63,3,FALSE)),(VLOOKUP((LEFT(D2101,2)),'Fed. Agency Identifier Table'!A$2:C$63,3,FALSE)))),"",(IF(ISERROR(VLOOKUP((LEFT(D2101,2)),'Fed. Agency Identifier Table'!A$2:C$63,3,FALSE)),(VLOOKUP((LEFT(D2101,1)),'Fed. Agency Identifier Table'!A$2:C$63,3,FALSE)),(VLOOKUP((LEFT(D2101,2)),'Fed. Agency Identifier Table'!A$2:C$63,3,FALSE)))))</f>
        <v/>
      </c>
      <c r="I2101" s="150" t="str">
        <f>IF(ISNUMBER(SEARCH("*.unk*",D2101)),"Other Federal Awards",IF(ISERROR(VLOOKUP(D2101,'CFDA Program Titles Table'!A$2:C$2607,3,FALSE)),"",VLOOKUP(D2101,'CFDA Program Titles Table'!A$2:C$2607,3,FALSE)))</f>
        <v/>
      </c>
      <c r="J2101" s="70"/>
      <c r="K2101" s="70"/>
      <c r="L2101" s="2"/>
      <c r="M2101" s="10"/>
      <c r="N2101" s="10"/>
      <c r="R2101" s="17"/>
      <c r="S2101" s="106" t="str">
        <f>IFERROR(IF(J2101="Y", "Research And Development Programs Cluster:", VLOOKUP(D2101,'Cluster Info'!$A$2:$B$113,2,FALSE)), "Non Cluster:")</f>
        <v>Non Cluster:</v>
      </c>
      <c r="T2101" s="106">
        <f t="shared" si="160"/>
        <v>0</v>
      </c>
      <c r="U2101" s="106">
        <f t="shared" si="162"/>
        <v>0</v>
      </c>
      <c r="V2101" s="106">
        <f t="shared" si="163"/>
        <v>0</v>
      </c>
      <c r="W2101" s="119">
        <f t="shared" si="161"/>
        <v>0</v>
      </c>
      <c r="X2101" s="106">
        <f t="shared" si="164"/>
        <v>0</v>
      </c>
    </row>
    <row r="2102" spans="1:24" ht="14">
      <c r="A2102" s="198"/>
      <c r="D2102" s="1"/>
      <c r="E2102" s="1"/>
      <c r="F2102" s="187"/>
      <c r="G2102" s="187"/>
      <c r="H2102" s="80" t="str">
        <f>IF(ISERROR(IF(ISERROR(VLOOKUP((LEFT(D2102,2)),'Fed. Agency Identifier Table'!A$2:C$63,3,FALSE)),(VLOOKUP((LEFT(D2102,1)),'Fed. Agency Identifier Table'!A$2:C$63,3,FALSE)),(VLOOKUP((LEFT(D2102,2)),'Fed. Agency Identifier Table'!A$2:C$63,3,FALSE)))),"",(IF(ISERROR(VLOOKUP((LEFT(D2102,2)),'Fed. Agency Identifier Table'!A$2:C$63,3,FALSE)),(VLOOKUP((LEFT(D2102,1)),'Fed. Agency Identifier Table'!A$2:C$63,3,FALSE)),(VLOOKUP((LEFT(D2102,2)),'Fed. Agency Identifier Table'!A$2:C$63,3,FALSE)))))</f>
        <v/>
      </c>
      <c r="I2102" s="150" t="str">
        <f>IF(ISNUMBER(SEARCH("*.unk*",D2102)),"Other Federal Awards",IF(ISERROR(VLOOKUP(D2102,'CFDA Program Titles Table'!A$2:C$2607,3,FALSE)),"",VLOOKUP(D2102,'CFDA Program Titles Table'!A$2:C$2607,3,FALSE)))</f>
        <v/>
      </c>
      <c r="J2102" s="70"/>
      <c r="K2102" s="70"/>
      <c r="L2102" s="2"/>
      <c r="M2102" s="10"/>
      <c r="N2102" s="10"/>
      <c r="R2102" s="17"/>
      <c r="S2102" s="106" t="str">
        <f>IFERROR(IF(J2102="Y", "Research And Development Programs Cluster:", VLOOKUP(D2102,'Cluster Info'!$A$2:$B$113,2,FALSE)), "Non Cluster:")</f>
        <v>Non Cluster:</v>
      </c>
      <c r="T2102" s="106">
        <f t="shared" si="160"/>
        <v>0</v>
      </c>
      <c r="U2102" s="106">
        <f t="shared" si="162"/>
        <v>0</v>
      </c>
      <c r="V2102" s="106">
        <f t="shared" si="163"/>
        <v>0</v>
      </c>
      <c r="W2102" s="119">
        <f t="shared" si="161"/>
        <v>0</v>
      </c>
      <c r="X2102" s="106">
        <f t="shared" si="164"/>
        <v>0</v>
      </c>
    </row>
    <row r="2103" spans="1:24" ht="14">
      <c r="A2103" s="198"/>
      <c r="D2103" s="1"/>
      <c r="E2103" s="1"/>
      <c r="F2103" s="187"/>
      <c r="G2103" s="187"/>
      <c r="H2103" s="80" t="str">
        <f>IF(ISERROR(IF(ISERROR(VLOOKUP((LEFT(D2103,2)),'Fed. Agency Identifier Table'!A$2:C$63,3,FALSE)),(VLOOKUP((LEFT(D2103,1)),'Fed. Agency Identifier Table'!A$2:C$63,3,FALSE)),(VLOOKUP((LEFT(D2103,2)),'Fed. Agency Identifier Table'!A$2:C$63,3,FALSE)))),"",(IF(ISERROR(VLOOKUP((LEFT(D2103,2)),'Fed. Agency Identifier Table'!A$2:C$63,3,FALSE)),(VLOOKUP((LEFT(D2103,1)),'Fed. Agency Identifier Table'!A$2:C$63,3,FALSE)),(VLOOKUP((LEFT(D2103,2)),'Fed. Agency Identifier Table'!A$2:C$63,3,FALSE)))))</f>
        <v/>
      </c>
      <c r="I2103" s="150" t="str">
        <f>IF(ISNUMBER(SEARCH("*.unk*",D2103)),"Other Federal Awards",IF(ISERROR(VLOOKUP(D2103,'CFDA Program Titles Table'!A$2:C$2607,3,FALSE)),"",VLOOKUP(D2103,'CFDA Program Titles Table'!A$2:C$2607,3,FALSE)))</f>
        <v/>
      </c>
      <c r="J2103" s="70"/>
      <c r="K2103" s="70"/>
      <c r="L2103" s="2"/>
      <c r="M2103" s="10"/>
      <c r="N2103" s="10"/>
      <c r="R2103" s="17"/>
      <c r="S2103" s="106" t="str">
        <f>IFERROR(IF(J2103="Y", "Research And Development Programs Cluster:", VLOOKUP(D2103,'Cluster Info'!$A$2:$B$113,2,FALSE)), "Non Cluster:")</f>
        <v>Non Cluster:</v>
      </c>
      <c r="T2103" s="106">
        <f t="shared" si="160"/>
        <v>0</v>
      </c>
      <c r="U2103" s="106">
        <f t="shared" si="162"/>
        <v>0</v>
      </c>
      <c r="V2103" s="106">
        <f t="shared" si="163"/>
        <v>0</v>
      </c>
      <c r="W2103" s="119">
        <f t="shared" si="161"/>
        <v>0</v>
      </c>
      <c r="X2103" s="106">
        <f t="shared" si="164"/>
        <v>0</v>
      </c>
    </row>
    <row r="2104" spans="1:24" ht="14">
      <c r="A2104" s="198"/>
      <c r="D2104" s="1"/>
      <c r="E2104" s="1"/>
      <c r="F2104" s="187"/>
      <c r="G2104" s="187"/>
      <c r="H2104" s="80" t="str">
        <f>IF(ISERROR(IF(ISERROR(VLOOKUP((LEFT(D2104,2)),'Fed. Agency Identifier Table'!A$2:C$63,3,FALSE)),(VLOOKUP((LEFT(D2104,1)),'Fed. Agency Identifier Table'!A$2:C$63,3,FALSE)),(VLOOKUP((LEFT(D2104,2)),'Fed. Agency Identifier Table'!A$2:C$63,3,FALSE)))),"",(IF(ISERROR(VLOOKUP((LEFT(D2104,2)),'Fed. Agency Identifier Table'!A$2:C$63,3,FALSE)),(VLOOKUP((LEFT(D2104,1)),'Fed. Agency Identifier Table'!A$2:C$63,3,FALSE)),(VLOOKUP((LEFT(D2104,2)),'Fed. Agency Identifier Table'!A$2:C$63,3,FALSE)))))</f>
        <v/>
      </c>
      <c r="I2104" s="150" t="str">
        <f>IF(ISNUMBER(SEARCH("*.unk*",D2104)),"Other Federal Awards",IF(ISERROR(VLOOKUP(D2104,'CFDA Program Titles Table'!A$2:C$2607,3,FALSE)),"",VLOOKUP(D2104,'CFDA Program Titles Table'!A$2:C$2607,3,FALSE)))</f>
        <v/>
      </c>
      <c r="J2104" s="70"/>
      <c r="K2104" s="70"/>
      <c r="L2104" s="2"/>
      <c r="M2104" s="10"/>
      <c r="N2104" s="10"/>
      <c r="R2104" s="17"/>
      <c r="S2104" s="106" t="str">
        <f>IFERROR(IF(J2104="Y", "Research And Development Programs Cluster:", VLOOKUP(D2104,'Cluster Info'!$A$2:$B$113,2,FALSE)), "Non Cluster:")</f>
        <v>Non Cluster:</v>
      </c>
      <c r="T2104" s="106">
        <f t="shared" si="160"/>
        <v>0</v>
      </c>
      <c r="U2104" s="106">
        <f t="shared" si="162"/>
        <v>0</v>
      </c>
      <c r="V2104" s="106">
        <f t="shared" si="163"/>
        <v>0</v>
      </c>
      <c r="W2104" s="119">
        <f t="shared" si="161"/>
        <v>0</v>
      </c>
      <c r="X2104" s="106">
        <f t="shared" si="164"/>
        <v>0</v>
      </c>
    </row>
    <row r="2105" spans="1:24" ht="14">
      <c r="A2105" s="198"/>
      <c r="D2105" s="1"/>
      <c r="E2105" s="1"/>
      <c r="F2105" s="187"/>
      <c r="G2105" s="187"/>
      <c r="H2105" s="80" t="str">
        <f>IF(ISERROR(IF(ISERROR(VLOOKUP((LEFT(D2105,2)),'Fed. Agency Identifier Table'!A$2:C$63,3,FALSE)),(VLOOKUP((LEFT(D2105,1)),'Fed. Agency Identifier Table'!A$2:C$63,3,FALSE)),(VLOOKUP((LEFT(D2105,2)),'Fed. Agency Identifier Table'!A$2:C$63,3,FALSE)))),"",(IF(ISERROR(VLOOKUP((LEFT(D2105,2)),'Fed. Agency Identifier Table'!A$2:C$63,3,FALSE)),(VLOOKUP((LEFT(D2105,1)),'Fed. Agency Identifier Table'!A$2:C$63,3,FALSE)),(VLOOKUP((LEFT(D2105,2)),'Fed. Agency Identifier Table'!A$2:C$63,3,FALSE)))))</f>
        <v/>
      </c>
      <c r="I2105" s="150" t="str">
        <f>IF(ISNUMBER(SEARCH("*.unk*",D2105)),"Other Federal Awards",IF(ISERROR(VLOOKUP(D2105,'CFDA Program Titles Table'!A$2:C$2607,3,FALSE)),"",VLOOKUP(D2105,'CFDA Program Titles Table'!A$2:C$2607,3,FALSE)))</f>
        <v/>
      </c>
      <c r="J2105" s="70"/>
      <c r="K2105" s="70"/>
      <c r="L2105" s="2"/>
      <c r="M2105" s="10"/>
      <c r="N2105" s="10"/>
      <c r="R2105" s="17"/>
      <c r="S2105" s="106" t="str">
        <f>IFERROR(IF(J2105="Y", "Research And Development Programs Cluster:", VLOOKUP(D2105,'Cluster Info'!$A$2:$B$113,2,FALSE)), "Non Cluster:")</f>
        <v>Non Cluster:</v>
      </c>
      <c r="T2105" s="106">
        <f t="shared" si="160"/>
        <v>0</v>
      </c>
      <c r="U2105" s="106">
        <f t="shared" si="162"/>
        <v>0</v>
      </c>
      <c r="V2105" s="106">
        <f t="shared" si="163"/>
        <v>0</v>
      </c>
      <c r="W2105" s="119">
        <f t="shared" si="161"/>
        <v>0</v>
      </c>
      <c r="X2105" s="106">
        <f t="shared" si="164"/>
        <v>0</v>
      </c>
    </row>
    <row r="2106" spans="1:24" ht="14">
      <c r="A2106" s="198"/>
      <c r="D2106" s="1"/>
      <c r="E2106" s="1"/>
      <c r="F2106" s="187"/>
      <c r="G2106" s="187"/>
      <c r="H2106" s="80" t="str">
        <f>IF(ISERROR(IF(ISERROR(VLOOKUP((LEFT(D2106,2)),'Fed. Agency Identifier Table'!A$2:C$63,3,FALSE)),(VLOOKUP((LEFT(D2106,1)),'Fed. Agency Identifier Table'!A$2:C$63,3,FALSE)),(VLOOKUP((LEFT(D2106,2)),'Fed. Agency Identifier Table'!A$2:C$63,3,FALSE)))),"",(IF(ISERROR(VLOOKUP((LEFT(D2106,2)),'Fed. Agency Identifier Table'!A$2:C$63,3,FALSE)),(VLOOKUP((LEFT(D2106,1)),'Fed. Agency Identifier Table'!A$2:C$63,3,FALSE)),(VLOOKUP((LEFT(D2106,2)),'Fed. Agency Identifier Table'!A$2:C$63,3,FALSE)))))</f>
        <v/>
      </c>
      <c r="I2106" s="150" t="str">
        <f>IF(ISNUMBER(SEARCH("*.unk*",D2106)),"Other Federal Awards",IF(ISERROR(VLOOKUP(D2106,'CFDA Program Titles Table'!A$2:C$2607,3,FALSE)),"",VLOOKUP(D2106,'CFDA Program Titles Table'!A$2:C$2607,3,FALSE)))</f>
        <v/>
      </c>
      <c r="J2106" s="70"/>
      <c r="K2106" s="70"/>
      <c r="L2106" s="2"/>
      <c r="M2106" s="10"/>
      <c r="N2106" s="10"/>
      <c r="R2106" s="17"/>
      <c r="S2106" s="106" t="str">
        <f>IFERROR(IF(J2106="Y", "Research And Development Programs Cluster:", VLOOKUP(D2106,'Cluster Info'!$A$2:$B$113,2,FALSE)), "Non Cluster:")</f>
        <v>Non Cluster:</v>
      </c>
      <c r="T2106" s="106">
        <f t="shared" si="160"/>
        <v>0</v>
      </c>
      <c r="U2106" s="106">
        <f t="shared" si="162"/>
        <v>0</v>
      </c>
      <c r="V2106" s="106">
        <f t="shared" si="163"/>
        <v>0</v>
      </c>
      <c r="W2106" s="119">
        <f t="shared" si="161"/>
        <v>0</v>
      </c>
      <c r="X2106" s="106">
        <f t="shared" si="164"/>
        <v>0</v>
      </c>
    </row>
    <row r="2107" spans="1:24" ht="14">
      <c r="A2107" s="198"/>
      <c r="D2107" s="1"/>
      <c r="E2107" s="1"/>
      <c r="F2107" s="187"/>
      <c r="G2107" s="187"/>
      <c r="H2107" s="80" t="str">
        <f>IF(ISERROR(IF(ISERROR(VLOOKUP((LEFT(D2107,2)),'Fed. Agency Identifier Table'!A$2:C$63,3,FALSE)),(VLOOKUP((LEFT(D2107,1)),'Fed. Agency Identifier Table'!A$2:C$63,3,FALSE)),(VLOOKUP((LEFT(D2107,2)),'Fed. Agency Identifier Table'!A$2:C$63,3,FALSE)))),"",(IF(ISERROR(VLOOKUP((LEFT(D2107,2)),'Fed. Agency Identifier Table'!A$2:C$63,3,FALSE)),(VLOOKUP((LEFT(D2107,1)),'Fed. Agency Identifier Table'!A$2:C$63,3,FALSE)),(VLOOKUP((LEFT(D2107,2)),'Fed. Agency Identifier Table'!A$2:C$63,3,FALSE)))))</f>
        <v/>
      </c>
      <c r="I2107" s="150" t="str">
        <f>IF(ISNUMBER(SEARCH("*.unk*",D2107)),"Other Federal Awards",IF(ISERROR(VLOOKUP(D2107,'CFDA Program Titles Table'!A$2:C$2607,3,FALSE)),"",VLOOKUP(D2107,'CFDA Program Titles Table'!A$2:C$2607,3,FALSE)))</f>
        <v/>
      </c>
      <c r="J2107" s="70"/>
      <c r="K2107" s="70"/>
      <c r="L2107" s="2"/>
      <c r="M2107" s="10"/>
      <c r="N2107" s="10"/>
      <c r="R2107" s="17"/>
      <c r="S2107" s="106" t="str">
        <f>IFERROR(IF(J2107="Y", "Research And Development Programs Cluster:", VLOOKUP(D2107,'Cluster Info'!$A$2:$B$113,2,FALSE)), "Non Cluster:")</f>
        <v>Non Cluster:</v>
      </c>
      <c r="T2107" s="106">
        <f t="shared" si="160"/>
        <v>0</v>
      </c>
      <c r="U2107" s="106">
        <f t="shared" si="162"/>
        <v>0</v>
      </c>
      <c r="V2107" s="106">
        <f t="shared" si="163"/>
        <v>0</v>
      </c>
      <c r="W2107" s="119">
        <f t="shared" si="161"/>
        <v>0</v>
      </c>
      <c r="X2107" s="106">
        <f t="shared" si="164"/>
        <v>0</v>
      </c>
    </row>
    <row r="2108" spans="1:24" ht="14">
      <c r="A2108" s="198"/>
      <c r="D2108" s="1"/>
      <c r="E2108" s="1"/>
      <c r="F2108" s="187"/>
      <c r="G2108" s="187"/>
      <c r="H2108" s="80" t="str">
        <f>IF(ISERROR(IF(ISERROR(VLOOKUP((LEFT(D2108,2)),'Fed. Agency Identifier Table'!A$2:C$63,3,FALSE)),(VLOOKUP((LEFT(D2108,1)),'Fed. Agency Identifier Table'!A$2:C$63,3,FALSE)),(VLOOKUP((LEFT(D2108,2)),'Fed. Agency Identifier Table'!A$2:C$63,3,FALSE)))),"",(IF(ISERROR(VLOOKUP((LEFT(D2108,2)),'Fed. Agency Identifier Table'!A$2:C$63,3,FALSE)),(VLOOKUP((LEFT(D2108,1)),'Fed. Agency Identifier Table'!A$2:C$63,3,FALSE)),(VLOOKUP((LEFT(D2108,2)),'Fed. Agency Identifier Table'!A$2:C$63,3,FALSE)))))</f>
        <v/>
      </c>
      <c r="I2108" s="150" t="str">
        <f>IF(ISNUMBER(SEARCH("*.unk*",D2108)),"Other Federal Awards",IF(ISERROR(VLOOKUP(D2108,'CFDA Program Titles Table'!A$2:C$2607,3,FALSE)),"",VLOOKUP(D2108,'CFDA Program Titles Table'!A$2:C$2607,3,FALSE)))</f>
        <v/>
      </c>
      <c r="J2108" s="70"/>
      <c r="K2108" s="70"/>
      <c r="L2108" s="2"/>
      <c r="M2108" s="10"/>
      <c r="N2108" s="10"/>
      <c r="R2108" s="17"/>
      <c r="S2108" s="106" t="str">
        <f>IFERROR(IF(J2108="Y", "Research And Development Programs Cluster:", VLOOKUP(D2108,'Cluster Info'!$A$2:$B$113,2,FALSE)), "Non Cluster:")</f>
        <v>Non Cluster:</v>
      </c>
      <c r="T2108" s="106">
        <f t="shared" si="160"/>
        <v>0</v>
      </c>
      <c r="U2108" s="106">
        <f t="shared" si="162"/>
        <v>0</v>
      </c>
      <c r="V2108" s="106">
        <f t="shared" si="163"/>
        <v>0</v>
      </c>
      <c r="W2108" s="119">
        <f t="shared" si="161"/>
        <v>0</v>
      </c>
      <c r="X2108" s="106">
        <f t="shared" si="164"/>
        <v>0</v>
      </c>
    </row>
    <row r="2109" spans="1:24" ht="14">
      <c r="A2109" s="198"/>
      <c r="D2109" s="1"/>
      <c r="E2109" s="1"/>
      <c r="F2109" s="187"/>
      <c r="G2109" s="187"/>
      <c r="H2109" s="80" t="str">
        <f>IF(ISERROR(IF(ISERROR(VLOOKUP((LEFT(D2109,2)),'Fed. Agency Identifier Table'!A$2:C$63,3,FALSE)),(VLOOKUP((LEFT(D2109,1)),'Fed. Agency Identifier Table'!A$2:C$63,3,FALSE)),(VLOOKUP((LEFT(D2109,2)),'Fed. Agency Identifier Table'!A$2:C$63,3,FALSE)))),"",(IF(ISERROR(VLOOKUP((LEFT(D2109,2)),'Fed. Agency Identifier Table'!A$2:C$63,3,FALSE)),(VLOOKUP((LEFT(D2109,1)),'Fed. Agency Identifier Table'!A$2:C$63,3,FALSE)),(VLOOKUP((LEFT(D2109,2)),'Fed. Agency Identifier Table'!A$2:C$63,3,FALSE)))))</f>
        <v/>
      </c>
      <c r="I2109" s="150" t="str">
        <f>IF(ISNUMBER(SEARCH("*.unk*",D2109)),"Other Federal Awards",IF(ISERROR(VLOOKUP(D2109,'CFDA Program Titles Table'!A$2:C$2607,3,FALSE)),"",VLOOKUP(D2109,'CFDA Program Titles Table'!A$2:C$2607,3,FALSE)))</f>
        <v/>
      </c>
      <c r="J2109" s="70"/>
      <c r="K2109" s="70"/>
      <c r="L2109" s="2"/>
      <c r="M2109" s="10"/>
      <c r="N2109" s="10"/>
      <c r="R2109" s="17"/>
      <c r="S2109" s="106" t="str">
        <f>IFERROR(IF(J2109="Y", "Research And Development Programs Cluster:", VLOOKUP(D2109,'Cluster Info'!$A$2:$B$113,2,FALSE)), "Non Cluster:")</f>
        <v>Non Cluster:</v>
      </c>
      <c r="T2109" s="106">
        <f t="shared" si="160"/>
        <v>0</v>
      </c>
      <c r="U2109" s="106">
        <f t="shared" si="162"/>
        <v>0</v>
      </c>
      <c r="V2109" s="106">
        <f t="shared" si="163"/>
        <v>0</v>
      </c>
      <c r="W2109" s="119">
        <f t="shared" si="161"/>
        <v>0</v>
      </c>
      <c r="X2109" s="106">
        <f t="shared" si="164"/>
        <v>0</v>
      </c>
    </row>
    <row r="2110" spans="1:24" ht="14">
      <c r="A2110" s="198"/>
      <c r="D2110" s="1"/>
      <c r="E2110" s="1"/>
      <c r="F2110" s="187"/>
      <c r="G2110" s="187"/>
      <c r="H2110" s="80" t="str">
        <f>IF(ISERROR(IF(ISERROR(VLOOKUP((LEFT(D2110,2)),'Fed. Agency Identifier Table'!A$2:C$63,3,FALSE)),(VLOOKUP((LEFT(D2110,1)),'Fed. Agency Identifier Table'!A$2:C$63,3,FALSE)),(VLOOKUP((LEFT(D2110,2)),'Fed. Agency Identifier Table'!A$2:C$63,3,FALSE)))),"",(IF(ISERROR(VLOOKUP((LEFT(D2110,2)),'Fed. Agency Identifier Table'!A$2:C$63,3,FALSE)),(VLOOKUP((LEFT(D2110,1)),'Fed. Agency Identifier Table'!A$2:C$63,3,FALSE)),(VLOOKUP((LEFT(D2110,2)),'Fed. Agency Identifier Table'!A$2:C$63,3,FALSE)))))</f>
        <v/>
      </c>
      <c r="I2110" s="150" t="str">
        <f>IF(ISNUMBER(SEARCH("*.unk*",D2110)),"Other Federal Awards",IF(ISERROR(VLOOKUP(D2110,'CFDA Program Titles Table'!A$2:C$2607,3,FALSE)),"",VLOOKUP(D2110,'CFDA Program Titles Table'!A$2:C$2607,3,FALSE)))</f>
        <v/>
      </c>
      <c r="J2110" s="70"/>
      <c r="K2110" s="70"/>
      <c r="L2110" s="2"/>
      <c r="M2110" s="10"/>
      <c r="N2110" s="10"/>
      <c r="R2110" s="17"/>
      <c r="S2110" s="106" t="str">
        <f>IFERROR(IF(J2110="Y", "Research And Development Programs Cluster:", VLOOKUP(D2110,'Cluster Info'!$A$2:$B$113,2,FALSE)), "Non Cluster:")</f>
        <v>Non Cluster:</v>
      </c>
      <c r="T2110" s="106">
        <f t="shared" si="160"/>
        <v>0</v>
      </c>
      <c r="U2110" s="106">
        <f t="shared" si="162"/>
        <v>0</v>
      </c>
      <c r="V2110" s="106">
        <f t="shared" si="163"/>
        <v>0</v>
      </c>
      <c r="W2110" s="119">
        <f t="shared" si="161"/>
        <v>0</v>
      </c>
      <c r="X2110" s="106">
        <f t="shared" si="164"/>
        <v>0</v>
      </c>
    </row>
    <row r="2111" spans="1:24" ht="14">
      <c r="A2111" s="198"/>
      <c r="D2111" s="1"/>
      <c r="E2111" s="1"/>
      <c r="F2111" s="187"/>
      <c r="G2111" s="187"/>
      <c r="H2111" s="80" t="str">
        <f>IF(ISERROR(IF(ISERROR(VLOOKUP((LEFT(D2111,2)),'Fed. Agency Identifier Table'!A$2:C$63,3,FALSE)),(VLOOKUP((LEFT(D2111,1)),'Fed. Agency Identifier Table'!A$2:C$63,3,FALSE)),(VLOOKUP((LEFT(D2111,2)),'Fed. Agency Identifier Table'!A$2:C$63,3,FALSE)))),"",(IF(ISERROR(VLOOKUP((LEFT(D2111,2)),'Fed. Agency Identifier Table'!A$2:C$63,3,FALSE)),(VLOOKUP((LEFT(D2111,1)),'Fed. Agency Identifier Table'!A$2:C$63,3,FALSE)),(VLOOKUP((LEFT(D2111,2)),'Fed. Agency Identifier Table'!A$2:C$63,3,FALSE)))))</f>
        <v/>
      </c>
      <c r="I2111" s="150" t="str">
        <f>IF(ISNUMBER(SEARCH("*.unk*",D2111)),"Other Federal Awards",IF(ISERROR(VLOOKUP(D2111,'CFDA Program Titles Table'!A$2:C$2607,3,FALSE)),"",VLOOKUP(D2111,'CFDA Program Titles Table'!A$2:C$2607,3,FALSE)))</f>
        <v/>
      </c>
      <c r="J2111" s="70"/>
      <c r="K2111" s="70"/>
      <c r="L2111" s="2"/>
      <c r="M2111" s="10"/>
      <c r="N2111" s="10"/>
      <c r="R2111" s="17"/>
      <c r="S2111" s="106" t="str">
        <f>IFERROR(IF(J2111="Y", "Research And Development Programs Cluster:", VLOOKUP(D2111,'Cluster Info'!$A$2:$B$113,2,FALSE)), "Non Cluster:")</f>
        <v>Non Cluster:</v>
      </c>
      <c r="T2111" s="106">
        <f t="shared" si="160"/>
        <v>0</v>
      </c>
      <c r="U2111" s="106">
        <f t="shared" si="162"/>
        <v>0</v>
      </c>
      <c r="V2111" s="106">
        <f t="shared" si="163"/>
        <v>0</v>
      </c>
      <c r="W2111" s="119">
        <f t="shared" si="161"/>
        <v>0</v>
      </c>
      <c r="X2111" s="106">
        <f t="shared" si="164"/>
        <v>0</v>
      </c>
    </row>
    <row r="2112" spans="1:24" ht="14">
      <c r="A2112" s="198"/>
      <c r="D2112" s="1"/>
      <c r="E2112" s="1"/>
      <c r="F2112" s="187"/>
      <c r="G2112" s="187"/>
      <c r="H2112" s="80" t="str">
        <f>IF(ISERROR(IF(ISERROR(VLOOKUP((LEFT(D2112,2)),'Fed. Agency Identifier Table'!A$2:C$63,3,FALSE)),(VLOOKUP((LEFT(D2112,1)),'Fed. Agency Identifier Table'!A$2:C$63,3,FALSE)),(VLOOKUP((LEFT(D2112,2)),'Fed. Agency Identifier Table'!A$2:C$63,3,FALSE)))),"",(IF(ISERROR(VLOOKUP((LEFT(D2112,2)),'Fed. Agency Identifier Table'!A$2:C$63,3,FALSE)),(VLOOKUP((LEFT(D2112,1)),'Fed. Agency Identifier Table'!A$2:C$63,3,FALSE)),(VLOOKUP((LEFT(D2112,2)),'Fed. Agency Identifier Table'!A$2:C$63,3,FALSE)))))</f>
        <v/>
      </c>
      <c r="I2112" s="150" t="str">
        <f>IF(ISNUMBER(SEARCH("*.unk*",D2112)),"Other Federal Awards",IF(ISERROR(VLOOKUP(D2112,'CFDA Program Titles Table'!A$2:C$2607,3,FALSE)),"",VLOOKUP(D2112,'CFDA Program Titles Table'!A$2:C$2607,3,FALSE)))</f>
        <v/>
      </c>
      <c r="J2112" s="70"/>
      <c r="K2112" s="70"/>
      <c r="L2112" s="2"/>
      <c r="M2112" s="10"/>
      <c r="N2112" s="10"/>
      <c r="R2112" s="17"/>
      <c r="S2112" s="106" t="str">
        <f>IFERROR(IF(J2112="Y", "Research And Development Programs Cluster:", VLOOKUP(D2112,'Cluster Info'!$A$2:$B$113,2,FALSE)), "Non Cluster:")</f>
        <v>Non Cluster:</v>
      </c>
      <c r="T2112" s="106">
        <f t="shared" si="160"/>
        <v>0</v>
      </c>
      <c r="U2112" s="106">
        <f t="shared" si="162"/>
        <v>0</v>
      </c>
      <c r="V2112" s="106">
        <f t="shared" si="163"/>
        <v>0</v>
      </c>
      <c r="W2112" s="119">
        <f t="shared" si="161"/>
        <v>0</v>
      </c>
      <c r="X2112" s="106">
        <f t="shared" si="164"/>
        <v>0</v>
      </c>
    </row>
    <row r="2113" spans="1:24" ht="14">
      <c r="A2113" s="198"/>
      <c r="D2113" s="1"/>
      <c r="E2113" s="1"/>
      <c r="F2113" s="187"/>
      <c r="G2113" s="187"/>
      <c r="H2113" s="80" t="str">
        <f>IF(ISERROR(IF(ISERROR(VLOOKUP((LEFT(D2113,2)),'Fed. Agency Identifier Table'!A$2:C$63,3,FALSE)),(VLOOKUP((LEFT(D2113,1)),'Fed. Agency Identifier Table'!A$2:C$63,3,FALSE)),(VLOOKUP((LEFT(D2113,2)),'Fed. Agency Identifier Table'!A$2:C$63,3,FALSE)))),"",(IF(ISERROR(VLOOKUP((LEFT(D2113,2)),'Fed. Agency Identifier Table'!A$2:C$63,3,FALSE)),(VLOOKUP((LEFT(D2113,1)),'Fed. Agency Identifier Table'!A$2:C$63,3,FALSE)),(VLOOKUP((LEFT(D2113,2)),'Fed. Agency Identifier Table'!A$2:C$63,3,FALSE)))))</f>
        <v/>
      </c>
      <c r="I2113" s="150" t="str">
        <f>IF(ISNUMBER(SEARCH("*.unk*",D2113)),"Other Federal Awards",IF(ISERROR(VLOOKUP(D2113,'CFDA Program Titles Table'!A$2:C$2607,3,FALSE)),"",VLOOKUP(D2113,'CFDA Program Titles Table'!A$2:C$2607,3,FALSE)))</f>
        <v/>
      </c>
      <c r="J2113" s="70"/>
      <c r="K2113" s="70"/>
      <c r="L2113" s="2"/>
      <c r="M2113" s="10"/>
      <c r="N2113" s="10"/>
      <c r="R2113" s="17"/>
      <c r="S2113" s="106" t="str">
        <f>IFERROR(IF(J2113="Y", "Research And Development Programs Cluster:", VLOOKUP(D2113,'Cluster Info'!$A$2:$B$113,2,FALSE)), "Non Cluster:")</f>
        <v>Non Cluster:</v>
      </c>
      <c r="T2113" s="106">
        <f t="shared" si="160"/>
        <v>0</v>
      </c>
      <c r="U2113" s="106">
        <f t="shared" si="162"/>
        <v>0</v>
      </c>
      <c r="V2113" s="106">
        <f t="shared" si="163"/>
        <v>0</v>
      </c>
      <c r="W2113" s="119">
        <f t="shared" si="161"/>
        <v>0</v>
      </c>
      <c r="X2113" s="106">
        <f t="shared" si="164"/>
        <v>0</v>
      </c>
    </row>
    <row r="2114" spans="1:24" ht="14">
      <c r="A2114" s="198"/>
      <c r="D2114" s="1"/>
      <c r="E2114" s="1"/>
      <c r="F2114" s="187"/>
      <c r="G2114" s="187"/>
      <c r="H2114" s="80" t="str">
        <f>IF(ISERROR(IF(ISERROR(VLOOKUP((LEFT(D2114,2)),'Fed. Agency Identifier Table'!A$2:C$63,3,FALSE)),(VLOOKUP((LEFT(D2114,1)),'Fed. Agency Identifier Table'!A$2:C$63,3,FALSE)),(VLOOKUP((LEFT(D2114,2)),'Fed. Agency Identifier Table'!A$2:C$63,3,FALSE)))),"",(IF(ISERROR(VLOOKUP((LEFT(D2114,2)),'Fed. Agency Identifier Table'!A$2:C$63,3,FALSE)),(VLOOKUP((LEFT(D2114,1)),'Fed. Agency Identifier Table'!A$2:C$63,3,FALSE)),(VLOOKUP((LEFT(D2114,2)),'Fed. Agency Identifier Table'!A$2:C$63,3,FALSE)))))</f>
        <v/>
      </c>
      <c r="I2114" s="150" t="str">
        <f>IF(ISNUMBER(SEARCH("*.unk*",D2114)),"Other Federal Awards",IF(ISERROR(VLOOKUP(D2114,'CFDA Program Titles Table'!A$2:C$2607,3,FALSE)),"",VLOOKUP(D2114,'CFDA Program Titles Table'!A$2:C$2607,3,FALSE)))</f>
        <v/>
      </c>
      <c r="J2114" s="70"/>
      <c r="K2114" s="70"/>
      <c r="L2114" s="2"/>
      <c r="M2114" s="10"/>
      <c r="N2114" s="10"/>
      <c r="R2114" s="17"/>
      <c r="S2114" s="106" t="str">
        <f>IFERROR(IF(J2114="Y", "Research And Development Programs Cluster:", VLOOKUP(D2114,'Cluster Info'!$A$2:$B$113,2,FALSE)), "Non Cluster:")</f>
        <v>Non Cluster:</v>
      </c>
      <c r="T2114" s="106">
        <f t="shared" ref="T2114:T2177" si="165">IF(E2114="Y","ARRA - "&amp;N2114, N2114)</f>
        <v>0</v>
      </c>
      <c r="U2114" s="106">
        <f t="shared" si="162"/>
        <v>0</v>
      </c>
      <c r="V2114" s="106">
        <f t="shared" si="163"/>
        <v>0</v>
      </c>
      <c r="W2114" s="119">
        <f t="shared" ref="W2114:W2177" si="166">IF(AND(J2114="Y",I2114="Other Federal Awards"),(LEFT(D2114,2)&amp;".RD"),D2114)</f>
        <v>0</v>
      </c>
      <c r="X2114" s="106">
        <f t="shared" si="164"/>
        <v>0</v>
      </c>
    </row>
    <row r="2115" spans="1:24" ht="14">
      <c r="A2115" s="198"/>
      <c r="D2115" s="1"/>
      <c r="E2115" s="1"/>
      <c r="F2115" s="187"/>
      <c r="G2115" s="187"/>
      <c r="H2115" s="80" t="str">
        <f>IF(ISERROR(IF(ISERROR(VLOOKUP((LEFT(D2115,2)),'Fed. Agency Identifier Table'!A$2:C$63,3,FALSE)),(VLOOKUP((LEFT(D2115,1)),'Fed. Agency Identifier Table'!A$2:C$63,3,FALSE)),(VLOOKUP((LEFT(D2115,2)),'Fed. Agency Identifier Table'!A$2:C$63,3,FALSE)))),"",(IF(ISERROR(VLOOKUP((LEFT(D2115,2)),'Fed. Agency Identifier Table'!A$2:C$63,3,FALSE)),(VLOOKUP((LEFT(D2115,1)),'Fed. Agency Identifier Table'!A$2:C$63,3,FALSE)),(VLOOKUP((LEFT(D2115,2)),'Fed. Agency Identifier Table'!A$2:C$63,3,FALSE)))))</f>
        <v/>
      </c>
      <c r="I2115" s="150" t="str">
        <f>IF(ISNUMBER(SEARCH("*.unk*",D2115)),"Other Federal Awards",IF(ISERROR(VLOOKUP(D2115,'CFDA Program Titles Table'!A$2:C$2607,3,FALSE)),"",VLOOKUP(D2115,'CFDA Program Titles Table'!A$2:C$2607,3,FALSE)))</f>
        <v/>
      </c>
      <c r="J2115" s="70"/>
      <c r="K2115" s="70"/>
      <c r="L2115" s="2"/>
      <c r="M2115" s="10"/>
      <c r="N2115" s="10"/>
      <c r="R2115" s="17"/>
      <c r="S2115" s="106" t="str">
        <f>IFERROR(IF(J2115="Y", "Research And Development Programs Cluster:", VLOOKUP(D2115,'Cluster Info'!$A$2:$B$113,2,FALSE)), "Non Cluster:")</f>
        <v>Non Cluster:</v>
      </c>
      <c r="T2115" s="106">
        <f t="shared" si="165"/>
        <v>0</v>
      </c>
      <c r="U2115" s="106">
        <f t="shared" ref="U2115:U2178" si="167">IF(F2115="Y","COVID-19 - "&amp;N2115, N2115)</f>
        <v>0</v>
      </c>
      <c r="V2115" s="106">
        <f t="shared" ref="V2115:V2178" si="168">IF(G2115="Y","ARP - "&amp;N2115, N2115)</f>
        <v>0</v>
      </c>
      <c r="W2115" s="119">
        <f t="shared" si="166"/>
        <v>0</v>
      </c>
      <c r="X2115" s="106">
        <f t="shared" ref="X2115:X2178" si="169">O2115-P2115</f>
        <v>0</v>
      </c>
    </row>
    <row r="2116" spans="1:24" ht="14">
      <c r="A2116" s="198"/>
      <c r="D2116" s="1"/>
      <c r="E2116" s="1"/>
      <c r="F2116" s="187"/>
      <c r="G2116" s="187"/>
      <c r="H2116" s="80" t="str">
        <f>IF(ISERROR(IF(ISERROR(VLOOKUP((LEFT(D2116,2)),'Fed. Agency Identifier Table'!A$2:C$63,3,FALSE)),(VLOOKUP((LEFT(D2116,1)),'Fed. Agency Identifier Table'!A$2:C$63,3,FALSE)),(VLOOKUP((LEFT(D2116,2)),'Fed. Agency Identifier Table'!A$2:C$63,3,FALSE)))),"",(IF(ISERROR(VLOOKUP((LEFT(D2116,2)),'Fed. Agency Identifier Table'!A$2:C$63,3,FALSE)),(VLOOKUP((LEFT(D2116,1)),'Fed. Agency Identifier Table'!A$2:C$63,3,FALSE)),(VLOOKUP((LEFT(D2116,2)),'Fed. Agency Identifier Table'!A$2:C$63,3,FALSE)))))</f>
        <v/>
      </c>
      <c r="I2116" s="150" t="str">
        <f>IF(ISNUMBER(SEARCH("*.unk*",D2116)),"Other Federal Awards",IF(ISERROR(VLOOKUP(D2116,'CFDA Program Titles Table'!A$2:C$2607,3,FALSE)),"",VLOOKUP(D2116,'CFDA Program Titles Table'!A$2:C$2607,3,FALSE)))</f>
        <v/>
      </c>
      <c r="J2116" s="70"/>
      <c r="K2116" s="70"/>
      <c r="L2116" s="2"/>
      <c r="M2116" s="10"/>
      <c r="N2116" s="10"/>
      <c r="R2116" s="17"/>
      <c r="S2116" s="106" t="str">
        <f>IFERROR(IF(J2116="Y", "Research And Development Programs Cluster:", VLOOKUP(D2116,'Cluster Info'!$A$2:$B$113,2,FALSE)), "Non Cluster:")</f>
        <v>Non Cluster:</v>
      </c>
      <c r="T2116" s="106">
        <f t="shared" si="165"/>
        <v>0</v>
      </c>
      <c r="U2116" s="106">
        <f t="shared" si="167"/>
        <v>0</v>
      </c>
      <c r="V2116" s="106">
        <f t="shared" si="168"/>
        <v>0</v>
      </c>
      <c r="W2116" s="119">
        <f t="shared" si="166"/>
        <v>0</v>
      </c>
      <c r="X2116" s="106">
        <f t="shared" si="169"/>
        <v>0</v>
      </c>
    </row>
    <row r="2117" spans="1:24" ht="14">
      <c r="A2117" s="198"/>
      <c r="D2117" s="1"/>
      <c r="E2117" s="1"/>
      <c r="F2117" s="187"/>
      <c r="G2117" s="187"/>
      <c r="H2117" s="80" t="str">
        <f>IF(ISERROR(IF(ISERROR(VLOOKUP((LEFT(D2117,2)),'Fed. Agency Identifier Table'!A$2:C$63,3,FALSE)),(VLOOKUP((LEFT(D2117,1)),'Fed. Agency Identifier Table'!A$2:C$63,3,FALSE)),(VLOOKUP((LEFT(D2117,2)),'Fed. Agency Identifier Table'!A$2:C$63,3,FALSE)))),"",(IF(ISERROR(VLOOKUP((LEFT(D2117,2)),'Fed. Agency Identifier Table'!A$2:C$63,3,FALSE)),(VLOOKUP((LEFT(D2117,1)),'Fed. Agency Identifier Table'!A$2:C$63,3,FALSE)),(VLOOKUP((LEFT(D2117,2)),'Fed. Agency Identifier Table'!A$2:C$63,3,FALSE)))))</f>
        <v/>
      </c>
      <c r="I2117" s="150" t="str">
        <f>IF(ISNUMBER(SEARCH("*.unk*",D2117)),"Other Federal Awards",IF(ISERROR(VLOOKUP(D2117,'CFDA Program Titles Table'!A$2:C$2607,3,FALSE)),"",VLOOKUP(D2117,'CFDA Program Titles Table'!A$2:C$2607,3,FALSE)))</f>
        <v/>
      </c>
      <c r="J2117" s="70"/>
      <c r="K2117" s="70"/>
      <c r="L2117" s="2"/>
      <c r="M2117" s="10"/>
      <c r="N2117" s="10"/>
      <c r="R2117" s="17"/>
      <c r="S2117" s="106" t="str">
        <f>IFERROR(IF(J2117="Y", "Research And Development Programs Cluster:", VLOOKUP(D2117,'Cluster Info'!$A$2:$B$113,2,FALSE)), "Non Cluster:")</f>
        <v>Non Cluster:</v>
      </c>
      <c r="T2117" s="106">
        <f t="shared" si="165"/>
        <v>0</v>
      </c>
      <c r="U2117" s="106">
        <f t="shared" si="167"/>
        <v>0</v>
      </c>
      <c r="V2117" s="106">
        <f t="shared" si="168"/>
        <v>0</v>
      </c>
      <c r="W2117" s="119">
        <f t="shared" si="166"/>
        <v>0</v>
      </c>
      <c r="X2117" s="106">
        <f t="shared" si="169"/>
        <v>0</v>
      </c>
    </row>
    <row r="2118" spans="1:24" ht="14">
      <c r="A2118" s="198"/>
      <c r="D2118" s="1"/>
      <c r="E2118" s="1"/>
      <c r="F2118" s="187"/>
      <c r="G2118" s="187"/>
      <c r="H2118" s="80" t="str">
        <f>IF(ISERROR(IF(ISERROR(VLOOKUP((LEFT(D2118,2)),'Fed. Agency Identifier Table'!A$2:C$63,3,FALSE)),(VLOOKUP((LEFT(D2118,1)),'Fed. Agency Identifier Table'!A$2:C$63,3,FALSE)),(VLOOKUP((LEFT(D2118,2)),'Fed. Agency Identifier Table'!A$2:C$63,3,FALSE)))),"",(IF(ISERROR(VLOOKUP((LEFT(D2118,2)),'Fed. Agency Identifier Table'!A$2:C$63,3,FALSE)),(VLOOKUP((LEFT(D2118,1)),'Fed. Agency Identifier Table'!A$2:C$63,3,FALSE)),(VLOOKUP((LEFT(D2118,2)),'Fed. Agency Identifier Table'!A$2:C$63,3,FALSE)))))</f>
        <v/>
      </c>
      <c r="I2118" s="150" t="str">
        <f>IF(ISNUMBER(SEARCH("*.unk*",D2118)),"Other Federal Awards",IF(ISERROR(VLOOKUP(D2118,'CFDA Program Titles Table'!A$2:C$2607,3,FALSE)),"",VLOOKUP(D2118,'CFDA Program Titles Table'!A$2:C$2607,3,FALSE)))</f>
        <v/>
      </c>
      <c r="J2118" s="70"/>
      <c r="K2118" s="70"/>
      <c r="L2118" s="2"/>
      <c r="M2118" s="10"/>
      <c r="N2118" s="10"/>
      <c r="R2118" s="17"/>
      <c r="S2118" s="106" t="str">
        <f>IFERROR(IF(J2118="Y", "Research And Development Programs Cluster:", VLOOKUP(D2118,'Cluster Info'!$A$2:$B$113,2,FALSE)), "Non Cluster:")</f>
        <v>Non Cluster:</v>
      </c>
      <c r="T2118" s="106">
        <f t="shared" si="165"/>
        <v>0</v>
      </c>
      <c r="U2118" s="106">
        <f t="shared" si="167"/>
        <v>0</v>
      </c>
      <c r="V2118" s="106">
        <f t="shared" si="168"/>
        <v>0</v>
      </c>
      <c r="W2118" s="119">
        <f t="shared" si="166"/>
        <v>0</v>
      </c>
      <c r="X2118" s="106">
        <f t="shared" si="169"/>
        <v>0</v>
      </c>
    </row>
    <row r="2119" spans="1:24" ht="14">
      <c r="A2119" s="198"/>
      <c r="D2119" s="1"/>
      <c r="E2119" s="1"/>
      <c r="F2119" s="187"/>
      <c r="G2119" s="187"/>
      <c r="H2119" s="80" t="str">
        <f>IF(ISERROR(IF(ISERROR(VLOOKUP((LEFT(D2119,2)),'Fed. Agency Identifier Table'!A$2:C$63,3,FALSE)),(VLOOKUP((LEFT(D2119,1)),'Fed. Agency Identifier Table'!A$2:C$63,3,FALSE)),(VLOOKUP((LEFT(D2119,2)),'Fed. Agency Identifier Table'!A$2:C$63,3,FALSE)))),"",(IF(ISERROR(VLOOKUP((LEFT(D2119,2)),'Fed. Agency Identifier Table'!A$2:C$63,3,FALSE)),(VLOOKUP((LEFT(D2119,1)),'Fed. Agency Identifier Table'!A$2:C$63,3,FALSE)),(VLOOKUP((LEFT(D2119,2)),'Fed. Agency Identifier Table'!A$2:C$63,3,FALSE)))))</f>
        <v/>
      </c>
      <c r="I2119" s="150" t="str">
        <f>IF(ISNUMBER(SEARCH("*.unk*",D2119)),"Other Federal Awards",IF(ISERROR(VLOOKUP(D2119,'CFDA Program Titles Table'!A$2:C$2607,3,FALSE)),"",VLOOKUP(D2119,'CFDA Program Titles Table'!A$2:C$2607,3,FALSE)))</f>
        <v/>
      </c>
      <c r="J2119" s="70"/>
      <c r="K2119" s="70"/>
      <c r="L2119" s="2"/>
      <c r="M2119" s="10"/>
      <c r="N2119" s="10"/>
      <c r="R2119" s="17"/>
      <c r="S2119" s="106" t="str">
        <f>IFERROR(IF(J2119="Y", "Research And Development Programs Cluster:", VLOOKUP(D2119,'Cluster Info'!$A$2:$B$113,2,FALSE)), "Non Cluster:")</f>
        <v>Non Cluster:</v>
      </c>
      <c r="T2119" s="106">
        <f t="shared" si="165"/>
        <v>0</v>
      </c>
      <c r="U2119" s="106">
        <f t="shared" si="167"/>
        <v>0</v>
      </c>
      <c r="V2119" s="106">
        <f t="shared" si="168"/>
        <v>0</v>
      </c>
      <c r="W2119" s="119">
        <f t="shared" si="166"/>
        <v>0</v>
      </c>
      <c r="X2119" s="106">
        <f t="shared" si="169"/>
        <v>0</v>
      </c>
    </row>
    <row r="2120" spans="1:24" ht="14">
      <c r="A2120" s="198"/>
      <c r="D2120" s="1"/>
      <c r="E2120" s="1"/>
      <c r="F2120" s="187"/>
      <c r="G2120" s="187"/>
      <c r="H2120" s="80" t="str">
        <f>IF(ISERROR(IF(ISERROR(VLOOKUP((LEFT(D2120,2)),'Fed. Agency Identifier Table'!A$2:C$63,3,FALSE)),(VLOOKUP((LEFT(D2120,1)),'Fed. Agency Identifier Table'!A$2:C$63,3,FALSE)),(VLOOKUP((LEFT(D2120,2)),'Fed. Agency Identifier Table'!A$2:C$63,3,FALSE)))),"",(IF(ISERROR(VLOOKUP((LEFT(D2120,2)),'Fed. Agency Identifier Table'!A$2:C$63,3,FALSE)),(VLOOKUP((LEFT(D2120,1)),'Fed. Agency Identifier Table'!A$2:C$63,3,FALSE)),(VLOOKUP((LEFT(D2120,2)),'Fed. Agency Identifier Table'!A$2:C$63,3,FALSE)))))</f>
        <v/>
      </c>
      <c r="I2120" s="150" t="str">
        <f>IF(ISNUMBER(SEARCH("*.unk*",D2120)),"Other Federal Awards",IF(ISERROR(VLOOKUP(D2120,'CFDA Program Titles Table'!A$2:C$2607,3,FALSE)),"",VLOOKUP(D2120,'CFDA Program Titles Table'!A$2:C$2607,3,FALSE)))</f>
        <v/>
      </c>
      <c r="J2120" s="70"/>
      <c r="K2120" s="70"/>
      <c r="L2120" s="2"/>
      <c r="M2120" s="10"/>
      <c r="N2120" s="10"/>
      <c r="R2120" s="17"/>
      <c r="S2120" s="106" t="str">
        <f>IFERROR(IF(J2120="Y", "Research And Development Programs Cluster:", VLOOKUP(D2120,'Cluster Info'!$A$2:$B$113,2,FALSE)), "Non Cluster:")</f>
        <v>Non Cluster:</v>
      </c>
      <c r="T2120" s="106">
        <f t="shared" si="165"/>
        <v>0</v>
      </c>
      <c r="U2120" s="106">
        <f t="shared" si="167"/>
        <v>0</v>
      </c>
      <c r="V2120" s="106">
        <f t="shared" si="168"/>
        <v>0</v>
      </c>
      <c r="W2120" s="119">
        <f t="shared" si="166"/>
        <v>0</v>
      </c>
      <c r="X2120" s="106">
        <f t="shared" si="169"/>
        <v>0</v>
      </c>
    </row>
    <row r="2121" spans="1:24" ht="14">
      <c r="A2121" s="198"/>
      <c r="D2121" s="1"/>
      <c r="E2121" s="1"/>
      <c r="F2121" s="187"/>
      <c r="G2121" s="187"/>
      <c r="H2121" s="80" t="str">
        <f>IF(ISERROR(IF(ISERROR(VLOOKUP((LEFT(D2121,2)),'Fed. Agency Identifier Table'!A$2:C$63,3,FALSE)),(VLOOKUP((LEFT(D2121,1)),'Fed. Agency Identifier Table'!A$2:C$63,3,FALSE)),(VLOOKUP((LEFT(D2121,2)),'Fed. Agency Identifier Table'!A$2:C$63,3,FALSE)))),"",(IF(ISERROR(VLOOKUP((LEFT(D2121,2)),'Fed. Agency Identifier Table'!A$2:C$63,3,FALSE)),(VLOOKUP((LEFT(D2121,1)),'Fed. Agency Identifier Table'!A$2:C$63,3,FALSE)),(VLOOKUP((LEFT(D2121,2)),'Fed. Agency Identifier Table'!A$2:C$63,3,FALSE)))))</f>
        <v/>
      </c>
      <c r="I2121" s="150" t="str">
        <f>IF(ISNUMBER(SEARCH("*.unk*",D2121)),"Other Federal Awards",IF(ISERROR(VLOOKUP(D2121,'CFDA Program Titles Table'!A$2:C$2607,3,FALSE)),"",VLOOKUP(D2121,'CFDA Program Titles Table'!A$2:C$2607,3,FALSE)))</f>
        <v/>
      </c>
      <c r="J2121" s="70"/>
      <c r="K2121" s="70"/>
      <c r="L2121" s="2"/>
      <c r="M2121" s="10"/>
      <c r="N2121" s="10"/>
      <c r="R2121" s="17"/>
      <c r="S2121" s="106" t="str">
        <f>IFERROR(IF(J2121="Y", "Research And Development Programs Cluster:", VLOOKUP(D2121,'Cluster Info'!$A$2:$B$113,2,FALSE)), "Non Cluster:")</f>
        <v>Non Cluster:</v>
      </c>
      <c r="T2121" s="106">
        <f t="shared" si="165"/>
        <v>0</v>
      </c>
      <c r="U2121" s="106">
        <f t="shared" si="167"/>
        <v>0</v>
      </c>
      <c r="V2121" s="106">
        <f t="shared" si="168"/>
        <v>0</v>
      </c>
      <c r="W2121" s="119">
        <f t="shared" si="166"/>
        <v>0</v>
      </c>
      <c r="X2121" s="106">
        <f t="shared" si="169"/>
        <v>0</v>
      </c>
    </row>
    <row r="2122" spans="1:24" ht="14">
      <c r="A2122" s="198"/>
      <c r="D2122" s="1"/>
      <c r="E2122" s="1"/>
      <c r="F2122" s="187"/>
      <c r="G2122" s="187"/>
      <c r="H2122" s="80" t="str">
        <f>IF(ISERROR(IF(ISERROR(VLOOKUP((LEFT(D2122,2)),'Fed. Agency Identifier Table'!A$2:C$63,3,FALSE)),(VLOOKUP((LEFT(D2122,1)),'Fed. Agency Identifier Table'!A$2:C$63,3,FALSE)),(VLOOKUP((LEFT(D2122,2)),'Fed. Agency Identifier Table'!A$2:C$63,3,FALSE)))),"",(IF(ISERROR(VLOOKUP((LEFT(D2122,2)),'Fed. Agency Identifier Table'!A$2:C$63,3,FALSE)),(VLOOKUP((LEFT(D2122,1)),'Fed. Agency Identifier Table'!A$2:C$63,3,FALSE)),(VLOOKUP((LEFT(D2122,2)),'Fed. Agency Identifier Table'!A$2:C$63,3,FALSE)))))</f>
        <v/>
      </c>
      <c r="I2122" s="150" t="str">
        <f>IF(ISNUMBER(SEARCH("*.unk*",D2122)),"Other Federal Awards",IF(ISERROR(VLOOKUP(D2122,'CFDA Program Titles Table'!A$2:C$2607,3,FALSE)),"",VLOOKUP(D2122,'CFDA Program Titles Table'!A$2:C$2607,3,FALSE)))</f>
        <v/>
      </c>
      <c r="J2122" s="70"/>
      <c r="K2122" s="70"/>
      <c r="L2122" s="2"/>
      <c r="M2122" s="10"/>
      <c r="N2122" s="10"/>
      <c r="R2122" s="17"/>
      <c r="S2122" s="106" t="str">
        <f>IFERROR(IF(J2122="Y", "Research And Development Programs Cluster:", VLOOKUP(D2122,'Cluster Info'!$A$2:$B$113,2,FALSE)), "Non Cluster:")</f>
        <v>Non Cluster:</v>
      </c>
      <c r="T2122" s="106">
        <f t="shared" si="165"/>
        <v>0</v>
      </c>
      <c r="U2122" s="106">
        <f t="shared" si="167"/>
        <v>0</v>
      </c>
      <c r="V2122" s="106">
        <f t="shared" si="168"/>
        <v>0</v>
      </c>
      <c r="W2122" s="119">
        <f t="shared" si="166"/>
        <v>0</v>
      </c>
      <c r="X2122" s="106">
        <f t="shared" si="169"/>
        <v>0</v>
      </c>
    </row>
    <row r="2123" spans="1:24" ht="14">
      <c r="A2123" s="198"/>
      <c r="D2123" s="1"/>
      <c r="E2123" s="1"/>
      <c r="F2123" s="187"/>
      <c r="G2123" s="187"/>
      <c r="H2123" s="80" t="str">
        <f>IF(ISERROR(IF(ISERROR(VLOOKUP((LEFT(D2123,2)),'Fed. Agency Identifier Table'!A$2:C$63,3,FALSE)),(VLOOKUP((LEFT(D2123,1)),'Fed. Agency Identifier Table'!A$2:C$63,3,FALSE)),(VLOOKUP((LEFT(D2123,2)),'Fed. Agency Identifier Table'!A$2:C$63,3,FALSE)))),"",(IF(ISERROR(VLOOKUP((LEFT(D2123,2)),'Fed. Agency Identifier Table'!A$2:C$63,3,FALSE)),(VLOOKUP((LEFT(D2123,1)),'Fed. Agency Identifier Table'!A$2:C$63,3,FALSE)),(VLOOKUP((LEFT(D2123,2)),'Fed. Agency Identifier Table'!A$2:C$63,3,FALSE)))))</f>
        <v/>
      </c>
      <c r="I2123" s="150" t="str">
        <f>IF(ISNUMBER(SEARCH("*.unk*",D2123)),"Other Federal Awards",IF(ISERROR(VLOOKUP(D2123,'CFDA Program Titles Table'!A$2:C$2607,3,FALSE)),"",VLOOKUP(D2123,'CFDA Program Titles Table'!A$2:C$2607,3,FALSE)))</f>
        <v/>
      </c>
      <c r="J2123" s="70"/>
      <c r="K2123" s="70"/>
      <c r="L2123" s="2"/>
      <c r="M2123" s="10"/>
      <c r="N2123" s="10"/>
      <c r="R2123" s="17"/>
      <c r="S2123" s="106" t="str">
        <f>IFERROR(IF(J2123="Y", "Research And Development Programs Cluster:", VLOOKUP(D2123,'Cluster Info'!$A$2:$B$113,2,FALSE)), "Non Cluster:")</f>
        <v>Non Cluster:</v>
      </c>
      <c r="T2123" s="106">
        <f t="shared" si="165"/>
        <v>0</v>
      </c>
      <c r="U2123" s="106">
        <f t="shared" si="167"/>
        <v>0</v>
      </c>
      <c r="V2123" s="106">
        <f t="shared" si="168"/>
        <v>0</v>
      </c>
      <c r="W2123" s="119">
        <f t="shared" si="166"/>
        <v>0</v>
      </c>
      <c r="X2123" s="106">
        <f t="shared" si="169"/>
        <v>0</v>
      </c>
    </row>
    <row r="2124" spans="1:24" ht="14">
      <c r="A2124" s="198"/>
      <c r="D2124" s="1"/>
      <c r="E2124" s="1"/>
      <c r="F2124" s="187"/>
      <c r="G2124" s="187"/>
      <c r="H2124" s="80" t="str">
        <f>IF(ISERROR(IF(ISERROR(VLOOKUP((LEFT(D2124,2)),'Fed. Agency Identifier Table'!A$2:C$63,3,FALSE)),(VLOOKUP((LEFT(D2124,1)),'Fed. Agency Identifier Table'!A$2:C$63,3,FALSE)),(VLOOKUP((LEFT(D2124,2)),'Fed. Agency Identifier Table'!A$2:C$63,3,FALSE)))),"",(IF(ISERROR(VLOOKUP((LEFT(D2124,2)),'Fed. Agency Identifier Table'!A$2:C$63,3,FALSE)),(VLOOKUP((LEFT(D2124,1)),'Fed. Agency Identifier Table'!A$2:C$63,3,FALSE)),(VLOOKUP((LEFT(D2124,2)),'Fed. Agency Identifier Table'!A$2:C$63,3,FALSE)))))</f>
        <v/>
      </c>
      <c r="I2124" s="150" t="str">
        <f>IF(ISNUMBER(SEARCH("*.unk*",D2124)),"Other Federal Awards",IF(ISERROR(VLOOKUP(D2124,'CFDA Program Titles Table'!A$2:C$2607,3,FALSE)),"",VLOOKUP(D2124,'CFDA Program Titles Table'!A$2:C$2607,3,FALSE)))</f>
        <v/>
      </c>
      <c r="J2124" s="70"/>
      <c r="K2124" s="70"/>
      <c r="L2124" s="2"/>
      <c r="M2124" s="10"/>
      <c r="N2124" s="10"/>
      <c r="R2124" s="17"/>
      <c r="S2124" s="106" t="str">
        <f>IFERROR(IF(J2124="Y", "Research And Development Programs Cluster:", VLOOKUP(D2124,'Cluster Info'!$A$2:$B$113,2,FALSE)), "Non Cluster:")</f>
        <v>Non Cluster:</v>
      </c>
      <c r="T2124" s="106">
        <f t="shared" si="165"/>
        <v>0</v>
      </c>
      <c r="U2124" s="106">
        <f t="shared" si="167"/>
        <v>0</v>
      </c>
      <c r="V2124" s="106">
        <f t="shared" si="168"/>
        <v>0</v>
      </c>
      <c r="W2124" s="119">
        <f t="shared" si="166"/>
        <v>0</v>
      </c>
      <c r="X2124" s="106">
        <f t="shared" si="169"/>
        <v>0</v>
      </c>
    </row>
    <row r="2125" spans="1:24" ht="14">
      <c r="A2125" s="198"/>
      <c r="D2125" s="1"/>
      <c r="E2125" s="1"/>
      <c r="F2125" s="187"/>
      <c r="G2125" s="187"/>
      <c r="H2125" s="80" t="str">
        <f>IF(ISERROR(IF(ISERROR(VLOOKUP((LEFT(D2125,2)),'Fed. Agency Identifier Table'!A$2:C$63,3,FALSE)),(VLOOKUP((LEFT(D2125,1)),'Fed. Agency Identifier Table'!A$2:C$63,3,FALSE)),(VLOOKUP((LEFT(D2125,2)),'Fed. Agency Identifier Table'!A$2:C$63,3,FALSE)))),"",(IF(ISERROR(VLOOKUP((LEFT(D2125,2)),'Fed. Agency Identifier Table'!A$2:C$63,3,FALSE)),(VLOOKUP((LEFT(D2125,1)),'Fed. Agency Identifier Table'!A$2:C$63,3,FALSE)),(VLOOKUP((LEFT(D2125,2)),'Fed. Agency Identifier Table'!A$2:C$63,3,FALSE)))))</f>
        <v/>
      </c>
      <c r="I2125" s="150" t="str">
        <f>IF(ISNUMBER(SEARCH("*.unk*",D2125)),"Other Federal Awards",IF(ISERROR(VLOOKUP(D2125,'CFDA Program Titles Table'!A$2:C$2607,3,FALSE)),"",VLOOKUP(D2125,'CFDA Program Titles Table'!A$2:C$2607,3,FALSE)))</f>
        <v/>
      </c>
      <c r="J2125" s="70"/>
      <c r="K2125" s="70"/>
      <c r="L2125" s="2"/>
      <c r="M2125" s="10"/>
      <c r="N2125" s="10"/>
      <c r="R2125" s="17"/>
      <c r="S2125" s="106" t="str">
        <f>IFERROR(IF(J2125="Y", "Research And Development Programs Cluster:", VLOOKUP(D2125,'Cluster Info'!$A$2:$B$113,2,FALSE)), "Non Cluster:")</f>
        <v>Non Cluster:</v>
      </c>
      <c r="T2125" s="106">
        <f t="shared" si="165"/>
        <v>0</v>
      </c>
      <c r="U2125" s="106">
        <f t="shared" si="167"/>
        <v>0</v>
      </c>
      <c r="V2125" s="106">
        <f t="shared" si="168"/>
        <v>0</v>
      </c>
      <c r="W2125" s="119">
        <f t="shared" si="166"/>
        <v>0</v>
      </c>
      <c r="X2125" s="106">
        <f t="shared" si="169"/>
        <v>0</v>
      </c>
    </row>
    <row r="2126" spans="1:24" ht="14">
      <c r="A2126" s="198"/>
      <c r="D2126" s="1"/>
      <c r="E2126" s="1"/>
      <c r="F2126" s="187"/>
      <c r="G2126" s="187"/>
      <c r="H2126" s="80" t="str">
        <f>IF(ISERROR(IF(ISERROR(VLOOKUP((LEFT(D2126,2)),'Fed. Agency Identifier Table'!A$2:C$63,3,FALSE)),(VLOOKUP((LEFT(D2126,1)),'Fed. Agency Identifier Table'!A$2:C$63,3,FALSE)),(VLOOKUP((LEFT(D2126,2)),'Fed. Agency Identifier Table'!A$2:C$63,3,FALSE)))),"",(IF(ISERROR(VLOOKUP((LEFT(D2126,2)),'Fed. Agency Identifier Table'!A$2:C$63,3,FALSE)),(VLOOKUP((LEFT(D2126,1)),'Fed. Agency Identifier Table'!A$2:C$63,3,FALSE)),(VLOOKUP((LEFT(D2126,2)),'Fed. Agency Identifier Table'!A$2:C$63,3,FALSE)))))</f>
        <v/>
      </c>
      <c r="I2126" s="150" t="str">
        <f>IF(ISNUMBER(SEARCH("*.unk*",D2126)),"Other Federal Awards",IF(ISERROR(VLOOKUP(D2126,'CFDA Program Titles Table'!A$2:C$2607,3,FALSE)),"",VLOOKUP(D2126,'CFDA Program Titles Table'!A$2:C$2607,3,FALSE)))</f>
        <v/>
      </c>
      <c r="J2126" s="70"/>
      <c r="K2126" s="70"/>
      <c r="L2126" s="2"/>
      <c r="M2126" s="10"/>
      <c r="N2126" s="10"/>
      <c r="R2126" s="17"/>
      <c r="S2126" s="106" t="str">
        <f>IFERROR(IF(J2126="Y", "Research And Development Programs Cluster:", VLOOKUP(D2126,'Cluster Info'!$A$2:$B$113,2,FALSE)), "Non Cluster:")</f>
        <v>Non Cluster:</v>
      </c>
      <c r="T2126" s="106">
        <f t="shared" si="165"/>
        <v>0</v>
      </c>
      <c r="U2126" s="106">
        <f t="shared" si="167"/>
        <v>0</v>
      </c>
      <c r="V2126" s="106">
        <f t="shared" si="168"/>
        <v>0</v>
      </c>
      <c r="W2126" s="119">
        <f t="shared" si="166"/>
        <v>0</v>
      </c>
      <c r="X2126" s="106">
        <f t="shared" si="169"/>
        <v>0</v>
      </c>
    </row>
    <row r="2127" spans="1:24" ht="14">
      <c r="A2127" s="198"/>
      <c r="D2127" s="1"/>
      <c r="E2127" s="1"/>
      <c r="F2127" s="187"/>
      <c r="G2127" s="187"/>
      <c r="H2127" s="80" t="str">
        <f>IF(ISERROR(IF(ISERROR(VLOOKUP((LEFT(D2127,2)),'Fed. Agency Identifier Table'!A$2:C$63,3,FALSE)),(VLOOKUP((LEFT(D2127,1)),'Fed. Agency Identifier Table'!A$2:C$63,3,FALSE)),(VLOOKUP((LEFT(D2127,2)),'Fed. Agency Identifier Table'!A$2:C$63,3,FALSE)))),"",(IF(ISERROR(VLOOKUP((LEFT(D2127,2)),'Fed. Agency Identifier Table'!A$2:C$63,3,FALSE)),(VLOOKUP((LEFT(D2127,1)),'Fed. Agency Identifier Table'!A$2:C$63,3,FALSE)),(VLOOKUP((LEFT(D2127,2)),'Fed. Agency Identifier Table'!A$2:C$63,3,FALSE)))))</f>
        <v/>
      </c>
      <c r="I2127" s="150" t="str">
        <f>IF(ISNUMBER(SEARCH("*.unk*",D2127)),"Other Federal Awards",IF(ISERROR(VLOOKUP(D2127,'CFDA Program Titles Table'!A$2:C$2607,3,FALSE)),"",VLOOKUP(D2127,'CFDA Program Titles Table'!A$2:C$2607,3,FALSE)))</f>
        <v/>
      </c>
      <c r="J2127" s="70"/>
      <c r="K2127" s="70"/>
      <c r="L2127" s="2"/>
      <c r="M2127" s="10"/>
      <c r="N2127" s="10"/>
      <c r="R2127" s="17"/>
      <c r="S2127" s="106" t="str">
        <f>IFERROR(IF(J2127="Y", "Research And Development Programs Cluster:", VLOOKUP(D2127,'Cluster Info'!$A$2:$B$113,2,FALSE)), "Non Cluster:")</f>
        <v>Non Cluster:</v>
      </c>
      <c r="T2127" s="106">
        <f t="shared" si="165"/>
        <v>0</v>
      </c>
      <c r="U2127" s="106">
        <f t="shared" si="167"/>
        <v>0</v>
      </c>
      <c r="V2127" s="106">
        <f t="shared" si="168"/>
        <v>0</v>
      </c>
      <c r="W2127" s="119">
        <f t="shared" si="166"/>
        <v>0</v>
      </c>
      <c r="X2127" s="106">
        <f t="shared" si="169"/>
        <v>0</v>
      </c>
    </row>
    <row r="2128" spans="1:24" ht="14">
      <c r="A2128" s="198"/>
      <c r="D2128" s="1"/>
      <c r="E2128" s="1"/>
      <c r="F2128" s="187"/>
      <c r="G2128" s="187"/>
      <c r="H2128" s="80" t="str">
        <f>IF(ISERROR(IF(ISERROR(VLOOKUP((LEFT(D2128,2)),'Fed. Agency Identifier Table'!A$2:C$63,3,FALSE)),(VLOOKUP((LEFT(D2128,1)),'Fed. Agency Identifier Table'!A$2:C$63,3,FALSE)),(VLOOKUP((LEFT(D2128,2)),'Fed. Agency Identifier Table'!A$2:C$63,3,FALSE)))),"",(IF(ISERROR(VLOOKUP((LEFT(D2128,2)),'Fed. Agency Identifier Table'!A$2:C$63,3,FALSE)),(VLOOKUP((LEFT(D2128,1)),'Fed. Agency Identifier Table'!A$2:C$63,3,FALSE)),(VLOOKUP((LEFT(D2128,2)),'Fed. Agency Identifier Table'!A$2:C$63,3,FALSE)))))</f>
        <v/>
      </c>
      <c r="I2128" s="150" t="str">
        <f>IF(ISNUMBER(SEARCH("*.unk*",D2128)),"Other Federal Awards",IF(ISERROR(VLOOKUP(D2128,'CFDA Program Titles Table'!A$2:C$2607,3,FALSE)),"",VLOOKUP(D2128,'CFDA Program Titles Table'!A$2:C$2607,3,FALSE)))</f>
        <v/>
      </c>
      <c r="J2128" s="70"/>
      <c r="K2128" s="70"/>
      <c r="L2128" s="2"/>
      <c r="M2128" s="10"/>
      <c r="N2128" s="10"/>
      <c r="R2128" s="17"/>
      <c r="S2128" s="106" t="str">
        <f>IFERROR(IF(J2128="Y", "Research And Development Programs Cluster:", VLOOKUP(D2128,'Cluster Info'!$A$2:$B$113,2,FALSE)), "Non Cluster:")</f>
        <v>Non Cluster:</v>
      </c>
      <c r="T2128" s="106">
        <f t="shared" si="165"/>
        <v>0</v>
      </c>
      <c r="U2128" s="106">
        <f t="shared" si="167"/>
        <v>0</v>
      </c>
      <c r="V2128" s="106">
        <f t="shared" si="168"/>
        <v>0</v>
      </c>
      <c r="W2128" s="119">
        <f t="shared" si="166"/>
        <v>0</v>
      </c>
      <c r="X2128" s="106">
        <f t="shared" si="169"/>
        <v>0</v>
      </c>
    </row>
    <row r="2129" spans="1:24" ht="14">
      <c r="A2129" s="198"/>
      <c r="D2129" s="1"/>
      <c r="E2129" s="1"/>
      <c r="F2129" s="187"/>
      <c r="G2129" s="187"/>
      <c r="H2129" s="80" t="str">
        <f>IF(ISERROR(IF(ISERROR(VLOOKUP((LEFT(D2129,2)),'Fed. Agency Identifier Table'!A$2:C$63,3,FALSE)),(VLOOKUP((LEFT(D2129,1)),'Fed. Agency Identifier Table'!A$2:C$63,3,FALSE)),(VLOOKUP((LEFT(D2129,2)),'Fed. Agency Identifier Table'!A$2:C$63,3,FALSE)))),"",(IF(ISERROR(VLOOKUP((LEFT(D2129,2)),'Fed. Agency Identifier Table'!A$2:C$63,3,FALSE)),(VLOOKUP((LEFT(D2129,1)),'Fed. Agency Identifier Table'!A$2:C$63,3,FALSE)),(VLOOKUP((LEFT(D2129,2)),'Fed. Agency Identifier Table'!A$2:C$63,3,FALSE)))))</f>
        <v/>
      </c>
      <c r="I2129" s="150" t="str">
        <f>IF(ISNUMBER(SEARCH("*.unk*",D2129)),"Other Federal Awards",IF(ISERROR(VLOOKUP(D2129,'CFDA Program Titles Table'!A$2:C$2607,3,FALSE)),"",VLOOKUP(D2129,'CFDA Program Titles Table'!A$2:C$2607,3,FALSE)))</f>
        <v/>
      </c>
      <c r="J2129" s="70"/>
      <c r="K2129" s="70"/>
      <c r="L2129" s="2"/>
      <c r="M2129" s="10"/>
      <c r="N2129" s="10"/>
      <c r="R2129" s="17"/>
      <c r="S2129" s="106" t="str">
        <f>IFERROR(IF(J2129="Y", "Research And Development Programs Cluster:", VLOOKUP(D2129,'Cluster Info'!$A$2:$B$113,2,FALSE)), "Non Cluster:")</f>
        <v>Non Cluster:</v>
      </c>
      <c r="T2129" s="106">
        <f t="shared" si="165"/>
        <v>0</v>
      </c>
      <c r="U2129" s="106">
        <f t="shared" si="167"/>
        <v>0</v>
      </c>
      <c r="V2129" s="106">
        <f t="shared" si="168"/>
        <v>0</v>
      </c>
      <c r="W2129" s="119">
        <f t="shared" si="166"/>
        <v>0</v>
      </c>
      <c r="X2129" s="106">
        <f t="shared" si="169"/>
        <v>0</v>
      </c>
    </row>
    <row r="2130" spans="1:24" ht="14">
      <c r="A2130" s="198"/>
      <c r="D2130" s="1"/>
      <c r="E2130" s="1"/>
      <c r="F2130" s="187"/>
      <c r="G2130" s="187"/>
      <c r="H2130" s="80" t="str">
        <f>IF(ISERROR(IF(ISERROR(VLOOKUP((LEFT(D2130,2)),'Fed. Agency Identifier Table'!A$2:C$63,3,FALSE)),(VLOOKUP((LEFT(D2130,1)),'Fed. Agency Identifier Table'!A$2:C$63,3,FALSE)),(VLOOKUP((LEFT(D2130,2)),'Fed. Agency Identifier Table'!A$2:C$63,3,FALSE)))),"",(IF(ISERROR(VLOOKUP((LEFT(D2130,2)),'Fed. Agency Identifier Table'!A$2:C$63,3,FALSE)),(VLOOKUP((LEFT(D2130,1)),'Fed. Agency Identifier Table'!A$2:C$63,3,FALSE)),(VLOOKUP((LEFT(D2130,2)),'Fed. Agency Identifier Table'!A$2:C$63,3,FALSE)))))</f>
        <v/>
      </c>
      <c r="I2130" s="150" t="str">
        <f>IF(ISNUMBER(SEARCH("*.unk*",D2130)),"Other Federal Awards",IF(ISERROR(VLOOKUP(D2130,'CFDA Program Titles Table'!A$2:C$2607,3,FALSE)),"",VLOOKUP(D2130,'CFDA Program Titles Table'!A$2:C$2607,3,FALSE)))</f>
        <v/>
      </c>
      <c r="J2130" s="70"/>
      <c r="K2130" s="70"/>
      <c r="L2130" s="2"/>
      <c r="M2130" s="10"/>
      <c r="N2130" s="10"/>
      <c r="R2130" s="17"/>
      <c r="S2130" s="106" t="str">
        <f>IFERROR(IF(J2130="Y", "Research And Development Programs Cluster:", VLOOKUP(D2130,'Cluster Info'!$A$2:$B$113,2,FALSE)), "Non Cluster:")</f>
        <v>Non Cluster:</v>
      </c>
      <c r="T2130" s="106">
        <f t="shared" si="165"/>
        <v>0</v>
      </c>
      <c r="U2130" s="106">
        <f t="shared" si="167"/>
        <v>0</v>
      </c>
      <c r="V2130" s="106">
        <f t="shared" si="168"/>
        <v>0</v>
      </c>
      <c r="W2130" s="119">
        <f t="shared" si="166"/>
        <v>0</v>
      </c>
      <c r="X2130" s="106">
        <f t="shared" si="169"/>
        <v>0</v>
      </c>
    </row>
    <row r="2131" spans="1:24" ht="14">
      <c r="A2131" s="198"/>
      <c r="D2131" s="1"/>
      <c r="E2131" s="1"/>
      <c r="F2131" s="187"/>
      <c r="G2131" s="187"/>
      <c r="H2131" s="80" t="str">
        <f>IF(ISERROR(IF(ISERROR(VLOOKUP((LEFT(D2131,2)),'Fed. Agency Identifier Table'!A$2:C$63,3,FALSE)),(VLOOKUP((LEFT(D2131,1)),'Fed. Agency Identifier Table'!A$2:C$63,3,FALSE)),(VLOOKUP((LEFT(D2131,2)),'Fed. Agency Identifier Table'!A$2:C$63,3,FALSE)))),"",(IF(ISERROR(VLOOKUP((LEFT(D2131,2)),'Fed. Agency Identifier Table'!A$2:C$63,3,FALSE)),(VLOOKUP((LEFT(D2131,1)),'Fed. Agency Identifier Table'!A$2:C$63,3,FALSE)),(VLOOKUP((LEFT(D2131,2)),'Fed. Agency Identifier Table'!A$2:C$63,3,FALSE)))))</f>
        <v/>
      </c>
      <c r="I2131" s="150" t="str">
        <f>IF(ISNUMBER(SEARCH("*.unk*",D2131)),"Other Federal Awards",IF(ISERROR(VLOOKUP(D2131,'CFDA Program Titles Table'!A$2:C$2607,3,FALSE)),"",VLOOKUP(D2131,'CFDA Program Titles Table'!A$2:C$2607,3,FALSE)))</f>
        <v/>
      </c>
      <c r="J2131" s="70"/>
      <c r="K2131" s="70"/>
      <c r="L2131" s="2"/>
      <c r="M2131" s="10"/>
      <c r="N2131" s="10"/>
      <c r="R2131" s="17"/>
      <c r="S2131" s="106" t="str">
        <f>IFERROR(IF(J2131="Y", "Research And Development Programs Cluster:", VLOOKUP(D2131,'Cluster Info'!$A$2:$B$113,2,FALSE)), "Non Cluster:")</f>
        <v>Non Cluster:</v>
      </c>
      <c r="T2131" s="106">
        <f t="shared" si="165"/>
        <v>0</v>
      </c>
      <c r="U2131" s="106">
        <f t="shared" si="167"/>
        <v>0</v>
      </c>
      <c r="V2131" s="106">
        <f t="shared" si="168"/>
        <v>0</v>
      </c>
      <c r="W2131" s="119">
        <f t="shared" si="166"/>
        <v>0</v>
      </c>
      <c r="X2131" s="106">
        <f t="shared" si="169"/>
        <v>0</v>
      </c>
    </row>
    <row r="2132" spans="1:24" ht="14">
      <c r="A2132" s="198"/>
      <c r="D2132" s="1"/>
      <c r="E2132" s="1"/>
      <c r="F2132" s="187"/>
      <c r="G2132" s="187"/>
      <c r="H2132" s="80" t="str">
        <f>IF(ISERROR(IF(ISERROR(VLOOKUP((LEFT(D2132,2)),'Fed. Agency Identifier Table'!A$2:C$63,3,FALSE)),(VLOOKUP((LEFT(D2132,1)),'Fed. Agency Identifier Table'!A$2:C$63,3,FALSE)),(VLOOKUP((LEFT(D2132,2)),'Fed. Agency Identifier Table'!A$2:C$63,3,FALSE)))),"",(IF(ISERROR(VLOOKUP((LEFT(D2132,2)),'Fed. Agency Identifier Table'!A$2:C$63,3,FALSE)),(VLOOKUP((LEFT(D2132,1)),'Fed. Agency Identifier Table'!A$2:C$63,3,FALSE)),(VLOOKUP((LEFT(D2132,2)),'Fed. Agency Identifier Table'!A$2:C$63,3,FALSE)))))</f>
        <v/>
      </c>
      <c r="I2132" s="150" t="str">
        <f>IF(ISNUMBER(SEARCH("*.unk*",D2132)),"Other Federal Awards",IF(ISERROR(VLOOKUP(D2132,'CFDA Program Titles Table'!A$2:C$2607,3,FALSE)),"",VLOOKUP(D2132,'CFDA Program Titles Table'!A$2:C$2607,3,FALSE)))</f>
        <v/>
      </c>
      <c r="J2132" s="70"/>
      <c r="K2132" s="70"/>
      <c r="L2132" s="2"/>
      <c r="M2132" s="10"/>
      <c r="N2132" s="10"/>
      <c r="R2132" s="17"/>
      <c r="S2132" s="106" t="str">
        <f>IFERROR(IF(J2132="Y", "Research And Development Programs Cluster:", VLOOKUP(D2132,'Cluster Info'!$A$2:$B$113,2,FALSE)), "Non Cluster:")</f>
        <v>Non Cluster:</v>
      </c>
      <c r="T2132" s="106">
        <f t="shared" si="165"/>
        <v>0</v>
      </c>
      <c r="U2132" s="106">
        <f t="shared" si="167"/>
        <v>0</v>
      </c>
      <c r="V2132" s="106">
        <f t="shared" si="168"/>
        <v>0</v>
      </c>
      <c r="W2132" s="119">
        <f t="shared" si="166"/>
        <v>0</v>
      </c>
      <c r="X2132" s="106">
        <f t="shared" si="169"/>
        <v>0</v>
      </c>
    </row>
    <row r="2133" spans="1:24" ht="14">
      <c r="A2133" s="198"/>
      <c r="D2133" s="1"/>
      <c r="E2133" s="1"/>
      <c r="F2133" s="187"/>
      <c r="G2133" s="187"/>
      <c r="H2133" s="80" t="str">
        <f>IF(ISERROR(IF(ISERROR(VLOOKUP((LEFT(D2133,2)),'Fed. Agency Identifier Table'!A$2:C$63,3,FALSE)),(VLOOKUP((LEFT(D2133,1)),'Fed. Agency Identifier Table'!A$2:C$63,3,FALSE)),(VLOOKUP((LEFT(D2133,2)),'Fed. Agency Identifier Table'!A$2:C$63,3,FALSE)))),"",(IF(ISERROR(VLOOKUP((LEFT(D2133,2)),'Fed. Agency Identifier Table'!A$2:C$63,3,FALSE)),(VLOOKUP((LEFT(D2133,1)),'Fed. Agency Identifier Table'!A$2:C$63,3,FALSE)),(VLOOKUP((LEFT(D2133,2)),'Fed. Agency Identifier Table'!A$2:C$63,3,FALSE)))))</f>
        <v/>
      </c>
      <c r="I2133" s="150" t="str">
        <f>IF(ISNUMBER(SEARCH("*.unk*",D2133)),"Other Federal Awards",IF(ISERROR(VLOOKUP(D2133,'CFDA Program Titles Table'!A$2:C$2607,3,FALSE)),"",VLOOKUP(D2133,'CFDA Program Titles Table'!A$2:C$2607,3,FALSE)))</f>
        <v/>
      </c>
      <c r="J2133" s="70"/>
      <c r="K2133" s="70"/>
      <c r="L2133" s="2"/>
      <c r="M2133" s="10"/>
      <c r="N2133" s="10"/>
      <c r="R2133" s="17"/>
      <c r="S2133" s="106" t="str">
        <f>IFERROR(IF(J2133="Y", "Research And Development Programs Cluster:", VLOOKUP(D2133,'Cluster Info'!$A$2:$B$113,2,FALSE)), "Non Cluster:")</f>
        <v>Non Cluster:</v>
      </c>
      <c r="T2133" s="106">
        <f t="shared" si="165"/>
        <v>0</v>
      </c>
      <c r="U2133" s="106">
        <f t="shared" si="167"/>
        <v>0</v>
      </c>
      <c r="V2133" s="106">
        <f t="shared" si="168"/>
        <v>0</v>
      </c>
      <c r="W2133" s="119">
        <f t="shared" si="166"/>
        <v>0</v>
      </c>
      <c r="X2133" s="106">
        <f t="shared" si="169"/>
        <v>0</v>
      </c>
    </row>
    <row r="2134" spans="1:24" ht="14">
      <c r="A2134" s="198"/>
      <c r="D2134" s="1"/>
      <c r="E2134" s="1"/>
      <c r="F2134" s="187"/>
      <c r="G2134" s="187"/>
      <c r="H2134" s="80" t="str">
        <f>IF(ISERROR(IF(ISERROR(VLOOKUP((LEFT(D2134,2)),'Fed. Agency Identifier Table'!A$2:C$63,3,FALSE)),(VLOOKUP((LEFT(D2134,1)),'Fed. Agency Identifier Table'!A$2:C$63,3,FALSE)),(VLOOKUP((LEFT(D2134,2)),'Fed. Agency Identifier Table'!A$2:C$63,3,FALSE)))),"",(IF(ISERROR(VLOOKUP((LEFT(D2134,2)),'Fed. Agency Identifier Table'!A$2:C$63,3,FALSE)),(VLOOKUP((LEFT(D2134,1)),'Fed. Agency Identifier Table'!A$2:C$63,3,FALSE)),(VLOOKUP((LEFT(D2134,2)),'Fed. Agency Identifier Table'!A$2:C$63,3,FALSE)))))</f>
        <v/>
      </c>
      <c r="I2134" s="150" t="str">
        <f>IF(ISNUMBER(SEARCH("*.unk*",D2134)),"Other Federal Awards",IF(ISERROR(VLOOKUP(D2134,'CFDA Program Titles Table'!A$2:C$2607,3,FALSE)),"",VLOOKUP(D2134,'CFDA Program Titles Table'!A$2:C$2607,3,FALSE)))</f>
        <v/>
      </c>
      <c r="J2134" s="70"/>
      <c r="K2134" s="70"/>
      <c r="L2134" s="2"/>
      <c r="M2134" s="10"/>
      <c r="N2134" s="10"/>
      <c r="R2134" s="17"/>
      <c r="S2134" s="106" t="str">
        <f>IFERROR(IF(J2134="Y", "Research And Development Programs Cluster:", VLOOKUP(D2134,'Cluster Info'!$A$2:$B$113,2,FALSE)), "Non Cluster:")</f>
        <v>Non Cluster:</v>
      </c>
      <c r="T2134" s="106">
        <f t="shared" si="165"/>
        <v>0</v>
      </c>
      <c r="U2134" s="106">
        <f t="shared" si="167"/>
        <v>0</v>
      </c>
      <c r="V2134" s="106">
        <f t="shared" si="168"/>
        <v>0</v>
      </c>
      <c r="W2134" s="119">
        <f t="shared" si="166"/>
        <v>0</v>
      </c>
      <c r="X2134" s="106">
        <f t="shared" si="169"/>
        <v>0</v>
      </c>
    </row>
    <row r="2135" spans="1:24" ht="14">
      <c r="A2135" s="198"/>
      <c r="D2135" s="1"/>
      <c r="E2135" s="1"/>
      <c r="F2135" s="187"/>
      <c r="G2135" s="187"/>
      <c r="H2135" s="80" t="str">
        <f>IF(ISERROR(IF(ISERROR(VLOOKUP((LEFT(D2135,2)),'Fed. Agency Identifier Table'!A$2:C$63,3,FALSE)),(VLOOKUP((LEFT(D2135,1)),'Fed. Agency Identifier Table'!A$2:C$63,3,FALSE)),(VLOOKUP((LEFT(D2135,2)),'Fed. Agency Identifier Table'!A$2:C$63,3,FALSE)))),"",(IF(ISERROR(VLOOKUP((LEFT(D2135,2)),'Fed. Agency Identifier Table'!A$2:C$63,3,FALSE)),(VLOOKUP((LEFT(D2135,1)),'Fed. Agency Identifier Table'!A$2:C$63,3,FALSE)),(VLOOKUP((LEFT(D2135,2)),'Fed. Agency Identifier Table'!A$2:C$63,3,FALSE)))))</f>
        <v/>
      </c>
      <c r="I2135" s="150" t="str">
        <f>IF(ISNUMBER(SEARCH("*.unk*",D2135)),"Other Federal Awards",IF(ISERROR(VLOOKUP(D2135,'CFDA Program Titles Table'!A$2:C$2607,3,FALSE)),"",VLOOKUP(D2135,'CFDA Program Titles Table'!A$2:C$2607,3,FALSE)))</f>
        <v/>
      </c>
      <c r="J2135" s="70"/>
      <c r="K2135" s="70"/>
      <c r="L2135" s="2"/>
      <c r="M2135" s="10"/>
      <c r="N2135" s="10"/>
      <c r="R2135" s="17"/>
      <c r="S2135" s="106" t="str">
        <f>IFERROR(IF(J2135="Y", "Research And Development Programs Cluster:", VLOOKUP(D2135,'Cluster Info'!$A$2:$B$113,2,FALSE)), "Non Cluster:")</f>
        <v>Non Cluster:</v>
      </c>
      <c r="T2135" s="106">
        <f t="shared" si="165"/>
        <v>0</v>
      </c>
      <c r="U2135" s="106">
        <f t="shared" si="167"/>
        <v>0</v>
      </c>
      <c r="V2135" s="106">
        <f t="shared" si="168"/>
        <v>0</v>
      </c>
      <c r="W2135" s="119">
        <f t="shared" si="166"/>
        <v>0</v>
      </c>
      <c r="X2135" s="106">
        <f t="shared" si="169"/>
        <v>0</v>
      </c>
    </row>
    <row r="2136" spans="1:24" ht="14">
      <c r="A2136" s="198"/>
      <c r="D2136" s="1"/>
      <c r="E2136" s="1"/>
      <c r="F2136" s="187"/>
      <c r="G2136" s="187"/>
      <c r="H2136" s="80" t="str">
        <f>IF(ISERROR(IF(ISERROR(VLOOKUP((LEFT(D2136,2)),'Fed. Agency Identifier Table'!A$2:C$63,3,FALSE)),(VLOOKUP((LEFT(D2136,1)),'Fed. Agency Identifier Table'!A$2:C$63,3,FALSE)),(VLOOKUP((LEFT(D2136,2)),'Fed. Agency Identifier Table'!A$2:C$63,3,FALSE)))),"",(IF(ISERROR(VLOOKUP((LEFT(D2136,2)),'Fed. Agency Identifier Table'!A$2:C$63,3,FALSE)),(VLOOKUP((LEFT(D2136,1)),'Fed. Agency Identifier Table'!A$2:C$63,3,FALSE)),(VLOOKUP((LEFT(D2136,2)),'Fed. Agency Identifier Table'!A$2:C$63,3,FALSE)))))</f>
        <v/>
      </c>
      <c r="I2136" s="150" t="str">
        <f>IF(ISNUMBER(SEARCH("*.unk*",D2136)),"Other Federal Awards",IF(ISERROR(VLOOKUP(D2136,'CFDA Program Titles Table'!A$2:C$2607,3,FALSE)),"",VLOOKUP(D2136,'CFDA Program Titles Table'!A$2:C$2607,3,FALSE)))</f>
        <v/>
      </c>
      <c r="J2136" s="70"/>
      <c r="K2136" s="70"/>
      <c r="L2136" s="2"/>
      <c r="M2136" s="10"/>
      <c r="N2136" s="10"/>
      <c r="R2136" s="17"/>
      <c r="S2136" s="106" t="str">
        <f>IFERROR(IF(J2136="Y", "Research And Development Programs Cluster:", VLOOKUP(D2136,'Cluster Info'!$A$2:$B$113,2,FALSE)), "Non Cluster:")</f>
        <v>Non Cluster:</v>
      </c>
      <c r="T2136" s="106">
        <f t="shared" si="165"/>
        <v>0</v>
      </c>
      <c r="U2136" s="106">
        <f t="shared" si="167"/>
        <v>0</v>
      </c>
      <c r="V2136" s="106">
        <f t="shared" si="168"/>
        <v>0</v>
      </c>
      <c r="W2136" s="119">
        <f t="shared" si="166"/>
        <v>0</v>
      </c>
      <c r="X2136" s="106">
        <f t="shared" si="169"/>
        <v>0</v>
      </c>
    </row>
    <row r="2137" spans="1:24" ht="14">
      <c r="A2137" s="198"/>
      <c r="D2137" s="1"/>
      <c r="E2137" s="1"/>
      <c r="F2137" s="187"/>
      <c r="G2137" s="187"/>
      <c r="H2137" s="80" t="str">
        <f>IF(ISERROR(IF(ISERROR(VLOOKUP((LEFT(D2137,2)),'Fed. Agency Identifier Table'!A$2:C$63,3,FALSE)),(VLOOKUP((LEFT(D2137,1)),'Fed. Agency Identifier Table'!A$2:C$63,3,FALSE)),(VLOOKUP((LEFT(D2137,2)),'Fed. Agency Identifier Table'!A$2:C$63,3,FALSE)))),"",(IF(ISERROR(VLOOKUP((LEFT(D2137,2)),'Fed. Agency Identifier Table'!A$2:C$63,3,FALSE)),(VLOOKUP((LEFT(D2137,1)),'Fed. Agency Identifier Table'!A$2:C$63,3,FALSE)),(VLOOKUP((LEFT(D2137,2)),'Fed. Agency Identifier Table'!A$2:C$63,3,FALSE)))))</f>
        <v/>
      </c>
      <c r="I2137" s="150" t="str">
        <f>IF(ISNUMBER(SEARCH("*.unk*",D2137)),"Other Federal Awards",IF(ISERROR(VLOOKUP(D2137,'CFDA Program Titles Table'!A$2:C$2607,3,FALSE)),"",VLOOKUP(D2137,'CFDA Program Titles Table'!A$2:C$2607,3,FALSE)))</f>
        <v/>
      </c>
      <c r="J2137" s="70"/>
      <c r="K2137" s="70"/>
      <c r="L2137" s="2"/>
      <c r="M2137" s="10"/>
      <c r="N2137" s="10"/>
      <c r="R2137" s="17"/>
      <c r="S2137" s="106" t="str">
        <f>IFERROR(IF(J2137="Y", "Research And Development Programs Cluster:", VLOOKUP(D2137,'Cluster Info'!$A$2:$B$113,2,FALSE)), "Non Cluster:")</f>
        <v>Non Cluster:</v>
      </c>
      <c r="T2137" s="106">
        <f t="shared" si="165"/>
        <v>0</v>
      </c>
      <c r="U2137" s="106">
        <f t="shared" si="167"/>
        <v>0</v>
      </c>
      <c r="V2137" s="106">
        <f t="shared" si="168"/>
        <v>0</v>
      </c>
      <c r="W2137" s="119">
        <f t="shared" si="166"/>
        <v>0</v>
      </c>
      <c r="X2137" s="106">
        <f t="shared" si="169"/>
        <v>0</v>
      </c>
    </row>
    <row r="2138" spans="1:24" ht="14">
      <c r="A2138" s="198"/>
      <c r="D2138" s="1"/>
      <c r="E2138" s="1"/>
      <c r="F2138" s="187"/>
      <c r="G2138" s="187"/>
      <c r="H2138" s="80" t="str">
        <f>IF(ISERROR(IF(ISERROR(VLOOKUP((LEFT(D2138,2)),'Fed. Agency Identifier Table'!A$2:C$63,3,FALSE)),(VLOOKUP((LEFT(D2138,1)),'Fed. Agency Identifier Table'!A$2:C$63,3,FALSE)),(VLOOKUP((LEFT(D2138,2)),'Fed. Agency Identifier Table'!A$2:C$63,3,FALSE)))),"",(IF(ISERROR(VLOOKUP((LEFT(D2138,2)),'Fed. Agency Identifier Table'!A$2:C$63,3,FALSE)),(VLOOKUP((LEFT(D2138,1)),'Fed. Agency Identifier Table'!A$2:C$63,3,FALSE)),(VLOOKUP((LEFT(D2138,2)),'Fed. Agency Identifier Table'!A$2:C$63,3,FALSE)))))</f>
        <v/>
      </c>
      <c r="I2138" s="150" t="str">
        <f>IF(ISNUMBER(SEARCH("*.unk*",D2138)),"Other Federal Awards",IF(ISERROR(VLOOKUP(D2138,'CFDA Program Titles Table'!A$2:C$2607,3,FALSE)),"",VLOOKUP(D2138,'CFDA Program Titles Table'!A$2:C$2607,3,FALSE)))</f>
        <v/>
      </c>
      <c r="J2138" s="70"/>
      <c r="K2138" s="70"/>
      <c r="L2138" s="2"/>
      <c r="M2138" s="10"/>
      <c r="N2138" s="10"/>
      <c r="R2138" s="17"/>
      <c r="S2138" s="106" t="str">
        <f>IFERROR(IF(J2138="Y", "Research And Development Programs Cluster:", VLOOKUP(D2138,'Cluster Info'!$A$2:$B$113,2,FALSE)), "Non Cluster:")</f>
        <v>Non Cluster:</v>
      </c>
      <c r="T2138" s="106">
        <f t="shared" si="165"/>
        <v>0</v>
      </c>
      <c r="U2138" s="106">
        <f t="shared" si="167"/>
        <v>0</v>
      </c>
      <c r="V2138" s="106">
        <f t="shared" si="168"/>
        <v>0</v>
      </c>
      <c r="W2138" s="119">
        <f t="shared" si="166"/>
        <v>0</v>
      </c>
      <c r="X2138" s="106">
        <f t="shared" si="169"/>
        <v>0</v>
      </c>
    </row>
    <row r="2139" spans="1:24" ht="14">
      <c r="A2139" s="198"/>
      <c r="D2139" s="1"/>
      <c r="E2139" s="1"/>
      <c r="F2139" s="187"/>
      <c r="G2139" s="187"/>
      <c r="H2139" s="80" t="str">
        <f>IF(ISERROR(IF(ISERROR(VLOOKUP((LEFT(D2139,2)),'Fed. Agency Identifier Table'!A$2:C$63,3,FALSE)),(VLOOKUP((LEFT(D2139,1)),'Fed. Agency Identifier Table'!A$2:C$63,3,FALSE)),(VLOOKUP((LEFT(D2139,2)),'Fed. Agency Identifier Table'!A$2:C$63,3,FALSE)))),"",(IF(ISERROR(VLOOKUP((LEFT(D2139,2)),'Fed. Agency Identifier Table'!A$2:C$63,3,FALSE)),(VLOOKUP((LEFT(D2139,1)),'Fed. Agency Identifier Table'!A$2:C$63,3,FALSE)),(VLOOKUP((LEFT(D2139,2)),'Fed. Agency Identifier Table'!A$2:C$63,3,FALSE)))))</f>
        <v/>
      </c>
      <c r="I2139" s="150" t="str">
        <f>IF(ISNUMBER(SEARCH("*.unk*",D2139)),"Other Federal Awards",IF(ISERROR(VLOOKUP(D2139,'CFDA Program Titles Table'!A$2:C$2607,3,FALSE)),"",VLOOKUP(D2139,'CFDA Program Titles Table'!A$2:C$2607,3,FALSE)))</f>
        <v/>
      </c>
      <c r="J2139" s="70"/>
      <c r="K2139" s="70"/>
      <c r="L2139" s="2"/>
      <c r="M2139" s="10"/>
      <c r="N2139" s="10"/>
      <c r="R2139" s="17"/>
      <c r="S2139" s="106" t="str">
        <f>IFERROR(IF(J2139="Y", "Research And Development Programs Cluster:", VLOOKUP(D2139,'Cluster Info'!$A$2:$B$113,2,FALSE)), "Non Cluster:")</f>
        <v>Non Cluster:</v>
      </c>
      <c r="T2139" s="106">
        <f t="shared" si="165"/>
        <v>0</v>
      </c>
      <c r="U2139" s="106">
        <f t="shared" si="167"/>
        <v>0</v>
      </c>
      <c r="V2139" s="106">
        <f t="shared" si="168"/>
        <v>0</v>
      </c>
      <c r="W2139" s="119">
        <f t="shared" si="166"/>
        <v>0</v>
      </c>
      <c r="X2139" s="106">
        <f t="shared" si="169"/>
        <v>0</v>
      </c>
    </row>
    <row r="2140" spans="1:24" ht="14">
      <c r="A2140" s="198"/>
      <c r="D2140" s="1"/>
      <c r="E2140" s="1"/>
      <c r="F2140" s="187"/>
      <c r="G2140" s="187"/>
      <c r="H2140" s="80" t="str">
        <f>IF(ISERROR(IF(ISERROR(VLOOKUP((LEFT(D2140,2)),'Fed. Agency Identifier Table'!A$2:C$63,3,FALSE)),(VLOOKUP((LEFT(D2140,1)),'Fed. Agency Identifier Table'!A$2:C$63,3,FALSE)),(VLOOKUP((LEFT(D2140,2)),'Fed. Agency Identifier Table'!A$2:C$63,3,FALSE)))),"",(IF(ISERROR(VLOOKUP((LEFT(D2140,2)),'Fed. Agency Identifier Table'!A$2:C$63,3,FALSE)),(VLOOKUP((LEFT(D2140,1)),'Fed. Agency Identifier Table'!A$2:C$63,3,FALSE)),(VLOOKUP((LEFT(D2140,2)),'Fed. Agency Identifier Table'!A$2:C$63,3,FALSE)))))</f>
        <v/>
      </c>
      <c r="I2140" s="150" t="str">
        <f>IF(ISNUMBER(SEARCH("*.unk*",D2140)),"Other Federal Awards",IF(ISERROR(VLOOKUP(D2140,'CFDA Program Titles Table'!A$2:C$2607,3,FALSE)),"",VLOOKUP(D2140,'CFDA Program Titles Table'!A$2:C$2607,3,FALSE)))</f>
        <v/>
      </c>
      <c r="J2140" s="70"/>
      <c r="K2140" s="70"/>
      <c r="L2140" s="2"/>
      <c r="M2140" s="10"/>
      <c r="N2140" s="10"/>
      <c r="R2140" s="17"/>
      <c r="S2140" s="106" t="str">
        <f>IFERROR(IF(J2140="Y", "Research And Development Programs Cluster:", VLOOKUP(D2140,'Cluster Info'!$A$2:$B$113,2,FALSE)), "Non Cluster:")</f>
        <v>Non Cluster:</v>
      </c>
      <c r="T2140" s="106">
        <f t="shared" si="165"/>
        <v>0</v>
      </c>
      <c r="U2140" s="106">
        <f t="shared" si="167"/>
        <v>0</v>
      </c>
      <c r="V2140" s="106">
        <f t="shared" si="168"/>
        <v>0</v>
      </c>
      <c r="W2140" s="119">
        <f t="shared" si="166"/>
        <v>0</v>
      </c>
      <c r="X2140" s="106">
        <f t="shared" si="169"/>
        <v>0</v>
      </c>
    </row>
    <row r="2141" spans="1:24" ht="14">
      <c r="A2141" s="198"/>
      <c r="D2141" s="1"/>
      <c r="E2141" s="1"/>
      <c r="F2141" s="187"/>
      <c r="G2141" s="187"/>
      <c r="H2141" s="80" t="str">
        <f>IF(ISERROR(IF(ISERROR(VLOOKUP((LEFT(D2141,2)),'Fed. Agency Identifier Table'!A$2:C$63,3,FALSE)),(VLOOKUP((LEFT(D2141,1)),'Fed. Agency Identifier Table'!A$2:C$63,3,FALSE)),(VLOOKUP((LEFT(D2141,2)),'Fed. Agency Identifier Table'!A$2:C$63,3,FALSE)))),"",(IF(ISERROR(VLOOKUP((LEFT(D2141,2)),'Fed. Agency Identifier Table'!A$2:C$63,3,FALSE)),(VLOOKUP((LEFT(D2141,1)),'Fed. Agency Identifier Table'!A$2:C$63,3,FALSE)),(VLOOKUP((LEFT(D2141,2)),'Fed. Agency Identifier Table'!A$2:C$63,3,FALSE)))))</f>
        <v/>
      </c>
      <c r="I2141" s="150" t="str">
        <f>IF(ISNUMBER(SEARCH("*.unk*",D2141)),"Other Federal Awards",IF(ISERROR(VLOOKUP(D2141,'CFDA Program Titles Table'!A$2:C$2607,3,FALSE)),"",VLOOKUP(D2141,'CFDA Program Titles Table'!A$2:C$2607,3,FALSE)))</f>
        <v/>
      </c>
      <c r="J2141" s="70"/>
      <c r="K2141" s="70"/>
      <c r="L2141" s="2"/>
      <c r="M2141" s="10"/>
      <c r="N2141" s="10"/>
      <c r="R2141" s="17"/>
      <c r="S2141" s="106" t="str">
        <f>IFERROR(IF(J2141="Y", "Research And Development Programs Cluster:", VLOOKUP(D2141,'Cluster Info'!$A$2:$B$113,2,FALSE)), "Non Cluster:")</f>
        <v>Non Cluster:</v>
      </c>
      <c r="T2141" s="106">
        <f t="shared" si="165"/>
        <v>0</v>
      </c>
      <c r="U2141" s="106">
        <f t="shared" si="167"/>
        <v>0</v>
      </c>
      <c r="V2141" s="106">
        <f t="shared" si="168"/>
        <v>0</v>
      </c>
      <c r="W2141" s="119">
        <f t="shared" si="166"/>
        <v>0</v>
      </c>
      <c r="X2141" s="106">
        <f t="shared" si="169"/>
        <v>0</v>
      </c>
    </row>
    <row r="2142" spans="1:24" ht="14">
      <c r="A2142" s="198"/>
      <c r="D2142" s="1"/>
      <c r="E2142" s="1"/>
      <c r="F2142" s="187"/>
      <c r="G2142" s="187"/>
      <c r="H2142" s="80" t="str">
        <f>IF(ISERROR(IF(ISERROR(VLOOKUP((LEFT(D2142,2)),'Fed. Agency Identifier Table'!A$2:C$63,3,FALSE)),(VLOOKUP((LEFT(D2142,1)),'Fed. Agency Identifier Table'!A$2:C$63,3,FALSE)),(VLOOKUP((LEFT(D2142,2)),'Fed. Agency Identifier Table'!A$2:C$63,3,FALSE)))),"",(IF(ISERROR(VLOOKUP((LEFT(D2142,2)),'Fed. Agency Identifier Table'!A$2:C$63,3,FALSE)),(VLOOKUP((LEFT(D2142,1)),'Fed. Agency Identifier Table'!A$2:C$63,3,FALSE)),(VLOOKUP((LEFT(D2142,2)),'Fed. Agency Identifier Table'!A$2:C$63,3,FALSE)))))</f>
        <v/>
      </c>
      <c r="I2142" s="150" t="str">
        <f>IF(ISNUMBER(SEARCH("*.unk*",D2142)),"Other Federal Awards",IF(ISERROR(VLOOKUP(D2142,'CFDA Program Titles Table'!A$2:C$2607,3,FALSE)),"",VLOOKUP(D2142,'CFDA Program Titles Table'!A$2:C$2607,3,FALSE)))</f>
        <v/>
      </c>
      <c r="J2142" s="70"/>
      <c r="K2142" s="70"/>
      <c r="L2142" s="2"/>
      <c r="M2142" s="10"/>
      <c r="N2142" s="10"/>
      <c r="R2142" s="17"/>
      <c r="S2142" s="106" t="str">
        <f>IFERROR(IF(J2142="Y", "Research And Development Programs Cluster:", VLOOKUP(D2142,'Cluster Info'!$A$2:$B$113,2,FALSE)), "Non Cluster:")</f>
        <v>Non Cluster:</v>
      </c>
      <c r="T2142" s="106">
        <f t="shared" si="165"/>
        <v>0</v>
      </c>
      <c r="U2142" s="106">
        <f t="shared" si="167"/>
        <v>0</v>
      </c>
      <c r="V2142" s="106">
        <f t="shared" si="168"/>
        <v>0</v>
      </c>
      <c r="W2142" s="119">
        <f t="shared" si="166"/>
        <v>0</v>
      </c>
      <c r="X2142" s="106">
        <f t="shared" si="169"/>
        <v>0</v>
      </c>
    </row>
    <row r="2143" spans="1:24" ht="14">
      <c r="A2143" s="198"/>
      <c r="D2143" s="1"/>
      <c r="E2143" s="1"/>
      <c r="F2143" s="187"/>
      <c r="G2143" s="187"/>
      <c r="H2143" s="80" t="str">
        <f>IF(ISERROR(IF(ISERROR(VLOOKUP((LEFT(D2143,2)),'Fed. Agency Identifier Table'!A$2:C$63,3,FALSE)),(VLOOKUP((LEFT(D2143,1)),'Fed. Agency Identifier Table'!A$2:C$63,3,FALSE)),(VLOOKUP((LEFT(D2143,2)),'Fed. Agency Identifier Table'!A$2:C$63,3,FALSE)))),"",(IF(ISERROR(VLOOKUP((LEFT(D2143,2)),'Fed. Agency Identifier Table'!A$2:C$63,3,FALSE)),(VLOOKUP((LEFT(D2143,1)),'Fed. Agency Identifier Table'!A$2:C$63,3,FALSE)),(VLOOKUP((LEFT(D2143,2)),'Fed. Agency Identifier Table'!A$2:C$63,3,FALSE)))))</f>
        <v/>
      </c>
      <c r="I2143" s="150" t="str">
        <f>IF(ISNUMBER(SEARCH("*.unk*",D2143)),"Other Federal Awards",IF(ISERROR(VLOOKUP(D2143,'CFDA Program Titles Table'!A$2:C$2607,3,FALSE)),"",VLOOKUP(D2143,'CFDA Program Titles Table'!A$2:C$2607,3,FALSE)))</f>
        <v/>
      </c>
      <c r="J2143" s="70"/>
      <c r="K2143" s="70"/>
      <c r="L2143" s="2"/>
      <c r="M2143" s="10"/>
      <c r="N2143" s="10"/>
      <c r="R2143" s="17"/>
      <c r="S2143" s="106" t="str">
        <f>IFERROR(IF(J2143="Y", "Research And Development Programs Cluster:", VLOOKUP(D2143,'Cluster Info'!$A$2:$B$113,2,FALSE)), "Non Cluster:")</f>
        <v>Non Cluster:</v>
      </c>
      <c r="T2143" s="106">
        <f t="shared" si="165"/>
        <v>0</v>
      </c>
      <c r="U2143" s="106">
        <f t="shared" si="167"/>
        <v>0</v>
      </c>
      <c r="V2143" s="106">
        <f t="shared" si="168"/>
        <v>0</v>
      </c>
      <c r="W2143" s="119">
        <f t="shared" si="166"/>
        <v>0</v>
      </c>
      <c r="X2143" s="106">
        <f t="shared" si="169"/>
        <v>0</v>
      </c>
    </row>
    <row r="2144" spans="1:24" ht="14">
      <c r="A2144" s="198"/>
      <c r="D2144" s="1"/>
      <c r="E2144" s="1"/>
      <c r="F2144" s="187"/>
      <c r="G2144" s="187"/>
      <c r="H2144" s="80" t="str">
        <f>IF(ISERROR(IF(ISERROR(VLOOKUP((LEFT(D2144,2)),'Fed. Agency Identifier Table'!A$2:C$63,3,FALSE)),(VLOOKUP((LEFT(D2144,1)),'Fed. Agency Identifier Table'!A$2:C$63,3,FALSE)),(VLOOKUP((LEFT(D2144,2)),'Fed. Agency Identifier Table'!A$2:C$63,3,FALSE)))),"",(IF(ISERROR(VLOOKUP((LEFT(D2144,2)),'Fed. Agency Identifier Table'!A$2:C$63,3,FALSE)),(VLOOKUP((LEFT(D2144,1)),'Fed. Agency Identifier Table'!A$2:C$63,3,FALSE)),(VLOOKUP((LEFT(D2144,2)),'Fed. Agency Identifier Table'!A$2:C$63,3,FALSE)))))</f>
        <v/>
      </c>
      <c r="I2144" s="150" t="str">
        <f>IF(ISNUMBER(SEARCH("*.unk*",D2144)),"Other Federal Awards",IF(ISERROR(VLOOKUP(D2144,'CFDA Program Titles Table'!A$2:C$2607,3,FALSE)),"",VLOOKUP(D2144,'CFDA Program Titles Table'!A$2:C$2607,3,FALSE)))</f>
        <v/>
      </c>
      <c r="J2144" s="70"/>
      <c r="K2144" s="70"/>
      <c r="L2144" s="2"/>
      <c r="M2144" s="10"/>
      <c r="N2144" s="10"/>
      <c r="R2144" s="17"/>
      <c r="S2144" s="106" t="str">
        <f>IFERROR(IF(J2144="Y", "Research And Development Programs Cluster:", VLOOKUP(D2144,'Cluster Info'!$A$2:$B$113,2,FALSE)), "Non Cluster:")</f>
        <v>Non Cluster:</v>
      </c>
      <c r="T2144" s="106">
        <f t="shared" si="165"/>
        <v>0</v>
      </c>
      <c r="U2144" s="106">
        <f t="shared" si="167"/>
        <v>0</v>
      </c>
      <c r="V2144" s="106">
        <f t="shared" si="168"/>
        <v>0</v>
      </c>
      <c r="W2144" s="119">
        <f t="shared" si="166"/>
        <v>0</v>
      </c>
      <c r="X2144" s="106">
        <f t="shared" si="169"/>
        <v>0</v>
      </c>
    </row>
    <row r="2145" spans="1:24" ht="14">
      <c r="A2145" s="198"/>
      <c r="D2145" s="1"/>
      <c r="E2145" s="1"/>
      <c r="F2145" s="187"/>
      <c r="G2145" s="187"/>
      <c r="H2145" s="80" t="str">
        <f>IF(ISERROR(IF(ISERROR(VLOOKUP((LEFT(D2145,2)),'Fed. Agency Identifier Table'!A$2:C$63,3,FALSE)),(VLOOKUP((LEFT(D2145,1)),'Fed. Agency Identifier Table'!A$2:C$63,3,FALSE)),(VLOOKUP((LEFT(D2145,2)),'Fed. Agency Identifier Table'!A$2:C$63,3,FALSE)))),"",(IF(ISERROR(VLOOKUP((LEFT(D2145,2)),'Fed. Agency Identifier Table'!A$2:C$63,3,FALSE)),(VLOOKUP((LEFT(D2145,1)),'Fed. Agency Identifier Table'!A$2:C$63,3,FALSE)),(VLOOKUP((LEFT(D2145,2)),'Fed. Agency Identifier Table'!A$2:C$63,3,FALSE)))))</f>
        <v/>
      </c>
      <c r="I2145" s="150" t="str">
        <f>IF(ISNUMBER(SEARCH("*.unk*",D2145)),"Other Federal Awards",IF(ISERROR(VLOOKUP(D2145,'CFDA Program Titles Table'!A$2:C$2607,3,FALSE)),"",VLOOKUP(D2145,'CFDA Program Titles Table'!A$2:C$2607,3,FALSE)))</f>
        <v/>
      </c>
      <c r="J2145" s="70"/>
      <c r="K2145" s="70"/>
      <c r="L2145" s="2"/>
      <c r="M2145" s="10"/>
      <c r="N2145" s="10"/>
      <c r="R2145" s="17"/>
      <c r="S2145" s="106" t="str">
        <f>IFERROR(IF(J2145="Y", "Research And Development Programs Cluster:", VLOOKUP(D2145,'Cluster Info'!$A$2:$B$113,2,FALSE)), "Non Cluster:")</f>
        <v>Non Cluster:</v>
      </c>
      <c r="T2145" s="106">
        <f t="shared" si="165"/>
        <v>0</v>
      </c>
      <c r="U2145" s="106">
        <f t="shared" si="167"/>
        <v>0</v>
      </c>
      <c r="V2145" s="106">
        <f t="shared" si="168"/>
        <v>0</v>
      </c>
      <c r="W2145" s="119">
        <f t="shared" si="166"/>
        <v>0</v>
      </c>
      <c r="X2145" s="106">
        <f t="shared" si="169"/>
        <v>0</v>
      </c>
    </row>
    <row r="2146" spans="1:24" ht="14">
      <c r="A2146" s="198"/>
      <c r="D2146" s="1"/>
      <c r="E2146" s="1"/>
      <c r="F2146" s="187"/>
      <c r="G2146" s="187"/>
      <c r="H2146" s="80" t="str">
        <f>IF(ISERROR(IF(ISERROR(VLOOKUP((LEFT(D2146,2)),'Fed. Agency Identifier Table'!A$2:C$63,3,FALSE)),(VLOOKUP((LEFT(D2146,1)),'Fed. Agency Identifier Table'!A$2:C$63,3,FALSE)),(VLOOKUP((LEFT(D2146,2)),'Fed. Agency Identifier Table'!A$2:C$63,3,FALSE)))),"",(IF(ISERROR(VLOOKUP((LEFT(D2146,2)),'Fed. Agency Identifier Table'!A$2:C$63,3,FALSE)),(VLOOKUP((LEFT(D2146,1)),'Fed. Agency Identifier Table'!A$2:C$63,3,FALSE)),(VLOOKUP((LEFT(D2146,2)),'Fed. Agency Identifier Table'!A$2:C$63,3,FALSE)))))</f>
        <v/>
      </c>
      <c r="I2146" s="150" t="str">
        <f>IF(ISNUMBER(SEARCH("*.unk*",D2146)),"Other Federal Awards",IF(ISERROR(VLOOKUP(D2146,'CFDA Program Titles Table'!A$2:C$2607,3,FALSE)),"",VLOOKUP(D2146,'CFDA Program Titles Table'!A$2:C$2607,3,FALSE)))</f>
        <v/>
      </c>
      <c r="J2146" s="70"/>
      <c r="K2146" s="70"/>
      <c r="L2146" s="2"/>
      <c r="M2146" s="10"/>
      <c r="N2146" s="10"/>
      <c r="R2146" s="17"/>
      <c r="S2146" s="106" t="str">
        <f>IFERROR(IF(J2146="Y", "Research And Development Programs Cluster:", VLOOKUP(D2146,'Cluster Info'!$A$2:$B$113,2,FALSE)), "Non Cluster:")</f>
        <v>Non Cluster:</v>
      </c>
      <c r="T2146" s="106">
        <f t="shared" si="165"/>
        <v>0</v>
      </c>
      <c r="U2146" s="106">
        <f t="shared" si="167"/>
        <v>0</v>
      </c>
      <c r="V2146" s="106">
        <f t="shared" si="168"/>
        <v>0</v>
      </c>
      <c r="W2146" s="119">
        <f t="shared" si="166"/>
        <v>0</v>
      </c>
      <c r="X2146" s="106">
        <f t="shared" si="169"/>
        <v>0</v>
      </c>
    </row>
    <row r="2147" spans="1:24" ht="14">
      <c r="A2147" s="198"/>
      <c r="D2147" s="1"/>
      <c r="E2147" s="1"/>
      <c r="F2147" s="187"/>
      <c r="G2147" s="187"/>
      <c r="H2147" s="80" t="str">
        <f>IF(ISERROR(IF(ISERROR(VLOOKUP((LEFT(D2147,2)),'Fed. Agency Identifier Table'!A$2:C$63,3,FALSE)),(VLOOKUP((LEFT(D2147,1)),'Fed. Agency Identifier Table'!A$2:C$63,3,FALSE)),(VLOOKUP((LEFT(D2147,2)),'Fed. Agency Identifier Table'!A$2:C$63,3,FALSE)))),"",(IF(ISERROR(VLOOKUP((LEFT(D2147,2)),'Fed. Agency Identifier Table'!A$2:C$63,3,FALSE)),(VLOOKUP((LEFT(D2147,1)),'Fed. Agency Identifier Table'!A$2:C$63,3,FALSE)),(VLOOKUP((LEFT(D2147,2)),'Fed. Agency Identifier Table'!A$2:C$63,3,FALSE)))))</f>
        <v/>
      </c>
      <c r="I2147" s="150" t="str">
        <f>IF(ISNUMBER(SEARCH("*.unk*",D2147)),"Other Federal Awards",IF(ISERROR(VLOOKUP(D2147,'CFDA Program Titles Table'!A$2:C$2607,3,FALSE)),"",VLOOKUP(D2147,'CFDA Program Titles Table'!A$2:C$2607,3,FALSE)))</f>
        <v/>
      </c>
      <c r="J2147" s="70"/>
      <c r="K2147" s="70"/>
      <c r="L2147" s="2"/>
      <c r="M2147" s="10"/>
      <c r="N2147" s="10"/>
      <c r="R2147" s="17"/>
      <c r="S2147" s="106" t="str">
        <f>IFERROR(IF(J2147="Y", "Research And Development Programs Cluster:", VLOOKUP(D2147,'Cluster Info'!$A$2:$B$113,2,FALSE)), "Non Cluster:")</f>
        <v>Non Cluster:</v>
      </c>
      <c r="T2147" s="106">
        <f t="shared" si="165"/>
        <v>0</v>
      </c>
      <c r="U2147" s="106">
        <f t="shared" si="167"/>
        <v>0</v>
      </c>
      <c r="V2147" s="106">
        <f t="shared" si="168"/>
        <v>0</v>
      </c>
      <c r="W2147" s="119">
        <f t="shared" si="166"/>
        <v>0</v>
      </c>
      <c r="X2147" s="106">
        <f t="shared" si="169"/>
        <v>0</v>
      </c>
    </row>
    <row r="2148" spans="1:24" ht="14">
      <c r="A2148" s="198"/>
      <c r="D2148" s="1"/>
      <c r="E2148" s="1"/>
      <c r="F2148" s="187"/>
      <c r="G2148" s="187"/>
      <c r="H2148" s="80" t="str">
        <f>IF(ISERROR(IF(ISERROR(VLOOKUP((LEFT(D2148,2)),'Fed. Agency Identifier Table'!A$2:C$63,3,FALSE)),(VLOOKUP((LEFT(D2148,1)),'Fed. Agency Identifier Table'!A$2:C$63,3,FALSE)),(VLOOKUP((LEFT(D2148,2)),'Fed. Agency Identifier Table'!A$2:C$63,3,FALSE)))),"",(IF(ISERROR(VLOOKUP((LEFT(D2148,2)),'Fed. Agency Identifier Table'!A$2:C$63,3,FALSE)),(VLOOKUP((LEFT(D2148,1)),'Fed. Agency Identifier Table'!A$2:C$63,3,FALSE)),(VLOOKUP((LEFT(D2148,2)),'Fed. Agency Identifier Table'!A$2:C$63,3,FALSE)))))</f>
        <v/>
      </c>
      <c r="I2148" s="150" t="str">
        <f>IF(ISNUMBER(SEARCH("*.unk*",D2148)),"Other Federal Awards",IF(ISERROR(VLOOKUP(D2148,'CFDA Program Titles Table'!A$2:C$2607,3,FALSE)),"",VLOOKUP(D2148,'CFDA Program Titles Table'!A$2:C$2607,3,FALSE)))</f>
        <v/>
      </c>
      <c r="J2148" s="70"/>
      <c r="K2148" s="70"/>
      <c r="L2148" s="2"/>
      <c r="M2148" s="10"/>
      <c r="N2148" s="10"/>
      <c r="R2148" s="17"/>
      <c r="S2148" s="106" t="str">
        <f>IFERROR(IF(J2148="Y", "Research And Development Programs Cluster:", VLOOKUP(D2148,'Cluster Info'!$A$2:$B$113,2,FALSE)), "Non Cluster:")</f>
        <v>Non Cluster:</v>
      </c>
      <c r="T2148" s="106">
        <f t="shared" si="165"/>
        <v>0</v>
      </c>
      <c r="U2148" s="106">
        <f t="shared" si="167"/>
        <v>0</v>
      </c>
      <c r="V2148" s="106">
        <f t="shared" si="168"/>
        <v>0</v>
      </c>
      <c r="W2148" s="119">
        <f t="shared" si="166"/>
        <v>0</v>
      </c>
      <c r="X2148" s="106">
        <f t="shared" si="169"/>
        <v>0</v>
      </c>
    </row>
    <row r="2149" spans="1:24" ht="14">
      <c r="A2149" s="198"/>
      <c r="D2149" s="1"/>
      <c r="E2149" s="1"/>
      <c r="F2149" s="187"/>
      <c r="G2149" s="187"/>
      <c r="H2149" s="80" t="str">
        <f>IF(ISERROR(IF(ISERROR(VLOOKUP((LEFT(D2149,2)),'Fed. Agency Identifier Table'!A$2:C$63,3,FALSE)),(VLOOKUP((LEFT(D2149,1)),'Fed. Agency Identifier Table'!A$2:C$63,3,FALSE)),(VLOOKUP((LEFT(D2149,2)),'Fed. Agency Identifier Table'!A$2:C$63,3,FALSE)))),"",(IF(ISERROR(VLOOKUP((LEFT(D2149,2)),'Fed. Agency Identifier Table'!A$2:C$63,3,FALSE)),(VLOOKUP((LEFT(D2149,1)),'Fed. Agency Identifier Table'!A$2:C$63,3,FALSE)),(VLOOKUP((LEFT(D2149,2)),'Fed. Agency Identifier Table'!A$2:C$63,3,FALSE)))))</f>
        <v/>
      </c>
      <c r="I2149" s="150" t="str">
        <f>IF(ISNUMBER(SEARCH("*.unk*",D2149)),"Other Federal Awards",IF(ISERROR(VLOOKUP(D2149,'CFDA Program Titles Table'!A$2:C$2607,3,FALSE)),"",VLOOKUP(D2149,'CFDA Program Titles Table'!A$2:C$2607,3,FALSE)))</f>
        <v/>
      </c>
      <c r="J2149" s="70"/>
      <c r="K2149" s="70"/>
      <c r="L2149" s="2"/>
      <c r="M2149" s="10"/>
      <c r="N2149" s="10"/>
      <c r="R2149" s="17"/>
      <c r="S2149" s="106" t="str">
        <f>IFERROR(IF(J2149="Y", "Research And Development Programs Cluster:", VLOOKUP(D2149,'Cluster Info'!$A$2:$B$113,2,FALSE)), "Non Cluster:")</f>
        <v>Non Cluster:</v>
      </c>
      <c r="T2149" s="106">
        <f t="shared" si="165"/>
        <v>0</v>
      </c>
      <c r="U2149" s="106">
        <f t="shared" si="167"/>
        <v>0</v>
      </c>
      <c r="V2149" s="106">
        <f t="shared" si="168"/>
        <v>0</v>
      </c>
      <c r="W2149" s="119">
        <f t="shared" si="166"/>
        <v>0</v>
      </c>
      <c r="X2149" s="106">
        <f t="shared" si="169"/>
        <v>0</v>
      </c>
    </row>
    <row r="2150" spans="1:24" ht="14">
      <c r="A2150" s="198"/>
      <c r="D2150" s="1"/>
      <c r="E2150" s="1"/>
      <c r="F2150" s="187"/>
      <c r="G2150" s="187"/>
      <c r="H2150" s="80" t="str">
        <f>IF(ISERROR(IF(ISERROR(VLOOKUP((LEFT(D2150,2)),'Fed. Agency Identifier Table'!A$2:C$63,3,FALSE)),(VLOOKUP((LEFT(D2150,1)),'Fed. Agency Identifier Table'!A$2:C$63,3,FALSE)),(VLOOKUP((LEFT(D2150,2)),'Fed. Agency Identifier Table'!A$2:C$63,3,FALSE)))),"",(IF(ISERROR(VLOOKUP((LEFT(D2150,2)),'Fed. Agency Identifier Table'!A$2:C$63,3,FALSE)),(VLOOKUP((LEFT(D2150,1)),'Fed. Agency Identifier Table'!A$2:C$63,3,FALSE)),(VLOOKUP((LEFT(D2150,2)),'Fed. Agency Identifier Table'!A$2:C$63,3,FALSE)))))</f>
        <v/>
      </c>
      <c r="I2150" s="150" t="str">
        <f>IF(ISNUMBER(SEARCH("*.unk*",D2150)),"Other Federal Awards",IF(ISERROR(VLOOKUP(D2150,'CFDA Program Titles Table'!A$2:C$2607,3,FALSE)),"",VLOOKUP(D2150,'CFDA Program Titles Table'!A$2:C$2607,3,FALSE)))</f>
        <v/>
      </c>
      <c r="J2150" s="70"/>
      <c r="K2150" s="70"/>
      <c r="L2150" s="2"/>
      <c r="M2150" s="10"/>
      <c r="N2150" s="10"/>
      <c r="R2150" s="17"/>
      <c r="S2150" s="106" t="str">
        <f>IFERROR(IF(J2150="Y", "Research And Development Programs Cluster:", VLOOKUP(D2150,'Cluster Info'!$A$2:$B$113,2,FALSE)), "Non Cluster:")</f>
        <v>Non Cluster:</v>
      </c>
      <c r="T2150" s="106">
        <f t="shared" si="165"/>
        <v>0</v>
      </c>
      <c r="U2150" s="106">
        <f t="shared" si="167"/>
        <v>0</v>
      </c>
      <c r="V2150" s="106">
        <f t="shared" si="168"/>
        <v>0</v>
      </c>
      <c r="W2150" s="119">
        <f t="shared" si="166"/>
        <v>0</v>
      </c>
      <c r="X2150" s="106">
        <f t="shared" si="169"/>
        <v>0</v>
      </c>
    </row>
    <row r="2151" spans="1:24" ht="14">
      <c r="A2151" s="198"/>
      <c r="D2151" s="1"/>
      <c r="E2151" s="1"/>
      <c r="F2151" s="187"/>
      <c r="G2151" s="187"/>
      <c r="H2151" s="80" t="str">
        <f>IF(ISERROR(IF(ISERROR(VLOOKUP((LEFT(D2151,2)),'Fed. Agency Identifier Table'!A$2:C$63,3,FALSE)),(VLOOKUP((LEFT(D2151,1)),'Fed. Agency Identifier Table'!A$2:C$63,3,FALSE)),(VLOOKUP((LEFT(D2151,2)),'Fed. Agency Identifier Table'!A$2:C$63,3,FALSE)))),"",(IF(ISERROR(VLOOKUP((LEFT(D2151,2)),'Fed. Agency Identifier Table'!A$2:C$63,3,FALSE)),(VLOOKUP((LEFT(D2151,1)),'Fed. Agency Identifier Table'!A$2:C$63,3,FALSE)),(VLOOKUP((LEFT(D2151,2)),'Fed. Agency Identifier Table'!A$2:C$63,3,FALSE)))))</f>
        <v/>
      </c>
      <c r="I2151" s="150" t="str">
        <f>IF(ISNUMBER(SEARCH("*.unk*",D2151)),"Other Federal Awards",IF(ISERROR(VLOOKUP(D2151,'CFDA Program Titles Table'!A$2:C$2607,3,FALSE)),"",VLOOKUP(D2151,'CFDA Program Titles Table'!A$2:C$2607,3,FALSE)))</f>
        <v/>
      </c>
      <c r="J2151" s="70"/>
      <c r="K2151" s="70"/>
      <c r="L2151" s="2"/>
      <c r="M2151" s="10"/>
      <c r="N2151" s="10"/>
      <c r="R2151" s="17"/>
      <c r="S2151" s="106" t="str">
        <f>IFERROR(IF(J2151="Y", "Research And Development Programs Cluster:", VLOOKUP(D2151,'Cluster Info'!$A$2:$B$113,2,FALSE)), "Non Cluster:")</f>
        <v>Non Cluster:</v>
      </c>
      <c r="T2151" s="106">
        <f t="shared" si="165"/>
        <v>0</v>
      </c>
      <c r="U2151" s="106">
        <f t="shared" si="167"/>
        <v>0</v>
      </c>
      <c r="V2151" s="106">
        <f t="shared" si="168"/>
        <v>0</v>
      </c>
      <c r="W2151" s="119">
        <f t="shared" si="166"/>
        <v>0</v>
      </c>
      <c r="X2151" s="106">
        <f t="shared" si="169"/>
        <v>0</v>
      </c>
    </row>
    <row r="2152" spans="1:24" ht="14">
      <c r="A2152" s="198"/>
      <c r="D2152" s="1"/>
      <c r="E2152" s="1"/>
      <c r="F2152" s="187"/>
      <c r="G2152" s="187"/>
      <c r="H2152" s="80" t="str">
        <f>IF(ISERROR(IF(ISERROR(VLOOKUP((LEFT(D2152,2)),'Fed. Agency Identifier Table'!A$2:C$63,3,FALSE)),(VLOOKUP((LEFT(D2152,1)),'Fed. Agency Identifier Table'!A$2:C$63,3,FALSE)),(VLOOKUP((LEFT(D2152,2)),'Fed. Agency Identifier Table'!A$2:C$63,3,FALSE)))),"",(IF(ISERROR(VLOOKUP((LEFT(D2152,2)),'Fed. Agency Identifier Table'!A$2:C$63,3,FALSE)),(VLOOKUP((LEFT(D2152,1)),'Fed. Agency Identifier Table'!A$2:C$63,3,FALSE)),(VLOOKUP((LEFT(D2152,2)),'Fed. Agency Identifier Table'!A$2:C$63,3,FALSE)))))</f>
        <v/>
      </c>
      <c r="I2152" s="150" t="str">
        <f>IF(ISNUMBER(SEARCH("*.unk*",D2152)),"Other Federal Awards",IF(ISERROR(VLOOKUP(D2152,'CFDA Program Titles Table'!A$2:C$2607,3,FALSE)),"",VLOOKUP(D2152,'CFDA Program Titles Table'!A$2:C$2607,3,FALSE)))</f>
        <v/>
      </c>
      <c r="J2152" s="70"/>
      <c r="K2152" s="70"/>
      <c r="L2152" s="2"/>
      <c r="M2152" s="10"/>
      <c r="N2152" s="10"/>
      <c r="R2152" s="17"/>
      <c r="S2152" s="106" t="str">
        <f>IFERROR(IF(J2152="Y", "Research And Development Programs Cluster:", VLOOKUP(D2152,'Cluster Info'!$A$2:$B$113,2,FALSE)), "Non Cluster:")</f>
        <v>Non Cluster:</v>
      </c>
      <c r="T2152" s="106">
        <f t="shared" si="165"/>
        <v>0</v>
      </c>
      <c r="U2152" s="106">
        <f t="shared" si="167"/>
        <v>0</v>
      </c>
      <c r="V2152" s="106">
        <f t="shared" si="168"/>
        <v>0</v>
      </c>
      <c r="W2152" s="119">
        <f t="shared" si="166"/>
        <v>0</v>
      </c>
      <c r="X2152" s="106">
        <f t="shared" si="169"/>
        <v>0</v>
      </c>
    </row>
    <row r="2153" spans="1:24" ht="14">
      <c r="A2153" s="198"/>
      <c r="D2153" s="1"/>
      <c r="E2153" s="1"/>
      <c r="F2153" s="187"/>
      <c r="G2153" s="187"/>
      <c r="H2153" s="80" t="str">
        <f>IF(ISERROR(IF(ISERROR(VLOOKUP((LEFT(D2153,2)),'Fed. Agency Identifier Table'!A$2:C$63,3,FALSE)),(VLOOKUP((LEFT(D2153,1)),'Fed. Agency Identifier Table'!A$2:C$63,3,FALSE)),(VLOOKUP((LEFT(D2153,2)),'Fed. Agency Identifier Table'!A$2:C$63,3,FALSE)))),"",(IF(ISERROR(VLOOKUP((LEFT(D2153,2)),'Fed. Agency Identifier Table'!A$2:C$63,3,FALSE)),(VLOOKUP((LEFT(D2153,1)),'Fed. Agency Identifier Table'!A$2:C$63,3,FALSE)),(VLOOKUP((LEFT(D2153,2)),'Fed. Agency Identifier Table'!A$2:C$63,3,FALSE)))))</f>
        <v/>
      </c>
      <c r="I2153" s="150" t="str">
        <f>IF(ISNUMBER(SEARCH("*.unk*",D2153)),"Other Federal Awards",IF(ISERROR(VLOOKUP(D2153,'CFDA Program Titles Table'!A$2:C$2607,3,FALSE)),"",VLOOKUP(D2153,'CFDA Program Titles Table'!A$2:C$2607,3,FALSE)))</f>
        <v/>
      </c>
      <c r="J2153" s="70"/>
      <c r="K2153" s="70"/>
      <c r="L2153" s="2"/>
      <c r="M2153" s="10"/>
      <c r="N2153" s="10"/>
      <c r="R2153" s="17"/>
      <c r="S2153" s="106" t="str">
        <f>IFERROR(IF(J2153="Y", "Research And Development Programs Cluster:", VLOOKUP(D2153,'Cluster Info'!$A$2:$B$113,2,FALSE)), "Non Cluster:")</f>
        <v>Non Cluster:</v>
      </c>
      <c r="T2153" s="106">
        <f t="shared" si="165"/>
        <v>0</v>
      </c>
      <c r="U2153" s="106">
        <f t="shared" si="167"/>
        <v>0</v>
      </c>
      <c r="V2153" s="106">
        <f t="shared" si="168"/>
        <v>0</v>
      </c>
      <c r="W2153" s="119">
        <f t="shared" si="166"/>
        <v>0</v>
      </c>
      <c r="X2153" s="106">
        <f t="shared" si="169"/>
        <v>0</v>
      </c>
    </row>
    <row r="2154" spans="1:24" ht="14">
      <c r="A2154" s="198"/>
      <c r="D2154" s="1"/>
      <c r="E2154" s="1"/>
      <c r="F2154" s="187"/>
      <c r="G2154" s="187"/>
      <c r="H2154" s="80" t="str">
        <f>IF(ISERROR(IF(ISERROR(VLOOKUP((LEFT(D2154,2)),'Fed. Agency Identifier Table'!A$2:C$63,3,FALSE)),(VLOOKUP((LEFT(D2154,1)),'Fed. Agency Identifier Table'!A$2:C$63,3,FALSE)),(VLOOKUP((LEFT(D2154,2)),'Fed. Agency Identifier Table'!A$2:C$63,3,FALSE)))),"",(IF(ISERROR(VLOOKUP((LEFT(D2154,2)),'Fed. Agency Identifier Table'!A$2:C$63,3,FALSE)),(VLOOKUP((LEFT(D2154,1)),'Fed. Agency Identifier Table'!A$2:C$63,3,FALSE)),(VLOOKUP((LEFT(D2154,2)),'Fed. Agency Identifier Table'!A$2:C$63,3,FALSE)))))</f>
        <v/>
      </c>
      <c r="I2154" s="150" t="str">
        <f>IF(ISNUMBER(SEARCH("*.unk*",D2154)),"Other Federal Awards",IF(ISERROR(VLOOKUP(D2154,'CFDA Program Titles Table'!A$2:C$2607,3,FALSE)),"",VLOOKUP(D2154,'CFDA Program Titles Table'!A$2:C$2607,3,FALSE)))</f>
        <v/>
      </c>
      <c r="J2154" s="70"/>
      <c r="K2154" s="70"/>
      <c r="L2154" s="2"/>
      <c r="M2154" s="10"/>
      <c r="N2154" s="10"/>
      <c r="R2154" s="17"/>
      <c r="S2154" s="106" t="str">
        <f>IFERROR(IF(J2154="Y", "Research And Development Programs Cluster:", VLOOKUP(D2154,'Cluster Info'!$A$2:$B$113,2,FALSE)), "Non Cluster:")</f>
        <v>Non Cluster:</v>
      </c>
      <c r="T2154" s="106">
        <f t="shared" si="165"/>
        <v>0</v>
      </c>
      <c r="U2154" s="106">
        <f t="shared" si="167"/>
        <v>0</v>
      </c>
      <c r="V2154" s="106">
        <f t="shared" si="168"/>
        <v>0</v>
      </c>
      <c r="W2154" s="119">
        <f t="shared" si="166"/>
        <v>0</v>
      </c>
      <c r="X2154" s="106">
        <f t="shared" si="169"/>
        <v>0</v>
      </c>
    </row>
    <row r="2155" spans="1:24" ht="14">
      <c r="A2155" s="198"/>
      <c r="D2155" s="1"/>
      <c r="E2155" s="1"/>
      <c r="F2155" s="187"/>
      <c r="G2155" s="187"/>
      <c r="H2155" s="80" t="str">
        <f>IF(ISERROR(IF(ISERROR(VLOOKUP((LEFT(D2155,2)),'Fed. Agency Identifier Table'!A$2:C$63,3,FALSE)),(VLOOKUP((LEFT(D2155,1)),'Fed. Agency Identifier Table'!A$2:C$63,3,FALSE)),(VLOOKUP((LEFT(D2155,2)),'Fed. Agency Identifier Table'!A$2:C$63,3,FALSE)))),"",(IF(ISERROR(VLOOKUP((LEFT(D2155,2)),'Fed. Agency Identifier Table'!A$2:C$63,3,FALSE)),(VLOOKUP((LEFT(D2155,1)),'Fed. Agency Identifier Table'!A$2:C$63,3,FALSE)),(VLOOKUP((LEFT(D2155,2)),'Fed. Agency Identifier Table'!A$2:C$63,3,FALSE)))))</f>
        <v/>
      </c>
      <c r="I2155" s="150" t="str">
        <f>IF(ISNUMBER(SEARCH("*.unk*",D2155)),"Other Federal Awards",IF(ISERROR(VLOOKUP(D2155,'CFDA Program Titles Table'!A$2:C$2607,3,FALSE)),"",VLOOKUP(D2155,'CFDA Program Titles Table'!A$2:C$2607,3,FALSE)))</f>
        <v/>
      </c>
      <c r="J2155" s="70"/>
      <c r="K2155" s="70"/>
      <c r="L2155" s="2"/>
      <c r="M2155" s="10"/>
      <c r="N2155" s="10"/>
      <c r="R2155" s="17"/>
      <c r="S2155" s="106" t="str">
        <f>IFERROR(IF(J2155="Y", "Research And Development Programs Cluster:", VLOOKUP(D2155,'Cluster Info'!$A$2:$B$113,2,FALSE)), "Non Cluster:")</f>
        <v>Non Cluster:</v>
      </c>
      <c r="T2155" s="106">
        <f t="shared" si="165"/>
        <v>0</v>
      </c>
      <c r="U2155" s="106">
        <f t="shared" si="167"/>
        <v>0</v>
      </c>
      <c r="V2155" s="106">
        <f t="shared" si="168"/>
        <v>0</v>
      </c>
      <c r="W2155" s="119">
        <f t="shared" si="166"/>
        <v>0</v>
      </c>
      <c r="X2155" s="106">
        <f t="shared" si="169"/>
        <v>0</v>
      </c>
    </row>
    <row r="2156" spans="1:24" ht="14">
      <c r="A2156" s="198"/>
      <c r="D2156" s="1"/>
      <c r="E2156" s="1"/>
      <c r="F2156" s="187"/>
      <c r="G2156" s="187"/>
      <c r="H2156" s="80" t="str">
        <f>IF(ISERROR(IF(ISERROR(VLOOKUP((LEFT(D2156,2)),'Fed. Agency Identifier Table'!A$2:C$63,3,FALSE)),(VLOOKUP((LEFT(D2156,1)),'Fed. Agency Identifier Table'!A$2:C$63,3,FALSE)),(VLOOKUP((LEFT(D2156,2)),'Fed. Agency Identifier Table'!A$2:C$63,3,FALSE)))),"",(IF(ISERROR(VLOOKUP((LEFT(D2156,2)),'Fed. Agency Identifier Table'!A$2:C$63,3,FALSE)),(VLOOKUP((LEFT(D2156,1)),'Fed. Agency Identifier Table'!A$2:C$63,3,FALSE)),(VLOOKUP((LEFT(D2156,2)),'Fed. Agency Identifier Table'!A$2:C$63,3,FALSE)))))</f>
        <v/>
      </c>
      <c r="I2156" s="150" t="str">
        <f>IF(ISNUMBER(SEARCH("*.unk*",D2156)),"Other Federal Awards",IF(ISERROR(VLOOKUP(D2156,'CFDA Program Titles Table'!A$2:C$2607,3,FALSE)),"",VLOOKUP(D2156,'CFDA Program Titles Table'!A$2:C$2607,3,FALSE)))</f>
        <v/>
      </c>
      <c r="J2156" s="70"/>
      <c r="K2156" s="70"/>
      <c r="L2156" s="2"/>
      <c r="M2156" s="10"/>
      <c r="N2156" s="10"/>
      <c r="R2156" s="17"/>
      <c r="S2156" s="106" t="str">
        <f>IFERROR(IF(J2156="Y", "Research And Development Programs Cluster:", VLOOKUP(D2156,'Cluster Info'!$A$2:$B$113,2,FALSE)), "Non Cluster:")</f>
        <v>Non Cluster:</v>
      </c>
      <c r="T2156" s="106">
        <f t="shared" si="165"/>
        <v>0</v>
      </c>
      <c r="U2156" s="106">
        <f t="shared" si="167"/>
        <v>0</v>
      </c>
      <c r="V2156" s="106">
        <f t="shared" si="168"/>
        <v>0</v>
      </c>
      <c r="W2156" s="119">
        <f t="shared" si="166"/>
        <v>0</v>
      </c>
      <c r="X2156" s="106">
        <f t="shared" si="169"/>
        <v>0</v>
      </c>
    </row>
    <row r="2157" spans="1:24" ht="14">
      <c r="A2157" s="198"/>
      <c r="D2157" s="1"/>
      <c r="E2157" s="1"/>
      <c r="F2157" s="187"/>
      <c r="G2157" s="187"/>
      <c r="H2157" s="80" t="str">
        <f>IF(ISERROR(IF(ISERROR(VLOOKUP((LEFT(D2157,2)),'Fed. Agency Identifier Table'!A$2:C$63,3,FALSE)),(VLOOKUP((LEFT(D2157,1)),'Fed. Agency Identifier Table'!A$2:C$63,3,FALSE)),(VLOOKUP((LEFT(D2157,2)),'Fed. Agency Identifier Table'!A$2:C$63,3,FALSE)))),"",(IF(ISERROR(VLOOKUP((LEFT(D2157,2)),'Fed. Agency Identifier Table'!A$2:C$63,3,FALSE)),(VLOOKUP((LEFT(D2157,1)),'Fed. Agency Identifier Table'!A$2:C$63,3,FALSE)),(VLOOKUP((LEFT(D2157,2)),'Fed. Agency Identifier Table'!A$2:C$63,3,FALSE)))))</f>
        <v/>
      </c>
      <c r="I2157" s="150" t="str">
        <f>IF(ISNUMBER(SEARCH("*.unk*",D2157)),"Other Federal Awards",IF(ISERROR(VLOOKUP(D2157,'CFDA Program Titles Table'!A$2:C$2607,3,FALSE)),"",VLOOKUP(D2157,'CFDA Program Titles Table'!A$2:C$2607,3,FALSE)))</f>
        <v/>
      </c>
      <c r="J2157" s="70"/>
      <c r="K2157" s="70"/>
      <c r="L2157" s="2"/>
      <c r="M2157" s="10"/>
      <c r="N2157" s="10"/>
      <c r="R2157" s="17"/>
      <c r="S2157" s="106" t="str">
        <f>IFERROR(IF(J2157="Y", "Research And Development Programs Cluster:", VLOOKUP(D2157,'Cluster Info'!$A$2:$B$113,2,FALSE)), "Non Cluster:")</f>
        <v>Non Cluster:</v>
      </c>
      <c r="T2157" s="106">
        <f t="shared" si="165"/>
        <v>0</v>
      </c>
      <c r="U2157" s="106">
        <f t="shared" si="167"/>
        <v>0</v>
      </c>
      <c r="V2157" s="106">
        <f t="shared" si="168"/>
        <v>0</v>
      </c>
      <c r="W2157" s="119">
        <f t="shared" si="166"/>
        <v>0</v>
      </c>
      <c r="X2157" s="106">
        <f t="shared" si="169"/>
        <v>0</v>
      </c>
    </row>
    <row r="2158" spans="1:24" ht="14">
      <c r="A2158" s="198"/>
      <c r="D2158" s="1"/>
      <c r="E2158" s="1"/>
      <c r="F2158" s="187"/>
      <c r="G2158" s="187"/>
      <c r="H2158" s="80" t="str">
        <f>IF(ISERROR(IF(ISERROR(VLOOKUP((LEFT(D2158,2)),'Fed. Agency Identifier Table'!A$2:C$63,3,FALSE)),(VLOOKUP((LEFT(D2158,1)),'Fed. Agency Identifier Table'!A$2:C$63,3,FALSE)),(VLOOKUP((LEFT(D2158,2)),'Fed. Agency Identifier Table'!A$2:C$63,3,FALSE)))),"",(IF(ISERROR(VLOOKUP((LEFT(D2158,2)),'Fed. Agency Identifier Table'!A$2:C$63,3,FALSE)),(VLOOKUP((LEFT(D2158,1)),'Fed. Agency Identifier Table'!A$2:C$63,3,FALSE)),(VLOOKUP((LEFT(D2158,2)),'Fed. Agency Identifier Table'!A$2:C$63,3,FALSE)))))</f>
        <v/>
      </c>
      <c r="I2158" s="150" t="str">
        <f>IF(ISNUMBER(SEARCH("*.unk*",D2158)),"Other Federal Awards",IF(ISERROR(VLOOKUP(D2158,'CFDA Program Titles Table'!A$2:C$2607,3,FALSE)),"",VLOOKUP(D2158,'CFDA Program Titles Table'!A$2:C$2607,3,FALSE)))</f>
        <v/>
      </c>
      <c r="J2158" s="70"/>
      <c r="K2158" s="70"/>
      <c r="L2158" s="2"/>
      <c r="M2158" s="10"/>
      <c r="N2158" s="10"/>
      <c r="R2158" s="17"/>
      <c r="S2158" s="106" t="str">
        <f>IFERROR(IF(J2158="Y", "Research And Development Programs Cluster:", VLOOKUP(D2158,'Cluster Info'!$A$2:$B$113,2,FALSE)), "Non Cluster:")</f>
        <v>Non Cluster:</v>
      </c>
      <c r="T2158" s="106">
        <f t="shared" si="165"/>
        <v>0</v>
      </c>
      <c r="U2158" s="106">
        <f t="shared" si="167"/>
        <v>0</v>
      </c>
      <c r="V2158" s="106">
        <f t="shared" si="168"/>
        <v>0</v>
      </c>
      <c r="W2158" s="119">
        <f t="shared" si="166"/>
        <v>0</v>
      </c>
      <c r="X2158" s="106">
        <f t="shared" si="169"/>
        <v>0</v>
      </c>
    </row>
    <row r="2159" spans="1:24" ht="14">
      <c r="A2159" s="198"/>
      <c r="D2159" s="1"/>
      <c r="E2159" s="1"/>
      <c r="F2159" s="187"/>
      <c r="G2159" s="187"/>
      <c r="H2159" s="80" t="str">
        <f>IF(ISERROR(IF(ISERROR(VLOOKUP((LEFT(D2159,2)),'Fed. Agency Identifier Table'!A$2:C$63,3,FALSE)),(VLOOKUP((LEFT(D2159,1)),'Fed. Agency Identifier Table'!A$2:C$63,3,FALSE)),(VLOOKUP((LEFT(D2159,2)),'Fed. Agency Identifier Table'!A$2:C$63,3,FALSE)))),"",(IF(ISERROR(VLOOKUP((LEFT(D2159,2)),'Fed. Agency Identifier Table'!A$2:C$63,3,FALSE)),(VLOOKUP((LEFT(D2159,1)),'Fed. Agency Identifier Table'!A$2:C$63,3,FALSE)),(VLOOKUP((LEFT(D2159,2)),'Fed. Agency Identifier Table'!A$2:C$63,3,FALSE)))))</f>
        <v/>
      </c>
      <c r="I2159" s="150" t="str">
        <f>IF(ISNUMBER(SEARCH("*.unk*",D2159)),"Other Federal Awards",IF(ISERROR(VLOOKUP(D2159,'CFDA Program Titles Table'!A$2:C$2607,3,FALSE)),"",VLOOKUP(D2159,'CFDA Program Titles Table'!A$2:C$2607,3,FALSE)))</f>
        <v/>
      </c>
      <c r="J2159" s="70"/>
      <c r="K2159" s="70"/>
      <c r="L2159" s="2"/>
      <c r="M2159" s="10"/>
      <c r="N2159" s="10"/>
      <c r="R2159" s="17"/>
      <c r="S2159" s="106" t="str">
        <f>IFERROR(IF(J2159="Y", "Research And Development Programs Cluster:", VLOOKUP(D2159,'Cluster Info'!$A$2:$B$113,2,FALSE)), "Non Cluster:")</f>
        <v>Non Cluster:</v>
      </c>
      <c r="T2159" s="106">
        <f t="shared" si="165"/>
        <v>0</v>
      </c>
      <c r="U2159" s="106">
        <f t="shared" si="167"/>
        <v>0</v>
      </c>
      <c r="V2159" s="106">
        <f t="shared" si="168"/>
        <v>0</v>
      </c>
      <c r="W2159" s="119">
        <f t="shared" si="166"/>
        <v>0</v>
      </c>
      <c r="X2159" s="106">
        <f t="shared" si="169"/>
        <v>0</v>
      </c>
    </row>
    <row r="2160" spans="1:24" ht="14">
      <c r="A2160" s="198"/>
      <c r="D2160" s="1"/>
      <c r="E2160" s="1"/>
      <c r="F2160" s="187"/>
      <c r="G2160" s="187"/>
      <c r="H2160" s="80" t="str">
        <f>IF(ISERROR(IF(ISERROR(VLOOKUP((LEFT(D2160,2)),'Fed. Agency Identifier Table'!A$2:C$63,3,FALSE)),(VLOOKUP((LEFT(D2160,1)),'Fed. Agency Identifier Table'!A$2:C$63,3,FALSE)),(VLOOKUP((LEFT(D2160,2)),'Fed. Agency Identifier Table'!A$2:C$63,3,FALSE)))),"",(IF(ISERROR(VLOOKUP((LEFT(D2160,2)),'Fed. Agency Identifier Table'!A$2:C$63,3,FALSE)),(VLOOKUP((LEFT(D2160,1)),'Fed. Agency Identifier Table'!A$2:C$63,3,FALSE)),(VLOOKUP((LEFT(D2160,2)),'Fed. Agency Identifier Table'!A$2:C$63,3,FALSE)))))</f>
        <v/>
      </c>
      <c r="I2160" s="150" t="str">
        <f>IF(ISNUMBER(SEARCH("*.unk*",D2160)),"Other Federal Awards",IF(ISERROR(VLOOKUP(D2160,'CFDA Program Titles Table'!A$2:C$2607,3,FALSE)),"",VLOOKUP(D2160,'CFDA Program Titles Table'!A$2:C$2607,3,FALSE)))</f>
        <v/>
      </c>
      <c r="J2160" s="70"/>
      <c r="K2160" s="70"/>
      <c r="L2160" s="2"/>
      <c r="M2160" s="10"/>
      <c r="N2160" s="10"/>
      <c r="R2160" s="17"/>
      <c r="S2160" s="106" t="str">
        <f>IFERROR(IF(J2160="Y", "Research And Development Programs Cluster:", VLOOKUP(D2160,'Cluster Info'!$A$2:$B$113,2,FALSE)), "Non Cluster:")</f>
        <v>Non Cluster:</v>
      </c>
      <c r="T2160" s="106">
        <f t="shared" si="165"/>
        <v>0</v>
      </c>
      <c r="U2160" s="106">
        <f t="shared" si="167"/>
        <v>0</v>
      </c>
      <c r="V2160" s="106">
        <f t="shared" si="168"/>
        <v>0</v>
      </c>
      <c r="W2160" s="119">
        <f t="shared" si="166"/>
        <v>0</v>
      </c>
      <c r="X2160" s="106">
        <f t="shared" si="169"/>
        <v>0</v>
      </c>
    </row>
    <row r="2161" spans="1:24" ht="14">
      <c r="A2161" s="198"/>
      <c r="D2161" s="1"/>
      <c r="E2161" s="1"/>
      <c r="F2161" s="187"/>
      <c r="G2161" s="187"/>
      <c r="H2161" s="80" t="str">
        <f>IF(ISERROR(IF(ISERROR(VLOOKUP((LEFT(D2161,2)),'Fed. Agency Identifier Table'!A$2:C$63,3,FALSE)),(VLOOKUP((LEFT(D2161,1)),'Fed. Agency Identifier Table'!A$2:C$63,3,FALSE)),(VLOOKUP((LEFT(D2161,2)),'Fed. Agency Identifier Table'!A$2:C$63,3,FALSE)))),"",(IF(ISERROR(VLOOKUP((LEFT(D2161,2)),'Fed. Agency Identifier Table'!A$2:C$63,3,FALSE)),(VLOOKUP((LEFT(D2161,1)),'Fed. Agency Identifier Table'!A$2:C$63,3,FALSE)),(VLOOKUP((LEFT(D2161,2)),'Fed. Agency Identifier Table'!A$2:C$63,3,FALSE)))))</f>
        <v/>
      </c>
      <c r="I2161" s="150" t="str">
        <f>IF(ISNUMBER(SEARCH("*.unk*",D2161)),"Other Federal Awards",IF(ISERROR(VLOOKUP(D2161,'CFDA Program Titles Table'!A$2:C$2607,3,FALSE)),"",VLOOKUP(D2161,'CFDA Program Titles Table'!A$2:C$2607,3,FALSE)))</f>
        <v/>
      </c>
      <c r="J2161" s="70"/>
      <c r="K2161" s="70"/>
      <c r="L2161" s="2"/>
      <c r="M2161" s="10"/>
      <c r="N2161" s="10"/>
      <c r="R2161" s="17"/>
      <c r="S2161" s="106" t="str">
        <f>IFERROR(IF(J2161="Y", "Research And Development Programs Cluster:", VLOOKUP(D2161,'Cluster Info'!$A$2:$B$113,2,FALSE)), "Non Cluster:")</f>
        <v>Non Cluster:</v>
      </c>
      <c r="T2161" s="106">
        <f t="shared" si="165"/>
        <v>0</v>
      </c>
      <c r="U2161" s="106">
        <f t="shared" si="167"/>
        <v>0</v>
      </c>
      <c r="V2161" s="106">
        <f t="shared" si="168"/>
        <v>0</v>
      </c>
      <c r="W2161" s="119">
        <f t="shared" si="166"/>
        <v>0</v>
      </c>
      <c r="X2161" s="106">
        <f t="shared" si="169"/>
        <v>0</v>
      </c>
    </row>
    <row r="2162" spans="1:24" ht="14">
      <c r="A2162" s="198"/>
      <c r="D2162" s="1"/>
      <c r="E2162" s="1"/>
      <c r="F2162" s="187"/>
      <c r="G2162" s="187"/>
      <c r="H2162" s="80" t="str">
        <f>IF(ISERROR(IF(ISERROR(VLOOKUP((LEFT(D2162,2)),'Fed. Agency Identifier Table'!A$2:C$63,3,FALSE)),(VLOOKUP((LEFT(D2162,1)),'Fed. Agency Identifier Table'!A$2:C$63,3,FALSE)),(VLOOKUP((LEFT(D2162,2)),'Fed. Agency Identifier Table'!A$2:C$63,3,FALSE)))),"",(IF(ISERROR(VLOOKUP((LEFT(D2162,2)),'Fed. Agency Identifier Table'!A$2:C$63,3,FALSE)),(VLOOKUP((LEFT(D2162,1)),'Fed. Agency Identifier Table'!A$2:C$63,3,FALSE)),(VLOOKUP((LEFT(D2162,2)),'Fed. Agency Identifier Table'!A$2:C$63,3,FALSE)))))</f>
        <v/>
      </c>
      <c r="I2162" s="150" t="str">
        <f>IF(ISNUMBER(SEARCH("*.unk*",D2162)),"Other Federal Awards",IF(ISERROR(VLOOKUP(D2162,'CFDA Program Titles Table'!A$2:C$2607,3,FALSE)),"",VLOOKUP(D2162,'CFDA Program Titles Table'!A$2:C$2607,3,FALSE)))</f>
        <v/>
      </c>
      <c r="J2162" s="70"/>
      <c r="K2162" s="70"/>
      <c r="L2162" s="2"/>
      <c r="M2162" s="10"/>
      <c r="N2162" s="10"/>
      <c r="R2162" s="17"/>
      <c r="S2162" s="106" t="str">
        <f>IFERROR(IF(J2162="Y", "Research And Development Programs Cluster:", VLOOKUP(D2162,'Cluster Info'!$A$2:$B$113,2,FALSE)), "Non Cluster:")</f>
        <v>Non Cluster:</v>
      </c>
      <c r="T2162" s="106">
        <f t="shared" si="165"/>
        <v>0</v>
      </c>
      <c r="U2162" s="106">
        <f t="shared" si="167"/>
        <v>0</v>
      </c>
      <c r="V2162" s="106">
        <f t="shared" si="168"/>
        <v>0</v>
      </c>
      <c r="W2162" s="119">
        <f t="shared" si="166"/>
        <v>0</v>
      </c>
      <c r="X2162" s="106">
        <f t="shared" si="169"/>
        <v>0</v>
      </c>
    </row>
    <row r="2163" spans="1:24" ht="14">
      <c r="A2163" s="198"/>
      <c r="D2163" s="1"/>
      <c r="E2163" s="1"/>
      <c r="F2163" s="187"/>
      <c r="G2163" s="187"/>
      <c r="H2163" s="80" t="str">
        <f>IF(ISERROR(IF(ISERROR(VLOOKUP((LEFT(D2163,2)),'Fed. Agency Identifier Table'!A$2:C$63,3,FALSE)),(VLOOKUP((LEFT(D2163,1)),'Fed. Agency Identifier Table'!A$2:C$63,3,FALSE)),(VLOOKUP((LEFT(D2163,2)),'Fed. Agency Identifier Table'!A$2:C$63,3,FALSE)))),"",(IF(ISERROR(VLOOKUP((LEFT(D2163,2)),'Fed. Agency Identifier Table'!A$2:C$63,3,FALSE)),(VLOOKUP((LEFT(D2163,1)),'Fed. Agency Identifier Table'!A$2:C$63,3,FALSE)),(VLOOKUP((LEFT(D2163,2)),'Fed. Agency Identifier Table'!A$2:C$63,3,FALSE)))))</f>
        <v/>
      </c>
      <c r="I2163" s="150" t="str">
        <f>IF(ISNUMBER(SEARCH("*.unk*",D2163)),"Other Federal Awards",IF(ISERROR(VLOOKUP(D2163,'CFDA Program Titles Table'!A$2:C$2607,3,FALSE)),"",VLOOKUP(D2163,'CFDA Program Titles Table'!A$2:C$2607,3,FALSE)))</f>
        <v/>
      </c>
      <c r="J2163" s="70"/>
      <c r="K2163" s="70"/>
      <c r="L2163" s="2"/>
      <c r="M2163" s="10"/>
      <c r="N2163" s="10"/>
      <c r="R2163" s="17"/>
      <c r="S2163" s="106" t="str">
        <f>IFERROR(IF(J2163="Y", "Research And Development Programs Cluster:", VLOOKUP(D2163,'Cluster Info'!$A$2:$B$113,2,FALSE)), "Non Cluster:")</f>
        <v>Non Cluster:</v>
      </c>
      <c r="T2163" s="106">
        <f t="shared" si="165"/>
        <v>0</v>
      </c>
      <c r="U2163" s="106">
        <f t="shared" si="167"/>
        <v>0</v>
      </c>
      <c r="V2163" s="106">
        <f t="shared" si="168"/>
        <v>0</v>
      </c>
      <c r="W2163" s="119">
        <f t="shared" si="166"/>
        <v>0</v>
      </c>
      <c r="X2163" s="106">
        <f t="shared" si="169"/>
        <v>0</v>
      </c>
    </row>
    <row r="2164" spans="1:24" ht="14">
      <c r="A2164" s="198"/>
      <c r="D2164" s="1"/>
      <c r="E2164" s="1"/>
      <c r="F2164" s="187"/>
      <c r="G2164" s="187"/>
      <c r="H2164" s="80" t="str">
        <f>IF(ISERROR(IF(ISERROR(VLOOKUP((LEFT(D2164,2)),'Fed. Agency Identifier Table'!A$2:C$63,3,FALSE)),(VLOOKUP((LEFT(D2164,1)),'Fed. Agency Identifier Table'!A$2:C$63,3,FALSE)),(VLOOKUP((LEFT(D2164,2)),'Fed. Agency Identifier Table'!A$2:C$63,3,FALSE)))),"",(IF(ISERROR(VLOOKUP((LEFT(D2164,2)),'Fed. Agency Identifier Table'!A$2:C$63,3,FALSE)),(VLOOKUP((LEFT(D2164,1)),'Fed. Agency Identifier Table'!A$2:C$63,3,FALSE)),(VLOOKUP((LEFT(D2164,2)),'Fed. Agency Identifier Table'!A$2:C$63,3,FALSE)))))</f>
        <v/>
      </c>
      <c r="I2164" s="150" t="str">
        <f>IF(ISNUMBER(SEARCH("*.unk*",D2164)),"Other Federal Awards",IF(ISERROR(VLOOKUP(D2164,'CFDA Program Titles Table'!A$2:C$2607,3,FALSE)),"",VLOOKUP(D2164,'CFDA Program Titles Table'!A$2:C$2607,3,FALSE)))</f>
        <v/>
      </c>
      <c r="J2164" s="70"/>
      <c r="K2164" s="70"/>
      <c r="L2164" s="2"/>
      <c r="M2164" s="10"/>
      <c r="N2164" s="10"/>
      <c r="R2164" s="17"/>
      <c r="S2164" s="106" t="str">
        <f>IFERROR(IF(J2164="Y", "Research And Development Programs Cluster:", VLOOKUP(D2164,'Cluster Info'!$A$2:$B$113,2,FALSE)), "Non Cluster:")</f>
        <v>Non Cluster:</v>
      </c>
      <c r="T2164" s="106">
        <f t="shared" si="165"/>
        <v>0</v>
      </c>
      <c r="U2164" s="106">
        <f t="shared" si="167"/>
        <v>0</v>
      </c>
      <c r="V2164" s="106">
        <f t="shared" si="168"/>
        <v>0</v>
      </c>
      <c r="W2164" s="119">
        <f t="shared" si="166"/>
        <v>0</v>
      </c>
      <c r="X2164" s="106">
        <f t="shared" si="169"/>
        <v>0</v>
      </c>
    </row>
    <row r="2165" spans="1:24" ht="14">
      <c r="A2165" s="198"/>
      <c r="D2165" s="1"/>
      <c r="E2165" s="1"/>
      <c r="F2165" s="187"/>
      <c r="G2165" s="187"/>
      <c r="H2165" s="80" t="str">
        <f>IF(ISERROR(IF(ISERROR(VLOOKUP((LEFT(D2165,2)),'Fed. Agency Identifier Table'!A$2:C$63,3,FALSE)),(VLOOKUP((LEFT(D2165,1)),'Fed. Agency Identifier Table'!A$2:C$63,3,FALSE)),(VLOOKUP((LEFT(D2165,2)),'Fed. Agency Identifier Table'!A$2:C$63,3,FALSE)))),"",(IF(ISERROR(VLOOKUP((LEFT(D2165,2)),'Fed. Agency Identifier Table'!A$2:C$63,3,FALSE)),(VLOOKUP((LEFT(D2165,1)),'Fed. Agency Identifier Table'!A$2:C$63,3,FALSE)),(VLOOKUP((LEFT(D2165,2)),'Fed. Agency Identifier Table'!A$2:C$63,3,FALSE)))))</f>
        <v/>
      </c>
      <c r="I2165" s="150" t="str">
        <f>IF(ISNUMBER(SEARCH("*.unk*",D2165)),"Other Federal Awards",IF(ISERROR(VLOOKUP(D2165,'CFDA Program Titles Table'!A$2:C$2607,3,FALSE)),"",VLOOKUP(D2165,'CFDA Program Titles Table'!A$2:C$2607,3,FALSE)))</f>
        <v/>
      </c>
      <c r="J2165" s="70"/>
      <c r="K2165" s="70"/>
      <c r="L2165" s="2"/>
      <c r="M2165" s="10"/>
      <c r="N2165" s="10"/>
      <c r="R2165" s="17"/>
      <c r="S2165" s="106" t="str">
        <f>IFERROR(IF(J2165="Y", "Research And Development Programs Cluster:", VLOOKUP(D2165,'Cluster Info'!$A$2:$B$113,2,FALSE)), "Non Cluster:")</f>
        <v>Non Cluster:</v>
      </c>
      <c r="T2165" s="106">
        <f t="shared" si="165"/>
        <v>0</v>
      </c>
      <c r="U2165" s="106">
        <f t="shared" si="167"/>
        <v>0</v>
      </c>
      <c r="V2165" s="106">
        <f t="shared" si="168"/>
        <v>0</v>
      </c>
      <c r="W2165" s="119">
        <f t="shared" si="166"/>
        <v>0</v>
      </c>
      <c r="X2165" s="106">
        <f t="shared" si="169"/>
        <v>0</v>
      </c>
    </row>
    <row r="2166" spans="1:24" ht="14">
      <c r="A2166" s="198"/>
      <c r="D2166" s="1"/>
      <c r="E2166" s="1"/>
      <c r="F2166" s="187"/>
      <c r="G2166" s="187"/>
      <c r="H2166" s="80" t="str">
        <f>IF(ISERROR(IF(ISERROR(VLOOKUP((LEFT(D2166,2)),'Fed. Agency Identifier Table'!A$2:C$63,3,FALSE)),(VLOOKUP((LEFT(D2166,1)),'Fed. Agency Identifier Table'!A$2:C$63,3,FALSE)),(VLOOKUP((LEFT(D2166,2)),'Fed. Agency Identifier Table'!A$2:C$63,3,FALSE)))),"",(IF(ISERROR(VLOOKUP((LEFT(D2166,2)),'Fed. Agency Identifier Table'!A$2:C$63,3,FALSE)),(VLOOKUP((LEFT(D2166,1)),'Fed. Agency Identifier Table'!A$2:C$63,3,FALSE)),(VLOOKUP((LEFT(D2166,2)),'Fed. Agency Identifier Table'!A$2:C$63,3,FALSE)))))</f>
        <v/>
      </c>
      <c r="I2166" s="150" t="str">
        <f>IF(ISNUMBER(SEARCH("*.unk*",D2166)),"Other Federal Awards",IF(ISERROR(VLOOKUP(D2166,'CFDA Program Titles Table'!A$2:C$2607,3,FALSE)),"",VLOOKUP(D2166,'CFDA Program Titles Table'!A$2:C$2607,3,FALSE)))</f>
        <v/>
      </c>
      <c r="J2166" s="70"/>
      <c r="K2166" s="70"/>
      <c r="L2166" s="2"/>
      <c r="M2166" s="10"/>
      <c r="N2166" s="10"/>
      <c r="R2166" s="17"/>
      <c r="S2166" s="106" t="str">
        <f>IFERROR(IF(J2166="Y", "Research And Development Programs Cluster:", VLOOKUP(D2166,'Cluster Info'!$A$2:$B$113,2,FALSE)), "Non Cluster:")</f>
        <v>Non Cluster:</v>
      </c>
      <c r="T2166" s="106">
        <f t="shared" si="165"/>
        <v>0</v>
      </c>
      <c r="U2166" s="106">
        <f t="shared" si="167"/>
        <v>0</v>
      </c>
      <c r="V2166" s="106">
        <f t="shared" si="168"/>
        <v>0</v>
      </c>
      <c r="W2166" s="119">
        <f t="shared" si="166"/>
        <v>0</v>
      </c>
      <c r="X2166" s="106">
        <f t="shared" si="169"/>
        <v>0</v>
      </c>
    </row>
    <row r="2167" spans="1:24" ht="14">
      <c r="A2167" s="198"/>
      <c r="D2167" s="1"/>
      <c r="E2167" s="1"/>
      <c r="F2167" s="187"/>
      <c r="G2167" s="187"/>
      <c r="H2167" s="80" t="str">
        <f>IF(ISERROR(IF(ISERROR(VLOOKUP((LEFT(D2167,2)),'Fed. Agency Identifier Table'!A$2:C$63,3,FALSE)),(VLOOKUP((LEFT(D2167,1)),'Fed. Agency Identifier Table'!A$2:C$63,3,FALSE)),(VLOOKUP((LEFT(D2167,2)),'Fed. Agency Identifier Table'!A$2:C$63,3,FALSE)))),"",(IF(ISERROR(VLOOKUP((LEFT(D2167,2)),'Fed. Agency Identifier Table'!A$2:C$63,3,FALSE)),(VLOOKUP((LEFT(D2167,1)),'Fed. Agency Identifier Table'!A$2:C$63,3,FALSE)),(VLOOKUP((LEFT(D2167,2)),'Fed. Agency Identifier Table'!A$2:C$63,3,FALSE)))))</f>
        <v/>
      </c>
      <c r="I2167" s="150" t="str">
        <f>IF(ISNUMBER(SEARCH("*.unk*",D2167)),"Other Federal Awards",IF(ISERROR(VLOOKUP(D2167,'CFDA Program Titles Table'!A$2:C$2607,3,FALSE)),"",VLOOKUP(D2167,'CFDA Program Titles Table'!A$2:C$2607,3,FALSE)))</f>
        <v/>
      </c>
      <c r="J2167" s="70"/>
      <c r="K2167" s="70"/>
      <c r="L2167" s="2"/>
      <c r="M2167" s="10"/>
      <c r="N2167" s="10"/>
      <c r="R2167" s="17"/>
      <c r="S2167" s="106" t="str">
        <f>IFERROR(IF(J2167="Y", "Research And Development Programs Cluster:", VLOOKUP(D2167,'Cluster Info'!$A$2:$B$113,2,FALSE)), "Non Cluster:")</f>
        <v>Non Cluster:</v>
      </c>
      <c r="T2167" s="106">
        <f t="shared" si="165"/>
        <v>0</v>
      </c>
      <c r="U2167" s="106">
        <f t="shared" si="167"/>
        <v>0</v>
      </c>
      <c r="V2167" s="106">
        <f t="shared" si="168"/>
        <v>0</v>
      </c>
      <c r="W2167" s="119">
        <f t="shared" si="166"/>
        <v>0</v>
      </c>
      <c r="X2167" s="106">
        <f t="shared" si="169"/>
        <v>0</v>
      </c>
    </row>
    <row r="2168" spans="1:24" ht="14">
      <c r="A2168" s="198"/>
      <c r="D2168" s="1"/>
      <c r="E2168" s="1"/>
      <c r="F2168" s="187"/>
      <c r="G2168" s="187"/>
      <c r="H2168" s="80" t="str">
        <f>IF(ISERROR(IF(ISERROR(VLOOKUP((LEFT(D2168,2)),'Fed. Agency Identifier Table'!A$2:C$63,3,FALSE)),(VLOOKUP((LEFT(D2168,1)),'Fed. Agency Identifier Table'!A$2:C$63,3,FALSE)),(VLOOKUP((LEFT(D2168,2)),'Fed. Agency Identifier Table'!A$2:C$63,3,FALSE)))),"",(IF(ISERROR(VLOOKUP((LEFT(D2168,2)),'Fed. Agency Identifier Table'!A$2:C$63,3,FALSE)),(VLOOKUP((LEFT(D2168,1)),'Fed. Agency Identifier Table'!A$2:C$63,3,FALSE)),(VLOOKUP((LEFT(D2168,2)),'Fed. Agency Identifier Table'!A$2:C$63,3,FALSE)))))</f>
        <v/>
      </c>
      <c r="I2168" s="150" t="str">
        <f>IF(ISNUMBER(SEARCH("*.unk*",D2168)),"Other Federal Awards",IF(ISERROR(VLOOKUP(D2168,'CFDA Program Titles Table'!A$2:C$2607,3,FALSE)),"",VLOOKUP(D2168,'CFDA Program Titles Table'!A$2:C$2607,3,FALSE)))</f>
        <v/>
      </c>
      <c r="J2168" s="70"/>
      <c r="K2168" s="70"/>
      <c r="L2168" s="2"/>
      <c r="M2168" s="10"/>
      <c r="N2168" s="10"/>
      <c r="R2168" s="17"/>
      <c r="S2168" s="106" t="str">
        <f>IFERROR(IF(J2168="Y", "Research And Development Programs Cluster:", VLOOKUP(D2168,'Cluster Info'!$A$2:$B$113,2,FALSE)), "Non Cluster:")</f>
        <v>Non Cluster:</v>
      </c>
      <c r="T2168" s="106">
        <f t="shared" si="165"/>
        <v>0</v>
      </c>
      <c r="U2168" s="106">
        <f t="shared" si="167"/>
        <v>0</v>
      </c>
      <c r="V2168" s="106">
        <f t="shared" si="168"/>
        <v>0</v>
      </c>
      <c r="W2168" s="119">
        <f t="shared" si="166"/>
        <v>0</v>
      </c>
      <c r="X2168" s="106">
        <f t="shared" si="169"/>
        <v>0</v>
      </c>
    </row>
    <row r="2169" spans="1:24" ht="14">
      <c r="A2169" s="198"/>
      <c r="D2169" s="1"/>
      <c r="E2169" s="1"/>
      <c r="F2169" s="187"/>
      <c r="G2169" s="187"/>
      <c r="H2169" s="80" t="str">
        <f>IF(ISERROR(IF(ISERROR(VLOOKUP((LEFT(D2169,2)),'Fed. Agency Identifier Table'!A$2:C$63,3,FALSE)),(VLOOKUP((LEFT(D2169,1)),'Fed. Agency Identifier Table'!A$2:C$63,3,FALSE)),(VLOOKUP((LEFT(D2169,2)),'Fed. Agency Identifier Table'!A$2:C$63,3,FALSE)))),"",(IF(ISERROR(VLOOKUP((LEFT(D2169,2)),'Fed. Agency Identifier Table'!A$2:C$63,3,FALSE)),(VLOOKUP((LEFT(D2169,1)),'Fed. Agency Identifier Table'!A$2:C$63,3,FALSE)),(VLOOKUP((LEFT(D2169,2)),'Fed. Agency Identifier Table'!A$2:C$63,3,FALSE)))))</f>
        <v/>
      </c>
      <c r="I2169" s="150" t="str">
        <f>IF(ISNUMBER(SEARCH("*.unk*",D2169)),"Other Federal Awards",IF(ISERROR(VLOOKUP(D2169,'CFDA Program Titles Table'!A$2:C$2607,3,FALSE)),"",VLOOKUP(D2169,'CFDA Program Titles Table'!A$2:C$2607,3,FALSE)))</f>
        <v/>
      </c>
      <c r="J2169" s="70"/>
      <c r="K2169" s="70"/>
      <c r="L2169" s="2"/>
      <c r="M2169" s="10"/>
      <c r="N2169" s="10"/>
      <c r="R2169" s="17"/>
      <c r="S2169" s="106" t="str">
        <f>IFERROR(IF(J2169="Y", "Research And Development Programs Cluster:", VLOOKUP(D2169,'Cluster Info'!$A$2:$B$113,2,FALSE)), "Non Cluster:")</f>
        <v>Non Cluster:</v>
      </c>
      <c r="T2169" s="106">
        <f t="shared" si="165"/>
        <v>0</v>
      </c>
      <c r="U2169" s="106">
        <f t="shared" si="167"/>
        <v>0</v>
      </c>
      <c r="V2169" s="106">
        <f t="shared" si="168"/>
        <v>0</v>
      </c>
      <c r="W2169" s="119">
        <f t="shared" si="166"/>
        <v>0</v>
      </c>
      <c r="X2169" s="106">
        <f t="shared" si="169"/>
        <v>0</v>
      </c>
    </row>
    <row r="2170" spans="1:24" ht="14">
      <c r="A2170" s="198"/>
      <c r="D2170" s="1"/>
      <c r="E2170" s="1"/>
      <c r="F2170" s="187"/>
      <c r="G2170" s="187"/>
      <c r="H2170" s="80" t="str">
        <f>IF(ISERROR(IF(ISERROR(VLOOKUP((LEFT(D2170,2)),'Fed. Agency Identifier Table'!A$2:C$63,3,FALSE)),(VLOOKUP((LEFT(D2170,1)),'Fed. Agency Identifier Table'!A$2:C$63,3,FALSE)),(VLOOKUP((LEFT(D2170,2)),'Fed. Agency Identifier Table'!A$2:C$63,3,FALSE)))),"",(IF(ISERROR(VLOOKUP((LEFT(D2170,2)),'Fed. Agency Identifier Table'!A$2:C$63,3,FALSE)),(VLOOKUP((LEFT(D2170,1)),'Fed. Agency Identifier Table'!A$2:C$63,3,FALSE)),(VLOOKUP((LEFT(D2170,2)),'Fed. Agency Identifier Table'!A$2:C$63,3,FALSE)))))</f>
        <v/>
      </c>
      <c r="I2170" s="150" t="str">
        <f>IF(ISNUMBER(SEARCH("*.unk*",D2170)),"Other Federal Awards",IF(ISERROR(VLOOKUP(D2170,'CFDA Program Titles Table'!A$2:C$2607,3,FALSE)),"",VLOOKUP(D2170,'CFDA Program Titles Table'!A$2:C$2607,3,FALSE)))</f>
        <v/>
      </c>
      <c r="J2170" s="70"/>
      <c r="K2170" s="70"/>
      <c r="L2170" s="2"/>
      <c r="M2170" s="10"/>
      <c r="N2170" s="10"/>
      <c r="R2170" s="17"/>
      <c r="S2170" s="106" t="str">
        <f>IFERROR(IF(J2170="Y", "Research And Development Programs Cluster:", VLOOKUP(D2170,'Cluster Info'!$A$2:$B$113,2,FALSE)), "Non Cluster:")</f>
        <v>Non Cluster:</v>
      </c>
      <c r="T2170" s="106">
        <f t="shared" si="165"/>
        <v>0</v>
      </c>
      <c r="U2170" s="106">
        <f t="shared" si="167"/>
        <v>0</v>
      </c>
      <c r="V2170" s="106">
        <f t="shared" si="168"/>
        <v>0</v>
      </c>
      <c r="W2170" s="119">
        <f t="shared" si="166"/>
        <v>0</v>
      </c>
      <c r="X2170" s="106">
        <f t="shared" si="169"/>
        <v>0</v>
      </c>
    </row>
    <row r="2171" spans="1:24" ht="14">
      <c r="A2171" s="198"/>
      <c r="D2171" s="1"/>
      <c r="E2171" s="1"/>
      <c r="F2171" s="187"/>
      <c r="G2171" s="187"/>
      <c r="H2171" s="80" t="str">
        <f>IF(ISERROR(IF(ISERROR(VLOOKUP((LEFT(D2171,2)),'Fed. Agency Identifier Table'!A$2:C$63,3,FALSE)),(VLOOKUP((LEFT(D2171,1)),'Fed. Agency Identifier Table'!A$2:C$63,3,FALSE)),(VLOOKUP((LEFT(D2171,2)),'Fed. Agency Identifier Table'!A$2:C$63,3,FALSE)))),"",(IF(ISERROR(VLOOKUP((LEFT(D2171,2)),'Fed. Agency Identifier Table'!A$2:C$63,3,FALSE)),(VLOOKUP((LEFT(D2171,1)),'Fed. Agency Identifier Table'!A$2:C$63,3,FALSE)),(VLOOKUP((LEFT(D2171,2)),'Fed. Agency Identifier Table'!A$2:C$63,3,FALSE)))))</f>
        <v/>
      </c>
      <c r="I2171" s="150" t="str">
        <f>IF(ISNUMBER(SEARCH("*.unk*",D2171)),"Other Federal Awards",IF(ISERROR(VLOOKUP(D2171,'CFDA Program Titles Table'!A$2:C$2607,3,FALSE)),"",VLOOKUP(D2171,'CFDA Program Titles Table'!A$2:C$2607,3,FALSE)))</f>
        <v/>
      </c>
      <c r="J2171" s="70"/>
      <c r="K2171" s="70"/>
      <c r="L2171" s="2"/>
      <c r="M2171" s="10"/>
      <c r="N2171" s="10"/>
      <c r="R2171" s="17"/>
      <c r="S2171" s="106" t="str">
        <f>IFERROR(IF(J2171="Y", "Research And Development Programs Cluster:", VLOOKUP(D2171,'Cluster Info'!$A$2:$B$113,2,FALSE)), "Non Cluster:")</f>
        <v>Non Cluster:</v>
      </c>
      <c r="T2171" s="106">
        <f t="shared" si="165"/>
        <v>0</v>
      </c>
      <c r="U2171" s="106">
        <f t="shared" si="167"/>
        <v>0</v>
      </c>
      <c r="V2171" s="106">
        <f t="shared" si="168"/>
        <v>0</v>
      </c>
      <c r="W2171" s="119">
        <f t="shared" si="166"/>
        <v>0</v>
      </c>
      <c r="X2171" s="106">
        <f t="shared" si="169"/>
        <v>0</v>
      </c>
    </row>
    <row r="2172" spans="1:24" ht="14">
      <c r="A2172" s="198"/>
      <c r="D2172" s="1"/>
      <c r="E2172" s="1"/>
      <c r="F2172" s="187"/>
      <c r="G2172" s="187"/>
      <c r="H2172" s="80" t="str">
        <f>IF(ISERROR(IF(ISERROR(VLOOKUP((LEFT(D2172,2)),'Fed. Agency Identifier Table'!A$2:C$63,3,FALSE)),(VLOOKUP((LEFT(D2172,1)),'Fed. Agency Identifier Table'!A$2:C$63,3,FALSE)),(VLOOKUP((LEFT(D2172,2)),'Fed. Agency Identifier Table'!A$2:C$63,3,FALSE)))),"",(IF(ISERROR(VLOOKUP((LEFT(D2172,2)),'Fed. Agency Identifier Table'!A$2:C$63,3,FALSE)),(VLOOKUP((LEFT(D2172,1)),'Fed. Agency Identifier Table'!A$2:C$63,3,FALSE)),(VLOOKUP((LEFT(D2172,2)),'Fed. Agency Identifier Table'!A$2:C$63,3,FALSE)))))</f>
        <v/>
      </c>
      <c r="I2172" s="150" t="str">
        <f>IF(ISNUMBER(SEARCH("*.unk*",D2172)),"Other Federal Awards",IF(ISERROR(VLOOKUP(D2172,'CFDA Program Titles Table'!A$2:C$2607,3,FALSE)),"",VLOOKUP(D2172,'CFDA Program Titles Table'!A$2:C$2607,3,FALSE)))</f>
        <v/>
      </c>
      <c r="J2172" s="70"/>
      <c r="K2172" s="70"/>
      <c r="L2172" s="2"/>
      <c r="M2172" s="10"/>
      <c r="N2172" s="10"/>
      <c r="R2172" s="17"/>
      <c r="S2172" s="106" t="str">
        <f>IFERROR(IF(J2172="Y", "Research And Development Programs Cluster:", VLOOKUP(D2172,'Cluster Info'!$A$2:$B$113,2,FALSE)), "Non Cluster:")</f>
        <v>Non Cluster:</v>
      </c>
      <c r="T2172" s="106">
        <f t="shared" si="165"/>
        <v>0</v>
      </c>
      <c r="U2172" s="106">
        <f t="shared" si="167"/>
        <v>0</v>
      </c>
      <c r="V2172" s="106">
        <f t="shared" si="168"/>
        <v>0</v>
      </c>
      <c r="W2172" s="119">
        <f t="shared" si="166"/>
        <v>0</v>
      </c>
      <c r="X2172" s="106">
        <f t="shared" si="169"/>
        <v>0</v>
      </c>
    </row>
    <row r="2173" spans="1:24" ht="14">
      <c r="A2173" s="198"/>
      <c r="D2173" s="1"/>
      <c r="E2173" s="1"/>
      <c r="F2173" s="187"/>
      <c r="G2173" s="187"/>
      <c r="H2173" s="80" t="str">
        <f>IF(ISERROR(IF(ISERROR(VLOOKUP((LEFT(D2173,2)),'Fed. Agency Identifier Table'!A$2:C$63,3,FALSE)),(VLOOKUP((LEFT(D2173,1)),'Fed. Agency Identifier Table'!A$2:C$63,3,FALSE)),(VLOOKUP((LEFT(D2173,2)),'Fed. Agency Identifier Table'!A$2:C$63,3,FALSE)))),"",(IF(ISERROR(VLOOKUP((LEFT(D2173,2)),'Fed. Agency Identifier Table'!A$2:C$63,3,FALSE)),(VLOOKUP((LEFT(D2173,1)),'Fed. Agency Identifier Table'!A$2:C$63,3,FALSE)),(VLOOKUP((LEFT(D2173,2)),'Fed. Agency Identifier Table'!A$2:C$63,3,FALSE)))))</f>
        <v/>
      </c>
      <c r="I2173" s="150" t="str">
        <f>IF(ISNUMBER(SEARCH("*.unk*",D2173)),"Other Federal Awards",IF(ISERROR(VLOOKUP(D2173,'CFDA Program Titles Table'!A$2:C$2607,3,FALSE)),"",VLOOKUP(D2173,'CFDA Program Titles Table'!A$2:C$2607,3,FALSE)))</f>
        <v/>
      </c>
      <c r="J2173" s="70"/>
      <c r="K2173" s="70"/>
      <c r="L2173" s="2"/>
      <c r="M2173" s="10"/>
      <c r="N2173" s="10"/>
      <c r="R2173" s="17"/>
      <c r="S2173" s="106" t="str">
        <f>IFERROR(IF(J2173="Y", "Research And Development Programs Cluster:", VLOOKUP(D2173,'Cluster Info'!$A$2:$B$113,2,FALSE)), "Non Cluster:")</f>
        <v>Non Cluster:</v>
      </c>
      <c r="T2173" s="106">
        <f t="shared" si="165"/>
        <v>0</v>
      </c>
      <c r="U2173" s="106">
        <f t="shared" si="167"/>
        <v>0</v>
      </c>
      <c r="V2173" s="106">
        <f t="shared" si="168"/>
        <v>0</v>
      </c>
      <c r="W2173" s="119">
        <f t="shared" si="166"/>
        <v>0</v>
      </c>
      <c r="X2173" s="106">
        <f t="shared" si="169"/>
        <v>0</v>
      </c>
    </row>
    <row r="2174" spans="1:24" ht="14">
      <c r="A2174" s="198"/>
      <c r="D2174" s="1"/>
      <c r="E2174" s="1"/>
      <c r="F2174" s="187"/>
      <c r="G2174" s="187"/>
      <c r="H2174" s="80" t="str">
        <f>IF(ISERROR(IF(ISERROR(VLOOKUP((LEFT(D2174,2)),'Fed. Agency Identifier Table'!A$2:C$63,3,FALSE)),(VLOOKUP((LEFT(D2174,1)),'Fed. Agency Identifier Table'!A$2:C$63,3,FALSE)),(VLOOKUP((LEFT(D2174,2)),'Fed. Agency Identifier Table'!A$2:C$63,3,FALSE)))),"",(IF(ISERROR(VLOOKUP((LEFT(D2174,2)),'Fed. Agency Identifier Table'!A$2:C$63,3,FALSE)),(VLOOKUP((LEFT(D2174,1)),'Fed. Agency Identifier Table'!A$2:C$63,3,FALSE)),(VLOOKUP((LEFT(D2174,2)),'Fed. Agency Identifier Table'!A$2:C$63,3,FALSE)))))</f>
        <v/>
      </c>
      <c r="I2174" s="150" t="str">
        <f>IF(ISNUMBER(SEARCH("*.unk*",D2174)),"Other Federal Awards",IF(ISERROR(VLOOKUP(D2174,'CFDA Program Titles Table'!A$2:C$2607,3,FALSE)),"",VLOOKUP(D2174,'CFDA Program Titles Table'!A$2:C$2607,3,FALSE)))</f>
        <v/>
      </c>
      <c r="J2174" s="70"/>
      <c r="K2174" s="70"/>
      <c r="L2174" s="2"/>
      <c r="M2174" s="10"/>
      <c r="N2174" s="10"/>
      <c r="R2174" s="17"/>
      <c r="S2174" s="106" t="str">
        <f>IFERROR(IF(J2174="Y", "Research And Development Programs Cluster:", VLOOKUP(D2174,'Cluster Info'!$A$2:$B$113,2,FALSE)), "Non Cluster:")</f>
        <v>Non Cluster:</v>
      </c>
      <c r="T2174" s="106">
        <f t="shared" si="165"/>
        <v>0</v>
      </c>
      <c r="U2174" s="106">
        <f t="shared" si="167"/>
        <v>0</v>
      </c>
      <c r="V2174" s="106">
        <f t="shared" si="168"/>
        <v>0</v>
      </c>
      <c r="W2174" s="119">
        <f t="shared" si="166"/>
        <v>0</v>
      </c>
      <c r="X2174" s="106">
        <f t="shared" si="169"/>
        <v>0</v>
      </c>
    </row>
    <row r="2175" spans="1:24" ht="14">
      <c r="A2175" s="198"/>
      <c r="D2175" s="1"/>
      <c r="E2175" s="1"/>
      <c r="F2175" s="187"/>
      <c r="G2175" s="187"/>
      <c r="H2175" s="80" t="str">
        <f>IF(ISERROR(IF(ISERROR(VLOOKUP((LEFT(D2175,2)),'Fed. Agency Identifier Table'!A$2:C$63,3,FALSE)),(VLOOKUP((LEFT(D2175,1)),'Fed. Agency Identifier Table'!A$2:C$63,3,FALSE)),(VLOOKUP((LEFT(D2175,2)),'Fed. Agency Identifier Table'!A$2:C$63,3,FALSE)))),"",(IF(ISERROR(VLOOKUP((LEFT(D2175,2)),'Fed. Agency Identifier Table'!A$2:C$63,3,FALSE)),(VLOOKUP((LEFT(D2175,1)),'Fed. Agency Identifier Table'!A$2:C$63,3,FALSE)),(VLOOKUP((LEFT(D2175,2)),'Fed. Agency Identifier Table'!A$2:C$63,3,FALSE)))))</f>
        <v/>
      </c>
      <c r="I2175" s="150" t="str">
        <f>IF(ISNUMBER(SEARCH("*.unk*",D2175)),"Other Federal Awards",IF(ISERROR(VLOOKUP(D2175,'CFDA Program Titles Table'!A$2:C$2607,3,FALSE)),"",VLOOKUP(D2175,'CFDA Program Titles Table'!A$2:C$2607,3,FALSE)))</f>
        <v/>
      </c>
      <c r="J2175" s="70"/>
      <c r="K2175" s="70"/>
      <c r="L2175" s="2"/>
      <c r="M2175" s="10"/>
      <c r="N2175" s="10"/>
      <c r="R2175" s="17"/>
      <c r="S2175" s="106" t="str">
        <f>IFERROR(IF(J2175="Y", "Research And Development Programs Cluster:", VLOOKUP(D2175,'Cluster Info'!$A$2:$B$113,2,FALSE)), "Non Cluster:")</f>
        <v>Non Cluster:</v>
      </c>
      <c r="T2175" s="106">
        <f t="shared" si="165"/>
        <v>0</v>
      </c>
      <c r="U2175" s="106">
        <f t="shared" si="167"/>
        <v>0</v>
      </c>
      <c r="V2175" s="106">
        <f t="shared" si="168"/>
        <v>0</v>
      </c>
      <c r="W2175" s="119">
        <f t="shared" si="166"/>
        <v>0</v>
      </c>
      <c r="X2175" s="106">
        <f t="shared" si="169"/>
        <v>0</v>
      </c>
    </row>
    <row r="2176" spans="1:24" ht="14">
      <c r="A2176" s="198"/>
      <c r="D2176" s="1"/>
      <c r="E2176" s="1"/>
      <c r="F2176" s="187"/>
      <c r="G2176" s="187"/>
      <c r="H2176" s="80" t="str">
        <f>IF(ISERROR(IF(ISERROR(VLOOKUP((LEFT(D2176,2)),'Fed. Agency Identifier Table'!A$2:C$63,3,FALSE)),(VLOOKUP((LEFT(D2176,1)),'Fed. Agency Identifier Table'!A$2:C$63,3,FALSE)),(VLOOKUP((LEFT(D2176,2)),'Fed. Agency Identifier Table'!A$2:C$63,3,FALSE)))),"",(IF(ISERROR(VLOOKUP((LEFT(D2176,2)),'Fed. Agency Identifier Table'!A$2:C$63,3,FALSE)),(VLOOKUP((LEFT(D2176,1)),'Fed. Agency Identifier Table'!A$2:C$63,3,FALSE)),(VLOOKUP((LEFT(D2176,2)),'Fed. Agency Identifier Table'!A$2:C$63,3,FALSE)))))</f>
        <v/>
      </c>
      <c r="I2176" s="150" t="str">
        <f>IF(ISNUMBER(SEARCH("*.unk*",D2176)),"Other Federal Awards",IF(ISERROR(VLOOKUP(D2176,'CFDA Program Titles Table'!A$2:C$2607,3,FALSE)),"",VLOOKUP(D2176,'CFDA Program Titles Table'!A$2:C$2607,3,FALSE)))</f>
        <v/>
      </c>
      <c r="J2176" s="70"/>
      <c r="K2176" s="70"/>
      <c r="L2176" s="2"/>
      <c r="M2176" s="10"/>
      <c r="N2176" s="10"/>
      <c r="R2176" s="17"/>
      <c r="S2176" s="106" t="str">
        <f>IFERROR(IF(J2176="Y", "Research And Development Programs Cluster:", VLOOKUP(D2176,'Cluster Info'!$A$2:$B$113,2,FALSE)), "Non Cluster:")</f>
        <v>Non Cluster:</v>
      </c>
      <c r="T2176" s="106">
        <f t="shared" si="165"/>
        <v>0</v>
      </c>
      <c r="U2176" s="106">
        <f t="shared" si="167"/>
        <v>0</v>
      </c>
      <c r="V2176" s="106">
        <f t="shared" si="168"/>
        <v>0</v>
      </c>
      <c r="W2176" s="119">
        <f t="shared" si="166"/>
        <v>0</v>
      </c>
      <c r="X2176" s="106">
        <f t="shared" si="169"/>
        <v>0</v>
      </c>
    </row>
    <row r="2177" spans="1:24" ht="14">
      <c r="A2177" s="198"/>
      <c r="D2177" s="1"/>
      <c r="E2177" s="1"/>
      <c r="F2177" s="187"/>
      <c r="G2177" s="187"/>
      <c r="H2177" s="80" t="str">
        <f>IF(ISERROR(IF(ISERROR(VLOOKUP((LEFT(D2177,2)),'Fed. Agency Identifier Table'!A$2:C$63,3,FALSE)),(VLOOKUP((LEFT(D2177,1)),'Fed. Agency Identifier Table'!A$2:C$63,3,FALSE)),(VLOOKUP((LEFT(D2177,2)),'Fed. Agency Identifier Table'!A$2:C$63,3,FALSE)))),"",(IF(ISERROR(VLOOKUP((LEFT(D2177,2)),'Fed. Agency Identifier Table'!A$2:C$63,3,FALSE)),(VLOOKUP((LEFT(D2177,1)),'Fed. Agency Identifier Table'!A$2:C$63,3,FALSE)),(VLOOKUP((LEFT(D2177,2)),'Fed. Agency Identifier Table'!A$2:C$63,3,FALSE)))))</f>
        <v/>
      </c>
      <c r="I2177" s="150" t="str">
        <f>IF(ISNUMBER(SEARCH("*.unk*",D2177)),"Other Federal Awards",IF(ISERROR(VLOOKUP(D2177,'CFDA Program Titles Table'!A$2:C$2607,3,FALSE)),"",VLOOKUP(D2177,'CFDA Program Titles Table'!A$2:C$2607,3,FALSE)))</f>
        <v/>
      </c>
      <c r="J2177" s="70"/>
      <c r="K2177" s="70"/>
      <c r="L2177" s="2"/>
      <c r="M2177" s="10"/>
      <c r="N2177" s="10"/>
      <c r="R2177" s="17"/>
      <c r="S2177" s="106" t="str">
        <f>IFERROR(IF(J2177="Y", "Research And Development Programs Cluster:", VLOOKUP(D2177,'Cluster Info'!$A$2:$B$113,2,FALSE)), "Non Cluster:")</f>
        <v>Non Cluster:</v>
      </c>
      <c r="T2177" s="106">
        <f t="shared" si="165"/>
        <v>0</v>
      </c>
      <c r="U2177" s="106">
        <f t="shared" si="167"/>
        <v>0</v>
      </c>
      <c r="V2177" s="106">
        <f t="shared" si="168"/>
        <v>0</v>
      </c>
      <c r="W2177" s="119">
        <f t="shared" si="166"/>
        <v>0</v>
      </c>
      <c r="X2177" s="106">
        <f t="shared" si="169"/>
        <v>0</v>
      </c>
    </row>
    <row r="2178" spans="1:24" ht="14">
      <c r="A2178" s="198"/>
      <c r="D2178" s="1"/>
      <c r="E2178" s="1"/>
      <c r="F2178" s="187"/>
      <c r="G2178" s="187"/>
      <c r="H2178" s="80" t="str">
        <f>IF(ISERROR(IF(ISERROR(VLOOKUP((LEFT(D2178,2)),'Fed. Agency Identifier Table'!A$2:C$63,3,FALSE)),(VLOOKUP((LEFT(D2178,1)),'Fed. Agency Identifier Table'!A$2:C$63,3,FALSE)),(VLOOKUP((LEFT(D2178,2)),'Fed. Agency Identifier Table'!A$2:C$63,3,FALSE)))),"",(IF(ISERROR(VLOOKUP((LEFT(D2178,2)),'Fed. Agency Identifier Table'!A$2:C$63,3,FALSE)),(VLOOKUP((LEFT(D2178,1)),'Fed. Agency Identifier Table'!A$2:C$63,3,FALSE)),(VLOOKUP((LEFT(D2178,2)),'Fed. Agency Identifier Table'!A$2:C$63,3,FALSE)))))</f>
        <v/>
      </c>
      <c r="I2178" s="150" t="str">
        <f>IF(ISNUMBER(SEARCH("*.unk*",D2178)),"Other Federal Awards",IF(ISERROR(VLOOKUP(D2178,'CFDA Program Titles Table'!A$2:C$2607,3,FALSE)),"",VLOOKUP(D2178,'CFDA Program Titles Table'!A$2:C$2607,3,FALSE)))</f>
        <v/>
      </c>
      <c r="J2178" s="70"/>
      <c r="K2178" s="70"/>
      <c r="L2178" s="2"/>
      <c r="M2178" s="10"/>
      <c r="N2178" s="10"/>
      <c r="R2178" s="17"/>
      <c r="S2178" s="106" t="str">
        <f>IFERROR(IF(J2178="Y", "Research And Development Programs Cluster:", VLOOKUP(D2178,'Cluster Info'!$A$2:$B$113,2,FALSE)), "Non Cluster:")</f>
        <v>Non Cluster:</v>
      </c>
      <c r="T2178" s="106">
        <f t="shared" ref="T2178:T2241" si="170">IF(E2178="Y","ARRA - "&amp;N2178, N2178)</f>
        <v>0</v>
      </c>
      <c r="U2178" s="106">
        <f t="shared" si="167"/>
        <v>0</v>
      </c>
      <c r="V2178" s="106">
        <f t="shared" si="168"/>
        <v>0</v>
      </c>
      <c r="W2178" s="119">
        <f t="shared" ref="W2178:W2241" si="171">IF(AND(J2178="Y",I2178="Other Federal Awards"),(LEFT(D2178,2)&amp;".RD"),D2178)</f>
        <v>0</v>
      </c>
      <c r="X2178" s="106">
        <f t="shared" si="169"/>
        <v>0</v>
      </c>
    </row>
    <row r="2179" spans="1:24" ht="14">
      <c r="A2179" s="198"/>
      <c r="D2179" s="1"/>
      <c r="E2179" s="1"/>
      <c r="F2179" s="187"/>
      <c r="G2179" s="187"/>
      <c r="H2179" s="80" t="str">
        <f>IF(ISERROR(IF(ISERROR(VLOOKUP((LEFT(D2179,2)),'Fed. Agency Identifier Table'!A$2:C$63,3,FALSE)),(VLOOKUP((LEFT(D2179,1)),'Fed. Agency Identifier Table'!A$2:C$63,3,FALSE)),(VLOOKUP((LEFT(D2179,2)),'Fed. Agency Identifier Table'!A$2:C$63,3,FALSE)))),"",(IF(ISERROR(VLOOKUP((LEFT(D2179,2)),'Fed. Agency Identifier Table'!A$2:C$63,3,FALSE)),(VLOOKUP((LEFT(D2179,1)),'Fed. Agency Identifier Table'!A$2:C$63,3,FALSE)),(VLOOKUP((LEFT(D2179,2)),'Fed. Agency Identifier Table'!A$2:C$63,3,FALSE)))))</f>
        <v/>
      </c>
      <c r="I2179" s="150" t="str">
        <f>IF(ISNUMBER(SEARCH("*.unk*",D2179)),"Other Federal Awards",IF(ISERROR(VLOOKUP(D2179,'CFDA Program Titles Table'!A$2:C$2607,3,FALSE)),"",VLOOKUP(D2179,'CFDA Program Titles Table'!A$2:C$2607,3,FALSE)))</f>
        <v/>
      </c>
      <c r="J2179" s="70"/>
      <c r="K2179" s="70"/>
      <c r="L2179" s="2"/>
      <c r="M2179" s="10"/>
      <c r="N2179" s="10"/>
      <c r="R2179" s="17"/>
      <c r="S2179" s="106" t="str">
        <f>IFERROR(IF(J2179="Y", "Research And Development Programs Cluster:", VLOOKUP(D2179,'Cluster Info'!$A$2:$B$113,2,FALSE)), "Non Cluster:")</f>
        <v>Non Cluster:</v>
      </c>
      <c r="T2179" s="106">
        <f t="shared" si="170"/>
        <v>0</v>
      </c>
      <c r="U2179" s="106">
        <f t="shared" ref="U2179:U2242" si="172">IF(F2179="Y","COVID-19 - "&amp;N2179, N2179)</f>
        <v>0</v>
      </c>
      <c r="V2179" s="106">
        <f t="shared" ref="V2179:V2242" si="173">IF(G2179="Y","ARP - "&amp;N2179, N2179)</f>
        <v>0</v>
      </c>
      <c r="W2179" s="119">
        <f t="shared" si="171"/>
        <v>0</v>
      </c>
      <c r="X2179" s="106">
        <f t="shared" ref="X2179:X2242" si="174">O2179-P2179</f>
        <v>0</v>
      </c>
    </row>
    <row r="2180" spans="1:24" ht="14">
      <c r="A2180" s="198"/>
      <c r="D2180" s="1"/>
      <c r="E2180" s="1"/>
      <c r="F2180" s="187"/>
      <c r="G2180" s="187"/>
      <c r="H2180" s="80" t="str">
        <f>IF(ISERROR(IF(ISERROR(VLOOKUP((LEFT(D2180,2)),'Fed. Agency Identifier Table'!A$2:C$63,3,FALSE)),(VLOOKUP((LEFT(D2180,1)),'Fed. Agency Identifier Table'!A$2:C$63,3,FALSE)),(VLOOKUP((LEFT(D2180,2)),'Fed. Agency Identifier Table'!A$2:C$63,3,FALSE)))),"",(IF(ISERROR(VLOOKUP((LEFT(D2180,2)),'Fed. Agency Identifier Table'!A$2:C$63,3,FALSE)),(VLOOKUP((LEFT(D2180,1)),'Fed. Agency Identifier Table'!A$2:C$63,3,FALSE)),(VLOOKUP((LEFT(D2180,2)),'Fed. Agency Identifier Table'!A$2:C$63,3,FALSE)))))</f>
        <v/>
      </c>
      <c r="I2180" s="150" t="str">
        <f>IF(ISNUMBER(SEARCH("*.unk*",D2180)),"Other Federal Awards",IF(ISERROR(VLOOKUP(D2180,'CFDA Program Titles Table'!A$2:C$2607,3,FALSE)),"",VLOOKUP(D2180,'CFDA Program Titles Table'!A$2:C$2607,3,FALSE)))</f>
        <v/>
      </c>
      <c r="J2180" s="70"/>
      <c r="K2180" s="70"/>
      <c r="L2180" s="2"/>
      <c r="M2180" s="10"/>
      <c r="N2180" s="10"/>
      <c r="R2180" s="17"/>
      <c r="S2180" s="106" t="str">
        <f>IFERROR(IF(J2180="Y", "Research And Development Programs Cluster:", VLOOKUP(D2180,'Cluster Info'!$A$2:$B$113,2,FALSE)), "Non Cluster:")</f>
        <v>Non Cluster:</v>
      </c>
      <c r="T2180" s="106">
        <f t="shared" si="170"/>
        <v>0</v>
      </c>
      <c r="U2180" s="106">
        <f t="shared" si="172"/>
        <v>0</v>
      </c>
      <c r="V2180" s="106">
        <f t="shared" si="173"/>
        <v>0</v>
      </c>
      <c r="W2180" s="119">
        <f t="shared" si="171"/>
        <v>0</v>
      </c>
      <c r="X2180" s="106">
        <f t="shared" si="174"/>
        <v>0</v>
      </c>
    </row>
    <row r="2181" spans="1:24" ht="14">
      <c r="A2181" s="198"/>
      <c r="D2181" s="1"/>
      <c r="E2181" s="1"/>
      <c r="F2181" s="187"/>
      <c r="G2181" s="187"/>
      <c r="H2181" s="80" t="str">
        <f>IF(ISERROR(IF(ISERROR(VLOOKUP((LEFT(D2181,2)),'Fed. Agency Identifier Table'!A$2:C$63,3,FALSE)),(VLOOKUP((LEFT(D2181,1)),'Fed. Agency Identifier Table'!A$2:C$63,3,FALSE)),(VLOOKUP((LEFT(D2181,2)),'Fed. Agency Identifier Table'!A$2:C$63,3,FALSE)))),"",(IF(ISERROR(VLOOKUP((LEFT(D2181,2)),'Fed. Agency Identifier Table'!A$2:C$63,3,FALSE)),(VLOOKUP((LEFT(D2181,1)),'Fed. Agency Identifier Table'!A$2:C$63,3,FALSE)),(VLOOKUP((LEFT(D2181,2)),'Fed. Agency Identifier Table'!A$2:C$63,3,FALSE)))))</f>
        <v/>
      </c>
      <c r="I2181" s="150" t="str">
        <f>IF(ISNUMBER(SEARCH("*.unk*",D2181)),"Other Federal Awards",IF(ISERROR(VLOOKUP(D2181,'CFDA Program Titles Table'!A$2:C$2607,3,FALSE)),"",VLOOKUP(D2181,'CFDA Program Titles Table'!A$2:C$2607,3,FALSE)))</f>
        <v/>
      </c>
      <c r="J2181" s="70"/>
      <c r="K2181" s="70"/>
      <c r="L2181" s="2"/>
      <c r="M2181" s="10"/>
      <c r="N2181" s="10"/>
      <c r="R2181" s="17"/>
      <c r="S2181" s="106" t="str">
        <f>IFERROR(IF(J2181="Y", "Research And Development Programs Cluster:", VLOOKUP(D2181,'Cluster Info'!$A$2:$B$113,2,FALSE)), "Non Cluster:")</f>
        <v>Non Cluster:</v>
      </c>
      <c r="T2181" s="106">
        <f t="shared" si="170"/>
        <v>0</v>
      </c>
      <c r="U2181" s="106">
        <f t="shared" si="172"/>
        <v>0</v>
      </c>
      <c r="V2181" s="106">
        <f t="shared" si="173"/>
        <v>0</v>
      </c>
      <c r="W2181" s="119">
        <f t="shared" si="171"/>
        <v>0</v>
      </c>
      <c r="X2181" s="106">
        <f t="shared" si="174"/>
        <v>0</v>
      </c>
    </row>
    <row r="2182" spans="1:24" ht="14">
      <c r="A2182" s="198"/>
      <c r="D2182" s="1"/>
      <c r="E2182" s="1"/>
      <c r="F2182" s="187"/>
      <c r="G2182" s="187"/>
      <c r="H2182" s="80" t="str">
        <f>IF(ISERROR(IF(ISERROR(VLOOKUP((LEFT(D2182,2)),'Fed. Agency Identifier Table'!A$2:C$63,3,FALSE)),(VLOOKUP((LEFT(D2182,1)),'Fed. Agency Identifier Table'!A$2:C$63,3,FALSE)),(VLOOKUP((LEFT(D2182,2)),'Fed. Agency Identifier Table'!A$2:C$63,3,FALSE)))),"",(IF(ISERROR(VLOOKUP((LEFT(D2182,2)),'Fed. Agency Identifier Table'!A$2:C$63,3,FALSE)),(VLOOKUP((LEFT(D2182,1)),'Fed. Agency Identifier Table'!A$2:C$63,3,FALSE)),(VLOOKUP((LEFT(D2182,2)),'Fed. Agency Identifier Table'!A$2:C$63,3,FALSE)))))</f>
        <v/>
      </c>
      <c r="I2182" s="150" t="str">
        <f>IF(ISNUMBER(SEARCH("*.unk*",D2182)),"Other Federal Awards",IF(ISERROR(VLOOKUP(D2182,'CFDA Program Titles Table'!A$2:C$2607,3,FALSE)),"",VLOOKUP(D2182,'CFDA Program Titles Table'!A$2:C$2607,3,FALSE)))</f>
        <v/>
      </c>
      <c r="J2182" s="70"/>
      <c r="K2182" s="70"/>
      <c r="L2182" s="2"/>
      <c r="M2182" s="10"/>
      <c r="N2182" s="10"/>
      <c r="R2182" s="17"/>
      <c r="S2182" s="106" t="str">
        <f>IFERROR(IF(J2182="Y", "Research And Development Programs Cluster:", VLOOKUP(D2182,'Cluster Info'!$A$2:$B$113,2,FALSE)), "Non Cluster:")</f>
        <v>Non Cluster:</v>
      </c>
      <c r="T2182" s="106">
        <f t="shared" si="170"/>
        <v>0</v>
      </c>
      <c r="U2182" s="106">
        <f t="shared" si="172"/>
        <v>0</v>
      </c>
      <c r="V2182" s="106">
        <f t="shared" si="173"/>
        <v>0</v>
      </c>
      <c r="W2182" s="119">
        <f t="shared" si="171"/>
        <v>0</v>
      </c>
      <c r="X2182" s="106">
        <f t="shared" si="174"/>
        <v>0</v>
      </c>
    </row>
    <row r="2183" spans="1:24" ht="14">
      <c r="A2183" s="198"/>
      <c r="D2183" s="1"/>
      <c r="E2183" s="1"/>
      <c r="F2183" s="187"/>
      <c r="G2183" s="187"/>
      <c r="H2183" s="80" t="str">
        <f>IF(ISERROR(IF(ISERROR(VLOOKUP((LEFT(D2183,2)),'Fed. Agency Identifier Table'!A$2:C$63,3,FALSE)),(VLOOKUP((LEFT(D2183,1)),'Fed. Agency Identifier Table'!A$2:C$63,3,FALSE)),(VLOOKUP((LEFT(D2183,2)),'Fed. Agency Identifier Table'!A$2:C$63,3,FALSE)))),"",(IF(ISERROR(VLOOKUP((LEFT(D2183,2)),'Fed. Agency Identifier Table'!A$2:C$63,3,FALSE)),(VLOOKUP((LEFT(D2183,1)),'Fed. Agency Identifier Table'!A$2:C$63,3,FALSE)),(VLOOKUP((LEFT(D2183,2)),'Fed. Agency Identifier Table'!A$2:C$63,3,FALSE)))))</f>
        <v/>
      </c>
      <c r="I2183" s="150" t="str">
        <f>IF(ISNUMBER(SEARCH("*.unk*",D2183)),"Other Federal Awards",IF(ISERROR(VLOOKUP(D2183,'CFDA Program Titles Table'!A$2:C$2607,3,FALSE)),"",VLOOKUP(D2183,'CFDA Program Titles Table'!A$2:C$2607,3,FALSE)))</f>
        <v/>
      </c>
      <c r="J2183" s="70"/>
      <c r="K2183" s="70"/>
      <c r="L2183" s="2"/>
      <c r="M2183" s="10"/>
      <c r="N2183" s="10"/>
      <c r="R2183" s="17"/>
      <c r="S2183" s="106" t="str">
        <f>IFERROR(IF(J2183="Y", "Research And Development Programs Cluster:", VLOOKUP(D2183,'Cluster Info'!$A$2:$B$113,2,FALSE)), "Non Cluster:")</f>
        <v>Non Cluster:</v>
      </c>
      <c r="T2183" s="106">
        <f t="shared" si="170"/>
        <v>0</v>
      </c>
      <c r="U2183" s="106">
        <f t="shared" si="172"/>
        <v>0</v>
      </c>
      <c r="V2183" s="106">
        <f t="shared" si="173"/>
        <v>0</v>
      </c>
      <c r="W2183" s="119">
        <f t="shared" si="171"/>
        <v>0</v>
      </c>
      <c r="X2183" s="106">
        <f t="shared" si="174"/>
        <v>0</v>
      </c>
    </row>
    <row r="2184" spans="1:24" ht="14">
      <c r="A2184" s="198"/>
      <c r="D2184" s="1"/>
      <c r="E2184" s="1"/>
      <c r="F2184" s="187"/>
      <c r="G2184" s="187"/>
      <c r="H2184" s="80" t="str">
        <f>IF(ISERROR(IF(ISERROR(VLOOKUP((LEFT(D2184,2)),'Fed. Agency Identifier Table'!A$2:C$63,3,FALSE)),(VLOOKUP((LEFT(D2184,1)),'Fed. Agency Identifier Table'!A$2:C$63,3,FALSE)),(VLOOKUP((LEFT(D2184,2)),'Fed. Agency Identifier Table'!A$2:C$63,3,FALSE)))),"",(IF(ISERROR(VLOOKUP((LEFT(D2184,2)),'Fed. Agency Identifier Table'!A$2:C$63,3,FALSE)),(VLOOKUP((LEFT(D2184,1)),'Fed. Agency Identifier Table'!A$2:C$63,3,FALSE)),(VLOOKUP((LEFT(D2184,2)),'Fed. Agency Identifier Table'!A$2:C$63,3,FALSE)))))</f>
        <v/>
      </c>
      <c r="I2184" s="150" t="str">
        <f>IF(ISNUMBER(SEARCH("*.unk*",D2184)),"Other Federal Awards",IF(ISERROR(VLOOKUP(D2184,'CFDA Program Titles Table'!A$2:C$2607,3,FALSE)),"",VLOOKUP(D2184,'CFDA Program Titles Table'!A$2:C$2607,3,FALSE)))</f>
        <v/>
      </c>
      <c r="J2184" s="70"/>
      <c r="K2184" s="70"/>
      <c r="L2184" s="2"/>
      <c r="M2184" s="10"/>
      <c r="N2184" s="10"/>
      <c r="R2184" s="17"/>
      <c r="S2184" s="106" t="str">
        <f>IFERROR(IF(J2184="Y", "Research And Development Programs Cluster:", VLOOKUP(D2184,'Cluster Info'!$A$2:$B$113,2,FALSE)), "Non Cluster:")</f>
        <v>Non Cluster:</v>
      </c>
      <c r="T2184" s="106">
        <f t="shared" si="170"/>
        <v>0</v>
      </c>
      <c r="U2184" s="106">
        <f t="shared" si="172"/>
        <v>0</v>
      </c>
      <c r="V2184" s="106">
        <f t="shared" si="173"/>
        <v>0</v>
      </c>
      <c r="W2184" s="119">
        <f t="shared" si="171"/>
        <v>0</v>
      </c>
      <c r="X2184" s="106">
        <f t="shared" si="174"/>
        <v>0</v>
      </c>
    </row>
    <row r="2185" spans="1:24" ht="14">
      <c r="A2185" s="198"/>
      <c r="D2185" s="1"/>
      <c r="E2185" s="1"/>
      <c r="F2185" s="187"/>
      <c r="G2185" s="187"/>
      <c r="H2185" s="80" t="str">
        <f>IF(ISERROR(IF(ISERROR(VLOOKUP((LEFT(D2185,2)),'Fed. Agency Identifier Table'!A$2:C$63,3,FALSE)),(VLOOKUP((LEFT(D2185,1)),'Fed. Agency Identifier Table'!A$2:C$63,3,FALSE)),(VLOOKUP((LEFT(D2185,2)),'Fed. Agency Identifier Table'!A$2:C$63,3,FALSE)))),"",(IF(ISERROR(VLOOKUP((LEFT(D2185,2)),'Fed. Agency Identifier Table'!A$2:C$63,3,FALSE)),(VLOOKUP((LEFT(D2185,1)),'Fed. Agency Identifier Table'!A$2:C$63,3,FALSE)),(VLOOKUP((LEFT(D2185,2)),'Fed. Agency Identifier Table'!A$2:C$63,3,FALSE)))))</f>
        <v/>
      </c>
      <c r="I2185" s="150" t="str">
        <f>IF(ISNUMBER(SEARCH("*.unk*",D2185)),"Other Federal Awards",IF(ISERROR(VLOOKUP(D2185,'CFDA Program Titles Table'!A$2:C$2607,3,FALSE)),"",VLOOKUP(D2185,'CFDA Program Titles Table'!A$2:C$2607,3,FALSE)))</f>
        <v/>
      </c>
      <c r="J2185" s="70"/>
      <c r="K2185" s="70"/>
      <c r="L2185" s="2"/>
      <c r="M2185" s="10"/>
      <c r="N2185" s="10"/>
      <c r="R2185" s="17"/>
      <c r="S2185" s="106" t="str">
        <f>IFERROR(IF(J2185="Y", "Research And Development Programs Cluster:", VLOOKUP(D2185,'Cluster Info'!$A$2:$B$113,2,FALSE)), "Non Cluster:")</f>
        <v>Non Cluster:</v>
      </c>
      <c r="T2185" s="106">
        <f t="shared" si="170"/>
        <v>0</v>
      </c>
      <c r="U2185" s="106">
        <f t="shared" si="172"/>
        <v>0</v>
      </c>
      <c r="V2185" s="106">
        <f t="shared" si="173"/>
        <v>0</v>
      </c>
      <c r="W2185" s="119">
        <f t="shared" si="171"/>
        <v>0</v>
      </c>
      <c r="X2185" s="106">
        <f t="shared" si="174"/>
        <v>0</v>
      </c>
    </row>
    <row r="2186" spans="1:24" ht="14">
      <c r="A2186" s="198"/>
      <c r="D2186" s="1"/>
      <c r="E2186" s="1"/>
      <c r="F2186" s="187"/>
      <c r="G2186" s="187"/>
      <c r="H2186" s="80" t="str">
        <f>IF(ISERROR(IF(ISERROR(VLOOKUP((LEFT(D2186,2)),'Fed. Agency Identifier Table'!A$2:C$63,3,FALSE)),(VLOOKUP((LEFT(D2186,1)),'Fed. Agency Identifier Table'!A$2:C$63,3,FALSE)),(VLOOKUP((LEFT(D2186,2)),'Fed. Agency Identifier Table'!A$2:C$63,3,FALSE)))),"",(IF(ISERROR(VLOOKUP((LEFT(D2186,2)),'Fed. Agency Identifier Table'!A$2:C$63,3,FALSE)),(VLOOKUP((LEFT(D2186,1)),'Fed. Agency Identifier Table'!A$2:C$63,3,FALSE)),(VLOOKUP((LEFT(D2186,2)),'Fed. Agency Identifier Table'!A$2:C$63,3,FALSE)))))</f>
        <v/>
      </c>
      <c r="I2186" s="150" t="str">
        <f>IF(ISNUMBER(SEARCH("*.unk*",D2186)),"Other Federal Awards",IF(ISERROR(VLOOKUP(D2186,'CFDA Program Titles Table'!A$2:C$2607,3,FALSE)),"",VLOOKUP(D2186,'CFDA Program Titles Table'!A$2:C$2607,3,FALSE)))</f>
        <v/>
      </c>
      <c r="J2186" s="70"/>
      <c r="K2186" s="70"/>
      <c r="L2186" s="2"/>
      <c r="M2186" s="10"/>
      <c r="N2186" s="10"/>
      <c r="R2186" s="17"/>
      <c r="S2186" s="106" t="str">
        <f>IFERROR(IF(J2186="Y", "Research And Development Programs Cluster:", VLOOKUP(D2186,'Cluster Info'!$A$2:$B$113,2,FALSE)), "Non Cluster:")</f>
        <v>Non Cluster:</v>
      </c>
      <c r="T2186" s="106">
        <f t="shared" si="170"/>
        <v>0</v>
      </c>
      <c r="U2186" s="106">
        <f t="shared" si="172"/>
        <v>0</v>
      </c>
      <c r="V2186" s="106">
        <f t="shared" si="173"/>
        <v>0</v>
      </c>
      <c r="W2186" s="119">
        <f t="shared" si="171"/>
        <v>0</v>
      </c>
      <c r="X2186" s="106">
        <f t="shared" si="174"/>
        <v>0</v>
      </c>
    </row>
    <row r="2187" spans="1:24" ht="14">
      <c r="A2187" s="198"/>
      <c r="D2187" s="1"/>
      <c r="E2187" s="1"/>
      <c r="F2187" s="187"/>
      <c r="G2187" s="187"/>
      <c r="H2187" s="80" t="str">
        <f>IF(ISERROR(IF(ISERROR(VLOOKUP((LEFT(D2187,2)),'Fed. Agency Identifier Table'!A$2:C$63,3,FALSE)),(VLOOKUP((LEFT(D2187,1)),'Fed. Agency Identifier Table'!A$2:C$63,3,FALSE)),(VLOOKUP((LEFT(D2187,2)),'Fed. Agency Identifier Table'!A$2:C$63,3,FALSE)))),"",(IF(ISERROR(VLOOKUP((LEFT(D2187,2)),'Fed. Agency Identifier Table'!A$2:C$63,3,FALSE)),(VLOOKUP((LEFT(D2187,1)),'Fed. Agency Identifier Table'!A$2:C$63,3,FALSE)),(VLOOKUP((LEFT(D2187,2)),'Fed. Agency Identifier Table'!A$2:C$63,3,FALSE)))))</f>
        <v/>
      </c>
      <c r="I2187" s="150" t="str">
        <f>IF(ISNUMBER(SEARCH("*.unk*",D2187)),"Other Federal Awards",IF(ISERROR(VLOOKUP(D2187,'CFDA Program Titles Table'!A$2:C$2607,3,FALSE)),"",VLOOKUP(D2187,'CFDA Program Titles Table'!A$2:C$2607,3,FALSE)))</f>
        <v/>
      </c>
      <c r="J2187" s="70"/>
      <c r="K2187" s="70"/>
      <c r="L2187" s="2"/>
      <c r="M2187" s="10"/>
      <c r="N2187" s="10"/>
      <c r="R2187" s="17"/>
      <c r="S2187" s="106" t="str">
        <f>IFERROR(IF(J2187="Y", "Research And Development Programs Cluster:", VLOOKUP(D2187,'Cluster Info'!$A$2:$B$113,2,FALSE)), "Non Cluster:")</f>
        <v>Non Cluster:</v>
      </c>
      <c r="T2187" s="106">
        <f t="shared" si="170"/>
        <v>0</v>
      </c>
      <c r="U2187" s="106">
        <f t="shared" si="172"/>
        <v>0</v>
      </c>
      <c r="V2187" s="106">
        <f t="shared" si="173"/>
        <v>0</v>
      </c>
      <c r="W2187" s="119">
        <f t="shared" si="171"/>
        <v>0</v>
      </c>
      <c r="X2187" s="106">
        <f t="shared" si="174"/>
        <v>0</v>
      </c>
    </row>
    <row r="2188" spans="1:24" ht="14">
      <c r="A2188" s="198"/>
      <c r="D2188" s="1"/>
      <c r="E2188" s="1"/>
      <c r="F2188" s="187"/>
      <c r="G2188" s="187"/>
      <c r="H2188" s="80" t="str">
        <f>IF(ISERROR(IF(ISERROR(VLOOKUP((LEFT(D2188,2)),'Fed. Agency Identifier Table'!A$2:C$63,3,FALSE)),(VLOOKUP((LEFT(D2188,1)),'Fed. Agency Identifier Table'!A$2:C$63,3,FALSE)),(VLOOKUP((LEFT(D2188,2)),'Fed. Agency Identifier Table'!A$2:C$63,3,FALSE)))),"",(IF(ISERROR(VLOOKUP((LEFT(D2188,2)),'Fed. Agency Identifier Table'!A$2:C$63,3,FALSE)),(VLOOKUP((LEFT(D2188,1)),'Fed. Agency Identifier Table'!A$2:C$63,3,FALSE)),(VLOOKUP((LEFT(D2188,2)),'Fed. Agency Identifier Table'!A$2:C$63,3,FALSE)))))</f>
        <v/>
      </c>
      <c r="I2188" s="150" t="str">
        <f>IF(ISNUMBER(SEARCH("*.unk*",D2188)),"Other Federal Awards",IF(ISERROR(VLOOKUP(D2188,'CFDA Program Titles Table'!A$2:C$2607,3,FALSE)),"",VLOOKUP(D2188,'CFDA Program Titles Table'!A$2:C$2607,3,FALSE)))</f>
        <v/>
      </c>
      <c r="J2188" s="70"/>
      <c r="K2188" s="70"/>
      <c r="L2188" s="2"/>
      <c r="M2188" s="10"/>
      <c r="N2188" s="10"/>
      <c r="R2188" s="17"/>
      <c r="S2188" s="106" t="str">
        <f>IFERROR(IF(J2188="Y", "Research And Development Programs Cluster:", VLOOKUP(D2188,'Cluster Info'!$A$2:$B$113,2,FALSE)), "Non Cluster:")</f>
        <v>Non Cluster:</v>
      </c>
      <c r="T2188" s="106">
        <f t="shared" si="170"/>
        <v>0</v>
      </c>
      <c r="U2188" s="106">
        <f t="shared" si="172"/>
        <v>0</v>
      </c>
      <c r="V2188" s="106">
        <f t="shared" si="173"/>
        <v>0</v>
      </c>
      <c r="W2188" s="119">
        <f t="shared" si="171"/>
        <v>0</v>
      </c>
      <c r="X2188" s="106">
        <f t="shared" si="174"/>
        <v>0</v>
      </c>
    </row>
    <row r="2189" spans="1:24" ht="14">
      <c r="A2189" s="198"/>
      <c r="D2189" s="1"/>
      <c r="E2189" s="1"/>
      <c r="F2189" s="187"/>
      <c r="G2189" s="187"/>
      <c r="H2189" s="80" t="str">
        <f>IF(ISERROR(IF(ISERROR(VLOOKUP((LEFT(D2189,2)),'Fed. Agency Identifier Table'!A$2:C$63,3,FALSE)),(VLOOKUP((LEFT(D2189,1)),'Fed. Agency Identifier Table'!A$2:C$63,3,FALSE)),(VLOOKUP((LEFT(D2189,2)),'Fed. Agency Identifier Table'!A$2:C$63,3,FALSE)))),"",(IF(ISERROR(VLOOKUP((LEFT(D2189,2)),'Fed. Agency Identifier Table'!A$2:C$63,3,FALSE)),(VLOOKUP((LEFT(D2189,1)),'Fed. Agency Identifier Table'!A$2:C$63,3,FALSE)),(VLOOKUP((LEFT(D2189,2)),'Fed. Agency Identifier Table'!A$2:C$63,3,FALSE)))))</f>
        <v/>
      </c>
      <c r="I2189" s="150" t="str">
        <f>IF(ISNUMBER(SEARCH("*.unk*",D2189)),"Other Federal Awards",IF(ISERROR(VLOOKUP(D2189,'CFDA Program Titles Table'!A$2:C$2607,3,FALSE)),"",VLOOKUP(D2189,'CFDA Program Titles Table'!A$2:C$2607,3,FALSE)))</f>
        <v/>
      </c>
      <c r="J2189" s="70"/>
      <c r="K2189" s="70"/>
      <c r="L2189" s="2"/>
      <c r="M2189" s="10"/>
      <c r="N2189" s="10"/>
      <c r="R2189" s="17"/>
      <c r="S2189" s="106" t="str">
        <f>IFERROR(IF(J2189="Y", "Research And Development Programs Cluster:", VLOOKUP(D2189,'Cluster Info'!$A$2:$B$113,2,FALSE)), "Non Cluster:")</f>
        <v>Non Cluster:</v>
      </c>
      <c r="T2189" s="106">
        <f t="shared" si="170"/>
        <v>0</v>
      </c>
      <c r="U2189" s="106">
        <f t="shared" si="172"/>
        <v>0</v>
      </c>
      <c r="V2189" s="106">
        <f t="shared" si="173"/>
        <v>0</v>
      </c>
      <c r="W2189" s="119">
        <f t="shared" si="171"/>
        <v>0</v>
      </c>
      <c r="X2189" s="106">
        <f t="shared" si="174"/>
        <v>0</v>
      </c>
    </row>
    <row r="2190" spans="1:24" ht="14">
      <c r="A2190" s="198"/>
      <c r="D2190" s="1"/>
      <c r="E2190" s="1"/>
      <c r="F2190" s="187"/>
      <c r="G2190" s="187"/>
      <c r="H2190" s="80" t="str">
        <f>IF(ISERROR(IF(ISERROR(VLOOKUP((LEFT(D2190,2)),'Fed. Agency Identifier Table'!A$2:C$63,3,FALSE)),(VLOOKUP((LEFT(D2190,1)),'Fed. Agency Identifier Table'!A$2:C$63,3,FALSE)),(VLOOKUP((LEFT(D2190,2)),'Fed. Agency Identifier Table'!A$2:C$63,3,FALSE)))),"",(IF(ISERROR(VLOOKUP((LEFT(D2190,2)),'Fed. Agency Identifier Table'!A$2:C$63,3,FALSE)),(VLOOKUP((LEFT(D2190,1)),'Fed. Agency Identifier Table'!A$2:C$63,3,FALSE)),(VLOOKUP((LEFT(D2190,2)),'Fed. Agency Identifier Table'!A$2:C$63,3,FALSE)))))</f>
        <v/>
      </c>
      <c r="I2190" s="150" t="str">
        <f>IF(ISNUMBER(SEARCH("*.unk*",D2190)),"Other Federal Awards",IF(ISERROR(VLOOKUP(D2190,'CFDA Program Titles Table'!A$2:C$2607,3,FALSE)),"",VLOOKUP(D2190,'CFDA Program Titles Table'!A$2:C$2607,3,FALSE)))</f>
        <v/>
      </c>
      <c r="J2190" s="70"/>
      <c r="K2190" s="70"/>
      <c r="L2190" s="2"/>
      <c r="M2190" s="10"/>
      <c r="N2190" s="10"/>
      <c r="R2190" s="17"/>
      <c r="S2190" s="106" t="str">
        <f>IFERROR(IF(J2190="Y", "Research And Development Programs Cluster:", VLOOKUP(D2190,'Cluster Info'!$A$2:$B$113,2,FALSE)), "Non Cluster:")</f>
        <v>Non Cluster:</v>
      </c>
      <c r="T2190" s="106">
        <f t="shared" si="170"/>
        <v>0</v>
      </c>
      <c r="U2190" s="106">
        <f t="shared" si="172"/>
        <v>0</v>
      </c>
      <c r="V2190" s="106">
        <f t="shared" si="173"/>
        <v>0</v>
      </c>
      <c r="W2190" s="119">
        <f t="shared" si="171"/>
        <v>0</v>
      </c>
      <c r="X2190" s="106">
        <f t="shared" si="174"/>
        <v>0</v>
      </c>
    </row>
    <row r="2191" spans="1:24" ht="14">
      <c r="A2191" s="198"/>
      <c r="D2191" s="1"/>
      <c r="E2191" s="1"/>
      <c r="F2191" s="187"/>
      <c r="G2191" s="187"/>
      <c r="H2191" s="80" t="str">
        <f>IF(ISERROR(IF(ISERROR(VLOOKUP((LEFT(D2191,2)),'Fed. Agency Identifier Table'!A$2:C$63,3,FALSE)),(VLOOKUP((LEFT(D2191,1)),'Fed. Agency Identifier Table'!A$2:C$63,3,FALSE)),(VLOOKUP((LEFT(D2191,2)),'Fed. Agency Identifier Table'!A$2:C$63,3,FALSE)))),"",(IF(ISERROR(VLOOKUP((LEFT(D2191,2)),'Fed. Agency Identifier Table'!A$2:C$63,3,FALSE)),(VLOOKUP((LEFT(D2191,1)),'Fed. Agency Identifier Table'!A$2:C$63,3,FALSE)),(VLOOKUP((LEFT(D2191,2)),'Fed. Agency Identifier Table'!A$2:C$63,3,FALSE)))))</f>
        <v/>
      </c>
      <c r="I2191" s="150" t="str">
        <f>IF(ISNUMBER(SEARCH("*.unk*",D2191)),"Other Federal Awards",IF(ISERROR(VLOOKUP(D2191,'CFDA Program Titles Table'!A$2:C$2607,3,FALSE)),"",VLOOKUP(D2191,'CFDA Program Titles Table'!A$2:C$2607,3,FALSE)))</f>
        <v/>
      </c>
      <c r="J2191" s="70"/>
      <c r="K2191" s="70"/>
      <c r="L2191" s="2"/>
      <c r="M2191" s="10"/>
      <c r="N2191" s="10"/>
      <c r="R2191" s="17"/>
      <c r="S2191" s="106" t="str">
        <f>IFERROR(IF(J2191="Y", "Research And Development Programs Cluster:", VLOOKUP(D2191,'Cluster Info'!$A$2:$B$113,2,FALSE)), "Non Cluster:")</f>
        <v>Non Cluster:</v>
      </c>
      <c r="T2191" s="106">
        <f t="shared" si="170"/>
        <v>0</v>
      </c>
      <c r="U2191" s="106">
        <f t="shared" si="172"/>
        <v>0</v>
      </c>
      <c r="V2191" s="106">
        <f t="shared" si="173"/>
        <v>0</v>
      </c>
      <c r="W2191" s="119">
        <f t="shared" si="171"/>
        <v>0</v>
      </c>
      <c r="X2191" s="106">
        <f t="shared" si="174"/>
        <v>0</v>
      </c>
    </row>
    <row r="2192" spans="1:24" ht="14">
      <c r="A2192" s="198"/>
      <c r="D2192" s="1"/>
      <c r="E2192" s="1"/>
      <c r="F2192" s="187"/>
      <c r="G2192" s="187"/>
      <c r="H2192" s="80" t="str">
        <f>IF(ISERROR(IF(ISERROR(VLOOKUP((LEFT(D2192,2)),'Fed. Agency Identifier Table'!A$2:C$63,3,FALSE)),(VLOOKUP((LEFT(D2192,1)),'Fed. Agency Identifier Table'!A$2:C$63,3,FALSE)),(VLOOKUP((LEFT(D2192,2)),'Fed. Agency Identifier Table'!A$2:C$63,3,FALSE)))),"",(IF(ISERROR(VLOOKUP((LEFT(D2192,2)),'Fed. Agency Identifier Table'!A$2:C$63,3,FALSE)),(VLOOKUP((LEFT(D2192,1)),'Fed. Agency Identifier Table'!A$2:C$63,3,FALSE)),(VLOOKUP((LEFT(D2192,2)),'Fed. Agency Identifier Table'!A$2:C$63,3,FALSE)))))</f>
        <v/>
      </c>
      <c r="I2192" s="150" t="str">
        <f>IF(ISNUMBER(SEARCH("*.unk*",D2192)),"Other Federal Awards",IF(ISERROR(VLOOKUP(D2192,'CFDA Program Titles Table'!A$2:C$2607,3,FALSE)),"",VLOOKUP(D2192,'CFDA Program Titles Table'!A$2:C$2607,3,FALSE)))</f>
        <v/>
      </c>
      <c r="J2192" s="70"/>
      <c r="K2192" s="70"/>
      <c r="L2192" s="2"/>
      <c r="M2192" s="10"/>
      <c r="N2192" s="10"/>
      <c r="R2192" s="17"/>
      <c r="S2192" s="106" t="str">
        <f>IFERROR(IF(J2192="Y", "Research And Development Programs Cluster:", VLOOKUP(D2192,'Cluster Info'!$A$2:$B$113,2,FALSE)), "Non Cluster:")</f>
        <v>Non Cluster:</v>
      </c>
      <c r="T2192" s="106">
        <f t="shared" si="170"/>
        <v>0</v>
      </c>
      <c r="U2192" s="106">
        <f t="shared" si="172"/>
        <v>0</v>
      </c>
      <c r="V2192" s="106">
        <f t="shared" si="173"/>
        <v>0</v>
      </c>
      <c r="W2192" s="119">
        <f t="shared" si="171"/>
        <v>0</v>
      </c>
      <c r="X2192" s="106">
        <f t="shared" si="174"/>
        <v>0</v>
      </c>
    </row>
    <row r="2193" spans="1:24" ht="14">
      <c r="A2193" s="198"/>
      <c r="D2193" s="1"/>
      <c r="E2193" s="1"/>
      <c r="F2193" s="187"/>
      <c r="G2193" s="187"/>
      <c r="H2193" s="80" t="str">
        <f>IF(ISERROR(IF(ISERROR(VLOOKUP((LEFT(D2193,2)),'Fed. Agency Identifier Table'!A$2:C$63,3,FALSE)),(VLOOKUP((LEFT(D2193,1)),'Fed. Agency Identifier Table'!A$2:C$63,3,FALSE)),(VLOOKUP((LEFT(D2193,2)),'Fed. Agency Identifier Table'!A$2:C$63,3,FALSE)))),"",(IF(ISERROR(VLOOKUP((LEFT(D2193,2)),'Fed. Agency Identifier Table'!A$2:C$63,3,FALSE)),(VLOOKUP((LEFT(D2193,1)),'Fed. Agency Identifier Table'!A$2:C$63,3,FALSE)),(VLOOKUP((LEFT(D2193,2)),'Fed. Agency Identifier Table'!A$2:C$63,3,FALSE)))))</f>
        <v/>
      </c>
      <c r="I2193" s="150" t="str">
        <f>IF(ISNUMBER(SEARCH("*.unk*",D2193)),"Other Federal Awards",IF(ISERROR(VLOOKUP(D2193,'CFDA Program Titles Table'!A$2:C$2607,3,FALSE)),"",VLOOKUP(D2193,'CFDA Program Titles Table'!A$2:C$2607,3,FALSE)))</f>
        <v/>
      </c>
      <c r="J2193" s="70"/>
      <c r="K2193" s="70"/>
      <c r="L2193" s="2"/>
      <c r="M2193" s="10"/>
      <c r="N2193" s="10"/>
      <c r="R2193" s="17"/>
      <c r="S2193" s="106" t="str">
        <f>IFERROR(IF(J2193="Y", "Research And Development Programs Cluster:", VLOOKUP(D2193,'Cluster Info'!$A$2:$B$113,2,FALSE)), "Non Cluster:")</f>
        <v>Non Cluster:</v>
      </c>
      <c r="T2193" s="106">
        <f t="shared" si="170"/>
        <v>0</v>
      </c>
      <c r="U2193" s="106">
        <f t="shared" si="172"/>
        <v>0</v>
      </c>
      <c r="V2193" s="106">
        <f t="shared" si="173"/>
        <v>0</v>
      </c>
      <c r="W2193" s="119">
        <f t="shared" si="171"/>
        <v>0</v>
      </c>
      <c r="X2193" s="106">
        <f t="shared" si="174"/>
        <v>0</v>
      </c>
    </row>
    <row r="2194" spans="1:24" ht="14">
      <c r="A2194" s="198"/>
      <c r="D2194" s="1"/>
      <c r="E2194" s="1"/>
      <c r="F2194" s="187"/>
      <c r="G2194" s="187"/>
      <c r="H2194" s="80" t="str">
        <f>IF(ISERROR(IF(ISERROR(VLOOKUP((LEFT(D2194,2)),'Fed. Agency Identifier Table'!A$2:C$63,3,FALSE)),(VLOOKUP((LEFT(D2194,1)),'Fed. Agency Identifier Table'!A$2:C$63,3,FALSE)),(VLOOKUP((LEFT(D2194,2)),'Fed. Agency Identifier Table'!A$2:C$63,3,FALSE)))),"",(IF(ISERROR(VLOOKUP((LEFT(D2194,2)),'Fed. Agency Identifier Table'!A$2:C$63,3,FALSE)),(VLOOKUP((LEFT(D2194,1)),'Fed. Agency Identifier Table'!A$2:C$63,3,FALSE)),(VLOOKUP((LEFT(D2194,2)),'Fed. Agency Identifier Table'!A$2:C$63,3,FALSE)))))</f>
        <v/>
      </c>
      <c r="I2194" s="150" t="str">
        <f>IF(ISNUMBER(SEARCH("*.unk*",D2194)),"Other Federal Awards",IF(ISERROR(VLOOKUP(D2194,'CFDA Program Titles Table'!A$2:C$2607,3,FALSE)),"",VLOOKUP(D2194,'CFDA Program Titles Table'!A$2:C$2607,3,FALSE)))</f>
        <v/>
      </c>
      <c r="J2194" s="70"/>
      <c r="K2194" s="70"/>
      <c r="L2194" s="2"/>
      <c r="M2194" s="10"/>
      <c r="N2194" s="10"/>
      <c r="R2194" s="17"/>
      <c r="S2194" s="106" t="str">
        <f>IFERROR(IF(J2194="Y", "Research And Development Programs Cluster:", VLOOKUP(D2194,'Cluster Info'!$A$2:$B$113,2,FALSE)), "Non Cluster:")</f>
        <v>Non Cluster:</v>
      </c>
      <c r="T2194" s="106">
        <f t="shared" si="170"/>
        <v>0</v>
      </c>
      <c r="U2194" s="106">
        <f t="shared" si="172"/>
        <v>0</v>
      </c>
      <c r="V2194" s="106">
        <f t="shared" si="173"/>
        <v>0</v>
      </c>
      <c r="W2194" s="119">
        <f t="shared" si="171"/>
        <v>0</v>
      </c>
      <c r="X2194" s="106">
        <f t="shared" si="174"/>
        <v>0</v>
      </c>
    </row>
    <row r="2195" spans="1:24" ht="14">
      <c r="A2195" s="198"/>
      <c r="D2195" s="1"/>
      <c r="E2195" s="1"/>
      <c r="F2195" s="187"/>
      <c r="G2195" s="187"/>
      <c r="H2195" s="80" t="str">
        <f>IF(ISERROR(IF(ISERROR(VLOOKUP((LEFT(D2195,2)),'Fed. Agency Identifier Table'!A$2:C$63,3,FALSE)),(VLOOKUP((LEFT(D2195,1)),'Fed. Agency Identifier Table'!A$2:C$63,3,FALSE)),(VLOOKUP((LEFT(D2195,2)),'Fed. Agency Identifier Table'!A$2:C$63,3,FALSE)))),"",(IF(ISERROR(VLOOKUP((LEFT(D2195,2)),'Fed. Agency Identifier Table'!A$2:C$63,3,FALSE)),(VLOOKUP((LEFT(D2195,1)),'Fed. Agency Identifier Table'!A$2:C$63,3,FALSE)),(VLOOKUP((LEFT(D2195,2)),'Fed. Agency Identifier Table'!A$2:C$63,3,FALSE)))))</f>
        <v/>
      </c>
      <c r="I2195" s="150" t="str">
        <f>IF(ISNUMBER(SEARCH("*.unk*",D2195)),"Other Federal Awards",IF(ISERROR(VLOOKUP(D2195,'CFDA Program Titles Table'!A$2:C$2607,3,FALSE)),"",VLOOKUP(D2195,'CFDA Program Titles Table'!A$2:C$2607,3,FALSE)))</f>
        <v/>
      </c>
      <c r="J2195" s="70"/>
      <c r="K2195" s="70"/>
      <c r="L2195" s="2"/>
      <c r="M2195" s="10"/>
      <c r="N2195" s="10"/>
      <c r="R2195" s="17"/>
      <c r="S2195" s="106" t="str">
        <f>IFERROR(IF(J2195="Y", "Research And Development Programs Cluster:", VLOOKUP(D2195,'Cluster Info'!$A$2:$B$113,2,FALSE)), "Non Cluster:")</f>
        <v>Non Cluster:</v>
      </c>
      <c r="T2195" s="106">
        <f t="shared" si="170"/>
        <v>0</v>
      </c>
      <c r="U2195" s="106">
        <f t="shared" si="172"/>
        <v>0</v>
      </c>
      <c r="V2195" s="106">
        <f t="shared" si="173"/>
        <v>0</v>
      </c>
      <c r="W2195" s="119">
        <f t="shared" si="171"/>
        <v>0</v>
      </c>
      <c r="X2195" s="106">
        <f t="shared" si="174"/>
        <v>0</v>
      </c>
    </row>
    <row r="2196" spans="1:24" ht="14">
      <c r="A2196" s="198"/>
      <c r="D2196" s="1"/>
      <c r="E2196" s="1"/>
      <c r="F2196" s="187"/>
      <c r="G2196" s="187"/>
      <c r="H2196" s="80" t="str">
        <f>IF(ISERROR(IF(ISERROR(VLOOKUP((LEFT(D2196,2)),'Fed. Agency Identifier Table'!A$2:C$63,3,FALSE)),(VLOOKUP((LEFT(D2196,1)),'Fed. Agency Identifier Table'!A$2:C$63,3,FALSE)),(VLOOKUP((LEFT(D2196,2)),'Fed. Agency Identifier Table'!A$2:C$63,3,FALSE)))),"",(IF(ISERROR(VLOOKUP((LEFT(D2196,2)),'Fed. Agency Identifier Table'!A$2:C$63,3,FALSE)),(VLOOKUP((LEFT(D2196,1)),'Fed. Agency Identifier Table'!A$2:C$63,3,FALSE)),(VLOOKUP((LEFT(D2196,2)),'Fed. Agency Identifier Table'!A$2:C$63,3,FALSE)))))</f>
        <v/>
      </c>
      <c r="I2196" s="150" t="str">
        <f>IF(ISNUMBER(SEARCH("*.unk*",D2196)),"Other Federal Awards",IF(ISERROR(VLOOKUP(D2196,'CFDA Program Titles Table'!A$2:C$2607,3,FALSE)),"",VLOOKUP(D2196,'CFDA Program Titles Table'!A$2:C$2607,3,FALSE)))</f>
        <v/>
      </c>
      <c r="J2196" s="70"/>
      <c r="K2196" s="70"/>
      <c r="L2196" s="2"/>
      <c r="M2196" s="10"/>
      <c r="N2196" s="10"/>
      <c r="R2196" s="17"/>
      <c r="S2196" s="106" t="str">
        <f>IFERROR(IF(J2196="Y", "Research And Development Programs Cluster:", VLOOKUP(D2196,'Cluster Info'!$A$2:$B$113,2,FALSE)), "Non Cluster:")</f>
        <v>Non Cluster:</v>
      </c>
      <c r="T2196" s="106">
        <f t="shared" si="170"/>
        <v>0</v>
      </c>
      <c r="U2196" s="106">
        <f t="shared" si="172"/>
        <v>0</v>
      </c>
      <c r="V2196" s="106">
        <f t="shared" si="173"/>
        <v>0</v>
      </c>
      <c r="W2196" s="119">
        <f t="shared" si="171"/>
        <v>0</v>
      </c>
      <c r="X2196" s="106">
        <f t="shared" si="174"/>
        <v>0</v>
      </c>
    </row>
    <row r="2197" spans="1:24" ht="14">
      <c r="A2197" s="198"/>
      <c r="D2197" s="1"/>
      <c r="E2197" s="1"/>
      <c r="F2197" s="187"/>
      <c r="G2197" s="187"/>
      <c r="H2197" s="80" t="str">
        <f>IF(ISERROR(IF(ISERROR(VLOOKUP((LEFT(D2197,2)),'Fed. Agency Identifier Table'!A$2:C$63,3,FALSE)),(VLOOKUP((LEFT(D2197,1)),'Fed. Agency Identifier Table'!A$2:C$63,3,FALSE)),(VLOOKUP((LEFT(D2197,2)),'Fed. Agency Identifier Table'!A$2:C$63,3,FALSE)))),"",(IF(ISERROR(VLOOKUP((LEFT(D2197,2)),'Fed. Agency Identifier Table'!A$2:C$63,3,FALSE)),(VLOOKUP((LEFT(D2197,1)),'Fed. Agency Identifier Table'!A$2:C$63,3,FALSE)),(VLOOKUP((LEFT(D2197,2)),'Fed. Agency Identifier Table'!A$2:C$63,3,FALSE)))))</f>
        <v/>
      </c>
      <c r="I2197" s="150" t="str">
        <f>IF(ISNUMBER(SEARCH("*.unk*",D2197)),"Other Federal Awards",IF(ISERROR(VLOOKUP(D2197,'CFDA Program Titles Table'!A$2:C$2607,3,FALSE)),"",VLOOKUP(D2197,'CFDA Program Titles Table'!A$2:C$2607,3,FALSE)))</f>
        <v/>
      </c>
      <c r="J2197" s="70"/>
      <c r="K2197" s="70"/>
      <c r="L2197" s="2"/>
      <c r="M2197" s="10"/>
      <c r="N2197" s="10"/>
      <c r="R2197" s="17"/>
      <c r="S2197" s="106" t="str">
        <f>IFERROR(IF(J2197="Y", "Research And Development Programs Cluster:", VLOOKUP(D2197,'Cluster Info'!$A$2:$B$113,2,FALSE)), "Non Cluster:")</f>
        <v>Non Cluster:</v>
      </c>
      <c r="T2197" s="106">
        <f t="shared" si="170"/>
        <v>0</v>
      </c>
      <c r="U2197" s="106">
        <f t="shared" si="172"/>
        <v>0</v>
      </c>
      <c r="V2197" s="106">
        <f t="shared" si="173"/>
        <v>0</v>
      </c>
      <c r="W2197" s="119">
        <f t="shared" si="171"/>
        <v>0</v>
      </c>
      <c r="X2197" s="106">
        <f t="shared" si="174"/>
        <v>0</v>
      </c>
    </row>
    <row r="2198" spans="1:24" ht="14">
      <c r="A2198" s="198"/>
      <c r="D2198" s="1"/>
      <c r="E2198" s="1"/>
      <c r="F2198" s="187"/>
      <c r="G2198" s="187"/>
      <c r="H2198" s="80" t="str">
        <f>IF(ISERROR(IF(ISERROR(VLOOKUP((LEFT(D2198,2)),'Fed. Agency Identifier Table'!A$2:C$63,3,FALSE)),(VLOOKUP((LEFT(D2198,1)),'Fed. Agency Identifier Table'!A$2:C$63,3,FALSE)),(VLOOKUP((LEFT(D2198,2)),'Fed. Agency Identifier Table'!A$2:C$63,3,FALSE)))),"",(IF(ISERROR(VLOOKUP((LEFT(D2198,2)),'Fed. Agency Identifier Table'!A$2:C$63,3,FALSE)),(VLOOKUP((LEFT(D2198,1)),'Fed. Agency Identifier Table'!A$2:C$63,3,FALSE)),(VLOOKUP((LEFT(D2198,2)),'Fed. Agency Identifier Table'!A$2:C$63,3,FALSE)))))</f>
        <v/>
      </c>
      <c r="I2198" s="150" t="str">
        <f>IF(ISNUMBER(SEARCH("*.unk*",D2198)),"Other Federal Awards",IF(ISERROR(VLOOKUP(D2198,'CFDA Program Titles Table'!A$2:C$2607,3,FALSE)),"",VLOOKUP(D2198,'CFDA Program Titles Table'!A$2:C$2607,3,FALSE)))</f>
        <v/>
      </c>
      <c r="J2198" s="70"/>
      <c r="K2198" s="70"/>
      <c r="L2198" s="2"/>
      <c r="M2198" s="10"/>
      <c r="N2198" s="10"/>
      <c r="R2198" s="17"/>
      <c r="S2198" s="106" t="str">
        <f>IFERROR(IF(J2198="Y", "Research And Development Programs Cluster:", VLOOKUP(D2198,'Cluster Info'!$A$2:$B$113,2,FALSE)), "Non Cluster:")</f>
        <v>Non Cluster:</v>
      </c>
      <c r="T2198" s="106">
        <f t="shared" si="170"/>
        <v>0</v>
      </c>
      <c r="U2198" s="106">
        <f t="shared" si="172"/>
        <v>0</v>
      </c>
      <c r="V2198" s="106">
        <f t="shared" si="173"/>
        <v>0</v>
      </c>
      <c r="W2198" s="119">
        <f t="shared" si="171"/>
        <v>0</v>
      </c>
      <c r="X2198" s="106">
        <f t="shared" si="174"/>
        <v>0</v>
      </c>
    </row>
    <row r="2199" spans="1:24" ht="14">
      <c r="A2199" s="198"/>
      <c r="D2199" s="1"/>
      <c r="E2199" s="1"/>
      <c r="F2199" s="187"/>
      <c r="G2199" s="187"/>
      <c r="H2199" s="80" t="str">
        <f>IF(ISERROR(IF(ISERROR(VLOOKUP((LEFT(D2199,2)),'Fed. Agency Identifier Table'!A$2:C$63,3,FALSE)),(VLOOKUP((LEFT(D2199,1)),'Fed. Agency Identifier Table'!A$2:C$63,3,FALSE)),(VLOOKUP((LEFT(D2199,2)),'Fed. Agency Identifier Table'!A$2:C$63,3,FALSE)))),"",(IF(ISERROR(VLOOKUP((LEFT(D2199,2)),'Fed. Agency Identifier Table'!A$2:C$63,3,FALSE)),(VLOOKUP((LEFT(D2199,1)),'Fed. Agency Identifier Table'!A$2:C$63,3,FALSE)),(VLOOKUP((LEFT(D2199,2)),'Fed. Agency Identifier Table'!A$2:C$63,3,FALSE)))))</f>
        <v/>
      </c>
      <c r="I2199" s="150" t="str">
        <f>IF(ISNUMBER(SEARCH("*.unk*",D2199)),"Other Federal Awards",IF(ISERROR(VLOOKUP(D2199,'CFDA Program Titles Table'!A$2:C$2607,3,FALSE)),"",VLOOKUP(D2199,'CFDA Program Titles Table'!A$2:C$2607,3,FALSE)))</f>
        <v/>
      </c>
      <c r="J2199" s="70"/>
      <c r="K2199" s="70"/>
      <c r="L2199" s="2"/>
      <c r="M2199" s="10"/>
      <c r="N2199" s="10"/>
      <c r="R2199" s="17"/>
      <c r="S2199" s="106" t="str">
        <f>IFERROR(IF(J2199="Y", "Research And Development Programs Cluster:", VLOOKUP(D2199,'Cluster Info'!$A$2:$B$113,2,FALSE)), "Non Cluster:")</f>
        <v>Non Cluster:</v>
      </c>
      <c r="T2199" s="106">
        <f t="shared" si="170"/>
        <v>0</v>
      </c>
      <c r="U2199" s="106">
        <f t="shared" si="172"/>
        <v>0</v>
      </c>
      <c r="V2199" s="106">
        <f t="shared" si="173"/>
        <v>0</v>
      </c>
      <c r="W2199" s="119">
        <f t="shared" si="171"/>
        <v>0</v>
      </c>
      <c r="X2199" s="106">
        <f t="shared" si="174"/>
        <v>0</v>
      </c>
    </row>
    <row r="2200" spans="1:24" ht="14">
      <c r="A2200" s="198"/>
      <c r="D2200" s="1"/>
      <c r="E2200" s="1"/>
      <c r="F2200" s="187"/>
      <c r="G2200" s="187"/>
      <c r="H2200" s="80" t="str">
        <f>IF(ISERROR(IF(ISERROR(VLOOKUP((LEFT(D2200,2)),'Fed. Agency Identifier Table'!A$2:C$63,3,FALSE)),(VLOOKUP((LEFT(D2200,1)),'Fed. Agency Identifier Table'!A$2:C$63,3,FALSE)),(VLOOKUP((LEFT(D2200,2)),'Fed. Agency Identifier Table'!A$2:C$63,3,FALSE)))),"",(IF(ISERROR(VLOOKUP((LEFT(D2200,2)),'Fed. Agency Identifier Table'!A$2:C$63,3,FALSE)),(VLOOKUP((LEFT(D2200,1)),'Fed. Agency Identifier Table'!A$2:C$63,3,FALSE)),(VLOOKUP((LEFT(D2200,2)),'Fed. Agency Identifier Table'!A$2:C$63,3,FALSE)))))</f>
        <v/>
      </c>
      <c r="I2200" s="150" t="str">
        <f>IF(ISNUMBER(SEARCH("*.unk*",D2200)),"Other Federal Awards",IF(ISERROR(VLOOKUP(D2200,'CFDA Program Titles Table'!A$2:C$2607,3,FALSE)),"",VLOOKUP(D2200,'CFDA Program Titles Table'!A$2:C$2607,3,FALSE)))</f>
        <v/>
      </c>
      <c r="J2200" s="70"/>
      <c r="K2200" s="70"/>
      <c r="L2200" s="2"/>
      <c r="M2200" s="10"/>
      <c r="N2200" s="10"/>
      <c r="R2200" s="17"/>
      <c r="S2200" s="106" t="str">
        <f>IFERROR(IF(J2200="Y", "Research And Development Programs Cluster:", VLOOKUP(D2200,'Cluster Info'!$A$2:$B$113,2,FALSE)), "Non Cluster:")</f>
        <v>Non Cluster:</v>
      </c>
      <c r="T2200" s="106">
        <f t="shared" si="170"/>
        <v>0</v>
      </c>
      <c r="U2200" s="106">
        <f t="shared" si="172"/>
        <v>0</v>
      </c>
      <c r="V2200" s="106">
        <f t="shared" si="173"/>
        <v>0</v>
      </c>
      <c r="W2200" s="119">
        <f t="shared" si="171"/>
        <v>0</v>
      </c>
      <c r="X2200" s="106">
        <f t="shared" si="174"/>
        <v>0</v>
      </c>
    </row>
    <row r="2201" spans="1:24" ht="14">
      <c r="A2201" s="198"/>
      <c r="D2201" s="1"/>
      <c r="E2201" s="1"/>
      <c r="F2201" s="187"/>
      <c r="G2201" s="187"/>
      <c r="H2201" s="80" t="str">
        <f>IF(ISERROR(IF(ISERROR(VLOOKUP((LEFT(D2201,2)),'Fed. Agency Identifier Table'!A$2:C$63,3,FALSE)),(VLOOKUP((LEFT(D2201,1)),'Fed. Agency Identifier Table'!A$2:C$63,3,FALSE)),(VLOOKUP((LEFT(D2201,2)),'Fed. Agency Identifier Table'!A$2:C$63,3,FALSE)))),"",(IF(ISERROR(VLOOKUP((LEFT(D2201,2)),'Fed. Agency Identifier Table'!A$2:C$63,3,FALSE)),(VLOOKUP((LEFT(D2201,1)),'Fed. Agency Identifier Table'!A$2:C$63,3,FALSE)),(VLOOKUP((LEFT(D2201,2)),'Fed. Agency Identifier Table'!A$2:C$63,3,FALSE)))))</f>
        <v/>
      </c>
      <c r="I2201" s="150" t="str">
        <f>IF(ISNUMBER(SEARCH("*.unk*",D2201)),"Other Federal Awards",IF(ISERROR(VLOOKUP(D2201,'CFDA Program Titles Table'!A$2:C$2607,3,FALSE)),"",VLOOKUP(D2201,'CFDA Program Titles Table'!A$2:C$2607,3,FALSE)))</f>
        <v/>
      </c>
      <c r="J2201" s="70"/>
      <c r="K2201" s="70"/>
      <c r="L2201" s="2"/>
      <c r="M2201" s="10"/>
      <c r="N2201" s="10"/>
      <c r="R2201" s="17"/>
      <c r="S2201" s="106" t="str">
        <f>IFERROR(IF(J2201="Y", "Research And Development Programs Cluster:", VLOOKUP(D2201,'Cluster Info'!$A$2:$B$113,2,FALSE)), "Non Cluster:")</f>
        <v>Non Cluster:</v>
      </c>
      <c r="T2201" s="106">
        <f t="shared" si="170"/>
        <v>0</v>
      </c>
      <c r="U2201" s="106">
        <f t="shared" si="172"/>
        <v>0</v>
      </c>
      <c r="V2201" s="106">
        <f t="shared" si="173"/>
        <v>0</v>
      </c>
      <c r="W2201" s="119">
        <f t="shared" si="171"/>
        <v>0</v>
      </c>
      <c r="X2201" s="106">
        <f t="shared" si="174"/>
        <v>0</v>
      </c>
    </row>
    <row r="2202" spans="1:24" ht="14">
      <c r="A2202" s="198"/>
      <c r="D2202" s="1"/>
      <c r="E2202" s="1"/>
      <c r="F2202" s="187"/>
      <c r="G2202" s="187"/>
      <c r="H2202" s="80" t="str">
        <f>IF(ISERROR(IF(ISERROR(VLOOKUP((LEFT(D2202,2)),'Fed. Agency Identifier Table'!A$2:C$63,3,FALSE)),(VLOOKUP((LEFT(D2202,1)),'Fed. Agency Identifier Table'!A$2:C$63,3,FALSE)),(VLOOKUP((LEFT(D2202,2)),'Fed. Agency Identifier Table'!A$2:C$63,3,FALSE)))),"",(IF(ISERROR(VLOOKUP((LEFT(D2202,2)),'Fed. Agency Identifier Table'!A$2:C$63,3,FALSE)),(VLOOKUP((LEFT(D2202,1)),'Fed. Agency Identifier Table'!A$2:C$63,3,FALSE)),(VLOOKUP((LEFT(D2202,2)),'Fed. Agency Identifier Table'!A$2:C$63,3,FALSE)))))</f>
        <v/>
      </c>
      <c r="I2202" s="150" t="str">
        <f>IF(ISNUMBER(SEARCH("*.unk*",D2202)),"Other Federal Awards",IF(ISERROR(VLOOKUP(D2202,'CFDA Program Titles Table'!A$2:C$2607,3,FALSE)),"",VLOOKUP(D2202,'CFDA Program Titles Table'!A$2:C$2607,3,FALSE)))</f>
        <v/>
      </c>
      <c r="J2202" s="70"/>
      <c r="K2202" s="70"/>
      <c r="L2202" s="2"/>
      <c r="M2202" s="10"/>
      <c r="N2202" s="10"/>
      <c r="R2202" s="17"/>
      <c r="S2202" s="106" t="str">
        <f>IFERROR(IF(J2202="Y", "Research And Development Programs Cluster:", VLOOKUP(D2202,'Cluster Info'!$A$2:$B$113,2,FALSE)), "Non Cluster:")</f>
        <v>Non Cluster:</v>
      </c>
      <c r="T2202" s="106">
        <f t="shared" si="170"/>
        <v>0</v>
      </c>
      <c r="U2202" s="106">
        <f t="shared" si="172"/>
        <v>0</v>
      </c>
      <c r="V2202" s="106">
        <f t="shared" si="173"/>
        <v>0</v>
      </c>
      <c r="W2202" s="119">
        <f t="shared" si="171"/>
        <v>0</v>
      </c>
      <c r="X2202" s="106">
        <f t="shared" si="174"/>
        <v>0</v>
      </c>
    </row>
    <row r="2203" spans="1:24" ht="14">
      <c r="A2203" s="198"/>
      <c r="D2203" s="1"/>
      <c r="E2203" s="1"/>
      <c r="F2203" s="187"/>
      <c r="G2203" s="187"/>
      <c r="H2203" s="80" t="str">
        <f>IF(ISERROR(IF(ISERROR(VLOOKUP((LEFT(D2203,2)),'Fed. Agency Identifier Table'!A$2:C$63,3,FALSE)),(VLOOKUP((LEFT(D2203,1)),'Fed. Agency Identifier Table'!A$2:C$63,3,FALSE)),(VLOOKUP((LEFT(D2203,2)),'Fed. Agency Identifier Table'!A$2:C$63,3,FALSE)))),"",(IF(ISERROR(VLOOKUP((LEFT(D2203,2)),'Fed. Agency Identifier Table'!A$2:C$63,3,FALSE)),(VLOOKUP((LEFT(D2203,1)),'Fed. Agency Identifier Table'!A$2:C$63,3,FALSE)),(VLOOKUP((LEFT(D2203,2)),'Fed. Agency Identifier Table'!A$2:C$63,3,FALSE)))))</f>
        <v/>
      </c>
      <c r="I2203" s="150" t="str">
        <f>IF(ISNUMBER(SEARCH("*.unk*",D2203)),"Other Federal Awards",IF(ISERROR(VLOOKUP(D2203,'CFDA Program Titles Table'!A$2:C$2607,3,FALSE)),"",VLOOKUP(D2203,'CFDA Program Titles Table'!A$2:C$2607,3,FALSE)))</f>
        <v/>
      </c>
      <c r="J2203" s="70"/>
      <c r="K2203" s="70"/>
      <c r="L2203" s="2"/>
      <c r="M2203" s="10"/>
      <c r="N2203" s="10"/>
      <c r="R2203" s="17"/>
      <c r="S2203" s="106" t="str">
        <f>IFERROR(IF(J2203="Y", "Research And Development Programs Cluster:", VLOOKUP(D2203,'Cluster Info'!$A$2:$B$113,2,FALSE)), "Non Cluster:")</f>
        <v>Non Cluster:</v>
      </c>
      <c r="T2203" s="106">
        <f t="shared" si="170"/>
        <v>0</v>
      </c>
      <c r="U2203" s="106">
        <f t="shared" si="172"/>
        <v>0</v>
      </c>
      <c r="V2203" s="106">
        <f t="shared" si="173"/>
        <v>0</v>
      </c>
      <c r="W2203" s="119">
        <f t="shared" si="171"/>
        <v>0</v>
      </c>
      <c r="X2203" s="106">
        <f t="shared" si="174"/>
        <v>0</v>
      </c>
    </row>
    <row r="2204" spans="1:24" ht="14">
      <c r="A2204" s="198"/>
      <c r="D2204" s="1"/>
      <c r="E2204" s="1"/>
      <c r="F2204" s="187"/>
      <c r="G2204" s="187"/>
      <c r="H2204" s="80" t="str">
        <f>IF(ISERROR(IF(ISERROR(VLOOKUP((LEFT(D2204,2)),'Fed. Agency Identifier Table'!A$2:C$63,3,FALSE)),(VLOOKUP((LEFT(D2204,1)),'Fed. Agency Identifier Table'!A$2:C$63,3,FALSE)),(VLOOKUP((LEFT(D2204,2)),'Fed. Agency Identifier Table'!A$2:C$63,3,FALSE)))),"",(IF(ISERROR(VLOOKUP((LEFT(D2204,2)),'Fed. Agency Identifier Table'!A$2:C$63,3,FALSE)),(VLOOKUP((LEFT(D2204,1)),'Fed. Agency Identifier Table'!A$2:C$63,3,FALSE)),(VLOOKUP((LEFT(D2204,2)),'Fed. Agency Identifier Table'!A$2:C$63,3,FALSE)))))</f>
        <v/>
      </c>
      <c r="I2204" s="150" t="str">
        <f>IF(ISNUMBER(SEARCH("*.unk*",D2204)),"Other Federal Awards",IF(ISERROR(VLOOKUP(D2204,'CFDA Program Titles Table'!A$2:C$2607,3,FALSE)),"",VLOOKUP(D2204,'CFDA Program Titles Table'!A$2:C$2607,3,FALSE)))</f>
        <v/>
      </c>
      <c r="J2204" s="70"/>
      <c r="K2204" s="70"/>
      <c r="L2204" s="2"/>
      <c r="M2204" s="10"/>
      <c r="N2204" s="10"/>
      <c r="R2204" s="17"/>
      <c r="S2204" s="106" t="str">
        <f>IFERROR(IF(J2204="Y", "Research And Development Programs Cluster:", VLOOKUP(D2204,'Cluster Info'!$A$2:$B$113,2,FALSE)), "Non Cluster:")</f>
        <v>Non Cluster:</v>
      </c>
      <c r="T2204" s="106">
        <f t="shared" si="170"/>
        <v>0</v>
      </c>
      <c r="U2204" s="106">
        <f t="shared" si="172"/>
        <v>0</v>
      </c>
      <c r="V2204" s="106">
        <f t="shared" si="173"/>
        <v>0</v>
      </c>
      <c r="W2204" s="119">
        <f t="shared" si="171"/>
        <v>0</v>
      </c>
      <c r="X2204" s="106">
        <f t="shared" si="174"/>
        <v>0</v>
      </c>
    </row>
    <row r="2205" spans="1:24" ht="14">
      <c r="A2205" s="198"/>
      <c r="D2205" s="1"/>
      <c r="E2205" s="1"/>
      <c r="F2205" s="187"/>
      <c r="G2205" s="187"/>
      <c r="H2205" s="80" t="str">
        <f>IF(ISERROR(IF(ISERROR(VLOOKUP((LEFT(D2205,2)),'Fed. Agency Identifier Table'!A$2:C$63,3,FALSE)),(VLOOKUP((LEFT(D2205,1)),'Fed. Agency Identifier Table'!A$2:C$63,3,FALSE)),(VLOOKUP((LEFT(D2205,2)),'Fed. Agency Identifier Table'!A$2:C$63,3,FALSE)))),"",(IF(ISERROR(VLOOKUP((LEFT(D2205,2)),'Fed. Agency Identifier Table'!A$2:C$63,3,FALSE)),(VLOOKUP((LEFT(D2205,1)),'Fed. Agency Identifier Table'!A$2:C$63,3,FALSE)),(VLOOKUP((LEFT(D2205,2)),'Fed. Agency Identifier Table'!A$2:C$63,3,FALSE)))))</f>
        <v/>
      </c>
      <c r="I2205" s="150" t="str">
        <f>IF(ISNUMBER(SEARCH("*.unk*",D2205)),"Other Federal Awards",IF(ISERROR(VLOOKUP(D2205,'CFDA Program Titles Table'!A$2:C$2607,3,FALSE)),"",VLOOKUP(D2205,'CFDA Program Titles Table'!A$2:C$2607,3,FALSE)))</f>
        <v/>
      </c>
      <c r="J2205" s="70"/>
      <c r="K2205" s="70"/>
      <c r="L2205" s="2"/>
      <c r="M2205" s="10"/>
      <c r="N2205" s="10"/>
      <c r="R2205" s="17"/>
      <c r="S2205" s="106" t="str">
        <f>IFERROR(IF(J2205="Y", "Research And Development Programs Cluster:", VLOOKUP(D2205,'Cluster Info'!$A$2:$B$113,2,FALSE)), "Non Cluster:")</f>
        <v>Non Cluster:</v>
      </c>
      <c r="T2205" s="106">
        <f t="shared" si="170"/>
        <v>0</v>
      </c>
      <c r="U2205" s="106">
        <f t="shared" si="172"/>
        <v>0</v>
      </c>
      <c r="V2205" s="106">
        <f t="shared" si="173"/>
        <v>0</v>
      </c>
      <c r="W2205" s="119">
        <f t="shared" si="171"/>
        <v>0</v>
      </c>
      <c r="X2205" s="106">
        <f t="shared" si="174"/>
        <v>0</v>
      </c>
    </row>
    <row r="2206" spans="1:24" ht="14">
      <c r="A2206" s="198"/>
      <c r="D2206" s="1"/>
      <c r="E2206" s="1"/>
      <c r="F2206" s="187"/>
      <c r="G2206" s="187"/>
      <c r="H2206" s="80" t="str">
        <f>IF(ISERROR(IF(ISERROR(VLOOKUP((LEFT(D2206,2)),'Fed. Agency Identifier Table'!A$2:C$63,3,FALSE)),(VLOOKUP((LEFT(D2206,1)),'Fed. Agency Identifier Table'!A$2:C$63,3,FALSE)),(VLOOKUP((LEFT(D2206,2)),'Fed. Agency Identifier Table'!A$2:C$63,3,FALSE)))),"",(IF(ISERROR(VLOOKUP((LEFT(D2206,2)),'Fed. Agency Identifier Table'!A$2:C$63,3,FALSE)),(VLOOKUP((LEFT(D2206,1)),'Fed. Agency Identifier Table'!A$2:C$63,3,FALSE)),(VLOOKUP((LEFT(D2206,2)),'Fed. Agency Identifier Table'!A$2:C$63,3,FALSE)))))</f>
        <v/>
      </c>
      <c r="I2206" s="150" t="str">
        <f>IF(ISNUMBER(SEARCH("*.unk*",D2206)),"Other Federal Awards",IF(ISERROR(VLOOKUP(D2206,'CFDA Program Titles Table'!A$2:C$2607,3,FALSE)),"",VLOOKUP(D2206,'CFDA Program Titles Table'!A$2:C$2607,3,FALSE)))</f>
        <v/>
      </c>
      <c r="J2206" s="70"/>
      <c r="K2206" s="70"/>
      <c r="L2206" s="2"/>
      <c r="M2206" s="10"/>
      <c r="N2206" s="10"/>
      <c r="R2206" s="17"/>
      <c r="S2206" s="106" t="str">
        <f>IFERROR(IF(J2206="Y", "Research And Development Programs Cluster:", VLOOKUP(D2206,'Cluster Info'!$A$2:$B$113,2,FALSE)), "Non Cluster:")</f>
        <v>Non Cluster:</v>
      </c>
      <c r="T2206" s="106">
        <f t="shared" si="170"/>
        <v>0</v>
      </c>
      <c r="U2206" s="106">
        <f t="shared" si="172"/>
        <v>0</v>
      </c>
      <c r="V2206" s="106">
        <f t="shared" si="173"/>
        <v>0</v>
      </c>
      <c r="W2206" s="119">
        <f t="shared" si="171"/>
        <v>0</v>
      </c>
      <c r="X2206" s="106">
        <f t="shared" si="174"/>
        <v>0</v>
      </c>
    </row>
    <row r="2207" spans="1:24" ht="14">
      <c r="A2207" s="198"/>
      <c r="D2207" s="1"/>
      <c r="E2207" s="1"/>
      <c r="F2207" s="187"/>
      <c r="G2207" s="187"/>
      <c r="H2207" s="80" t="str">
        <f>IF(ISERROR(IF(ISERROR(VLOOKUP((LEFT(D2207,2)),'Fed. Agency Identifier Table'!A$2:C$63,3,FALSE)),(VLOOKUP((LEFT(D2207,1)),'Fed. Agency Identifier Table'!A$2:C$63,3,FALSE)),(VLOOKUP((LEFT(D2207,2)),'Fed. Agency Identifier Table'!A$2:C$63,3,FALSE)))),"",(IF(ISERROR(VLOOKUP((LEFT(D2207,2)),'Fed. Agency Identifier Table'!A$2:C$63,3,FALSE)),(VLOOKUP((LEFT(D2207,1)),'Fed. Agency Identifier Table'!A$2:C$63,3,FALSE)),(VLOOKUP((LEFT(D2207,2)),'Fed. Agency Identifier Table'!A$2:C$63,3,FALSE)))))</f>
        <v/>
      </c>
      <c r="I2207" s="150" t="str">
        <f>IF(ISNUMBER(SEARCH("*.unk*",D2207)),"Other Federal Awards",IF(ISERROR(VLOOKUP(D2207,'CFDA Program Titles Table'!A$2:C$2607,3,FALSE)),"",VLOOKUP(D2207,'CFDA Program Titles Table'!A$2:C$2607,3,FALSE)))</f>
        <v/>
      </c>
      <c r="J2207" s="70"/>
      <c r="K2207" s="70"/>
      <c r="L2207" s="2"/>
      <c r="M2207" s="10"/>
      <c r="N2207" s="10"/>
      <c r="R2207" s="17"/>
      <c r="S2207" s="106" t="str">
        <f>IFERROR(IF(J2207="Y", "Research And Development Programs Cluster:", VLOOKUP(D2207,'Cluster Info'!$A$2:$B$113,2,FALSE)), "Non Cluster:")</f>
        <v>Non Cluster:</v>
      </c>
      <c r="T2207" s="106">
        <f t="shared" si="170"/>
        <v>0</v>
      </c>
      <c r="U2207" s="106">
        <f t="shared" si="172"/>
        <v>0</v>
      </c>
      <c r="V2207" s="106">
        <f t="shared" si="173"/>
        <v>0</v>
      </c>
      <c r="W2207" s="119">
        <f t="shared" si="171"/>
        <v>0</v>
      </c>
      <c r="X2207" s="106">
        <f t="shared" si="174"/>
        <v>0</v>
      </c>
    </row>
    <row r="2208" spans="1:24" ht="14">
      <c r="A2208" s="198"/>
      <c r="D2208" s="1"/>
      <c r="E2208" s="1"/>
      <c r="F2208" s="187"/>
      <c r="G2208" s="187"/>
      <c r="H2208" s="80" t="str">
        <f>IF(ISERROR(IF(ISERROR(VLOOKUP((LEFT(D2208,2)),'Fed. Agency Identifier Table'!A$2:C$63,3,FALSE)),(VLOOKUP((LEFT(D2208,1)),'Fed. Agency Identifier Table'!A$2:C$63,3,FALSE)),(VLOOKUP((LEFT(D2208,2)),'Fed. Agency Identifier Table'!A$2:C$63,3,FALSE)))),"",(IF(ISERROR(VLOOKUP((LEFT(D2208,2)),'Fed. Agency Identifier Table'!A$2:C$63,3,FALSE)),(VLOOKUP((LEFT(D2208,1)),'Fed. Agency Identifier Table'!A$2:C$63,3,FALSE)),(VLOOKUP((LEFT(D2208,2)),'Fed. Agency Identifier Table'!A$2:C$63,3,FALSE)))))</f>
        <v/>
      </c>
      <c r="I2208" s="150" t="str">
        <f>IF(ISNUMBER(SEARCH("*.unk*",D2208)),"Other Federal Awards",IF(ISERROR(VLOOKUP(D2208,'CFDA Program Titles Table'!A$2:C$2607,3,FALSE)),"",VLOOKUP(D2208,'CFDA Program Titles Table'!A$2:C$2607,3,FALSE)))</f>
        <v/>
      </c>
      <c r="J2208" s="70"/>
      <c r="K2208" s="70"/>
      <c r="L2208" s="2"/>
      <c r="M2208" s="10"/>
      <c r="N2208" s="10"/>
      <c r="R2208" s="17"/>
      <c r="S2208" s="106" t="str">
        <f>IFERROR(IF(J2208="Y", "Research And Development Programs Cluster:", VLOOKUP(D2208,'Cluster Info'!$A$2:$B$113,2,FALSE)), "Non Cluster:")</f>
        <v>Non Cluster:</v>
      </c>
      <c r="T2208" s="106">
        <f t="shared" si="170"/>
        <v>0</v>
      </c>
      <c r="U2208" s="106">
        <f t="shared" si="172"/>
        <v>0</v>
      </c>
      <c r="V2208" s="106">
        <f t="shared" si="173"/>
        <v>0</v>
      </c>
      <c r="W2208" s="119">
        <f t="shared" si="171"/>
        <v>0</v>
      </c>
      <c r="X2208" s="106">
        <f t="shared" si="174"/>
        <v>0</v>
      </c>
    </row>
    <row r="2209" spans="1:24" ht="14">
      <c r="A2209" s="198"/>
      <c r="D2209" s="1"/>
      <c r="E2209" s="1"/>
      <c r="F2209" s="187"/>
      <c r="G2209" s="187"/>
      <c r="H2209" s="80" t="str">
        <f>IF(ISERROR(IF(ISERROR(VLOOKUP((LEFT(D2209,2)),'Fed. Agency Identifier Table'!A$2:C$63,3,FALSE)),(VLOOKUP((LEFT(D2209,1)),'Fed. Agency Identifier Table'!A$2:C$63,3,FALSE)),(VLOOKUP((LEFT(D2209,2)),'Fed. Agency Identifier Table'!A$2:C$63,3,FALSE)))),"",(IF(ISERROR(VLOOKUP((LEFT(D2209,2)),'Fed. Agency Identifier Table'!A$2:C$63,3,FALSE)),(VLOOKUP((LEFT(D2209,1)),'Fed. Agency Identifier Table'!A$2:C$63,3,FALSE)),(VLOOKUP((LEFT(D2209,2)),'Fed. Agency Identifier Table'!A$2:C$63,3,FALSE)))))</f>
        <v/>
      </c>
      <c r="I2209" s="150" t="str">
        <f>IF(ISNUMBER(SEARCH("*.unk*",D2209)),"Other Federal Awards",IF(ISERROR(VLOOKUP(D2209,'CFDA Program Titles Table'!A$2:C$2607,3,FALSE)),"",VLOOKUP(D2209,'CFDA Program Titles Table'!A$2:C$2607,3,FALSE)))</f>
        <v/>
      </c>
      <c r="J2209" s="70"/>
      <c r="K2209" s="70"/>
      <c r="L2209" s="2"/>
      <c r="M2209" s="10"/>
      <c r="N2209" s="10"/>
      <c r="R2209" s="17"/>
      <c r="S2209" s="106" t="str">
        <f>IFERROR(IF(J2209="Y", "Research And Development Programs Cluster:", VLOOKUP(D2209,'Cluster Info'!$A$2:$B$113,2,FALSE)), "Non Cluster:")</f>
        <v>Non Cluster:</v>
      </c>
      <c r="T2209" s="106">
        <f t="shared" si="170"/>
        <v>0</v>
      </c>
      <c r="U2209" s="106">
        <f t="shared" si="172"/>
        <v>0</v>
      </c>
      <c r="V2209" s="106">
        <f t="shared" si="173"/>
        <v>0</v>
      </c>
      <c r="W2209" s="119">
        <f t="shared" si="171"/>
        <v>0</v>
      </c>
      <c r="X2209" s="106">
        <f t="shared" si="174"/>
        <v>0</v>
      </c>
    </row>
    <row r="2210" spans="1:24" ht="14">
      <c r="A2210" s="198"/>
      <c r="D2210" s="1"/>
      <c r="E2210" s="1"/>
      <c r="F2210" s="187"/>
      <c r="G2210" s="187"/>
      <c r="H2210" s="80" t="str">
        <f>IF(ISERROR(IF(ISERROR(VLOOKUP((LEFT(D2210,2)),'Fed. Agency Identifier Table'!A$2:C$63,3,FALSE)),(VLOOKUP((LEFT(D2210,1)),'Fed. Agency Identifier Table'!A$2:C$63,3,FALSE)),(VLOOKUP((LEFT(D2210,2)),'Fed. Agency Identifier Table'!A$2:C$63,3,FALSE)))),"",(IF(ISERROR(VLOOKUP((LEFT(D2210,2)),'Fed. Agency Identifier Table'!A$2:C$63,3,FALSE)),(VLOOKUP((LEFT(D2210,1)),'Fed. Agency Identifier Table'!A$2:C$63,3,FALSE)),(VLOOKUP((LEFT(D2210,2)),'Fed. Agency Identifier Table'!A$2:C$63,3,FALSE)))))</f>
        <v/>
      </c>
      <c r="I2210" s="150" t="str">
        <f>IF(ISNUMBER(SEARCH("*.unk*",D2210)),"Other Federal Awards",IF(ISERROR(VLOOKUP(D2210,'CFDA Program Titles Table'!A$2:C$2607,3,FALSE)),"",VLOOKUP(D2210,'CFDA Program Titles Table'!A$2:C$2607,3,FALSE)))</f>
        <v/>
      </c>
      <c r="J2210" s="70"/>
      <c r="K2210" s="70"/>
      <c r="L2210" s="2"/>
      <c r="M2210" s="10"/>
      <c r="N2210" s="10"/>
      <c r="R2210" s="17"/>
      <c r="S2210" s="106" t="str">
        <f>IFERROR(IF(J2210="Y", "Research And Development Programs Cluster:", VLOOKUP(D2210,'Cluster Info'!$A$2:$B$113,2,FALSE)), "Non Cluster:")</f>
        <v>Non Cluster:</v>
      </c>
      <c r="T2210" s="106">
        <f t="shared" si="170"/>
        <v>0</v>
      </c>
      <c r="U2210" s="106">
        <f t="shared" si="172"/>
        <v>0</v>
      </c>
      <c r="V2210" s="106">
        <f t="shared" si="173"/>
        <v>0</v>
      </c>
      <c r="W2210" s="119">
        <f t="shared" si="171"/>
        <v>0</v>
      </c>
      <c r="X2210" s="106">
        <f t="shared" si="174"/>
        <v>0</v>
      </c>
    </row>
    <row r="2211" spans="1:24" ht="14">
      <c r="A2211" s="198"/>
      <c r="D2211" s="1"/>
      <c r="E2211" s="1"/>
      <c r="F2211" s="187"/>
      <c r="G2211" s="187"/>
      <c r="H2211" s="80" t="str">
        <f>IF(ISERROR(IF(ISERROR(VLOOKUP((LEFT(D2211,2)),'Fed. Agency Identifier Table'!A$2:C$63,3,FALSE)),(VLOOKUP((LEFT(D2211,1)),'Fed. Agency Identifier Table'!A$2:C$63,3,FALSE)),(VLOOKUP((LEFT(D2211,2)),'Fed. Agency Identifier Table'!A$2:C$63,3,FALSE)))),"",(IF(ISERROR(VLOOKUP((LEFT(D2211,2)),'Fed. Agency Identifier Table'!A$2:C$63,3,FALSE)),(VLOOKUP((LEFT(D2211,1)),'Fed. Agency Identifier Table'!A$2:C$63,3,FALSE)),(VLOOKUP((LEFT(D2211,2)),'Fed. Agency Identifier Table'!A$2:C$63,3,FALSE)))))</f>
        <v/>
      </c>
      <c r="I2211" s="150" t="str">
        <f>IF(ISNUMBER(SEARCH("*.unk*",D2211)),"Other Federal Awards",IF(ISERROR(VLOOKUP(D2211,'CFDA Program Titles Table'!A$2:C$2607,3,FALSE)),"",VLOOKUP(D2211,'CFDA Program Titles Table'!A$2:C$2607,3,FALSE)))</f>
        <v/>
      </c>
      <c r="J2211" s="70"/>
      <c r="K2211" s="70"/>
      <c r="L2211" s="2"/>
      <c r="M2211" s="10"/>
      <c r="N2211" s="10"/>
      <c r="R2211" s="17"/>
      <c r="S2211" s="106" t="str">
        <f>IFERROR(IF(J2211="Y", "Research And Development Programs Cluster:", VLOOKUP(D2211,'Cluster Info'!$A$2:$B$113,2,FALSE)), "Non Cluster:")</f>
        <v>Non Cluster:</v>
      </c>
      <c r="T2211" s="106">
        <f t="shared" si="170"/>
        <v>0</v>
      </c>
      <c r="U2211" s="106">
        <f t="shared" si="172"/>
        <v>0</v>
      </c>
      <c r="V2211" s="106">
        <f t="shared" si="173"/>
        <v>0</v>
      </c>
      <c r="W2211" s="119">
        <f t="shared" si="171"/>
        <v>0</v>
      </c>
      <c r="X2211" s="106">
        <f t="shared" si="174"/>
        <v>0</v>
      </c>
    </row>
    <row r="2212" spans="1:24" ht="14">
      <c r="A2212" s="198"/>
      <c r="D2212" s="1"/>
      <c r="E2212" s="1"/>
      <c r="F2212" s="187"/>
      <c r="G2212" s="187"/>
      <c r="H2212" s="80" t="str">
        <f>IF(ISERROR(IF(ISERROR(VLOOKUP((LEFT(D2212,2)),'Fed. Agency Identifier Table'!A$2:C$63,3,FALSE)),(VLOOKUP((LEFT(D2212,1)),'Fed. Agency Identifier Table'!A$2:C$63,3,FALSE)),(VLOOKUP((LEFT(D2212,2)),'Fed. Agency Identifier Table'!A$2:C$63,3,FALSE)))),"",(IF(ISERROR(VLOOKUP((LEFT(D2212,2)),'Fed. Agency Identifier Table'!A$2:C$63,3,FALSE)),(VLOOKUP((LEFT(D2212,1)),'Fed. Agency Identifier Table'!A$2:C$63,3,FALSE)),(VLOOKUP((LEFT(D2212,2)),'Fed. Agency Identifier Table'!A$2:C$63,3,FALSE)))))</f>
        <v/>
      </c>
      <c r="I2212" s="150" t="str">
        <f>IF(ISNUMBER(SEARCH("*.unk*",D2212)),"Other Federal Awards",IF(ISERROR(VLOOKUP(D2212,'CFDA Program Titles Table'!A$2:C$2607,3,FALSE)),"",VLOOKUP(D2212,'CFDA Program Titles Table'!A$2:C$2607,3,FALSE)))</f>
        <v/>
      </c>
      <c r="J2212" s="70"/>
      <c r="K2212" s="70"/>
      <c r="L2212" s="2"/>
      <c r="M2212" s="10"/>
      <c r="N2212" s="10"/>
      <c r="R2212" s="17"/>
      <c r="S2212" s="106" t="str">
        <f>IFERROR(IF(J2212="Y", "Research And Development Programs Cluster:", VLOOKUP(D2212,'Cluster Info'!$A$2:$B$113,2,FALSE)), "Non Cluster:")</f>
        <v>Non Cluster:</v>
      </c>
      <c r="T2212" s="106">
        <f t="shared" si="170"/>
        <v>0</v>
      </c>
      <c r="U2212" s="106">
        <f t="shared" si="172"/>
        <v>0</v>
      </c>
      <c r="V2212" s="106">
        <f t="shared" si="173"/>
        <v>0</v>
      </c>
      <c r="W2212" s="119">
        <f t="shared" si="171"/>
        <v>0</v>
      </c>
      <c r="X2212" s="106">
        <f t="shared" si="174"/>
        <v>0</v>
      </c>
    </row>
    <row r="2213" spans="1:24" ht="14">
      <c r="A2213" s="198"/>
      <c r="D2213" s="1"/>
      <c r="E2213" s="1"/>
      <c r="F2213" s="187"/>
      <c r="G2213" s="187"/>
      <c r="H2213" s="80" t="str">
        <f>IF(ISERROR(IF(ISERROR(VLOOKUP((LEFT(D2213,2)),'Fed. Agency Identifier Table'!A$2:C$63,3,FALSE)),(VLOOKUP((LEFT(D2213,1)),'Fed. Agency Identifier Table'!A$2:C$63,3,FALSE)),(VLOOKUP((LEFT(D2213,2)),'Fed. Agency Identifier Table'!A$2:C$63,3,FALSE)))),"",(IF(ISERROR(VLOOKUP((LEFT(D2213,2)),'Fed. Agency Identifier Table'!A$2:C$63,3,FALSE)),(VLOOKUP((LEFT(D2213,1)),'Fed. Agency Identifier Table'!A$2:C$63,3,FALSE)),(VLOOKUP((LEFT(D2213,2)),'Fed. Agency Identifier Table'!A$2:C$63,3,FALSE)))))</f>
        <v/>
      </c>
      <c r="I2213" s="150" t="str">
        <f>IF(ISNUMBER(SEARCH("*.unk*",D2213)),"Other Federal Awards",IF(ISERROR(VLOOKUP(D2213,'CFDA Program Titles Table'!A$2:C$2607,3,FALSE)),"",VLOOKUP(D2213,'CFDA Program Titles Table'!A$2:C$2607,3,FALSE)))</f>
        <v/>
      </c>
      <c r="J2213" s="70"/>
      <c r="K2213" s="70"/>
      <c r="L2213" s="2"/>
      <c r="M2213" s="10"/>
      <c r="N2213" s="10"/>
      <c r="R2213" s="17"/>
      <c r="S2213" s="106" t="str">
        <f>IFERROR(IF(J2213="Y", "Research And Development Programs Cluster:", VLOOKUP(D2213,'Cluster Info'!$A$2:$B$113,2,FALSE)), "Non Cluster:")</f>
        <v>Non Cluster:</v>
      </c>
      <c r="T2213" s="106">
        <f t="shared" si="170"/>
        <v>0</v>
      </c>
      <c r="U2213" s="106">
        <f t="shared" si="172"/>
        <v>0</v>
      </c>
      <c r="V2213" s="106">
        <f t="shared" si="173"/>
        <v>0</v>
      </c>
      <c r="W2213" s="119">
        <f t="shared" si="171"/>
        <v>0</v>
      </c>
      <c r="X2213" s="106">
        <f t="shared" si="174"/>
        <v>0</v>
      </c>
    </row>
    <row r="2214" spans="1:24" ht="14">
      <c r="A2214" s="198"/>
      <c r="D2214" s="1"/>
      <c r="E2214" s="1"/>
      <c r="F2214" s="187"/>
      <c r="G2214" s="187"/>
      <c r="H2214" s="80" t="str">
        <f>IF(ISERROR(IF(ISERROR(VLOOKUP((LEFT(D2214,2)),'Fed. Agency Identifier Table'!A$2:C$63,3,FALSE)),(VLOOKUP((LEFT(D2214,1)),'Fed. Agency Identifier Table'!A$2:C$63,3,FALSE)),(VLOOKUP((LEFT(D2214,2)),'Fed. Agency Identifier Table'!A$2:C$63,3,FALSE)))),"",(IF(ISERROR(VLOOKUP((LEFT(D2214,2)),'Fed. Agency Identifier Table'!A$2:C$63,3,FALSE)),(VLOOKUP((LEFT(D2214,1)),'Fed. Agency Identifier Table'!A$2:C$63,3,FALSE)),(VLOOKUP((LEFT(D2214,2)),'Fed. Agency Identifier Table'!A$2:C$63,3,FALSE)))))</f>
        <v/>
      </c>
      <c r="I2214" s="150" t="str">
        <f>IF(ISNUMBER(SEARCH("*.unk*",D2214)),"Other Federal Awards",IF(ISERROR(VLOOKUP(D2214,'CFDA Program Titles Table'!A$2:C$2607,3,FALSE)),"",VLOOKUP(D2214,'CFDA Program Titles Table'!A$2:C$2607,3,FALSE)))</f>
        <v/>
      </c>
      <c r="J2214" s="70"/>
      <c r="K2214" s="70"/>
      <c r="L2214" s="2"/>
      <c r="M2214" s="10"/>
      <c r="N2214" s="10"/>
      <c r="R2214" s="17"/>
      <c r="S2214" s="106" t="str">
        <f>IFERROR(IF(J2214="Y", "Research And Development Programs Cluster:", VLOOKUP(D2214,'Cluster Info'!$A$2:$B$113,2,FALSE)), "Non Cluster:")</f>
        <v>Non Cluster:</v>
      </c>
      <c r="T2214" s="106">
        <f t="shared" si="170"/>
        <v>0</v>
      </c>
      <c r="U2214" s="106">
        <f t="shared" si="172"/>
        <v>0</v>
      </c>
      <c r="V2214" s="106">
        <f t="shared" si="173"/>
        <v>0</v>
      </c>
      <c r="W2214" s="119">
        <f t="shared" si="171"/>
        <v>0</v>
      </c>
      <c r="X2214" s="106">
        <f t="shared" si="174"/>
        <v>0</v>
      </c>
    </row>
    <row r="2215" spans="1:24" ht="14">
      <c r="A2215" s="198"/>
      <c r="D2215" s="1"/>
      <c r="E2215" s="1"/>
      <c r="F2215" s="187"/>
      <c r="G2215" s="187"/>
      <c r="H2215" s="80" t="str">
        <f>IF(ISERROR(IF(ISERROR(VLOOKUP((LEFT(D2215,2)),'Fed. Agency Identifier Table'!A$2:C$63,3,FALSE)),(VLOOKUP((LEFT(D2215,1)),'Fed. Agency Identifier Table'!A$2:C$63,3,FALSE)),(VLOOKUP((LEFT(D2215,2)),'Fed. Agency Identifier Table'!A$2:C$63,3,FALSE)))),"",(IF(ISERROR(VLOOKUP((LEFT(D2215,2)),'Fed. Agency Identifier Table'!A$2:C$63,3,FALSE)),(VLOOKUP((LEFT(D2215,1)),'Fed. Agency Identifier Table'!A$2:C$63,3,FALSE)),(VLOOKUP((LEFT(D2215,2)),'Fed. Agency Identifier Table'!A$2:C$63,3,FALSE)))))</f>
        <v/>
      </c>
      <c r="I2215" s="150" t="str">
        <f>IF(ISNUMBER(SEARCH("*.unk*",D2215)),"Other Federal Awards",IF(ISERROR(VLOOKUP(D2215,'CFDA Program Titles Table'!A$2:C$2607,3,FALSE)),"",VLOOKUP(D2215,'CFDA Program Titles Table'!A$2:C$2607,3,FALSE)))</f>
        <v/>
      </c>
      <c r="J2215" s="70"/>
      <c r="K2215" s="70"/>
      <c r="L2215" s="2"/>
      <c r="M2215" s="10"/>
      <c r="N2215" s="10"/>
      <c r="R2215" s="17"/>
      <c r="S2215" s="106" t="str">
        <f>IFERROR(IF(J2215="Y", "Research And Development Programs Cluster:", VLOOKUP(D2215,'Cluster Info'!$A$2:$B$113,2,FALSE)), "Non Cluster:")</f>
        <v>Non Cluster:</v>
      </c>
      <c r="T2215" s="106">
        <f t="shared" si="170"/>
        <v>0</v>
      </c>
      <c r="U2215" s="106">
        <f t="shared" si="172"/>
        <v>0</v>
      </c>
      <c r="V2215" s="106">
        <f t="shared" si="173"/>
        <v>0</v>
      </c>
      <c r="W2215" s="119">
        <f t="shared" si="171"/>
        <v>0</v>
      </c>
      <c r="X2215" s="106">
        <f t="shared" si="174"/>
        <v>0</v>
      </c>
    </row>
    <row r="2216" spans="1:24" ht="14">
      <c r="A2216" s="198"/>
      <c r="D2216" s="1"/>
      <c r="E2216" s="1"/>
      <c r="F2216" s="187"/>
      <c r="G2216" s="187"/>
      <c r="H2216" s="80" t="str">
        <f>IF(ISERROR(IF(ISERROR(VLOOKUP((LEFT(D2216,2)),'Fed. Agency Identifier Table'!A$2:C$63,3,FALSE)),(VLOOKUP((LEFT(D2216,1)),'Fed. Agency Identifier Table'!A$2:C$63,3,FALSE)),(VLOOKUP((LEFT(D2216,2)),'Fed. Agency Identifier Table'!A$2:C$63,3,FALSE)))),"",(IF(ISERROR(VLOOKUP((LEFT(D2216,2)),'Fed. Agency Identifier Table'!A$2:C$63,3,FALSE)),(VLOOKUP((LEFT(D2216,1)),'Fed. Agency Identifier Table'!A$2:C$63,3,FALSE)),(VLOOKUP((LEFT(D2216,2)),'Fed. Agency Identifier Table'!A$2:C$63,3,FALSE)))))</f>
        <v/>
      </c>
      <c r="I2216" s="150" t="str">
        <f>IF(ISNUMBER(SEARCH("*.unk*",D2216)),"Other Federal Awards",IF(ISERROR(VLOOKUP(D2216,'CFDA Program Titles Table'!A$2:C$2607,3,FALSE)),"",VLOOKUP(D2216,'CFDA Program Titles Table'!A$2:C$2607,3,FALSE)))</f>
        <v/>
      </c>
      <c r="J2216" s="70"/>
      <c r="K2216" s="70"/>
      <c r="L2216" s="2"/>
      <c r="M2216" s="10"/>
      <c r="N2216" s="10"/>
      <c r="R2216" s="17"/>
      <c r="S2216" s="106" t="str">
        <f>IFERROR(IF(J2216="Y", "Research And Development Programs Cluster:", VLOOKUP(D2216,'Cluster Info'!$A$2:$B$113,2,FALSE)), "Non Cluster:")</f>
        <v>Non Cluster:</v>
      </c>
      <c r="T2216" s="106">
        <f t="shared" si="170"/>
        <v>0</v>
      </c>
      <c r="U2216" s="106">
        <f t="shared" si="172"/>
        <v>0</v>
      </c>
      <c r="V2216" s="106">
        <f t="shared" si="173"/>
        <v>0</v>
      </c>
      <c r="W2216" s="119">
        <f t="shared" si="171"/>
        <v>0</v>
      </c>
      <c r="X2216" s="106">
        <f t="shared" si="174"/>
        <v>0</v>
      </c>
    </row>
    <row r="2217" spans="1:24" ht="14">
      <c r="A2217" s="198"/>
      <c r="D2217" s="1"/>
      <c r="E2217" s="1"/>
      <c r="F2217" s="187"/>
      <c r="G2217" s="187"/>
      <c r="H2217" s="80" t="str">
        <f>IF(ISERROR(IF(ISERROR(VLOOKUP((LEFT(D2217,2)),'Fed. Agency Identifier Table'!A$2:C$63,3,FALSE)),(VLOOKUP((LEFT(D2217,1)),'Fed. Agency Identifier Table'!A$2:C$63,3,FALSE)),(VLOOKUP((LEFT(D2217,2)),'Fed. Agency Identifier Table'!A$2:C$63,3,FALSE)))),"",(IF(ISERROR(VLOOKUP((LEFT(D2217,2)),'Fed. Agency Identifier Table'!A$2:C$63,3,FALSE)),(VLOOKUP((LEFT(D2217,1)),'Fed. Agency Identifier Table'!A$2:C$63,3,FALSE)),(VLOOKUP((LEFT(D2217,2)),'Fed. Agency Identifier Table'!A$2:C$63,3,FALSE)))))</f>
        <v/>
      </c>
      <c r="I2217" s="150" t="str">
        <f>IF(ISNUMBER(SEARCH("*.unk*",D2217)),"Other Federal Awards",IF(ISERROR(VLOOKUP(D2217,'CFDA Program Titles Table'!A$2:C$2607,3,FALSE)),"",VLOOKUP(D2217,'CFDA Program Titles Table'!A$2:C$2607,3,FALSE)))</f>
        <v/>
      </c>
      <c r="J2217" s="70"/>
      <c r="K2217" s="70"/>
      <c r="L2217" s="2"/>
      <c r="M2217" s="10"/>
      <c r="N2217" s="10"/>
      <c r="R2217" s="17"/>
      <c r="S2217" s="106" t="str">
        <f>IFERROR(IF(J2217="Y", "Research And Development Programs Cluster:", VLOOKUP(D2217,'Cluster Info'!$A$2:$B$113,2,FALSE)), "Non Cluster:")</f>
        <v>Non Cluster:</v>
      </c>
      <c r="T2217" s="106">
        <f t="shared" si="170"/>
        <v>0</v>
      </c>
      <c r="U2217" s="106">
        <f t="shared" si="172"/>
        <v>0</v>
      </c>
      <c r="V2217" s="106">
        <f t="shared" si="173"/>
        <v>0</v>
      </c>
      <c r="W2217" s="119">
        <f t="shared" si="171"/>
        <v>0</v>
      </c>
      <c r="X2217" s="106">
        <f t="shared" si="174"/>
        <v>0</v>
      </c>
    </row>
    <row r="2218" spans="1:24" ht="14">
      <c r="A2218" s="198"/>
      <c r="D2218" s="1"/>
      <c r="E2218" s="1"/>
      <c r="F2218" s="187"/>
      <c r="G2218" s="187"/>
      <c r="H2218" s="80" t="str">
        <f>IF(ISERROR(IF(ISERROR(VLOOKUP((LEFT(D2218,2)),'Fed. Agency Identifier Table'!A$2:C$63,3,FALSE)),(VLOOKUP((LEFT(D2218,1)),'Fed. Agency Identifier Table'!A$2:C$63,3,FALSE)),(VLOOKUP((LEFT(D2218,2)),'Fed. Agency Identifier Table'!A$2:C$63,3,FALSE)))),"",(IF(ISERROR(VLOOKUP((LEFT(D2218,2)),'Fed. Agency Identifier Table'!A$2:C$63,3,FALSE)),(VLOOKUP((LEFT(D2218,1)),'Fed. Agency Identifier Table'!A$2:C$63,3,FALSE)),(VLOOKUP((LEFT(D2218,2)),'Fed. Agency Identifier Table'!A$2:C$63,3,FALSE)))))</f>
        <v/>
      </c>
      <c r="I2218" s="150" t="str">
        <f>IF(ISNUMBER(SEARCH("*.unk*",D2218)),"Other Federal Awards",IF(ISERROR(VLOOKUP(D2218,'CFDA Program Titles Table'!A$2:C$2607,3,FALSE)),"",VLOOKUP(D2218,'CFDA Program Titles Table'!A$2:C$2607,3,FALSE)))</f>
        <v/>
      </c>
      <c r="J2218" s="70"/>
      <c r="K2218" s="70"/>
      <c r="L2218" s="2"/>
      <c r="M2218" s="10"/>
      <c r="N2218" s="10"/>
      <c r="R2218" s="17"/>
      <c r="S2218" s="106" t="str">
        <f>IFERROR(IF(J2218="Y", "Research And Development Programs Cluster:", VLOOKUP(D2218,'Cluster Info'!$A$2:$B$113,2,FALSE)), "Non Cluster:")</f>
        <v>Non Cluster:</v>
      </c>
      <c r="T2218" s="106">
        <f t="shared" si="170"/>
        <v>0</v>
      </c>
      <c r="U2218" s="106">
        <f t="shared" si="172"/>
        <v>0</v>
      </c>
      <c r="V2218" s="106">
        <f t="shared" si="173"/>
        <v>0</v>
      </c>
      <c r="W2218" s="119">
        <f t="shared" si="171"/>
        <v>0</v>
      </c>
      <c r="X2218" s="106">
        <f t="shared" si="174"/>
        <v>0</v>
      </c>
    </row>
    <row r="2219" spans="1:24" ht="14">
      <c r="A2219" s="198"/>
      <c r="D2219" s="1"/>
      <c r="E2219" s="1"/>
      <c r="F2219" s="187"/>
      <c r="G2219" s="187"/>
      <c r="H2219" s="80" t="str">
        <f>IF(ISERROR(IF(ISERROR(VLOOKUP((LEFT(D2219,2)),'Fed. Agency Identifier Table'!A$2:C$63,3,FALSE)),(VLOOKUP((LEFT(D2219,1)),'Fed. Agency Identifier Table'!A$2:C$63,3,FALSE)),(VLOOKUP((LEFT(D2219,2)),'Fed. Agency Identifier Table'!A$2:C$63,3,FALSE)))),"",(IF(ISERROR(VLOOKUP((LEFT(D2219,2)),'Fed. Agency Identifier Table'!A$2:C$63,3,FALSE)),(VLOOKUP((LEFT(D2219,1)),'Fed. Agency Identifier Table'!A$2:C$63,3,FALSE)),(VLOOKUP((LEFT(D2219,2)),'Fed. Agency Identifier Table'!A$2:C$63,3,FALSE)))))</f>
        <v/>
      </c>
      <c r="I2219" s="150" t="str">
        <f>IF(ISNUMBER(SEARCH("*.unk*",D2219)),"Other Federal Awards",IF(ISERROR(VLOOKUP(D2219,'CFDA Program Titles Table'!A$2:C$2607,3,FALSE)),"",VLOOKUP(D2219,'CFDA Program Titles Table'!A$2:C$2607,3,FALSE)))</f>
        <v/>
      </c>
      <c r="J2219" s="70"/>
      <c r="K2219" s="70"/>
      <c r="L2219" s="2"/>
      <c r="M2219" s="10"/>
      <c r="N2219" s="10"/>
      <c r="R2219" s="17"/>
      <c r="S2219" s="106" t="str">
        <f>IFERROR(IF(J2219="Y", "Research And Development Programs Cluster:", VLOOKUP(D2219,'Cluster Info'!$A$2:$B$113,2,FALSE)), "Non Cluster:")</f>
        <v>Non Cluster:</v>
      </c>
      <c r="T2219" s="106">
        <f t="shared" si="170"/>
        <v>0</v>
      </c>
      <c r="U2219" s="106">
        <f t="shared" si="172"/>
        <v>0</v>
      </c>
      <c r="V2219" s="106">
        <f t="shared" si="173"/>
        <v>0</v>
      </c>
      <c r="W2219" s="119">
        <f t="shared" si="171"/>
        <v>0</v>
      </c>
      <c r="X2219" s="106">
        <f t="shared" si="174"/>
        <v>0</v>
      </c>
    </row>
    <row r="2220" spans="1:24" ht="14">
      <c r="A2220" s="198"/>
      <c r="D2220" s="1"/>
      <c r="E2220" s="1"/>
      <c r="F2220" s="187"/>
      <c r="G2220" s="187"/>
      <c r="H2220" s="80" t="str">
        <f>IF(ISERROR(IF(ISERROR(VLOOKUP((LEFT(D2220,2)),'Fed. Agency Identifier Table'!A$2:C$63,3,FALSE)),(VLOOKUP((LEFT(D2220,1)),'Fed. Agency Identifier Table'!A$2:C$63,3,FALSE)),(VLOOKUP((LEFT(D2220,2)),'Fed. Agency Identifier Table'!A$2:C$63,3,FALSE)))),"",(IF(ISERROR(VLOOKUP((LEFT(D2220,2)),'Fed. Agency Identifier Table'!A$2:C$63,3,FALSE)),(VLOOKUP((LEFT(D2220,1)),'Fed. Agency Identifier Table'!A$2:C$63,3,FALSE)),(VLOOKUP((LEFT(D2220,2)),'Fed. Agency Identifier Table'!A$2:C$63,3,FALSE)))))</f>
        <v/>
      </c>
      <c r="I2220" s="150" t="str">
        <f>IF(ISNUMBER(SEARCH("*.unk*",D2220)),"Other Federal Awards",IF(ISERROR(VLOOKUP(D2220,'CFDA Program Titles Table'!A$2:C$2607,3,FALSE)),"",VLOOKUP(D2220,'CFDA Program Titles Table'!A$2:C$2607,3,FALSE)))</f>
        <v/>
      </c>
      <c r="J2220" s="70"/>
      <c r="K2220" s="70"/>
      <c r="L2220" s="2"/>
      <c r="M2220" s="10"/>
      <c r="N2220" s="10"/>
      <c r="R2220" s="17"/>
      <c r="S2220" s="106" t="str">
        <f>IFERROR(IF(J2220="Y", "Research And Development Programs Cluster:", VLOOKUP(D2220,'Cluster Info'!$A$2:$B$113,2,FALSE)), "Non Cluster:")</f>
        <v>Non Cluster:</v>
      </c>
      <c r="T2220" s="106">
        <f t="shared" si="170"/>
        <v>0</v>
      </c>
      <c r="U2220" s="106">
        <f t="shared" si="172"/>
        <v>0</v>
      </c>
      <c r="V2220" s="106">
        <f t="shared" si="173"/>
        <v>0</v>
      </c>
      <c r="W2220" s="119">
        <f t="shared" si="171"/>
        <v>0</v>
      </c>
      <c r="X2220" s="106">
        <f t="shared" si="174"/>
        <v>0</v>
      </c>
    </row>
    <row r="2221" spans="1:24" ht="14">
      <c r="A2221" s="198"/>
      <c r="D2221" s="1"/>
      <c r="E2221" s="1"/>
      <c r="F2221" s="187"/>
      <c r="G2221" s="187"/>
      <c r="H2221" s="80" t="str">
        <f>IF(ISERROR(IF(ISERROR(VLOOKUP((LEFT(D2221,2)),'Fed. Agency Identifier Table'!A$2:C$63,3,FALSE)),(VLOOKUP((LEFT(D2221,1)),'Fed. Agency Identifier Table'!A$2:C$63,3,FALSE)),(VLOOKUP((LEFT(D2221,2)),'Fed. Agency Identifier Table'!A$2:C$63,3,FALSE)))),"",(IF(ISERROR(VLOOKUP((LEFT(D2221,2)),'Fed. Agency Identifier Table'!A$2:C$63,3,FALSE)),(VLOOKUP((LEFT(D2221,1)),'Fed. Agency Identifier Table'!A$2:C$63,3,FALSE)),(VLOOKUP((LEFT(D2221,2)),'Fed. Agency Identifier Table'!A$2:C$63,3,FALSE)))))</f>
        <v/>
      </c>
      <c r="I2221" s="150" t="str">
        <f>IF(ISNUMBER(SEARCH("*.unk*",D2221)),"Other Federal Awards",IF(ISERROR(VLOOKUP(D2221,'CFDA Program Titles Table'!A$2:C$2607,3,FALSE)),"",VLOOKUP(D2221,'CFDA Program Titles Table'!A$2:C$2607,3,FALSE)))</f>
        <v/>
      </c>
      <c r="J2221" s="70"/>
      <c r="K2221" s="70"/>
      <c r="L2221" s="2"/>
      <c r="M2221" s="10"/>
      <c r="N2221" s="10"/>
      <c r="R2221" s="17"/>
      <c r="S2221" s="106" t="str">
        <f>IFERROR(IF(J2221="Y", "Research And Development Programs Cluster:", VLOOKUP(D2221,'Cluster Info'!$A$2:$B$113,2,FALSE)), "Non Cluster:")</f>
        <v>Non Cluster:</v>
      </c>
      <c r="T2221" s="106">
        <f t="shared" si="170"/>
        <v>0</v>
      </c>
      <c r="U2221" s="106">
        <f t="shared" si="172"/>
        <v>0</v>
      </c>
      <c r="V2221" s="106">
        <f t="shared" si="173"/>
        <v>0</v>
      </c>
      <c r="W2221" s="119">
        <f t="shared" si="171"/>
        <v>0</v>
      </c>
      <c r="X2221" s="106">
        <f t="shared" si="174"/>
        <v>0</v>
      </c>
    </row>
    <row r="2222" spans="1:24" ht="14">
      <c r="A2222" s="198"/>
      <c r="D2222" s="1"/>
      <c r="E2222" s="1"/>
      <c r="F2222" s="187"/>
      <c r="G2222" s="187"/>
      <c r="H2222" s="80" t="str">
        <f>IF(ISERROR(IF(ISERROR(VLOOKUP((LEFT(D2222,2)),'Fed. Agency Identifier Table'!A$2:C$63,3,FALSE)),(VLOOKUP((LEFT(D2222,1)),'Fed. Agency Identifier Table'!A$2:C$63,3,FALSE)),(VLOOKUP((LEFT(D2222,2)),'Fed. Agency Identifier Table'!A$2:C$63,3,FALSE)))),"",(IF(ISERROR(VLOOKUP((LEFT(D2222,2)),'Fed. Agency Identifier Table'!A$2:C$63,3,FALSE)),(VLOOKUP((LEFT(D2222,1)),'Fed. Agency Identifier Table'!A$2:C$63,3,FALSE)),(VLOOKUP((LEFT(D2222,2)),'Fed. Agency Identifier Table'!A$2:C$63,3,FALSE)))))</f>
        <v/>
      </c>
      <c r="I2222" s="150" t="str">
        <f>IF(ISNUMBER(SEARCH("*.unk*",D2222)),"Other Federal Awards",IF(ISERROR(VLOOKUP(D2222,'CFDA Program Titles Table'!A$2:C$2607,3,FALSE)),"",VLOOKUP(D2222,'CFDA Program Titles Table'!A$2:C$2607,3,FALSE)))</f>
        <v/>
      </c>
      <c r="J2222" s="70"/>
      <c r="K2222" s="70"/>
      <c r="L2222" s="2"/>
      <c r="M2222" s="10"/>
      <c r="N2222" s="10"/>
      <c r="R2222" s="17"/>
      <c r="S2222" s="106" t="str">
        <f>IFERROR(IF(J2222="Y", "Research And Development Programs Cluster:", VLOOKUP(D2222,'Cluster Info'!$A$2:$B$113,2,FALSE)), "Non Cluster:")</f>
        <v>Non Cluster:</v>
      </c>
      <c r="T2222" s="106">
        <f t="shared" si="170"/>
        <v>0</v>
      </c>
      <c r="U2222" s="106">
        <f t="shared" si="172"/>
        <v>0</v>
      </c>
      <c r="V2222" s="106">
        <f t="shared" si="173"/>
        <v>0</v>
      </c>
      <c r="W2222" s="119">
        <f t="shared" si="171"/>
        <v>0</v>
      </c>
      <c r="X2222" s="106">
        <f t="shared" si="174"/>
        <v>0</v>
      </c>
    </row>
    <row r="2223" spans="1:24" ht="14">
      <c r="A2223" s="198"/>
      <c r="D2223" s="1"/>
      <c r="E2223" s="1"/>
      <c r="F2223" s="187"/>
      <c r="G2223" s="187"/>
      <c r="H2223" s="80" t="str">
        <f>IF(ISERROR(IF(ISERROR(VLOOKUP((LEFT(D2223,2)),'Fed. Agency Identifier Table'!A$2:C$63,3,FALSE)),(VLOOKUP((LEFT(D2223,1)),'Fed. Agency Identifier Table'!A$2:C$63,3,FALSE)),(VLOOKUP((LEFT(D2223,2)),'Fed. Agency Identifier Table'!A$2:C$63,3,FALSE)))),"",(IF(ISERROR(VLOOKUP((LEFT(D2223,2)),'Fed. Agency Identifier Table'!A$2:C$63,3,FALSE)),(VLOOKUP((LEFT(D2223,1)),'Fed. Agency Identifier Table'!A$2:C$63,3,FALSE)),(VLOOKUP((LEFT(D2223,2)),'Fed. Agency Identifier Table'!A$2:C$63,3,FALSE)))))</f>
        <v/>
      </c>
      <c r="I2223" s="150" t="str">
        <f>IF(ISNUMBER(SEARCH("*.unk*",D2223)),"Other Federal Awards",IF(ISERROR(VLOOKUP(D2223,'CFDA Program Titles Table'!A$2:C$2607,3,FALSE)),"",VLOOKUP(D2223,'CFDA Program Titles Table'!A$2:C$2607,3,FALSE)))</f>
        <v/>
      </c>
      <c r="J2223" s="70"/>
      <c r="K2223" s="70"/>
      <c r="L2223" s="2"/>
      <c r="M2223" s="10"/>
      <c r="N2223" s="10"/>
      <c r="R2223" s="17"/>
      <c r="S2223" s="106" t="str">
        <f>IFERROR(IF(J2223="Y", "Research And Development Programs Cluster:", VLOOKUP(D2223,'Cluster Info'!$A$2:$B$113,2,FALSE)), "Non Cluster:")</f>
        <v>Non Cluster:</v>
      </c>
      <c r="T2223" s="106">
        <f t="shared" si="170"/>
        <v>0</v>
      </c>
      <c r="U2223" s="106">
        <f t="shared" si="172"/>
        <v>0</v>
      </c>
      <c r="V2223" s="106">
        <f t="shared" si="173"/>
        <v>0</v>
      </c>
      <c r="W2223" s="119">
        <f t="shared" si="171"/>
        <v>0</v>
      </c>
      <c r="X2223" s="106">
        <f t="shared" si="174"/>
        <v>0</v>
      </c>
    </row>
    <row r="2224" spans="1:24" ht="14">
      <c r="A2224" s="198"/>
      <c r="D2224" s="1"/>
      <c r="E2224" s="1"/>
      <c r="F2224" s="187"/>
      <c r="G2224" s="187"/>
      <c r="H2224" s="80" t="str">
        <f>IF(ISERROR(IF(ISERROR(VLOOKUP((LEFT(D2224,2)),'Fed. Agency Identifier Table'!A$2:C$63,3,FALSE)),(VLOOKUP((LEFT(D2224,1)),'Fed. Agency Identifier Table'!A$2:C$63,3,FALSE)),(VLOOKUP((LEFT(D2224,2)),'Fed. Agency Identifier Table'!A$2:C$63,3,FALSE)))),"",(IF(ISERROR(VLOOKUP((LEFT(D2224,2)),'Fed. Agency Identifier Table'!A$2:C$63,3,FALSE)),(VLOOKUP((LEFT(D2224,1)),'Fed. Agency Identifier Table'!A$2:C$63,3,FALSE)),(VLOOKUP((LEFT(D2224,2)),'Fed. Agency Identifier Table'!A$2:C$63,3,FALSE)))))</f>
        <v/>
      </c>
      <c r="I2224" s="150" t="str">
        <f>IF(ISNUMBER(SEARCH("*.unk*",D2224)),"Other Federal Awards",IF(ISERROR(VLOOKUP(D2224,'CFDA Program Titles Table'!A$2:C$2607,3,FALSE)),"",VLOOKUP(D2224,'CFDA Program Titles Table'!A$2:C$2607,3,FALSE)))</f>
        <v/>
      </c>
      <c r="J2224" s="70"/>
      <c r="K2224" s="70"/>
      <c r="L2224" s="2"/>
      <c r="M2224" s="10"/>
      <c r="N2224" s="10"/>
      <c r="R2224" s="17"/>
      <c r="S2224" s="106" t="str">
        <f>IFERROR(IF(J2224="Y", "Research And Development Programs Cluster:", VLOOKUP(D2224,'Cluster Info'!$A$2:$B$113,2,FALSE)), "Non Cluster:")</f>
        <v>Non Cluster:</v>
      </c>
      <c r="T2224" s="106">
        <f t="shared" si="170"/>
        <v>0</v>
      </c>
      <c r="U2224" s="106">
        <f t="shared" si="172"/>
        <v>0</v>
      </c>
      <c r="V2224" s="106">
        <f t="shared" si="173"/>
        <v>0</v>
      </c>
      <c r="W2224" s="119">
        <f t="shared" si="171"/>
        <v>0</v>
      </c>
      <c r="X2224" s="106">
        <f t="shared" si="174"/>
        <v>0</v>
      </c>
    </row>
    <row r="2225" spans="1:24" ht="14">
      <c r="A2225" s="198"/>
      <c r="D2225" s="1"/>
      <c r="E2225" s="1"/>
      <c r="F2225" s="187"/>
      <c r="G2225" s="187"/>
      <c r="H2225" s="80" t="str">
        <f>IF(ISERROR(IF(ISERROR(VLOOKUP((LEFT(D2225,2)),'Fed. Agency Identifier Table'!A$2:C$63,3,FALSE)),(VLOOKUP((LEFT(D2225,1)),'Fed. Agency Identifier Table'!A$2:C$63,3,FALSE)),(VLOOKUP((LEFT(D2225,2)),'Fed. Agency Identifier Table'!A$2:C$63,3,FALSE)))),"",(IF(ISERROR(VLOOKUP((LEFT(D2225,2)),'Fed. Agency Identifier Table'!A$2:C$63,3,FALSE)),(VLOOKUP((LEFT(D2225,1)),'Fed. Agency Identifier Table'!A$2:C$63,3,FALSE)),(VLOOKUP((LEFT(D2225,2)),'Fed. Agency Identifier Table'!A$2:C$63,3,FALSE)))))</f>
        <v/>
      </c>
      <c r="I2225" s="150" t="str">
        <f>IF(ISNUMBER(SEARCH("*.unk*",D2225)),"Other Federal Awards",IF(ISERROR(VLOOKUP(D2225,'CFDA Program Titles Table'!A$2:C$2607,3,FALSE)),"",VLOOKUP(D2225,'CFDA Program Titles Table'!A$2:C$2607,3,FALSE)))</f>
        <v/>
      </c>
      <c r="J2225" s="70"/>
      <c r="K2225" s="70"/>
      <c r="L2225" s="2"/>
      <c r="M2225" s="10"/>
      <c r="N2225" s="10"/>
      <c r="R2225" s="17"/>
      <c r="S2225" s="106" t="str">
        <f>IFERROR(IF(J2225="Y", "Research And Development Programs Cluster:", VLOOKUP(D2225,'Cluster Info'!$A$2:$B$113,2,FALSE)), "Non Cluster:")</f>
        <v>Non Cluster:</v>
      </c>
      <c r="T2225" s="106">
        <f t="shared" si="170"/>
        <v>0</v>
      </c>
      <c r="U2225" s="106">
        <f t="shared" si="172"/>
        <v>0</v>
      </c>
      <c r="V2225" s="106">
        <f t="shared" si="173"/>
        <v>0</v>
      </c>
      <c r="W2225" s="119">
        <f t="shared" si="171"/>
        <v>0</v>
      </c>
      <c r="X2225" s="106">
        <f t="shared" si="174"/>
        <v>0</v>
      </c>
    </row>
    <row r="2226" spans="1:24" ht="14">
      <c r="A2226" s="198"/>
      <c r="D2226" s="1"/>
      <c r="E2226" s="1"/>
      <c r="F2226" s="187"/>
      <c r="G2226" s="187"/>
      <c r="H2226" s="80" t="str">
        <f>IF(ISERROR(IF(ISERROR(VLOOKUP((LEFT(D2226,2)),'Fed. Agency Identifier Table'!A$2:C$63,3,FALSE)),(VLOOKUP((LEFT(D2226,1)),'Fed. Agency Identifier Table'!A$2:C$63,3,FALSE)),(VLOOKUP((LEFT(D2226,2)),'Fed. Agency Identifier Table'!A$2:C$63,3,FALSE)))),"",(IF(ISERROR(VLOOKUP((LEFT(D2226,2)),'Fed. Agency Identifier Table'!A$2:C$63,3,FALSE)),(VLOOKUP((LEFT(D2226,1)),'Fed. Agency Identifier Table'!A$2:C$63,3,FALSE)),(VLOOKUP((LEFT(D2226,2)),'Fed. Agency Identifier Table'!A$2:C$63,3,FALSE)))))</f>
        <v/>
      </c>
      <c r="I2226" s="150" t="str">
        <f>IF(ISNUMBER(SEARCH("*.unk*",D2226)),"Other Federal Awards",IF(ISERROR(VLOOKUP(D2226,'CFDA Program Titles Table'!A$2:C$2607,3,FALSE)),"",VLOOKUP(D2226,'CFDA Program Titles Table'!A$2:C$2607,3,FALSE)))</f>
        <v/>
      </c>
      <c r="J2226" s="70"/>
      <c r="K2226" s="70"/>
      <c r="L2226" s="2"/>
      <c r="M2226" s="10"/>
      <c r="N2226" s="10"/>
      <c r="R2226" s="17"/>
      <c r="S2226" s="106" t="str">
        <f>IFERROR(IF(J2226="Y", "Research And Development Programs Cluster:", VLOOKUP(D2226,'Cluster Info'!$A$2:$B$113,2,FALSE)), "Non Cluster:")</f>
        <v>Non Cluster:</v>
      </c>
      <c r="T2226" s="106">
        <f t="shared" si="170"/>
        <v>0</v>
      </c>
      <c r="U2226" s="106">
        <f t="shared" si="172"/>
        <v>0</v>
      </c>
      <c r="V2226" s="106">
        <f t="shared" si="173"/>
        <v>0</v>
      </c>
      <c r="W2226" s="119">
        <f t="shared" si="171"/>
        <v>0</v>
      </c>
      <c r="X2226" s="106">
        <f t="shared" si="174"/>
        <v>0</v>
      </c>
    </row>
    <row r="2227" spans="1:24" ht="14">
      <c r="A2227" s="198"/>
      <c r="D2227" s="1"/>
      <c r="E2227" s="1"/>
      <c r="F2227" s="187"/>
      <c r="G2227" s="187"/>
      <c r="H2227" s="80" t="str">
        <f>IF(ISERROR(IF(ISERROR(VLOOKUP((LEFT(D2227,2)),'Fed. Agency Identifier Table'!A$2:C$63,3,FALSE)),(VLOOKUP((LEFT(D2227,1)),'Fed. Agency Identifier Table'!A$2:C$63,3,FALSE)),(VLOOKUP((LEFT(D2227,2)),'Fed. Agency Identifier Table'!A$2:C$63,3,FALSE)))),"",(IF(ISERROR(VLOOKUP((LEFT(D2227,2)),'Fed. Agency Identifier Table'!A$2:C$63,3,FALSE)),(VLOOKUP((LEFT(D2227,1)),'Fed. Agency Identifier Table'!A$2:C$63,3,FALSE)),(VLOOKUP((LEFT(D2227,2)),'Fed. Agency Identifier Table'!A$2:C$63,3,FALSE)))))</f>
        <v/>
      </c>
      <c r="I2227" s="150" t="str">
        <f>IF(ISNUMBER(SEARCH("*.unk*",D2227)),"Other Federal Awards",IF(ISERROR(VLOOKUP(D2227,'CFDA Program Titles Table'!A$2:C$2607,3,FALSE)),"",VLOOKUP(D2227,'CFDA Program Titles Table'!A$2:C$2607,3,FALSE)))</f>
        <v/>
      </c>
      <c r="J2227" s="70"/>
      <c r="K2227" s="70"/>
      <c r="L2227" s="2"/>
      <c r="M2227" s="10"/>
      <c r="N2227" s="10"/>
      <c r="R2227" s="17"/>
      <c r="S2227" s="106" t="str">
        <f>IFERROR(IF(J2227="Y", "Research And Development Programs Cluster:", VLOOKUP(D2227,'Cluster Info'!$A$2:$B$113,2,FALSE)), "Non Cluster:")</f>
        <v>Non Cluster:</v>
      </c>
      <c r="T2227" s="106">
        <f t="shared" si="170"/>
        <v>0</v>
      </c>
      <c r="U2227" s="106">
        <f t="shared" si="172"/>
        <v>0</v>
      </c>
      <c r="V2227" s="106">
        <f t="shared" si="173"/>
        <v>0</v>
      </c>
      <c r="W2227" s="119">
        <f t="shared" si="171"/>
        <v>0</v>
      </c>
      <c r="X2227" s="106">
        <f t="shared" si="174"/>
        <v>0</v>
      </c>
    </row>
    <row r="2228" spans="1:24" ht="14">
      <c r="A2228" s="198"/>
      <c r="D2228" s="1"/>
      <c r="E2228" s="1"/>
      <c r="F2228" s="187"/>
      <c r="G2228" s="187"/>
      <c r="H2228" s="80" t="str">
        <f>IF(ISERROR(IF(ISERROR(VLOOKUP((LEFT(D2228,2)),'Fed. Agency Identifier Table'!A$2:C$63,3,FALSE)),(VLOOKUP((LEFT(D2228,1)),'Fed. Agency Identifier Table'!A$2:C$63,3,FALSE)),(VLOOKUP((LEFT(D2228,2)),'Fed. Agency Identifier Table'!A$2:C$63,3,FALSE)))),"",(IF(ISERROR(VLOOKUP((LEFT(D2228,2)),'Fed. Agency Identifier Table'!A$2:C$63,3,FALSE)),(VLOOKUP((LEFT(D2228,1)),'Fed. Agency Identifier Table'!A$2:C$63,3,FALSE)),(VLOOKUP((LEFT(D2228,2)),'Fed. Agency Identifier Table'!A$2:C$63,3,FALSE)))))</f>
        <v/>
      </c>
      <c r="I2228" s="150" t="str">
        <f>IF(ISNUMBER(SEARCH("*.unk*",D2228)),"Other Federal Awards",IF(ISERROR(VLOOKUP(D2228,'CFDA Program Titles Table'!A$2:C$2607,3,FALSE)),"",VLOOKUP(D2228,'CFDA Program Titles Table'!A$2:C$2607,3,FALSE)))</f>
        <v/>
      </c>
      <c r="J2228" s="70"/>
      <c r="K2228" s="70"/>
      <c r="L2228" s="2"/>
      <c r="M2228" s="10"/>
      <c r="N2228" s="10"/>
      <c r="R2228" s="17"/>
      <c r="S2228" s="106" t="str">
        <f>IFERROR(IF(J2228="Y", "Research And Development Programs Cluster:", VLOOKUP(D2228,'Cluster Info'!$A$2:$B$113,2,FALSE)), "Non Cluster:")</f>
        <v>Non Cluster:</v>
      </c>
      <c r="T2228" s="106">
        <f t="shared" si="170"/>
        <v>0</v>
      </c>
      <c r="U2228" s="106">
        <f t="shared" si="172"/>
        <v>0</v>
      </c>
      <c r="V2228" s="106">
        <f t="shared" si="173"/>
        <v>0</v>
      </c>
      <c r="W2228" s="119">
        <f t="shared" si="171"/>
        <v>0</v>
      </c>
      <c r="X2228" s="106">
        <f t="shared" si="174"/>
        <v>0</v>
      </c>
    </row>
    <row r="2229" spans="1:24" ht="14">
      <c r="A2229" s="198"/>
      <c r="D2229" s="1"/>
      <c r="E2229" s="1"/>
      <c r="F2229" s="187"/>
      <c r="G2229" s="187"/>
      <c r="H2229" s="80" t="str">
        <f>IF(ISERROR(IF(ISERROR(VLOOKUP((LEFT(D2229,2)),'Fed. Agency Identifier Table'!A$2:C$63,3,FALSE)),(VLOOKUP((LEFT(D2229,1)),'Fed. Agency Identifier Table'!A$2:C$63,3,FALSE)),(VLOOKUP((LEFT(D2229,2)),'Fed. Agency Identifier Table'!A$2:C$63,3,FALSE)))),"",(IF(ISERROR(VLOOKUP((LEFT(D2229,2)),'Fed. Agency Identifier Table'!A$2:C$63,3,FALSE)),(VLOOKUP((LEFT(D2229,1)),'Fed. Agency Identifier Table'!A$2:C$63,3,FALSE)),(VLOOKUP((LEFT(D2229,2)),'Fed. Agency Identifier Table'!A$2:C$63,3,FALSE)))))</f>
        <v/>
      </c>
      <c r="I2229" s="150" t="str">
        <f>IF(ISNUMBER(SEARCH("*.unk*",D2229)),"Other Federal Awards",IF(ISERROR(VLOOKUP(D2229,'CFDA Program Titles Table'!A$2:C$2607,3,FALSE)),"",VLOOKUP(D2229,'CFDA Program Titles Table'!A$2:C$2607,3,FALSE)))</f>
        <v/>
      </c>
      <c r="J2229" s="70"/>
      <c r="K2229" s="70"/>
      <c r="L2229" s="2"/>
      <c r="M2229" s="10"/>
      <c r="N2229" s="10"/>
      <c r="R2229" s="17"/>
      <c r="S2229" s="106" t="str">
        <f>IFERROR(IF(J2229="Y", "Research And Development Programs Cluster:", VLOOKUP(D2229,'Cluster Info'!$A$2:$B$113,2,FALSE)), "Non Cluster:")</f>
        <v>Non Cluster:</v>
      </c>
      <c r="T2229" s="106">
        <f t="shared" si="170"/>
        <v>0</v>
      </c>
      <c r="U2229" s="106">
        <f t="shared" si="172"/>
        <v>0</v>
      </c>
      <c r="V2229" s="106">
        <f t="shared" si="173"/>
        <v>0</v>
      </c>
      <c r="W2229" s="119">
        <f t="shared" si="171"/>
        <v>0</v>
      </c>
      <c r="X2229" s="106">
        <f t="shared" si="174"/>
        <v>0</v>
      </c>
    </row>
    <row r="2230" spans="1:24" ht="14">
      <c r="A2230" s="198"/>
      <c r="D2230" s="1"/>
      <c r="E2230" s="1"/>
      <c r="F2230" s="187"/>
      <c r="G2230" s="187"/>
      <c r="H2230" s="80" t="str">
        <f>IF(ISERROR(IF(ISERROR(VLOOKUP((LEFT(D2230,2)),'Fed. Agency Identifier Table'!A$2:C$63,3,FALSE)),(VLOOKUP((LEFT(D2230,1)),'Fed. Agency Identifier Table'!A$2:C$63,3,FALSE)),(VLOOKUP((LEFT(D2230,2)),'Fed. Agency Identifier Table'!A$2:C$63,3,FALSE)))),"",(IF(ISERROR(VLOOKUP((LEFT(D2230,2)),'Fed. Agency Identifier Table'!A$2:C$63,3,FALSE)),(VLOOKUP((LEFT(D2230,1)),'Fed. Agency Identifier Table'!A$2:C$63,3,FALSE)),(VLOOKUP((LEFT(D2230,2)),'Fed. Agency Identifier Table'!A$2:C$63,3,FALSE)))))</f>
        <v/>
      </c>
      <c r="I2230" s="150" t="str">
        <f>IF(ISNUMBER(SEARCH("*.unk*",D2230)),"Other Federal Awards",IF(ISERROR(VLOOKUP(D2230,'CFDA Program Titles Table'!A$2:C$2607,3,FALSE)),"",VLOOKUP(D2230,'CFDA Program Titles Table'!A$2:C$2607,3,FALSE)))</f>
        <v/>
      </c>
      <c r="J2230" s="70"/>
      <c r="K2230" s="70"/>
      <c r="L2230" s="2"/>
      <c r="M2230" s="10"/>
      <c r="N2230" s="10"/>
      <c r="R2230" s="17"/>
      <c r="S2230" s="106" t="str">
        <f>IFERROR(IF(J2230="Y", "Research And Development Programs Cluster:", VLOOKUP(D2230,'Cluster Info'!$A$2:$B$113,2,FALSE)), "Non Cluster:")</f>
        <v>Non Cluster:</v>
      </c>
      <c r="T2230" s="106">
        <f t="shared" si="170"/>
        <v>0</v>
      </c>
      <c r="U2230" s="106">
        <f t="shared" si="172"/>
        <v>0</v>
      </c>
      <c r="V2230" s="106">
        <f t="shared" si="173"/>
        <v>0</v>
      </c>
      <c r="W2230" s="119">
        <f t="shared" si="171"/>
        <v>0</v>
      </c>
      <c r="X2230" s="106">
        <f t="shared" si="174"/>
        <v>0</v>
      </c>
    </row>
    <row r="2231" spans="1:24" ht="14">
      <c r="A2231" s="198"/>
      <c r="D2231" s="1"/>
      <c r="E2231" s="1"/>
      <c r="F2231" s="187"/>
      <c r="G2231" s="187"/>
      <c r="H2231" s="80" t="str">
        <f>IF(ISERROR(IF(ISERROR(VLOOKUP((LEFT(D2231,2)),'Fed. Agency Identifier Table'!A$2:C$63,3,FALSE)),(VLOOKUP((LEFT(D2231,1)),'Fed. Agency Identifier Table'!A$2:C$63,3,FALSE)),(VLOOKUP((LEFT(D2231,2)),'Fed. Agency Identifier Table'!A$2:C$63,3,FALSE)))),"",(IF(ISERROR(VLOOKUP((LEFT(D2231,2)),'Fed. Agency Identifier Table'!A$2:C$63,3,FALSE)),(VLOOKUP((LEFT(D2231,1)),'Fed. Agency Identifier Table'!A$2:C$63,3,FALSE)),(VLOOKUP((LEFT(D2231,2)),'Fed. Agency Identifier Table'!A$2:C$63,3,FALSE)))))</f>
        <v/>
      </c>
      <c r="I2231" s="150" t="str">
        <f>IF(ISNUMBER(SEARCH("*.unk*",D2231)),"Other Federal Awards",IF(ISERROR(VLOOKUP(D2231,'CFDA Program Titles Table'!A$2:C$2607,3,FALSE)),"",VLOOKUP(D2231,'CFDA Program Titles Table'!A$2:C$2607,3,FALSE)))</f>
        <v/>
      </c>
      <c r="J2231" s="70"/>
      <c r="K2231" s="70"/>
      <c r="L2231" s="2"/>
      <c r="M2231" s="10"/>
      <c r="N2231" s="10"/>
      <c r="R2231" s="17"/>
      <c r="S2231" s="106" t="str">
        <f>IFERROR(IF(J2231="Y", "Research And Development Programs Cluster:", VLOOKUP(D2231,'Cluster Info'!$A$2:$B$113,2,FALSE)), "Non Cluster:")</f>
        <v>Non Cluster:</v>
      </c>
      <c r="T2231" s="106">
        <f t="shared" si="170"/>
        <v>0</v>
      </c>
      <c r="U2231" s="106">
        <f t="shared" si="172"/>
        <v>0</v>
      </c>
      <c r="V2231" s="106">
        <f t="shared" si="173"/>
        <v>0</v>
      </c>
      <c r="W2231" s="119">
        <f t="shared" si="171"/>
        <v>0</v>
      </c>
      <c r="X2231" s="106">
        <f t="shared" si="174"/>
        <v>0</v>
      </c>
    </row>
    <row r="2232" spans="1:24" ht="14">
      <c r="A2232" s="198"/>
      <c r="D2232" s="1"/>
      <c r="E2232" s="1"/>
      <c r="F2232" s="187"/>
      <c r="G2232" s="187"/>
      <c r="H2232" s="80" t="str">
        <f>IF(ISERROR(IF(ISERROR(VLOOKUP((LEFT(D2232,2)),'Fed. Agency Identifier Table'!A$2:C$63,3,FALSE)),(VLOOKUP((LEFT(D2232,1)),'Fed. Agency Identifier Table'!A$2:C$63,3,FALSE)),(VLOOKUP((LEFT(D2232,2)),'Fed. Agency Identifier Table'!A$2:C$63,3,FALSE)))),"",(IF(ISERROR(VLOOKUP((LEFT(D2232,2)),'Fed. Agency Identifier Table'!A$2:C$63,3,FALSE)),(VLOOKUP((LEFT(D2232,1)),'Fed. Agency Identifier Table'!A$2:C$63,3,FALSE)),(VLOOKUP((LEFT(D2232,2)),'Fed. Agency Identifier Table'!A$2:C$63,3,FALSE)))))</f>
        <v/>
      </c>
      <c r="I2232" s="150" t="str">
        <f>IF(ISNUMBER(SEARCH("*.unk*",D2232)),"Other Federal Awards",IF(ISERROR(VLOOKUP(D2232,'CFDA Program Titles Table'!A$2:C$2607,3,FALSE)),"",VLOOKUP(D2232,'CFDA Program Titles Table'!A$2:C$2607,3,FALSE)))</f>
        <v/>
      </c>
      <c r="J2232" s="70"/>
      <c r="K2232" s="70"/>
      <c r="L2232" s="2"/>
      <c r="M2232" s="10"/>
      <c r="N2232" s="10"/>
      <c r="R2232" s="17"/>
      <c r="S2232" s="106" t="str">
        <f>IFERROR(IF(J2232="Y", "Research And Development Programs Cluster:", VLOOKUP(D2232,'Cluster Info'!$A$2:$B$113,2,FALSE)), "Non Cluster:")</f>
        <v>Non Cluster:</v>
      </c>
      <c r="T2232" s="106">
        <f t="shared" si="170"/>
        <v>0</v>
      </c>
      <c r="U2232" s="106">
        <f t="shared" si="172"/>
        <v>0</v>
      </c>
      <c r="V2232" s="106">
        <f t="shared" si="173"/>
        <v>0</v>
      </c>
      <c r="W2232" s="119">
        <f t="shared" si="171"/>
        <v>0</v>
      </c>
      <c r="X2232" s="106">
        <f t="shared" si="174"/>
        <v>0</v>
      </c>
    </row>
    <row r="2233" spans="1:24" ht="14">
      <c r="A2233" s="198"/>
      <c r="D2233" s="1"/>
      <c r="E2233" s="1"/>
      <c r="F2233" s="187"/>
      <c r="G2233" s="187"/>
      <c r="H2233" s="80" t="str">
        <f>IF(ISERROR(IF(ISERROR(VLOOKUP((LEFT(D2233,2)),'Fed. Agency Identifier Table'!A$2:C$63,3,FALSE)),(VLOOKUP((LEFT(D2233,1)),'Fed. Agency Identifier Table'!A$2:C$63,3,FALSE)),(VLOOKUP((LEFT(D2233,2)),'Fed. Agency Identifier Table'!A$2:C$63,3,FALSE)))),"",(IF(ISERROR(VLOOKUP((LEFT(D2233,2)),'Fed. Agency Identifier Table'!A$2:C$63,3,FALSE)),(VLOOKUP((LEFT(D2233,1)),'Fed. Agency Identifier Table'!A$2:C$63,3,FALSE)),(VLOOKUP((LEFT(D2233,2)),'Fed. Agency Identifier Table'!A$2:C$63,3,FALSE)))))</f>
        <v/>
      </c>
      <c r="I2233" s="150" t="str">
        <f>IF(ISNUMBER(SEARCH("*.unk*",D2233)),"Other Federal Awards",IF(ISERROR(VLOOKUP(D2233,'CFDA Program Titles Table'!A$2:C$2607,3,FALSE)),"",VLOOKUP(D2233,'CFDA Program Titles Table'!A$2:C$2607,3,FALSE)))</f>
        <v/>
      </c>
      <c r="J2233" s="70"/>
      <c r="K2233" s="70"/>
      <c r="L2233" s="2"/>
      <c r="M2233" s="10"/>
      <c r="N2233" s="10"/>
      <c r="R2233" s="17"/>
      <c r="S2233" s="106" t="str">
        <f>IFERROR(IF(J2233="Y", "Research And Development Programs Cluster:", VLOOKUP(D2233,'Cluster Info'!$A$2:$B$113,2,FALSE)), "Non Cluster:")</f>
        <v>Non Cluster:</v>
      </c>
      <c r="T2233" s="106">
        <f t="shared" si="170"/>
        <v>0</v>
      </c>
      <c r="U2233" s="106">
        <f t="shared" si="172"/>
        <v>0</v>
      </c>
      <c r="V2233" s="106">
        <f t="shared" si="173"/>
        <v>0</v>
      </c>
      <c r="W2233" s="119">
        <f t="shared" si="171"/>
        <v>0</v>
      </c>
      <c r="X2233" s="106">
        <f t="shared" si="174"/>
        <v>0</v>
      </c>
    </row>
    <row r="2234" spans="1:24" ht="14">
      <c r="A2234" s="198"/>
      <c r="D2234" s="1"/>
      <c r="E2234" s="1"/>
      <c r="F2234" s="187"/>
      <c r="G2234" s="187"/>
      <c r="H2234" s="80" t="str">
        <f>IF(ISERROR(IF(ISERROR(VLOOKUP((LEFT(D2234,2)),'Fed. Agency Identifier Table'!A$2:C$63,3,FALSE)),(VLOOKUP((LEFT(D2234,1)),'Fed. Agency Identifier Table'!A$2:C$63,3,FALSE)),(VLOOKUP((LEFT(D2234,2)),'Fed. Agency Identifier Table'!A$2:C$63,3,FALSE)))),"",(IF(ISERROR(VLOOKUP((LEFT(D2234,2)),'Fed. Agency Identifier Table'!A$2:C$63,3,FALSE)),(VLOOKUP((LEFT(D2234,1)),'Fed. Agency Identifier Table'!A$2:C$63,3,FALSE)),(VLOOKUP((LEFT(D2234,2)),'Fed. Agency Identifier Table'!A$2:C$63,3,FALSE)))))</f>
        <v/>
      </c>
      <c r="I2234" s="150" t="str">
        <f>IF(ISNUMBER(SEARCH("*.unk*",D2234)),"Other Federal Awards",IF(ISERROR(VLOOKUP(D2234,'CFDA Program Titles Table'!A$2:C$2607,3,FALSE)),"",VLOOKUP(D2234,'CFDA Program Titles Table'!A$2:C$2607,3,FALSE)))</f>
        <v/>
      </c>
      <c r="J2234" s="70"/>
      <c r="K2234" s="70"/>
      <c r="L2234" s="2"/>
      <c r="M2234" s="10"/>
      <c r="N2234" s="10"/>
      <c r="R2234" s="17"/>
      <c r="S2234" s="106" t="str">
        <f>IFERROR(IF(J2234="Y", "Research And Development Programs Cluster:", VLOOKUP(D2234,'Cluster Info'!$A$2:$B$113,2,FALSE)), "Non Cluster:")</f>
        <v>Non Cluster:</v>
      </c>
      <c r="T2234" s="106">
        <f t="shared" si="170"/>
        <v>0</v>
      </c>
      <c r="U2234" s="106">
        <f t="shared" si="172"/>
        <v>0</v>
      </c>
      <c r="V2234" s="106">
        <f t="shared" si="173"/>
        <v>0</v>
      </c>
      <c r="W2234" s="119">
        <f t="shared" si="171"/>
        <v>0</v>
      </c>
      <c r="X2234" s="106">
        <f t="shared" si="174"/>
        <v>0</v>
      </c>
    </row>
    <row r="2235" spans="1:24" ht="14">
      <c r="A2235" s="198"/>
      <c r="D2235" s="1"/>
      <c r="E2235" s="1"/>
      <c r="F2235" s="187"/>
      <c r="G2235" s="187"/>
      <c r="H2235" s="80" t="str">
        <f>IF(ISERROR(IF(ISERROR(VLOOKUP((LEFT(D2235,2)),'Fed. Agency Identifier Table'!A$2:C$63,3,FALSE)),(VLOOKUP((LEFT(D2235,1)),'Fed. Agency Identifier Table'!A$2:C$63,3,FALSE)),(VLOOKUP((LEFT(D2235,2)),'Fed. Agency Identifier Table'!A$2:C$63,3,FALSE)))),"",(IF(ISERROR(VLOOKUP((LEFT(D2235,2)),'Fed. Agency Identifier Table'!A$2:C$63,3,FALSE)),(VLOOKUP((LEFT(D2235,1)),'Fed. Agency Identifier Table'!A$2:C$63,3,FALSE)),(VLOOKUP((LEFT(D2235,2)),'Fed. Agency Identifier Table'!A$2:C$63,3,FALSE)))))</f>
        <v/>
      </c>
      <c r="I2235" s="150" t="str">
        <f>IF(ISNUMBER(SEARCH("*.unk*",D2235)),"Other Federal Awards",IF(ISERROR(VLOOKUP(D2235,'CFDA Program Titles Table'!A$2:C$2607,3,FALSE)),"",VLOOKUP(D2235,'CFDA Program Titles Table'!A$2:C$2607,3,FALSE)))</f>
        <v/>
      </c>
      <c r="J2235" s="70"/>
      <c r="K2235" s="70"/>
      <c r="L2235" s="2"/>
      <c r="M2235" s="10"/>
      <c r="N2235" s="10"/>
      <c r="R2235" s="17"/>
      <c r="S2235" s="106" t="str">
        <f>IFERROR(IF(J2235="Y", "Research And Development Programs Cluster:", VLOOKUP(D2235,'Cluster Info'!$A$2:$B$113,2,FALSE)), "Non Cluster:")</f>
        <v>Non Cluster:</v>
      </c>
      <c r="T2235" s="106">
        <f t="shared" si="170"/>
        <v>0</v>
      </c>
      <c r="U2235" s="106">
        <f t="shared" si="172"/>
        <v>0</v>
      </c>
      <c r="V2235" s="106">
        <f t="shared" si="173"/>
        <v>0</v>
      </c>
      <c r="W2235" s="119">
        <f t="shared" si="171"/>
        <v>0</v>
      </c>
      <c r="X2235" s="106">
        <f t="shared" si="174"/>
        <v>0</v>
      </c>
    </row>
    <row r="2236" spans="1:24" ht="14">
      <c r="A2236" s="198"/>
      <c r="D2236" s="1"/>
      <c r="E2236" s="1"/>
      <c r="F2236" s="187"/>
      <c r="G2236" s="187"/>
      <c r="H2236" s="80" t="str">
        <f>IF(ISERROR(IF(ISERROR(VLOOKUP((LEFT(D2236,2)),'Fed. Agency Identifier Table'!A$2:C$63,3,FALSE)),(VLOOKUP((LEFT(D2236,1)),'Fed. Agency Identifier Table'!A$2:C$63,3,FALSE)),(VLOOKUP((LEFT(D2236,2)),'Fed. Agency Identifier Table'!A$2:C$63,3,FALSE)))),"",(IF(ISERROR(VLOOKUP((LEFT(D2236,2)),'Fed. Agency Identifier Table'!A$2:C$63,3,FALSE)),(VLOOKUP((LEFT(D2236,1)),'Fed. Agency Identifier Table'!A$2:C$63,3,FALSE)),(VLOOKUP((LEFT(D2236,2)),'Fed. Agency Identifier Table'!A$2:C$63,3,FALSE)))))</f>
        <v/>
      </c>
      <c r="I2236" s="150" t="str">
        <f>IF(ISNUMBER(SEARCH("*.unk*",D2236)),"Other Federal Awards",IF(ISERROR(VLOOKUP(D2236,'CFDA Program Titles Table'!A$2:C$2607,3,FALSE)),"",VLOOKUP(D2236,'CFDA Program Titles Table'!A$2:C$2607,3,FALSE)))</f>
        <v/>
      </c>
      <c r="J2236" s="70"/>
      <c r="K2236" s="70"/>
      <c r="L2236" s="2"/>
      <c r="M2236" s="10"/>
      <c r="N2236" s="10"/>
      <c r="R2236" s="17"/>
      <c r="S2236" s="106" t="str">
        <f>IFERROR(IF(J2236="Y", "Research And Development Programs Cluster:", VLOOKUP(D2236,'Cluster Info'!$A$2:$B$113,2,FALSE)), "Non Cluster:")</f>
        <v>Non Cluster:</v>
      </c>
      <c r="T2236" s="106">
        <f t="shared" si="170"/>
        <v>0</v>
      </c>
      <c r="U2236" s="106">
        <f t="shared" si="172"/>
        <v>0</v>
      </c>
      <c r="V2236" s="106">
        <f t="shared" si="173"/>
        <v>0</v>
      </c>
      <c r="W2236" s="119">
        <f t="shared" si="171"/>
        <v>0</v>
      </c>
      <c r="X2236" s="106">
        <f t="shared" si="174"/>
        <v>0</v>
      </c>
    </row>
    <row r="2237" spans="1:24" ht="14">
      <c r="A2237" s="198"/>
      <c r="D2237" s="1"/>
      <c r="E2237" s="1"/>
      <c r="F2237" s="187"/>
      <c r="G2237" s="187"/>
      <c r="H2237" s="80" t="str">
        <f>IF(ISERROR(IF(ISERROR(VLOOKUP((LEFT(D2237,2)),'Fed. Agency Identifier Table'!A$2:C$63,3,FALSE)),(VLOOKUP((LEFT(D2237,1)),'Fed. Agency Identifier Table'!A$2:C$63,3,FALSE)),(VLOOKUP((LEFT(D2237,2)),'Fed. Agency Identifier Table'!A$2:C$63,3,FALSE)))),"",(IF(ISERROR(VLOOKUP((LEFT(D2237,2)),'Fed. Agency Identifier Table'!A$2:C$63,3,FALSE)),(VLOOKUP((LEFT(D2237,1)),'Fed. Agency Identifier Table'!A$2:C$63,3,FALSE)),(VLOOKUP((LEFT(D2237,2)),'Fed. Agency Identifier Table'!A$2:C$63,3,FALSE)))))</f>
        <v/>
      </c>
      <c r="I2237" s="150" t="str">
        <f>IF(ISNUMBER(SEARCH("*.unk*",D2237)),"Other Federal Awards",IF(ISERROR(VLOOKUP(D2237,'CFDA Program Titles Table'!A$2:C$2607,3,FALSE)),"",VLOOKUP(D2237,'CFDA Program Titles Table'!A$2:C$2607,3,FALSE)))</f>
        <v/>
      </c>
      <c r="J2237" s="70"/>
      <c r="K2237" s="70"/>
      <c r="L2237" s="2"/>
      <c r="M2237" s="10"/>
      <c r="N2237" s="10"/>
      <c r="R2237" s="17"/>
      <c r="S2237" s="106" t="str">
        <f>IFERROR(IF(J2237="Y", "Research And Development Programs Cluster:", VLOOKUP(D2237,'Cluster Info'!$A$2:$B$113,2,FALSE)), "Non Cluster:")</f>
        <v>Non Cluster:</v>
      </c>
      <c r="T2237" s="106">
        <f t="shared" si="170"/>
        <v>0</v>
      </c>
      <c r="U2237" s="106">
        <f t="shared" si="172"/>
        <v>0</v>
      </c>
      <c r="V2237" s="106">
        <f t="shared" si="173"/>
        <v>0</v>
      </c>
      <c r="W2237" s="119">
        <f t="shared" si="171"/>
        <v>0</v>
      </c>
      <c r="X2237" s="106">
        <f t="shared" si="174"/>
        <v>0</v>
      </c>
    </row>
    <row r="2238" spans="1:24" ht="14">
      <c r="A2238" s="198"/>
      <c r="D2238" s="1"/>
      <c r="E2238" s="1"/>
      <c r="F2238" s="187"/>
      <c r="G2238" s="187"/>
      <c r="H2238" s="80" t="str">
        <f>IF(ISERROR(IF(ISERROR(VLOOKUP((LEFT(D2238,2)),'Fed. Agency Identifier Table'!A$2:C$63,3,FALSE)),(VLOOKUP((LEFT(D2238,1)),'Fed. Agency Identifier Table'!A$2:C$63,3,FALSE)),(VLOOKUP((LEFT(D2238,2)),'Fed. Agency Identifier Table'!A$2:C$63,3,FALSE)))),"",(IF(ISERROR(VLOOKUP((LEFT(D2238,2)),'Fed. Agency Identifier Table'!A$2:C$63,3,FALSE)),(VLOOKUP((LEFT(D2238,1)),'Fed. Agency Identifier Table'!A$2:C$63,3,FALSE)),(VLOOKUP((LEFT(D2238,2)),'Fed. Agency Identifier Table'!A$2:C$63,3,FALSE)))))</f>
        <v/>
      </c>
      <c r="I2238" s="150" t="str">
        <f>IF(ISNUMBER(SEARCH("*.unk*",D2238)),"Other Federal Awards",IF(ISERROR(VLOOKUP(D2238,'CFDA Program Titles Table'!A$2:C$2607,3,FALSE)),"",VLOOKUP(D2238,'CFDA Program Titles Table'!A$2:C$2607,3,FALSE)))</f>
        <v/>
      </c>
      <c r="J2238" s="70"/>
      <c r="K2238" s="70"/>
      <c r="L2238" s="2"/>
      <c r="M2238" s="10"/>
      <c r="N2238" s="10"/>
      <c r="R2238" s="17"/>
      <c r="S2238" s="106" t="str">
        <f>IFERROR(IF(J2238="Y", "Research And Development Programs Cluster:", VLOOKUP(D2238,'Cluster Info'!$A$2:$B$113,2,FALSE)), "Non Cluster:")</f>
        <v>Non Cluster:</v>
      </c>
      <c r="T2238" s="106">
        <f t="shared" si="170"/>
        <v>0</v>
      </c>
      <c r="U2238" s="106">
        <f t="shared" si="172"/>
        <v>0</v>
      </c>
      <c r="V2238" s="106">
        <f t="shared" si="173"/>
        <v>0</v>
      </c>
      <c r="W2238" s="119">
        <f t="shared" si="171"/>
        <v>0</v>
      </c>
      <c r="X2238" s="106">
        <f t="shared" si="174"/>
        <v>0</v>
      </c>
    </row>
    <row r="2239" spans="1:24" ht="14">
      <c r="A2239" s="198"/>
      <c r="D2239" s="1"/>
      <c r="E2239" s="1"/>
      <c r="F2239" s="187"/>
      <c r="G2239" s="187"/>
      <c r="H2239" s="80" t="str">
        <f>IF(ISERROR(IF(ISERROR(VLOOKUP((LEFT(D2239,2)),'Fed. Agency Identifier Table'!A$2:C$63,3,FALSE)),(VLOOKUP((LEFT(D2239,1)),'Fed. Agency Identifier Table'!A$2:C$63,3,FALSE)),(VLOOKUP((LEFT(D2239,2)),'Fed. Agency Identifier Table'!A$2:C$63,3,FALSE)))),"",(IF(ISERROR(VLOOKUP((LEFT(D2239,2)),'Fed. Agency Identifier Table'!A$2:C$63,3,FALSE)),(VLOOKUP((LEFT(D2239,1)),'Fed. Agency Identifier Table'!A$2:C$63,3,FALSE)),(VLOOKUP((LEFT(D2239,2)),'Fed. Agency Identifier Table'!A$2:C$63,3,FALSE)))))</f>
        <v/>
      </c>
      <c r="I2239" s="150" t="str">
        <f>IF(ISNUMBER(SEARCH("*.unk*",D2239)),"Other Federal Awards",IF(ISERROR(VLOOKUP(D2239,'CFDA Program Titles Table'!A$2:C$2607,3,FALSE)),"",VLOOKUP(D2239,'CFDA Program Titles Table'!A$2:C$2607,3,FALSE)))</f>
        <v/>
      </c>
      <c r="J2239" s="70"/>
      <c r="K2239" s="70"/>
      <c r="L2239" s="2"/>
      <c r="M2239" s="10"/>
      <c r="N2239" s="10"/>
      <c r="R2239" s="17"/>
      <c r="S2239" s="106" t="str">
        <f>IFERROR(IF(J2239="Y", "Research And Development Programs Cluster:", VLOOKUP(D2239,'Cluster Info'!$A$2:$B$113,2,FALSE)), "Non Cluster:")</f>
        <v>Non Cluster:</v>
      </c>
      <c r="T2239" s="106">
        <f t="shared" si="170"/>
        <v>0</v>
      </c>
      <c r="U2239" s="106">
        <f t="shared" si="172"/>
        <v>0</v>
      </c>
      <c r="V2239" s="106">
        <f t="shared" si="173"/>
        <v>0</v>
      </c>
      <c r="W2239" s="119">
        <f t="shared" si="171"/>
        <v>0</v>
      </c>
      <c r="X2239" s="106">
        <f t="shared" si="174"/>
        <v>0</v>
      </c>
    </row>
    <row r="2240" spans="1:24" ht="14">
      <c r="A2240" s="198"/>
      <c r="D2240" s="1"/>
      <c r="E2240" s="1"/>
      <c r="F2240" s="187"/>
      <c r="G2240" s="187"/>
      <c r="H2240" s="80" t="str">
        <f>IF(ISERROR(IF(ISERROR(VLOOKUP((LEFT(D2240,2)),'Fed. Agency Identifier Table'!A$2:C$63,3,FALSE)),(VLOOKUP((LEFT(D2240,1)),'Fed. Agency Identifier Table'!A$2:C$63,3,FALSE)),(VLOOKUP((LEFT(D2240,2)),'Fed. Agency Identifier Table'!A$2:C$63,3,FALSE)))),"",(IF(ISERROR(VLOOKUP((LEFT(D2240,2)),'Fed. Agency Identifier Table'!A$2:C$63,3,FALSE)),(VLOOKUP((LEFT(D2240,1)),'Fed. Agency Identifier Table'!A$2:C$63,3,FALSE)),(VLOOKUP((LEFT(D2240,2)),'Fed. Agency Identifier Table'!A$2:C$63,3,FALSE)))))</f>
        <v/>
      </c>
      <c r="I2240" s="150" t="str">
        <f>IF(ISNUMBER(SEARCH("*.unk*",D2240)),"Other Federal Awards",IF(ISERROR(VLOOKUP(D2240,'CFDA Program Titles Table'!A$2:C$2607,3,FALSE)),"",VLOOKUP(D2240,'CFDA Program Titles Table'!A$2:C$2607,3,FALSE)))</f>
        <v/>
      </c>
      <c r="J2240" s="70"/>
      <c r="K2240" s="70"/>
      <c r="L2240" s="2"/>
      <c r="M2240" s="10"/>
      <c r="N2240" s="10"/>
      <c r="R2240" s="17"/>
      <c r="S2240" s="106" t="str">
        <f>IFERROR(IF(J2240="Y", "Research And Development Programs Cluster:", VLOOKUP(D2240,'Cluster Info'!$A$2:$B$113,2,FALSE)), "Non Cluster:")</f>
        <v>Non Cluster:</v>
      </c>
      <c r="T2240" s="106">
        <f t="shared" si="170"/>
        <v>0</v>
      </c>
      <c r="U2240" s="106">
        <f t="shared" si="172"/>
        <v>0</v>
      </c>
      <c r="V2240" s="106">
        <f t="shared" si="173"/>
        <v>0</v>
      </c>
      <c r="W2240" s="119">
        <f t="shared" si="171"/>
        <v>0</v>
      </c>
      <c r="X2240" s="106">
        <f t="shared" si="174"/>
        <v>0</v>
      </c>
    </row>
    <row r="2241" spans="1:24" ht="14">
      <c r="A2241" s="198"/>
      <c r="D2241" s="1"/>
      <c r="E2241" s="1"/>
      <c r="F2241" s="187"/>
      <c r="G2241" s="187"/>
      <c r="H2241" s="80" t="str">
        <f>IF(ISERROR(IF(ISERROR(VLOOKUP((LEFT(D2241,2)),'Fed. Agency Identifier Table'!A$2:C$63,3,FALSE)),(VLOOKUP((LEFT(D2241,1)),'Fed. Agency Identifier Table'!A$2:C$63,3,FALSE)),(VLOOKUP((LEFT(D2241,2)),'Fed. Agency Identifier Table'!A$2:C$63,3,FALSE)))),"",(IF(ISERROR(VLOOKUP((LEFT(D2241,2)),'Fed. Agency Identifier Table'!A$2:C$63,3,FALSE)),(VLOOKUP((LEFT(D2241,1)),'Fed. Agency Identifier Table'!A$2:C$63,3,FALSE)),(VLOOKUP((LEFT(D2241,2)),'Fed. Agency Identifier Table'!A$2:C$63,3,FALSE)))))</f>
        <v/>
      </c>
      <c r="I2241" s="150" t="str">
        <f>IF(ISNUMBER(SEARCH("*.unk*",D2241)),"Other Federal Awards",IF(ISERROR(VLOOKUP(D2241,'CFDA Program Titles Table'!A$2:C$2607,3,FALSE)),"",VLOOKUP(D2241,'CFDA Program Titles Table'!A$2:C$2607,3,FALSE)))</f>
        <v/>
      </c>
      <c r="J2241" s="70"/>
      <c r="K2241" s="70"/>
      <c r="L2241" s="2"/>
      <c r="M2241" s="10"/>
      <c r="N2241" s="10"/>
      <c r="R2241" s="17"/>
      <c r="S2241" s="106" t="str">
        <f>IFERROR(IF(J2241="Y", "Research And Development Programs Cluster:", VLOOKUP(D2241,'Cluster Info'!$A$2:$B$113,2,FALSE)), "Non Cluster:")</f>
        <v>Non Cluster:</v>
      </c>
      <c r="T2241" s="106">
        <f t="shared" si="170"/>
        <v>0</v>
      </c>
      <c r="U2241" s="106">
        <f t="shared" si="172"/>
        <v>0</v>
      </c>
      <c r="V2241" s="106">
        <f t="shared" si="173"/>
        <v>0</v>
      </c>
      <c r="W2241" s="119">
        <f t="shared" si="171"/>
        <v>0</v>
      </c>
      <c r="X2241" s="106">
        <f t="shared" si="174"/>
        <v>0</v>
      </c>
    </row>
    <row r="2242" spans="1:24" ht="14">
      <c r="A2242" s="198"/>
      <c r="D2242" s="1"/>
      <c r="E2242" s="1"/>
      <c r="F2242" s="187"/>
      <c r="G2242" s="187"/>
      <c r="H2242" s="80" t="str">
        <f>IF(ISERROR(IF(ISERROR(VLOOKUP((LEFT(D2242,2)),'Fed. Agency Identifier Table'!A$2:C$63,3,FALSE)),(VLOOKUP((LEFT(D2242,1)),'Fed. Agency Identifier Table'!A$2:C$63,3,FALSE)),(VLOOKUP((LEFT(D2242,2)),'Fed. Agency Identifier Table'!A$2:C$63,3,FALSE)))),"",(IF(ISERROR(VLOOKUP((LEFT(D2242,2)),'Fed. Agency Identifier Table'!A$2:C$63,3,FALSE)),(VLOOKUP((LEFT(D2242,1)),'Fed. Agency Identifier Table'!A$2:C$63,3,FALSE)),(VLOOKUP((LEFT(D2242,2)),'Fed. Agency Identifier Table'!A$2:C$63,3,FALSE)))))</f>
        <v/>
      </c>
      <c r="I2242" s="150" t="str">
        <f>IF(ISNUMBER(SEARCH("*.unk*",D2242)),"Other Federal Awards",IF(ISERROR(VLOOKUP(D2242,'CFDA Program Titles Table'!A$2:C$2607,3,FALSE)),"",VLOOKUP(D2242,'CFDA Program Titles Table'!A$2:C$2607,3,FALSE)))</f>
        <v/>
      </c>
      <c r="J2242" s="70"/>
      <c r="K2242" s="70"/>
      <c r="L2242" s="2"/>
      <c r="M2242" s="10"/>
      <c r="N2242" s="10"/>
      <c r="R2242" s="17"/>
      <c r="S2242" s="106" t="str">
        <f>IFERROR(IF(J2242="Y", "Research And Development Programs Cluster:", VLOOKUP(D2242,'Cluster Info'!$A$2:$B$113,2,FALSE)), "Non Cluster:")</f>
        <v>Non Cluster:</v>
      </c>
      <c r="T2242" s="106">
        <f t="shared" ref="T2242:T2305" si="175">IF(E2242="Y","ARRA - "&amp;N2242, N2242)</f>
        <v>0</v>
      </c>
      <c r="U2242" s="106">
        <f t="shared" si="172"/>
        <v>0</v>
      </c>
      <c r="V2242" s="106">
        <f t="shared" si="173"/>
        <v>0</v>
      </c>
      <c r="W2242" s="119">
        <f t="shared" ref="W2242:W2305" si="176">IF(AND(J2242="Y",I2242="Other Federal Awards"),(LEFT(D2242,2)&amp;".RD"),D2242)</f>
        <v>0</v>
      </c>
      <c r="X2242" s="106">
        <f t="shared" si="174"/>
        <v>0</v>
      </c>
    </row>
    <row r="2243" spans="1:24" ht="14">
      <c r="A2243" s="198"/>
      <c r="D2243" s="1"/>
      <c r="E2243" s="1"/>
      <c r="F2243" s="187"/>
      <c r="G2243" s="187"/>
      <c r="H2243" s="80" t="str">
        <f>IF(ISERROR(IF(ISERROR(VLOOKUP((LEFT(D2243,2)),'Fed. Agency Identifier Table'!A$2:C$63,3,FALSE)),(VLOOKUP((LEFT(D2243,1)),'Fed. Agency Identifier Table'!A$2:C$63,3,FALSE)),(VLOOKUP((LEFT(D2243,2)),'Fed. Agency Identifier Table'!A$2:C$63,3,FALSE)))),"",(IF(ISERROR(VLOOKUP((LEFT(D2243,2)),'Fed. Agency Identifier Table'!A$2:C$63,3,FALSE)),(VLOOKUP((LEFT(D2243,1)),'Fed. Agency Identifier Table'!A$2:C$63,3,FALSE)),(VLOOKUP((LEFT(D2243,2)),'Fed. Agency Identifier Table'!A$2:C$63,3,FALSE)))))</f>
        <v/>
      </c>
      <c r="I2243" s="150" t="str">
        <f>IF(ISNUMBER(SEARCH("*.unk*",D2243)),"Other Federal Awards",IF(ISERROR(VLOOKUP(D2243,'CFDA Program Titles Table'!A$2:C$2607,3,FALSE)),"",VLOOKUP(D2243,'CFDA Program Titles Table'!A$2:C$2607,3,FALSE)))</f>
        <v/>
      </c>
      <c r="J2243" s="70"/>
      <c r="K2243" s="70"/>
      <c r="L2243" s="2"/>
      <c r="M2243" s="10"/>
      <c r="N2243" s="10"/>
      <c r="R2243" s="17"/>
      <c r="S2243" s="106" t="str">
        <f>IFERROR(IF(J2243="Y", "Research And Development Programs Cluster:", VLOOKUP(D2243,'Cluster Info'!$A$2:$B$113,2,FALSE)), "Non Cluster:")</f>
        <v>Non Cluster:</v>
      </c>
      <c r="T2243" s="106">
        <f t="shared" si="175"/>
        <v>0</v>
      </c>
      <c r="U2243" s="106">
        <f t="shared" ref="U2243:U2306" si="177">IF(F2243="Y","COVID-19 - "&amp;N2243, N2243)</f>
        <v>0</v>
      </c>
      <c r="V2243" s="106">
        <f t="shared" ref="V2243:V2306" si="178">IF(G2243="Y","ARP - "&amp;N2243, N2243)</f>
        <v>0</v>
      </c>
      <c r="W2243" s="119">
        <f t="shared" si="176"/>
        <v>0</v>
      </c>
      <c r="X2243" s="106">
        <f t="shared" ref="X2243:X2306" si="179">O2243-P2243</f>
        <v>0</v>
      </c>
    </row>
    <row r="2244" spans="1:24" ht="14">
      <c r="A2244" s="198"/>
      <c r="D2244" s="1"/>
      <c r="E2244" s="1"/>
      <c r="F2244" s="187"/>
      <c r="G2244" s="187"/>
      <c r="H2244" s="80" t="str">
        <f>IF(ISERROR(IF(ISERROR(VLOOKUP((LEFT(D2244,2)),'Fed. Agency Identifier Table'!A$2:C$63,3,FALSE)),(VLOOKUP((LEFT(D2244,1)),'Fed. Agency Identifier Table'!A$2:C$63,3,FALSE)),(VLOOKUP((LEFT(D2244,2)),'Fed. Agency Identifier Table'!A$2:C$63,3,FALSE)))),"",(IF(ISERROR(VLOOKUP((LEFT(D2244,2)),'Fed. Agency Identifier Table'!A$2:C$63,3,FALSE)),(VLOOKUP((LEFT(D2244,1)),'Fed. Agency Identifier Table'!A$2:C$63,3,FALSE)),(VLOOKUP((LEFT(D2244,2)),'Fed. Agency Identifier Table'!A$2:C$63,3,FALSE)))))</f>
        <v/>
      </c>
      <c r="I2244" s="150" t="str">
        <f>IF(ISNUMBER(SEARCH("*.unk*",D2244)),"Other Federal Awards",IF(ISERROR(VLOOKUP(D2244,'CFDA Program Titles Table'!A$2:C$2607,3,FALSE)),"",VLOOKUP(D2244,'CFDA Program Titles Table'!A$2:C$2607,3,FALSE)))</f>
        <v/>
      </c>
      <c r="J2244" s="70"/>
      <c r="K2244" s="70"/>
      <c r="L2244" s="2"/>
      <c r="M2244" s="10"/>
      <c r="N2244" s="10"/>
      <c r="R2244" s="17"/>
      <c r="S2244" s="106" t="str">
        <f>IFERROR(IF(J2244="Y", "Research And Development Programs Cluster:", VLOOKUP(D2244,'Cluster Info'!$A$2:$B$113,2,FALSE)), "Non Cluster:")</f>
        <v>Non Cluster:</v>
      </c>
      <c r="T2244" s="106">
        <f t="shared" si="175"/>
        <v>0</v>
      </c>
      <c r="U2244" s="106">
        <f t="shared" si="177"/>
        <v>0</v>
      </c>
      <c r="V2244" s="106">
        <f t="shared" si="178"/>
        <v>0</v>
      </c>
      <c r="W2244" s="119">
        <f t="shared" si="176"/>
        <v>0</v>
      </c>
      <c r="X2244" s="106">
        <f t="shared" si="179"/>
        <v>0</v>
      </c>
    </row>
    <row r="2245" spans="1:24" ht="14">
      <c r="A2245" s="198"/>
      <c r="D2245" s="1"/>
      <c r="E2245" s="1"/>
      <c r="F2245" s="187"/>
      <c r="G2245" s="187"/>
      <c r="H2245" s="80" t="str">
        <f>IF(ISERROR(IF(ISERROR(VLOOKUP((LEFT(D2245,2)),'Fed. Agency Identifier Table'!A$2:C$63,3,FALSE)),(VLOOKUP((LEFT(D2245,1)),'Fed. Agency Identifier Table'!A$2:C$63,3,FALSE)),(VLOOKUP((LEFT(D2245,2)),'Fed. Agency Identifier Table'!A$2:C$63,3,FALSE)))),"",(IF(ISERROR(VLOOKUP((LEFT(D2245,2)),'Fed. Agency Identifier Table'!A$2:C$63,3,FALSE)),(VLOOKUP((LEFT(D2245,1)),'Fed. Agency Identifier Table'!A$2:C$63,3,FALSE)),(VLOOKUP((LEFT(D2245,2)),'Fed. Agency Identifier Table'!A$2:C$63,3,FALSE)))))</f>
        <v/>
      </c>
      <c r="I2245" s="150" t="str">
        <f>IF(ISNUMBER(SEARCH("*.unk*",D2245)),"Other Federal Awards",IF(ISERROR(VLOOKUP(D2245,'CFDA Program Titles Table'!A$2:C$2607,3,FALSE)),"",VLOOKUP(D2245,'CFDA Program Titles Table'!A$2:C$2607,3,FALSE)))</f>
        <v/>
      </c>
      <c r="J2245" s="70"/>
      <c r="K2245" s="70"/>
      <c r="L2245" s="2"/>
      <c r="M2245" s="10"/>
      <c r="N2245" s="10"/>
      <c r="R2245" s="17"/>
      <c r="S2245" s="106" t="str">
        <f>IFERROR(IF(J2245="Y", "Research And Development Programs Cluster:", VLOOKUP(D2245,'Cluster Info'!$A$2:$B$113,2,FALSE)), "Non Cluster:")</f>
        <v>Non Cluster:</v>
      </c>
      <c r="T2245" s="106">
        <f t="shared" si="175"/>
        <v>0</v>
      </c>
      <c r="U2245" s="106">
        <f t="shared" si="177"/>
        <v>0</v>
      </c>
      <c r="V2245" s="106">
        <f t="shared" si="178"/>
        <v>0</v>
      </c>
      <c r="W2245" s="119">
        <f t="shared" si="176"/>
        <v>0</v>
      </c>
      <c r="X2245" s="106">
        <f t="shared" si="179"/>
        <v>0</v>
      </c>
    </row>
    <row r="2246" spans="1:24" ht="14">
      <c r="A2246" s="198"/>
      <c r="D2246" s="1"/>
      <c r="E2246" s="1"/>
      <c r="F2246" s="187"/>
      <c r="G2246" s="187"/>
      <c r="H2246" s="80" t="str">
        <f>IF(ISERROR(IF(ISERROR(VLOOKUP((LEFT(D2246,2)),'Fed. Agency Identifier Table'!A$2:C$63,3,FALSE)),(VLOOKUP((LEFT(D2246,1)),'Fed. Agency Identifier Table'!A$2:C$63,3,FALSE)),(VLOOKUP((LEFT(D2246,2)),'Fed. Agency Identifier Table'!A$2:C$63,3,FALSE)))),"",(IF(ISERROR(VLOOKUP((LEFT(D2246,2)),'Fed. Agency Identifier Table'!A$2:C$63,3,FALSE)),(VLOOKUP((LEFT(D2246,1)),'Fed. Agency Identifier Table'!A$2:C$63,3,FALSE)),(VLOOKUP((LEFT(D2246,2)),'Fed. Agency Identifier Table'!A$2:C$63,3,FALSE)))))</f>
        <v/>
      </c>
      <c r="I2246" s="150" t="str">
        <f>IF(ISNUMBER(SEARCH("*.unk*",D2246)),"Other Federal Awards",IF(ISERROR(VLOOKUP(D2246,'CFDA Program Titles Table'!A$2:C$2607,3,FALSE)),"",VLOOKUP(D2246,'CFDA Program Titles Table'!A$2:C$2607,3,FALSE)))</f>
        <v/>
      </c>
      <c r="J2246" s="70"/>
      <c r="K2246" s="70"/>
      <c r="L2246" s="2"/>
      <c r="M2246" s="10"/>
      <c r="N2246" s="10"/>
      <c r="R2246" s="17"/>
      <c r="S2246" s="106" t="str">
        <f>IFERROR(IF(J2246="Y", "Research And Development Programs Cluster:", VLOOKUP(D2246,'Cluster Info'!$A$2:$B$113,2,FALSE)), "Non Cluster:")</f>
        <v>Non Cluster:</v>
      </c>
      <c r="T2246" s="106">
        <f t="shared" si="175"/>
        <v>0</v>
      </c>
      <c r="U2246" s="106">
        <f t="shared" si="177"/>
        <v>0</v>
      </c>
      <c r="V2246" s="106">
        <f t="shared" si="178"/>
        <v>0</v>
      </c>
      <c r="W2246" s="119">
        <f t="shared" si="176"/>
        <v>0</v>
      </c>
      <c r="X2246" s="106">
        <f t="shared" si="179"/>
        <v>0</v>
      </c>
    </row>
    <row r="2247" spans="1:24" ht="14">
      <c r="A2247" s="198"/>
      <c r="D2247" s="1"/>
      <c r="E2247" s="1"/>
      <c r="F2247" s="187"/>
      <c r="G2247" s="187"/>
      <c r="H2247" s="80" t="str">
        <f>IF(ISERROR(IF(ISERROR(VLOOKUP((LEFT(D2247,2)),'Fed. Agency Identifier Table'!A$2:C$63,3,FALSE)),(VLOOKUP((LEFT(D2247,1)),'Fed. Agency Identifier Table'!A$2:C$63,3,FALSE)),(VLOOKUP((LEFT(D2247,2)),'Fed. Agency Identifier Table'!A$2:C$63,3,FALSE)))),"",(IF(ISERROR(VLOOKUP((LEFT(D2247,2)),'Fed. Agency Identifier Table'!A$2:C$63,3,FALSE)),(VLOOKUP((LEFT(D2247,1)),'Fed. Agency Identifier Table'!A$2:C$63,3,FALSE)),(VLOOKUP((LEFT(D2247,2)),'Fed. Agency Identifier Table'!A$2:C$63,3,FALSE)))))</f>
        <v/>
      </c>
      <c r="I2247" s="150" t="str">
        <f>IF(ISNUMBER(SEARCH("*.unk*",D2247)),"Other Federal Awards",IF(ISERROR(VLOOKUP(D2247,'CFDA Program Titles Table'!A$2:C$2607,3,FALSE)),"",VLOOKUP(D2247,'CFDA Program Titles Table'!A$2:C$2607,3,FALSE)))</f>
        <v/>
      </c>
      <c r="J2247" s="70"/>
      <c r="K2247" s="70"/>
      <c r="L2247" s="2"/>
      <c r="M2247" s="10"/>
      <c r="N2247" s="10"/>
      <c r="R2247" s="17"/>
      <c r="S2247" s="106" t="str">
        <f>IFERROR(IF(J2247="Y", "Research And Development Programs Cluster:", VLOOKUP(D2247,'Cluster Info'!$A$2:$B$113,2,FALSE)), "Non Cluster:")</f>
        <v>Non Cluster:</v>
      </c>
      <c r="T2247" s="106">
        <f t="shared" si="175"/>
        <v>0</v>
      </c>
      <c r="U2247" s="106">
        <f t="shared" si="177"/>
        <v>0</v>
      </c>
      <c r="V2247" s="106">
        <f t="shared" si="178"/>
        <v>0</v>
      </c>
      <c r="W2247" s="119">
        <f t="shared" si="176"/>
        <v>0</v>
      </c>
      <c r="X2247" s="106">
        <f t="shared" si="179"/>
        <v>0</v>
      </c>
    </row>
    <row r="2248" spans="1:24" ht="14">
      <c r="A2248" s="198"/>
      <c r="D2248" s="1"/>
      <c r="E2248" s="1"/>
      <c r="F2248" s="187"/>
      <c r="G2248" s="187"/>
      <c r="H2248" s="80" t="str">
        <f>IF(ISERROR(IF(ISERROR(VLOOKUP((LEFT(D2248,2)),'Fed. Agency Identifier Table'!A$2:C$63,3,FALSE)),(VLOOKUP((LEFT(D2248,1)),'Fed. Agency Identifier Table'!A$2:C$63,3,FALSE)),(VLOOKUP((LEFT(D2248,2)),'Fed. Agency Identifier Table'!A$2:C$63,3,FALSE)))),"",(IF(ISERROR(VLOOKUP((LEFT(D2248,2)),'Fed. Agency Identifier Table'!A$2:C$63,3,FALSE)),(VLOOKUP((LEFT(D2248,1)),'Fed. Agency Identifier Table'!A$2:C$63,3,FALSE)),(VLOOKUP((LEFT(D2248,2)),'Fed. Agency Identifier Table'!A$2:C$63,3,FALSE)))))</f>
        <v/>
      </c>
      <c r="I2248" s="150" t="str">
        <f>IF(ISNUMBER(SEARCH("*.unk*",D2248)),"Other Federal Awards",IF(ISERROR(VLOOKUP(D2248,'CFDA Program Titles Table'!A$2:C$2607,3,FALSE)),"",VLOOKUP(D2248,'CFDA Program Titles Table'!A$2:C$2607,3,FALSE)))</f>
        <v/>
      </c>
      <c r="J2248" s="70"/>
      <c r="K2248" s="70"/>
      <c r="L2248" s="2"/>
      <c r="M2248" s="10"/>
      <c r="N2248" s="10"/>
      <c r="R2248" s="17"/>
      <c r="S2248" s="106" t="str">
        <f>IFERROR(IF(J2248="Y", "Research And Development Programs Cluster:", VLOOKUP(D2248,'Cluster Info'!$A$2:$B$113,2,FALSE)), "Non Cluster:")</f>
        <v>Non Cluster:</v>
      </c>
      <c r="T2248" s="106">
        <f t="shared" si="175"/>
        <v>0</v>
      </c>
      <c r="U2248" s="106">
        <f t="shared" si="177"/>
        <v>0</v>
      </c>
      <c r="V2248" s="106">
        <f t="shared" si="178"/>
        <v>0</v>
      </c>
      <c r="W2248" s="119">
        <f t="shared" si="176"/>
        <v>0</v>
      </c>
      <c r="X2248" s="106">
        <f t="shared" si="179"/>
        <v>0</v>
      </c>
    </row>
    <row r="2249" spans="1:24" ht="14">
      <c r="A2249" s="198"/>
      <c r="D2249" s="1"/>
      <c r="E2249" s="1"/>
      <c r="F2249" s="187"/>
      <c r="G2249" s="187"/>
      <c r="H2249" s="80" t="str">
        <f>IF(ISERROR(IF(ISERROR(VLOOKUP((LEFT(D2249,2)),'Fed. Agency Identifier Table'!A$2:C$63,3,FALSE)),(VLOOKUP((LEFT(D2249,1)),'Fed. Agency Identifier Table'!A$2:C$63,3,FALSE)),(VLOOKUP((LEFT(D2249,2)),'Fed. Agency Identifier Table'!A$2:C$63,3,FALSE)))),"",(IF(ISERROR(VLOOKUP((LEFT(D2249,2)),'Fed. Agency Identifier Table'!A$2:C$63,3,FALSE)),(VLOOKUP((LEFT(D2249,1)),'Fed. Agency Identifier Table'!A$2:C$63,3,FALSE)),(VLOOKUP((LEFT(D2249,2)),'Fed. Agency Identifier Table'!A$2:C$63,3,FALSE)))))</f>
        <v/>
      </c>
      <c r="I2249" s="150" t="str">
        <f>IF(ISNUMBER(SEARCH("*.unk*",D2249)),"Other Federal Awards",IF(ISERROR(VLOOKUP(D2249,'CFDA Program Titles Table'!A$2:C$2607,3,FALSE)),"",VLOOKUP(D2249,'CFDA Program Titles Table'!A$2:C$2607,3,FALSE)))</f>
        <v/>
      </c>
      <c r="J2249" s="70"/>
      <c r="K2249" s="70"/>
      <c r="L2249" s="2"/>
      <c r="M2249" s="10"/>
      <c r="N2249" s="10"/>
      <c r="R2249" s="17"/>
      <c r="S2249" s="106" t="str">
        <f>IFERROR(IF(J2249="Y", "Research And Development Programs Cluster:", VLOOKUP(D2249,'Cluster Info'!$A$2:$B$113,2,FALSE)), "Non Cluster:")</f>
        <v>Non Cluster:</v>
      </c>
      <c r="T2249" s="106">
        <f t="shared" si="175"/>
        <v>0</v>
      </c>
      <c r="U2249" s="106">
        <f t="shared" si="177"/>
        <v>0</v>
      </c>
      <c r="V2249" s="106">
        <f t="shared" si="178"/>
        <v>0</v>
      </c>
      <c r="W2249" s="119">
        <f t="shared" si="176"/>
        <v>0</v>
      </c>
      <c r="X2249" s="106">
        <f t="shared" si="179"/>
        <v>0</v>
      </c>
    </row>
    <row r="2250" spans="1:24" ht="14">
      <c r="A2250" s="198"/>
      <c r="D2250" s="1"/>
      <c r="E2250" s="1"/>
      <c r="F2250" s="187"/>
      <c r="G2250" s="187"/>
      <c r="H2250" s="80" t="str">
        <f>IF(ISERROR(IF(ISERROR(VLOOKUP((LEFT(D2250,2)),'Fed. Agency Identifier Table'!A$2:C$63,3,FALSE)),(VLOOKUP((LEFT(D2250,1)),'Fed. Agency Identifier Table'!A$2:C$63,3,FALSE)),(VLOOKUP((LEFT(D2250,2)),'Fed. Agency Identifier Table'!A$2:C$63,3,FALSE)))),"",(IF(ISERROR(VLOOKUP((LEFT(D2250,2)),'Fed. Agency Identifier Table'!A$2:C$63,3,FALSE)),(VLOOKUP((LEFT(D2250,1)),'Fed. Agency Identifier Table'!A$2:C$63,3,FALSE)),(VLOOKUP((LEFT(D2250,2)),'Fed. Agency Identifier Table'!A$2:C$63,3,FALSE)))))</f>
        <v/>
      </c>
      <c r="I2250" s="150" t="str">
        <f>IF(ISNUMBER(SEARCH("*.unk*",D2250)),"Other Federal Awards",IF(ISERROR(VLOOKUP(D2250,'CFDA Program Titles Table'!A$2:C$2607,3,FALSE)),"",VLOOKUP(D2250,'CFDA Program Titles Table'!A$2:C$2607,3,FALSE)))</f>
        <v/>
      </c>
      <c r="J2250" s="70"/>
      <c r="K2250" s="70"/>
      <c r="L2250" s="2"/>
      <c r="M2250" s="10"/>
      <c r="N2250" s="10"/>
      <c r="R2250" s="17"/>
      <c r="S2250" s="106" t="str">
        <f>IFERROR(IF(J2250="Y", "Research And Development Programs Cluster:", VLOOKUP(D2250,'Cluster Info'!$A$2:$B$113,2,FALSE)), "Non Cluster:")</f>
        <v>Non Cluster:</v>
      </c>
      <c r="T2250" s="106">
        <f t="shared" si="175"/>
        <v>0</v>
      </c>
      <c r="U2250" s="106">
        <f t="shared" si="177"/>
        <v>0</v>
      </c>
      <c r="V2250" s="106">
        <f t="shared" si="178"/>
        <v>0</v>
      </c>
      <c r="W2250" s="119">
        <f t="shared" si="176"/>
        <v>0</v>
      </c>
      <c r="X2250" s="106">
        <f t="shared" si="179"/>
        <v>0</v>
      </c>
    </row>
    <row r="2251" spans="1:24" ht="14">
      <c r="A2251" s="198"/>
      <c r="D2251" s="1"/>
      <c r="E2251" s="1"/>
      <c r="F2251" s="187"/>
      <c r="G2251" s="187"/>
      <c r="H2251" s="80" t="str">
        <f>IF(ISERROR(IF(ISERROR(VLOOKUP((LEFT(D2251,2)),'Fed. Agency Identifier Table'!A$2:C$63,3,FALSE)),(VLOOKUP((LEFT(D2251,1)),'Fed. Agency Identifier Table'!A$2:C$63,3,FALSE)),(VLOOKUP((LEFT(D2251,2)),'Fed. Agency Identifier Table'!A$2:C$63,3,FALSE)))),"",(IF(ISERROR(VLOOKUP((LEFT(D2251,2)),'Fed. Agency Identifier Table'!A$2:C$63,3,FALSE)),(VLOOKUP((LEFT(D2251,1)),'Fed. Agency Identifier Table'!A$2:C$63,3,FALSE)),(VLOOKUP((LEFT(D2251,2)),'Fed. Agency Identifier Table'!A$2:C$63,3,FALSE)))))</f>
        <v/>
      </c>
      <c r="I2251" s="150" t="str">
        <f>IF(ISNUMBER(SEARCH("*.unk*",D2251)),"Other Federal Awards",IF(ISERROR(VLOOKUP(D2251,'CFDA Program Titles Table'!A$2:C$2607,3,FALSE)),"",VLOOKUP(D2251,'CFDA Program Titles Table'!A$2:C$2607,3,FALSE)))</f>
        <v/>
      </c>
      <c r="J2251" s="70"/>
      <c r="K2251" s="70"/>
      <c r="L2251" s="2"/>
      <c r="M2251" s="10"/>
      <c r="N2251" s="10"/>
      <c r="R2251" s="17"/>
      <c r="S2251" s="106" t="str">
        <f>IFERROR(IF(J2251="Y", "Research And Development Programs Cluster:", VLOOKUP(D2251,'Cluster Info'!$A$2:$B$113,2,FALSE)), "Non Cluster:")</f>
        <v>Non Cluster:</v>
      </c>
      <c r="T2251" s="106">
        <f t="shared" si="175"/>
        <v>0</v>
      </c>
      <c r="U2251" s="106">
        <f t="shared" si="177"/>
        <v>0</v>
      </c>
      <c r="V2251" s="106">
        <f t="shared" si="178"/>
        <v>0</v>
      </c>
      <c r="W2251" s="119">
        <f t="shared" si="176"/>
        <v>0</v>
      </c>
      <c r="X2251" s="106">
        <f t="shared" si="179"/>
        <v>0</v>
      </c>
    </row>
    <row r="2252" spans="1:24" ht="14">
      <c r="A2252" s="198"/>
      <c r="D2252" s="1"/>
      <c r="E2252" s="1"/>
      <c r="F2252" s="187"/>
      <c r="G2252" s="187"/>
      <c r="H2252" s="80" t="str">
        <f>IF(ISERROR(IF(ISERROR(VLOOKUP((LEFT(D2252,2)),'Fed. Agency Identifier Table'!A$2:C$63,3,FALSE)),(VLOOKUP((LEFT(D2252,1)),'Fed. Agency Identifier Table'!A$2:C$63,3,FALSE)),(VLOOKUP((LEFT(D2252,2)),'Fed. Agency Identifier Table'!A$2:C$63,3,FALSE)))),"",(IF(ISERROR(VLOOKUP((LEFT(D2252,2)),'Fed. Agency Identifier Table'!A$2:C$63,3,FALSE)),(VLOOKUP((LEFT(D2252,1)),'Fed. Agency Identifier Table'!A$2:C$63,3,FALSE)),(VLOOKUP((LEFT(D2252,2)),'Fed. Agency Identifier Table'!A$2:C$63,3,FALSE)))))</f>
        <v/>
      </c>
      <c r="I2252" s="150" t="str">
        <f>IF(ISNUMBER(SEARCH("*.unk*",D2252)),"Other Federal Awards",IF(ISERROR(VLOOKUP(D2252,'CFDA Program Titles Table'!A$2:C$2607,3,FALSE)),"",VLOOKUP(D2252,'CFDA Program Titles Table'!A$2:C$2607,3,FALSE)))</f>
        <v/>
      </c>
      <c r="J2252" s="70"/>
      <c r="K2252" s="70"/>
      <c r="L2252" s="2"/>
      <c r="M2252" s="10"/>
      <c r="N2252" s="10"/>
      <c r="R2252" s="17"/>
      <c r="S2252" s="106" t="str">
        <f>IFERROR(IF(J2252="Y", "Research And Development Programs Cluster:", VLOOKUP(D2252,'Cluster Info'!$A$2:$B$113,2,FALSE)), "Non Cluster:")</f>
        <v>Non Cluster:</v>
      </c>
      <c r="T2252" s="106">
        <f t="shared" si="175"/>
        <v>0</v>
      </c>
      <c r="U2252" s="106">
        <f t="shared" si="177"/>
        <v>0</v>
      </c>
      <c r="V2252" s="106">
        <f t="shared" si="178"/>
        <v>0</v>
      </c>
      <c r="W2252" s="119">
        <f t="shared" si="176"/>
        <v>0</v>
      </c>
      <c r="X2252" s="106">
        <f t="shared" si="179"/>
        <v>0</v>
      </c>
    </row>
    <row r="2253" spans="1:24" ht="14">
      <c r="A2253" s="198"/>
      <c r="D2253" s="1"/>
      <c r="E2253" s="1"/>
      <c r="F2253" s="187"/>
      <c r="G2253" s="187"/>
      <c r="H2253" s="80" t="str">
        <f>IF(ISERROR(IF(ISERROR(VLOOKUP((LEFT(D2253,2)),'Fed. Agency Identifier Table'!A$2:C$63,3,FALSE)),(VLOOKUP((LEFT(D2253,1)),'Fed. Agency Identifier Table'!A$2:C$63,3,FALSE)),(VLOOKUP((LEFT(D2253,2)),'Fed. Agency Identifier Table'!A$2:C$63,3,FALSE)))),"",(IF(ISERROR(VLOOKUP((LEFT(D2253,2)),'Fed. Agency Identifier Table'!A$2:C$63,3,FALSE)),(VLOOKUP((LEFT(D2253,1)),'Fed. Agency Identifier Table'!A$2:C$63,3,FALSE)),(VLOOKUP((LEFT(D2253,2)),'Fed. Agency Identifier Table'!A$2:C$63,3,FALSE)))))</f>
        <v/>
      </c>
      <c r="I2253" s="150" t="str">
        <f>IF(ISNUMBER(SEARCH("*.unk*",D2253)),"Other Federal Awards",IF(ISERROR(VLOOKUP(D2253,'CFDA Program Titles Table'!A$2:C$2607,3,FALSE)),"",VLOOKUP(D2253,'CFDA Program Titles Table'!A$2:C$2607,3,FALSE)))</f>
        <v/>
      </c>
      <c r="J2253" s="70"/>
      <c r="K2253" s="70"/>
      <c r="L2253" s="2"/>
      <c r="M2253" s="10"/>
      <c r="N2253" s="10"/>
      <c r="R2253" s="17"/>
      <c r="S2253" s="106" t="str">
        <f>IFERROR(IF(J2253="Y", "Research And Development Programs Cluster:", VLOOKUP(D2253,'Cluster Info'!$A$2:$B$113,2,FALSE)), "Non Cluster:")</f>
        <v>Non Cluster:</v>
      </c>
      <c r="T2253" s="106">
        <f t="shared" si="175"/>
        <v>0</v>
      </c>
      <c r="U2253" s="106">
        <f t="shared" si="177"/>
        <v>0</v>
      </c>
      <c r="V2253" s="106">
        <f t="shared" si="178"/>
        <v>0</v>
      </c>
      <c r="W2253" s="119">
        <f t="shared" si="176"/>
        <v>0</v>
      </c>
      <c r="X2253" s="106">
        <f t="shared" si="179"/>
        <v>0</v>
      </c>
    </row>
    <row r="2254" spans="1:24" ht="14">
      <c r="A2254" s="198"/>
      <c r="D2254" s="1"/>
      <c r="E2254" s="1"/>
      <c r="F2254" s="187"/>
      <c r="G2254" s="187"/>
      <c r="H2254" s="80" t="str">
        <f>IF(ISERROR(IF(ISERROR(VLOOKUP((LEFT(D2254,2)),'Fed. Agency Identifier Table'!A$2:C$63,3,FALSE)),(VLOOKUP((LEFT(D2254,1)),'Fed. Agency Identifier Table'!A$2:C$63,3,FALSE)),(VLOOKUP((LEFT(D2254,2)),'Fed. Agency Identifier Table'!A$2:C$63,3,FALSE)))),"",(IF(ISERROR(VLOOKUP((LEFT(D2254,2)),'Fed. Agency Identifier Table'!A$2:C$63,3,FALSE)),(VLOOKUP((LEFT(D2254,1)),'Fed. Agency Identifier Table'!A$2:C$63,3,FALSE)),(VLOOKUP((LEFT(D2254,2)),'Fed. Agency Identifier Table'!A$2:C$63,3,FALSE)))))</f>
        <v/>
      </c>
      <c r="I2254" s="150" t="str">
        <f>IF(ISNUMBER(SEARCH("*.unk*",D2254)),"Other Federal Awards",IF(ISERROR(VLOOKUP(D2254,'CFDA Program Titles Table'!A$2:C$2607,3,FALSE)),"",VLOOKUP(D2254,'CFDA Program Titles Table'!A$2:C$2607,3,FALSE)))</f>
        <v/>
      </c>
      <c r="J2254" s="70"/>
      <c r="K2254" s="70"/>
      <c r="L2254" s="2"/>
      <c r="M2254" s="10"/>
      <c r="N2254" s="10"/>
      <c r="R2254" s="17"/>
      <c r="S2254" s="106" t="str">
        <f>IFERROR(IF(J2254="Y", "Research And Development Programs Cluster:", VLOOKUP(D2254,'Cluster Info'!$A$2:$B$113,2,FALSE)), "Non Cluster:")</f>
        <v>Non Cluster:</v>
      </c>
      <c r="T2254" s="106">
        <f t="shared" si="175"/>
        <v>0</v>
      </c>
      <c r="U2254" s="106">
        <f t="shared" si="177"/>
        <v>0</v>
      </c>
      <c r="V2254" s="106">
        <f t="shared" si="178"/>
        <v>0</v>
      </c>
      <c r="W2254" s="119">
        <f t="shared" si="176"/>
        <v>0</v>
      </c>
      <c r="X2254" s="106">
        <f t="shared" si="179"/>
        <v>0</v>
      </c>
    </row>
    <row r="2255" spans="1:24" ht="14">
      <c r="A2255" s="198"/>
      <c r="D2255" s="1"/>
      <c r="E2255" s="1"/>
      <c r="F2255" s="187"/>
      <c r="G2255" s="187"/>
      <c r="H2255" s="80" t="str">
        <f>IF(ISERROR(IF(ISERROR(VLOOKUP((LEFT(D2255,2)),'Fed. Agency Identifier Table'!A$2:C$63,3,FALSE)),(VLOOKUP((LEFT(D2255,1)),'Fed. Agency Identifier Table'!A$2:C$63,3,FALSE)),(VLOOKUP((LEFT(D2255,2)),'Fed. Agency Identifier Table'!A$2:C$63,3,FALSE)))),"",(IF(ISERROR(VLOOKUP((LEFT(D2255,2)),'Fed. Agency Identifier Table'!A$2:C$63,3,FALSE)),(VLOOKUP((LEFT(D2255,1)),'Fed. Agency Identifier Table'!A$2:C$63,3,FALSE)),(VLOOKUP((LEFT(D2255,2)),'Fed. Agency Identifier Table'!A$2:C$63,3,FALSE)))))</f>
        <v/>
      </c>
      <c r="I2255" s="150" t="str">
        <f>IF(ISNUMBER(SEARCH("*.unk*",D2255)),"Other Federal Awards",IF(ISERROR(VLOOKUP(D2255,'CFDA Program Titles Table'!A$2:C$2607,3,FALSE)),"",VLOOKUP(D2255,'CFDA Program Titles Table'!A$2:C$2607,3,FALSE)))</f>
        <v/>
      </c>
      <c r="J2255" s="70"/>
      <c r="K2255" s="70"/>
      <c r="L2255" s="2"/>
      <c r="M2255" s="10"/>
      <c r="N2255" s="10"/>
      <c r="R2255" s="17"/>
      <c r="S2255" s="106" t="str">
        <f>IFERROR(IF(J2255="Y", "Research And Development Programs Cluster:", VLOOKUP(D2255,'Cluster Info'!$A$2:$B$113,2,FALSE)), "Non Cluster:")</f>
        <v>Non Cluster:</v>
      </c>
      <c r="T2255" s="106">
        <f t="shared" si="175"/>
        <v>0</v>
      </c>
      <c r="U2255" s="106">
        <f t="shared" si="177"/>
        <v>0</v>
      </c>
      <c r="V2255" s="106">
        <f t="shared" si="178"/>
        <v>0</v>
      </c>
      <c r="W2255" s="119">
        <f t="shared" si="176"/>
        <v>0</v>
      </c>
      <c r="X2255" s="106">
        <f t="shared" si="179"/>
        <v>0</v>
      </c>
    </row>
    <row r="2256" spans="1:24" ht="14">
      <c r="A2256" s="198"/>
      <c r="D2256" s="1"/>
      <c r="E2256" s="1"/>
      <c r="F2256" s="187"/>
      <c r="G2256" s="187"/>
      <c r="H2256" s="80" t="str">
        <f>IF(ISERROR(IF(ISERROR(VLOOKUP((LEFT(D2256,2)),'Fed. Agency Identifier Table'!A$2:C$63,3,FALSE)),(VLOOKUP((LEFT(D2256,1)),'Fed. Agency Identifier Table'!A$2:C$63,3,FALSE)),(VLOOKUP((LEFT(D2256,2)),'Fed. Agency Identifier Table'!A$2:C$63,3,FALSE)))),"",(IF(ISERROR(VLOOKUP((LEFT(D2256,2)),'Fed. Agency Identifier Table'!A$2:C$63,3,FALSE)),(VLOOKUP((LEFT(D2256,1)),'Fed. Agency Identifier Table'!A$2:C$63,3,FALSE)),(VLOOKUP((LEFT(D2256,2)),'Fed. Agency Identifier Table'!A$2:C$63,3,FALSE)))))</f>
        <v/>
      </c>
      <c r="I2256" s="150" t="str">
        <f>IF(ISNUMBER(SEARCH("*.unk*",D2256)),"Other Federal Awards",IF(ISERROR(VLOOKUP(D2256,'CFDA Program Titles Table'!A$2:C$2607,3,FALSE)),"",VLOOKUP(D2256,'CFDA Program Titles Table'!A$2:C$2607,3,FALSE)))</f>
        <v/>
      </c>
      <c r="J2256" s="70"/>
      <c r="K2256" s="70"/>
      <c r="L2256" s="2"/>
      <c r="M2256" s="10"/>
      <c r="N2256" s="10"/>
      <c r="R2256" s="17"/>
      <c r="S2256" s="106" t="str">
        <f>IFERROR(IF(J2256="Y", "Research And Development Programs Cluster:", VLOOKUP(D2256,'Cluster Info'!$A$2:$B$113,2,FALSE)), "Non Cluster:")</f>
        <v>Non Cluster:</v>
      </c>
      <c r="T2256" s="106">
        <f t="shared" si="175"/>
        <v>0</v>
      </c>
      <c r="U2256" s="106">
        <f t="shared" si="177"/>
        <v>0</v>
      </c>
      <c r="V2256" s="106">
        <f t="shared" si="178"/>
        <v>0</v>
      </c>
      <c r="W2256" s="119">
        <f t="shared" si="176"/>
        <v>0</v>
      </c>
      <c r="X2256" s="106">
        <f t="shared" si="179"/>
        <v>0</v>
      </c>
    </row>
    <row r="2257" spans="1:24" ht="14">
      <c r="A2257" s="198"/>
      <c r="D2257" s="1"/>
      <c r="E2257" s="1"/>
      <c r="F2257" s="187"/>
      <c r="G2257" s="187"/>
      <c r="H2257" s="80" t="str">
        <f>IF(ISERROR(IF(ISERROR(VLOOKUP((LEFT(D2257,2)),'Fed. Agency Identifier Table'!A$2:C$63,3,FALSE)),(VLOOKUP((LEFT(D2257,1)),'Fed. Agency Identifier Table'!A$2:C$63,3,FALSE)),(VLOOKUP((LEFT(D2257,2)),'Fed. Agency Identifier Table'!A$2:C$63,3,FALSE)))),"",(IF(ISERROR(VLOOKUP((LEFT(D2257,2)),'Fed. Agency Identifier Table'!A$2:C$63,3,FALSE)),(VLOOKUP((LEFT(D2257,1)),'Fed. Agency Identifier Table'!A$2:C$63,3,FALSE)),(VLOOKUP((LEFT(D2257,2)),'Fed. Agency Identifier Table'!A$2:C$63,3,FALSE)))))</f>
        <v/>
      </c>
      <c r="I2257" s="150" t="str">
        <f>IF(ISNUMBER(SEARCH("*.unk*",D2257)),"Other Federal Awards",IF(ISERROR(VLOOKUP(D2257,'CFDA Program Titles Table'!A$2:C$2607,3,FALSE)),"",VLOOKUP(D2257,'CFDA Program Titles Table'!A$2:C$2607,3,FALSE)))</f>
        <v/>
      </c>
      <c r="J2257" s="70"/>
      <c r="K2257" s="70"/>
      <c r="L2257" s="2"/>
      <c r="M2257" s="10"/>
      <c r="N2257" s="10"/>
      <c r="R2257" s="17"/>
      <c r="S2257" s="106" t="str">
        <f>IFERROR(IF(J2257="Y", "Research And Development Programs Cluster:", VLOOKUP(D2257,'Cluster Info'!$A$2:$B$113,2,FALSE)), "Non Cluster:")</f>
        <v>Non Cluster:</v>
      </c>
      <c r="T2257" s="106">
        <f t="shared" si="175"/>
        <v>0</v>
      </c>
      <c r="U2257" s="106">
        <f t="shared" si="177"/>
        <v>0</v>
      </c>
      <c r="V2257" s="106">
        <f t="shared" si="178"/>
        <v>0</v>
      </c>
      <c r="W2257" s="119">
        <f t="shared" si="176"/>
        <v>0</v>
      </c>
      <c r="X2257" s="106">
        <f t="shared" si="179"/>
        <v>0</v>
      </c>
    </row>
    <row r="2258" spans="1:24" ht="14">
      <c r="A2258" s="198"/>
      <c r="D2258" s="1"/>
      <c r="E2258" s="1"/>
      <c r="F2258" s="187"/>
      <c r="G2258" s="187"/>
      <c r="H2258" s="80" t="str">
        <f>IF(ISERROR(IF(ISERROR(VLOOKUP((LEFT(D2258,2)),'Fed. Agency Identifier Table'!A$2:C$63,3,FALSE)),(VLOOKUP((LEFT(D2258,1)),'Fed. Agency Identifier Table'!A$2:C$63,3,FALSE)),(VLOOKUP((LEFT(D2258,2)),'Fed. Agency Identifier Table'!A$2:C$63,3,FALSE)))),"",(IF(ISERROR(VLOOKUP((LEFT(D2258,2)),'Fed. Agency Identifier Table'!A$2:C$63,3,FALSE)),(VLOOKUP((LEFT(D2258,1)),'Fed. Agency Identifier Table'!A$2:C$63,3,FALSE)),(VLOOKUP((LEFT(D2258,2)),'Fed. Agency Identifier Table'!A$2:C$63,3,FALSE)))))</f>
        <v/>
      </c>
      <c r="I2258" s="150" t="str">
        <f>IF(ISNUMBER(SEARCH("*.unk*",D2258)),"Other Federal Awards",IF(ISERROR(VLOOKUP(D2258,'CFDA Program Titles Table'!A$2:C$2607,3,FALSE)),"",VLOOKUP(D2258,'CFDA Program Titles Table'!A$2:C$2607,3,FALSE)))</f>
        <v/>
      </c>
      <c r="J2258" s="70"/>
      <c r="K2258" s="70"/>
      <c r="L2258" s="2"/>
      <c r="M2258" s="10"/>
      <c r="N2258" s="10"/>
      <c r="R2258" s="17"/>
      <c r="S2258" s="106" t="str">
        <f>IFERROR(IF(J2258="Y", "Research And Development Programs Cluster:", VLOOKUP(D2258,'Cluster Info'!$A$2:$B$113,2,FALSE)), "Non Cluster:")</f>
        <v>Non Cluster:</v>
      </c>
      <c r="T2258" s="106">
        <f t="shared" si="175"/>
        <v>0</v>
      </c>
      <c r="U2258" s="106">
        <f t="shared" si="177"/>
        <v>0</v>
      </c>
      <c r="V2258" s="106">
        <f t="shared" si="178"/>
        <v>0</v>
      </c>
      <c r="W2258" s="119">
        <f t="shared" si="176"/>
        <v>0</v>
      </c>
      <c r="X2258" s="106">
        <f t="shared" si="179"/>
        <v>0</v>
      </c>
    </row>
    <row r="2259" spans="1:24" ht="14">
      <c r="A2259" s="198"/>
      <c r="D2259" s="1"/>
      <c r="E2259" s="1"/>
      <c r="F2259" s="187"/>
      <c r="G2259" s="187"/>
      <c r="H2259" s="80" t="str">
        <f>IF(ISERROR(IF(ISERROR(VLOOKUP((LEFT(D2259,2)),'Fed. Agency Identifier Table'!A$2:C$63,3,FALSE)),(VLOOKUP((LEFT(D2259,1)),'Fed. Agency Identifier Table'!A$2:C$63,3,FALSE)),(VLOOKUP((LEFT(D2259,2)),'Fed. Agency Identifier Table'!A$2:C$63,3,FALSE)))),"",(IF(ISERROR(VLOOKUP((LEFT(D2259,2)),'Fed. Agency Identifier Table'!A$2:C$63,3,FALSE)),(VLOOKUP((LEFT(D2259,1)),'Fed. Agency Identifier Table'!A$2:C$63,3,FALSE)),(VLOOKUP((LEFT(D2259,2)),'Fed. Agency Identifier Table'!A$2:C$63,3,FALSE)))))</f>
        <v/>
      </c>
      <c r="I2259" s="150" t="str">
        <f>IF(ISNUMBER(SEARCH("*.unk*",D2259)),"Other Federal Awards",IF(ISERROR(VLOOKUP(D2259,'CFDA Program Titles Table'!A$2:C$2607,3,FALSE)),"",VLOOKUP(D2259,'CFDA Program Titles Table'!A$2:C$2607,3,FALSE)))</f>
        <v/>
      </c>
      <c r="J2259" s="70"/>
      <c r="K2259" s="70"/>
      <c r="L2259" s="2"/>
      <c r="M2259" s="10"/>
      <c r="N2259" s="10"/>
      <c r="R2259" s="17"/>
      <c r="S2259" s="106" t="str">
        <f>IFERROR(IF(J2259="Y", "Research And Development Programs Cluster:", VLOOKUP(D2259,'Cluster Info'!$A$2:$B$113,2,FALSE)), "Non Cluster:")</f>
        <v>Non Cluster:</v>
      </c>
      <c r="T2259" s="106">
        <f t="shared" si="175"/>
        <v>0</v>
      </c>
      <c r="U2259" s="106">
        <f t="shared" si="177"/>
        <v>0</v>
      </c>
      <c r="V2259" s="106">
        <f t="shared" si="178"/>
        <v>0</v>
      </c>
      <c r="W2259" s="119">
        <f t="shared" si="176"/>
        <v>0</v>
      </c>
      <c r="X2259" s="106">
        <f t="shared" si="179"/>
        <v>0</v>
      </c>
    </row>
    <row r="2260" spans="1:24" ht="14">
      <c r="A2260" s="198"/>
      <c r="D2260" s="1"/>
      <c r="E2260" s="1"/>
      <c r="F2260" s="187"/>
      <c r="G2260" s="187"/>
      <c r="H2260" s="80" t="str">
        <f>IF(ISERROR(IF(ISERROR(VLOOKUP((LEFT(D2260,2)),'Fed. Agency Identifier Table'!A$2:C$63,3,FALSE)),(VLOOKUP((LEFT(D2260,1)),'Fed. Agency Identifier Table'!A$2:C$63,3,FALSE)),(VLOOKUP((LEFT(D2260,2)),'Fed. Agency Identifier Table'!A$2:C$63,3,FALSE)))),"",(IF(ISERROR(VLOOKUP((LEFT(D2260,2)),'Fed. Agency Identifier Table'!A$2:C$63,3,FALSE)),(VLOOKUP((LEFT(D2260,1)),'Fed. Agency Identifier Table'!A$2:C$63,3,FALSE)),(VLOOKUP((LEFT(D2260,2)),'Fed. Agency Identifier Table'!A$2:C$63,3,FALSE)))))</f>
        <v/>
      </c>
      <c r="I2260" s="150" t="str">
        <f>IF(ISNUMBER(SEARCH("*.unk*",D2260)),"Other Federal Awards",IF(ISERROR(VLOOKUP(D2260,'CFDA Program Titles Table'!A$2:C$2607,3,FALSE)),"",VLOOKUP(D2260,'CFDA Program Titles Table'!A$2:C$2607,3,FALSE)))</f>
        <v/>
      </c>
      <c r="J2260" s="70"/>
      <c r="K2260" s="70"/>
      <c r="L2260" s="2"/>
      <c r="M2260" s="10"/>
      <c r="N2260" s="10"/>
      <c r="R2260" s="17"/>
      <c r="S2260" s="106" t="str">
        <f>IFERROR(IF(J2260="Y", "Research And Development Programs Cluster:", VLOOKUP(D2260,'Cluster Info'!$A$2:$B$113,2,FALSE)), "Non Cluster:")</f>
        <v>Non Cluster:</v>
      </c>
      <c r="T2260" s="106">
        <f t="shared" si="175"/>
        <v>0</v>
      </c>
      <c r="U2260" s="106">
        <f t="shared" si="177"/>
        <v>0</v>
      </c>
      <c r="V2260" s="106">
        <f t="shared" si="178"/>
        <v>0</v>
      </c>
      <c r="W2260" s="119">
        <f t="shared" si="176"/>
        <v>0</v>
      </c>
      <c r="X2260" s="106">
        <f t="shared" si="179"/>
        <v>0</v>
      </c>
    </row>
    <row r="2261" spans="1:24" ht="14">
      <c r="A2261" s="198"/>
      <c r="D2261" s="1"/>
      <c r="E2261" s="1"/>
      <c r="F2261" s="187"/>
      <c r="G2261" s="187"/>
      <c r="H2261" s="80" t="str">
        <f>IF(ISERROR(IF(ISERROR(VLOOKUP((LEFT(D2261,2)),'Fed. Agency Identifier Table'!A$2:C$63,3,FALSE)),(VLOOKUP((LEFT(D2261,1)),'Fed. Agency Identifier Table'!A$2:C$63,3,FALSE)),(VLOOKUP((LEFT(D2261,2)),'Fed. Agency Identifier Table'!A$2:C$63,3,FALSE)))),"",(IF(ISERROR(VLOOKUP((LEFT(D2261,2)),'Fed. Agency Identifier Table'!A$2:C$63,3,FALSE)),(VLOOKUP((LEFT(D2261,1)),'Fed. Agency Identifier Table'!A$2:C$63,3,FALSE)),(VLOOKUP((LEFT(D2261,2)),'Fed. Agency Identifier Table'!A$2:C$63,3,FALSE)))))</f>
        <v/>
      </c>
      <c r="I2261" s="150" t="str">
        <f>IF(ISNUMBER(SEARCH("*.unk*",D2261)),"Other Federal Awards",IF(ISERROR(VLOOKUP(D2261,'CFDA Program Titles Table'!A$2:C$2607,3,FALSE)),"",VLOOKUP(D2261,'CFDA Program Titles Table'!A$2:C$2607,3,FALSE)))</f>
        <v/>
      </c>
      <c r="J2261" s="70"/>
      <c r="K2261" s="70"/>
      <c r="L2261" s="2"/>
      <c r="M2261" s="10"/>
      <c r="N2261" s="10"/>
      <c r="R2261" s="17"/>
      <c r="S2261" s="106" t="str">
        <f>IFERROR(IF(J2261="Y", "Research And Development Programs Cluster:", VLOOKUP(D2261,'Cluster Info'!$A$2:$B$113,2,FALSE)), "Non Cluster:")</f>
        <v>Non Cluster:</v>
      </c>
      <c r="T2261" s="106">
        <f t="shared" si="175"/>
        <v>0</v>
      </c>
      <c r="U2261" s="106">
        <f t="shared" si="177"/>
        <v>0</v>
      </c>
      <c r="V2261" s="106">
        <f t="shared" si="178"/>
        <v>0</v>
      </c>
      <c r="W2261" s="119">
        <f t="shared" si="176"/>
        <v>0</v>
      </c>
      <c r="X2261" s="106">
        <f t="shared" si="179"/>
        <v>0</v>
      </c>
    </row>
    <row r="2262" spans="1:24" ht="14">
      <c r="A2262" s="198"/>
      <c r="D2262" s="1"/>
      <c r="E2262" s="1"/>
      <c r="F2262" s="187"/>
      <c r="G2262" s="187"/>
      <c r="H2262" s="80" t="str">
        <f>IF(ISERROR(IF(ISERROR(VLOOKUP((LEFT(D2262,2)),'Fed. Agency Identifier Table'!A$2:C$63,3,FALSE)),(VLOOKUP((LEFT(D2262,1)),'Fed. Agency Identifier Table'!A$2:C$63,3,FALSE)),(VLOOKUP((LEFT(D2262,2)),'Fed. Agency Identifier Table'!A$2:C$63,3,FALSE)))),"",(IF(ISERROR(VLOOKUP((LEFT(D2262,2)),'Fed. Agency Identifier Table'!A$2:C$63,3,FALSE)),(VLOOKUP((LEFT(D2262,1)),'Fed. Agency Identifier Table'!A$2:C$63,3,FALSE)),(VLOOKUP((LEFT(D2262,2)),'Fed. Agency Identifier Table'!A$2:C$63,3,FALSE)))))</f>
        <v/>
      </c>
      <c r="I2262" s="150" t="str">
        <f>IF(ISNUMBER(SEARCH("*.unk*",D2262)),"Other Federal Awards",IF(ISERROR(VLOOKUP(D2262,'CFDA Program Titles Table'!A$2:C$2607,3,FALSE)),"",VLOOKUP(D2262,'CFDA Program Titles Table'!A$2:C$2607,3,FALSE)))</f>
        <v/>
      </c>
      <c r="J2262" s="70"/>
      <c r="K2262" s="70"/>
      <c r="L2262" s="2"/>
      <c r="M2262" s="10"/>
      <c r="N2262" s="10"/>
      <c r="R2262" s="17"/>
      <c r="S2262" s="106" t="str">
        <f>IFERROR(IF(J2262="Y", "Research And Development Programs Cluster:", VLOOKUP(D2262,'Cluster Info'!$A$2:$B$113,2,FALSE)), "Non Cluster:")</f>
        <v>Non Cluster:</v>
      </c>
      <c r="T2262" s="106">
        <f t="shared" si="175"/>
        <v>0</v>
      </c>
      <c r="U2262" s="106">
        <f t="shared" si="177"/>
        <v>0</v>
      </c>
      <c r="V2262" s="106">
        <f t="shared" si="178"/>
        <v>0</v>
      </c>
      <c r="W2262" s="119">
        <f t="shared" si="176"/>
        <v>0</v>
      </c>
      <c r="X2262" s="106">
        <f t="shared" si="179"/>
        <v>0</v>
      </c>
    </row>
    <row r="2263" spans="1:24" ht="14">
      <c r="A2263" s="198"/>
      <c r="D2263" s="1"/>
      <c r="E2263" s="1"/>
      <c r="F2263" s="187"/>
      <c r="G2263" s="187"/>
      <c r="H2263" s="80" t="str">
        <f>IF(ISERROR(IF(ISERROR(VLOOKUP((LEFT(D2263,2)),'Fed. Agency Identifier Table'!A$2:C$63,3,FALSE)),(VLOOKUP((LEFT(D2263,1)),'Fed. Agency Identifier Table'!A$2:C$63,3,FALSE)),(VLOOKUP((LEFT(D2263,2)),'Fed. Agency Identifier Table'!A$2:C$63,3,FALSE)))),"",(IF(ISERROR(VLOOKUP((LEFT(D2263,2)),'Fed. Agency Identifier Table'!A$2:C$63,3,FALSE)),(VLOOKUP((LEFT(D2263,1)),'Fed. Agency Identifier Table'!A$2:C$63,3,FALSE)),(VLOOKUP((LEFT(D2263,2)),'Fed. Agency Identifier Table'!A$2:C$63,3,FALSE)))))</f>
        <v/>
      </c>
      <c r="I2263" s="150" t="str">
        <f>IF(ISNUMBER(SEARCH("*.unk*",D2263)),"Other Federal Awards",IF(ISERROR(VLOOKUP(D2263,'CFDA Program Titles Table'!A$2:C$2607,3,FALSE)),"",VLOOKUP(D2263,'CFDA Program Titles Table'!A$2:C$2607,3,FALSE)))</f>
        <v/>
      </c>
      <c r="J2263" s="70"/>
      <c r="K2263" s="70"/>
      <c r="L2263" s="2"/>
      <c r="M2263" s="10"/>
      <c r="N2263" s="10"/>
      <c r="R2263" s="17"/>
      <c r="S2263" s="106" t="str">
        <f>IFERROR(IF(J2263="Y", "Research And Development Programs Cluster:", VLOOKUP(D2263,'Cluster Info'!$A$2:$B$113,2,FALSE)), "Non Cluster:")</f>
        <v>Non Cluster:</v>
      </c>
      <c r="T2263" s="106">
        <f t="shared" si="175"/>
        <v>0</v>
      </c>
      <c r="U2263" s="106">
        <f t="shared" si="177"/>
        <v>0</v>
      </c>
      <c r="V2263" s="106">
        <f t="shared" si="178"/>
        <v>0</v>
      </c>
      <c r="W2263" s="119">
        <f t="shared" si="176"/>
        <v>0</v>
      </c>
      <c r="X2263" s="106">
        <f t="shared" si="179"/>
        <v>0</v>
      </c>
    </row>
    <row r="2264" spans="1:24" ht="14">
      <c r="A2264" s="198"/>
      <c r="D2264" s="1"/>
      <c r="E2264" s="1"/>
      <c r="F2264" s="187"/>
      <c r="G2264" s="187"/>
      <c r="H2264" s="80" t="str">
        <f>IF(ISERROR(IF(ISERROR(VLOOKUP((LEFT(D2264,2)),'Fed. Agency Identifier Table'!A$2:C$63,3,FALSE)),(VLOOKUP((LEFT(D2264,1)),'Fed. Agency Identifier Table'!A$2:C$63,3,FALSE)),(VLOOKUP((LEFT(D2264,2)),'Fed. Agency Identifier Table'!A$2:C$63,3,FALSE)))),"",(IF(ISERROR(VLOOKUP((LEFT(D2264,2)),'Fed. Agency Identifier Table'!A$2:C$63,3,FALSE)),(VLOOKUP((LEFT(D2264,1)),'Fed. Agency Identifier Table'!A$2:C$63,3,FALSE)),(VLOOKUP((LEFT(D2264,2)),'Fed. Agency Identifier Table'!A$2:C$63,3,FALSE)))))</f>
        <v/>
      </c>
      <c r="I2264" s="150" t="str">
        <f>IF(ISNUMBER(SEARCH("*.unk*",D2264)),"Other Federal Awards",IF(ISERROR(VLOOKUP(D2264,'CFDA Program Titles Table'!A$2:C$2607,3,FALSE)),"",VLOOKUP(D2264,'CFDA Program Titles Table'!A$2:C$2607,3,FALSE)))</f>
        <v/>
      </c>
      <c r="J2264" s="70"/>
      <c r="K2264" s="70"/>
      <c r="L2264" s="2"/>
      <c r="M2264" s="10"/>
      <c r="N2264" s="10"/>
      <c r="R2264" s="17"/>
      <c r="S2264" s="106" t="str">
        <f>IFERROR(IF(J2264="Y", "Research And Development Programs Cluster:", VLOOKUP(D2264,'Cluster Info'!$A$2:$B$113,2,FALSE)), "Non Cluster:")</f>
        <v>Non Cluster:</v>
      </c>
      <c r="T2264" s="106">
        <f t="shared" si="175"/>
        <v>0</v>
      </c>
      <c r="U2264" s="106">
        <f t="shared" si="177"/>
        <v>0</v>
      </c>
      <c r="V2264" s="106">
        <f t="shared" si="178"/>
        <v>0</v>
      </c>
      <c r="W2264" s="119">
        <f t="shared" si="176"/>
        <v>0</v>
      </c>
      <c r="X2264" s="106">
        <f t="shared" si="179"/>
        <v>0</v>
      </c>
    </row>
    <row r="2265" spans="1:24" ht="14">
      <c r="A2265" s="198"/>
      <c r="D2265" s="1"/>
      <c r="E2265" s="1"/>
      <c r="F2265" s="187"/>
      <c r="G2265" s="187"/>
      <c r="H2265" s="80" t="str">
        <f>IF(ISERROR(IF(ISERROR(VLOOKUP((LEFT(D2265,2)),'Fed. Agency Identifier Table'!A$2:C$63,3,FALSE)),(VLOOKUP((LEFT(D2265,1)),'Fed. Agency Identifier Table'!A$2:C$63,3,FALSE)),(VLOOKUP((LEFT(D2265,2)),'Fed. Agency Identifier Table'!A$2:C$63,3,FALSE)))),"",(IF(ISERROR(VLOOKUP((LEFT(D2265,2)),'Fed. Agency Identifier Table'!A$2:C$63,3,FALSE)),(VLOOKUP((LEFT(D2265,1)),'Fed. Agency Identifier Table'!A$2:C$63,3,FALSE)),(VLOOKUP((LEFT(D2265,2)),'Fed. Agency Identifier Table'!A$2:C$63,3,FALSE)))))</f>
        <v/>
      </c>
      <c r="I2265" s="150" t="str">
        <f>IF(ISNUMBER(SEARCH("*.unk*",D2265)),"Other Federal Awards",IF(ISERROR(VLOOKUP(D2265,'CFDA Program Titles Table'!A$2:C$2607,3,FALSE)),"",VLOOKUP(D2265,'CFDA Program Titles Table'!A$2:C$2607,3,FALSE)))</f>
        <v/>
      </c>
      <c r="J2265" s="70"/>
      <c r="K2265" s="70"/>
      <c r="L2265" s="2"/>
      <c r="M2265" s="10"/>
      <c r="N2265" s="10"/>
      <c r="R2265" s="17"/>
      <c r="S2265" s="106" t="str">
        <f>IFERROR(IF(J2265="Y", "Research And Development Programs Cluster:", VLOOKUP(D2265,'Cluster Info'!$A$2:$B$113,2,FALSE)), "Non Cluster:")</f>
        <v>Non Cluster:</v>
      </c>
      <c r="T2265" s="106">
        <f t="shared" si="175"/>
        <v>0</v>
      </c>
      <c r="U2265" s="106">
        <f t="shared" si="177"/>
        <v>0</v>
      </c>
      <c r="V2265" s="106">
        <f t="shared" si="178"/>
        <v>0</v>
      </c>
      <c r="W2265" s="119">
        <f t="shared" si="176"/>
        <v>0</v>
      </c>
      <c r="X2265" s="106">
        <f t="shared" si="179"/>
        <v>0</v>
      </c>
    </row>
    <row r="2266" spans="1:24" ht="14">
      <c r="A2266" s="198"/>
      <c r="D2266" s="1"/>
      <c r="E2266" s="1"/>
      <c r="F2266" s="187"/>
      <c r="G2266" s="187"/>
      <c r="H2266" s="80" t="str">
        <f>IF(ISERROR(IF(ISERROR(VLOOKUP((LEFT(D2266,2)),'Fed. Agency Identifier Table'!A$2:C$63,3,FALSE)),(VLOOKUP((LEFT(D2266,1)),'Fed. Agency Identifier Table'!A$2:C$63,3,FALSE)),(VLOOKUP((LEFT(D2266,2)),'Fed. Agency Identifier Table'!A$2:C$63,3,FALSE)))),"",(IF(ISERROR(VLOOKUP((LEFT(D2266,2)),'Fed. Agency Identifier Table'!A$2:C$63,3,FALSE)),(VLOOKUP((LEFT(D2266,1)),'Fed. Agency Identifier Table'!A$2:C$63,3,FALSE)),(VLOOKUP((LEFT(D2266,2)),'Fed. Agency Identifier Table'!A$2:C$63,3,FALSE)))))</f>
        <v/>
      </c>
      <c r="I2266" s="150" t="str">
        <f>IF(ISNUMBER(SEARCH("*.unk*",D2266)),"Other Federal Awards",IF(ISERROR(VLOOKUP(D2266,'CFDA Program Titles Table'!A$2:C$2607,3,FALSE)),"",VLOOKUP(D2266,'CFDA Program Titles Table'!A$2:C$2607,3,FALSE)))</f>
        <v/>
      </c>
      <c r="J2266" s="70"/>
      <c r="K2266" s="70"/>
      <c r="L2266" s="2"/>
      <c r="M2266" s="10"/>
      <c r="N2266" s="10"/>
      <c r="R2266" s="17"/>
      <c r="S2266" s="106" t="str">
        <f>IFERROR(IF(J2266="Y", "Research And Development Programs Cluster:", VLOOKUP(D2266,'Cluster Info'!$A$2:$B$113,2,FALSE)), "Non Cluster:")</f>
        <v>Non Cluster:</v>
      </c>
      <c r="T2266" s="106">
        <f t="shared" si="175"/>
        <v>0</v>
      </c>
      <c r="U2266" s="106">
        <f t="shared" si="177"/>
        <v>0</v>
      </c>
      <c r="V2266" s="106">
        <f t="shared" si="178"/>
        <v>0</v>
      </c>
      <c r="W2266" s="119">
        <f t="shared" si="176"/>
        <v>0</v>
      </c>
      <c r="X2266" s="106">
        <f t="shared" si="179"/>
        <v>0</v>
      </c>
    </row>
    <row r="2267" spans="1:24" ht="14">
      <c r="A2267" s="198"/>
      <c r="D2267" s="1"/>
      <c r="E2267" s="1"/>
      <c r="F2267" s="187"/>
      <c r="G2267" s="187"/>
      <c r="H2267" s="80" t="str">
        <f>IF(ISERROR(IF(ISERROR(VLOOKUP((LEFT(D2267,2)),'Fed. Agency Identifier Table'!A$2:C$63,3,FALSE)),(VLOOKUP((LEFT(D2267,1)),'Fed. Agency Identifier Table'!A$2:C$63,3,FALSE)),(VLOOKUP((LEFT(D2267,2)),'Fed. Agency Identifier Table'!A$2:C$63,3,FALSE)))),"",(IF(ISERROR(VLOOKUP((LEFT(D2267,2)),'Fed. Agency Identifier Table'!A$2:C$63,3,FALSE)),(VLOOKUP((LEFT(D2267,1)),'Fed. Agency Identifier Table'!A$2:C$63,3,FALSE)),(VLOOKUP((LEFT(D2267,2)),'Fed. Agency Identifier Table'!A$2:C$63,3,FALSE)))))</f>
        <v/>
      </c>
      <c r="I2267" s="150" t="str">
        <f>IF(ISNUMBER(SEARCH("*.unk*",D2267)),"Other Federal Awards",IF(ISERROR(VLOOKUP(D2267,'CFDA Program Titles Table'!A$2:C$2607,3,FALSE)),"",VLOOKUP(D2267,'CFDA Program Titles Table'!A$2:C$2607,3,FALSE)))</f>
        <v/>
      </c>
      <c r="J2267" s="70"/>
      <c r="K2267" s="70"/>
      <c r="L2267" s="2"/>
      <c r="M2267" s="10"/>
      <c r="N2267" s="10"/>
      <c r="R2267" s="17"/>
      <c r="S2267" s="106" t="str">
        <f>IFERROR(IF(J2267="Y", "Research And Development Programs Cluster:", VLOOKUP(D2267,'Cluster Info'!$A$2:$B$113,2,FALSE)), "Non Cluster:")</f>
        <v>Non Cluster:</v>
      </c>
      <c r="T2267" s="106">
        <f t="shared" si="175"/>
        <v>0</v>
      </c>
      <c r="U2267" s="106">
        <f t="shared" si="177"/>
        <v>0</v>
      </c>
      <c r="V2267" s="106">
        <f t="shared" si="178"/>
        <v>0</v>
      </c>
      <c r="W2267" s="119">
        <f t="shared" si="176"/>
        <v>0</v>
      </c>
      <c r="X2267" s="106">
        <f t="shared" si="179"/>
        <v>0</v>
      </c>
    </row>
    <row r="2268" spans="1:24" ht="14">
      <c r="A2268" s="198"/>
      <c r="D2268" s="1"/>
      <c r="E2268" s="1"/>
      <c r="F2268" s="187"/>
      <c r="G2268" s="187"/>
      <c r="H2268" s="80" t="str">
        <f>IF(ISERROR(IF(ISERROR(VLOOKUP((LEFT(D2268,2)),'Fed. Agency Identifier Table'!A$2:C$63,3,FALSE)),(VLOOKUP((LEFT(D2268,1)),'Fed. Agency Identifier Table'!A$2:C$63,3,FALSE)),(VLOOKUP((LEFT(D2268,2)),'Fed. Agency Identifier Table'!A$2:C$63,3,FALSE)))),"",(IF(ISERROR(VLOOKUP((LEFT(D2268,2)),'Fed. Agency Identifier Table'!A$2:C$63,3,FALSE)),(VLOOKUP((LEFT(D2268,1)),'Fed. Agency Identifier Table'!A$2:C$63,3,FALSE)),(VLOOKUP((LEFT(D2268,2)),'Fed. Agency Identifier Table'!A$2:C$63,3,FALSE)))))</f>
        <v/>
      </c>
      <c r="I2268" s="150" t="str">
        <f>IF(ISNUMBER(SEARCH("*.unk*",D2268)),"Other Federal Awards",IF(ISERROR(VLOOKUP(D2268,'CFDA Program Titles Table'!A$2:C$2607,3,FALSE)),"",VLOOKUP(D2268,'CFDA Program Titles Table'!A$2:C$2607,3,FALSE)))</f>
        <v/>
      </c>
      <c r="J2268" s="70"/>
      <c r="K2268" s="70"/>
      <c r="L2268" s="2"/>
      <c r="M2268" s="10"/>
      <c r="N2268" s="10"/>
      <c r="R2268" s="17"/>
      <c r="S2268" s="106" t="str">
        <f>IFERROR(IF(J2268="Y", "Research And Development Programs Cluster:", VLOOKUP(D2268,'Cluster Info'!$A$2:$B$113,2,FALSE)), "Non Cluster:")</f>
        <v>Non Cluster:</v>
      </c>
      <c r="T2268" s="106">
        <f t="shared" si="175"/>
        <v>0</v>
      </c>
      <c r="U2268" s="106">
        <f t="shared" si="177"/>
        <v>0</v>
      </c>
      <c r="V2268" s="106">
        <f t="shared" si="178"/>
        <v>0</v>
      </c>
      <c r="W2268" s="119">
        <f t="shared" si="176"/>
        <v>0</v>
      </c>
      <c r="X2268" s="106">
        <f t="shared" si="179"/>
        <v>0</v>
      </c>
    </row>
    <row r="2269" spans="1:24" ht="14">
      <c r="A2269" s="198"/>
      <c r="D2269" s="1"/>
      <c r="E2269" s="1"/>
      <c r="F2269" s="187"/>
      <c r="G2269" s="187"/>
      <c r="H2269" s="80" t="str">
        <f>IF(ISERROR(IF(ISERROR(VLOOKUP((LEFT(D2269,2)),'Fed. Agency Identifier Table'!A$2:C$63,3,FALSE)),(VLOOKUP((LEFT(D2269,1)),'Fed. Agency Identifier Table'!A$2:C$63,3,FALSE)),(VLOOKUP((LEFT(D2269,2)),'Fed. Agency Identifier Table'!A$2:C$63,3,FALSE)))),"",(IF(ISERROR(VLOOKUP((LEFT(D2269,2)),'Fed. Agency Identifier Table'!A$2:C$63,3,FALSE)),(VLOOKUP((LEFT(D2269,1)),'Fed. Agency Identifier Table'!A$2:C$63,3,FALSE)),(VLOOKUP((LEFT(D2269,2)),'Fed. Agency Identifier Table'!A$2:C$63,3,FALSE)))))</f>
        <v/>
      </c>
      <c r="I2269" s="150" t="str">
        <f>IF(ISNUMBER(SEARCH("*.unk*",D2269)),"Other Federal Awards",IF(ISERROR(VLOOKUP(D2269,'CFDA Program Titles Table'!A$2:C$2607,3,FALSE)),"",VLOOKUP(D2269,'CFDA Program Titles Table'!A$2:C$2607,3,FALSE)))</f>
        <v/>
      </c>
      <c r="J2269" s="70"/>
      <c r="K2269" s="70"/>
      <c r="L2269" s="2"/>
      <c r="M2269" s="10"/>
      <c r="N2269" s="10"/>
      <c r="R2269" s="17"/>
      <c r="S2269" s="106" t="str">
        <f>IFERROR(IF(J2269="Y", "Research And Development Programs Cluster:", VLOOKUP(D2269,'Cluster Info'!$A$2:$B$113,2,FALSE)), "Non Cluster:")</f>
        <v>Non Cluster:</v>
      </c>
      <c r="T2269" s="106">
        <f t="shared" si="175"/>
        <v>0</v>
      </c>
      <c r="U2269" s="106">
        <f t="shared" si="177"/>
        <v>0</v>
      </c>
      <c r="V2269" s="106">
        <f t="shared" si="178"/>
        <v>0</v>
      </c>
      <c r="W2269" s="119">
        <f t="shared" si="176"/>
        <v>0</v>
      </c>
      <c r="X2269" s="106">
        <f t="shared" si="179"/>
        <v>0</v>
      </c>
    </row>
    <row r="2270" spans="1:24" ht="14">
      <c r="A2270" s="198"/>
      <c r="D2270" s="1"/>
      <c r="E2270" s="1"/>
      <c r="F2270" s="187"/>
      <c r="G2270" s="187"/>
      <c r="H2270" s="80" t="str">
        <f>IF(ISERROR(IF(ISERROR(VLOOKUP((LEFT(D2270,2)),'Fed. Agency Identifier Table'!A$2:C$63,3,FALSE)),(VLOOKUP((LEFT(D2270,1)),'Fed. Agency Identifier Table'!A$2:C$63,3,FALSE)),(VLOOKUP((LEFT(D2270,2)),'Fed. Agency Identifier Table'!A$2:C$63,3,FALSE)))),"",(IF(ISERROR(VLOOKUP((LEFT(D2270,2)),'Fed. Agency Identifier Table'!A$2:C$63,3,FALSE)),(VLOOKUP((LEFT(D2270,1)),'Fed. Agency Identifier Table'!A$2:C$63,3,FALSE)),(VLOOKUP((LEFT(D2270,2)),'Fed. Agency Identifier Table'!A$2:C$63,3,FALSE)))))</f>
        <v/>
      </c>
      <c r="I2270" s="150" t="str">
        <f>IF(ISNUMBER(SEARCH("*.unk*",D2270)),"Other Federal Awards",IF(ISERROR(VLOOKUP(D2270,'CFDA Program Titles Table'!A$2:C$2607,3,FALSE)),"",VLOOKUP(D2270,'CFDA Program Titles Table'!A$2:C$2607,3,FALSE)))</f>
        <v/>
      </c>
      <c r="J2270" s="70"/>
      <c r="K2270" s="70"/>
      <c r="L2270" s="2"/>
      <c r="M2270" s="10"/>
      <c r="N2270" s="10"/>
      <c r="R2270" s="17"/>
      <c r="S2270" s="106" t="str">
        <f>IFERROR(IF(J2270="Y", "Research And Development Programs Cluster:", VLOOKUP(D2270,'Cluster Info'!$A$2:$B$113,2,FALSE)), "Non Cluster:")</f>
        <v>Non Cluster:</v>
      </c>
      <c r="T2270" s="106">
        <f t="shared" si="175"/>
        <v>0</v>
      </c>
      <c r="U2270" s="106">
        <f t="shared" si="177"/>
        <v>0</v>
      </c>
      <c r="V2270" s="106">
        <f t="shared" si="178"/>
        <v>0</v>
      </c>
      <c r="W2270" s="119">
        <f t="shared" si="176"/>
        <v>0</v>
      </c>
      <c r="X2270" s="106">
        <f t="shared" si="179"/>
        <v>0</v>
      </c>
    </row>
    <row r="2271" spans="1:24" ht="14">
      <c r="A2271" s="198"/>
      <c r="D2271" s="1"/>
      <c r="E2271" s="1"/>
      <c r="F2271" s="187"/>
      <c r="G2271" s="187"/>
      <c r="H2271" s="80" t="str">
        <f>IF(ISERROR(IF(ISERROR(VLOOKUP((LEFT(D2271,2)),'Fed. Agency Identifier Table'!A$2:C$63,3,FALSE)),(VLOOKUP((LEFT(D2271,1)),'Fed. Agency Identifier Table'!A$2:C$63,3,FALSE)),(VLOOKUP((LEFT(D2271,2)),'Fed. Agency Identifier Table'!A$2:C$63,3,FALSE)))),"",(IF(ISERROR(VLOOKUP((LEFT(D2271,2)),'Fed. Agency Identifier Table'!A$2:C$63,3,FALSE)),(VLOOKUP((LEFT(D2271,1)),'Fed. Agency Identifier Table'!A$2:C$63,3,FALSE)),(VLOOKUP((LEFT(D2271,2)),'Fed. Agency Identifier Table'!A$2:C$63,3,FALSE)))))</f>
        <v/>
      </c>
      <c r="I2271" s="150" t="str">
        <f>IF(ISNUMBER(SEARCH("*.unk*",D2271)),"Other Federal Awards",IF(ISERROR(VLOOKUP(D2271,'CFDA Program Titles Table'!A$2:C$2607,3,FALSE)),"",VLOOKUP(D2271,'CFDA Program Titles Table'!A$2:C$2607,3,FALSE)))</f>
        <v/>
      </c>
      <c r="J2271" s="70"/>
      <c r="K2271" s="70"/>
      <c r="L2271" s="2"/>
      <c r="M2271" s="10"/>
      <c r="N2271" s="10"/>
      <c r="R2271" s="17"/>
      <c r="S2271" s="106" t="str">
        <f>IFERROR(IF(J2271="Y", "Research And Development Programs Cluster:", VLOOKUP(D2271,'Cluster Info'!$A$2:$B$113,2,FALSE)), "Non Cluster:")</f>
        <v>Non Cluster:</v>
      </c>
      <c r="T2271" s="106">
        <f t="shared" si="175"/>
        <v>0</v>
      </c>
      <c r="U2271" s="106">
        <f t="shared" si="177"/>
        <v>0</v>
      </c>
      <c r="V2271" s="106">
        <f t="shared" si="178"/>
        <v>0</v>
      </c>
      <c r="W2271" s="119">
        <f t="shared" si="176"/>
        <v>0</v>
      </c>
      <c r="X2271" s="106">
        <f t="shared" si="179"/>
        <v>0</v>
      </c>
    </row>
    <row r="2272" spans="1:24" ht="14">
      <c r="A2272" s="198"/>
      <c r="D2272" s="1"/>
      <c r="E2272" s="1"/>
      <c r="F2272" s="187"/>
      <c r="G2272" s="187"/>
      <c r="H2272" s="80" t="str">
        <f>IF(ISERROR(IF(ISERROR(VLOOKUP((LEFT(D2272,2)),'Fed. Agency Identifier Table'!A$2:C$63,3,FALSE)),(VLOOKUP((LEFT(D2272,1)),'Fed. Agency Identifier Table'!A$2:C$63,3,FALSE)),(VLOOKUP((LEFT(D2272,2)),'Fed. Agency Identifier Table'!A$2:C$63,3,FALSE)))),"",(IF(ISERROR(VLOOKUP((LEFT(D2272,2)),'Fed. Agency Identifier Table'!A$2:C$63,3,FALSE)),(VLOOKUP((LEFT(D2272,1)),'Fed. Agency Identifier Table'!A$2:C$63,3,FALSE)),(VLOOKUP((LEFT(D2272,2)),'Fed. Agency Identifier Table'!A$2:C$63,3,FALSE)))))</f>
        <v/>
      </c>
      <c r="I2272" s="150" t="str">
        <f>IF(ISNUMBER(SEARCH("*.unk*",D2272)),"Other Federal Awards",IF(ISERROR(VLOOKUP(D2272,'CFDA Program Titles Table'!A$2:C$2607,3,FALSE)),"",VLOOKUP(D2272,'CFDA Program Titles Table'!A$2:C$2607,3,FALSE)))</f>
        <v/>
      </c>
      <c r="J2272" s="70"/>
      <c r="K2272" s="70"/>
      <c r="L2272" s="2"/>
      <c r="M2272" s="10"/>
      <c r="N2272" s="10"/>
      <c r="R2272" s="17"/>
      <c r="S2272" s="106" t="str">
        <f>IFERROR(IF(J2272="Y", "Research And Development Programs Cluster:", VLOOKUP(D2272,'Cluster Info'!$A$2:$B$113,2,FALSE)), "Non Cluster:")</f>
        <v>Non Cluster:</v>
      </c>
      <c r="T2272" s="106">
        <f t="shared" si="175"/>
        <v>0</v>
      </c>
      <c r="U2272" s="106">
        <f t="shared" si="177"/>
        <v>0</v>
      </c>
      <c r="V2272" s="106">
        <f t="shared" si="178"/>
        <v>0</v>
      </c>
      <c r="W2272" s="119">
        <f t="shared" si="176"/>
        <v>0</v>
      </c>
      <c r="X2272" s="106">
        <f t="shared" si="179"/>
        <v>0</v>
      </c>
    </row>
    <row r="2273" spans="1:24" ht="14">
      <c r="A2273" s="198"/>
      <c r="D2273" s="1"/>
      <c r="E2273" s="1"/>
      <c r="F2273" s="187"/>
      <c r="G2273" s="187"/>
      <c r="H2273" s="80" t="str">
        <f>IF(ISERROR(IF(ISERROR(VLOOKUP((LEFT(D2273,2)),'Fed. Agency Identifier Table'!A$2:C$63,3,FALSE)),(VLOOKUP((LEFT(D2273,1)),'Fed. Agency Identifier Table'!A$2:C$63,3,FALSE)),(VLOOKUP((LEFT(D2273,2)),'Fed. Agency Identifier Table'!A$2:C$63,3,FALSE)))),"",(IF(ISERROR(VLOOKUP((LEFT(D2273,2)),'Fed. Agency Identifier Table'!A$2:C$63,3,FALSE)),(VLOOKUP((LEFT(D2273,1)),'Fed. Agency Identifier Table'!A$2:C$63,3,FALSE)),(VLOOKUP((LEFT(D2273,2)),'Fed. Agency Identifier Table'!A$2:C$63,3,FALSE)))))</f>
        <v/>
      </c>
      <c r="I2273" s="150" t="str">
        <f>IF(ISNUMBER(SEARCH("*.unk*",D2273)),"Other Federal Awards",IF(ISERROR(VLOOKUP(D2273,'CFDA Program Titles Table'!A$2:C$2607,3,FALSE)),"",VLOOKUP(D2273,'CFDA Program Titles Table'!A$2:C$2607,3,FALSE)))</f>
        <v/>
      </c>
      <c r="J2273" s="70"/>
      <c r="K2273" s="70"/>
      <c r="L2273" s="2"/>
      <c r="M2273" s="10"/>
      <c r="N2273" s="10"/>
      <c r="R2273" s="17"/>
      <c r="S2273" s="106" t="str">
        <f>IFERROR(IF(J2273="Y", "Research And Development Programs Cluster:", VLOOKUP(D2273,'Cluster Info'!$A$2:$B$113,2,FALSE)), "Non Cluster:")</f>
        <v>Non Cluster:</v>
      </c>
      <c r="T2273" s="106">
        <f t="shared" si="175"/>
        <v>0</v>
      </c>
      <c r="U2273" s="106">
        <f t="shared" si="177"/>
        <v>0</v>
      </c>
      <c r="V2273" s="106">
        <f t="shared" si="178"/>
        <v>0</v>
      </c>
      <c r="W2273" s="119">
        <f t="shared" si="176"/>
        <v>0</v>
      </c>
      <c r="X2273" s="106">
        <f t="shared" si="179"/>
        <v>0</v>
      </c>
    </row>
    <row r="2274" spans="1:24" ht="14">
      <c r="A2274" s="198"/>
      <c r="D2274" s="1"/>
      <c r="E2274" s="1"/>
      <c r="F2274" s="187"/>
      <c r="G2274" s="187"/>
      <c r="H2274" s="80" t="str">
        <f>IF(ISERROR(IF(ISERROR(VLOOKUP((LEFT(D2274,2)),'Fed. Agency Identifier Table'!A$2:C$63,3,FALSE)),(VLOOKUP((LEFT(D2274,1)),'Fed. Agency Identifier Table'!A$2:C$63,3,FALSE)),(VLOOKUP((LEFT(D2274,2)),'Fed. Agency Identifier Table'!A$2:C$63,3,FALSE)))),"",(IF(ISERROR(VLOOKUP((LEFT(D2274,2)),'Fed. Agency Identifier Table'!A$2:C$63,3,FALSE)),(VLOOKUP((LEFT(D2274,1)),'Fed. Agency Identifier Table'!A$2:C$63,3,FALSE)),(VLOOKUP((LEFT(D2274,2)),'Fed. Agency Identifier Table'!A$2:C$63,3,FALSE)))))</f>
        <v/>
      </c>
      <c r="I2274" s="150" t="str">
        <f>IF(ISNUMBER(SEARCH("*.unk*",D2274)),"Other Federal Awards",IF(ISERROR(VLOOKUP(D2274,'CFDA Program Titles Table'!A$2:C$2607,3,FALSE)),"",VLOOKUP(D2274,'CFDA Program Titles Table'!A$2:C$2607,3,FALSE)))</f>
        <v/>
      </c>
      <c r="J2274" s="70"/>
      <c r="K2274" s="70"/>
      <c r="L2274" s="2"/>
      <c r="M2274" s="10"/>
      <c r="N2274" s="10"/>
      <c r="R2274" s="17"/>
      <c r="S2274" s="106" t="str">
        <f>IFERROR(IF(J2274="Y", "Research And Development Programs Cluster:", VLOOKUP(D2274,'Cluster Info'!$A$2:$B$113,2,FALSE)), "Non Cluster:")</f>
        <v>Non Cluster:</v>
      </c>
      <c r="T2274" s="106">
        <f t="shared" si="175"/>
        <v>0</v>
      </c>
      <c r="U2274" s="106">
        <f t="shared" si="177"/>
        <v>0</v>
      </c>
      <c r="V2274" s="106">
        <f t="shared" si="178"/>
        <v>0</v>
      </c>
      <c r="W2274" s="119">
        <f t="shared" si="176"/>
        <v>0</v>
      </c>
      <c r="X2274" s="106">
        <f t="shared" si="179"/>
        <v>0</v>
      </c>
    </row>
    <row r="2275" spans="1:24" ht="14">
      <c r="A2275" s="198"/>
      <c r="D2275" s="1"/>
      <c r="E2275" s="1"/>
      <c r="F2275" s="187"/>
      <c r="G2275" s="187"/>
      <c r="H2275" s="80" t="str">
        <f>IF(ISERROR(IF(ISERROR(VLOOKUP((LEFT(D2275,2)),'Fed. Agency Identifier Table'!A$2:C$63,3,FALSE)),(VLOOKUP((LEFT(D2275,1)),'Fed. Agency Identifier Table'!A$2:C$63,3,FALSE)),(VLOOKUP((LEFT(D2275,2)),'Fed. Agency Identifier Table'!A$2:C$63,3,FALSE)))),"",(IF(ISERROR(VLOOKUP((LEFT(D2275,2)),'Fed. Agency Identifier Table'!A$2:C$63,3,FALSE)),(VLOOKUP((LEFT(D2275,1)),'Fed. Agency Identifier Table'!A$2:C$63,3,FALSE)),(VLOOKUP((LEFT(D2275,2)),'Fed. Agency Identifier Table'!A$2:C$63,3,FALSE)))))</f>
        <v/>
      </c>
      <c r="I2275" s="150" t="str">
        <f>IF(ISNUMBER(SEARCH("*.unk*",D2275)),"Other Federal Awards",IF(ISERROR(VLOOKUP(D2275,'CFDA Program Titles Table'!A$2:C$2607,3,FALSE)),"",VLOOKUP(D2275,'CFDA Program Titles Table'!A$2:C$2607,3,FALSE)))</f>
        <v/>
      </c>
      <c r="J2275" s="70"/>
      <c r="K2275" s="70"/>
      <c r="L2275" s="2"/>
      <c r="M2275" s="10"/>
      <c r="N2275" s="10"/>
      <c r="R2275" s="17"/>
      <c r="S2275" s="106" t="str">
        <f>IFERROR(IF(J2275="Y", "Research And Development Programs Cluster:", VLOOKUP(D2275,'Cluster Info'!$A$2:$B$113,2,FALSE)), "Non Cluster:")</f>
        <v>Non Cluster:</v>
      </c>
      <c r="T2275" s="106">
        <f t="shared" si="175"/>
        <v>0</v>
      </c>
      <c r="U2275" s="106">
        <f t="shared" si="177"/>
        <v>0</v>
      </c>
      <c r="V2275" s="106">
        <f t="shared" si="178"/>
        <v>0</v>
      </c>
      <c r="W2275" s="119">
        <f t="shared" si="176"/>
        <v>0</v>
      </c>
      <c r="X2275" s="106">
        <f t="shared" si="179"/>
        <v>0</v>
      </c>
    </row>
    <row r="2276" spans="1:24" ht="14">
      <c r="A2276" s="198"/>
      <c r="D2276" s="1"/>
      <c r="E2276" s="1"/>
      <c r="F2276" s="187"/>
      <c r="G2276" s="187"/>
      <c r="H2276" s="80" t="str">
        <f>IF(ISERROR(IF(ISERROR(VLOOKUP((LEFT(D2276,2)),'Fed. Agency Identifier Table'!A$2:C$63,3,FALSE)),(VLOOKUP((LEFT(D2276,1)),'Fed. Agency Identifier Table'!A$2:C$63,3,FALSE)),(VLOOKUP((LEFT(D2276,2)),'Fed. Agency Identifier Table'!A$2:C$63,3,FALSE)))),"",(IF(ISERROR(VLOOKUP((LEFT(D2276,2)),'Fed. Agency Identifier Table'!A$2:C$63,3,FALSE)),(VLOOKUP((LEFT(D2276,1)),'Fed. Agency Identifier Table'!A$2:C$63,3,FALSE)),(VLOOKUP((LEFT(D2276,2)),'Fed. Agency Identifier Table'!A$2:C$63,3,FALSE)))))</f>
        <v/>
      </c>
      <c r="I2276" s="150" t="str">
        <f>IF(ISNUMBER(SEARCH("*.unk*",D2276)),"Other Federal Awards",IF(ISERROR(VLOOKUP(D2276,'CFDA Program Titles Table'!A$2:C$2607,3,FALSE)),"",VLOOKUP(D2276,'CFDA Program Titles Table'!A$2:C$2607,3,FALSE)))</f>
        <v/>
      </c>
      <c r="J2276" s="70"/>
      <c r="K2276" s="70"/>
      <c r="L2276" s="2"/>
      <c r="M2276" s="10"/>
      <c r="N2276" s="10"/>
      <c r="R2276" s="17"/>
      <c r="S2276" s="106" t="str">
        <f>IFERROR(IF(J2276="Y", "Research And Development Programs Cluster:", VLOOKUP(D2276,'Cluster Info'!$A$2:$B$113,2,FALSE)), "Non Cluster:")</f>
        <v>Non Cluster:</v>
      </c>
      <c r="T2276" s="106">
        <f t="shared" si="175"/>
        <v>0</v>
      </c>
      <c r="U2276" s="106">
        <f t="shared" si="177"/>
        <v>0</v>
      </c>
      <c r="V2276" s="106">
        <f t="shared" si="178"/>
        <v>0</v>
      </c>
      <c r="W2276" s="119">
        <f t="shared" si="176"/>
        <v>0</v>
      </c>
      <c r="X2276" s="106">
        <f t="shared" si="179"/>
        <v>0</v>
      </c>
    </row>
    <row r="2277" spans="1:24" ht="14">
      <c r="A2277" s="198"/>
      <c r="D2277" s="1"/>
      <c r="E2277" s="1"/>
      <c r="F2277" s="187"/>
      <c r="G2277" s="187"/>
      <c r="H2277" s="80" t="str">
        <f>IF(ISERROR(IF(ISERROR(VLOOKUP((LEFT(D2277,2)),'Fed. Agency Identifier Table'!A$2:C$63,3,FALSE)),(VLOOKUP((LEFT(D2277,1)),'Fed. Agency Identifier Table'!A$2:C$63,3,FALSE)),(VLOOKUP((LEFT(D2277,2)),'Fed. Agency Identifier Table'!A$2:C$63,3,FALSE)))),"",(IF(ISERROR(VLOOKUP((LEFT(D2277,2)),'Fed. Agency Identifier Table'!A$2:C$63,3,FALSE)),(VLOOKUP((LEFT(D2277,1)),'Fed. Agency Identifier Table'!A$2:C$63,3,FALSE)),(VLOOKUP((LEFT(D2277,2)),'Fed. Agency Identifier Table'!A$2:C$63,3,FALSE)))))</f>
        <v/>
      </c>
      <c r="I2277" s="150" t="str">
        <f>IF(ISNUMBER(SEARCH("*.unk*",D2277)),"Other Federal Awards",IF(ISERROR(VLOOKUP(D2277,'CFDA Program Titles Table'!A$2:C$2607,3,FALSE)),"",VLOOKUP(D2277,'CFDA Program Titles Table'!A$2:C$2607,3,FALSE)))</f>
        <v/>
      </c>
      <c r="J2277" s="70"/>
      <c r="K2277" s="70"/>
      <c r="L2277" s="2"/>
      <c r="M2277" s="10"/>
      <c r="N2277" s="10"/>
      <c r="R2277" s="17"/>
      <c r="S2277" s="106" t="str">
        <f>IFERROR(IF(J2277="Y", "Research And Development Programs Cluster:", VLOOKUP(D2277,'Cluster Info'!$A$2:$B$113,2,FALSE)), "Non Cluster:")</f>
        <v>Non Cluster:</v>
      </c>
      <c r="T2277" s="106">
        <f t="shared" si="175"/>
        <v>0</v>
      </c>
      <c r="U2277" s="106">
        <f t="shared" si="177"/>
        <v>0</v>
      </c>
      <c r="V2277" s="106">
        <f t="shared" si="178"/>
        <v>0</v>
      </c>
      <c r="W2277" s="119">
        <f t="shared" si="176"/>
        <v>0</v>
      </c>
      <c r="X2277" s="106">
        <f t="shared" si="179"/>
        <v>0</v>
      </c>
    </row>
    <row r="2278" spans="1:24" ht="14">
      <c r="A2278" s="198"/>
      <c r="D2278" s="1"/>
      <c r="E2278" s="1"/>
      <c r="F2278" s="187"/>
      <c r="G2278" s="187"/>
      <c r="H2278" s="80" t="str">
        <f>IF(ISERROR(IF(ISERROR(VLOOKUP((LEFT(D2278,2)),'Fed. Agency Identifier Table'!A$2:C$63,3,FALSE)),(VLOOKUP((LEFT(D2278,1)),'Fed. Agency Identifier Table'!A$2:C$63,3,FALSE)),(VLOOKUP((LEFT(D2278,2)),'Fed. Agency Identifier Table'!A$2:C$63,3,FALSE)))),"",(IF(ISERROR(VLOOKUP((LEFT(D2278,2)),'Fed. Agency Identifier Table'!A$2:C$63,3,FALSE)),(VLOOKUP((LEFT(D2278,1)),'Fed. Agency Identifier Table'!A$2:C$63,3,FALSE)),(VLOOKUP((LEFT(D2278,2)),'Fed. Agency Identifier Table'!A$2:C$63,3,FALSE)))))</f>
        <v/>
      </c>
      <c r="I2278" s="150" t="str">
        <f>IF(ISNUMBER(SEARCH("*.unk*",D2278)),"Other Federal Awards",IF(ISERROR(VLOOKUP(D2278,'CFDA Program Titles Table'!A$2:C$2607,3,FALSE)),"",VLOOKUP(D2278,'CFDA Program Titles Table'!A$2:C$2607,3,FALSE)))</f>
        <v/>
      </c>
      <c r="J2278" s="70"/>
      <c r="K2278" s="70"/>
      <c r="L2278" s="2"/>
      <c r="M2278" s="10"/>
      <c r="N2278" s="10"/>
      <c r="R2278" s="17"/>
      <c r="S2278" s="106" t="str">
        <f>IFERROR(IF(J2278="Y", "Research And Development Programs Cluster:", VLOOKUP(D2278,'Cluster Info'!$A$2:$B$113,2,FALSE)), "Non Cluster:")</f>
        <v>Non Cluster:</v>
      </c>
      <c r="T2278" s="106">
        <f t="shared" si="175"/>
        <v>0</v>
      </c>
      <c r="U2278" s="106">
        <f t="shared" si="177"/>
        <v>0</v>
      </c>
      <c r="V2278" s="106">
        <f t="shared" si="178"/>
        <v>0</v>
      </c>
      <c r="W2278" s="119">
        <f t="shared" si="176"/>
        <v>0</v>
      </c>
      <c r="X2278" s="106">
        <f t="shared" si="179"/>
        <v>0</v>
      </c>
    </row>
    <row r="2279" spans="1:24" ht="14">
      <c r="A2279" s="198"/>
      <c r="D2279" s="1"/>
      <c r="E2279" s="1"/>
      <c r="F2279" s="187"/>
      <c r="G2279" s="187"/>
      <c r="H2279" s="80" t="str">
        <f>IF(ISERROR(IF(ISERROR(VLOOKUP((LEFT(D2279,2)),'Fed. Agency Identifier Table'!A$2:C$63,3,FALSE)),(VLOOKUP((LEFT(D2279,1)),'Fed. Agency Identifier Table'!A$2:C$63,3,FALSE)),(VLOOKUP((LEFT(D2279,2)),'Fed. Agency Identifier Table'!A$2:C$63,3,FALSE)))),"",(IF(ISERROR(VLOOKUP((LEFT(D2279,2)),'Fed. Agency Identifier Table'!A$2:C$63,3,FALSE)),(VLOOKUP((LEFT(D2279,1)),'Fed. Agency Identifier Table'!A$2:C$63,3,FALSE)),(VLOOKUP((LEFT(D2279,2)),'Fed. Agency Identifier Table'!A$2:C$63,3,FALSE)))))</f>
        <v/>
      </c>
      <c r="I2279" s="150" t="str">
        <f>IF(ISNUMBER(SEARCH("*.unk*",D2279)),"Other Federal Awards",IF(ISERROR(VLOOKUP(D2279,'CFDA Program Titles Table'!A$2:C$2607,3,FALSE)),"",VLOOKUP(D2279,'CFDA Program Titles Table'!A$2:C$2607,3,FALSE)))</f>
        <v/>
      </c>
      <c r="J2279" s="70"/>
      <c r="K2279" s="70"/>
      <c r="L2279" s="2"/>
      <c r="M2279" s="10"/>
      <c r="N2279" s="10"/>
      <c r="R2279" s="17"/>
      <c r="S2279" s="106" t="str">
        <f>IFERROR(IF(J2279="Y", "Research And Development Programs Cluster:", VLOOKUP(D2279,'Cluster Info'!$A$2:$B$113,2,FALSE)), "Non Cluster:")</f>
        <v>Non Cluster:</v>
      </c>
      <c r="T2279" s="106">
        <f t="shared" si="175"/>
        <v>0</v>
      </c>
      <c r="U2279" s="106">
        <f t="shared" si="177"/>
        <v>0</v>
      </c>
      <c r="V2279" s="106">
        <f t="shared" si="178"/>
        <v>0</v>
      </c>
      <c r="W2279" s="119">
        <f t="shared" si="176"/>
        <v>0</v>
      </c>
      <c r="X2279" s="106">
        <f t="shared" si="179"/>
        <v>0</v>
      </c>
    </row>
    <row r="2280" spans="1:24" ht="14">
      <c r="A2280" s="198"/>
      <c r="D2280" s="1"/>
      <c r="E2280" s="1"/>
      <c r="F2280" s="187"/>
      <c r="G2280" s="187"/>
      <c r="H2280" s="80" t="str">
        <f>IF(ISERROR(IF(ISERROR(VLOOKUP((LEFT(D2280,2)),'Fed. Agency Identifier Table'!A$2:C$63,3,FALSE)),(VLOOKUP((LEFT(D2280,1)),'Fed. Agency Identifier Table'!A$2:C$63,3,FALSE)),(VLOOKUP((LEFT(D2280,2)),'Fed. Agency Identifier Table'!A$2:C$63,3,FALSE)))),"",(IF(ISERROR(VLOOKUP((LEFT(D2280,2)),'Fed. Agency Identifier Table'!A$2:C$63,3,FALSE)),(VLOOKUP((LEFT(D2280,1)),'Fed. Agency Identifier Table'!A$2:C$63,3,FALSE)),(VLOOKUP((LEFT(D2280,2)),'Fed. Agency Identifier Table'!A$2:C$63,3,FALSE)))))</f>
        <v/>
      </c>
      <c r="I2280" s="150" t="str">
        <f>IF(ISNUMBER(SEARCH("*.unk*",D2280)),"Other Federal Awards",IF(ISERROR(VLOOKUP(D2280,'CFDA Program Titles Table'!A$2:C$2607,3,FALSE)),"",VLOOKUP(D2280,'CFDA Program Titles Table'!A$2:C$2607,3,FALSE)))</f>
        <v/>
      </c>
      <c r="J2280" s="70"/>
      <c r="K2280" s="70"/>
      <c r="L2280" s="2"/>
      <c r="M2280" s="10"/>
      <c r="N2280" s="10"/>
      <c r="R2280" s="17"/>
      <c r="S2280" s="106" t="str">
        <f>IFERROR(IF(J2280="Y", "Research And Development Programs Cluster:", VLOOKUP(D2280,'Cluster Info'!$A$2:$B$113,2,FALSE)), "Non Cluster:")</f>
        <v>Non Cluster:</v>
      </c>
      <c r="T2280" s="106">
        <f t="shared" si="175"/>
        <v>0</v>
      </c>
      <c r="U2280" s="106">
        <f t="shared" si="177"/>
        <v>0</v>
      </c>
      <c r="V2280" s="106">
        <f t="shared" si="178"/>
        <v>0</v>
      </c>
      <c r="W2280" s="119">
        <f t="shared" si="176"/>
        <v>0</v>
      </c>
      <c r="X2280" s="106">
        <f t="shared" si="179"/>
        <v>0</v>
      </c>
    </row>
    <row r="2281" spans="1:24" ht="14">
      <c r="A2281" s="198"/>
      <c r="D2281" s="1"/>
      <c r="E2281" s="1"/>
      <c r="F2281" s="187"/>
      <c r="G2281" s="187"/>
      <c r="H2281" s="80" t="str">
        <f>IF(ISERROR(IF(ISERROR(VLOOKUP((LEFT(D2281,2)),'Fed. Agency Identifier Table'!A$2:C$63,3,FALSE)),(VLOOKUP((LEFT(D2281,1)),'Fed. Agency Identifier Table'!A$2:C$63,3,FALSE)),(VLOOKUP((LEFT(D2281,2)),'Fed. Agency Identifier Table'!A$2:C$63,3,FALSE)))),"",(IF(ISERROR(VLOOKUP((LEFT(D2281,2)),'Fed. Agency Identifier Table'!A$2:C$63,3,FALSE)),(VLOOKUP((LEFT(D2281,1)),'Fed. Agency Identifier Table'!A$2:C$63,3,FALSE)),(VLOOKUP((LEFT(D2281,2)),'Fed. Agency Identifier Table'!A$2:C$63,3,FALSE)))))</f>
        <v/>
      </c>
      <c r="I2281" s="150" t="str">
        <f>IF(ISNUMBER(SEARCH("*.unk*",D2281)),"Other Federal Awards",IF(ISERROR(VLOOKUP(D2281,'CFDA Program Titles Table'!A$2:C$2607,3,FALSE)),"",VLOOKUP(D2281,'CFDA Program Titles Table'!A$2:C$2607,3,FALSE)))</f>
        <v/>
      </c>
      <c r="J2281" s="70"/>
      <c r="K2281" s="70"/>
      <c r="L2281" s="2"/>
      <c r="M2281" s="10"/>
      <c r="N2281" s="10"/>
      <c r="R2281" s="17"/>
      <c r="S2281" s="106" t="str">
        <f>IFERROR(IF(J2281="Y", "Research And Development Programs Cluster:", VLOOKUP(D2281,'Cluster Info'!$A$2:$B$113,2,FALSE)), "Non Cluster:")</f>
        <v>Non Cluster:</v>
      </c>
      <c r="T2281" s="106">
        <f t="shared" si="175"/>
        <v>0</v>
      </c>
      <c r="U2281" s="106">
        <f t="shared" si="177"/>
        <v>0</v>
      </c>
      <c r="V2281" s="106">
        <f t="shared" si="178"/>
        <v>0</v>
      </c>
      <c r="W2281" s="119">
        <f t="shared" si="176"/>
        <v>0</v>
      </c>
      <c r="X2281" s="106">
        <f t="shared" si="179"/>
        <v>0</v>
      </c>
    </row>
    <row r="2282" spans="1:24" ht="14">
      <c r="A2282" s="198"/>
      <c r="D2282" s="1"/>
      <c r="E2282" s="1"/>
      <c r="F2282" s="187"/>
      <c r="G2282" s="187"/>
      <c r="H2282" s="80" t="str">
        <f>IF(ISERROR(IF(ISERROR(VLOOKUP((LEFT(D2282,2)),'Fed. Agency Identifier Table'!A$2:C$63,3,FALSE)),(VLOOKUP((LEFT(D2282,1)),'Fed. Agency Identifier Table'!A$2:C$63,3,FALSE)),(VLOOKUP((LEFT(D2282,2)),'Fed. Agency Identifier Table'!A$2:C$63,3,FALSE)))),"",(IF(ISERROR(VLOOKUP((LEFT(D2282,2)),'Fed. Agency Identifier Table'!A$2:C$63,3,FALSE)),(VLOOKUP((LEFT(D2282,1)),'Fed. Agency Identifier Table'!A$2:C$63,3,FALSE)),(VLOOKUP((LEFT(D2282,2)),'Fed. Agency Identifier Table'!A$2:C$63,3,FALSE)))))</f>
        <v/>
      </c>
      <c r="I2282" s="150" t="str">
        <f>IF(ISNUMBER(SEARCH("*.unk*",D2282)),"Other Federal Awards",IF(ISERROR(VLOOKUP(D2282,'CFDA Program Titles Table'!A$2:C$2607,3,FALSE)),"",VLOOKUP(D2282,'CFDA Program Titles Table'!A$2:C$2607,3,FALSE)))</f>
        <v/>
      </c>
      <c r="J2282" s="70"/>
      <c r="K2282" s="70"/>
      <c r="L2282" s="2"/>
      <c r="M2282" s="10"/>
      <c r="N2282" s="10"/>
      <c r="R2282" s="17"/>
      <c r="S2282" s="106" t="str">
        <f>IFERROR(IF(J2282="Y", "Research And Development Programs Cluster:", VLOOKUP(D2282,'Cluster Info'!$A$2:$B$113,2,FALSE)), "Non Cluster:")</f>
        <v>Non Cluster:</v>
      </c>
      <c r="T2282" s="106">
        <f t="shared" si="175"/>
        <v>0</v>
      </c>
      <c r="U2282" s="106">
        <f t="shared" si="177"/>
        <v>0</v>
      </c>
      <c r="V2282" s="106">
        <f t="shared" si="178"/>
        <v>0</v>
      </c>
      <c r="W2282" s="119">
        <f t="shared" si="176"/>
        <v>0</v>
      </c>
      <c r="X2282" s="106">
        <f t="shared" si="179"/>
        <v>0</v>
      </c>
    </row>
    <row r="2283" spans="1:24" ht="14">
      <c r="A2283" s="198"/>
      <c r="D2283" s="1"/>
      <c r="E2283" s="1"/>
      <c r="F2283" s="187"/>
      <c r="G2283" s="187"/>
      <c r="H2283" s="80" t="str">
        <f>IF(ISERROR(IF(ISERROR(VLOOKUP((LEFT(D2283,2)),'Fed. Agency Identifier Table'!A$2:C$63,3,FALSE)),(VLOOKUP((LEFT(D2283,1)),'Fed. Agency Identifier Table'!A$2:C$63,3,FALSE)),(VLOOKUP((LEFT(D2283,2)),'Fed. Agency Identifier Table'!A$2:C$63,3,FALSE)))),"",(IF(ISERROR(VLOOKUP((LEFT(D2283,2)),'Fed. Agency Identifier Table'!A$2:C$63,3,FALSE)),(VLOOKUP((LEFT(D2283,1)),'Fed. Agency Identifier Table'!A$2:C$63,3,FALSE)),(VLOOKUP((LEFT(D2283,2)),'Fed. Agency Identifier Table'!A$2:C$63,3,FALSE)))))</f>
        <v/>
      </c>
      <c r="I2283" s="150" t="str">
        <f>IF(ISNUMBER(SEARCH("*.unk*",D2283)),"Other Federal Awards",IF(ISERROR(VLOOKUP(D2283,'CFDA Program Titles Table'!A$2:C$2607,3,FALSE)),"",VLOOKUP(D2283,'CFDA Program Titles Table'!A$2:C$2607,3,FALSE)))</f>
        <v/>
      </c>
      <c r="J2283" s="70"/>
      <c r="K2283" s="70"/>
      <c r="L2283" s="2"/>
      <c r="M2283" s="10"/>
      <c r="N2283" s="10"/>
      <c r="R2283" s="17"/>
      <c r="S2283" s="106" t="str">
        <f>IFERROR(IF(J2283="Y", "Research And Development Programs Cluster:", VLOOKUP(D2283,'Cluster Info'!$A$2:$B$113,2,FALSE)), "Non Cluster:")</f>
        <v>Non Cluster:</v>
      </c>
      <c r="T2283" s="106">
        <f t="shared" si="175"/>
        <v>0</v>
      </c>
      <c r="U2283" s="106">
        <f t="shared" si="177"/>
        <v>0</v>
      </c>
      <c r="V2283" s="106">
        <f t="shared" si="178"/>
        <v>0</v>
      </c>
      <c r="W2283" s="119">
        <f t="shared" si="176"/>
        <v>0</v>
      </c>
      <c r="X2283" s="106">
        <f t="shared" si="179"/>
        <v>0</v>
      </c>
    </row>
    <row r="2284" spans="1:24" ht="14">
      <c r="A2284" s="198"/>
      <c r="D2284" s="1"/>
      <c r="E2284" s="1"/>
      <c r="F2284" s="187"/>
      <c r="G2284" s="187"/>
      <c r="H2284" s="80" t="str">
        <f>IF(ISERROR(IF(ISERROR(VLOOKUP((LEFT(D2284,2)),'Fed. Agency Identifier Table'!A$2:C$63,3,FALSE)),(VLOOKUP((LEFT(D2284,1)),'Fed. Agency Identifier Table'!A$2:C$63,3,FALSE)),(VLOOKUP((LEFT(D2284,2)),'Fed. Agency Identifier Table'!A$2:C$63,3,FALSE)))),"",(IF(ISERROR(VLOOKUP((LEFT(D2284,2)),'Fed. Agency Identifier Table'!A$2:C$63,3,FALSE)),(VLOOKUP((LEFT(D2284,1)),'Fed. Agency Identifier Table'!A$2:C$63,3,FALSE)),(VLOOKUP((LEFT(D2284,2)),'Fed. Agency Identifier Table'!A$2:C$63,3,FALSE)))))</f>
        <v/>
      </c>
      <c r="I2284" s="150" t="str">
        <f>IF(ISNUMBER(SEARCH("*.unk*",D2284)),"Other Federal Awards",IF(ISERROR(VLOOKUP(D2284,'CFDA Program Titles Table'!A$2:C$2607,3,FALSE)),"",VLOOKUP(D2284,'CFDA Program Titles Table'!A$2:C$2607,3,FALSE)))</f>
        <v/>
      </c>
      <c r="J2284" s="70"/>
      <c r="K2284" s="70"/>
      <c r="L2284" s="2"/>
      <c r="M2284" s="10"/>
      <c r="N2284" s="10"/>
      <c r="R2284" s="17"/>
      <c r="S2284" s="106" t="str">
        <f>IFERROR(IF(J2284="Y", "Research And Development Programs Cluster:", VLOOKUP(D2284,'Cluster Info'!$A$2:$B$113,2,FALSE)), "Non Cluster:")</f>
        <v>Non Cluster:</v>
      </c>
      <c r="T2284" s="106">
        <f t="shared" si="175"/>
        <v>0</v>
      </c>
      <c r="U2284" s="106">
        <f t="shared" si="177"/>
        <v>0</v>
      </c>
      <c r="V2284" s="106">
        <f t="shared" si="178"/>
        <v>0</v>
      </c>
      <c r="W2284" s="119">
        <f t="shared" si="176"/>
        <v>0</v>
      </c>
      <c r="X2284" s="106">
        <f t="shared" si="179"/>
        <v>0</v>
      </c>
    </row>
    <row r="2285" spans="1:24" ht="14">
      <c r="A2285" s="198"/>
      <c r="D2285" s="1"/>
      <c r="E2285" s="1"/>
      <c r="F2285" s="187"/>
      <c r="G2285" s="187"/>
      <c r="H2285" s="80" t="str">
        <f>IF(ISERROR(IF(ISERROR(VLOOKUP((LEFT(D2285,2)),'Fed. Agency Identifier Table'!A$2:C$63,3,FALSE)),(VLOOKUP((LEFT(D2285,1)),'Fed. Agency Identifier Table'!A$2:C$63,3,FALSE)),(VLOOKUP((LEFT(D2285,2)),'Fed. Agency Identifier Table'!A$2:C$63,3,FALSE)))),"",(IF(ISERROR(VLOOKUP((LEFT(D2285,2)),'Fed. Agency Identifier Table'!A$2:C$63,3,FALSE)),(VLOOKUP((LEFT(D2285,1)),'Fed. Agency Identifier Table'!A$2:C$63,3,FALSE)),(VLOOKUP((LEFT(D2285,2)),'Fed. Agency Identifier Table'!A$2:C$63,3,FALSE)))))</f>
        <v/>
      </c>
      <c r="I2285" s="150" t="str">
        <f>IF(ISNUMBER(SEARCH("*.unk*",D2285)),"Other Federal Awards",IF(ISERROR(VLOOKUP(D2285,'CFDA Program Titles Table'!A$2:C$2607,3,FALSE)),"",VLOOKUP(D2285,'CFDA Program Titles Table'!A$2:C$2607,3,FALSE)))</f>
        <v/>
      </c>
      <c r="J2285" s="70"/>
      <c r="K2285" s="70"/>
      <c r="L2285" s="2"/>
      <c r="M2285" s="10"/>
      <c r="N2285" s="10"/>
      <c r="R2285" s="17"/>
      <c r="S2285" s="106" t="str">
        <f>IFERROR(IF(J2285="Y", "Research And Development Programs Cluster:", VLOOKUP(D2285,'Cluster Info'!$A$2:$B$113,2,FALSE)), "Non Cluster:")</f>
        <v>Non Cluster:</v>
      </c>
      <c r="T2285" s="106">
        <f t="shared" si="175"/>
        <v>0</v>
      </c>
      <c r="U2285" s="106">
        <f t="shared" si="177"/>
        <v>0</v>
      </c>
      <c r="V2285" s="106">
        <f t="shared" si="178"/>
        <v>0</v>
      </c>
      <c r="W2285" s="119">
        <f t="shared" si="176"/>
        <v>0</v>
      </c>
      <c r="X2285" s="106">
        <f t="shared" si="179"/>
        <v>0</v>
      </c>
    </row>
    <row r="2286" spans="1:24" ht="14">
      <c r="A2286" s="198"/>
      <c r="D2286" s="1"/>
      <c r="E2286" s="1"/>
      <c r="F2286" s="187"/>
      <c r="G2286" s="187"/>
      <c r="H2286" s="80" t="str">
        <f>IF(ISERROR(IF(ISERROR(VLOOKUP((LEFT(D2286,2)),'Fed. Agency Identifier Table'!A$2:C$63,3,FALSE)),(VLOOKUP((LEFT(D2286,1)),'Fed. Agency Identifier Table'!A$2:C$63,3,FALSE)),(VLOOKUP((LEFT(D2286,2)),'Fed. Agency Identifier Table'!A$2:C$63,3,FALSE)))),"",(IF(ISERROR(VLOOKUP((LEFT(D2286,2)),'Fed. Agency Identifier Table'!A$2:C$63,3,FALSE)),(VLOOKUP((LEFT(D2286,1)),'Fed. Agency Identifier Table'!A$2:C$63,3,FALSE)),(VLOOKUP((LEFT(D2286,2)),'Fed. Agency Identifier Table'!A$2:C$63,3,FALSE)))))</f>
        <v/>
      </c>
      <c r="I2286" s="150" t="str">
        <f>IF(ISNUMBER(SEARCH("*.unk*",D2286)),"Other Federal Awards",IF(ISERROR(VLOOKUP(D2286,'CFDA Program Titles Table'!A$2:C$2607,3,FALSE)),"",VLOOKUP(D2286,'CFDA Program Titles Table'!A$2:C$2607,3,FALSE)))</f>
        <v/>
      </c>
      <c r="J2286" s="70"/>
      <c r="K2286" s="70"/>
      <c r="L2286" s="2"/>
      <c r="M2286" s="10"/>
      <c r="N2286" s="10"/>
      <c r="R2286" s="17"/>
      <c r="S2286" s="106" t="str">
        <f>IFERROR(IF(J2286="Y", "Research And Development Programs Cluster:", VLOOKUP(D2286,'Cluster Info'!$A$2:$B$113,2,FALSE)), "Non Cluster:")</f>
        <v>Non Cluster:</v>
      </c>
      <c r="T2286" s="106">
        <f t="shared" si="175"/>
        <v>0</v>
      </c>
      <c r="U2286" s="106">
        <f t="shared" si="177"/>
        <v>0</v>
      </c>
      <c r="V2286" s="106">
        <f t="shared" si="178"/>
        <v>0</v>
      </c>
      <c r="W2286" s="119">
        <f t="shared" si="176"/>
        <v>0</v>
      </c>
      <c r="X2286" s="106">
        <f t="shared" si="179"/>
        <v>0</v>
      </c>
    </row>
    <row r="2287" spans="1:24" ht="14">
      <c r="A2287" s="198"/>
      <c r="D2287" s="1"/>
      <c r="E2287" s="1"/>
      <c r="F2287" s="187"/>
      <c r="G2287" s="187"/>
      <c r="H2287" s="80" t="str">
        <f>IF(ISERROR(IF(ISERROR(VLOOKUP((LEFT(D2287,2)),'Fed. Agency Identifier Table'!A$2:C$63,3,FALSE)),(VLOOKUP((LEFT(D2287,1)),'Fed. Agency Identifier Table'!A$2:C$63,3,FALSE)),(VLOOKUP((LEFT(D2287,2)),'Fed. Agency Identifier Table'!A$2:C$63,3,FALSE)))),"",(IF(ISERROR(VLOOKUP((LEFT(D2287,2)),'Fed. Agency Identifier Table'!A$2:C$63,3,FALSE)),(VLOOKUP((LEFT(D2287,1)),'Fed. Agency Identifier Table'!A$2:C$63,3,FALSE)),(VLOOKUP((LEFT(D2287,2)),'Fed. Agency Identifier Table'!A$2:C$63,3,FALSE)))))</f>
        <v/>
      </c>
      <c r="I2287" s="150" t="str">
        <f>IF(ISNUMBER(SEARCH("*.unk*",D2287)),"Other Federal Awards",IF(ISERROR(VLOOKUP(D2287,'CFDA Program Titles Table'!A$2:C$2607,3,FALSE)),"",VLOOKUP(D2287,'CFDA Program Titles Table'!A$2:C$2607,3,FALSE)))</f>
        <v/>
      </c>
      <c r="J2287" s="70"/>
      <c r="K2287" s="70"/>
      <c r="L2287" s="2"/>
      <c r="M2287" s="10"/>
      <c r="N2287" s="10"/>
      <c r="R2287" s="17"/>
      <c r="S2287" s="106" t="str">
        <f>IFERROR(IF(J2287="Y", "Research And Development Programs Cluster:", VLOOKUP(D2287,'Cluster Info'!$A$2:$B$113,2,FALSE)), "Non Cluster:")</f>
        <v>Non Cluster:</v>
      </c>
      <c r="T2287" s="106">
        <f t="shared" si="175"/>
        <v>0</v>
      </c>
      <c r="U2287" s="106">
        <f t="shared" si="177"/>
        <v>0</v>
      </c>
      <c r="V2287" s="106">
        <f t="shared" si="178"/>
        <v>0</v>
      </c>
      <c r="W2287" s="119">
        <f t="shared" si="176"/>
        <v>0</v>
      </c>
      <c r="X2287" s="106">
        <f t="shared" si="179"/>
        <v>0</v>
      </c>
    </row>
    <row r="2288" spans="1:24" ht="14">
      <c r="A2288" s="198"/>
      <c r="D2288" s="1"/>
      <c r="E2288" s="1"/>
      <c r="F2288" s="187"/>
      <c r="G2288" s="187"/>
      <c r="H2288" s="80" t="str">
        <f>IF(ISERROR(IF(ISERROR(VLOOKUP((LEFT(D2288,2)),'Fed. Agency Identifier Table'!A$2:C$63,3,FALSE)),(VLOOKUP((LEFT(D2288,1)),'Fed. Agency Identifier Table'!A$2:C$63,3,FALSE)),(VLOOKUP((LEFT(D2288,2)),'Fed. Agency Identifier Table'!A$2:C$63,3,FALSE)))),"",(IF(ISERROR(VLOOKUP((LEFT(D2288,2)),'Fed. Agency Identifier Table'!A$2:C$63,3,FALSE)),(VLOOKUP((LEFT(D2288,1)),'Fed. Agency Identifier Table'!A$2:C$63,3,FALSE)),(VLOOKUP((LEFT(D2288,2)),'Fed. Agency Identifier Table'!A$2:C$63,3,FALSE)))))</f>
        <v/>
      </c>
      <c r="I2288" s="150" t="str">
        <f>IF(ISNUMBER(SEARCH("*.unk*",D2288)),"Other Federal Awards",IF(ISERROR(VLOOKUP(D2288,'CFDA Program Titles Table'!A$2:C$2607,3,FALSE)),"",VLOOKUP(D2288,'CFDA Program Titles Table'!A$2:C$2607,3,FALSE)))</f>
        <v/>
      </c>
      <c r="J2288" s="70"/>
      <c r="K2288" s="70"/>
      <c r="L2288" s="2"/>
      <c r="M2288" s="10"/>
      <c r="N2288" s="10"/>
      <c r="R2288" s="17"/>
      <c r="S2288" s="106" t="str">
        <f>IFERROR(IF(J2288="Y", "Research And Development Programs Cluster:", VLOOKUP(D2288,'Cluster Info'!$A$2:$B$113,2,FALSE)), "Non Cluster:")</f>
        <v>Non Cluster:</v>
      </c>
      <c r="T2288" s="106">
        <f t="shared" si="175"/>
        <v>0</v>
      </c>
      <c r="U2288" s="106">
        <f t="shared" si="177"/>
        <v>0</v>
      </c>
      <c r="V2288" s="106">
        <f t="shared" si="178"/>
        <v>0</v>
      </c>
      <c r="W2288" s="119">
        <f t="shared" si="176"/>
        <v>0</v>
      </c>
      <c r="X2288" s="106">
        <f t="shared" si="179"/>
        <v>0</v>
      </c>
    </row>
    <row r="2289" spans="1:24" ht="14">
      <c r="A2289" s="198"/>
      <c r="D2289" s="1"/>
      <c r="E2289" s="1"/>
      <c r="F2289" s="187"/>
      <c r="G2289" s="187"/>
      <c r="H2289" s="80" t="str">
        <f>IF(ISERROR(IF(ISERROR(VLOOKUP((LEFT(D2289,2)),'Fed. Agency Identifier Table'!A$2:C$63,3,FALSE)),(VLOOKUP((LEFT(D2289,1)),'Fed. Agency Identifier Table'!A$2:C$63,3,FALSE)),(VLOOKUP((LEFT(D2289,2)),'Fed. Agency Identifier Table'!A$2:C$63,3,FALSE)))),"",(IF(ISERROR(VLOOKUP((LEFT(D2289,2)),'Fed. Agency Identifier Table'!A$2:C$63,3,FALSE)),(VLOOKUP((LEFT(D2289,1)),'Fed. Agency Identifier Table'!A$2:C$63,3,FALSE)),(VLOOKUP((LEFT(D2289,2)),'Fed. Agency Identifier Table'!A$2:C$63,3,FALSE)))))</f>
        <v/>
      </c>
      <c r="I2289" s="150" t="str">
        <f>IF(ISNUMBER(SEARCH("*.unk*",D2289)),"Other Federal Awards",IF(ISERROR(VLOOKUP(D2289,'CFDA Program Titles Table'!A$2:C$2607,3,FALSE)),"",VLOOKUP(D2289,'CFDA Program Titles Table'!A$2:C$2607,3,FALSE)))</f>
        <v/>
      </c>
      <c r="J2289" s="70"/>
      <c r="K2289" s="70"/>
      <c r="L2289" s="2"/>
      <c r="M2289" s="10"/>
      <c r="N2289" s="10"/>
      <c r="R2289" s="17"/>
      <c r="S2289" s="106" t="str">
        <f>IFERROR(IF(J2289="Y", "Research And Development Programs Cluster:", VLOOKUP(D2289,'Cluster Info'!$A$2:$B$113,2,FALSE)), "Non Cluster:")</f>
        <v>Non Cluster:</v>
      </c>
      <c r="T2289" s="106">
        <f t="shared" si="175"/>
        <v>0</v>
      </c>
      <c r="U2289" s="106">
        <f t="shared" si="177"/>
        <v>0</v>
      </c>
      <c r="V2289" s="106">
        <f t="shared" si="178"/>
        <v>0</v>
      </c>
      <c r="W2289" s="119">
        <f t="shared" si="176"/>
        <v>0</v>
      </c>
      <c r="X2289" s="106">
        <f t="shared" si="179"/>
        <v>0</v>
      </c>
    </row>
    <row r="2290" spans="1:24" ht="14">
      <c r="A2290" s="198"/>
      <c r="D2290" s="1"/>
      <c r="E2290" s="1"/>
      <c r="F2290" s="187"/>
      <c r="G2290" s="187"/>
      <c r="H2290" s="80" t="str">
        <f>IF(ISERROR(IF(ISERROR(VLOOKUP((LEFT(D2290,2)),'Fed. Agency Identifier Table'!A$2:C$63,3,FALSE)),(VLOOKUP((LEFT(D2290,1)),'Fed. Agency Identifier Table'!A$2:C$63,3,FALSE)),(VLOOKUP((LEFT(D2290,2)),'Fed. Agency Identifier Table'!A$2:C$63,3,FALSE)))),"",(IF(ISERROR(VLOOKUP((LEFT(D2290,2)),'Fed. Agency Identifier Table'!A$2:C$63,3,FALSE)),(VLOOKUP((LEFT(D2290,1)),'Fed. Agency Identifier Table'!A$2:C$63,3,FALSE)),(VLOOKUP((LEFT(D2290,2)),'Fed. Agency Identifier Table'!A$2:C$63,3,FALSE)))))</f>
        <v/>
      </c>
      <c r="I2290" s="150" t="str">
        <f>IF(ISNUMBER(SEARCH("*.unk*",D2290)),"Other Federal Awards",IF(ISERROR(VLOOKUP(D2290,'CFDA Program Titles Table'!A$2:C$2607,3,FALSE)),"",VLOOKUP(D2290,'CFDA Program Titles Table'!A$2:C$2607,3,FALSE)))</f>
        <v/>
      </c>
      <c r="J2290" s="70"/>
      <c r="K2290" s="70"/>
      <c r="L2290" s="2"/>
      <c r="M2290" s="10"/>
      <c r="N2290" s="10"/>
      <c r="R2290" s="17"/>
      <c r="S2290" s="106" t="str">
        <f>IFERROR(IF(J2290="Y", "Research And Development Programs Cluster:", VLOOKUP(D2290,'Cluster Info'!$A$2:$B$113,2,FALSE)), "Non Cluster:")</f>
        <v>Non Cluster:</v>
      </c>
      <c r="T2290" s="106">
        <f t="shared" si="175"/>
        <v>0</v>
      </c>
      <c r="U2290" s="106">
        <f t="shared" si="177"/>
        <v>0</v>
      </c>
      <c r="V2290" s="106">
        <f t="shared" si="178"/>
        <v>0</v>
      </c>
      <c r="W2290" s="119">
        <f t="shared" si="176"/>
        <v>0</v>
      </c>
      <c r="X2290" s="106">
        <f t="shared" si="179"/>
        <v>0</v>
      </c>
    </row>
    <row r="2291" spans="1:24" ht="14">
      <c r="A2291" s="198"/>
      <c r="D2291" s="1"/>
      <c r="E2291" s="1"/>
      <c r="F2291" s="187"/>
      <c r="G2291" s="187"/>
      <c r="H2291" s="80" t="str">
        <f>IF(ISERROR(IF(ISERROR(VLOOKUP((LEFT(D2291,2)),'Fed. Agency Identifier Table'!A$2:C$63,3,FALSE)),(VLOOKUP((LEFT(D2291,1)),'Fed. Agency Identifier Table'!A$2:C$63,3,FALSE)),(VLOOKUP((LEFT(D2291,2)),'Fed. Agency Identifier Table'!A$2:C$63,3,FALSE)))),"",(IF(ISERROR(VLOOKUP((LEFT(D2291,2)),'Fed. Agency Identifier Table'!A$2:C$63,3,FALSE)),(VLOOKUP((LEFT(D2291,1)),'Fed. Agency Identifier Table'!A$2:C$63,3,FALSE)),(VLOOKUP((LEFT(D2291,2)),'Fed. Agency Identifier Table'!A$2:C$63,3,FALSE)))))</f>
        <v/>
      </c>
      <c r="I2291" s="150" t="str">
        <f>IF(ISNUMBER(SEARCH("*.unk*",D2291)),"Other Federal Awards",IF(ISERROR(VLOOKUP(D2291,'CFDA Program Titles Table'!A$2:C$2607,3,FALSE)),"",VLOOKUP(D2291,'CFDA Program Titles Table'!A$2:C$2607,3,FALSE)))</f>
        <v/>
      </c>
      <c r="J2291" s="70"/>
      <c r="K2291" s="70"/>
      <c r="L2291" s="2"/>
      <c r="M2291" s="10"/>
      <c r="N2291" s="10"/>
      <c r="R2291" s="17"/>
      <c r="S2291" s="106" t="str">
        <f>IFERROR(IF(J2291="Y", "Research And Development Programs Cluster:", VLOOKUP(D2291,'Cluster Info'!$A$2:$B$113,2,FALSE)), "Non Cluster:")</f>
        <v>Non Cluster:</v>
      </c>
      <c r="T2291" s="106">
        <f t="shared" si="175"/>
        <v>0</v>
      </c>
      <c r="U2291" s="106">
        <f t="shared" si="177"/>
        <v>0</v>
      </c>
      <c r="V2291" s="106">
        <f t="shared" si="178"/>
        <v>0</v>
      </c>
      <c r="W2291" s="119">
        <f t="shared" si="176"/>
        <v>0</v>
      </c>
      <c r="X2291" s="106">
        <f t="shared" si="179"/>
        <v>0</v>
      </c>
    </row>
    <row r="2292" spans="1:24" ht="14">
      <c r="A2292" s="198"/>
      <c r="D2292" s="1"/>
      <c r="E2292" s="1"/>
      <c r="F2292" s="187"/>
      <c r="G2292" s="187"/>
      <c r="H2292" s="80" t="str">
        <f>IF(ISERROR(IF(ISERROR(VLOOKUP((LEFT(D2292,2)),'Fed. Agency Identifier Table'!A$2:C$63,3,FALSE)),(VLOOKUP((LEFT(D2292,1)),'Fed. Agency Identifier Table'!A$2:C$63,3,FALSE)),(VLOOKUP((LEFT(D2292,2)),'Fed. Agency Identifier Table'!A$2:C$63,3,FALSE)))),"",(IF(ISERROR(VLOOKUP((LEFT(D2292,2)),'Fed. Agency Identifier Table'!A$2:C$63,3,FALSE)),(VLOOKUP((LEFT(D2292,1)),'Fed. Agency Identifier Table'!A$2:C$63,3,FALSE)),(VLOOKUP((LEFT(D2292,2)),'Fed. Agency Identifier Table'!A$2:C$63,3,FALSE)))))</f>
        <v/>
      </c>
      <c r="I2292" s="150" t="str">
        <f>IF(ISNUMBER(SEARCH("*.unk*",D2292)),"Other Federal Awards",IF(ISERROR(VLOOKUP(D2292,'CFDA Program Titles Table'!A$2:C$2607,3,FALSE)),"",VLOOKUP(D2292,'CFDA Program Titles Table'!A$2:C$2607,3,FALSE)))</f>
        <v/>
      </c>
      <c r="J2292" s="70"/>
      <c r="K2292" s="70"/>
      <c r="L2292" s="2"/>
      <c r="M2292" s="10"/>
      <c r="N2292" s="10"/>
      <c r="R2292" s="17"/>
      <c r="S2292" s="106" t="str">
        <f>IFERROR(IF(J2292="Y", "Research And Development Programs Cluster:", VLOOKUP(D2292,'Cluster Info'!$A$2:$B$113,2,FALSE)), "Non Cluster:")</f>
        <v>Non Cluster:</v>
      </c>
      <c r="T2292" s="106">
        <f t="shared" si="175"/>
        <v>0</v>
      </c>
      <c r="U2292" s="106">
        <f t="shared" si="177"/>
        <v>0</v>
      </c>
      <c r="V2292" s="106">
        <f t="shared" si="178"/>
        <v>0</v>
      </c>
      <c r="W2292" s="119">
        <f t="shared" si="176"/>
        <v>0</v>
      </c>
      <c r="X2292" s="106">
        <f t="shared" si="179"/>
        <v>0</v>
      </c>
    </row>
    <row r="2293" spans="1:24" ht="14">
      <c r="A2293" s="198"/>
      <c r="D2293" s="1"/>
      <c r="E2293" s="1"/>
      <c r="F2293" s="187"/>
      <c r="G2293" s="187"/>
      <c r="H2293" s="80" t="str">
        <f>IF(ISERROR(IF(ISERROR(VLOOKUP((LEFT(D2293,2)),'Fed. Agency Identifier Table'!A$2:C$63,3,FALSE)),(VLOOKUP((LEFT(D2293,1)),'Fed. Agency Identifier Table'!A$2:C$63,3,FALSE)),(VLOOKUP((LEFT(D2293,2)),'Fed. Agency Identifier Table'!A$2:C$63,3,FALSE)))),"",(IF(ISERROR(VLOOKUP((LEFT(D2293,2)),'Fed. Agency Identifier Table'!A$2:C$63,3,FALSE)),(VLOOKUP((LEFT(D2293,1)),'Fed. Agency Identifier Table'!A$2:C$63,3,FALSE)),(VLOOKUP((LEFT(D2293,2)),'Fed. Agency Identifier Table'!A$2:C$63,3,FALSE)))))</f>
        <v/>
      </c>
      <c r="I2293" s="150" t="str">
        <f>IF(ISNUMBER(SEARCH("*.unk*",D2293)),"Other Federal Awards",IF(ISERROR(VLOOKUP(D2293,'CFDA Program Titles Table'!A$2:C$2607,3,FALSE)),"",VLOOKUP(D2293,'CFDA Program Titles Table'!A$2:C$2607,3,FALSE)))</f>
        <v/>
      </c>
      <c r="J2293" s="70"/>
      <c r="K2293" s="70"/>
      <c r="L2293" s="2"/>
      <c r="M2293" s="10"/>
      <c r="N2293" s="10"/>
      <c r="R2293" s="17"/>
      <c r="S2293" s="106" t="str">
        <f>IFERROR(IF(J2293="Y", "Research And Development Programs Cluster:", VLOOKUP(D2293,'Cluster Info'!$A$2:$B$113,2,FALSE)), "Non Cluster:")</f>
        <v>Non Cluster:</v>
      </c>
      <c r="T2293" s="106">
        <f t="shared" si="175"/>
        <v>0</v>
      </c>
      <c r="U2293" s="106">
        <f t="shared" si="177"/>
        <v>0</v>
      </c>
      <c r="V2293" s="106">
        <f t="shared" si="178"/>
        <v>0</v>
      </c>
      <c r="W2293" s="119">
        <f t="shared" si="176"/>
        <v>0</v>
      </c>
      <c r="X2293" s="106">
        <f t="shared" si="179"/>
        <v>0</v>
      </c>
    </row>
    <row r="2294" spans="1:24" ht="14">
      <c r="A2294" s="198"/>
      <c r="D2294" s="1"/>
      <c r="E2294" s="1"/>
      <c r="F2294" s="187"/>
      <c r="G2294" s="187"/>
      <c r="H2294" s="80" t="str">
        <f>IF(ISERROR(IF(ISERROR(VLOOKUP((LEFT(D2294,2)),'Fed. Agency Identifier Table'!A$2:C$63,3,FALSE)),(VLOOKUP((LEFT(D2294,1)),'Fed. Agency Identifier Table'!A$2:C$63,3,FALSE)),(VLOOKUP((LEFT(D2294,2)),'Fed. Agency Identifier Table'!A$2:C$63,3,FALSE)))),"",(IF(ISERROR(VLOOKUP((LEFT(D2294,2)),'Fed. Agency Identifier Table'!A$2:C$63,3,FALSE)),(VLOOKUP((LEFT(D2294,1)),'Fed. Agency Identifier Table'!A$2:C$63,3,FALSE)),(VLOOKUP((LEFT(D2294,2)),'Fed. Agency Identifier Table'!A$2:C$63,3,FALSE)))))</f>
        <v/>
      </c>
      <c r="I2294" s="150" t="str">
        <f>IF(ISNUMBER(SEARCH("*.unk*",D2294)),"Other Federal Awards",IF(ISERROR(VLOOKUP(D2294,'CFDA Program Titles Table'!A$2:C$2607,3,FALSE)),"",VLOOKUP(D2294,'CFDA Program Titles Table'!A$2:C$2607,3,FALSE)))</f>
        <v/>
      </c>
      <c r="J2294" s="70"/>
      <c r="K2294" s="70"/>
      <c r="L2294" s="2"/>
      <c r="M2294" s="10"/>
      <c r="N2294" s="10"/>
      <c r="R2294" s="17"/>
      <c r="S2294" s="106" t="str">
        <f>IFERROR(IF(J2294="Y", "Research And Development Programs Cluster:", VLOOKUP(D2294,'Cluster Info'!$A$2:$B$113,2,FALSE)), "Non Cluster:")</f>
        <v>Non Cluster:</v>
      </c>
      <c r="T2294" s="106">
        <f t="shared" si="175"/>
        <v>0</v>
      </c>
      <c r="U2294" s="106">
        <f t="shared" si="177"/>
        <v>0</v>
      </c>
      <c r="V2294" s="106">
        <f t="shared" si="178"/>
        <v>0</v>
      </c>
      <c r="W2294" s="119">
        <f t="shared" si="176"/>
        <v>0</v>
      </c>
      <c r="X2294" s="106">
        <f t="shared" si="179"/>
        <v>0</v>
      </c>
    </row>
    <row r="2295" spans="1:24" ht="14">
      <c r="A2295" s="198"/>
      <c r="D2295" s="1"/>
      <c r="E2295" s="1"/>
      <c r="F2295" s="187"/>
      <c r="G2295" s="187"/>
      <c r="H2295" s="80" t="str">
        <f>IF(ISERROR(IF(ISERROR(VLOOKUP((LEFT(D2295,2)),'Fed. Agency Identifier Table'!A$2:C$63,3,FALSE)),(VLOOKUP((LEFT(D2295,1)),'Fed. Agency Identifier Table'!A$2:C$63,3,FALSE)),(VLOOKUP((LEFT(D2295,2)),'Fed. Agency Identifier Table'!A$2:C$63,3,FALSE)))),"",(IF(ISERROR(VLOOKUP((LEFT(D2295,2)),'Fed. Agency Identifier Table'!A$2:C$63,3,FALSE)),(VLOOKUP((LEFT(D2295,1)),'Fed. Agency Identifier Table'!A$2:C$63,3,FALSE)),(VLOOKUP((LEFT(D2295,2)),'Fed. Agency Identifier Table'!A$2:C$63,3,FALSE)))))</f>
        <v/>
      </c>
      <c r="I2295" s="150" t="str">
        <f>IF(ISNUMBER(SEARCH("*.unk*",D2295)),"Other Federal Awards",IF(ISERROR(VLOOKUP(D2295,'CFDA Program Titles Table'!A$2:C$2607,3,FALSE)),"",VLOOKUP(D2295,'CFDA Program Titles Table'!A$2:C$2607,3,FALSE)))</f>
        <v/>
      </c>
      <c r="J2295" s="70"/>
      <c r="K2295" s="70"/>
      <c r="L2295" s="2"/>
      <c r="M2295" s="10"/>
      <c r="N2295" s="10"/>
      <c r="R2295" s="17"/>
      <c r="S2295" s="106" t="str">
        <f>IFERROR(IF(J2295="Y", "Research And Development Programs Cluster:", VLOOKUP(D2295,'Cluster Info'!$A$2:$B$113,2,FALSE)), "Non Cluster:")</f>
        <v>Non Cluster:</v>
      </c>
      <c r="T2295" s="106">
        <f t="shared" si="175"/>
        <v>0</v>
      </c>
      <c r="U2295" s="106">
        <f t="shared" si="177"/>
        <v>0</v>
      </c>
      <c r="V2295" s="106">
        <f t="shared" si="178"/>
        <v>0</v>
      </c>
      <c r="W2295" s="119">
        <f t="shared" si="176"/>
        <v>0</v>
      </c>
      <c r="X2295" s="106">
        <f t="shared" si="179"/>
        <v>0</v>
      </c>
    </row>
    <row r="2296" spans="1:24" ht="14">
      <c r="A2296" s="198"/>
      <c r="D2296" s="1"/>
      <c r="E2296" s="1"/>
      <c r="F2296" s="187"/>
      <c r="G2296" s="187"/>
      <c r="H2296" s="80" t="str">
        <f>IF(ISERROR(IF(ISERROR(VLOOKUP((LEFT(D2296,2)),'Fed. Agency Identifier Table'!A$2:C$63,3,FALSE)),(VLOOKUP((LEFT(D2296,1)),'Fed. Agency Identifier Table'!A$2:C$63,3,FALSE)),(VLOOKUP((LEFT(D2296,2)),'Fed. Agency Identifier Table'!A$2:C$63,3,FALSE)))),"",(IF(ISERROR(VLOOKUP((LEFT(D2296,2)),'Fed. Agency Identifier Table'!A$2:C$63,3,FALSE)),(VLOOKUP((LEFT(D2296,1)),'Fed. Agency Identifier Table'!A$2:C$63,3,FALSE)),(VLOOKUP((LEFT(D2296,2)),'Fed. Agency Identifier Table'!A$2:C$63,3,FALSE)))))</f>
        <v/>
      </c>
      <c r="I2296" s="150" t="str">
        <f>IF(ISNUMBER(SEARCH("*.unk*",D2296)),"Other Federal Awards",IF(ISERROR(VLOOKUP(D2296,'CFDA Program Titles Table'!A$2:C$2607,3,FALSE)),"",VLOOKUP(D2296,'CFDA Program Titles Table'!A$2:C$2607,3,FALSE)))</f>
        <v/>
      </c>
      <c r="J2296" s="70"/>
      <c r="K2296" s="70"/>
      <c r="L2296" s="2"/>
      <c r="M2296" s="10"/>
      <c r="N2296" s="10"/>
      <c r="R2296" s="17"/>
      <c r="S2296" s="106" t="str">
        <f>IFERROR(IF(J2296="Y", "Research And Development Programs Cluster:", VLOOKUP(D2296,'Cluster Info'!$A$2:$B$113,2,FALSE)), "Non Cluster:")</f>
        <v>Non Cluster:</v>
      </c>
      <c r="T2296" s="106">
        <f t="shared" si="175"/>
        <v>0</v>
      </c>
      <c r="U2296" s="106">
        <f t="shared" si="177"/>
        <v>0</v>
      </c>
      <c r="V2296" s="106">
        <f t="shared" si="178"/>
        <v>0</v>
      </c>
      <c r="W2296" s="119">
        <f t="shared" si="176"/>
        <v>0</v>
      </c>
      <c r="X2296" s="106">
        <f t="shared" si="179"/>
        <v>0</v>
      </c>
    </row>
    <row r="2297" spans="1:24" ht="14">
      <c r="A2297" s="198"/>
      <c r="D2297" s="1"/>
      <c r="E2297" s="1"/>
      <c r="F2297" s="187"/>
      <c r="G2297" s="187"/>
      <c r="H2297" s="80" t="str">
        <f>IF(ISERROR(IF(ISERROR(VLOOKUP((LEFT(D2297,2)),'Fed. Agency Identifier Table'!A$2:C$63,3,FALSE)),(VLOOKUP((LEFT(D2297,1)),'Fed. Agency Identifier Table'!A$2:C$63,3,FALSE)),(VLOOKUP((LEFT(D2297,2)),'Fed. Agency Identifier Table'!A$2:C$63,3,FALSE)))),"",(IF(ISERROR(VLOOKUP((LEFT(D2297,2)),'Fed. Agency Identifier Table'!A$2:C$63,3,FALSE)),(VLOOKUP((LEFT(D2297,1)),'Fed. Agency Identifier Table'!A$2:C$63,3,FALSE)),(VLOOKUP((LEFT(D2297,2)),'Fed. Agency Identifier Table'!A$2:C$63,3,FALSE)))))</f>
        <v/>
      </c>
      <c r="I2297" s="150" t="str">
        <f>IF(ISNUMBER(SEARCH("*.unk*",D2297)),"Other Federal Awards",IF(ISERROR(VLOOKUP(D2297,'CFDA Program Titles Table'!A$2:C$2607,3,FALSE)),"",VLOOKUP(D2297,'CFDA Program Titles Table'!A$2:C$2607,3,FALSE)))</f>
        <v/>
      </c>
      <c r="J2297" s="109"/>
      <c r="K2297" s="70"/>
      <c r="L2297" s="2"/>
      <c r="M2297" s="10"/>
      <c r="N2297" s="10"/>
      <c r="R2297" s="17"/>
      <c r="S2297" s="106" t="str">
        <f>IFERROR(IF(J2297="Y", "Research And Development Programs Cluster:", VLOOKUP(D2297,'Cluster Info'!$A$2:$B$113,2,FALSE)), "Non Cluster:")</f>
        <v>Non Cluster:</v>
      </c>
      <c r="T2297" s="106">
        <f t="shared" si="175"/>
        <v>0</v>
      </c>
      <c r="U2297" s="106">
        <f t="shared" si="177"/>
        <v>0</v>
      </c>
      <c r="V2297" s="106">
        <f t="shared" si="178"/>
        <v>0</v>
      </c>
      <c r="W2297" s="119">
        <f t="shared" si="176"/>
        <v>0</v>
      </c>
      <c r="X2297" s="106">
        <f t="shared" si="179"/>
        <v>0</v>
      </c>
    </row>
    <row r="2298" spans="1:24" ht="14">
      <c r="A2298" s="198"/>
      <c r="D2298" s="1"/>
      <c r="E2298" s="1"/>
      <c r="F2298" s="187"/>
      <c r="G2298" s="187"/>
      <c r="H2298" s="80" t="str">
        <f>IF(ISERROR(IF(ISERROR(VLOOKUP((LEFT(D2298,2)),'Fed. Agency Identifier Table'!A$2:C$63,3,FALSE)),(VLOOKUP((LEFT(D2298,1)),'Fed. Agency Identifier Table'!A$2:C$63,3,FALSE)),(VLOOKUP((LEFT(D2298,2)),'Fed. Agency Identifier Table'!A$2:C$63,3,FALSE)))),"",(IF(ISERROR(VLOOKUP((LEFT(D2298,2)),'Fed. Agency Identifier Table'!A$2:C$63,3,FALSE)),(VLOOKUP((LEFT(D2298,1)),'Fed. Agency Identifier Table'!A$2:C$63,3,FALSE)),(VLOOKUP((LEFT(D2298,2)),'Fed. Agency Identifier Table'!A$2:C$63,3,FALSE)))))</f>
        <v/>
      </c>
      <c r="I2298" s="150" t="str">
        <f>IF(ISNUMBER(SEARCH("*.unk*",D2298)),"Other Federal Awards",IF(ISERROR(VLOOKUP(D2298,'CFDA Program Titles Table'!A$2:C$2607,3,FALSE)),"",VLOOKUP(D2298,'CFDA Program Titles Table'!A$2:C$2607,3,FALSE)))</f>
        <v/>
      </c>
      <c r="J2298" s="70"/>
      <c r="K2298" s="70"/>
      <c r="L2298" s="2"/>
      <c r="M2298" s="10"/>
      <c r="N2298" s="10"/>
      <c r="R2298" s="17"/>
      <c r="S2298" s="106" t="str">
        <f>IFERROR(IF(J2298="Y", "Research And Development Programs Cluster:", VLOOKUP(D2298,'Cluster Info'!$A$2:$B$113,2,FALSE)), "Non Cluster:")</f>
        <v>Non Cluster:</v>
      </c>
      <c r="T2298" s="106">
        <f t="shared" si="175"/>
        <v>0</v>
      </c>
      <c r="U2298" s="106">
        <f t="shared" si="177"/>
        <v>0</v>
      </c>
      <c r="V2298" s="106">
        <f t="shared" si="178"/>
        <v>0</v>
      </c>
      <c r="W2298" s="119">
        <f t="shared" si="176"/>
        <v>0</v>
      </c>
      <c r="X2298" s="106">
        <f t="shared" si="179"/>
        <v>0</v>
      </c>
    </row>
    <row r="2299" spans="1:24" ht="14">
      <c r="A2299" s="198"/>
      <c r="D2299" s="1"/>
      <c r="E2299" s="1"/>
      <c r="F2299" s="187"/>
      <c r="G2299" s="187"/>
      <c r="H2299" s="80" t="str">
        <f>IF(ISERROR(IF(ISERROR(VLOOKUP((LEFT(D2299,2)),'Fed. Agency Identifier Table'!A$2:C$63,3,FALSE)),(VLOOKUP((LEFT(D2299,1)),'Fed. Agency Identifier Table'!A$2:C$63,3,FALSE)),(VLOOKUP((LEFT(D2299,2)),'Fed. Agency Identifier Table'!A$2:C$63,3,FALSE)))),"",(IF(ISERROR(VLOOKUP((LEFT(D2299,2)),'Fed. Agency Identifier Table'!A$2:C$63,3,FALSE)),(VLOOKUP((LEFT(D2299,1)),'Fed. Agency Identifier Table'!A$2:C$63,3,FALSE)),(VLOOKUP((LEFT(D2299,2)),'Fed. Agency Identifier Table'!A$2:C$63,3,FALSE)))))</f>
        <v/>
      </c>
      <c r="I2299" s="150" t="str">
        <f>IF(ISNUMBER(SEARCH("*.unk*",D2299)),"Other Federal Awards",IF(ISERROR(VLOOKUP(D2299,'CFDA Program Titles Table'!A$2:C$2607,3,FALSE)),"",VLOOKUP(D2299,'CFDA Program Titles Table'!A$2:C$2607,3,FALSE)))</f>
        <v/>
      </c>
      <c r="J2299" s="70"/>
      <c r="K2299" s="70"/>
      <c r="L2299" s="2"/>
      <c r="M2299" s="10"/>
      <c r="N2299" s="10"/>
      <c r="R2299" s="17"/>
      <c r="S2299" s="106" t="str">
        <f>IFERROR(IF(J2299="Y", "Research And Development Programs Cluster:", VLOOKUP(D2299,'Cluster Info'!$A$2:$B$113,2,FALSE)), "Non Cluster:")</f>
        <v>Non Cluster:</v>
      </c>
      <c r="T2299" s="106">
        <f t="shared" si="175"/>
        <v>0</v>
      </c>
      <c r="U2299" s="106">
        <f t="shared" si="177"/>
        <v>0</v>
      </c>
      <c r="V2299" s="106">
        <f t="shared" si="178"/>
        <v>0</v>
      </c>
      <c r="W2299" s="119">
        <f t="shared" si="176"/>
        <v>0</v>
      </c>
      <c r="X2299" s="106">
        <f t="shared" si="179"/>
        <v>0</v>
      </c>
    </row>
    <row r="2300" spans="1:24" ht="14">
      <c r="A2300" s="198"/>
      <c r="D2300" s="1"/>
      <c r="E2300" s="1"/>
      <c r="F2300" s="187"/>
      <c r="G2300" s="187"/>
      <c r="H2300" s="80" t="str">
        <f>IF(ISERROR(IF(ISERROR(VLOOKUP((LEFT(D2300,2)),'Fed. Agency Identifier Table'!A$2:C$63,3,FALSE)),(VLOOKUP((LEFT(D2300,1)),'Fed. Agency Identifier Table'!A$2:C$63,3,FALSE)),(VLOOKUP((LEFT(D2300,2)),'Fed. Agency Identifier Table'!A$2:C$63,3,FALSE)))),"",(IF(ISERROR(VLOOKUP((LEFT(D2300,2)),'Fed. Agency Identifier Table'!A$2:C$63,3,FALSE)),(VLOOKUP((LEFT(D2300,1)),'Fed. Agency Identifier Table'!A$2:C$63,3,FALSE)),(VLOOKUP((LEFT(D2300,2)),'Fed. Agency Identifier Table'!A$2:C$63,3,FALSE)))))</f>
        <v/>
      </c>
      <c r="I2300" s="150" t="str">
        <f>IF(ISNUMBER(SEARCH("*.unk*",D2300)),"Other Federal Awards",IF(ISERROR(VLOOKUP(D2300,'CFDA Program Titles Table'!A$2:C$2607,3,FALSE)),"",VLOOKUP(D2300,'CFDA Program Titles Table'!A$2:C$2607,3,FALSE)))</f>
        <v/>
      </c>
      <c r="J2300" s="70"/>
      <c r="K2300" s="70"/>
      <c r="L2300" s="2"/>
      <c r="M2300" s="10"/>
      <c r="N2300" s="10"/>
      <c r="R2300" s="17"/>
      <c r="S2300" s="106" t="str">
        <f>IFERROR(IF(J2300="Y", "Research And Development Programs Cluster:", VLOOKUP(D2300,'Cluster Info'!$A$2:$B$113,2,FALSE)), "Non Cluster:")</f>
        <v>Non Cluster:</v>
      </c>
      <c r="T2300" s="106">
        <f t="shared" si="175"/>
        <v>0</v>
      </c>
      <c r="U2300" s="106">
        <f t="shared" si="177"/>
        <v>0</v>
      </c>
      <c r="V2300" s="106">
        <f t="shared" si="178"/>
        <v>0</v>
      </c>
      <c r="W2300" s="119">
        <f t="shared" si="176"/>
        <v>0</v>
      </c>
      <c r="X2300" s="106">
        <f t="shared" si="179"/>
        <v>0</v>
      </c>
    </row>
    <row r="2301" spans="1:24" ht="14">
      <c r="A2301" s="198"/>
      <c r="D2301" s="1"/>
      <c r="E2301" s="1"/>
      <c r="F2301" s="187"/>
      <c r="G2301" s="187"/>
      <c r="H2301" s="80" t="str">
        <f>IF(ISERROR(IF(ISERROR(VLOOKUP((LEFT(D2301,2)),'Fed. Agency Identifier Table'!A$2:C$63,3,FALSE)),(VLOOKUP((LEFT(D2301,1)),'Fed. Agency Identifier Table'!A$2:C$63,3,FALSE)),(VLOOKUP((LEFT(D2301,2)),'Fed. Agency Identifier Table'!A$2:C$63,3,FALSE)))),"",(IF(ISERROR(VLOOKUP((LEFT(D2301,2)),'Fed. Agency Identifier Table'!A$2:C$63,3,FALSE)),(VLOOKUP((LEFT(D2301,1)),'Fed. Agency Identifier Table'!A$2:C$63,3,FALSE)),(VLOOKUP((LEFT(D2301,2)),'Fed. Agency Identifier Table'!A$2:C$63,3,FALSE)))))</f>
        <v/>
      </c>
      <c r="I2301" s="150" t="str">
        <f>IF(ISNUMBER(SEARCH("*.unk*",D2301)),"Other Federal Awards",IF(ISERROR(VLOOKUP(D2301,'CFDA Program Titles Table'!A$2:C$2607,3,FALSE)),"",VLOOKUP(D2301,'CFDA Program Titles Table'!A$2:C$2607,3,FALSE)))</f>
        <v/>
      </c>
      <c r="J2301" s="70"/>
      <c r="K2301" s="70"/>
      <c r="L2301" s="2"/>
      <c r="M2301" s="10"/>
      <c r="N2301" s="10"/>
      <c r="R2301" s="17"/>
      <c r="S2301" s="106" t="str">
        <f>IFERROR(IF(J2301="Y", "Research And Development Programs Cluster:", VLOOKUP(D2301,'Cluster Info'!$A$2:$B$113,2,FALSE)), "Non Cluster:")</f>
        <v>Non Cluster:</v>
      </c>
      <c r="T2301" s="106">
        <f t="shared" si="175"/>
        <v>0</v>
      </c>
      <c r="U2301" s="106">
        <f t="shared" si="177"/>
        <v>0</v>
      </c>
      <c r="V2301" s="106">
        <f t="shared" si="178"/>
        <v>0</v>
      </c>
      <c r="W2301" s="119">
        <f t="shared" si="176"/>
        <v>0</v>
      </c>
      <c r="X2301" s="106">
        <f t="shared" si="179"/>
        <v>0</v>
      </c>
    </row>
    <row r="2302" spans="1:24" ht="14">
      <c r="A2302" s="198"/>
      <c r="D2302" s="1"/>
      <c r="E2302" s="1"/>
      <c r="F2302" s="187"/>
      <c r="G2302" s="187"/>
      <c r="H2302" s="80" t="str">
        <f>IF(ISERROR(IF(ISERROR(VLOOKUP((LEFT(D2302,2)),'Fed. Agency Identifier Table'!A$2:C$63,3,FALSE)),(VLOOKUP((LEFT(D2302,1)),'Fed. Agency Identifier Table'!A$2:C$63,3,FALSE)),(VLOOKUP((LEFT(D2302,2)),'Fed. Agency Identifier Table'!A$2:C$63,3,FALSE)))),"",(IF(ISERROR(VLOOKUP((LEFT(D2302,2)),'Fed. Agency Identifier Table'!A$2:C$63,3,FALSE)),(VLOOKUP((LEFT(D2302,1)),'Fed. Agency Identifier Table'!A$2:C$63,3,FALSE)),(VLOOKUP((LEFT(D2302,2)),'Fed. Agency Identifier Table'!A$2:C$63,3,FALSE)))))</f>
        <v/>
      </c>
      <c r="I2302" s="150" t="str">
        <f>IF(ISNUMBER(SEARCH("*.unk*",D2302)),"Other Federal Awards",IF(ISERROR(VLOOKUP(D2302,'CFDA Program Titles Table'!A$2:C$2607,3,FALSE)),"",VLOOKUP(D2302,'CFDA Program Titles Table'!A$2:C$2607,3,FALSE)))</f>
        <v/>
      </c>
      <c r="J2302" s="70"/>
      <c r="K2302" s="70"/>
      <c r="L2302" s="2"/>
      <c r="M2302" s="10"/>
      <c r="N2302" s="10"/>
      <c r="R2302" s="17"/>
      <c r="S2302" s="106" t="str">
        <f>IFERROR(IF(J2302="Y", "Research And Development Programs Cluster:", VLOOKUP(D2302,'Cluster Info'!$A$2:$B$113,2,FALSE)), "Non Cluster:")</f>
        <v>Non Cluster:</v>
      </c>
      <c r="T2302" s="106">
        <f t="shared" si="175"/>
        <v>0</v>
      </c>
      <c r="U2302" s="106">
        <f t="shared" si="177"/>
        <v>0</v>
      </c>
      <c r="V2302" s="106">
        <f t="shared" si="178"/>
        <v>0</v>
      </c>
      <c r="W2302" s="119">
        <f t="shared" si="176"/>
        <v>0</v>
      </c>
      <c r="X2302" s="106">
        <f t="shared" si="179"/>
        <v>0</v>
      </c>
    </row>
    <row r="2303" spans="1:24" ht="14">
      <c r="A2303" s="198"/>
      <c r="D2303" s="1"/>
      <c r="E2303" s="1"/>
      <c r="F2303" s="187"/>
      <c r="G2303" s="187"/>
      <c r="H2303" s="80" t="str">
        <f>IF(ISERROR(IF(ISERROR(VLOOKUP((LEFT(D2303,2)),'Fed. Agency Identifier Table'!A$2:C$63,3,FALSE)),(VLOOKUP((LEFT(D2303,1)),'Fed. Agency Identifier Table'!A$2:C$63,3,FALSE)),(VLOOKUP((LEFT(D2303,2)),'Fed. Agency Identifier Table'!A$2:C$63,3,FALSE)))),"",(IF(ISERROR(VLOOKUP((LEFT(D2303,2)),'Fed. Agency Identifier Table'!A$2:C$63,3,FALSE)),(VLOOKUP((LEFT(D2303,1)),'Fed. Agency Identifier Table'!A$2:C$63,3,FALSE)),(VLOOKUP((LEFT(D2303,2)),'Fed. Agency Identifier Table'!A$2:C$63,3,FALSE)))))</f>
        <v/>
      </c>
      <c r="I2303" s="150" t="str">
        <f>IF(ISNUMBER(SEARCH("*.unk*",D2303)),"Other Federal Awards",IF(ISERROR(VLOOKUP(D2303,'CFDA Program Titles Table'!A$2:C$2607,3,FALSE)),"",VLOOKUP(D2303,'CFDA Program Titles Table'!A$2:C$2607,3,FALSE)))</f>
        <v/>
      </c>
      <c r="J2303" s="70"/>
      <c r="K2303" s="70"/>
      <c r="L2303" s="2"/>
      <c r="M2303" s="10"/>
      <c r="N2303" s="10"/>
      <c r="R2303" s="17"/>
      <c r="S2303" s="106" t="str">
        <f>IFERROR(IF(J2303="Y", "Research And Development Programs Cluster:", VLOOKUP(D2303,'Cluster Info'!$A$2:$B$113,2,FALSE)), "Non Cluster:")</f>
        <v>Non Cluster:</v>
      </c>
      <c r="T2303" s="106">
        <f t="shared" si="175"/>
        <v>0</v>
      </c>
      <c r="U2303" s="106">
        <f t="shared" si="177"/>
        <v>0</v>
      </c>
      <c r="V2303" s="106">
        <f t="shared" si="178"/>
        <v>0</v>
      </c>
      <c r="W2303" s="119">
        <f t="shared" si="176"/>
        <v>0</v>
      </c>
      <c r="X2303" s="106">
        <f t="shared" si="179"/>
        <v>0</v>
      </c>
    </row>
    <row r="2304" spans="1:24" ht="14">
      <c r="A2304" s="198"/>
      <c r="D2304" s="1"/>
      <c r="E2304" s="1"/>
      <c r="F2304" s="187"/>
      <c r="G2304" s="187"/>
      <c r="H2304" s="80" t="str">
        <f>IF(ISERROR(IF(ISERROR(VLOOKUP((LEFT(D2304,2)),'Fed. Agency Identifier Table'!A$2:C$63,3,FALSE)),(VLOOKUP((LEFT(D2304,1)),'Fed. Agency Identifier Table'!A$2:C$63,3,FALSE)),(VLOOKUP((LEFT(D2304,2)),'Fed. Agency Identifier Table'!A$2:C$63,3,FALSE)))),"",(IF(ISERROR(VLOOKUP((LEFT(D2304,2)),'Fed. Agency Identifier Table'!A$2:C$63,3,FALSE)),(VLOOKUP((LEFT(D2304,1)),'Fed. Agency Identifier Table'!A$2:C$63,3,FALSE)),(VLOOKUP((LEFT(D2304,2)),'Fed. Agency Identifier Table'!A$2:C$63,3,FALSE)))))</f>
        <v/>
      </c>
      <c r="I2304" s="150" t="str">
        <f>IF(ISNUMBER(SEARCH("*.unk*",D2304)),"Other Federal Awards",IF(ISERROR(VLOOKUP(D2304,'CFDA Program Titles Table'!A$2:C$2607,3,FALSE)),"",VLOOKUP(D2304,'CFDA Program Titles Table'!A$2:C$2607,3,FALSE)))</f>
        <v/>
      </c>
      <c r="J2304" s="70"/>
      <c r="K2304" s="70"/>
      <c r="L2304" s="2"/>
      <c r="M2304" s="10"/>
      <c r="N2304" s="10"/>
      <c r="R2304" s="17"/>
      <c r="S2304" s="106" t="str">
        <f>IFERROR(IF(J2304="Y", "Research And Development Programs Cluster:", VLOOKUP(D2304,'Cluster Info'!$A$2:$B$113,2,FALSE)), "Non Cluster:")</f>
        <v>Non Cluster:</v>
      </c>
      <c r="T2304" s="106">
        <f t="shared" si="175"/>
        <v>0</v>
      </c>
      <c r="U2304" s="106">
        <f t="shared" si="177"/>
        <v>0</v>
      </c>
      <c r="V2304" s="106">
        <f t="shared" si="178"/>
        <v>0</v>
      </c>
      <c r="W2304" s="119">
        <f t="shared" si="176"/>
        <v>0</v>
      </c>
      <c r="X2304" s="106">
        <f t="shared" si="179"/>
        <v>0</v>
      </c>
    </row>
    <row r="2305" spans="1:24" ht="14">
      <c r="A2305" s="198"/>
      <c r="D2305" s="1"/>
      <c r="E2305" s="1"/>
      <c r="F2305" s="187"/>
      <c r="G2305" s="187"/>
      <c r="H2305" s="80" t="str">
        <f>IF(ISERROR(IF(ISERROR(VLOOKUP((LEFT(D2305,2)),'Fed. Agency Identifier Table'!A$2:C$63,3,FALSE)),(VLOOKUP((LEFT(D2305,1)),'Fed. Agency Identifier Table'!A$2:C$63,3,FALSE)),(VLOOKUP((LEFT(D2305,2)),'Fed. Agency Identifier Table'!A$2:C$63,3,FALSE)))),"",(IF(ISERROR(VLOOKUP((LEFT(D2305,2)),'Fed. Agency Identifier Table'!A$2:C$63,3,FALSE)),(VLOOKUP((LEFT(D2305,1)),'Fed. Agency Identifier Table'!A$2:C$63,3,FALSE)),(VLOOKUP((LEFT(D2305,2)),'Fed. Agency Identifier Table'!A$2:C$63,3,FALSE)))))</f>
        <v/>
      </c>
      <c r="I2305" s="150" t="str">
        <f>IF(ISNUMBER(SEARCH("*.unk*",D2305)),"Other Federal Awards",IF(ISERROR(VLOOKUP(D2305,'CFDA Program Titles Table'!A$2:C$2607,3,FALSE)),"",VLOOKUP(D2305,'CFDA Program Titles Table'!A$2:C$2607,3,FALSE)))</f>
        <v/>
      </c>
      <c r="J2305" s="70"/>
      <c r="K2305" s="70"/>
      <c r="L2305" s="2"/>
      <c r="M2305" s="10"/>
      <c r="N2305" s="10"/>
      <c r="R2305" s="17"/>
      <c r="S2305" s="106" t="str">
        <f>IFERROR(IF(J2305="Y", "Research And Development Programs Cluster:", VLOOKUP(D2305,'Cluster Info'!$A$2:$B$113,2,FALSE)), "Non Cluster:")</f>
        <v>Non Cluster:</v>
      </c>
      <c r="T2305" s="106">
        <f t="shared" si="175"/>
        <v>0</v>
      </c>
      <c r="U2305" s="106">
        <f t="shared" si="177"/>
        <v>0</v>
      </c>
      <c r="V2305" s="106">
        <f t="shared" si="178"/>
        <v>0</v>
      </c>
      <c r="W2305" s="119">
        <f t="shared" si="176"/>
        <v>0</v>
      </c>
      <c r="X2305" s="106">
        <f t="shared" si="179"/>
        <v>0</v>
      </c>
    </row>
    <row r="2306" spans="1:24" ht="14">
      <c r="A2306" s="198"/>
      <c r="D2306" s="1"/>
      <c r="E2306" s="1"/>
      <c r="F2306" s="187"/>
      <c r="G2306" s="187"/>
      <c r="H2306" s="80" t="str">
        <f>IF(ISERROR(IF(ISERROR(VLOOKUP((LEFT(D2306,2)),'Fed. Agency Identifier Table'!A$2:C$63,3,FALSE)),(VLOOKUP((LEFT(D2306,1)),'Fed. Agency Identifier Table'!A$2:C$63,3,FALSE)),(VLOOKUP((LEFT(D2306,2)),'Fed. Agency Identifier Table'!A$2:C$63,3,FALSE)))),"",(IF(ISERROR(VLOOKUP((LEFT(D2306,2)),'Fed. Agency Identifier Table'!A$2:C$63,3,FALSE)),(VLOOKUP((LEFT(D2306,1)),'Fed. Agency Identifier Table'!A$2:C$63,3,FALSE)),(VLOOKUP((LEFT(D2306,2)),'Fed. Agency Identifier Table'!A$2:C$63,3,FALSE)))))</f>
        <v/>
      </c>
      <c r="I2306" s="150" t="str">
        <f>IF(ISNUMBER(SEARCH("*.unk*",D2306)),"Other Federal Awards",IF(ISERROR(VLOOKUP(D2306,'CFDA Program Titles Table'!A$2:C$2607,3,FALSE)),"",VLOOKUP(D2306,'CFDA Program Titles Table'!A$2:C$2607,3,FALSE)))</f>
        <v/>
      </c>
      <c r="J2306" s="70"/>
      <c r="K2306" s="70"/>
      <c r="L2306" s="2"/>
      <c r="M2306" s="10"/>
      <c r="N2306" s="10"/>
      <c r="R2306" s="17"/>
      <c r="S2306" s="106" t="str">
        <f>IFERROR(IF(J2306="Y", "Research And Development Programs Cluster:", VLOOKUP(D2306,'Cluster Info'!$A$2:$B$113,2,FALSE)), "Non Cluster:")</f>
        <v>Non Cluster:</v>
      </c>
      <c r="T2306" s="106">
        <f t="shared" ref="T2306:T2369" si="180">IF(E2306="Y","ARRA - "&amp;N2306, N2306)</f>
        <v>0</v>
      </c>
      <c r="U2306" s="106">
        <f t="shared" si="177"/>
        <v>0</v>
      </c>
      <c r="V2306" s="106">
        <f t="shared" si="178"/>
        <v>0</v>
      </c>
      <c r="W2306" s="119">
        <f t="shared" ref="W2306:W2369" si="181">IF(AND(J2306="Y",I2306="Other Federal Awards"),(LEFT(D2306,2)&amp;".RD"),D2306)</f>
        <v>0</v>
      </c>
      <c r="X2306" s="106">
        <f t="shared" si="179"/>
        <v>0</v>
      </c>
    </row>
    <row r="2307" spans="1:24" ht="14">
      <c r="A2307" s="198"/>
      <c r="D2307" s="1"/>
      <c r="E2307" s="1"/>
      <c r="F2307" s="187"/>
      <c r="G2307" s="187"/>
      <c r="H2307" s="80" t="str">
        <f>IF(ISERROR(IF(ISERROR(VLOOKUP((LEFT(D2307,2)),'Fed. Agency Identifier Table'!A$2:C$63,3,FALSE)),(VLOOKUP((LEFT(D2307,1)),'Fed. Agency Identifier Table'!A$2:C$63,3,FALSE)),(VLOOKUP((LEFT(D2307,2)),'Fed. Agency Identifier Table'!A$2:C$63,3,FALSE)))),"",(IF(ISERROR(VLOOKUP((LEFT(D2307,2)),'Fed. Agency Identifier Table'!A$2:C$63,3,FALSE)),(VLOOKUP((LEFT(D2307,1)),'Fed. Agency Identifier Table'!A$2:C$63,3,FALSE)),(VLOOKUP((LEFT(D2307,2)),'Fed. Agency Identifier Table'!A$2:C$63,3,FALSE)))))</f>
        <v/>
      </c>
      <c r="I2307" s="150" t="str">
        <f>IF(ISNUMBER(SEARCH("*.unk*",D2307)),"Other Federal Awards",IF(ISERROR(VLOOKUP(D2307,'CFDA Program Titles Table'!A$2:C$2607,3,FALSE)),"",VLOOKUP(D2307,'CFDA Program Titles Table'!A$2:C$2607,3,FALSE)))</f>
        <v/>
      </c>
      <c r="J2307" s="70"/>
      <c r="K2307" s="70"/>
      <c r="L2307" s="2"/>
      <c r="M2307" s="10"/>
      <c r="N2307" s="10"/>
      <c r="R2307" s="17"/>
      <c r="S2307" s="106" t="str">
        <f>IFERROR(IF(J2307="Y", "Research And Development Programs Cluster:", VLOOKUP(D2307,'Cluster Info'!$A$2:$B$113,2,FALSE)), "Non Cluster:")</f>
        <v>Non Cluster:</v>
      </c>
      <c r="T2307" s="106">
        <f t="shared" si="180"/>
        <v>0</v>
      </c>
      <c r="U2307" s="106">
        <f t="shared" ref="U2307:U2370" si="182">IF(F2307="Y","COVID-19 - "&amp;N2307, N2307)</f>
        <v>0</v>
      </c>
      <c r="V2307" s="106">
        <f t="shared" ref="V2307:V2370" si="183">IF(G2307="Y","ARP - "&amp;N2307, N2307)</f>
        <v>0</v>
      </c>
      <c r="W2307" s="119">
        <f t="shared" si="181"/>
        <v>0</v>
      </c>
      <c r="X2307" s="106">
        <f t="shared" ref="X2307:X2370" si="184">O2307-P2307</f>
        <v>0</v>
      </c>
    </row>
    <row r="2308" spans="1:24" ht="14">
      <c r="A2308" s="198"/>
      <c r="D2308" s="1"/>
      <c r="E2308" s="1"/>
      <c r="F2308" s="187"/>
      <c r="G2308" s="187"/>
      <c r="H2308" s="80" t="str">
        <f>IF(ISERROR(IF(ISERROR(VLOOKUP((LEFT(D2308,2)),'Fed. Agency Identifier Table'!A$2:C$63,3,FALSE)),(VLOOKUP((LEFT(D2308,1)),'Fed. Agency Identifier Table'!A$2:C$63,3,FALSE)),(VLOOKUP((LEFT(D2308,2)),'Fed. Agency Identifier Table'!A$2:C$63,3,FALSE)))),"",(IF(ISERROR(VLOOKUP((LEFT(D2308,2)),'Fed. Agency Identifier Table'!A$2:C$63,3,FALSE)),(VLOOKUP((LEFT(D2308,1)),'Fed. Agency Identifier Table'!A$2:C$63,3,FALSE)),(VLOOKUP((LEFT(D2308,2)),'Fed. Agency Identifier Table'!A$2:C$63,3,FALSE)))))</f>
        <v/>
      </c>
      <c r="I2308" s="150" t="str">
        <f>IF(ISNUMBER(SEARCH("*.unk*",D2308)),"Other Federal Awards",IF(ISERROR(VLOOKUP(D2308,'CFDA Program Titles Table'!A$2:C$2607,3,FALSE)),"",VLOOKUP(D2308,'CFDA Program Titles Table'!A$2:C$2607,3,FALSE)))</f>
        <v/>
      </c>
      <c r="J2308" s="70"/>
      <c r="K2308" s="70"/>
      <c r="L2308" s="2"/>
      <c r="M2308" s="10"/>
      <c r="N2308" s="10"/>
      <c r="R2308" s="17"/>
      <c r="S2308" s="106" t="str">
        <f>IFERROR(IF(J2308="Y", "Research And Development Programs Cluster:", VLOOKUP(D2308,'Cluster Info'!$A$2:$B$113,2,FALSE)), "Non Cluster:")</f>
        <v>Non Cluster:</v>
      </c>
      <c r="T2308" s="106">
        <f t="shared" si="180"/>
        <v>0</v>
      </c>
      <c r="U2308" s="106">
        <f t="shared" si="182"/>
        <v>0</v>
      </c>
      <c r="V2308" s="106">
        <f t="shared" si="183"/>
        <v>0</v>
      </c>
      <c r="W2308" s="119">
        <f t="shared" si="181"/>
        <v>0</v>
      </c>
      <c r="X2308" s="106">
        <f t="shared" si="184"/>
        <v>0</v>
      </c>
    </row>
    <row r="2309" spans="1:24" ht="14">
      <c r="A2309" s="198"/>
      <c r="D2309" s="1"/>
      <c r="E2309" s="1"/>
      <c r="F2309" s="187"/>
      <c r="G2309" s="187"/>
      <c r="H2309" s="80" t="str">
        <f>IF(ISERROR(IF(ISERROR(VLOOKUP((LEFT(D2309,2)),'Fed. Agency Identifier Table'!A$2:C$63,3,FALSE)),(VLOOKUP((LEFT(D2309,1)),'Fed. Agency Identifier Table'!A$2:C$63,3,FALSE)),(VLOOKUP((LEFT(D2309,2)),'Fed. Agency Identifier Table'!A$2:C$63,3,FALSE)))),"",(IF(ISERROR(VLOOKUP((LEFT(D2309,2)),'Fed. Agency Identifier Table'!A$2:C$63,3,FALSE)),(VLOOKUP((LEFT(D2309,1)),'Fed. Agency Identifier Table'!A$2:C$63,3,FALSE)),(VLOOKUP((LEFT(D2309,2)),'Fed. Agency Identifier Table'!A$2:C$63,3,FALSE)))))</f>
        <v/>
      </c>
      <c r="I2309" s="150" t="str">
        <f>IF(ISNUMBER(SEARCH("*.unk*",D2309)),"Other Federal Awards",IF(ISERROR(VLOOKUP(D2309,'CFDA Program Titles Table'!A$2:C$2607,3,FALSE)),"",VLOOKUP(D2309,'CFDA Program Titles Table'!A$2:C$2607,3,FALSE)))</f>
        <v/>
      </c>
      <c r="J2309" s="70"/>
      <c r="K2309" s="70"/>
      <c r="L2309" s="2"/>
      <c r="M2309" s="10"/>
      <c r="N2309" s="10"/>
      <c r="R2309" s="17"/>
      <c r="S2309" s="106" t="str">
        <f>IFERROR(IF(J2309="Y", "Research And Development Programs Cluster:", VLOOKUP(D2309,'Cluster Info'!$A$2:$B$113,2,FALSE)), "Non Cluster:")</f>
        <v>Non Cluster:</v>
      </c>
      <c r="T2309" s="106">
        <f t="shared" si="180"/>
        <v>0</v>
      </c>
      <c r="U2309" s="106">
        <f t="shared" si="182"/>
        <v>0</v>
      </c>
      <c r="V2309" s="106">
        <f t="shared" si="183"/>
        <v>0</v>
      </c>
      <c r="W2309" s="119">
        <f t="shared" si="181"/>
        <v>0</v>
      </c>
      <c r="X2309" s="106">
        <f t="shared" si="184"/>
        <v>0</v>
      </c>
    </row>
    <row r="2310" spans="1:24" ht="14">
      <c r="A2310" s="198"/>
      <c r="D2310" s="1"/>
      <c r="E2310" s="1"/>
      <c r="F2310" s="187"/>
      <c r="G2310" s="187"/>
      <c r="H2310" s="80" t="str">
        <f>IF(ISERROR(IF(ISERROR(VLOOKUP((LEFT(D2310,2)),'Fed. Agency Identifier Table'!A$2:C$63,3,FALSE)),(VLOOKUP((LEFT(D2310,1)),'Fed. Agency Identifier Table'!A$2:C$63,3,FALSE)),(VLOOKUP((LEFT(D2310,2)),'Fed. Agency Identifier Table'!A$2:C$63,3,FALSE)))),"",(IF(ISERROR(VLOOKUP((LEFT(D2310,2)),'Fed. Agency Identifier Table'!A$2:C$63,3,FALSE)),(VLOOKUP((LEFT(D2310,1)),'Fed. Agency Identifier Table'!A$2:C$63,3,FALSE)),(VLOOKUP((LEFT(D2310,2)),'Fed. Agency Identifier Table'!A$2:C$63,3,FALSE)))))</f>
        <v/>
      </c>
      <c r="I2310" s="150" t="str">
        <f>IF(ISNUMBER(SEARCH("*.unk*",D2310)),"Other Federal Awards",IF(ISERROR(VLOOKUP(D2310,'CFDA Program Titles Table'!A$2:C$2607,3,FALSE)),"",VLOOKUP(D2310,'CFDA Program Titles Table'!A$2:C$2607,3,FALSE)))</f>
        <v/>
      </c>
      <c r="J2310" s="70"/>
      <c r="K2310" s="70"/>
      <c r="L2310" s="2"/>
      <c r="M2310" s="10"/>
      <c r="N2310" s="10"/>
      <c r="R2310" s="17"/>
      <c r="S2310" s="106" t="str">
        <f>IFERROR(IF(J2310="Y", "Research And Development Programs Cluster:", VLOOKUP(D2310,'Cluster Info'!$A$2:$B$113,2,FALSE)), "Non Cluster:")</f>
        <v>Non Cluster:</v>
      </c>
      <c r="T2310" s="106">
        <f t="shared" si="180"/>
        <v>0</v>
      </c>
      <c r="U2310" s="106">
        <f t="shared" si="182"/>
        <v>0</v>
      </c>
      <c r="V2310" s="106">
        <f t="shared" si="183"/>
        <v>0</v>
      </c>
      <c r="W2310" s="119">
        <f t="shared" si="181"/>
        <v>0</v>
      </c>
      <c r="X2310" s="106">
        <f t="shared" si="184"/>
        <v>0</v>
      </c>
    </row>
    <row r="2311" spans="1:24" ht="14">
      <c r="A2311" s="198"/>
      <c r="D2311" s="1"/>
      <c r="E2311" s="1"/>
      <c r="F2311" s="187"/>
      <c r="G2311" s="187"/>
      <c r="H2311" s="80" t="str">
        <f>IF(ISERROR(IF(ISERROR(VLOOKUP((LEFT(D2311,2)),'Fed. Agency Identifier Table'!A$2:C$63,3,FALSE)),(VLOOKUP((LEFT(D2311,1)),'Fed. Agency Identifier Table'!A$2:C$63,3,FALSE)),(VLOOKUP((LEFT(D2311,2)),'Fed. Agency Identifier Table'!A$2:C$63,3,FALSE)))),"",(IF(ISERROR(VLOOKUP((LEFT(D2311,2)),'Fed. Agency Identifier Table'!A$2:C$63,3,FALSE)),(VLOOKUP((LEFT(D2311,1)),'Fed. Agency Identifier Table'!A$2:C$63,3,FALSE)),(VLOOKUP((LEFT(D2311,2)),'Fed. Agency Identifier Table'!A$2:C$63,3,FALSE)))))</f>
        <v/>
      </c>
      <c r="I2311" s="150" t="str">
        <f>IF(ISNUMBER(SEARCH("*.unk*",D2311)),"Other Federal Awards",IF(ISERROR(VLOOKUP(D2311,'CFDA Program Titles Table'!A$2:C$2607,3,FALSE)),"",VLOOKUP(D2311,'CFDA Program Titles Table'!A$2:C$2607,3,FALSE)))</f>
        <v/>
      </c>
      <c r="J2311" s="70"/>
      <c r="K2311" s="70"/>
      <c r="L2311" s="2"/>
      <c r="M2311" s="10"/>
      <c r="N2311" s="10"/>
      <c r="R2311" s="17"/>
      <c r="S2311" s="106" t="str">
        <f>IFERROR(IF(J2311="Y", "Research And Development Programs Cluster:", VLOOKUP(D2311,'Cluster Info'!$A$2:$B$113,2,FALSE)), "Non Cluster:")</f>
        <v>Non Cluster:</v>
      </c>
      <c r="T2311" s="106">
        <f t="shared" si="180"/>
        <v>0</v>
      </c>
      <c r="U2311" s="106">
        <f t="shared" si="182"/>
        <v>0</v>
      </c>
      <c r="V2311" s="106">
        <f t="shared" si="183"/>
        <v>0</v>
      </c>
      <c r="W2311" s="119">
        <f t="shared" si="181"/>
        <v>0</v>
      </c>
      <c r="X2311" s="106">
        <f t="shared" si="184"/>
        <v>0</v>
      </c>
    </row>
    <row r="2312" spans="1:24" ht="14">
      <c r="A2312" s="198"/>
      <c r="D2312" s="1"/>
      <c r="E2312" s="1"/>
      <c r="F2312" s="187"/>
      <c r="G2312" s="187"/>
      <c r="H2312" s="80" t="str">
        <f>IF(ISERROR(IF(ISERROR(VLOOKUP((LEFT(D2312,2)),'Fed. Agency Identifier Table'!A$2:C$63,3,FALSE)),(VLOOKUP((LEFT(D2312,1)),'Fed. Agency Identifier Table'!A$2:C$63,3,FALSE)),(VLOOKUP((LEFT(D2312,2)),'Fed. Agency Identifier Table'!A$2:C$63,3,FALSE)))),"",(IF(ISERROR(VLOOKUP((LEFT(D2312,2)),'Fed. Agency Identifier Table'!A$2:C$63,3,FALSE)),(VLOOKUP((LEFT(D2312,1)),'Fed. Agency Identifier Table'!A$2:C$63,3,FALSE)),(VLOOKUP((LEFT(D2312,2)),'Fed. Agency Identifier Table'!A$2:C$63,3,FALSE)))))</f>
        <v/>
      </c>
      <c r="I2312" s="150" t="str">
        <f>IF(ISNUMBER(SEARCH("*.unk*",D2312)),"Other Federal Awards",IF(ISERROR(VLOOKUP(D2312,'CFDA Program Titles Table'!A$2:C$2607,3,FALSE)),"",VLOOKUP(D2312,'CFDA Program Titles Table'!A$2:C$2607,3,FALSE)))</f>
        <v/>
      </c>
      <c r="J2312" s="70"/>
      <c r="K2312" s="70"/>
      <c r="L2312" s="2"/>
      <c r="M2312" s="10"/>
      <c r="N2312" s="10"/>
      <c r="R2312" s="17"/>
      <c r="S2312" s="106" t="str">
        <f>IFERROR(IF(J2312="Y", "Research And Development Programs Cluster:", VLOOKUP(D2312,'Cluster Info'!$A$2:$B$113,2,FALSE)), "Non Cluster:")</f>
        <v>Non Cluster:</v>
      </c>
      <c r="T2312" s="106">
        <f t="shared" si="180"/>
        <v>0</v>
      </c>
      <c r="U2312" s="106">
        <f t="shared" si="182"/>
        <v>0</v>
      </c>
      <c r="V2312" s="106">
        <f t="shared" si="183"/>
        <v>0</v>
      </c>
      <c r="W2312" s="119">
        <f t="shared" si="181"/>
        <v>0</v>
      </c>
      <c r="X2312" s="106">
        <f t="shared" si="184"/>
        <v>0</v>
      </c>
    </row>
    <row r="2313" spans="1:24" ht="14">
      <c r="A2313" s="198"/>
      <c r="D2313" s="1"/>
      <c r="E2313" s="1"/>
      <c r="F2313" s="187"/>
      <c r="G2313" s="187"/>
      <c r="H2313" s="80" t="str">
        <f>IF(ISERROR(IF(ISERROR(VLOOKUP((LEFT(D2313,2)),'Fed. Agency Identifier Table'!A$2:C$63,3,FALSE)),(VLOOKUP((LEFT(D2313,1)),'Fed. Agency Identifier Table'!A$2:C$63,3,FALSE)),(VLOOKUP((LEFT(D2313,2)),'Fed. Agency Identifier Table'!A$2:C$63,3,FALSE)))),"",(IF(ISERROR(VLOOKUP((LEFT(D2313,2)),'Fed. Agency Identifier Table'!A$2:C$63,3,FALSE)),(VLOOKUP((LEFT(D2313,1)),'Fed. Agency Identifier Table'!A$2:C$63,3,FALSE)),(VLOOKUP((LEFT(D2313,2)),'Fed. Agency Identifier Table'!A$2:C$63,3,FALSE)))))</f>
        <v/>
      </c>
      <c r="I2313" s="150" t="str">
        <f>IF(ISNUMBER(SEARCH("*.unk*",D2313)),"Other Federal Awards",IF(ISERROR(VLOOKUP(D2313,'CFDA Program Titles Table'!A$2:C$2607,3,FALSE)),"",VLOOKUP(D2313,'CFDA Program Titles Table'!A$2:C$2607,3,FALSE)))</f>
        <v/>
      </c>
      <c r="J2313" s="70"/>
      <c r="K2313" s="70"/>
      <c r="L2313" s="2"/>
      <c r="M2313" s="10"/>
      <c r="N2313" s="10"/>
      <c r="R2313" s="17"/>
      <c r="S2313" s="106" t="str">
        <f>IFERROR(IF(J2313="Y", "Research And Development Programs Cluster:", VLOOKUP(D2313,'Cluster Info'!$A$2:$B$113,2,FALSE)), "Non Cluster:")</f>
        <v>Non Cluster:</v>
      </c>
      <c r="T2313" s="106">
        <f t="shared" si="180"/>
        <v>0</v>
      </c>
      <c r="U2313" s="106">
        <f t="shared" si="182"/>
        <v>0</v>
      </c>
      <c r="V2313" s="106">
        <f t="shared" si="183"/>
        <v>0</v>
      </c>
      <c r="W2313" s="119">
        <f t="shared" si="181"/>
        <v>0</v>
      </c>
      <c r="X2313" s="106">
        <f t="shared" si="184"/>
        <v>0</v>
      </c>
    </row>
    <row r="2314" spans="1:24" ht="14">
      <c r="A2314" s="198"/>
      <c r="D2314" s="1"/>
      <c r="E2314" s="1"/>
      <c r="F2314" s="187"/>
      <c r="G2314" s="187"/>
      <c r="H2314" s="80" t="str">
        <f>IF(ISERROR(IF(ISERROR(VLOOKUP((LEFT(D2314,2)),'Fed. Agency Identifier Table'!A$2:C$63,3,FALSE)),(VLOOKUP((LEFT(D2314,1)),'Fed. Agency Identifier Table'!A$2:C$63,3,FALSE)),(VLOOKUP((LEFT(D2314,2)),'Fed. Agency Identifier Table'!A$2:C$63,3,FALSE)))),"",(IF(ISERROR(VLOOKUP((LEFT(D2314,2)),'Fed. Agency Identifier Table'!A$2:C$63,3,FALSE)),(VLOOKUP((LEFT(D2314,1)),'Fed. Agency Identifier Table'!A$2:C$63,3,FALSE)),(VLOOKUP((LEFT(D2314,2)),'Fed. Agency Identifier Table'!A$2:C$63,3,FALSE)))))</f>
        <v/>
      </c>
      <c r="I2314" s="150" t="str">
        <f>IF(ISNUMBER(SEARCH("*.unk*",D2314)),"Other Federal Awards",IF(ISERROR(VLOOKUP(D2314,'CFDA Program Titles Table'!A$2:C$2607,3,FALSE)),"",VLOOKUP(D2314,'CFDA Program Titles Table'!A$2:C$2607,3,FALSE)))</f>
        <v/>
      </c>
      <c r="J2314" s="70"/>
      <c r="K2314" s="70"/>
      <c r="L2314" s="2"/>
      <c r="M2314" s="10"/>
      <c r="N2314" s="10"/>
      <c r="R2314" s="17"/>
      <c r="S2314" s="106" t="str">
        <f>IFERROR(IF(J2314="Y", "Research And Development Programs Cluster:", VLOOKUP(D2314,'Cluster Info'!$A$2:$B$113,2,FALSE)), "Non Cluster:")</f>
        <v>Non Cluster:</v>
      </c>
      <c r="T2314" s="106">
        <f t="shared" si="180"/>
        <v>0</v>
      </c>
      <c r="U2314" s="106">
        <f t="shared" si="182"/>
        <v>0</v>
      </c>
      <c r="V2314" s="106">
        <f t="shared" si="183"/>
        <v>0</v>
      </c>
      <c r="W2314" s="119">
        <f t="shared" si="181"/>
        <v>0</v>
      </c>
      <c r="X2314" s="106">
        <f t="shared" si="184"/>
        <v>0</v>
      </c>
    </row>
    <row r="2315" spans="1:24" ht="14">
      <c r="A2315" s="198"/>
      <c r="D2315" s="1"/>
      <c r="E2315" s="1"/>
      <c r="F2315" s="187"/>
      <c r="G2315" s="187"/>
      <c r="H2315" s="80" t="str">
        <f>IF(ISERROR(IF(ISERROR(VLOOKUP((LEFT(D2315,2)),'Fed. Agency Identifier Table'!A$2:C$63,3,FALSE)),(VLOOKUP((LEFT(D2315,1)),'Fed. Agency Identifier Table'!A$2:C$63,3,FALSE)),(VLOOKUP((LEFT(D2315,2)),'Fed. Agency Identifier Table'!A$2:C$63,3,FALSE)))),"",(IF(ISERROR(VLOOKUP((LEFT(D2315,2)),'Fed. Agency Identifier Table'!A$2:C$63,3,FALSE)),(VLOOKUP((LEFT(D2315,1)),'Fed. Agency Identifier Table'!A$2:C$63,3,FALSE)),(VLOOKUP((LEFT(D2315,2)),'Fed. Agency Identifier Table'!A$2:C$63,3,FALSE)))))</f>
        <v/>
      </c>
      <c r="I2315" s="150" t="str">
        <f>IF(ISNUMBER(SEARCH("*.unk*",D2315)),"Other Federal Awards",IF(ISERROR(VLOOKUP(D2315,'CFDA Program Titles Table'!A$2:C$2607,3,FALSE)),"",VLOOKUP(D2315,'CFDA Program Titles Table'!A$2:C$2607,3,FALSE)))</f>
        <v/>
      </c>
      <c r="J2315" s="70"/>
      <c r="K2315" s="70"/>
      <c r="L2315" s="2"/>
      <c r="M2315" s="10"/>
      <c r="N2315" s="10"/>
      <c r="R2315" s="17"/>
      <c r="S2315" s="106" t="str">
        <f>IFERROR(IF(J2315="Y", "Research And Development Programs Cluster:", VLOOKUP(D2315,'Cluster Info'!$A$2:$B$113,2,FALSE)), "Non Cluster:")</f>
        <v>Non Cluster:</v>
      </c>
      <c r="T2315" s="106">
        <f t="shared" si="180"/>
        <v>0</v>
      </c>
      <c r="U2315" s="106">
        <f t="shared" si="182"/>
        <v>0</v>
      </c>
      <c r="V2315" s="106">
        <f t="shared" si="183"/>
        <v>0</v>
      </c>
      <c r="W2315" s="119">
        <f t="shared" si="181"/>
        <v>0</v>
      </c>
      <c r="X2315" s="106">
        <f t="shared" si="184"/>
        <v>0</v>
      </c>
    </row>
    <row r="2316" spans="1:24" ht="14">
      <c r="A2316" s="198"/>
      <c r="D2316" s="1"/>
      <c r="E2316" s="1"/>
      <c r="F2316" s="187"/>
      <c r="G2316" s="187"/>
      <c r="H2316" s="80" t="str">
        <f>IF(ISERROR(IF(ISERROR(VLOOKUP((LEFT(D2316,2)),'Fed. Agency Identifier Table'!A$2:C$63,3,FALSE)),(VLOOKUP((LEFT(D2316,1)),'Fed. Agency Identifier Table'!A$2:C$63,3,FALSE)),(VLOOKUP((LEFT(D2316,2)),'Fed. Agency Identifier Table'!A$2:C$63,3,FALSE)))),"",(IF(ISERROR(VLOOKUP((LEFT(D2316,2)),'Fed. Agency Identifier Table'!A$2:C$63,3,FALSE)),(VLOOKUP((LEFT(D2316,1)),'Fed. Agency Identifier Table'!A$2:C$63,3,FALSE)),(VLOOKUP((LEFT(D2316,2)),'Fed. Agency Identifier Table'!A$2:C$63,3,FALSE)))))</f>
        <v/>
      </c>
      <c r="I2316" s="150" t="str">
        <f>IF(ISNUMBER(SEARCH("*.unk*",D2316)),"Other Federal Awards",IF(ISERROR(VLOOKUP(D2316,'CFDA Program Titles Table'!A$2:C$2607,3,FALSE)),"",VLOOKUP(D2316,'CFDA Program Titles Table'!A$2:C$2607,3,FALSE)))</f>
        <v/>
      </c>
      <c r="J2316" s="70"/>
      <c r="K2316" s="70"/>
      <c r="L2316" s="2"/>
      <c r="M2316" s="10"/>
      <c r="N2316" s="10"/>
      <c r="R2316" s="17"/>
      <c r="S2316" s="106" t="str">
        <f>IFERROR(IF(J2316="Y", "Research And Development Programs Cluster:", VLOOKUP(D2316,'Cluster Info'!$A$2:$B$113,2,FALSE)), "Non Cluster:")</f>
        <v>Non Cluster:</v>
      </c>
      <c r="T2316" s="106">
        <f t="shared" si="180"/>
        <v>0</v>
      </c>
      <c r="U2316" s="106">
        <f t="shared" si="182"/>
        <v>0</v>
      </c>
      <c r="V2316" s="106">
        <f t="shared" si="183"/>
        <v>0</v>
      </c>
      <c r="W2316" s="119">
        <f t="shared" si="181"/>
        <v>0</v>
      </c>
      <c r="X2316" s="106">
        <f t="shared" si="184"/>
        <v>0</v>
      </c>
    </row>
    <row r="2317" spans="1:24" ht="14">
      <c r="A2317" s="198"/>
      <c r="D2317" s="1"/>
      <c r="E2317" s="1"/>
      <c r="F2317" s="187"/>
      <c r="G2317" s="187"/>
      <c r="H2317" s="80" t="str">
        <f>IF(ISERROR(IF(ISERROR(VLOOKUP((LEFT(D2317,2)),'Fed. Agency Identifier Table'!A$2:C$63,3,FALSE)),(VLOOKUP((LEFT(D2317,1)),'Fed. Agency Identifier Table'!A$2:C$63,3,FALSE)),(VLOOKUP((LEFT(D2317,2)),'Fed. Agency Identifier Table'!A$2:C$63,3,FALSE)))),"",(IF(ISERROR(VLOOKUP((LEFT(D2317,2)),'Fed. Agency Identifier Table'!A$2:C$63,3,FALSE)),(VLOOKUP((LEFT(D2317,1)),'Fed. Agency Identifier Table'!A$2:C$63,3,FALSE)),(VLOOKUP((LEFT(D2317,2)),'Fed. Agency Identifier Table'!A$2:C$63,3,FALSE)))))</f>
        <v/>
      </c>
      <c r="I2317" s="150" t="str">
        <f>IF(ISNUMBER(SEARCH("*.unk*",D2317)),"Other Federal Awards",IF(ISERROR(VLOOKUP(D2317,'CFDA Program Titles Table'!A$2:C$2607,3,FALSE)),"",VLOOKUP(D2317,'CFDA Program Titles Table'!A$2:C$2607,3,FALSE)))</f>
        <v/>
      </c>
      <c r="J2317" s="70"/>
      <c r="K2317" s="70"/>
      <c r="L2317" s="2"/>
      <c r="M2317" s="10"/>
      <c r="N2317" s="10"/>
      <c r="R2317" s="17"/>
      <c r="S2317" s="106" t="str">
        <f>IFERROR(IF(J2317="Y", "Research And Development Programs Cluster:", VLOOKUP(D2317,'Cluster Info'!$A$2:$B$113,2,FALSE)), "Non Cluster:")</f>
        <v>Non Cluster:</v>
      </c>
      <c r="T2317" s="106">
        <f t="shared" si="180"/>
        <v>0</v>
      </c>
      <c r="U2317" s="106">
        <f t="shared" si="182"/>
        <v>0</v>
      </c>
      <c r="V2317" s="106">
        <f t="shared" si="183"/>
        <v>0</v>
      </c>
      <c r="W2317" s="119">
        <f t="shared" si="181"/>
        <v>0</v>
      </c>
      <c r="X2317" s="106">
        <f t="shared" si="184"/>
        <v>0</v>
      </c>
    </row>
    <row r="2318" spans="1:24" ht="14">
      <c r="A2318" s="198"/>
      <c r="D2318" s="1"/>
      <c r="E2318" s="1"/>
      <c r="F2318" s="187"/>
      <c r="G2318" s="187"/>
      <c r="H2318" s="80" t="str">
        <f>IF(ISERROR(IF(ISERROR(VLOOKUP((LEFT(D2318,2)),'Fed. Agency Identifier Table'!A$2:C$63,3,FALSE)),(VLOOKUP((LEFT(D2318,1)),'Fed. Agency Identifier Table'!A$2:C$63,3,FALSE)),(VLOOKUP((LEFT(D2318,2)),'Fed. Agency Identifier Table'!A$2:C$63,3,FALSE)))),"",(IF(ISERROR(VLOOKUP((LEFT(D2318,2)),'Fed. Agency Identifier Table'!A$2:C$63,3,FALSE)),(VLOOKUP((LEFT(D2318,1)),'Fed. Agency Identifier Table'!A$2:C$63,3,FALSE)),(VLOOKUP((LEFT(D2318,2)),'Fed. Agency Identifier Table'!A$2:C$63,3,FALSE)))))</f>
        <v/>
      </c>
      <c r="I2318" s="150" t="str">
        <f>IF(ISNUMBER(SEARCH("*.unk*",D2318)),"Other Federal Awards",IF(ISERROR(VLOOKUP(D2318,'CFDA Program Titles Table'!A$2:C$2607,3,FALSE)),"",VLOOKUP(D2318,'CFDA Program Titles Table'!A$2:C$2607,3,FALSE)))</f>
        <v/>
      </c>
      <c r="J2318" s="70"/>
      <c r="K2318" s="70"/>
      <c r="L2318" s="2"/>
      <c r="M2318" s="10"/>
      <c r="N2318" s="10"/>
      <c r="R2318" s="17"/>
      <c r="S2318" s="106" t="str">
        <f>IFERROR(IF(J2318="Y", "Research And Development Programs Cluster:", VLOOKUP(D2318,'Cluster Info'!$A$2:$B$113,2,FALSE)), "Non Cluster:")</f>
        <v>Non Cluster:</v>
      </c>
      <c r="T2318" s="106">
        <f t="shared" si="180"/>
        <v>0</v>
      </c>
      <c r="U2318" s="106">
        <f t="shared" si="182"/>
        <v>0</v>
      </c>
      <c r="V2318" s="106">
        <f t="shared" si="183"/>
        <v>0</v>
      </c>
      <c r="W2318" s="119">
        <f t="shared" si="181"/>
        <v>0</v>
      </c>
      <c r="X2318" s="106">
        <f t="shared" si="184"/>
        <v>0</v>
      </c>
    </row>
    <row r="2319" spans="1:24" ht="14">
      <c r="A2319" s="198"/>
      <c r="D2319" s="1"/>
      <c r="E2319" s="1"/>
      <c r="F2319" s="187"/>
      <c r="G2319" s="187"/>
      <c r="H2319" s="80" t="str">
        <f>IF(ISERROR(IF(ISERROR(VLOOKUP((LEFT(D2319,2)),'Fed. Agency Identifier Table'!A$2:C$63,3,FALSE)),(VLOOKUP((LEFT(D2319,1)),'Fed. Agency Identifier Table'!A$2:C$63,3,FALSE)),(VLOOKUP((LEFT(D2319,2)),'Fed. Agency Identifier Table'!A$2:C$63,3,FALSE)))),"",(IF(ISERROR(VLOOKUP((LEFT(D2319,2)),'Fed. Agency Identifier Table'!A$2:C$63,3,FALSE)),(VLOOKUP((LEFT(D2319,1)),'Fed. Agency Identifier Table'!A$2:C$63,3,FALSE)),(VLOOKUP((LEFT(D2319,2)),'Fed. Agency Identifier Table'!A$2:C$63,3,FALSE)))))</f>
        <v/>
      </c>
      <c r="I2319" s="150" t="str">
        <f>IF(ISNUMBER(SEARCH("*.unk*",D2319)),"Other Federal Awards",IF(ISERROR(VLOOKUP(D2319,'CFDA Program Titles Table'!A$2:C$2607,3,FALSE)),"",VLOOKUP(D2319,'CFDA Program Titles Table'!A$2:C$2607,3,FALSE)))</f>
        <v/>
      </c>
      <c r="J2319" s="70"/>
      <c r="K2319" s="70"/>
      <c r="L2319" s="2"/>
      <c r="M2319" s="10"/>
      <c r="N2319" s="10"/>
      <c r="R2319" s="17"/>
      <c r="S2319" s="106" t="str">
        <f>IFERROR(IF(J2319="Y", "Research And Development Programs Cluster:", VLOOKUP(D2319,'Cluster Info'!$A$2:$B$113,2,FALSE)), "Non Cluster:")</f>
        <v>Non Cluster:</v>
      </c>
      <c r="T2319" s="106">
        <f t="shared" si="180"/>
        <v>0</v>
      </c>
      <c r="U2319" s="106">
        <f t="shared" si="182"/>
        <v>0</v>
      </c>
      <c r="V2319" s="106">
        <f t="shared" si="183"/>
        <v>0</v>
      </c>
      <c r="W2319" s="119">
        <f t="shared" si="181"/>
        <v>0</v>
      </c>
      <c r="X2319" s="106">
        <f t="shared" si="184"/>
        <v>0</v>
      </c>
    </row>
    <row r="2320" spans="1:24" ht="14">
      <c r="A2320" s="198"/>
      <c r="D2320" s="1"/>
      <c r="E2320" s="1"/>
      <c r="F2320" s="187"/>
      <c r="G2320" s="187"/>
      <c r="H2320" s="80" t="str">
        <f>IF(ISERROR(IF(ISERROR(VLOOKUP((LEFT(D2320,2)),'Fed. Agency Identifier Table'!A$2:C$63,3,FALSE)),(VLOOKUP((LEFT(D2320,1)),'Fed. Agency Identifier Table'!A$2:C$63,3,FALSE)),(VLOOKUP((LEFT(D2320,2)),'Fed. Agency Identifier Table'!A$2:C$63,3,FALSE)))),"",(IF(ISERROR(VLOOKUP((LEFT(D2320,2)),'Fed. Agency Identifier Table'!A$2:C$63,3,FALSE)),(VLOOKUP((LEFT(D2320,1)),'Fed. Agency Identifier Table'!A$2:C$63,3,FALSE)),(VLOOKUP((LEFT(D2320,2)),'Fed. Agency Identifier Table'!A$2:C$63,3,FALSE)))))</f>
        <v/>
      </c>
      <c r="I2320" s="150" t="str">
        <f>IF(ISNUMBER(SEARCH("*.unk*",D2320)),"Other Federal Awards",IF(ISERROR(VLOOKUP(D2320,'CFDA Program Titles Table'!A$2:C$2607,3,FALSE)),"",VLOOKUP(D2320,'CFDA Program Titles Table'!A$2:C$2607,3,FALSE)))</f>
        <v/>
      </c>
      <c r="J2320" s="70"/>
      <c r="K2320" s="70"/>
      <c r="L2320" s="2"/>
      <c r="M2320" s="10"/>
      <c r="N2320" s="10"/>
      <c r="R2320" s="17"/>
      <c r="S2320" s="106" t="str">
        <f>IFERROR(IF(J2320="Y", "Research And Development Programs Cluster:", VLOOKUP(D2320,'Cluster Info'!$A$2:$B$113,2,FALSE)), "Non Cluster:")</f>
        <v>Non Cluster:</v>
      </c>
      <c r="T2320" s="106">
        <f t="shared" si="180"/>
        <v>0</v>
      </c>
      <c r="U2320" s="106">
        <f t="shared" si="182"/>
        <v>0</v>
      </c>
      <c r="V2320" s="106">
        <f t="shared" si="183"/>
        <v>0</v>
      </c>
      <c r="W2320" s="119">
        <f t="shared" si="181"/>
        <v>0</v>
      </c>
      <c r="X2320" s="106">
        <f t="shared" si="184"/>
        <v>0</v>
      </c>
    </row>
    <row r="2321" spans="1:24" ht="14">
      <c r="A2321" s="198"/>
      <c r="D2321" s="1"/>
      <c r="E2321" s="1"/>
      <c r="F2321" s="187"/>
      <c r="G2321" s="187"/>
      <c r="H2321" s="80" t="str">
        <f>IF(ISERROR(IF(ISERROR(VLOOKUP((LEFT(D2321,2)),'Fed. Agency Identifier Table'!A$2:C$63,3,FALSE)),(VLOOKUP((LEFT(D2321,1)),'Fed. Agency Identifier Table'!A$2:C$63,3,FALSE)),(VLOOKUP((LEFT(D2321,2)),'Fed. Agency Identifier Table'!A$2:C$63,3,FALSE)))),"",(IF(ISERROR(VLOOKUP((LEFT(D2321,2)),'Fed. Agency Identifier Table'!A$2:C$63,3,FALSE)),(VLOOKUP((LEFT(D2321,1)),'Fed. Agency Identifier Table'!A$2:C$63,3,FALSE)),(VLOOKUP((LEFT(D2321,2)),'Fed. Agency Identifier Table'!A$2:C$63,3,FALSE)))))</f>
        <v/>
      </c>
      <c r="I2321" s="150" t="str">
        <f>IF(ISNUMBER(SEARCH("*.unk*",D2321)),"Other Federal Awards",IF(ISERROR(VLOOKUP(D2321,'CFDA Program Titles Table'!A$2:C$2607,3,FALSE)),"",VLOOKUP(D2321,'CFDA Program Titles Table'!A$2:C$2607,3,FALSE)))</f>
        <v/>
      </c>
      <c r="J2321" s="70"/>
      <c r="K2321" s="70"/>
      <c r="L2321" s="2"/>
      <c r="M2321" s="10"/>
      <c r="N2321" s="10"/>
      <c r="R2321" s="17"/>
      <c r="S2321" s="106" t="str">
        <f>IFERROR(IF(J2321="Y", "Research And Development Programs Cluster:", VLOOKUP(D2321,'Cluster Info'!$A$2:$B$113,2,FALSE)), "Non Cluster:")</f>
        <v>Non Cluster:</v>
      </c>
      <c r="T2321" s="106">
        <f t="shared" si="180"/>
        <v>0</v>
      </c>
      <c r="U2321" s="106">
        <f t="shared" si="182"/>
        <v>0</v>
      </c>
      <c r="V2321" s="106">
        <f t="shared" si="183"/>
        <v>0</v>
      </c>
      <c r="W2321" s="119">
        <f t="shared" si="181"/>
        <v>0</v>
      </c>
      <c r="X2321" s="106">
        <f t="shared" si="184"/>
        <v>0</v>
      </c>
    </row>
    <row r="2322" spans="1:24" ht="14">
      <c r="A2322" s="198"/>
      <c r="D2322" s="1"/>
      <c r="E2322" s="1"/>
      <c r="F2322" s="187"/>
      <c r="G2322" s="187"/>
      <c r="H2322" s="80" t="str">
        <f>IF(ISERROR(IF(ISERROR(VLOOKUP((LEFT(D2322,2)),'Fed. Agency Identifier Table'!A$2:C$63,3,FALSE)),(VLOOKUP((LEFT(D2322,1)),'Fed. Agency Identifier Table'!A$2:C$63,3,FALSE)),(VLOOKUP((LEFT(D2322,2)),'Fed. Agency Identifier Table'!A$2:C$63,3,FALSE)))),"",(IF(ISERROR(VLOOKUP((LEFT(D2322,2)),'Fed. Agency Identifier Table'!A$2:C$63,3,FALSE)),(VLOOKUP((LEFT(D2322,1)),'Fed. Agency Identifier Table'!A$2:C$63,3,FALSE)),(VLOOKUP((LEFT(D2322,2)),'Fed. Agency Identifier Table'!A$2:C$63,3,FALSE)))))</f>
        <v/>
      </c>
      <c r="I2322" s="150" t="str">
        <f>IF(ISNUMBER(SEARCH("*.unk*",D2322)),"Other Federal Awards",IF(ISERROR(VLOOKUP(D2322,'CFDA Program Titles Table'!A$2:C$2607,3,FALSE)),"",VLOOKUP(D2322,'CFDA Program Titles Table'!A$2:C$2607,3,FALSE)))</f>
        <v/>
      </c>
      <c r="J2322" s="70"/>
      <c r="K2322" s="70"/>
      <c r="L2322" s="2"/>
      <c r="M2322" s="10"/>
      <c r="N2322" s="10"/>
      <c r="R2322" s="17"/>
      <c r="S2322" s="106" t="str">
        <f>IFERROR(IF(J2322="Y", "Research And Development Programs Cluster:", VLOOKUP(D2322,'Cluster Info'!$A$2:$B$113,2,FALSE)), "Non Cluster:")</f>
        <v>Non Cluster:</v>
      </c>
      <c r="T2322" s="106">
        <f t="shared" si="180"/>
        <v>0</v>
      </c>
      <c r="U2322" s="106">
        <f t="shared" si="182"/>
        <v>0</v>
      </c>
      <c r="V2322" s="106">
        <f t="shared" si="183"/>
        <v>0</v>
      </c>
      <c r="W2322" s="119">
        <f t="shared" si="181"/>
        <v>0</v>
      </c>
      <c r="X2322" s="106">
        <f t="shared" si="184"/>
        <v>0</v>
      </c>
    </row>
    <row r="2323" spans="1:24" ht="14">
      <c r="A2323" s="198"/>
      <c r="D2323" s="1"/>
      <c r="E2323" s="1"/>
      <c r="F2323" s="187"/>
      <c r="G2323" s="187"/>
      <c r="H2323" s="80" t="str">
        <f>IF(ISERROR(IF(ISERROR(VLOOKUP((LEFT(D2323,2)),'Fed. Agency Identifier Table'!A$2:C$63,3,FALSE)),(VLOOKUP((LEFT(D2323,1)),'Fed. Agency Identifier Table'!A$2:C$63,3,FALSE)),(VLOOKUP((LEFT(D2323,2)),'Fed. Agency Identifier Table'!A$2:C$63,3,FALSE)))),"",(IF(ISERROR(VLOOKUP((LEFT(D2323,2)),'Fed. Agency Identifier Table'!A$2:C$63,3,FALSE)),(VLOOKUP((LEFT(D2323,1)),'Fed. Agency Identifier Table'!A$2:C$63,3,FALSE)),(VLOOKUP((LEFT(D2323,2)),'Fed. Agency Identifier Table'!A$2:C$63,3,FALSE)))))</f>
        <v/>
      </c>
      <c r="I2323" s="150" t="str">
        <f>IF(ISNUMBER(SEARCH("*.unk*",D2323)),"Other Federal Awards",IF(ISERROR(VLOOKUP(D2323,'CFDA Program Titles Table'!A$2:C$2607,3,FALSE)),"",VLOOKUP(D2323,'CFDA Program Titles Table'!A$2:C$2607,3,FALSE)))</f>
        <v/>
      </c>
      <c r="J2323" s="70"/>
      <c r="K2323" s="70"/>
      <c r="L2323" s="2"/>
      <c r="M2323" s="10"/>
      <c r="N2323" s="10"/>
      <c r="R2323" s="17"/>
      <c r="S2323" s="106" t="str">
        <f>IFERROR(IF(J2323="Y", "Research And Development Programs Cluster:", VLOOKUP(D2323,'Cluster Info'!$A$2:$B$113,2,FALSE)), "Non Cluster:")</f>
        <v>Non Cluster:</v>
      </c>
      <c r="T2323" s="106">
        <f t="shared" si="180"/>
        <v>0</v>
      </c>
      <c r="U2323" s="106">
        <f t="shared" si="182"/>
        <v>0</v>
      </c>
      <c r="V2323" s="106">
        <f t="shared" si="183"/>
        <v>0</v>
      </c>
      <c r="W2323" s="119">
        <f t="shared" si="181"/>
        <v>0</v>
      </c>
      <c r="X2323" s="106">
        <f t="shared" si="184"/>
        <v>0</v>
      </c>
    </row>
    <row r="2324" spans="1:24" ht="14">
      <c r="A2324" s="198"/>
      <c r="D2324" s="1"/>
      <c r="E2324" s="1"/>
      <c r="F2324" s="187"/>
      <c r="G2324" s="187"/>
      <c r="H2324" s="80" t="str">
        <f>IF(ISERROR(IF(ISERROR(VLOOKUP((LEFT(D2324,2)),'Fed. Agency Identifier Table'!A$2:C$63,3,FALSE)),(VLOOKUP((LEFT(D2324,1)),'Fed. Agency Identifier Table'!A$2:C$63,3,FALSE)),(VLOOKUP((LEFT(D2324,2)),'Fed. Agency Identifier Table'!A$2:C$63,3,FALSE)))),"",(IF(ISERROR(VLOOKUP((LEFT(D2324,2)),'Fed. Agency Identifier Table'!A$2:C$63,3,FALSE)),(VLOOKUP((LEFT(D2324,1)),'Fed. Agency Identifier Table'!A$2:C$63,3,FALSE)),(VLOOKUP((LEFT(D2324,2)),'Fed. Agency Identifier Table'!A$2:C$63,3,FALSE)))))</f>
        <v/>
      </c>
      <c r="I2324" s="150" t="str">
        <f>IF(ISNUMBER(SEARCH("*.unk*",D2324)),"Other Federal Awards",IF(ISERROR(VLOOKUP(D2324,'CFDA Program Titles Table'!A$2:C$2607,3,FALSE)),"",VLOOKUP(D2324,'CFDA Program Titles Table'!A$2:C$2607,3,FALSE)))</f>
        <v/>
      </c>
      <c r="J2324" s="70"/>
      <c r="K2324" s="70"/>
      <c r="L2324" s="2"/>
      <c r="M2324" s="10"/>
      <c r="N2324" s="10"/>
      <c r="R2324" s="17"/>
      <c r="S2324" s="106" t="str">
        <f>IFERROR(IF(J2324="Y", "Research And Development Programs Cluster:", VLOOKUP(D2324,'Cluster Info'!$A$2:$B$113,2,FALSE)), "Non Cluster:")</f>
        <v>Non Cluster:</v>
      </c>
      <c r="T2324" s="106">
        <f t="shared" si="180"/>
        <v>0</v>
      </c>
      <c r="U2324" s="106">
        <f t="shared" si="182"/>
        <v>0</v>
      </c>
      <c r="V2324" s="106">
        <f t="shared" si="183"/>
        <v>0</v>
      </c>
      <c r="W2324" s="119">
        <f t="shared" si="181"/>
        <v>0</v>
      </c>
      <c r="X2324" s="106">
        <f t="shared" si="184"/>
        <v>0</v>
      </c>
    </row>
    <row r="2325" spans="1:24" ht="14">
      <c r="A2325" s="198"/>
      <c r="D2325" s="1"/>
      <c r="E2325" s="1"/>
      <c r="F2325" s="187"/>
      <c r="G2325" s="187"/>
      <c r="H2325" s="80" t="str">
        <f>IF(ISERROR(IF(ISERROR(VLOOKUP((LEFT(D2325,2)),'Fed. Agency Identifier Table'!A$2:C$63,3,FALSE)),(VLOOKUP((LEFT(D2325,1)),'Fed. Agency Identifier Table'!A$2:C$63,3,FALSE)),(VLOOKUP((LEFT(D2325,2)),'Fed. Agency Identifier Table'!A$2:C$63,3,FALSE)))),"",(IF(ISERROR(VLOOKUP((LEFT(D2325,2)),'Fed. Agency Identifier Table'!A$2:C$63,3,FALSE)),(VLOOKUP((LEFT(D2325,1)),'Fed. Agency Identifier Table'!A$2:C$63,3,FALSE)),(VLOOKUP((LEFT(D2325,2)),'Fed. Agency Identifier Table'!A$2:C$63,3,FALSE)))))</f>
        <v/>
      </c>
      <c r="I2325" s="150" t="str">
        <f>IF(ISNUMBER(SEARCH("*.unk*",D2325)),"Other Federal Awards",IF(ISERROR(VLOOKUP(D2325,'CFDA Program Titles Table'!A$2:C$2607,3,FALSE)),"",VLOOKUP(D2325,'CFDA Program Titles Table'!A$2:C$2607,3,FALSE)))</f>
        <v/>
      </c>
      <c r="J2325" s="70"/>
      <c r="K2325" s="70"/>
      <c r="L2325" s="2"/>
      <c r="M2325" s="10"/>
      <c r="N2325" s="10"/>
      <c r="R2325" s="17"/>
      <c r="S2325" s="106" t="str">
        <f>IFERROR(IF(J2325="Y", "Research And Development Programs Cluster:", VLOOKUP(D2325,'Cluster Info'!$A$2:$B$113,2,FALSE)), "Non Cluster:")</f>
        <v>Non Cluster:</v>
      </c>
      <c r="T2325" s="106">
        <f t="shared" si="180"/>
        <v>0</v>
      </c>
      <c r="U2325" s="106">
        <f t="shared" si="182"/>
        <v>0</v>
      </c>
      <c r="V2325" s="106">
        <f t="shared" si="183"/>
        <v>0</v>
      </c>
      <c r="W2325" s="119">
        <f t="shared" si="181"/>
        <v>0</v>
      </c>
      <c r="X2325" s="106">
        <f t="shared" si="184"/>
        <v>0</v>
      </c>
    </row>
    <row r="2326" spans="1:24" ht="14">
      <c r="A2326" s="198"/>
      <c r="D2326" s="1"/>
      <c r="E2326" s="1"/>
      <c r="F2326" s="187"/>
      <c r="G2326" s="187"/>
      <c r="H2326" s="80" t="str">
        <f>IF(ISERROR(IF(ISERROR(VLOOKUP((LEFT(D2326,2)),'Fed. Agency Identifier Table'!A$2:C$63,3,FALSE)),(VLOOKUP((LEFT(D2326,1)),'Fed. Agency Identifier Table'!A$2:C$63,3,FALSE)),(VLOOKUP((LEFT(D2326,2)),'Fed. Agency Identifier Table'!A$2:C$63,3,FALSE)))),"",(IF(ISERROR(VLOOKUP((LEFT(D2326,2)),'Fed. Agency Identifier Table'!A$2:C$63,3,FALSE)),(VLOOKUP((LEFT(D2326,1)),'Fed. Agency Identifier Table'!A$2:C$63,3,FALSE)),(VLOOKUP((LEFT(D2326,2)),'Fed. Agency Identifier Table'!A$2:C$63,3,FALSE)))))</f>
        <v/>
      </c>
      <c r="I2326" s="150" t="str">
        <f>IF(ISNUMBER(SEARCH("*.unk*",D2326)),"Other Federal Awards",IF(ISERROR(VLOOKUP(D2326,'CFDA Program Titles Table'!A$2:C$2607,3,FALSE)),"",VLOOKUP(D2326,'CFDA Program Titles Table'!A$2:C$2607,3,FALSE)))</f>
        <v/>
      </c>
      <c r="J2326" s="70"/>
      <c r="K2326" s="70"/>
      <c r="L2326" s="2"/>
      <c r="M2326" s="10"/>
      <c r="N2326" s="10"/>
      <c r="R2326" s="17"/>
      <c r="S2326" s="106" t="str">
        <f>IFERROR(IF(J2326="Y", "Research And Development Programs Cluster:", VLOOKUP(D2326,'Cluster Info'!$A$2:$B$113,2,FALSE)), "Non Cluster:")</f>
        <v>Non Cluster:</v>
      </c>
      <c r="T2326" s="106">
        <f t="shared" si="180"/>
        <v>0</v>
      </c>
      <c r="U2326" s="106">
        <f t="shared" si="182"/>
        <v>0</v>
      </c>
      <c r="V2326" s="106">
        <f t="shared" si="183"/>
        <v>0</v>
      </c>
      <c r="W2326" s="119">
        <f t="shared" si="181"/>
        <v>0</v>
      </c>
      <c r="X2326" s="106">
        <f t="shared" si="184"/>
        <v>0</v>
      </c>
    </row>
    <row r="2327" spans="1:24" ht="14">
      <c r="A2327" s="198"/>
      <c r="D2327" s="1"/>
      <c r="E2327" s="1"/>
      <c r="F2327" s="187"/>
      <c r="G2327" s="187"/>
      <c r="H2327" s="80" t="str">
        <f>IF(ISERROR(IF(ISERROR(VLOOKUP((LEFT(D2327,2)),'Fed. Agency Identifier Table'!A$2:C$63,3,FALSE)),(VLOOKUP((LEFT(D2327,1)),'Fed. Agency Identifier Table'!A$2:C$63,3,FALSE)),(VLOOKUP((LEFT(D2327,2)),'Fed. Agency Identifier Table'!A$2:C$63,3,FALSE)))),"",(IF(ISERROR(VLOOKUP((LEFT(D2327,2)),'Fed. Agency Identifier Table'!A$2:C$63,3,FALSE)),(VLOOKUP((LEFT(D2327,1)),'Fed. Agency Identifier Table'!A$2:C$63,3,FALSE)),(VLOOKUP((LEFT(D2327,2)),'Fed. Agency Identifier Table'!A$2:C$63,3,FALSE)))))</f>
        <v/>
      </c>
      <c r="I2327" s="150" t="str">
        <f>IF(ISNUMBER(SEARCH("*.unk*",D2327)),"Other Federal Awards",IF(ISERROR(VLOOKUP(D2327,'CFDA Program Titles Table'!A$2:C$2607,3,FALSE)),"",VLOOKUP(D2327,'CFDA Program Titles Table'!A$2:C$2607,3,FALSE)))</f>
        <v/>
      </c>
      <c r="J2327" s="70"/>
      <c r="K2327" s="70"/>
      <c r="L2327" s="2"/>
      <c r="M2327" s="10"/>
      <c r="N2327" s="10"/>
      <c r="R2327" s="17"/>
      <c r="S2327" s="106" t="str">
        <f>IFERROR(IF(J2327="Y", "Research And Development Programs Cluster:", VLOOKUP(D2327,'Cluster Info'!$A$2:$B$113,2,FALSE)), "Non Cluster:")</f>
        <v>Non Cluster:</v>
      </c>
      <c r="T2327" s="106">
        <f t="shared" si="180"/>
        <v>0</v>
      </c>
      <c r="U2327" s="106">
        <f t="shared" si="182"/>
        <v>0</v>
      </c>
      <c r="V2327" s="106">
        <f t="shared" si="183"/>
        <v>0</v>
      </c>
      <c r="W2327" s="119">
        <f t="shared" si="181"/>
        <v>0</v>
      </c>
      <c r="X2327" s="106">
        <f t="shared" si="184"/>
        <v>0</v>
      </c>
    </row>
    <row r="2328" spans="1:24" ht="14">
      <c r="A2328" s="198"/>
      <c r="D2328" s="1"/>
      <c r="E2328" s="1"/>
      <c r="F2328" s="187"/>
      <c r="G2328" s="187"/>
      <c r="H2328" s="80" t="str">
        <f>IF(ISERROR(IF(ISERROR(VLOOKUP((LEFT(D2328,2)),'Fed. Agency Identifier Table'!A$2:C$63,3,FALSE)),(VLOOKUP((LEFT(D2328,1)),'Fed. Agency Identifier Table'!A$2:C$63,3,FALSE)),(VLOOKUP((LEFT(D2328,2)),'Fed. Agency Identifier Table'!A$2:C$63,3,FALSE)))),"",(IF(ISERROR(VLOOKUP((LEFT(D2328,2)),'Fed. Agency Identifier Table'!A$2:C$63,3,FALSE)),(VLOOKUP((LEFT(D2328,1)),'Fed. Agency Identifier Table'!A$2:C$63,3,FALSE)),(VLOOKUP((LEFT(D2328,2)),'Fed. Agency Identifier Table'!A$2:C$63,3,FALSE)))))</f>
        <v/>
      </c>
      <c r="I2328" s="150" t="str">
        <f>IF(ISNUMBER(SEARCH("*.unk*",D2328)),"Other Federal Awards",IF(ISERROR(VLOOKUP(D2328,'CFDA Program Titles Table'!A$2:C$2607,3,FALSE)),"",VLOOKUP(D2328,'CFDA Program Titles Table'!A$2:C$2607,3,FALSE)))</f>
        <v/>
      </c>
      <c r="J2328" s="70"/>
      <c r="K2328" s="70"/>
      <c r="L2328" s="2"/>
      <c r="M2328" s="10"/>
      <c r="N2328" s="10"/>
      <c r="R2328" s="17"/>
      <c r="S2328" s="106" t="str">
        <f>IFERROR(IF(J2328="Y", "Research And Development Programs Cluster:", VLOOKUP(D2328,'Cluster Info'!$A$2:$B$113,2,FALSE)), "Non Cluster:")</f>
        <v>Non Cluster:</v>
      </c>
      <c r="T2328" s="106">
        <f t="shared" si="180"/>
        <v>0</v>
      </c>
      <c r="U2328" s="106">
        <f t="shared" si="182"/>
        <v>0</v>
      </c>
      <c r="V2328" s="106">
        <f t="shared" si="183"/>
        <v>0</v>
      </c>
      <c r="W2328" s="119">
        <f t="shared" si="181"/>
        <v>0</v>
      </c>
      <c r="X2328" s="106">
        <f t="shared" si="184"/>
        <v>0</v>
      </c>
    </row>
    <row r="2329" spans="1:24" ht="14">
      <c r="A2329" s="198"/>
      <c r="D2329" s="1"/>
      <c r="E2329" s="1"/>
      <c r="F2329" s="187"/>
      <c r="G2329" s="187"/>
      <c r="H2329" s="80" t="str">
        <f>IF(ISERROR(IF(ISERROR(VLOOKUP((LEFT(D2329,2)),'Fed. Agency Identifier Table'!A$2:C$63,3,FALSE)),(VLOOKUP((LEFT(D2329,1)),'Fed. Agency Identifier Table'!A$2:C$63,3,FALSE)),(VLOOKUP((LEFT(D2329,2)),'Fed. Agency Identifier Table'!A$2:C$63,3,FALSE)))),"",(IF(ISERROR(VLOOKUP((LEFT(D2329,2)),'Fed. Agency Identifier Table'!A$2:C$63,3,FALSE)),(VLOOKUP((LEFT(D2329,1)),'Fed. Agency Identifier Table'!A$2:C$63,3,FALSE)),(VLOOKUP((LEFT(D2329,2)),'Fed. Agency Identifier Table'!A$2:C$63,3,FALSE)))))</f>
        <v/>
      </c>
      <c r="I2329" s="150" t="str">
        <f>IF(ISNUMBER(SEARCH("*.unk*",D2329)),"Other Federal Awards",IF(ISERROR(VLOOKUP(D2329,'CFDA Program Titles Table'!A$2:C$2607,3,FALSE)),"",VLOOKUP(D2329,'CFDA Program Titles Table'!A$2:C$2607,3,FALSE)))</f>
        <v/>
      </c>
      <c r="J2329" s="70"/>
      <c r="K2329" s="70"/>
      <c r="L2329" s="2"/>
      <c r="M2329" s="10"/>
      <c r="N2329" s="10"/>
      <c r="R2329" s="17"/>
      <c r="S2329" s="106" t="str">
        <f>IFERROR(IF(J2329="Y", "Research And Development Programs Cluster:", VLOOKUP(D2329,'Cluster Info'!$A$2:$B$113,2,FALSE)), "Non Cluster:")</f>
        <v>Non Cluster:</v>
      </c>
      <c r="T2329" s="106">
        <f t="shared" si="180"/>
        <v>0</v>
      </c>
      <c r="U2329" s="106">
        <f t="shared" si="182"/>
        <v>0</v>
      </c>
      <c r="V2329" s="106">
        <f t="shared" si="183"/>
        <v>0</v>
      </c>
      <c r="W2329" s="119">
        <f t="shared" si="181"/>
        <v>0</v>
      </c>
      <c r="X2329" s="106">
        <f t="shared" si="184"/>
        <v>0</v>
      </c>
    </row>
    <row r="2330" spans="1:24" ht="14">
      <c r="A2330" s="198"/>
      <c r="D2330" s="1"/>
      <c r="E2330" s="1"/>
      <c r="F2330" s="187"/>
      <c r="G2330" s="187"/>
      <c r="H2330" s="80" t="str">
        <f>IF(ISERROR(IF(ISERROR(VLOOKUP((LEFT(D2330,2)),'Fed. Agency Identifier Table'!A$2:C$63,3,FALSE)),(VLOOKUP((LEFT(D2330,1)),'Fed. Agency Identifier Table'!A$2:C$63,3,FALSE)),(VLOOKUP((LEFT(D2330,2)),'Fed. Agency Identifier Table'!A$2:C$63,3,FALSE)))),"",(IF(ISERROR(VLOOKUP((LEFT(D2330,2)),'Fed. Agency Identifier Table'!A$2:C$63,3,FALSE)),(VLOOKUP((LEFT(D2330,1)),'Fed. Agency Identifier Table'!A$2:C$63,3,FALSE)),(VLOOKUP((LEFT(D2330,2)),'Fed. Agency Identifier Table'!A$2:C$63,3,FALSE)))))</f>
        <v/>
      </c>
      <c r="I2330" s="150" t="str">
        <f>IF(ISNUMBER(SEARCH("*.unk*",D2330)),"Other Federal Awards",IF(ISERROR(VLOOKUP(D2330,'CFDA Program Titles Table'!A$2:C$2607,3,FALSE)),"",VLOOKUP(D2330,'CFDA Program Titles Table'!A$2:C$2607,3,FALSE)))</f>
        <v/>
      </c>
      <c r="J2330" s="70"/>
      <c r="K2330" s="70"/>
      <c r="L2330" s="2"/>
      <c r="M2330" s="10"/>
      <c r="N2330" s="10"/>
      <c r="R2330" s="17"/>
      <c r="S2330" s="106" t="str">
        <f>IFERROR(IF(J2330="Y", "Research And Development Programs Cluster:", VLOOKUP(D2330,'Cluster Info'!$A$2:$B$113,2,FALSE)), "Non Cluster:")</f>
        <v>Non Cluster:</v>
      </c>
      <c r="T2330" s="106">
        <f t="shared" si="180"/>
        <v>0</v>
      </c>
      <c r="U2330" s="106">
        <f t="shared" si="182"/>
        <v>0</v>
      </c>
      <c r="V2330" s="106">
        <f t="shared" si="183"/>
        <v>0</v>
      </c>
      <c r="W2330" s="119">
        <f t="shared" si="181"/>
        <v>0</v>
      </c>
      <c r="X2330" s="106">
        <f t="shared" si="184"/>
        <v>0</v>
      </c>
    </row>
    <row r="2331" spans="1:24" ht="14">
      <c r="A2331" s="198"/>
      <c r="D2331" s="1"/>
      <c r="E2331" s="1"/>
      <c r="F2331" s="187"/>
      <c r="G2331" s="187"/>
      <c r="H2331" s="80" t="str">
        <f>IF(ISERROR(IF(ISERROR(VLOOKUP((LEFT(D2331,2)),'Fed. Agency Identifier Table'!A$2:C$63,3,FALSE)),(VLOOKUP((LEFT(D2331,1)),'Fed. Agency Identifier Table'!A$2:C$63,3,FALSE)),(VLOOKUP((LEFT(D2331,2)),'Fed. Agency Identifier Table'!A$2:C$63,3,FALSE)))),"",(IF(ISERROR(VLOOKUP((LEFT(D2331,2)),'Fed. Agency Identifier Table'!A$2:C$63,3,FALSE)),(VLOOKUP((LEFT(D2331,1)),'Fed. Agency Identifier Table'!A$2:C$63,3,FALSE)),(VLOOKUP((LEFT(D2331,2)),'Fed. Agency Identifier Table'!A$2:C$63,3,FALSE)))))</f>
        <v/>
      </c>
      <c r="I2331" s="150" t="str">
        <f>IF(ISNUMBER(SEARCH("*.unk*",D2331)),"Other Federal Awards",IF(ISERROR(VLOOKUP(D2331,'CFDA Program Titles Table'!A$2:C$2607,3,FALSE)),"",VLOOKUP(D2331,'CFDA Program Titles Table'!A$2:C$2607,3,FALSE)))</f>
        <v/>
      </c>
      <c r="J2331" s="70"/>
      <c r="K2331" s="70"/>
      <c r="L2331" s="2"/>
      <c r="M2331" s="10"/>
      <c r="N2331" s="10"/>
      <c r="R2331" s="17"/>
      <c r="S2331" s="106" t="str">
        <f>IFERROR(IF(J2331="Y", "Research And Development Programs Cluster:", VLOOKUP(D2331,'Cluster Info'!$A$2:$B$113,2,FALSE)), "Non Cluster:")</f>
        <v>Non Cluster:</v>
      </c>
      <c r="T2331" s="106">
        <f t="shared" si="180"/>
        <v>0</v>
      </c>
      <c r="U2331" s="106">
        <f t="shared" si="182"/>
        <v>0</v>
      </c>
      <c r="V2331" s="106">
        <f t="shared" si="183"/>
        <v>0</v>
      </c>
      <c r="W2331" s="119">
        <f t="shared" si="181"/>
        <v>0</v>
      </c>
      <c r="X2331" s="106">
        <f t="shared" si="184"/>
        <v>0</v>
      </c>
    </row>
    <row r="2332" spans="1:24" ht="14">
      <c r="A2332" s="198"/>
      <c r="D2332" s="1"/>
      <c r="E2332" s="1"/>
      <c r="F2332" s="187"/>
      <c r="G2332" s="187"/>
      <c r="H2332" s="80" t="str">
        <f>IF(ISERROR(IF(ISERROR(VLOOKUP((LEFT(D2332,2)),'Fed. Agency Identifier Table'!A$2:C$63,3,FALSE)),(VLOOKUP((LEFT(D2332,1)),'Fed. Agency Identifier Table'!A$2:C$63,3,FALSE)),(VLOOKUP((LEFT(D2332,2)),'Fed. Agency Identifier Table'!A$2:C$63,3,FALSE)))),"",(IF(ISERROR(VLOOKUP((LEFT(D2332,2)),'Fed. Agency Identifier Table'!A$2:C$63,3,FALSE)),(VLOOKUP((LEFT(D2332,1)),'Fed. Agency Identifier Table'!A$2:C$63,3,FALSE)),(VLOOKUP((LEFT(D2332,2)),'Fed. Agency Identifier Table'!A$2:C$63,3,FALSE)))))</f>
        <v/>
      </c>
      <c r="I2332" s="150" t="str">
        <f>IF(ISNUMBER(SEARCH("*.unk*",D2332)),"Other Federal Awards",IF(ISERROR(VLOOKUP(D2332,'CFDA Program Titles Table'!A$2:C$2607,3,FALSE)),"",VLOOKUP(D2332,'CFDA Program Titles Table'!A$2:C$2607,3,FALSE)))</f>
        <v/>
      </c>
      <c r="J2332" s="70"/>
      <c r="K2332" s="70"/>
      <c r="L2332" s="2"/>
      <c r="M2332" s="10"/>
      <c r="N2332" s="10"/>
      <c r="R2332" s="17"/>
      <c r="S2332" s="106" t="str">
        <f>IFERROR(IF(J2332="Y", "Research And Development Programs Cluster:", VLOOKUP(D2332,'Cluster Info'!$A$2:$B$113,2,FALSE)), "Non Cluster:")</f>
        <v>Non Cluster:</v>
      </c>
      <c r="T2332" s="106">
        <f t="shared" si="180"/>
        <v>0</v>
      </c>
      <c r="U2332" s="106">
        <f t="shared" si="182"/>
        <v>0</v>
      </c>
      <c r="V2332" s="106">
        <f t="shared" si="183"/>
        <v>0</v>
      </c>
      <c r="W2332" s="119">
        <f t="shared" si="181"/>
        <v>0</v>
      </c>
      <c r="X2332" s="106">
        <f t="shared" si="184"/>
        <v>0</v>
      </c>
    </row>
    <row r="2333" spans="1:24" ht="14">
      <c r="A2333" s="198"/>
      <c r="D2333" s="1"/>
      <c r="E2333" s="1"/>
      <c r="F2333" s="187"/>
      <c r="G2333" s="187"/>
      <c r="H2333" s="80" t="str">
        <f>IF(ISERROR(IF(ISERROR(VLOOKUP((LEFT(D2333,2)),'Fed. Agency Identifier Table'!A$2:C$63,3,FALSE)),(VLOOKUP((LEFT(D2333,1)),'Fed. Agency Identifier Table'!A$2:C$63,3,FALSE)),(VLOOKUP((LEFT(D2333,2)),'Fed. Agency Identifier Table'!A$2:C$63,3,FALSE)))),"",(IF(ISERROR(VLOOKUP((LEFT(D2333,2)),'Fed. Agency Identifier Table'!A$2:C$63,3,FALSE)),(VLOOKUP((LEFT(D2333,1)),'Fed. Agency Identifier Table'!A$2:C$63,3,FALSE)),(VLOOKUP((LEFT(D2333,2)),'Fed. Agency Identifier Table'!A$2:C$63,3,FALSE)))))</f>
        <v/>
      </c>
      <c r="I2333" s="150" t="str">
        <f>IF(ISNUMBER(SEARCH("*.unk*",D2333)),"Other Federal Awards",IF(ISERROR(VLOOKUP(D2333,'CFDA Program Titles Table'!A$2:C$2607,3,FALSE)),"",VLOOKUP(D2333,'CFDA Program Titles Table'!A$2:C$2607,3,FALSE)))</f>
        <v/>
      </c>
      <c r="J2333" s="70"/>
      <c r="K2333" s="70"/>
      <c r="L2333" s="2"/>
      <c r="M2333" s="10"/>
      <c r="N2333" s="10"/>
      <c r="R2333" s="17"/>
      <c r="S2333" s="106" t="str">
        <f>IFERROR(IF(J2333="Y", "Research And Development Programs Cluster:", VLOOKUP(D2333,'Cluster Info'!$A$2:$B$113,2,FALSE)), "Non Cluster:")</f>
        <v>Non Cluster:</v>
      </c>
      <c r="T2333" s="106">
        <f t="shared" si="180"/>
        <v>0</v>
      </c>
      <c r="U2333" s="106">
        <f t="shared" si="182"/>
        <v>0</v>
      </c>
      <c r="V2333" s="106">
        <f t="shared" si="183"/>
        <v>0</v>
      </c>
      <c r="W2333" s="119">
        <f t="shared" si="181"/>
        <v>0</v>
      </c>
      <c r="X2333" s="106">
        <f t="shared" si="184"/>
        <v>0</v>
      </c>
    </row>
    <row r="2334" spans="1:24" ht="14">
      <c r="A2334" s="198"/>
      <c r="D2334" s="1"/>
      <c r="E2334" s="1"/>
      <c r="F2334" s="187"/>
      <c r="G2334" s="187"/>
      <c r="H2334" s="80" t="str">
        <f>IF(ISERROR(IF(ISERROR(VLOOKUP((LEFT(D2334,2)),'Fed. Agency Identifier Table'!A$2:C$63,3,FALSE)),(VLOOKUP((LEFT(D2334,1)),'Fed. Agency Identifier Table'!A$2:C$63,3,FALSE)),(VLOOKUP((LEFT(D2334,2)),'Fed. Agency Identifier Table'!A$2:C$63,3,FALSE)))),"",(IF(ISERROR(VLOOKUP((LEFT(D2334,2)),'Fed. Agency Identifier Table'!A$2:C$63,3,FALSE)),(VLOOKUP((LEFT(D2334,1)),'Fed. Agency Identifier Table'!A$2:C$63,3,FALSE)),(VLOOKUP((LEFT(D2334,2)),'Fed. Agency Identifier Table'!A$2:C$63,3,FALSE)))))</f>
        <v/>
      </c>
      <c r="I2334" s="150" t="str">
        <f>IF(ISNUMBER(SEARCH("*.unk*",D2334)),"Other Federal Awards",IF(ISERROR(VLOOKUP(D2334,'CFDA Program Titles Table'!A$2:C$2607,3,FALSE)),"",VLOOKUP(D2334,'CFDA Program Titles Table'!A$2:C$2607,3,FALSE)))</f>
        <v/>
      </c>
      <c r="J2334" s="70"/>
      <c r="K2334" s="70"/>
      <c r="L2334" s="2"/>
      <c r="M2334" s="10"/>
      <c r="N2334" s="10"/>
      <c r="R2334" s="17"/>
      <c r="S2334" s="106" t="str">
        <f>IFERROR(IF(J2334="Y", "Research And Development Programs Cluster:", VLOOKUP(D2334,'Cluster Info'!$A$2:$B$113,2,FALSE)), "Non Cluster:")</f>
        <v>Non Cluster:</v>
      </c>
      <c r="T2334" s="106">
        <f t="shared" si="180"/>
        <v>0</v>
      </c>
      <c r="U2334" s="106">
        <f t="shared" si="182"/>
        <v>0</v>
      </c>
      <c r="V2334" s="106">
        <f t="shared" si="183"/>
        <v>0</v>
      </c>
      <c r="W2334" s="119">
        <f t="shared" si="181"/>
        <v>0</v>
      </c>
      <c r="X2334" s="106">
        <f t="shared" si="184"/>
        <v>0</v>
      </c>
    </row>
    <row r="2335" spans="1:24" ht="14">
      <c r="A2335" s="198"/>
      <c r="D2335" s="1"/>
      <c r="E2335" s="1"/>
      <c r="F2335" s="187"/>
      <c r="G2335" s="187"/>
      <c r="H2335" s="80" t="str">
        <f>IF(ISERROR(IF(ISERROR(VLOOKUP((LEFT(D2335,2)),'Fed. Agency Identifier Table'!A$2:C$63,3,FALSE)),(VLOOKUP((LEFT(D2335,1)),'Fed. Agency Identifier Table'!A$2:C$63,3,FALSE)),(VLOOKUP((LEFT(D2335,2)),'Fed. Agency Identifier Table'!A$2:C$63,3,FALSE)))),"",(IF(ISERROR(VLOOKUP((LEFT(D2335,2)),'Fed. Agency Identifier Table'!A$2:C$63,3,FALSE)),(VLOOKUP((LEFT(D2335,1)),'Fed. Agency Identifier Table'!A$2:C$63,3,FALSE)),(VLOOKUP((LEFT(D2335,2)),'Fed. Agency Identifier Table'!A$2:C$63,3,FALSE)))))</f>
        <v/>
      </c>
      <c r="I2335" s="150" t="str">
        <f>IF(ISNUMBER(SEARCH("*.unk*",D2335)),"Other Federal Awards",IF(ISERROR(VLOOKUP(D2335,'CFDA Program Titles Table'!A$2:C$2607,3,FALSE)),"",VLOOKUP(D2335,'CFDA Program Titles Table'!A$2:C$2607,3,FALSE)))</f>
        <v/>
      </c>
      <c r="J2335" s="70"/>
      <c r="K2335" s="70"/>
      <c r="L2335" s="2"/>
      <c r="M2335" s="10"/>
      <c r="N2335" s="10"/>
      <c r="R2335" s="17"/>
      <c r="S2335" s="106" t="str">
        <f>IFERROR(IF(J2335="Y", "Research And Development Programs Cluster:", VLOOKUP(D2335,'Cluster Info'!$A$2:$B$113,2,FALSE)), "Non Cluster:")</f>
        <v>Non Cluster:</v>
      </c>
      <c r="T2335" s="106">
        <f t="shared" si="180"/>
        <v>0</v>
      </c>
      <c r="U2335" s="106">
        <f t="shared" si="182"/>
        <v>0</v>
      </c>
      <c r="V2335" s="106">
        <f t="shared" si="183"/>
        <v>0</v>
      </c>
      <c r="W2335" s="119">
        <f t="shared" si="181"/>
        <v>0</v>
      </c>
      <c r="X2335" s="106">
        <f t="shared" si="184"/>
        <v>0</v>
      </c>
    </row>
    <row r="2336" spans="1:24" ht="14">
      <c r="A2336" s="198"/>
      <c r="D2336" s="1"/>
      <c r="E2336" s="1"/>
      <c r="F2336" s="187"/>
      <c r="G2336" s="187"/>
      <c r="H2336" s="80" t="str">
        <f>IF(ISERROR(IF(ISERROR(VLOOKUP((LEFT(D2336,2)),'Fed. Agency Identifier Table'!A$2:C$63,3,FALSE)),(VLOOKUP((LEFT(D2336,1)),'Fed. Agency Identifier Table'!A$2:C$63,3,FALSE)),(VLOOKUP((LEFT(D2336,2)),'Fed. Agency Identifier Table'!A$2:C$63,3,FALSE)))),"",(IF(ISERROR(VLOOKUP((LEFT(D2336,2)),'Fed. Agency Identifier Table'!A$2:C$63,3,FALSE)),(VLOOKUP((LEFT(D2336,1)),'Fed. Agency Identifier Table'!A$2:C$63,3,FALSE)),(VLOOKUP((LEFT(D2336,2)),'Fed. Agency Identifier Table'!A$2:C$63,3,FALSE)))))</f>
        <v/>
      </c>
      <c r="I2336" s="150" t="str">
        <f>IF(ISNUMBER(SEARCH("*.unk*",D2336)),"Other Federal Awards",IF(ISERROR(VLOOKUP(D2336,'CFDA Program Titles Table'!A$2:C$2607,3,FALSE)),"",VLOOKUP(D2336,'CFDA Program Titles Table'!A$2:C$2607,3,FALSE)))</f>
        <v/>
      </c>
      <c r="J2336" s="70"/>
      <c r="K2336" s="70"/>
      <c r="L2336" s="2"/>
      <c r="M2336" s="10"/>
      <c r="N2336" s="10"/>
      <c r="R2336" s="17"/>
      <c r="S2336" s="106" t="str">
        <f>IFERROR(IF(J2336="Y", "Research And Development Programs Cluster:", VLOOKUP(D2336,'Cluster Info'!$A$2:$B$113,2,FALSE)), "Non Cluster:")</f>
        <v>Non Cluster:</v>
      </c>
      <c r="T2336" s="106">
        <f t="shared" si="180"/>
        <v>0</v>
      </c>
      <c r="U2336" s="106">
        <f t="shared" si="182"/>
        <v>0</v>
      </c>
      <c r="V2336" s="106">
        <f t="shared" si="183"/>
        <v>0</v>
      </c>
      <c r="W2336" s="119">
        <f t="shared" si="181"/>
        <v>0</v>
      </c>
      <c r="X2336" s="106">
        <f t="shared" si="184"/>
        <v>0</v>
      </c>
    </row>
    <row r="2337" spans="1:24" ht="14">
      <c r="A2337" s="198"/>
      <c r="D2337" s="1"/>
      <c r="E2337" s="1"/>
      <c r="F2337" s="187"/>
      <c r="G2337" s="187"/>
      <c r="H2337" s="80" t="str">
        <f>IF(ISERROR(IF(ISERROR(VLOOKUP((LEFT(D2337,2)),'Fed. Agency Identifier Table'!A$2:C$63,3,FALSE)),(VLOOKUP((LEFT(D2337,1)),'Fed. Agency Identifier Table'!A$2:C$63,3,FALSE)),(VLOOKUP((LEFT(D2337,2)),'Fed. Agency Identifier Table'!A$2:C$63,3,FALSE)))),"",(IF(ISERROR(VLOOKUP((LEFT(D2337,2)),'Fed. Agency Identifier Table'!A$2:C$63,3,FALSE)),(VLOOKUP((LEFT(D2337,1)),'Fed. Agency Identifier Table'!A$2:C$63,3,FALSE)),(VLOOKUP((LEFT(D2337,2)),'Fed. Agency Identifier Table'!A$2:C$63,3,FALSE)))))</f>
        <v/>
      </c>
      <c r="I2337" s="150" t="str">
        <f>IF(ISNUMBER(SEARCH("*.unk*",D2337)),"Other Federal Awards",IF(ISERROR(VLOOKUP(D2337,'CFDA Program Titles Table'!A$2:C$2607,3,FALSE)),"",VLOOKUP(D2337,'CFDA Program Titles Table'!A$2:C$2607,3,FALSE)))</f>
        <v/>
      </c>
      <c r="J2337" s="70"/>
      <c r="K2337" s="70"/>
      <c r="L2337" s="2"/>
      <c r="M2337" s="10"/>
      <c r="N2337" s="10"/>
      <c r="R2337" s="17"/>
      <c r="S2337" s="106" t="str">
        <f>IFERROR(IF(J2337="Y", "Research And Development Programs Cluster:", VLOOKUP(D2337,'Cluster Info'!$A$2:$B$113,2,FALSE)), "Non Cluster:")</f>
        <v>Non Cluster:</v>
      </c>
      <c r="T2337" s="106">
        <f t="shared" si="180"/>
        <v>0</v>
      </c>
      <c r="U2337" s="106">
        <f t="shared" si="182"/>
        <v>0</v>
      </c>
      <c r="V2337" s="106">
        <f t="shared" si="183"/>
        <v>0</v>
      </c>
      <c r="W2337" s="119">
        <f t="shared" si="181"/>
        <v>0</v>
      </c>
      <c r="X2337" s="106">
        <f t="shared" si="184"/>
        <v>0</v>
      </c>
    </row>
    <row r="2338" spans="1:24" ht="14">
      <c r="A2338" s="198"/>
      <c r="D2338" s="1"/>
      <c r="E2338" s="1"/>
      <c r="F2338" s="187"/>
      <c r="G2338" s="187"/>
      <c r="H2338" s="80" t="str">
        <f>IF(ISERROR(IF(ISERROR(VLOOKUP((LEFT(D2338,2)),'Fed. Agency Identifier Table'!A$2:C$63,3,FALSE)),(VLOOKUP((LEFT(D2338,1)),'Fed. Agency Identifier Table'!A$2:C$63,3,FALSE)),(VLOOKUP((LEFT(D2338,2)),'Fed. Agency Identifier Table'!A$2:C$63,3,FALSE)))),"",(IF(ISERROR(VLOOKUP((LEFT(D2338,2)),'Fed. Agency Identifier Table'!A$2:C$63,3,FALSE)),(VLOOKUP((LEFT(D2338,1)),'Fed. Agency Identifier Table'!A$2:C$63,3,FALSE)),(VLOOKUP((LEFT(D2338,2)),'Fed. Agency Identifier Table'!A$2:C$63,3,FALSE)))))</f>
        <v/>
      </c>
      <c r="I2338" s="150" t="str">
        <f>IF(ISNUMBER(SEARCH("*.unk*",D2338)),"Other Federal Awards",IF(ISERROR(VLOOKUP(D2338,'CFDA Program Titles Table'!A$2:C$2607,3,FALSE)),"",VLOOKUP(D2338,'CFDA Program Titles Table'!A$2:C$2607,3,FALSE)))</f>
        <v/>
      </c>
      <c r="J2338" s="70"/>
      <c r="K2338" s="70"/>
      <c r="L2338" s="2"/>
      <c r="M2338" s="10"/>
      <c r="N2338" s="10"/>
      <c r="R2338" s="17"/>
      <c r="S2338" s="106" t="str">
        <f>IFERROR(IF(J2338="Y", "Research And Development Programs Cluster:", VLOOKUP(D2338,'Cluster Info'!$A$2:$B$113,2,FALSE)), "Non Cluster:")</f>
        <v>Non Cluster:</v>
      </c>
      <c r="T2338" s="106">
        <f t="shared" si="180"/>
        <v>0</v>
      </c>
      <c r="U2338" s="106">
        <f t="shared" si="182"/>
        <v>0</v>
      </c>
      <c r="V2338" s="106">
        <f t="shared" si="183"/>
        <v>0</v>
      </c>
      <c r="W2338" s="119">
        <f t="shared" si="181"/>
        <v>0</v>
      </c>
      <c r="X2338" s="106">
        <f t="shared" si="184"/>
        <v>0</v>
      </c>
    </row>
    <row r="2339" spans="1:24" ht="14">
      <c r="A2339" s="198"/>
      <c r="D2339" s="1"/>
      <c r="E2339" s="1"/>
      <c r="F2339" s="187"/>
      <c r="G2339" s="187"/>
      <c r="H2339" s="80" t="str">
        <f>IF(ISERROR(IF(ISERROR(VLOOKUP((LEFT(D2339,2)),'Fed. Agency Identifier Table'!A$2:C$63,3,FALSE)),(VLOOKUP((LEFT(D2339,1)),'Fed. Agency Identifier Table'!A$2:C$63,3,FALSE)),(VLOOKUP((LEFT(D2339,2)),'Fed. Agency Identifier Table'!A$2:C$63,3,FALSE)))),"",(IF(ISERROR(VLOOKUP((LEFT(D2339,2)),'Fed. Agency Identifier Table'!A$2:C$63,3,FALSE)),(VLOOKUP((LEFT(D2339,1)),'Fed. Agency Identifier Table'!A$2:C$63,3,FALSE)),(VLOOKUP((LEFT(D2339,2)),'Fed. Agency Identifier Table'!A$2:C$63,3,FALSE)))))</f>
        <v/>
      </c>
      <c r="I2339" s="150" t="str">
        <f>IF(ISNUMBER(SEARCH("*.unk*",D2339)),"Other Federal Awards",IF(ISERROR(VLOOKUP(D2339,'CFDA Program Titles Table'!A$2:C$2607,3,FALSE)),"",VLOOKUP(D2339,'CFDA Program Titles Table'!A$2:C$2607,3,FALSE)))</f>
        <v/>
      </c>
      <c r="J2339" s="70"/>
      <c r="K2339" s="70"/>
      <c r="L2339" s="2"/>
      <c r="M2339" s="10"/>
      <c r="N2339" s="10"/>
      <c r="R2339" s="17"/>
      <c r="S2339" s="106" t="str">
        <f>IFERROR(IF(J2339="Y", "Research And Development Programs Cluster:", VLOOKUP(D2339,'Cluster Info'!$A$2:$B$113,2,FALSE)), "Non Cluster:")</f>
        <v>Non Cluster:</v>
      </c>
      <c r="T2339" s="106">
        <f t="shared" si="180"/>
        <v>0</v>
      </c>
      <c r="U2339" s="106">
        <f t="shared" si="182"/>
        <v>0</v>
      </c>
      <c r="V2339" s="106">
        <f t="shared" si="183"/>
        <v>0</v>
      </c>
      <c r="W2339" s="119">
        <f t="shared" si="181"/>
        <v>0</v>
      </c>
      <c r="X2339" s="106">
        <f t="shared" si="184"/>
        <v>0</v>
      </c>
    </row>
    <row r="2340" spans="1:24" ht="14">
      <c r="A2340" s="198"/>
      <c r="D2340" s="1"/>
      <c r="E2340" s="1"/>
      <c r="F2340" s="187"/>
      <c r="G2340" s="187"/>
      <c r="H2340" s="80" t="str">
        <f>IF(ISERROR(IF(ISERROR(VLOOKUP((LEFT(D2340,2)),'Fed. Agency Identifier Table'!A$2:C$63,3,FALSE)),(VLOOKUP((LEFT(D2340,1)),'Fed. Agency Identifier Table'!A$2:C$63,3,FALSE)),(VLOOKUP((LEFT(D2340,2)),'Fed. Agency Identifier Table'!A$2:C$63,3,FALSE)))),"",(IF(ISERROR(VLOOKUP((LEFT(D2340,2)),'Fed. Agency Identifier Table'!A$2:C$63,3,FALSE)),(VLOOKUP((LEFT(D2340,1)),'Fed. Agency Identifier Table'!A$2:C$63,3,FALSE)),(VLOOKUP((LEFT(D2340,2)),'Fed. Agency Identifier Table'!A$2:C$63,3,FALSE)))))</f>
        <v/>
      </c>
      <c r="I2340" s="150" t="str">
        <f>IF(ISNUMBER(SEARCH("*.unk*",D2340)),"Other Federal Awards",IF(ISERROR(VLOOKUP(D2340,'CFDA Program Titles Table'!A$2:C$2607,3,FALSE)),"",VLOOKUP(D2340,'CFDA Program Titles Table'!A$2:C$2607,3,FALSE)))</f>
        <v/>
      </c>
      <c r="J2340" s="70"/>
      <c r="K2340" s="70"/>
      <c r="L2340" s="2"/>
      <c r="M2340" s="10"/>
      <c r="N2340" s="10"/>
      <c r="R2340" s="17"/>
      <c r="S2340" s="106" t="str">
        <f>IFERROR(IF(J2340="Y", "Research And Development Programs Cluster:", VLOOKUP(D2340,'Cluster Info'!$A$2:$B$113,2,FALSE)), "Non Cluster:")</f>
        <v>Non Cluster:</v>
      </c>
      <c r="T2340" s="106">
        <f t="shared" si="180"/>
        <v>0</v>
      </c>
      <c r="U2340" s="106">
        <f t="shared" si="182"/>
        <v>0</v>
      </c>
      <c r="V2340" s="106">
        <f t="shared" si="183"/>
        <v>0</v>
      </c>
      <c r="W2340" s="119">
        <f t="shared" si="181"/>
        <v>0</v>
      </c>
      <c r="X2340" s="106">
        <f t="shared" si="184"/>
        <v>0</v>
      </c>
    </row>
    <row r="2341" spans="1:24" ht="14">
      <c r="A2341" s="198"/>
      <c r="D2341" s="1"/>
      <c r="E2341" s="1"/>
      <c r="F2341" s="187"/>
      <c r="G2341" s="187"/>
      <c r="H2341" s="80" t="str">
        <f>IF(ISERROR(IF(ISERROR(VLOOKUP((LEFT(D2341,2)),'Fed. Agency Identifier Table'!A$2:C$63,3,FALSE)),(VLOOKUP((LEFT(D2341,1)),'Fed. Agency Identifier Table'!A$2:C$63,3,FALSE)),(VLOOKUP((LEFT(D2341,2)),'Fed. Agency Identifier Table'!A$2:C$63,3,FALSE)))),"",(IF(ISERROR(VLOOKUP((LEFT(D2341,2)),'Fed. Agency Identifier Table'!A$2:C$63,3,FALSE)),(VLOOKUP((LEFT(D2341,1)),'Fed. Agency Identifier Table'!A$2:C$63,3,FALSE)),(VLOOKUP((LEFT(D2341,2)),'Fed. Agency Identifier Table'!A$2:C$63,3,FALSE)))))</f>
        <v/>
      </c>
      <c r="I2341" s="150" t="str">
        <f>IF(ISNUMBER(SEARCH("*.unk*",D2341)),"Other Federal Awards",IF(ISERROR(VLOOKUP(D2341,'CFDA Program Titles Table'!A$2:C$2607,3,FALSE)),"",VLOOKUP(D2341,'CFDA Program Titles Table'!A$2:C$2607,3,FALSE)))</f>
        <v/>
      </c>
      <c r="J2341" s="70"/>
      <c r="K2341" s="70"/>
      <c r="L2341" s="2"/>
      <c r="M2341" s="10"/>
      <c r="N2341" s="10"/>
      <c r="R2341" s="17"/>
      <c r="S2341" s="106" t="str">
        <f>IFERROR(IF(J2341="Y", "Research And Development Programs Cluster:", VLOOKUP(D2341,'Cluster Info'!$A$2:$B$113,2,FALSE)), "Non Cluster:")</f>
        <v>Non Cluster:</v>
      </c>
      <c r="T2341" s="106">
        <f t="shared" si="180"/>
        <v>0</v>
      </c>
      <c r="U2341" s="106">
        <f t="shared" si="182"/>
        <v>0</v>
      </c>
      <c r="V2341" s="106">
        <f t="shared" si="183"/>
        <v>0</v>
      </c>
      <c r="W2341" s="119">
        <f t="shared" si="181"/>
        <v>0</v>
      </c>
      <c r="X2341" s="106">
        <f t="shared" si="184"/>
        <v>0</v>
      </c>
    </row>
    <row r="2342" spans="1:24" ht="14">
      <c r="A2342" s="198"/>
      <c r="D2342" s="1"/>
      <c r="E2342" s="1"/>
      <c r="F2342" s="187"/>
      <c r="G2342" s="187"/>
      <c r="H2342" s="80" t="str">
        <f>IF(ISERROR(IF(ISERROR(VLOOKUP((LEFT(D2342,2)),'Fed. Agency Identifier Table'!A$2:C$63,3,FALSE)),(VLOOKUP((LEFT(D2342,1)),'Fed. Agency Identifier Table'!A$2:C$63,3,FALSE)),(VLOOKUP((LEFT(D2342,2)),'Fed. Agency Identifier Table'!A$2:C$63,3,FALSE)))),"",(IF(ISERROR(VLOOKUP((LEFT(D2342,2)),'Fed. Agency Identifier Table'!A$2:C$63,3,FALSE)),(VLOOKUP((LEFT(D2342,1)),'Fed. Agency Identifier Table'!A$2:C$63,3,FALSE)),(VLOOKUP((LEFT(D2342,2)),'Fed. Agency Identifier Table'!A$2:C$63,3,FALSE)))))</f>
        <v/>
      </c>
      <c r="I2342" s="150" t="str">
        <f>IF(ISNUMBER(SEARCH("*.unk*",D2342)),"Other Federal Awards",IF(ISERROR(VLOOKUP(D2342,'CFDA Program Titles Table'!A$2:C$2607,3,FALSE)),"",VLOOKUP(D2342,'CFDA Program Titles Table'!A$2:C$2607,3,FALSE)))</f>
        <v/>
      </c>
      <c r="J2342" s="70"/>
      <c r="K2342" s="70"/>
      <c r="L2342" s="2"/>
      <c r="M2342" s="10"/>
      <c r="N2342" s="10"/>
      <c r="R2342" s="17"/>
      <c r="S2342" s="106" t="str">
        <f>IFERROR(IF(J2342="Y", "Research And Development Programs Cluster:", VLOOKUP(D2342,'Cluster Info'!$A$2:$B$113,2,FALSE)), "Non Cluster:")</f>
        <v>Non Cluster:</v>
      </c>
      <c r="T2342" s="106">
        <f t="shared" si="180"/>
        <v>0</v>
      </c>
      <c r="U2342" s="106">
        <f t="shared" si="182"/>
        <v>0</v>
      </c>
      <c r="V2342" s="106">
        <f t="shared" si="183"/>
        <v>0</v>
      </c>
      <c r="W2342" s="119">
        <f t="shared" si="181"/>
        <v>0</v>
      </c>
      <c r="X2342" s="106">
        <f t="shared" si="184"/>
        <v>0</v>
      </c>
    </row>
    <row r="2343" spans="1:24" ht="14">
      <c r="A2343" s="198"/>
      <c r="D2343" s="1"/>
      <c r="E2343" s="1"/>
      <c r="F2343" s="187"/>
      <c r="G2343" s="187"/>
      <c r="H2343" s="80" t="str">
        <f>IF(ISERROR(IF(ISERROR(VLOOKUP((LEFT(D2343,2)),'Fed. Agency Identifier Table'!A$2:C$63,3,FALSE)),(VLOOKUP((LEFT(D2343,1)),'Fed. Agency Identifier Table'!A$2:C$63,3,FALSE)),(VLOOKUP((LEFT(D2343,2)),'Fed. Agency Identifier Table'!A$2:C$63,3,FALSE)))),"",(IF(ISERROR(VLOOKUP((LEFT(D2343,2)),'Fed. Agency Identifier Table'!A$2:C$63,3,FALSE)),(VLOOKUP((LEFT(D2343,1)),'Fed. Agency Identifier Table'!A$2:C$63,3,FALSE)),(VLOOKUP((LEFT(D2343,2)),'Fed. Agency Identifier Table'!A$2:C$63,3,FALSE)))))</f>
        <v/>
      </c>
      <c r="I2343" s="150" t="str">
        <f>IF(ISNUMBER(SEARCH("*.unk*",D2343)),"Other Federal Awards",IF(ISERROR(VLOOKUP(D2343,'CFDA Program Titles Table'!A$2:C$2607,3,FALSE)),"",VLOOKUP(D2343,'CFDA Program Titles Table'!A$2:C$2607,3,FALSE)))</f>
        <v/>
      </c>
      <c r="J2343" s="70"/>
      <c r="K2343" s="70"/>
      <c r="L2343" s="2"/>
      <c r="M2343" s="10"/>
      <c r="N2343" s="10"/>
      <c r="R2343" s="17"/>
      <c r="S2343" s="106" t="str">
        <f>IFERROR(IF(J2343="Y", "Research And Development Programs Cluster:", VLOOKUP(D2343,'Cluster Info'!$A$2:$B$113,2,FALSE)), "Non Cluster:")</f>
        <v>Non Cluster:</v>
      </c>
      <c r="T2343" s="106">
        <f t="shared" si="180"/>
        <v>0</v>
      </c>
      <c r="U2343" s="106">
        <f t="shared" si="182"/>
        <v>0</v>
      </c>
      <c r="V2343" s="106">
        <f t="shared" si="183"/>
        <v>0</v>
      </c>
      <c r="W2343" s="119">
        <f t="shared" si="181"/>
        <v>0</v>
      </c>
      <c r="X2343" s="106">
        <f t="shared" si="184"/>
        <v>0</v>
      </c>
    </row>
    <row r="2344" spans="1:24" ht="14">
      <c r="A2344" s="198"/>
      <c r="D2344" s="1"/>
      <c r="E2344" s="1"/>
      <c r="F2344" s="187"/>
      <c r="G2344" s="187"/>
      <c r="H2344" s="80" t="str">
        <f>IF(ISERROR(IF(ISERROR(VLOOKUP((LEFT(D2344,2)),'Fed. Agency Identifier Table'!A$2:C$63,3,FALSE)),(VLOOKUP((LEFT(D2344,1)),'Fed. Agency Identifier Table'!A$2:C$63,3,FALSE)),(VLOOKUP((LEFT(D2344,2)),'Fed. Agency Identifier Table'!A$2:C$63,3,FALSE)))),"",(IF(ISERROR(VLOOKUP((LEFT(D2344,2)),'Fed. Agency Identifier Table'!A$2:C$63,3,FALSE)),(VLOOKUP((LEFT(D2344,1)),'Fed. Agency Identifier Table'!A$2:C$63,3,FALSE)),(VLOOKUP((LEFT(D2344,2)),'Fed. Agency Identifier Table'!A$2:C$63,3,FALSE)))))</f>
        <v/>
      </c>
      <c r="I2344" s="150" t="str">
        <f>IF(ISNUMBER(SEARCH("*.unk*",D2344)),"Other Federal Awards",IF(ISERROR(VLOOKUP(D2344,'CFDA Program Titles Table'!A$2:C$2607,3,FALSE)),"",VLOOKUP(D2344,'CFDA Program Titles Table'!A$2:C$2607,3,FALSE)))</f>
        <v/>
      </c>
      <c r="J2344" s="70"/>
      <c r="K2344" s="70"/>
      <c r="L2344" s="2"/>
      <c r="M2344" s="10"/>
      <c r="N2344" s="10"/>
      <c r="R2344" s="17"/>
      <c r="S2344" s="106" t="str">
        <f>IFERROR(IF(J2344="Y", "Research And Development Programs Cluster:", VLOOKUP(D2344,'Cluster Info'!$A$2:$B$113,2,FALSE)), "Non Cluster:")</f>
        <v>Non Cluster:</v>
      </c>
      <c r="T2344" s="106">
        <f t="shared" si="180"/>
        <v>0</v>
      </c>
      <c r="U2344" s="106">
        <f t="shared" si="182"/>
        <v>0</v>
      </c>
      <c r="V2344" s="106">
        <f t="shared" si="183"/>
        <v>0</v>
      </c>
      <c r="W2344" s="119">
        <f t="shared" si="181"/>
        <v>0</v>
      </c>
      <c r="X2344" s="106">
        <f t="shared" si="184"/>
        <v>0</v>
      </c>
    </row>
    <row r="2345" spans="1:24" ht="14">
      <c r="A2345" s="198"/>
      <c r="D2345" s="1"/>
      <c r="E2345" s="1"/>
      <c r="F2345" s="187"/>
      <c r="G2345" s="187"/>
      <c r="H2345" s="80" t="str">
        <f>IF(ISERROR(IF(ISERROR(VLOOKUP((LEFT(D2345,2)),'Fed. Agency Identifier Table'!A$2:C$63,3,FALSE)),(VLOOKUP((LEFT(D2345,1)),'Fed. Agency Identifier Table'!A$2:C$63,3,FALSE)),(VLOOKUP((LEFT(D2345,2)),'Fed. Agency Identifier Table'!A$2:C$63,3,FALSE)))),"",(IF(ISERROR(VLOOKUP((LEFT(D2345,2)),'Fed. Agency Identifier Table'!A$2:C$63,3,FALSE)),(VLOOKUP((LEFT(D2345,1)),'Fed. Agency Identifier Table'!A$2:C$63,3,FALSE)),(VLOOKUP((LEFT(D2345,2)),'Fed. Agency Identifier Table'!A$2:C$63,3,FALSE)))))</f>
        <v/>
      </c>
      <c r="I2345" s="150" t="str">
        <f>IF(ISNUMBER(SEARCH("*.unk*",D2345)),"Other Federal Awards",IF(ISERROR(VLOOKUP(D2345,'CFDA Program Titles Table'!A$2:C$2607,3,FALSE)),"",VLOOKUP(D2345,'CFDA Program Titles Table'!A$2:C$2607,3,FALSE)))</f>
        <v/>
      </c>
      <c r="J2345" s="70"/>
      <c r="K2345" s="70"/>
      <c r="L2345" s="2"/>
      <c r="M2345" s="10"/>
      <c r="N2345" s="10"/>
      <c r="R2345" s="17"/>
      <c r="S2345" s="106" t="str">
        <f>IFERROR(IF(J2345="Y", "Research And Development Programs Cluster:", VLOOKUP(D2345,'Cluster Info'!$A$2:$B$113,2,FALSE)), "Non Cluster:")</f>
        <v>Non Cluster:</v>
      </c>
      <c r="T2345" s="106">
        <f t="shared" si="180"/>
        <v>0</v>
      </c>
      <c r="U2345" s="106">
        <f t="shared" si="182"/>
        <v>0</v>
      </c>
      <c r="V2345" s="106">
        <f t="shared" si="183"/>
        <v>0</v>
      </c>
      <c r="W2345" s="119">
        <f t="shared" si="181"/>
        <v>0</v>
      </c>
      <c r="X2345" s="106">
        <f t="shared" si="184"/>
        <v>0</v>
      </c>
    </row>
    <row r="2346" spans="1:24" ht="14">
      <c r="A2346" s="198"/>
      <c r="D2346" s="1"/>
      <c r="E2346" s="1"/>
      <c r="F2346" s="187"/>
      <c r="G2346" s="187"/>
      <c r="H2346" s="80" t="str">
        <f>IF(ISERROR(IF(ISERROR(VLOOKUP((LEFT(D2346,2)),'Fed. Agency Identifier Table'!A$2:C$63,3,FALSE)),(VLOOKUP((LEFT(D2346,1)),'Fed. Agency Identifier Table'!A$2:C$63,3,FALSE)),(VLOOKUP((LEFT(D2346,2)),'Fed. Agency Identifier Table'!A$2:C$63,3,FALSE)))),"",(IF(ISERROR(VLOOKUP((LEFT(D2346,2)),'Fed. Agency Identifier Table'!A$2:C$63,3,FALSE)),(VLOOKUP((LEFT(D2346,1)),'Fed. Agency Identifier Table'!A$2:C$63,3,FALSE)),(VLOOKUP((LEFT(D2346,2)),'Fed. Agency Identifier Table'!A$2:C$63,3,FALSE)))))</f>
        <v/>
      </c>
      <c r="I2346" s="150" t="str">
        <f>IF(ISNUMBER(SEARCH("*.unk*",D2346)),"Other Federal Awards",IF(ISERROR(VLOOKUP(D2346,'CFDA Program Titles Table'!A$2:C$2607,3,FALSE)),"",VLOOKUP(D2346,'CFDA Program Titles Table'!A$2:C$2607,3,FALSE)))</f>
        <v/>
      </c>
      <c r="J2346" s="70"/>
      <c r="K2346" s="70"/>
      <c r="L2346" s="2"/>
      <c r="M2346" s="10"/>
      <c r="N2346" s="10"/>
      <c r="R2346" s="17"/>
      <c r="S2346" s="106" t="str">
        <f>IFERROR(IF(J2346="Y", "Research And Development Programs Cluster:", VLOOKUP(D2346,'Cluster Info'!$A$2:$B$113,2,FALSE)), "Non Cluster:")</f>
        <v>Non Cluster:</v>
      </c>
      <c r="T2346" s="106">
        <f t="shared" si="180"/>
        <v>0</v>
      </c>
      <c r="U2346" s="106">
        <f t="shared" si="182"/>
        <v>0</v>
      </c>
      <c r="V2346" s="106">
        <f t="shared" si="183"/>
        <v>0</v>
      </c>
      <c r="W2346" s="119">
        <f t="shared" si="181"/>
        <v>0</v>
      </c>
      <c r="X2346" s="106">
        <f t="shared" si="184"/>
        <v>0</v>
      </c>
    </row>
    <row r="2347" spans="1:24" ht="14">
      <c r="A2347" s="198"/>
      <c r="D2347" s="1"/>
      <c r="E2347" s="1"/>
      <c r="F2347" s="187"/>
      <c r="G2347" s="187"/>
      <c r="H2347" s="80" t="str">
        <f>IF(ISERROR(IF(ISERROR(VLOOKUP((LEFT(D2347,2)),'Fed. Agency Identifier Table'!A$2:C$63,3,FALSE)),(VLOOKUP((LEFT(D2347,1)),'Fed. Agency Identifier Table'!A$2:C$63,3,FALSE)),(VLOOKUP((LEFT(D2347,2)),'Fed. Agency Identifier Table'!A$2:C$63,3,FALSE)))),"",(IF(ISERROR(VLOOKUP((LEFT(D2347,2)),'Fed. Agency Identifier Table'!A$2:C$63,3,FALSE)),(VLOOKUP((LEFT(D2347,1)),'Fed. Agency Identifier Table'!A$2:C$63,3,FALSE)),(VLOOKUP((LEFT(D2347,2)),'Fed. Agency Identifier Table'!A$2:C$63,3,FALSE)))))</f>
        <v/>
      </c>
      <c r="I2347" s="150" t="str">
        <f>IF(ISNUMBER(SEARCH("*.unk*",D2347)),"Other Federal Awards",IF(ISERROR(VLOOKUP(D2347,'CFDA Program Titles Table'!A$2:C$2607,3,FALSE)),"",VLOOKUP(D2347,'CFDA Program Titles Table'!A$2:C$2607,3,FALSE)))</f>
        <v/>
      </c>
      <c r="J2347" s="70"/>
      <c r="K2347" s="70"/>
      <c r="L2347" s="2"/>
      <c r="M2347" s="10"/>
      <c r="N2347" s="10"/>
      <c r="R2347" s="17"/>
      <c r="S2347" s="106" t="str">
        <f>IFERROR(IF(J2347="Y", "Research And Development Programs Cluster:", VLOOKUP(D2347,'Cluster Info'!$A$2:$B$113,2,FALSE)), "Non Cluster:")</f>
        <v>Non Cluster:</v>
      </c>
      <c r="T2347" s="106">
        <f t="shared" si="180"/>
        <v>0</v>
      </c>
      <c r="U2347" s="106">
        <f t="shared" si="182"/>
        <v>0</v>
      </c>
      <c r="V2347" s="106">
        <f t="shared" si="183"/>
        <v>0</v>
      </c>
      <c r="W2347" s="119">
        <f t="shared" si="181"/>
        <v>0</v>
      </c>
      <c r="X2347" s="106">
        <f t="shared" si="184"/>
        <v>0</v>
      </c>
    </row>
    <row r="2348" spans="1:24" ht="14">
      <c r="A2348" s="198"/>
      <c r="D2348" s="1"/>
      <c r="E2348" s="1"/>
      <c r="F2348" s="187"/>
      <c r="G2348" s="187"/>
      <c r="H2348" s="80" t="str">
        <f>IF(ISERROR(IF(ISERROR(VLOOKUP((LEFT(D2348,2)),'Fed. Agency Identifier Table'!A$2:C$63,3,FALSE)),(VLOOKUP((LEFT(D2348,1)),'Fed. Agency Identifier Table'!A$2:C$63,3,FALSE)),(VLOOKUP((LEFT(D2348,2)),'Fed. Agency Identifier Table'!A$2:C$63,3,FALSE)))),"",(IF(ISERROR(VLOOKUP((LEFT(D2348,2)),'Fed. Agency Identifier Table'!A$2:C$63,3,FALSE)),(VLOOKUP((LEFT(D2348,1)),'Fed. Agency Identifier Table'!A$2:C$63,3,FALSE)),(VLOOKUP((LEFT(D2348,2)),'Fed. Agency Identifier Table'!A$2:C$63,3,FALSE)))))</f>
        <v/>
      </c>
      <c r="I2348" s="150" t="str">
        <f>IF(ISNUMBER(SEARCH("*.unk*",D2348)),"Other Federal Awards",IF(ISERROR(VLOOKUP(D2348,'CFDA Program Titles Table'!A$2:C$2607,3,FALSE)),"",VLOOKUP(D2348,'CFDA Program Titles Table'!A$2:C$2607,3,FALSE)))</f>
        <v/>
      </c>
      <c r="J2348" s="70"/>
      <c r="K2348" s="70"/>
      <c r="L2348" s="2"/>
      <c r="M2348" s="10"/>
      <c r="N2348" s="10"/>
      <c r="R2348" s="17"/>
      <c r="S2348" s="106" t="str">
        <f>IFERROR(IF(J2348="Y", "Research And Development Programs Cluster:", VLOOKUP(D2348,'Cluster Info'!$A$2:$B$113,2,FALSE)), "Non Cluster:")</f>
        <v>Non Cluster:</v>
      </c>
      <c r="T2348" s="106">
        <f t="shared" si="180"/>
        <v>0</v>
      </c>
      <c r="U2348" s="106">
        <f t="shared" si="182"/>
        <v>0</v>
      </c>
      <c r="V2348" s="106">
        <f t="shared" si="183"/>
        <v>0</v>
      </c>
      <c r="W2348" s="119">
        <f t="shared" si="181"/>
        <v>0</v>
      </c>
      <c r="X2348" s="106">
        <f t="shared" si="184"/>
        <v>0</v>
      </c>
    </row>
    <row r="2349" spans="1:24" ht="14">
      <c r="A2349" s="198"/>
      <c r="D2349" s="1"/>
      <c r="E2349" s="1"/>
      <c r="F2349" s="187"/>
      <c r="G2349" s="187"/>
      <c r="H2349" s="80" t="str">
        <f>IF(ISERROR(IF(ISERROR(VLOOKUP((LEFT(D2349,2)),'Fed. Agency Identifier Table'!A$2:C$63,3,FALSE)),(VLOOKUP((LEFT(D2349,1)),'Fed. Agency Identifier Table'!A$2:C$63,3,FALSE)),(VLOOKUP((LEFT(D2349,2)),'Fed. Agency Identifier Table'!A$2:C$63,3,FALSE)))),"",(IF(ISERROR(VLOOKUP((LEFT(D2349,2)),'Fed. Agency Identifier Table'!A$2:C$63,3,FALSE)),(VLOOKUP((LEFT(D2349,1)),'Fed. Agency Identifier Table'!A$2:C$63,3,FALSE)),(VLOOKUP((LEFT(D2349,2)),'Fed. Agency Identifier Table'!A$2:C$63,3,FALSE)))))</f>
        <v/>
      </c>
      <c r="I2349" s="150" t="str">
        <f>IF(ISNUMBER(SEARCH("*.unk*",D2349)),"Other Federal Awards",IF(ISERROR(VLOOKUP(D2349,'CFDA Program Titles Table'!A$2:C$2607,3,FALSE)),"",VLOOKUP(D2349,'CFDA Program Titles Table'!A$2:C$2607,3,FALSE)))</f>
        <v/>
      </c>
      <c r="J2349" s="70"/>
      <c r="K2349" s="70"/>
      <c r="L2349" s="2"/>
      <c r="M2349" s="10"/>
      <c r="N2349" s="10"/>
      <c r="R2349" s="17"/>
      <c r="S2349" s="106" t="str">
        <f>IFERROR(IF(J2349="Y", "Research And Development Programs Cluster:", VLOOKUP(D2349,'Cluster Info'!$A$2:$B$113,2,FALSE)), "Non Cluster:")</f>
        <v>Non Cluster:</v>
      </c>
      <c r="T2349" s="106">
        <f t="shared" si="180"/>
        <v>0</v>
      </c>
      <c r="U2349" s="106">
        <f t="shared" si="182"/>
        <v>0</v>
      </c>
      <c r="V2349" s="106">
        <f t="shared" si="183"/>
        <v>0</v>
      </c>
      <c r="W2349" s="119">
        <f t="shared" si="181"/>
        <v>0</v>
      </c>
      <c r="X2349" s="106">
        <f t="shared" si="184"/>
        <v>0</v>
      </c>
    </row>
    <row r="2350" spans="1:24" ht="14">
      <c r="A2350" s="198"/>
      <c r="D2350" s="1"/>
      <c r="E2350" s="1"/>
      <c r="F2350" s="187"/>
      <c r="G2350" s="187"/>
      <c r="H2350" s="80" t="str">
        <f>IF(ISERROR(IF(ISERROR(VLOOKUP((LEFT(D2350,2)),'Fed. Agency Identifier Table'!A$2:C$63,3,FALSE)),(VLOOKUP((LEFT(D2350,1)),'Fed. Agency Identifier Table'!A$2:C$63,3,FALSE)),(VLOOKUP((LEFT(D2350,2)),'Fed. Agency Identifier Table'!A$2:C$63,3,FALSE)))),"",(IF(ISERROR(VLOOKUP((LEFT(D2350,2)),'Fed. Agency Identifier Table'!A$2:C$63,3,FALSE)),(VLOOKUP((LEFT(D2350,1)),'Fed. Agency Identifier Table'!A$2:C$63,3,FALSE)),(VLOOKUP((LEFT(D2350,2)),'Fed. Agency Identifier Table'!A$2:C$63,3,FALSE)))))</f>
        <v/>
      </c>
      <c r="I2350" s="150" t="str">
        <f>IF(ISNUMBER(SEARCH("*.unk*",D2350)),"Other Federal Awards",IF(ISERROR(VLOOKUP(D2350,'CFDA Program Titles Table'!A$2:C$2607,3,FALSE)),"",VLOOKUP(D2350,'CFDA Program Titles Table'!A$2:C$2607,3,FALSE)))</f>
        <v/>
      </c>
      <c r="J2350" s="70"/>
      <c r="K2350" s="70"/>
      <c r="L2350" s="2"/>
      <c r="M2350" s="10"/>
      <c r="N2350" s="10"/>
      <c r="R2350" s="17"/>
      <c r="S2350" s="106" t="str">
        <f>IFERROR(IF(J2350="Y", "Research And Development Programs Cluster:", VLOOKUP(D2350,'Cluster Info'!$A$2:$B$113,2,FALSE)), "Non Cluster:")</f>
        <v>Non Cluster:</v>
      </c>
      <c r="T2350" s="106">
        <f t="shared" si="180"/>
        <v>0</v>
      </c>
      <c r="U2350" s="106">
        <f t="shared" si="182"/>
        <v>0</v>
      </c>
      <c r="V2350" s="106">
        <f t="shared" si="183"/>
        <v>0</v>
      </c>
      <c r="W2350" s="119">
        <f t="shared" si="181"/>
        <v>0</v>
      </c>
      <c r="X2350" s="106">
        <f t="shared" si="184"/>
        <v>0</v>
      </c>
    </row>
    <row r="2351" spans="1:24" ht="14">
      <c r="A2351" s="198"/>
      <c r="D2351" s="1"/>
      <c r="E2351" s="1"/>
      <c r="F2351" s="187"/>
      <c r="G2351" s="187"/>
      <c r="H2351" s="80" t="str">
        <f>IF(ISERROR(IF(ISERROR(VLOOKUP((LEFT(D2351,2)),'Fed. Agency Identifier Table'!A$2:C$63,3,FALSE)),(VLOOKUP((LEFT(D2351,1)),'Fed. Agency Identifier Table'!A$2:C$63,3,FALSE)),(VLOOKUP((LEFT(D2351,2)),'Fed. Agency Identifier Table'!A$2:C$63,3,FALSE)))),"",(IF(ISERROR(VLOOKUP((LEFT(D2351,2)),'Fed. Agency Identifier Table'!A$2:C$63,3,FALSE)),(VLOOKUP((LEFT(D2351,1)),'Fed. Agency Identifier Table'!A$2:C$63,3,FALSE)),(VLOOKUP((LEFT(D2351,2)),'Fed. Agency Identifier Table'!A$2:C$63,3,FALSE)))))</f>
        <v/>
      </c>
      <c r="I2351" s="150" t="str">
        <f>IF(ISNUMBER(SEARCH("*.unk*",D2351)),"Other Federal Awards",IF(ISERROR(VLOOKUP(D2351,'CFDA Program Titles Table'!A$2:C$2607,3,FALSE)),"",VLOOKUP(D2351,'CFDA Program Titles Table'!A$2:C$2607,3,FALSE)))</f>
        <v/>
      </c>
      <c r="J2351" s="70"/>
      <c r="K2351" s="70"/>
      <c r="L2351" s="2"/>
      <c r="M2351" s="10"/>
      <c r="N2351" s="10"/>
      <c r="R2351" s="17"/>
      <c r="S2351" s="106" t="str">
        <f>IFERROR(IF(J2351="Y", "Research And Development Programs Cluster:", VLOOKUP(D2351,'Cluster Info'!$A$2:$B$113,2,FALSE)), "Non Cluster:")</f>
        <v>Non Cluster:</v>
      </c>
      <c r="T2351" s="106">
        <f t="shared" si="180"/>
        <v>0</v>
      </c>
      <c r="U2351" s="106">
        <f t="shared" si="182"/>
        <v>0</v>
      </c>
      <c r="V2351" s="106">
        <f t="shared" si="183"/>
        <v>0</v>
      </c>
      <c r="W2351" s="119">
        <f t="shared" si="181"/>
        <v>0</v>
      </c>
      <c r="X2351" s="106">
        <f t="shared" si="184"/>
        <v>0</v>
      </c>
    </row>
    <row r="2352" spans="1:24" ht="14">
      <c r="A2352" s="198"/>
      <c r="D2352" s="1"/>
      <c r="E2352" s="1"/>
      <c r="F2352" s="187"/>
      <c r="G2352" s="187"/>
      <c r="H2352" s="80" t="str">
        <f>IF(ISERROR(IF(ISERROR(VLOOKUP((LEFT(D2352,2)),'Fed. Agency Identifier Table'!A$2:C$63,3,FALSE)),(VLOOKUP((LEFT(D2352,1)),'Fed. Agency Identifier Table'!A$2:C$63,3,FALSE)),(VLOOKUP((LEFT(D2352,2)),'Fed. Agency Identifier Table'!A$2:C$63,3,FALSE)))),"",(IF(ISERROR(VLOOKUP((LEFT(D2352,2)),'Fed. Agency Identifier Table'!A$2:C$63,3,FALSE)),(VLOOKUP((LEFT(D2352,1)),'Fed. Agency Identifier Table'!A$2:C$63,3,FALSE)),(VLOOKUP((LEFT(D2352,2)),'Fed. Agency Identifier Table'!A$2:C$63,3,FALSE)))))</f>
        <v/>
      </c>
      <c r="I2352" s="150" t="str">
        <f>IF(ISNUMBER(SEARCH("*.unk*",D2352)),"Other Federal Awards",IF(ISERROR(VLOOKUP(D2352,'CFDA Program Titles Table'!A$2:C$2607,3,FALSE)),"",VLOOKUP(D2352,'CFDA Program Titles Table'!A$2:C$2607,3,FALSE)))</f>
        <v/>
      </c>
      <c r="J2352" s="70"/>
      <c r="K2352" s="70"/>
      <c r="L2352" s="2"/>
      <c r="M2352" s="10"/>
      <c r="N2352" s="10"/>
      <c r="R2352" s="17"/>
      <c r="S2352" s="106" t="str">
        <f>IFERROR(IF(J2352="Y", "Research And Development Programs Cluster:", VLOOKUP(D2352,'Cluster Info'!$A$2:$B$113,2,FALSE)), "Non Cluster:")</f>
        <v>Non Cluster:</v>
      </c>
      <c r="T2352" s="106">
        <f t="shared" si="180"/>
        <v>0</v>
      </c>
      <c r="U2352" s="106">
        <f t="shared" si="182"/>
        <v>0</v>
      </c>
      <c r="V2352" s="106">
        <f t="shared" si="183"/>
        <v>0</v>
      </c>
      <c r="W2352" s="119">
        <f t="shared" si="181"/>
        <v>0</v>
      </c>
      <c r="X2352" s="106">
        <f t="shared" si="184"/>
        <v>0</v>
      </c>
    </row>
    <row r="2353" spans="1:24" ht="14">
      <c r="A2353" s="198"/>
      <c r="D2353" s="1"/>
      <c r="E2353" s="1"/>
      <c r="F2353" s="187"/>
      <c r="G2353" s="187"/>
      <c r="H2353" s="80" t="str">
        <f>IF(ISERROR(IF(ISERROR(VLOOKUP((LEFT(D2353,2)),'Fed. Agency Identifier Table'!A$2:C$63,3,FALSE)),(VLOOKUP((LEFT(D2353,1)),'Fed. Agency Identifier Table'!A$2:C$63,3,FALSE)),(VLOOKUP((LEFT(D2353,2)),'Fed. Agency Identifier Table'!A$2:C$63,3,FALSE)))),"",(IF(ISERROR(VLOOKUP((LEFT(D2353,2)),'Fed. Agency Identifier Table'!A$2:C$63,3,FALSE)),(VLOOKUP((LEFT(D2353,1)),'Fed. Agency Identifier Table'!A$2:C$63,3,FALSE)),(VLOOKUP((LEFT(D2353,2)),'Fed. Agency Identifier Table'!A$2:C$63,3,FALSE)))))</f>
        <v/>
      </c>
      <c r="I2353" s="150" t="str">
        <f>IF(ISNUMBER(SEARCH("*.unk*",D2353)),"Other Federal Awards",IF(ISERROR(VLOOKUP(D2353,'CFDA Program Titles Table'!A$2:C$2607,3,FALSE)),"",VLOOKUP(D2353,'CFDA Program Titles Table'!A$2:C$2607,3,FALSE)))</f>
        <v/>
      </c>
      <c r="J2353" s="70"/>
      <c r="K2353" s="70"/>
      <c r="L2353" s="2"/>
      <c r="M2353" s="10"/>
      <c r="N2353" s="10"/>
      <c r="R2353" s="17"/>
      <c r="S2353" s="106" t="str">
        <f>IFERROR(IF(J2353="Y", "Research And Development Programs Cluster:", VLOOKUP(D2353,'Cluster Info'!$A$2:$B$113,2,FALSE)), "Non Cluster:")</f>
        <v>Non Cluster:</v>
      </c>
      <c r="T2353" s="106">
        <f t="shared" si="180"/>
        <v>0</v>
      </c>
      <c r="U2353" s="106">
        <f t="shared" si="182"/>
        <v>0</v>
      </c>
      <c r="V2353" s="106">
        <f t="shared" si="183"/>
        <v>0</v>
      </c>
      <c r="W2353" s="119">
        <f t="shared" si="181"/>
        <v>0</v>
      </c>
      <c r="X2353" s="106">
        <f t="shared" si="184"/>
        <v>0</v>
      </c>
    </row>
    <row r="2354" spans="1:24" ht="14">
      <c r="A2354" s="198"/>
      <c r="D2354" s="1"/>
      <c r="E2354" s="1"/>
      <c r="F2354" s="187"/>
      <c r="G2354" s="187"/>
      <c r="H2354" s="80" t="str">
        <f>IF(ISERROR(IF(ISERROR(VLOOKUP((LEFT(D2354,2)),'Fed. Agency Identifier Table'!A$2:C$63,3,FALSE)),(VLOOKUP((LEFT(D2354,1)),'Fed. Agency Identifier Table'!A$2:C$63,3,FALSE)),(VLOOKUP((LEFT(D2354,2)),'Fed. Agency Identifier Table'!A$2:C$63,3,FALSE)))),"",(IF(ISERROR(VLOOKUP((LEFT(D2354,2)),'Fed. Agency Identifier Table'!A$2:C$63,3,FALSE)),(VLOOKUP((LEFT(D2354,1)),'Fed. Agency Identifier Table'!A$2:C$63,3,FALSE)),(VLOOKUP((LEFT(D2354,2)),'Fed. Agency Identifier Table'!A$2:C$63,3,FALSE)))))</f>
        <v/>
      </c>
      <c r="I2354" s="150" t="str">
        <f>IF(ISNUMBER(SEARCH("*.unk*",D2354)),"Other Federal Awards",IF(ISERROR(VLOOKUP(D2354,'CFDA Program Titles Table'!A$2:C$2607,3,FALSE)),"",VLOOKUP(D2354,'CFDA Program Titles Table'!A$2:C$2607,3,FALSE)))</f>
        <v/>
      </c>
      <c r="J2354" s="70"/>
      <c r="K2354" s="70"/>
      <c r="L2354" s="2"/>
      <c r="M2354" s="10"/>
      <c r="N2354" s="10"/>
      <c r="R2354" s="17"/>
      <c r="S2354" s="106" t="str">
        <f>IFERROR(IF(J2354="Y", "Research And Development Programs Cluster:", VLOOKUP(D2354,'Cluster Info'!$A$2:$B$113,2,FALSE)), "Non Cluster:")</f>
        <v>Non Cluster:</v>
      </c>
      <c r="T2354" s="106">
        <f t="shared" si="180"/>
        <v>0</v>
      </c>
      <c r="U2354" s="106">
        <f t="shared" si="182"/>
        <v>0</v>
      </c>
      <c r="V2354" s="106">
        <f t="shared" si="183"/>
        <v>0</v>
      </c>
      <c r="W2354" s="119">
        <f t="shared" si="181"/>
        <v>0</v>
      </c>
      <c r="X2354" s="106">
        <f t="shared" si="184"/>
        <v>0</v>
      </c>
    </row>
    <row r="2355" spans="1:24" ht="14">
      <c r="A2355" s="198"/>
      <c r="D2355" s="1"/>
      <c r="E2355" s="1"/>
      <c r="F2355" s="187"/>
      <c r="G2355" s="187"/>
      <c r="H2355" s="80" t="str">
        <f>IF(ISERROR(IF(ISERROR(VLOOKUP((LEFT(D2355,2)),'Fed. Agency Identifier Table'!A$2:C$63,3,FALSE)),(VLOOKUP((LEFT(D2355,1)),'Fed. Agency Identifier Table'!A$2:C$63,3,FALSE)),(VLOOKUP((LEFT(D2355,2)),'Fed. Agency Identifier Table'!A$2:C$63,3,FALSE)))),"",(IF(ISERROR(VLOOKUP((LEFT(D2355,2)),'Fed. Agency Identifier Table'!A$2:C$63,3,FALSE)),(VLOOKUP((LEFT(D2355,1)),'Fed. Agency Identifier Table'!A$2:C$63,3,FALSE)),(VLOOKUP((LEFT(D2355,2)),'Fed. Agency Identifier Table'!A$2:C$63,3,FALSE)))))</f>
        <v/>
      </c>
      <c r="I2355" s="150" t="str">
        <f>IF(ISNUMBER(SEARCH("*.unk*",D2355)),"Other Federal Awards",IF(ISERROR(VLOOKUP(D2355,'CFDA Program Titles Table'!A$2:C$2607,3,FALSE)),"",VLOOKUP(D2355,'CFDA Program Titles Table'!A$2:C$2607,3,FALSE)))</f>
        <v/>
      </c>
      <c r="J2355" s="70"/>
      <c r="K2355" s="70"/>
      <c r="L2355" s="2"/>
      <c r="M2355" s="10"/>
      <c r="N2355" s="10"/>
      <c r="R2355" s="17"/>
      <c r="S2355" s="106" t="str">
        <f>IFERROR(IF(J2355="Y", "Research And Development Programs Cluster:", VLOOKUP(D2355,'Cluster Info'!$A$2:$B$113,2,FALSE)), "Non Cluster:")</f>
        <v>Non Cluster:</v>
      </c>
      <c r="T2355" s="106">
        <f t="shared" si="180"/>
        <v>0</v>
      </c>
      <c r="U2355" s="106">
        <f t="shared" si="182"/>
        <v>0</v>
      </c>
      <c r="V2355" s="106">
        <f t="shared" si="183"/>
        <v>0</v>
      </c>
      <c r="W2355" s="119">
        <f t="shared" si="181"/>
        <v>0</v>
      </c>
      <c r="X2355" s="106">
        <f t="shared" si="184"/>
        <v>0</v>
      </c>
    </row>
    <row r="2356" spans="1:24" ht="14">
      <c r="A2356" s="198"/>
      <c r="D2356" s="1"/>
      <c r="E2356" s="1"/>
      <c r="F2356" s="187"/>
      <c r="G2356" s="187"/>
      <c r="H2356" s="80" t="str">
        <f>IF(ISERROR(IF(ISERROR(VLOOKUP((LEFT(D2356,2)),'Fed. Agency Identifier Table'!A$2:C$63,3,FALSE)),(VLOOKUP((LEFT(D2356,1)),'Fed. Agency Identifier Table'!A$2:C$63,3,FALSE)),(VLOOKUP((LEFT(D2356,2)),'Fed. Agency Identifier Table'!A$2:C$63,3,FALSE)))),"",(IF(ISERROR(VLOOKUP((LEFT(D2356,2)),'Fed. Agency Identifier Table'!A$2:C$63,3,FALSE)),(VLOOKUP((LEFT(D2356,1)),'Fed. Agency Identifier Table'!A$2:C$63,3,FALSE)),(VLOOKUP((LEFT(D2356,2)),'Fed. Agency Identifier Table'!A$2:C$63,3,FALSE)))))</f>
        <v/>
      </c>
      <c r="I2356" s="150" t="str">
        <f>IF(ISNUMBER(SEARCH("*.unk*",D2356)),"Other Federal Awards",IF(ISERROR(VLOOKUP(D2356,'CFDA Program Titles Table'!A$2:C$2607,3,FALSE)),"",VLOOKUP(D2356,'CFDA Program Titles Table'!A$2:C$2607,3,FALSE)))</f>
        <v/>
      </c>
      <c r="J2356" s="70"/>
      <c r="K2356" s="70"/>
      <c r="L2356" s="2"/>
      <c r="M2356" s="10"/>
      <c r="N2356" s="10"/>
      <c r="R2356" s="17"/>
      <c r="S2356" s="106" t="str">
        <f>IFERROR(IF(J2356="Y", "Research And Development Programs Cluster:", VLOOKUP(D2356,'Cluster Info'!$A$2:$B$113,2,FALSE)), "Non Cluster:")</f>
        <v>Non Cluster:</v>
      </c>
      <c r="T2356" s="106">
        <f t="shared" si="180"/>
        <v>0</v>
      </c>
      <c r="U2356" s="106">
        <f t="shared" si="182"/>
        <v>0</v>
      </c>
      <c r="V2356" s="106">
        <f t="shared" si="183"/>
        <v>0</v>
      </c>
      <c r="W2356" s="119">
        <f t="shared" si="181"/>
        <v>0</v>
      </c>
      <c r="X2356" s="106">
        <f t="shared" si="184"/>
        <v>0</v>
      </c>
    </row>
    <row r="2357" spans="1:24" ht="14">
      <c r="A2357" s="198"/>
      <c r="D2357" s="1"/>
      <c r="E2357" s="1"/>
      <c r="F2357" s="187"/>
      <c r="G2357" s="187"/>
      <c r="H2357" s="80" t="str">
        <f>IF(ISERROR(IF(ISERROR(VLOOKUP((LEFT(D2357,2)),'Fed. Agency Identifier Table'!A$2:C$63,3,FALSE)),(VLOOKUP((LEFT(D2357,1)),'Fed. Agency Identifier Table'!A$2:C$63,3,FALSE)),(VLOOKUP((LEFT(D2357,2)),'Fed. Agency Identifier Table'!A$2:C$63,3,FALSE)))),"",(IF(ISERROR(VLOOKUP((LEFT(D2357,2)),'Fed. Agency Identifier Table'!A$2:C$63,3,FALSE)),(VLOOKUP((LEFT(D2357,1)),'Fed. Agency Identifier Table'!A$2:C$63,3,FALSE)),(VLOOKUP((LEFT(D2357,2)),'Fed. Agency Identifier Table'!A$2:C$63,3,FALSE)))))</f>
        <v/>
      </c>
      <c r="I2357" s="150" t="str">
        <f>IF(ISNUMBER(SEARCH("*.unk*",D2357)),"Other Federal Awards",IF(ISERROR(VLOOKUP(D2357,'CFDA Program Titles Table'!A$2:C$2607,3,FALSE)),"",VLOOKUP(D2357,'CFDA Program Titles Table'!A$2:C$2607,3,FALSE)))</f>
        <v/>
      </c>
      <c r="J2357" s="70"/>
      <c r="K2357" s="70"/>
      <c r="L2357" s="2"/>
      <c r="M2357" s="10"/>
      <c r="N2357" s="10"/>
      <c r="R2357" s="17"/>
      <c r="S2357" s="106" t="str">
        <f>IFERROR(IF(J2357="Y", "Research And Development Programs Cluster:", VLOOKUP(D2357,'Cluster Info'!$A$2:$B$113,2,FALSE)), "Non Cluster:")</f>
        <v>Non Cluster:</v>
      </c>
      <c r="T2357" s="106">
        <f t="shared" si="180"/>
        <v>0</v>
      </c>
      <c r="U2357" s="106">
        <f t="shared" si="182"/>
        <v>0</v>
      </c>
      <c r="V2357" s="106">
        <f t="shared" si="183"/>
        <v>0</v>
      </c>
      <c r="W2357" s="119">
        <f t="shared" si="181"/>
        <v>0</v>
      </c>
      <c r="X2357" s="106">
        <f t="shared" si="184"/>
        <v>0</v>
      </c>
    </row>
    <row r="2358" spans="1:24" ht="14">
      <c r="A2358" s="198"/>
      <c r="D2358" s="1"/>
      <c r="E2358" s="1"/>
      <c r="F2358" s="187"/>
      <c r="G2358" s="187"/>
      <c r="H2358" s="80" t="str">
        <f>IF(ISERROR(IF(ISERROR(VLOOKUP((LEFT(D2358,2)),'Fed. Agency Identifier Table'!A$2:C$63,3,FALSE)),(VLOOKUP((LEFT(D2358,1)),'Fed. Agency Identifier Table'!A$2:C$63,3,FALSE)),(VLOOKUP((LEFT(D2358,2)),'Fed. Agency Identifier Table'!A$2:C$63,3,FALSE)))),"",(IF(ISERROR(VLOOKUP((LEFT(D2358,2)),'Fed. Agency Identifier Table'!A$2:C$63,3,FALSE)),(VLOOKUP((LEFT(D2358,1)),'Fed. Agency Identifier Table'!A$2:C$63,3,FALSE)),(VLOOKUP((LEFT(D2358,2)),'Fed. Agency Identifier Table'!A$2:C$63,3,FALSE)))))</f>
        <v/>
      </c>
      <c r="I2358" s="150" t="str">
        <f>IF(ISNUMBER(SEARCH("*.unk*",D2358)),"Other Federal Awards",IF(ISERROR(VLOOKUP(D2358,'CFDA Program Titles Table'!A$2:C$2607,3,FALSE)),"",VLOOKUP(D2358,'CFDA Program Titles Table'!A$2:C$2607,3,FALSE)))</f>
        <v/>
      </c>
      <c r="J2358" s="70"/>
      <c r="K2358" s="70"/>
      <c r="L2358" s="2"/>
      <c r="M2358" s="10"/>
      <c r="N2358" s="10"/>
      <c r="R2358" s="17"/>
      <c r="S2358" s="106" t="str">
        <f>IFERROR(IF(J2358="Y", "Research And Development Programs Cluster:", VLOOKUP(D2358,'Cluster Info'!$A$2:$B$113,2,FALSE)), "Non Cluster:")</f>
        <v>Non Cluster:</v>
      </c>
      <c r="T2358" s="106">
        <f t="shared" si="180"/>
        <v>0</v>
      </c>
      <c r="U2358" s="106">
        <f t="shared" si="182"/>
        <v>0</v>
      </c>
      <c r="V2358" s="106">
        <f t="shared" si="183"/>
        <v>0</v>
      </c>
      <c r="W2358" s="119">
        <f t="shared" si="181"/>
        <v>0</v>
      </c>
      <c r="X2358" s="106">
        <f t="shared" si="184"/>
        <v>0</v>
      </c>
    </row>
    <row r="2359" spans="1:24" ht="14">
      <c r="A2359" s="198"/>
      <c r="D2359" s="1"/>
      <c r="E2359" s="1"/>
      <c r="F2359" s="187"/>
      <c r="G2359" s="187"/>
      <c r="H2359" s="80" t="str">
        <f>IF(ISERROR(IF(ISERROR(VLOOKUP((LEFT(D2359,2)),'Fed. Agency Identifier Table'!A$2:C$63,3,FALSE)),(VLOOKUP((LEFT(D2359,1)),'Fed. Agency Identifier Table'!A$2:C$63,3,FALSE)),(VLOOKUP((LEFT(D2359,2)),'Fed. Agency Identifier Table'!A$2:C$63,3,FALSE)))),"",(IF(ISERROR(VLOOKUP((LEFT(D2359,2)),'Fed. Agency Identifier Table'!A$2:C$63,3,FALSE)),(VLOOKUP((LEFT(D2359,1)),'Fed. Agency Identifier Table'!A$2:C$63,3,FALSE)),(VLOOKUP((LEFT(D2359,2)),'Fed. Agency Identifier Table'!A$2:C$63,3,FALSE)))))</f>
        <v/>
      </c>
      <c r="I2359" s="150" t="str">
        <f>IF(ISNUMBER(SEARCH("*.unk*",D2359)),"Other Federal Awards",IF(ISERROR(VLOOKUP(D2359,'CFDA Program Titles Table'!A$2:C$2607,3,FALSE)),"",VLOOKUP(D2359,'CFDA Program Titles Table'!A$2:C$2607,3,FALSE)))</f>
        <v/>
      </c>
      <c r="J2359" s="70"/>
      <c r="K2359" s="70"/>
      <c r="L2359" s="2"/>
      <c r="M2359" s="10"/>
      <c r="N2359" s="10"/>
      <c r="R2359" s="17"/>
      <c r="S2359" s="106" t="str">
        <f>IFERROR(IF(J2359="Y", "Research And Development Programs Cluster:", VLOOKUP(D2359,'Cluster Info'!$A$2:$B$113,2,FALSE)), "Non Cluster:")</f>
        <v>Non Cluster:</v>
      </c>
      <c r="T2359" s="106">
        <f t="shared" si="180"/>
        <v>0</v>
      </c>
      <c r="U2359" s="106">
        <f t="shared" si="182"/>
        <v>0</v>
      </c>
      <c r="V2359" s="106">
        <f t="shared" si="183"/>
        <v>0</v>
      </c>
      <c r="W2359" s="119">
        <f t="shared" si="181"/>
        <v>0</v>
      </c>
      <c r="X2359" s="106">
        <f t="shared" si="184"/>
        <v>0</v>
      </c>
    </row>
    <row r="2360" spans="1:24" ht="14">
      <c r="A2360" s="198"/>
      <c r="D2360" s="1"/>
      <c r="E2360" s="1"/>
      <c r="F2360" s="187"/>
      <c r="G2360" s="187"/>
      <c r="H2360" s="80" t="str">
        <f>IF(ISERROR(IF(ISERROR(VLOOKUP((LEFT(D2360,2)),'Fed. Agency Identifier Table'!A$2:C$63,3,FALSE)),(VLOOKUP((LEFT(D2360,1)),'Fed. Agency Identifier Table'!A$2:C$63,3,FALSE)),(VLOOKUP((LEFT(D2360,2)),'Fed. Agency Identifier Table'!A$2:C$63,3,FALSE)))),"",(IF(ISERROR(VLOOKUP((LEFT(D2360,2)),'Fed. Agency Identifier Table'!A$2:C$63,3,FALSE)),(VLOOKUP((LEFT(D2360,1)),'Fed. Agency Identifier Table'!A$2:C$63,3,FALSE)),(VLOOKUP((LEFT(D2360,2)),'Fed. Agency Identifier Table'!A$2:C$63,3,FALSE)))))</f>
        <v/>
      </c>
      <c r="I2360" s="150" t="str">
        <f>IF(ISNUMBER(SEARCH("*.unk*",D2360)),"Other Federal Awards",IF(ISERROR(VLOOKUP(D2360,'CFDA Program Titles Table'!A$2:C$2607,3,FALSE)),"",VLOOKUP(D2360,'CFDA Program Titles Table'!A$2:C$2607,3,FALSE)))</f>
        <v/>
      </c>
      <c r="J2360" s="70"/>
      <c r="K2360" s="70"/>
      <c r="L2360" s="2"/>
      <c r="M2360" s="10"/>
      <c r="N2360" s="10"/>
      <c r="R2360" s="17"/>
      <c r="S2360" s="106" t="str">
        <f>IFERROR(IF(J2360="Y", "Research And Development Programs Cluster:", VLOOKUP(D2360,'Cluster Info'!$A$2:$B$113,2,FALSE)), "Non Cluster:")</f>
        <v>Non Cluster:</v>
      </c>
      <c r="T2360" s="106">
        <f t="shared" si="180"/>
        <v>0</v>
      </c>
      <c r="U2360" s="106">
        <f t="shared" si="182"/>
        <v>0</v>
      </c>
      <c r="V2360" s="106">
        <f t="shared" si="183"/>
        <v>0</v>
      </c>
      <c r="W2360" s="119">
        <f t="shared" si="181"/>
        <v>0</v>
      </c>
      <c r="X2360" s="106">
        <f t="shared" si="184"/>
        <v>0</v>
      </c>
    </row>
    <row r="2361" spans="1:24" ht="14">
      <c r="A2361" s="198"/>
      <c r="D2361" s="1"/>
      <c r="E2361" s="1"/>
      <c r="F2361" s="187"/>
      <c r="G2361" s="187"/>
      <c r="H2361" s="80" t="str">
        <f>IF(ISERROR(IF(ISERROR(VLOOKUP((LEFT(D2361,2)),'Fed. Agency Identifier Table'!A$2:C$63,3,FALSE)),(VLOOKUP((LEFT(D2361,1)),'Fed. Agency Identifier Table'!A$2:C$63,3,FALSE)),(VLOOKUP((LEFT(D2361,2)),'Fed. Agency Identifier Table'!A$2:C$63,3,FALSE)))),"",(IF(ISERROR(VLOOKUP((LEFT(D2361,2)),'Fed. Agency Identifier Table'!A$2:C$63,3,FALSE)),(VLOOKUP((LEFT(D2361,1)),'Fed. Agency Identifier Table'!A$2:C$63,3,FALSE)),(VLOOKUP((LEFT(D2361,2)),'Fed. Agency Identifier Table'!A$2:C$63,3,FALSE)))))</f>
        <v/>
      </c>
      <c r="I2361" s="150" t="str">
        <f>IF(ISNUMBER(SEARCH("*.unk*",D2361)),"Other Federal Awards",IF(ISERROR(VLOOKUP(D2361,'CFDA Program Titles Table'!A$2:C$2607,3,FALSE)),"",VLOOKUP(D2361,'CFDA Program Titles Table'!A$2:C$2607,3,FALSE)))</f>
        <v/>
      </c>
      <c r="J2361" s="70"/>
      <c r="K2361" s="70"/>
      <c r="L2361" s="2"/>
      <c r="M2361" s="10"/>
      <c r="N2361" s="10"/>
      <c r="R2361" s="17"/>
      <c r="S2361" s="106" t="str">
        <f>IFERROR(IF(J2361="Y", "Research And Development Programs Cluster:", VLOOKUP(D2361,'Cluster Info'!$A$2:$B$113,2,FALSE)), "Non Cluster:")</f>
        <v>Non Cluster:</v>
      </c>
      <c r="T2361" s="106">
        <f t="shared" si="180"/>
        <v>0</v>
      </c>
      <c r="U2361" s="106">
        <f t="shared" si="182"/>
        <v>0</v>
      </c>
      <c r="V2361" s="106">
        <f t="shared" si="183"/>
        <v>0</v>
      </c>
      <c r="W2361" s="119">
        <f t="shared" si="181"/>
        <v>0</v>
      </c>
      <c r="X2361" s="106">
        <f t="shared" si="184"/>
        <v>0</v>
      </c>
    </row>
    <row r="2362" spans="1:24" ht="14">
      <c r="A2362" s="198"/>
      <c r="D2362" s="1"/>
      <c r="E2362" s="1"/>
      <c r="F2362" s="187"/>
      <c r="G2362" s="187"/>
      <c r="H2362" s="80" t="str">
        <f>IF(ISERROR(IF(ISERROR(VLOOKUP((LEFT(D2362,2)),'Fed. Agency Identifier Table'!A$2:C$63,3,FALSE)),(VLOOKUP((LEFT(D2362,1)),'Fed. Agency Identifier Table'!A$2:C$63,3,FALSE)),(VLOOKUP((LEFT(D2362,2)),'Fed. Agency Identifier Table'!A$2:C$63,3,FALSE)))),"",(IF(ISERROR(VLOOKUP((LEFT(D2362,2)),'Fed. Agency Identifier Table'!A$2:C$63,3,FALSE)),(VLOOKUP((LEFT(D2362,1)),'Fed. Agency Identifier Table'!A$2:C$63,3,FALSE)),(VLOOKUP((LEFT(D2362,2)),'Fed. Agency Identifier Table'!A$2:C$63,3,FALSE)))))</f>
        <v/>
      </c>
      <c r="I2362" s="150" t="str">
        <f>IF(ISNUMBER(SEARCH("*.unk*",D2362)),"Other Federal Awards",IF(ISERROR(VLOOKUP(D2362,'CFDA Program Titles Table'!A$2:C$2607,3,FALSE)),"",VLOOKUP(D2362,'CFDA Program Titles Table'!A$2:C$2607,3,FALSE)))</f>
        <v/>
      </c>
      <c r="J2362" s="70"/>
      <c r="K2362" s="70"/>
      <c r="L2362" s="2"/>
      <c r="M2362" s="10"/>
      <c r="N2362" s="10"/>
      <c r="R2362" s="17"/>
      <c r="S2362" s="106" t="str">
        <f>IFERROR(IF(J2362="Y", "Research And Development Programs Cluster:", VLOOKUP(D2362,'Cluster Info'!$A$2:$B$113,2,FALSE)), "Non Cluster:")</f>
        <v>Non Cluster:</v>
      </c>
      <c r="T2362" s="106">
        <f t="shared" si="180"/>
        <v>0</v>
      </c>
      <c r="U2362" s="106">
        <f t="shared" si="182"/>
        <v>0</v>
      </c>
      <c r="V2362" s="106">
        <f t="shared" si="183"/>
        <v>0</v>
      </c>
      <c r="W2362" s="119">
        <f t="shared" si="181"/>
        <v>0</v>
      </c>
      <c r="X2362" s="106">
        <f t="shared" si="184"/>
        <v>0</v>
      </c>
    </row>
    <row r="2363" spans="1:24" ht="14">
      <c r="A2363" s="198"/>
      <c r="D2363" s="1"/>
      <c r="E2363" s="1"/>
      <c r="F2363" s="187"/>
      <c r="G2363" s="187"/>
      <c r="H2363" s="80" t="str">
        <f>IF(ISERROR(IF(ISERROR(VLOOKUP((LEFT(D2363,2)),'Fed. Agency Identifier Table'!A$2:C$63,3,FALSE)),(VLOOKUP((LEFT(D2363,1)),'Fed. Agency Identifier Table'!A$2:C$63,3,FALSE)),(VLOOKUP((LEFT(D2363,2)),'Fed. Agency Identifier Table'!A$2:C$63,3,FALSE)))),"",(IF(ISERROR(VLOOKUP((LEFT(D2363,2)),'Fed. Agency Identifier Table'!A$2:C$63,3,FALSE)),(VLOOKUP((LEFT(D2363,1)),'Fed. Agency Identifier Table'!A$2:C$63,3,FALSE)),(VLOOKUP((LEFT(D2363,2)),'Fed. Agency Identifier Table'!A$2:C$63,3,FALSE)))))</f>
        <v/>
      </c>
      <c r="I2363" s="150" t="str">
        <f>IF(ISNUMBER(SEARCH("*.unk*",D2363)),"Other Federal Awards",IF(ISERROR(VLOOKUP(D2363,'CFDA Program Titles Table'!A$2:C$2607,3,FALSE)),"",VLOOKUP(D2363,'CFDA Program Titles Table'!A$2:C$2607,3,FALSE)))</f>
        <v/>
      </c>
      <c r="J2363" s="70"/>
      <c r="K2363" s="70"/>
      <c r="L2363" s="2"/>
      <c r="M2363" s="10"/>
      <c r="N2363" s="10"/>
      <c r="R2363" s="17"/>
      <c r="S2363" s="106" t="str">
        <f>IFERROR(IF(J2363="Y", "Research And Development Programs Cluster:", VLOOKUP(D2363,'Cluster Info'!$A$2:$B$113,2,FALSE)), "Non Cluster:")</f>
        <v>Non Cluster:</v>
      </c>
      <c r="T2363" s="106">
        <f t="shared" si="180"/>
        <v>0</v>
      </c>
      <c r="U2363" s="106">
        <f t="shared" si="182"/>
        <v>0</v>
      </c>
      <c r="V2363" s="106">
        <f t="shared" si="183"/>
        <v>0</v>
      </c>
      <c r="W2363" s="119">
        <f t="shared" si="181"/>
        <v>0</v>
      </c>
      <c r="X2363" s="106">
        <f t="shared" si="184"/>
        <v>0</v>
      </c>
    </row>
    <row r="2364" spans="1:24" ht="14">
      <c r="A2364" s="198"/>
      <c r="D2364" s="1"/>
      <c r="E2364" s="1"/>
      <c r="F2364" s="187"/>
      <c r="G2364" s="187"/>
      <c r="H2364" s="80" t="str">
        <f>IF(ISERROR(IF(ISERROR(VLOOKUP((LEFT(D2364,2)),'Fed. Agency Identifier Table'!A$2:C$63,3,FALSE)),(VLOOKUP((LEFT(D2364,1)),'Fed. Agency Identifier Table'!A$2:C$63,3,FALSE)),(VLOOKUP((LEFT(D2364,2)),'Fed. Agency Identifier Table'!A$2:C$63,3,FALSE)))),"",(IF(ISERROR(VLOOKUP((LEFT(D2364,2)),'Fed. Agency Identifier Table'!A$2:C$63,3,FALSE)),(VLOOKUP((LEFT(D2364,1)),'Fed. Agency Identifier Table'!A$2:C$63,3,FALSE)),(VLOOKUP((LEFT(D2364,2)),'Fed. Agency Identifier Table'!A$2:C$63,3,FALSE)))))</f>
        <v/>
      </c>
      <c r="I2364" s="150" t="str">
        <f>IF(ISNUMBER(SEARCH("*.unk*",D2364)),"Other Federal Awards",IF(ISERROR(VLOOKUP(D2364,'CFDA Program Titles Table'!A$2:C$2607,3,FALSE)),"",VLOOKUP(D2364,'CFDA Program Titles Table'!A$2:C$2607,3,FALSE)))</f>
        <v/>
      </c>
      <c r="J2364" s="70"/>
      <c r="K2364" s="70"/>
      <c r="L2364" s="2"/>
      <c r="M2364" s="10"/>
      <c r="N2364" s="10"/>
      <c r="R2364" s="17"/>
      <c r="S2364" s="106" t="str">
        <f>IFERROR(IF(J2364="Y", "Research And Development Programs Cluster:", VLOOKUP(D2364,'Cluster Info'!$A$2:$B$113,2,FALSE)), "Non Cluster:")</f>
        <v>Non Cluster:</v>
      </c>
      <c r="T2364" s="106">
        <f t="shared" si="180"/>
        <v>0</v>
      </c>
      <c r="U2364" s="106">
        <f t="shared" si="182"/>
        <v>0</v>
      </c>
      <c r="V2364" s="106">
        <f t="shared" si="183"/>
        <v>0</v>
      </c>
      <c r="W2364" s="119">
        <f t="shared" si="181"/>
        <v>0</v>
      </c>
      <c r="X2364" s="106">
        <f t="shared" si="184"/>
        <v>0</v>
      </c>
    </row>
    <row r="2365" spans="1:24" ht="14">
      <c r="A2365" s="198"/>
      <c r="D2365" s="1"/>
      <c r="E2365" s="1"/>
      <c r="F2365" s="187"/>
      <c r="G2365" s="187"/>
      <c r="H2365" s="80" t="str">
        <f>IF(ISERROR(IF(ISERROR(VLOOKUP((LEFT(D2365,2)),'Fed. Agency Identifier Table'!A$2:C$63,3,FALSE)),(VLOOKUP((LEFT(D2365,1)),'Fed. Agency Identifier Table'!A$2:C$63,3,FALSE)),(VLOOKUP((LEFT(D2365,2)),'Fed. Agency Identifier Table'!A$2:C$63,3,FALSE)))),"",(IF(ISERROR(VLOOKUP((LEFT(D2365,2)),'Fed. Agency Identifier Table'!A$2:C$63,3,FALSE)),(VLOOKUP((LEFT(D2365,1)),'Fed. Agency Identifier Table'!A$2:C$63,3,FALSE)),(VLOOKUP((LEFT(D2365,2)),'Fed. Agency Identifier Table'!A$2:C$63,3,FALSE)))))</f>
        <v/>
      </c>
      <c r="I2365" s="150" t="str">
        <f>IF(ISNUMBER(SEARCH("*.unk*",D2365)),"Other Federal Awards",IF(ISERROR(VLOOKUP(D2365,'CFDA Program Titles Table'!A$2:C$2607,3,FALSE)),"",VLOOKUP(D2365,'CFDA Program Titles Table'!A$2:C$2607,3,FALSE)))</f>
        <v/>
      </c>
      <c r="J2365" s="70"/>
      <c r="K2365" s="70"/>
      <c r="L2365" s="2"/>
      <c r="M2365" s="10"/>
      <c r="N2365" s="10"/>
      <c r="R2365" s="17"/>
      <c r="S2365" s="106" t="str">
        <f>IFERROR(IF(J2365="Y", "Research And Development Programs Cluster:", VLOOKUP(D2365,'Cluster Info'!$A$2:$B$113,2,FALSE)), "Non Cluster:")</f>
        <v>Non Cluster:</v>
      </c>
      <c r="T2365" s="106">
        <f t="shared" si="180"/>
        <v>0</v>
      </c>
      <c r="U2365" s="106">
        <f t="shared" si="182"/>
        <v>0</v>
      </c>
      <c r="V2365" s="106">
        <f t="shared" si="183"/>
        <v>0</v>
      </c>
      <c r="W2365" s="119">
        <f t="shared" si="181"/>
        <v>0</v>
      </c>
      <c r="X2365" s="106">
        <f t="shared" si="184"/>
        <v>0</v>
      </c>
    </row>
    <row r="2366" spans="1:24" ht="14">
      <c r="A2366" s="198"/>
      <c r="D2366" s="1"/>
      <c r="E2366" s="1"/>
      <c r="F2366" s="187"/>
      <c r="G2366" s="187"/>
      <c r="H2366" s="80" t="str">
        <f>IF(ISERROR(IF(ISERROR(VLOOKUP((LEFT(D2366,2)),'Fed. Agency Identifier Table'!A$2:C$63,3,FALSE)),(VLOOKUP((LEFT(D2366,1)),'Fed. Agency Identifier Table'!A$2:C$63,3,FALSE)),(VLOOKUP((LEFT(D2366,2)),'Fed. Agency Identifier Table'!A$2:C$63,3,FALSE)))),"",(IF(ISERROR(VLOOKUP((LEFT(D2366,2)),'Fed. Agency Identifier Table'!A$2:C$63,3,FALSE)),(VLOOKUP((LEFT(D2366,1)),'Fed. Agency Identifier Table'!A$2:C$63,3,FALSE)),(VLOOKUP((LEFT(D2366,2)),'Fed. Agency Identifier Table'!A$2:C$63,3,FALSE)))))</f>
        <v/>
      </c>
      <c r="I2366" s="150" t="str">
        <f>IF(ISNUMBER(SEARCH("*.unk*",D2366)),"Other Federal Awards",IF(ISERROR(VLOOKUP(D2366,'CFDA Program Titles Table'!A$2:C$2607,3,FALSE)),"",VLOOKUP(D2366,'CFDA Program Titles Table'!A$2:C$2607,3,FALSE)))</f>
        <v/>
      </c>
      <c r="J2366" s="70"/>
      <c r="K2366" s="70"/>
      <c r="L2366" s="2"/>
      <c r="M2366" s="10"/>
      <c r="N2366" s="10"/>
      <c r="R2366" s="17"/>
      <c r="S2366" s="106" t="str">
        <f>IFERROR(IF(J2366="Y", "Research And Development Programs Cluster:", VLOOKUP(D2366,'Cluster Info'!$A$2:$B$113,2,FALSE)), "Non Cluster:")</f>
        <v>Non Cluster:</v>
      </c>
      <c r="T2366" s="106">
        <f t="shared" si="180"/>
        <v>0</v>
      </c>
      <c r="U2366" s="106">
        <f t="shared" si="182"/>
        <v>0</v>
      </c>
      <c r="V2366" s="106">
        <f t="shared" si="183"/>
        <v>0</v>
      </c>
      <c r="W2366" s="119">
        <f t="shared" si="181"/>
        <v>0</v>
      </c>
      <c r="X2366" s="106">
        <f t="shared" si="184"/>
        <v>0</v>
      </c>
    </row>
    <row r="2367" spans="1:24" ht="14">
      <c r="A2367" s="198"/>
      <c r="D2367" s="1"/>
      <c r="E2367" s="1"/>
      <c r="F2367" s="187"/>
      <c r="G2367" s="187"/>
      <c r="H2367" s="80" t="str">
        <f>IF(ISERROR(IF(ISERROR(VLOOKUP((LEFT(D2367,2)),'Fed. Agency Identifier Table'!A$2:C$63,3,FALSE)),(VLOOKUP((LEFT(D2367,1)),'Fed. Agency Identifier Table'!A$2:C$63,3,FALSE)),(VLOOKUP((LEFT(D2367,2)),'Fed. Agency Identifier Table'!A$2:C$63,3,FALSE)))),"",(IF(ISERROR(VLOOKUP((LEFT(D2367,2)),'Fed. Agency Identifier Table'!A$2:C$63,3,FALSE)),(VLOOKUP((LEFT(D2367,1)),'Fed. Agency Identifier Table'!A$2:C$63,3,FALSE)),(VLOOKUP((LEFT(D2367,2)),'Fed. Agency Identifier Table'!A$2:C$63,3,FALSE)))))</f>
        <v/>
      </c>
      <c r="I2367" s="150" t="str">
        <f>IF(ISNUMBER(SEARCH("*.unk*",D2367)),"Other Federal Awards",IF(ISERROR(VLOOKUP(D2367,'CFDA Program Titles Table'!A$2:C$2607,3,FALSE)),"",VLOOKUP(D2367,'CFDA Program Titles Table'!A$2:C$2607,3,FALSE)))</f>
        <v/>
      </c>
      <c r="J2367" s="70"/>
      <c r="K2367" s="70"/>
      <c r="L2367" s="2"/>
      <c r="M2367" s="10"/>
      <c r="N2367" s="10"/>
      <c r="R2367" s="17"/>
      <c r="S2367" s="106" t="str">
        <f>IFERROR(IF(J2367="Y", "Research And Development Programs Cluster:", VLOOKUP(D2367,'Cluster Info'!$A$2:$B$113,2,FALSE)), "Non Cluster:")</f>
        <v>Non Cluster:</v>
      </c>
      <c r="T2367" s="106">
        <f t="shared" si="180"/>
        <v>0</v>
      </c>
      <c r="U2367" s="106">
        <f t="shared" si="182"/>
        <v>0</v>
      </c>
      <c r="V2367" s="106">
        <f t="shared" si="183"/>
        <v>0</v>
      </c>
      <c r="W2367" s="119">
        <f t="shared" si="181"/>
        <v>0</v>
      </c>
      <c r="X2367" s="106">
        <f t="shared" si="184"/>
        <v>0</v>
      </c>
    </row>
    <row r="2368" spans="1:24" ht="14">
      <c r="A2368" s="198"/>
      <c r="D2368" s="1"/>
      <c r="E2368" s="1"/>
      <c r="F2368" s="187"/>
      <c r="G2368" s="187"/>
      <c r="H2368" s="80" t="str">
        <f>IF(ISERROR(IF(ISERROR(VLOOKUP((LEFT(D2368,2)),'Fed. Agency Identifier Table'!A$2:C$63,3,FALSE)),(VLOOKUP((LEFT(D2368,1)),'Fed. Agency Identifier Table'!A$2:C$63,3,FALSE)),(VLOOKUP((LEFT(D2368,2)),'Fed. Agency Identifier Table'!A$2:C$63,3,FALSE)))),"",(IF(ISERROR(VLOOKUP((LEFT(D2368,2)),'Fed. Agency Identifier Table'!A$2:C$63,3,FALSE)),(VLOOKUP((LEFT(D2368,1)),'Fed. Agency Identifier Table'!A$2:C$63,3,FALSE)),(VLOOKUP((LEFT(D2368,2)),'Fed. Agency Identifier Table'!A$2:C$63,3,FALSE)))))</f>
        <v/>
      </c>
      <c r="I2368" s="150" t="str">
        <f>IF(ISNUMBER(SEARCH("*.unk*",D2368)),"Other Federal Awards",IF(ISERROR(VLOOKUP(D2368,'CFDA Program Titles Table'!A$2:C$2607,3,FALSE)),"",VLOOKUP(D2368,'CFDA Program Titles Table'!A$2:C$2607,3,FALSE)))</f>
        <v/>
      </c>
      <c r="J2368" s="70"/>
      <c r="K2368" s="70"/>
      <c r="L2368" s="2"/>
      <c r="M2368" s="10"/>
      <c r="N2368" s="10"/>
      <c r="R2368" s="17"/>
      <c r="S2368" s="106" t="str">
        <f>IFERROR(IF(J2368="Y", "Research And Development Programs Cluster:", VLOOKUP(D2368,'Cluster Info'!$A$2:$B$113,2,FALSE)), "Non Cluster:")</f>
        <v>Non Cluster:</v>
      </c>
      <c r="T2368" s="106">
        <f t="shared" si="180"/>
        <v>0</v>
      </c>
      <c r="U2368" s="106">
        <f t="shared" si="182"/>
        <v>0</v>
      </c>
      <c r="V2368" s="106">
        <f t="shared" si="183"/>
        <v>0</v>
      </c>
      <c r="W2368" s="119">
        <f t="shared" si="181"/>
        <v>0</v>
      </c>
      <c r="X2368" s="106">
        <f t="shared" si="184"/>
        <v>0</v>
      </c>
    </row>
    <row r="2369" spans="1:24" ht="14">
      <c r="A2369" s="198"/>
      <c r="D2369" s="1"/>
      <c r="E2369" s="1"/>
      <c r="F2369" s="187"/>
      <c r="G2369" s="187"/>
      <c r="H2369" s="80" t="str">
        <f>IF(ISERROR(IF(ISERROR(VLOOKUP((LEFT(D2369,2)),'Fed. Agency Identifier Table'!A$2:C$63,3,FALSE)),(VLOOKUP((LEFT(D2369,1)),'Fed. Agency Identifier Table'!A$2:C$63,3,FALSE)),(VLOOKUP((LEFT(D2369,2)),'Fed. Agency Identifier Table'!A$2:C$63,3,FALSE)))),"",(IF(ISERROR(VLOOKUP((LEFT(D2369,2)),'Fed. Agency Identifier Table'!A$2:C$63,3,FALSE)),(VLOOKUP((LEFT(D2369,1)),'Fed. Agency Identifier Table'!A$2:C$63,3,FALSE)),(VLOOKUP((LEFT(D2369,2)),'Fed. Agency Identifier Table'!A$2:C$63,3,FALSE)))))</f>
        <v/>
      </c>
      <c r="I2369" s="150" t="str">
        <f>IF(ISNUMBER(SEARCH("*.unk*",D2369)),"Other Federal Awards",IF(ISERROR(VLOOKUP(D2369,'CFDA Program Titles Table'!A$2:C$2607,3,FALSE)),"",VLOOKUP(D2369,'CFDA Program Titles Table'!A$2:C$2607,3,FALSE)))</f>
        <v/>
      </c>
      <c r="J2369" s="70"/>
      <c r="K2369" s="70"/>
      <c r="L2369" s="2"/>
      <c r="M2369" s="10"/>
      <c r="N2369" s="10"/>
      <c r="R2369" s="17"/>
      <c r="S2369" s="106" t="str">
        <f>IFERROR(IF(J2369="Y", "Research And Development Programs Cluster:", VLOOKUP(D2369,'Cluster Info'!$A$2:$B$113,2,FALSE)), "Non Cluster:")</f>
        <v>Non Cluster:</v>
      </c>
      <c r="T2369" s="106">
        <f t="shared" si="180"/>
        <v>0</v>
      </c>
      <c r="U2369" s="106">
        <f t="shared" si="182"/>
        <v>0</v>
      </c>
      <c r="V2369" s="106">
        <f t="shared" si="183"/>
        <v>0</v>
      </c>
      <c r="W2369" s="119">
        <f t="shared" si="181"/>
        <v>0</v>
      </c>
      <c r="X2369" s="106">
        <f t="shared" si="184"/>
        <v>0</v>
      </c>
    </row>
    <row r="2370" spans="1:24" ht="14">
      <c r="A2370" s="198"/>
      <c r="D2370" s="1"/>
      <c r="E2370" s="1"/>
      <c r="F2370" s="187"/>
      <c r="G2370" s="187"/>
      <c r="H2370" s="80" t="str">
        <f>IF(ISERROR(IF(ISERROR(VLOOKUP((LEFT(D2370,2)),'Fed. Agency Identifier Table'!A$2:C$63,3,FALSE)),(VLOOKUP((LEFT(D2370,1)),'Fed. Agency Identifier Table'!A$2:C$63,3,FALSE)),(VLOOKUP((LEFT(D2370,2)),'Fed. Agency Identifier Table'!A$2:C$63,3,FALSE)))),"",(IF(ISERROR(VLOOKUP((LEFT(D2370,2)),'Fed. Agency Identifier Table'!A$2:C$63,3,FALSE)),(VLOOKUP((LEFT(D2370,1)),'Fed. Agency Identifier Table'!A$2:C$63,3,FALSE)),(VLOOKUP((LEFT(D2370,2)),'Fed. Agency Identifier Table'!A$2:C$63,3,FALSE)))))</f>
        <v/>
      </c>
      <c r="I2370" s="150" t="str">
        <f>IF(ISNUMBER(SEARCH("*.unk*",D2370)),"Other Federal Awards",IF(ISERROR(VLOOKUP(D2370,'CFDA Program Titles Table'!A$2:C$2607,3,FALSE)),"",VLOOKUP(D2370,'CFDA Program Titles Table'!A$2:C$2607,3,FALSE)))</f>
        <v/>
      </c>
      <c r="J2370" s="70"/>
      <c r="K2370" s="70"/>
      <c r="L2370" s="2"/>
      <c r="M2370" s="10"/>
      <c r="N2370" s="10"/>
      <c r="R2370" s="17"/>
      <c r="S2370" s="106" t="str">
        <f>IFERROR(IF(J2370="Y", "Research And Development Programs Cluster:", VLOOKUP(D2370,'Cluster Info'!$A$2:$B$113,2,FALSE)), "Non Cluster:")</f>
        <v>Non Cluster:</v>
      </c>
      <c r="T2370" s="106">
        <f t="shared" ref="T2370:T2433" si="185">IF(E2370="Y","ARRA - "&amp;N2370, N2370)</f>
        <v>0</v>
      </c>
      <c r="U2370" s="106">
        <f t="shared" si="182"/>
        <v>0</v>
      </c>
      <c r="V2370" s="106">
        <f t="shared" si="183"/>
        <v>0</v>
      </c>
      <c r="W2370" s="119">
        <f t="shared" ref="W2370:W2433" si="186">IF(AND(J2370="Y",I2370="Other Federal Awards"),(LEFT(D2370,2)&amp;".RD"),D2370)</f>
        <v>0</v>
      </c>
      <c r="X2370" s="106">
        <f t="shared" si="184"/>
        <v>0</v>
      </c>
    </row>
    <row r="2371" spans="1:24" ht="14">
      <c r="A2371" s="198"/>
      <c r="D2371" s="1"/>
      <c r="E2371" s="1"/>
      <c r="F2371" s="187"/>
      <c r="G2371" s="187"/>
      <c r="H2371" s="80" t="str">
        <f>IF(ISERROR(IF(ISERROR(VLOOKUP((LEFT(D2371,2)),'Fed. Agency Identifier Table'!A$2:C$63,3,FALSE)),(VLOOKUP((LEFT(D2371,1)),'Fed. Agency Identifier Table'!A$2:C$63,3,FALSE)),(VLOOKUP((LEFT(D2371,2)),'Fed. Agency Identifier Table'!A$2:C$63,3,FALSE)))),"",(IF(ISERROR(VLOOKUP((LEFT(D2371,2)),'Fed. Agency Identifier Table'!A$2:C$63,3,FALSE)),(VLOOKUP((LEFT(D2371,1)),'Fed. Agency Identifier Table'!A$2:C$63,3,FALSE)),(VLOOKUP((LEFT(D2371,2)),'Fed. Agency Identifier Table'!A$2:C$63,3,FALSE)))))</f>
        <v/>
      </c>
      <c r="I2371" s="150" t="str">
        <f>IF(ISNUMBER(SEARCH("*.unk*",D2371)),"Other Federal Awards",IF(ISERROR(VLOOKUP(D2371,'CFDA Program Titles Table'!A$2:C$2607,3,FALSE)),"",VLOOKUP(D2371,'CFDA Program Titles Table'!A$2:C$2607,3,FALSE)))</f>
        <v/>
      </c>
      <c r="J2371" s="70"/>
      <c r="K2371" s="70"/>
      <c r="L2371" s="2"/>
      <c r="M2371" s="10"/>
      <c r="N2371" s="10"/>
      <c r="R2371" s="17"/>
      <c r="S2371" s="106" t="str">
        <f>IFERROR(IF(J2371="Y", "Research And Development Programs Cluster:", VLOOKUP(D2371,'Cluster Info'!$A$2:$B$113,2,FALSE)), "Non Cluster:")</f>
        <v>Non Cluster:</v>
      </c>
      <c r="T2371" s="106">
        <f t="shared" si="185"/>
        <v>0</v>
      </c>
      <c r="U2371" s="106">
        <f t="shared" ref="U2371:U2434" si="187">IF(F2371="Y","COVID-19 - "&amp;N2371, N2371)</f>
        <v>0</v>
      </c>
      <c r="V2371" s="106">
        <f t="shared" ref="V2371:V2434" si="188">IF(G2371="Y","ARP - "&amp;N2371, N2371)</f>
        <v>0</v>
      </c>
      <c r="W2371" s="119">
        <f t="shared" si="186"/>
        <v>0</v>
      </c>
      <c r="X2371" s="106">
        <f t="shared" ref="X2371:X2434" si="189">O2371-P2371</f>
        <v>0</v>
      </c>
    </row>
    <row r="2372" spans="1:24" ht="14">
      <c r="A2372" s="198"/>
      <c r="D2372" s="1"/>
      <c r="E2372" s="1"/>
      <c r="F2372" s="187"/>
      <c r="G2372" s="187"/>
      <c r="H2372" s="80" t="str">
        <f>IF(ISERROR(IF(ISERROR(VLOOKUP((LEFT(D2372,2)),'Fed. Agency Identifier Table'!A$2:C$63,3,FALSE)),(VLOOKUP((LEFT(D2372,1)),'Fed. Agency Identifier Table'!A$2:C$63,3,FALSE)),(VLOOKUP((LEFT(D2372,2)),'Fed. Agency Identifier Table'!A$2:C$63,3,FALSE)))),"",(IF(ISERROR(VLOOKUP((LEFT(D2372,2)),'Fed. Agency Identifier Table'!A$2:C$63,3,FALSE)),(VLOOKUP((LEFT(D2372,1)),'Fed. Agency Identifier Table'!A$2:C$63,3,FALSE)),(VLOOKUP((LEFT(D2372,2)),'Fed. Agency Identifier Table'!A$2:C$63,3,FALSE)))))</f>
        <v/>
      </c>
      <c r="I2372" s="150" t="str">
        <f>IF(ISNUMBER(SEARCH("*.unk*",D2372)),"Other Federal Awards",IF(ISERROR(VLOOKUP(D2372,'CFDA Program Titles Table'!A$2:C$2607,3,FALSE)),"",VLOOKUP(D2372,'CFDA Program Titles Table'!A$2:C$2607,3,FALSE)))</f>
        <v/>
      </c>
      <c r="J2372" s="70"/>
      <c r="K2372" s="70"/>
      <c r="L2372" s="2"/>
      <c r="M2372" s="10"/>
      <c r="N2372" s="10"/>
      <c r="R2372" s="17"/>
      <c r="S2372" s="106" t="str">
        <f>IFERROR(IF(J2372="Y", "Research And Development Programs Cluster:", VLOOKUP(D2372,'Cluster Info'!$A$2:$B$113,2,FALSE)), "Non Cluster:")</f>
        <v>Non Cluster:</v>
      </c>
      <c r="T2372" s="106">
        <f t="shared" si="185"/>
        <v>0</v>
      </c>
      <c r="U2372" s="106">
        <f t="shared" si="187"/>
        <v>0</v>
      </c>
      <c r="V2372" s="106">
        <f t="shared" si="188"/>
        <v>0</v>
      </c>
      <c r="W2372" s="119">
        <f t="shared" si="186"/>
        <v>0</v>
      </c>
      <c r="X2372" s="106">
        <f t="shared" si="189"/>
        <v>0</v>
      </c>
    </row>
    <row r="2373" spans="1:24" ht="14">
      <c r="A2373" s="198"/>
      <c r="D2373" s="1"/>
      <c r="E2373" s="1"/>
      <c r="F2373" s="187"/>
      <c r="G2373" s="187"/>
      <c r="H2373" s="80" t="str">
        <f>IF(ISERROR(IF(ISERROR(VLOOKUP((LEFT(D2373,2)),'Fed. Agency Identifier Table'!A$2:C$63,3,FALSE)),(VLOOKUP((LEFT(D2373,1)),'Fed. Agency Identifier Table'!A$2:C$63,3,FALSE)),(VLOOKUP((LEFT(D2373,2)),'Fed. Agency Identifier Table'!A$2:C$63,3,FALSE)))),"",(IF(ISERROR(VLOOKUP((LEFT(D2373,2)),'Fed. Agency Identifier Table'!A$2:C$63,3,FALSE)),(VLOOKUP((LEFT(D2373,1)),'Fed. Agency Identifier Table'!A$2:C$63,3,FALSE)),(VLOOKUP((LEFT(D2373,2)),'Fed. Agency Identifier Table'!A$2:C$63,3,FALSE)))))</f>
        <v/>
      </c>
      <c r="I2373" s="150" t="str">
        <f>IF(ISNUMBER(SEARCH("*.unk*",D2373)),"Other Federal Awards",IF(ISERROR(VLOOKUP(D2373,'CFDA Program Titles Table'!A$2:C$2607,3,FALSE)),"",VLOOKUP(D2373,'CFDA Program Titles Table'!A$2:C$2607,3,FALSE)))</f>
        <v/>
      </c>
      <c r="J2373" s="70"/>
      <c r="K2373" s="70"/>
      <c r="L2373" s="2"/>
      <c r="M2373" s="10"/>
      <c r="N2373" s="10"/>
      <c r="R2373" s="17"/>
      <c r="S2373" s="106" t="str">
        <f>IFERROR(IF(J2373="Y", "Research And Development Programs Cluster:", VLOOKUP(D2373,'Cluster Info'!$A$2:$B$113,2,FALSE)), "Non Cluster:")</f>
        <v>Non Cluster:</v>
      </c>
      <c r="T2373" s="106">
        <f t="shared" si="185"/>
        <v>0</v>
      </c>
      <c r="U2373" s="106">
        <f t="shared" si="187"/>
        <v>0</v>
      </c>
      <c r="V2373" s="106">
        <f t="shared" si="188"/>
        <v>0</v>
      </c>
      <c r="W2373" s="119">
        <f t="shared" si="186"/>
        <v>0</v>
      </c>
      <c r="X2373" s="106">
        <f t="shared" si="189"/>
        <v>0</v>
      </c>
    </row>
    <row r="2374" spans="1:24" ht="14">
      <c r="A2374" s="198"/>
      <c r="D2374" s="1"/>
      <c r="E2374" s="1"/>
      <c r="F2374" s="187"/>
      <c r="G2374" s="187"/>
      <c r="H2374" s="80" t="str">
        <f>IF(ISERROR(IF(ISERROR(VLOOKUP((LEFT(D2374,2)),'Fed. Agency Identifier Table'!A$2:C$63,3,FALSE)),(VLOOKUP((LEFT(D2374,1)),'Fed. Agency Identifier Table'!A$2:C$63,3,FALSE)),(VLOOKUP((LEFT(D2374,2)),'Fed. Agency Identifier Table'!A$2:C$63,3,FALSE)))),"",(IF(ISERROR(VLOOKUP((LEFT(D2374,2)),'Fed. Agency Identifier Table'!A$2:C$63,3,FALSE)),(VLOOKUP((LEFT(D2374,1)),'Fed. Agency Identifier Table'!A$2:C$63,3,FALSE)),(VLOOKUP((LEFT(D2374,2)),'Fed. Agency Identifier Table'!A$2:C$63,3,FALSE)))))</f>
        <v/>
      </c>
      <c r="I2374" s="150" t="str">
        <f>IF(ISNUMBER(SEARCH("*.unk*",D2374)),"Other Federal Awards",IF(ISERROR(VLOOKUP(D2374,'CFDA Program Titles Table'!A$2:C$2607,3,FALSE)),"",VLOOKUP(D2374,'CFDA Program Titles Table'!A$2:C$2607,3,FALSE)))</f>
        <v/>
      </c>
      <c r="J2374" s="70"/>
      <c r="K2374" s="70"/>
      <c r="L2374" s="2"/>
      <c r="M2374" s="10"/>
      <c r="N2374" s="10"/>
      <c r="R2374" s="17"/>
      <c r="S2374" s="106" t="str">
        <f>IFERROR(IF(J2374="Y", "Research And Development Programs Cluster:", VLOOKUP(D2374,'Cluster Info'!$A$2:$B$113,2,FALSE)), "Non Cluster:")</f>
        <v>Non Cluster:</v>
      </c>
      <c r="T2374" s="106">
        <f t="shared" si="185"/>
        <v>0</v>
      </c>
      <c r="U2374" s="106">
        <f t="shared" si="187"/>
        <v>0</v>
      </c>
      <c r="V2374" s="106">
        <f t="shared" si="188"/>
        <v>0</v>
      </c>
      <c r="W2374" s="119">
        <f t="shared" si="186"/>
        <v>0</v>
      </c>
      <c r="X2374" s="106">
        <f t="shared" si="189"/>
        <v>0</v>
      </c>
    </row>
    <row r="2375" spans="1:24" ht="14">
      <c r="A2375" s="198"/>
      <c r="D2375" s="1"/>
      <c r="E2375" s="1"/>
      <c r="F2375" s="187"/>
      <c r="G2375" s="187"/>
      <c r="H2375" s="80" t="str">
        <f>IF(ISERROR(IF(ISERROR(VLOOKUP((LEFT(D2375,2)),'Fed. Agency Identifier Table'!A$2:C$63,3,FALSE)),(VLOOKUP((LEFT(D2375,1)),'Fed. Agency Identifier Table'!A$2:C$63,3,FALSE)),(VLOOKUP((LEFT(D2375,2)),'Fed. Agency Identifier Table'!A$2:C$63,3,FALSE)))),"",(IF(ISERROR(VLOOKUP((LEFT(D2375,2)),'Fed. Agency Identifier Table'!A$2:C$63,3,FALSE)),(VLOOKUP((LEFT(D2375,1)),'Fed. Agency Identifier Table'!A$2:C$63,3,FALSE)),(VLOOKUP((LEFT(D2375,2)),'Fed. Agency Identifier Table'!A$2:C$63,3,FALSE)))))</f>
        <v/>
      </c>
      <c r="I2375" s="150" t="str">
        <f>IF(ISNUMBER(SEARCH("*.unk*",D2375)),"Other Federal Awards",IF(ISERROR(VLOOKUP(D2375,'CFDA Program Titles Table'!A$2:C$2607,3,FALSE)),"",VLOOKUP(D2375,'CFDA Program Titles Table'!A$2:C$2607,3,FALSE)))</f>
        <v/>
      </c>
      <c r="J2375" s="70"/>
      <c r="K2375" s="70"/>
      <c r="L2375" s="2"/>
      <c r="M2375" s="10"/>
      <c r="N2375" s="10"/>
      <c r="R2375" s="17"/>
      <c r="S2375" s="106" t="str">
        <f>IFERROR(IF(J2375="Y", "Research And Development Programs Cluster:", VLOOKUP(D2375,'Cluster Info'!$A$2:$B$113,2,FALSE)), "Non Cluster:")</f>
        <v>Non Cluster:</v>
      </c>
      <c r="T2375" s="106">
        <f t="shared" si="185"/>
        <v>0</v>
      </c>
      <c r="U2375" s="106">
        <f t="shared" si="187"/>
        <v>0</v>
      </c>
      <c r="V2375" s="106">
        <f t="shared" si="188"/>
        <v>0</v>
      </c>
      <c r="W2375" s="119">
        <f t="shared" si="186"/>
        <v>0</v>
      </c>
      <c r="X2375" s="106">
        <f t="shared" si="189"/>
        <v>0</v>
      </c>
    </row>
    <row r="2376" spans="1:24" ht="14">
      <c r="A2376" s="198"/>
      <c r="D2376" s="1"/>
      <c r="E2376" s="1"/>
      <c r="F2376" s="187"/>
      <c r="G2376" s="187"/>
      <c r="H2376" s="80" t="str">
        <f>IF(ISERROR(IF(ISERROR(VLOOKUP((LEFT(D2376,2)),'Fed. Agency Identifier Table'!A$2:C$63,3,FALSE)),(VLOOKUP((LEFT(D2376,1)),'Fed. Agency Identifier Table'!A$2:C$63,3,FALSE)),(VLOOKUP((LEFT(D2376,2)),'Fed. Agency Identifier Table'!A$2:C$63,3,FALSE)))),"",(IF(ISERROR(VLOOKUP((LEFT(D2376,2)),'Fed. Agency Identifier Table'!A$2:C$63,3,FALSE)),(VLOOKUP((LEFT(D2376,1)),'Fed. Agency Identifier Table'!A$2:C$63,3,FALSE)),(VLOOKUP((LEFT(D2376,2)),'Fed. Agency Identifier Table'!A$2:C$63,3,FALSE)))))</f>
        <v/>
      </c>
      <c r="I2376" s="150" t="str">
        <f>IF(ISNUMBER(SEARCH("*.unk*",D2376)),"Other Federal Awards",IF(ISERROR(VLOOKUP(D2376,'CFDA Program Titles Table'!A$2:C$2607,3,FALSE)),"",VLOOKUP(D2376,'CFDA Program Titles Table'!A$2:C$2607,3,FALSE)))</f>
        <v/>
      </c>
      <c r="J2376" s="70"/>
      <c r="K2376" s="70"/>
      <c r="L2376" s="2"/>
      <c r="M2376" s="10"/>
      <c r="N2376" s="10"/>
      <c r="R2376" s="17"/>
      <c r="S2376" s="106" t="str">
        <f>IFERROR(IF(J2376="Y", "Research And Development Programs Cluster:", VLOOKUP(D2376,'Cluster Info'!$A$2:$B$113,2,FALSE)), "Non Cluster:")</f>
        <v>Non Cluster:</v>
      </c>
      <c r="T2376" s="106">
        <f t="shared" si="185"/>
        <v>0</v>
      </c>
      <c r="U2376" s="106">
        <f t="shared" si="187"/>
        <v>0</v>
      </c>
      <c r="V2376" s="106">
        <f t="shared" si="188"/>
        <v>0</v>
      </c>
      <c r="W2376" s="119">
        <f t="shared" si="186"/>
        <v>0</v>
      </c>
      <c r="X2376" s="106">
        <f t="shared" si="189"/>
        <v>0</v>
      </c>
    </row>
    <row r="2377" spans="1:24" ht="14">
      <c r="A2377" s="198"/>
      <c r="D2377" s="1"/>
      <c r="E2377" s="1"/>
      <c r="F2377" s="187"/>
      <c r="G2377" s="187"/>
      <c r="H2377" s="80" t="str">
        <f>IF(ISERROR(IF(ISERROR(VLOOKUP((LEFT(D2377,2)),'Fed. Agency Identifier Table'!A$2:C$63,3,FALSE)),(VLOOKUP((LEFT(D2377,1)),'Fed. Agency Identifier Table'!A$2:C$63,3,FALSE)),(VLOOKUP((LEFT(D2377,2)),'Fed. Agency Identifier Table'!A$2:C$63,3,FALSE)))),"",(IF(ISERROR(VLOOKUP((LEFT(D2377,2)),'Fed. Agency Identifier Table'!A$2:C$63,3,FALSE)),(VLOOKUP((LEFT(D2377,1)),'Fed. Agency Identifier Table'!A$2:C$63,3,FALSE)),(VLOOKUP((LEFT(D2377,2)),'Fed. Agency Identifier Table'!A$2:C$63,3,FALSE)))))</f>
        <v/>
      </c>
      <c r="I2377" s="150" t="str">
        <f>IF(ISNUMBER(SEARCH("*.unk*",D2377)),"Other Federal Awards",IF(ISERROR(VLOOKUP(D2377,'CFDA Program Titles Table'!A$2:C$2607,3,FALSE)),"",VLOOKUP(D2377,'CFDA Program Titles Table'!A$2:C$2607,3,FALSE)))</f>
        <v/>
      </c>
      <c r="J2377" s="70"/>
      <c r="K2377" s="70"/>
      <c r="L2377" s="2"/>
      <c r="M2377" s="10"/>
      <c r="N2377" s="10"/>
      <c r="R2377" s="17"/>
      <c r="S2377" s="106" t="str">
        <f>IFERROR(IF(J2377="Y", "Research And Development Programs Cluster:", VLOOKUP(D2377,'Cluster Info'!$A$2:$B$113,2,FALSE)), "Non Cluster:")</f>
        <v>Non Cluster:</v>
      </c>
      <c r="T2377" s="106">
        <f t="shared" si="185"/>
        <v>0</v>
      </c>
      <c r="U2377" s="106">
        <f t="shared" si="187"/>
        <v>0</v>
      </c>
      <c r="V2377" s="106">
        <f t="shared" si="188"/>
        <v>0</v>
      </c>
      <c r="W2377" s="119">
        <f t="shared" si="186"/>
        <v>0</v>
      </c>
      <c r="X2377" s="106">
        <f t="shared" si="189"/>
        <v>0</v>
      </c>
    </row>
    <row r="2378" spans="1:24" ht="14">
      <c r="A2378" s="198"/>
      <c r="D2378" s="1"/>
      <c r="E2378" s="1"/>
      <c r="F2378" s="187"/>
      <c r="G2378" s="187"/>
      <c r="H2378" s="80" t="str">
        <f>IF(ISERROR(IF(ISERROR(VLOOKUP((LEFT(D2378,2)),'Fed. Agency Identifier Table'!A$2:C$63,3,FALSE)),(VLOOKUP((LEFT(D2378,1)),'Fed. Agency Identifier Table'!A$2:C$63,3,FALSE)),(VLOOKUP((LEFT(D2378,2)),'Fed. Agency Identifier Table'!A$2:C$63,3,FALSE)))),"",(IF(ISERROR(VLOOKUP((LEFT(D2378,2)),'Fed. Agency Identifier Table'!A$2:C$63,3,FALSE)),(VLOOKUP((LEFT(D2378,1)),'Fed. Agency Identifier Table'!A$2:C$63,3,FALSE)),(VLOOKUP((LEFT(D2378,2)),'Fed. Agency Identifier Table'!A$2:C$63,3,FALSE)))))</f>
        <v/>
      </c>
      <c r="I2378" s="150" t="str">
        <f>IF(ISNUMBER(SEARCH("*.unk*",D2378)),"Other Federal Awards",IF(ISERROR(VLOOKUP(D2378,'CFDA Program Titles Table'!A$2:C$2607,3,FALSE)),"",VLOOKUP(D2378,'CFDA Program Titles Table'!A$2:C$2607,3,FALSE)))</f>
        <v/>
      </c>
      <c r="J2378" s="70"/>
      <c r="K2378" s="70"/>
      <c r="L2378" s="2"/>
      <c r="M2378" s="10"/>
      <c r="N2378" s="10"/>
      <c r="R2378" s="17"/>
      <c r="S2378" s="106" t="str">
        <f>IFERROR(IF(J2378="Y", "Research And Development Programs Cluster:", VLOOKUP(D2378,'Cluster Info'!$A$2:$B$113,2,FALSE)), "Non Cluster:")</f>
        <v>Non Cluster:</v>
      </c>
      <c r="T2378" s="106">
        <f t="shared" si="185"/>
        <v>0</v>
      </c>
      <c r="U2378" s="106">
        <f t="shared" si="187"/>
        <v>0</v>
      </c>
      <c r="V2378" s="106">
        <f t="shared" si="188"/>
        <v>0</v>
      </c>
      <c r="W2378" s="119">
        <f t="shared" si="186"/>
        <v>0</v>
      </c>
      <c r="X2378" s="106">
        <f t="shared" si="189"/>
        <v>0</v>
      </c>
    </row>
    <row r="2379" spans="1:24" ht="14">
      <c r="A2379" s="198"/>
      <c r="D2379" s="1"/>
      <c r="E2379" s="1"/>
      <c r="F2379" s="187"/>
      <c r="G2379" s="187"/>
      <c r="H2379" s="80" t="str">
        <f>IF(ISERROR(IF(ISERROR(VLOOKUP((LEFT(D2379,2)),'Fed. Agency Identifier Table'!A$2:C$63,3,FALSE)),(VLOOKUP((LEFT(D2379,1)),'Fed. Agency Identifier Table'!A$2:C$63,3,FALSE)),(VLOOKUP((LEFT(D2379,2)),'Fed. Agency Identifier Table'!A$2:C$63,3,FALSE)))),"",(IF(ISERROR(VLOOKUP((LEFT(D2379,2)),'Fed. Agency Identifier Table'!A$2:C$63,3,FALSE)),(VLOOKUP((LEFT(D2379,1)),'Fed. Agency Identifier Table'!A$2:C$63,3,FALSE)),(VLOOKUP((LEFT(D2379,2)),'Fed. Agency Identifier Table'!A$2:C$63,3,FALSE)))))</f>
        <v/>
      </c>
      <c r="I2379" s="150" t="str">
        <f>IF(ISNUMBER(SEARCH("*.unk*",D2379)),"Other Federal Awards",IF(ISERROR(VLOOKUP(D2379,'CFDA Program Titles Table'!A$2:C$2607,3,FALSE)),"",VLOOKUP(D2379,'CFDA Program Titles Table'!A$2:C$2607,3,FALSE)))</f>
        <v/>
      </c>
      <c r="J2379" s="70"/>
      <c r="K2379" s="70"/>
      <c r="L2379" s="2"/>
      <c r="M2379" s="10"/>
      <c r="N2379" s="10"/>
      <c r="R2379" s="17"/>
      <c r="S2379" s="106" t="str">
        <f>IFERROR(IF(J2379="Y", "Research And Development Programs Cluster:", VLOOKUP(D2379,'Cluster Info'!$A$2:$B$113,2,FALSE)), "Non Cluster:")</f>
        <v>Non Cluster:</v>
      </c>
      <c r="T2379" s="106">
        <f t="shared" si="185"/>
        <v>0</v>
      </c>
      <c r="U2379" s="106">
        <f t="shared" si="187"/>
        <v>0</v>
      </c>
      <c r="V2379" s="106">
        <f t="shared" si="188"/>
        <v>0</v>
      </c>
      <c r="W2379" s="119">
        <f t="shared" si="186"/>
        <v>0</v>
      </c>
      <c r="X2379" s="106">
        <f t="shared" si="189"/>
        <v>0</v>
      </c>
    </row>
    <row r="2380" spans="1:24" ht="14">
      <c r="A2380" s="198"/>
      <c r="D2380" s="1"/>
      <c r="E2380" s="1"/>
      <c r="F2380" s="187"/>
      <c r="G2380" s="187"/>
      <c r="H2380" s="80" t="str">
        <f>IF(ISERROR(IF(ISERROR(VLOOKUP((LEFT(D2380,2)),'Fed. Agency Identifier Table'!A$2:C$63,3,FALSE)),(VLOOKUP((LEFT(D2380,1)),'Fed. Agency Identifier Table'!A$2:C$63,3,FALSE)),(VLOOKUP((LEFT(D2380,2)),'Fed. Agency Identifier Table'!A$2:C$63,3,FALSE)))),"",(IF(ISERROR(VLOOKUP((LEFT(D2380,2)),'Fed. Agency Identifier Table'!A$2:C$63,3,FALSE)),(VLOOKUP((LEFT(D2380,1)),'Fed. Agency Identifier Table'!A$2:C$63,3,FALSE)),(VLOOKUP((LEFT(D2380,2)),'Fed. Agency Identifier Table'!A$2:C$63,3,FALSE)))))</f>
        <v/>
      </c>
      <c r="I2380" s="150" t="str">
        <f>IF(ISNUMBER(SEARCH("*.unk*",D2380)),"Other Federal Awards",IF(ISERROR(VLOOKUP(D2380,'CFDA Program Titles Table'!A$2:C$2607,3,FALSE)),"",VLOOKUP(D2380,'CFDA Program Titles Table'!A$2:C$2607,3,FALSE)))</f>
        <v/>
      </c>
      <c r="J2380" s="70"/>
      <c r="K2380" s="70"/>
      <c r="L2380" s="2"/>
      <c r="M2380" s="10"/>
      <c r="N2380" s="10"/>
      <c r="R2380" s="17"/>
      <c r="S2380" s="106" t="str">
        <f>IFERROR(IF(J2380="Y", "Research And Development Programs Cluster:", VLOOKUP(D2380,'Cluster Info'!$A$2:$B$113,2,FALSE)), "Non Cluster:")</f>
        <v>Non Cluster:</v>
      </c>
      <c r="T2380" s="106">
        <f t="shared" si="185"/>
        <v>0</v>
      </c>
      <c r="U2380" s="106">
        <f t="shared" si="187"/>
        <v>0</v>
      </c>
      <c r="V2380" s="106">
        <f t="shared" si="188"/>
        <v>0</v>
      </c>
      <c r="W2380" s="119">
        <f t="shared" si="186"/>
        <v>0</v>
      </c>
      <c r="X2380" s="106">
        <f t="shared" si="189"/>
        <v>0</v>
      </c>
    </row>
    <row r="2381" spans="1:24" ht="14">
      <c r="A2381" s="198"/>
      <c r="D2381" s="1"/>
      <c r="E2381" s="1"/>
      <c r="F2381" s="187"/>
      <c r="G2381" s="187"/>
      <c r="H2381" s="80" t="str">
        <f>IF(ISERROR(IF(ISERROR(VLOOKUP((LEFT(D2381,2)),'Fed. Agency Identifier Table'!A$2:C$63,3,FALSE)),(VLOOKUP((LEFT(D2381,1)),'Fed. Agency Identifier Table'!A$2:C$63,3,FALSE)),(VLOOKUP((LEFT(D2381,2)),'Fed. Agency Identifier Table'!A$2:C$63,3,FALSE)))),"",(IF(ISERROR(VLOOKUP((LEFT(D2381,2)),'Fed. Agency Identifier Table'!A$2:C$63,3,FALSE)),(VLOOKUP((LEFT(D2381,1)),'Fed. Agency Identifier Table'!A$2:C$63,3,FALSE)),(VLOOKUP((LEFT(D2381,2)),'Fed. Agency Identifier Table'!A$2:C$63,3,FALSE)))))</f>
        <v/>
      </c>
      <c r="I2381" s="150" t="str">
        <f>IF(ISNUMBER(SEARCH("*.unk*",D2381)),"Other Federal Awards",IF(ISERROR(VLOOKUP(D2381,'CFDA Program Titles Table'!A$2:C$2607,3,FALSE)),"",VLOOKUP(D2381,'CFDA Program Titles Table'!A$2:C$2607,3,FALSE)))</f>
        <v/>
      </c>
      <c r="J2381" s="70"/>
      <c r="K2381" s="70"/>
      <c r="L2381" s="2"/>
      <c r="M2381" s="10"/>
      <c r="N2381" s="10"/>
      <c r="R2381" s="17"/>
      <c r="S2381" s="106" t="str">
        <f>IFERROR(IF(J2381="Y", "Research And Development Programs Cluster:", VLOOKUP(D2381,'Cluster Info'!$A$2:$B$113,2,FALSE)), "Non Cluster:")</f>
        <v>Non Cluster:</v>
      </c>
      <c r="T2381" s="106">
        <f t="shared" si="185"/>
        <v>0</v>
      </c>
      <c r="U2381" s="106">
        <f t="shared" si="187"/>
        <v>0</v>
      </c>
      <c r="V2381" s="106">
        <f t="shared" si="188"/>
        <v>0</v>
      </c>
      <c r="W2381" s="119">
        <f t="shared" si="186"/>
        <v>0</v>
      </c>
      <c r="X2381" s="106">
        <f t="shared" si="189"/>
        <v>0</v>
      </c>
    </row>
    <row r="2382" spans="1:24" ht="14">
      <c r="A2382" s="198"/>
      <c r="D2382" s="1"/>
      <c r="E2382" s="1"/>
      <c r="F2382" s="187"/>
      <c r="G2382" s="187"/>
      <c r="H2382" s="80" t="str">
        <f>IF(ISERROR(IF(ISERROR(VLOOKUP((LEFT(D2382,2)),'Fed. Agency Identifier Table'!A$2:C$63,3,FALSE)),(VLOOKUP((LEFT(D2382,1)),'Fed. Agency Identifier Table'!A$2:C$63,3,FALSE)),(VLOOKUP((LEFT(D2382,2)),'Fed. Agency Identifier Table'!A$2:C$63,3,FALSE)))),"",(IF(ISERROR(VLOOKUP((LEFT(D2382,2)),'Fed. Agency Identifier Table'!A$2:C$63,3,FALSE)),(VLOOKUP((LEFT(D2382,1)),'Fed. Agency Identifier Table'!A$2:C$63,3,FALSE)),(VLOOKUP((LEFT(D2382,2)),'Fed. Agency Identifier Table'!A$2:C$63,3,FALSE)))))</f>
        <v/>
      </c>
      <c r="I2382" s="150" t="str">
        <f>IF(ISNUMBER(SEARCH("*.unk*",D2382)),"Other Federal Awards",IF(ISERROR(VLOOKUP(D2382,'CFDA Program Titles Table'!A$2:C$2607,3,FALSE)),"",VLOOKUP(D2382,'CFDA Program Titles Table'!A$2:C$2607,3,FALSE)))</f>
        <v/>
      </c>
      <c r="J2382" s="70"/>
      <c r="K2382" s="70"/>
      <c r="L2382" s="2"/>
      <c r="M2382" s="10"/>
      <c r="N2382" s="10"/>
      <c r="R2382" s="17"/>
      <c r="S2382" s="106" t="str">
        <f>IFERROR(IF(J2382="Y", "Research And Development Programs Cluster:", VLOOKUP(D2382,'Cluster Info'!$A$2:$B$113,2,FALSE)), "Non Cluster:")</f>
        <v>Non Cluster:</v>
      </c>
      <c r="T2382" s="106">
        <f t="shared" si="185"/>
        <v>0</v>
      </c>
      <c r="U2382" s="106">
        <f t="shared" si="187"/>
        <v>0</v>
      </c>
      <c r="V2382" s="106">
        <f t="shared" si="188"/>
        <v>0</v>
      </c>
      <c r="W2382" s="119">
        <f t="shared" si="186"/>
        <v>0</v>
      </c>
      <c r="X2382" s="106">
        <f t="shared" si="189"/>
        <v>0</v>
      </c>
    </row>
    <row r="2383" spans="1:24" ht="14">
      <c r="A2383" s="198"/>
      <c r="D2383" s="1"/>
      <c r="E2383" s="1"/>
      <c r="F2383" s="187"/>
      <c r="G2383" s="187"/>
      <c r="H2383" s="80" t="str">
        <f>IF(ISERROR(IF(ISERROR(VLOOKUP((LEFT(D2383,2)),'Fed. Agency Identifier Table'!A$2:C$63,3,FALSE)),(VLOOKUP((LEFT(D2383,1)),'Fed. Agency Identifier Table'!A$2:C$63,3,FALSE)),(VLOOKUP((LEFT(D2383,2)),'Fed. Agency Identifier Table'!A$2:C$63,3,FALSE)))),"",(IF(ISERROR(VLOOKUP((LEFT(D2383,2)),'Fed. Agency Identifier Table'!A$2:C$63,3,FALSE)),(VLOOKUP((LEFT(D2383,1)),'Fed. Agency Identifier Table'!A$2:C$63,3,FALSE)),(VLOOKUP((LEFT(D2383,2)),'Fed. Agency Identifier Table'!A$2:C$63,3,FALSE)))))</f>
        <v/>
      </c>
      <c r="I2383" s="150" t="str">
        <f>IF(ISNUMBER(SEARCH("*.unk*",D2383)),"Other Federal Awards",IF(ISERROR(VLOOKUP(D2383,'CFDA Program Titles Table'!A$2:C$2607,3,FALSE)),"",VLOOKUP(D2383,'CFDA Program Titles Table'!A$2:C$2607,3,FALSE)))</f>
        <v/>
      </c>
      <c r="J2383" s="70"/>
      <c r="K2383" s="70"/>
      <c r="L2383" s="2"/>
      <c r="M2383" s="10"/>
      <c r="N2383" s="10"/>
      <c r="R2383" s="17"/>
      <c r="S2383" s="106" t="str">
        <f>IFERROR(IF(J2383="Y", "Research And Development Programs Cluster:", VLOOKUP(D2383,'Cluster Info'!$A$2:$B$113,2,FALSE)), "Non Cluster:")</f>
        <v>Non Cluster:</v>
      </c>
      <c r="T2383" s="106">
        <f t="shared" si="185"/>
        <v>0</v>
      </c>
      <c r="U2383" s="106">
        <f t="shared" si="187"/>
        <v>0</v>
      </c>
      <c r="V2383" s="106">
        <f t="shared" si="188"/>
        <v>0</v>
      </c>
      <c r="W2383" s="119">
        <f t="shared" si="186"/>
        <v>0</v>
      </c>
      <c r="X2383" s="106">
        <f t="shared" si="189"/>
        <v>0</v>
      </c>
    </row>
    <row r="2384" spans="1:24" ht="14">
      <c r="A2384" s="198"/>
      <c r="D2384" s="1"/>
      <c r="E2384" s="1"/>
      <c r="F2384" s="187"/>
      <c r="G2384" s="187"/>
      <c r="H2384" s="80" t="str">
        <f>IF(ISERROR(IF(ISERROR(VLOOKUP((LEFT(D2384,2)),'Fed. Agency Identifier Table'!A$2:C$63,3,FALSE)),(VLOOKUP((LEFT(D2384,1)),'Fed. Agency Identifier Table'!A$2:C$63,3,FALSE)),(VLOOKUP((LEFT(D2384,2)),'Fed. Agency Identifier Table'!A$2:C$63,3,FALSE)))),"",(IF(ISERROR(VLOOKUP((LEFT(D2384,2)),'Fed. Agency Identifier Table'!A$2:C$63,3,FALSE)),(VLOOKUP((LEFT(D2384,1)),'Fed. Agency Identifier Table'!A$2:C$63,3,FALSE)),(VLOOKUP((LEFT(D2384,2)),'Fed. Agency Identifier Table'!A$2:C$63,3,FALSE)))))</f>
        <v/>
      </c>
      <c r="I2384" s="150" t="str">
        <f>IF(ISNUMBER(SEARCH("*.unk*",D2384)),"Other Federal Awards",IF(ISERROR(VLOOKUP(D2384,'CFDA Program Titles Table'!A$2:C$2607,3,FALSE)),"",VLOOKUP(D2384,'CFDA Program Titles Table'!A$2:C$2607,3,FALSE)))</f>
        <v/>
      </c>
      <c r="J2384" s="70"/>
      <c r="K2384" s="70"/>
      <c r="L2384" s="2"/>
      <c r="M2384" s="10"/>
      <c r="N2384" s="10"/>
      <c r="R2384" s="17"/>
      <c r="S2384" s="106" t="str">
        <f>IFERROR(IF(J2384="Y", "Research And Development Programs Cluster:", VLOOKUP(D2384,'Cluster Info'!$A$2:$B$113,2,FALSE)), "Non Cluster:")</f>
        <v>Non Cluster:</v>
      </c>
      <c r="T2384" s="106">
        <f t="shared" si="185"/>
        <v>0</v>
      </c>
      <c r="U2384" s="106">
        <f t="shared" si="187"/>
        <v>0</v>
      </c>
      <c r="V2384" s="106">
        <f t="shared" si="188"/>
        <v>0</v>
      </c>
      <c r="W2384" s="119">
        <f t="shared" si="186"/>
        <v>0</v>
      </c>
      <c r="X2384" s="106">
        <f t="shared" si="189"/>
        <v>0</v>
      </c>
    </row>
    <row r="2385" spans="1:24" ht="14">
      <c r="A2385" s="198"/>
      <c r="D2385" s="1"/>
      <c r="E2385" s="1"/>
      <c r="F2385" s="187"/>
      <c r="G2385" s="187"/>
      <c r="H2385" s="80" t="str">
        <f>IF(ISERROR(IF(ISERROR(VLOOKUP((LEFT(D2385,2)),'Fed. Agency Identifier Table'!A$2:C$63,3,FALSE)),(VLOOKUP((LEFT(D2385,1)),'Fed. Agency Identifier Table'!A$2:C$63,3,FALSE)),(VLOOKUP((LEFT(D2385,2)),'Fed. Agency Identifier Table'!A$2:C$63,3,FALSE)))),"",(IF(ISERROR(VLOOKUP((LEFT(D2385,2)),'Fed. Agency Identifier Table'!A$2:C$63,3,FALSE)),(VLOOKUP((LEFT(D2385,1)),'Fed. Agency Identifier Table'!A$2:C$63,3,FALSE)),(VLOOKUP((LEFT(D2385,2)),'Fed. Agency Identifier Table'!A$2:C$63,3,FALSE)))))</f>
        <v/>
      </c>
      <c r="I2385" s="150" t="str">
        <f>IF(ISNUMBER(SEARCH("*.unk*",D2385)),"Other Federal Awards",IF(ISERROR(VLOOKUP(D2385,'CFDA Program Titles Table'!A$2:C$2607,3,FALSE)),"",VLOOKUP(D2385,'CFDA Program Titles Table'!A$2:C$2607,3,FALSE)))</f>
        <v/>
      </c>
      <c r="J2385" s="70"/>
      <c r="K2385" s="70"/>
      <c r="L2385" s="2"/>
      <c r="M2385" s="10"/>
      <c r="N2385" s="10"/>
      <c r="R2385" s="17"/>
      <c r="S2385" s="106" t="str">
        <f>IFERROR(IF(J2385="Y", "Research And Development Programs Cluster:", VLOOKUP(D2385,'Cluster Info'!$A$2:$B$113,2,FALSE)), "Non Cluster:")</f>
        <v>Non Cluster:</v>
      </c>
      <c r="T2385" s="106">
        <f t="shared" si="185"/>
        <v>0</v>
      </c>
      <c r="U2385" s="106">
        <f t="shared" si="187"/>
        <v>0</v>
      </c>
      <c r="V2385" s="106">
        <f t="shared" si="188"/>
        <v>0</v>
      </c>
      <c r="W2385" s="119">
        <f t="shared" si="186"/>
        <v>0</v>
      </c>
      <c r="X2385" s="106">
        <f t="shared" si="189"/>
        <v>0</v>
      </c>
    </row>
    <row r="2386" spans="1:24" ht="14">
      <c r="A2386" s="198"/>
      <c r="D2386" s="1"/>
      <c r="E2386" s="1"/>
      <c r="F2386" s="187"/>
      <c r="G2386" s="187"/>
      <c r="H2386" s="80" t="str">
        <f>IF(ISERROR(IF(ISERROR(VLOOKUP((LEFT(D2386,2)),'Fed. Agency Identifier Table'!A$2:C$63,3,FALSE)),(VLOOKUP((LEFT(D2386,1)),'Fed. Agency Identifier Table'!A$2:C$63,3,FALSE)),(VLOOKUP((LEFT(D2386,2)),'Fed. Agency Identifier Table'!A$2:C$63,3,FALSE)))),"",(IF(ISERROR(VLOOKUP((LEFT(D2386,2)),'Fed. Agency Identifier Table'!A$2:C$63,3,FALSE)),(VLOOKUP((LEFT(D2386,1)),'Fed. Agency Identifier Table'!A$2:C$63,3,FALSE)),(VLOOKUP((LEFT(D2386,2)),'Fed. Agency Identifier Table'!A$2:C$63,3,FALSE)))))</f>
        <v/>
      </c>
      <c r="I2386" s="150" t="str">
        <f>IF(ISNUMBER(SEARCH("*.unk*",D2386)),"Other Federal Awards",IF(ISERROR(VLOOKUP(D2386,'CFDA Program Titles Table'!A$2:C$2607,3,FALSE)),"",VLOOKUP(D2386,'CFDA Program Titles Table'!A$2:C$2607,3,FALSE)))</f>
        <v/>
      </c>
      <c r="J2386" s="70"/>
      <c r="K2386" s="70"/>
      <c r="L2386" s="2"/>
      <c r="M2386" s="10"/>
      <c r="N2386" s="10"/>
      <c r="R2386" s="17"/>
      <c r="S2386" s="106" t="str">
        <f>IFERROR(IF(J2386="Y", "Research And Development Programs Cluster:", VLOOKUP(D2386,'Cluster Info'!$A$2:$B$113,2,FALSE)), "Non Cluster:")</f>
        <v>Non Cluster:</v>
      </c>
      <c r="T2386" s="106">
        <f t="shared" si="185"/>
        <v>0</v>
      </c>
      <c r="U2386" s="106">
        <f t="shared" si="187"/>
        <v>0</v>
      </c>
      <c r="V2386" s="106">
        <f t="shared" si="188"/>
        <v>0</v>
      </c>
      <c r="W2386" s="119">
        <f t="shared" si="186"/>
        <v>0</v>
      </c>
      <c r="X2386" s="106">
        <f t="shared" si="189"/>
        <v>0</v>
      </c>
    </row>
    <row r="2387" spans="1:24" ht="14">
      <c r="A2387" s="198"/>
      <c r="D2387" s="1"/>
      <c r="E2387" s="1"/>
      <c r="F2387" s="187"/>
      <c r="G2387" s="187"/>
      <c r="H2387" s="80" t="str">
        <f>IF(ISERROR(IF(ISERROR(VLOOKUP((LEFT(D2387,2)),'Fed. Agency Identifier Table'!A$2:C$63,3,FALSE)),(VLOOKUP((LEFT(D2387,1)),'Fed. Agency Identifier Table'!A$2:C$63,3,FALSE)),(VLOOKUP((LEFT(D2387,2)),'Fed. Agency Identifier Table'!A$2:C$63,3,FALSE)))),"",(IF(ISERROR(VLOOKUP((LEFT(D2387,2)),'Fed. Agency Identifier Table'!A$2:C$63,3,FALSE)),(VLOOKUP((LEFT(D2387,1)),'Fed. Agency Identifier Table'!A$2:C$63,3,FALSE)),(VLOOKUP((LEFT(D2387,2)),'Fed. Agency Identifier Table'!A$2:C$63,3,FALSE)))))</f>
        <v/>
      </c>
      <c r="I2387" s="150" t="str">
        <f>IF(ISNUMBER(SEARCH("*.unk*",D2387)),"Other Federal Awards",IF(ISERROR(VLOOKUP(D2387,'CFDA Program Titles Table'!A$2:C$2607,3,FALSE)),"",VLOOKUP(D2387,'CFDA Program Titles Table'!A$2:C$2607,3,FALSE)))</f>
        <v/>
      </c>
      <c r="J2387" s="70"/>
      <c r="K2387" s="70"/>
      <c r="L2387" s="2"/>
      <c r="M2387" s="10"/>
      <c r="N2387" s="10"/>
      <c r="R2387" s="17"/>
      <c r="S2387" s="106" t="str">
        <f>IFERROR(IF(J2387="Y", "Research And Development Programs Cluster:", VLOOKUP(D2387,'Cluster Info'!$A$2:$B$113,2,FALSE)), "Non Cluster:")</f>
        <v>Non Cluster:</v>
      </c>
      <c r="T2387" s="106">
        <f t="shared" si="185"/>
        <v>0</v>
      </c>
      <c r="U2387" s="106">
        <f t="shared" si="187"/>
        <v>0</v>
      </c>
      <c r="V2387" s="106">
        <f t="shared" si="188"/>
        <v>0</v>
      </c>
      <c r="W2387" s="119">
        <f t="shared" si="186"/>
        <v>0</v>
      </c>
      <c r="X2387" s="106">
        <f t="shared" si="189"/>
        <v>0</v>
      </c>
    </row>
    <row r="2388" spans="1:24" ht="14">
      <c r="A2388" s="198"/>
      <c r="D2388" s="1"/>
      <c r="E2388" s="1"/>
      <c r="F2388" s="187"/>
      <c r="G2388" s="187"/>
      <c r="H2388" s="80" t="str">
        <f>IF(ISERROR(IF(ISERROR(VLOOKUP((LEFT(D2388,2)),'Fed. Agency Identifier Table'!A$2:C$63,3,FALSE)),(VLOOKUP((LEFT(D2388,1)),'Fed. Agency Identifier Table'!A$2:C$63,3,FALSE)),(VLOOKUP((LEFT(D2388,2)),'Fed. Agency Identifier Table'!A$2:C$63,3,FALSE)))),"",(IF(ISERROR(VLOOKUP((LEFT(D2388,2)),'Fed. Agency Identifier Table'!A$2:C$63,3,FALSE)),(VLOOKUP((LEFT(D2388,1)),'Fed. Agency Identifier Table'!A$2:C$63,3,FALSE)),(VLOOKUP((LEFT(D2388,2)),'Fed. Agency Identifier Table'!A$2:C$63,3,FALSE)))))</f>
        <v/>
      </c>
      <c r="I2388" s="150" t="str">
        <f>IF(ISNUMBER(SEARCH("*.unk*",D2388)),"Other Federal Awards",IF(ISERROR(VLOOKUP(D2388,'CFDA Program Titles Table'!A$2:C$2607,3,FALSE)),"",VLOOKUP(D2388,'CFDA Program Titles Table'!A$2:C$2607,3,FALSE)))</f>
        <v/>
      </c>
      <c r="J2388" s="70"/>
      <c r="K2388" s="70"/>
      <c r="L2388" s="2"/>
      <c r="M2388" s="10"/>
      <c r="N2388" s="10"/>
      <c r="R2388" s="17"/>
      <c r="S2388" s="106" t="str">
        <f>IFERROR(IF(J2388="Y", "Research And Development Programs Cluster:", VLOOKUP(D2388,'Cluster Info'!$A$2:$B$113,2,FALSE)), "Non Cluster:")</f>
        <v>Non Cluster:</v>
      </c>
      <c r="T2388" s="106">
        <f t="shared" si="185"/>
        <v>0</v>
      </c>
      <c r="U2388" s="106">
        <f t="shared" si="187"/>
        <v>0</v>
      </c>
      <c r="V2388" s="106">
        <f t="shared" si="188"/>
        <v>0</v>
      </c>
      <c r="W2388" s="119">
        <f t="shared" si="186"/>
        <v>0</v>
      </c>
      <c r="X2388" s="106">
        <f t="shared" si="189"/>
        <v>0</v>
      </c>
    </row>
    <row r="2389" spans="1:24" ht="14">
      <c r="A2389" s="198"/>
      <c r="D2389" s="1"/>
      <c r="E2389" s="1"/>
      <c r="F2389" s="187"/>
      <c r="G2389" s="187"/>
      <c r="H2389" s="80" t="str">
        <f>IF(ISERROR(IF(ISERROR(VLOOKUP((LEFT(D2389,2)),'Fed. Agency Identifier Table'!A$2:C$63,3,FALSE)),(VLOOKUP((LEFT(D2389,1)),'Fed. Agency Identifier Table'!A$2:C$63,3,FALSE)),(VLOOKUP((LEFT(D2389,2)),'Fed. Agency Identifier Table'!A$2:C$63,3,FALSE)))),"",(IF(ISERROR(VLOOKUP((LEFT(D2389,2)),'Fed. Agency Identifier Table'!A$2:C$63,3,FALSE)),(VLOOKUP((LEFT(D2389,1)),'Fed. Agency Identifier Table'!A$2:C$63,3,FALSE)),(VLOOKUP((LEFT(D2389,2)),'Fed. Agency Identifier Table'!A$2:C$63,3,FALSE)))))</f>
        <v/>
      </c>
      <c r="I2389" s="150" t="str">
        <f>IF(ISNUMBER(SEARCH("*.unk*",D2389)),"Other Federal Awards",IF(ISERROR(VLOOKUP(D2389,'CFDA Program Titles Table'!A$2:C$2607,3,FALSE)),"",VLOOKUP(D2389,'CFDA Program Titles Table'!A$2:C$2607,3,FALSE)))</f>
        <v/>
      </c>
      <c r="J2389" s="70"/>
      <c r="K2389" s="70"/>
      <c r="L2389" s="2"/>
      <c r="M2389" s="10"/>
      <c r="N2389" s="10"/>
      <c r="R2389" s="17"/>
      <c r="S2389" s="106" t="str">
        <f>IFERROR(IF(J2389="Y", "Research And Development Programs Cluster:", VLOOKUP(D2389,'Cluster Info'!$A$2:$B$113,2,FALSE)), "Non Cluster:")</f>
        <v>Non Cluster:</v>
      </c>
      <c r="T2389" s="106">
        <f t="shared" si="185"/>
        <v>0</v>
      </c>
      <c r="U2389" s="106">
        <f t="shared" si="187"/>
        <v>0</v>
      </c>
      <c r="V2389" s="106">
        <f t="shared" si="188"/>
        <v>0</v>
      </c>
      <c r="W2389" s="119">
        <f t="shared" si="186"/>
        <v>0</v>
      </c>
      <c r="X2389" s="106">
        <f t="shared" si="189"/>
        <v>0</v>
      </c>
    </row>
    <row r="2390" spans="1:24" ht="14">
      <c r="A2390" s="198"/>
      <c r="D2390" s="1"/>
      <c r="E2390" s="1"/>
      <c r="F2390" s="187"/>
      <c r="G2390" s="187"/>
      <c r="H2390" s="80" t="str">
        <f>IF(ISERROR(IF(ISERROR(VLOOKUP((LEFT(D2390,2)),'Fed. Agency Identifier Table'!A$2:C$63,3,FALSE)),(VLOOKUP((LEFT(D2390,1)),'Fed. Agency Identifier Table'!A$2:C$63,3,FALSE)),(VLOOKUP((LEFT(D2390,2)),'Fed. Agency Identifier Table'!A$2:C$63,3,FALSE)))),"",(IF(ISERROR(VLOOKUP((LEFT(D2390,2)),'Fed. Agency Identifier Table'!A$2:C$63,3,FALSE)),(VLOOKUP((LEFT(D2390,1)),'Fed. Agency Identifier Table'!A$2:C$63,3,FALSE)),(VLOOKUP((LEFT(D2390,2)),'Fed. Agency Identifier Table'!A$2:C$63,3,FALSE)))))</f>
        <v/>
      </c>
      <c r="I2390" s="150" t="str">
        <f>IF(ISNUMBER(SEARCH("*.unk*",D2390)),"Other Federal Awards",IF(ISERROR(VLOOKUP(D2390,'CFDA Program Titles Table'!A$2:C$2607,3,FALSE)),"",VLOOKUP(D2390,'CFDA Program Titles Table'!A$2:C$2607,3,FALSE)))</f>
        <v/>
      </c>
      <c r="J2390" s="70"/>
      <c r="K2390" s="70"/>
      <c r="L2390" s="2"/>
      <c r="M2390" s="10"/>
      <c r="N2390" s="10"/>
      <c r="R2390" s="17"/>
      <c r="S2390" s="106" t="str">
        <f>IFERROR(IF(J2390="Y", "Research And Development Programs Cluster:", VLOOKUP(D2390,'Cluster Info'!$A$2:$B$113,2,FALSE)), "Non Cluster:")</f>
        <v>Non Cluster:</v>
      </c>
      <c r="T2390" s="106">
        <f t="shared" si="185"/>
        <v>0</v>
      </c>
      <c r="U2390" s="106">
        <f t="shared" si="187"/>
        <v>0</v>
      </c>
      <c r="V2390" s="106">
        <f t="shared" si="188"/>
        <v>0</v>
      </c>
      <c r="W2390" s="119">
        <f t="shared" si="186"/>
        <v>0</v>
      </c>
      <c r="X2390" s="106">
        <f t="shared" si="189"/>
        <v>0</v>
      </c>
    </row>
    <row r="2391" spans="1:24" ht="14">
      <c r="A2391" s="198"/>
      <c r="D2391" s="1"/>
      <c r="E2391" s="1"/>
      <c r="F2391" s="187"/>
      <c r="G2391" s="187"/>
      <c r="H2391" s="80" t="str">
        <f>IF(ISERROR(IF(ISERROR(VLOOKUP((LEFT(D2391,2)),'Fed. Agency Identifier Table'!A$2:C$63,3,FALSE)),(VLOOKUP((LEFT(D2391,1)),'Fed. Agency Identifier Table'!A$2:C$63,3,FALSE)),(VLOOKUP((LEFT(D2391,2)),'Fed. Agency Identifier Table'!A$2:C$63,3,FALSE)))),"",(IF(ISERROR(VLOOKUP((LEFT(D2391,2)),'Fed. Agency Identifier Table'!A$2:C$63,3,FALSE)),(VLOOKUP((LEFT(D2391,1)),'Fed. Agency Identifier Table'!A$2:C$63,3,FALSE)),(VLOOKUP((LEFT(D2391,2)),'Fed. Agency Identifier Table'!A$2:C$63,3,FALSE)))))</f>
        <v/>
      </c>
      <c r="I2391" s="150" t="str">
        <f>IF(ISNUMBER(SEARCH("*.unk*",D2391)),"Other Federal Awards",IF(ISERROR(VLOOKUP(D2391,'CFDA Program Titles Table'!A$2:C$2607,3,FALSE)),"",VLOOKUP(D2391,'CFDA Program Titles Table'!A$2:C$2607,3,FALSE)))</f>
        <v/>
      </c>
      <c r="J2391" s="70"/>
      <c r="K2391" s="70"/>
      <c r="L2391" s="2"/>
      <c r="M2391" s="10"/>
      <c r="N2391" s="10"/>
      <c r="R2391" s="17"/>
      <c r="S2391" s="106" t="str">
        <f>IFERROR(IF(J2391="Y", "Research And Development Programs Cluster:", VLOOKUP(D2391,'Cluster Info'!$A$2:$B$113,2,FALSE)), "Non Cluster:")</f>
        <v>Non Cluster:</v>
      </c>
      <c r="T2391" s="106">
        <f t="shared" si="185"/>
        <v>0</v>
      </c>
      <c r="U2391" s="106">
        <f t="shared" si="187"/>
        <v>0</v>
      </c>
      <c r="V2391" s="106">
        <f t="shared" si="188"/>
        <v>0</v>
      </c>
      <c r="W2391" s="119">
        <f t="shared" si="186"/>
        <v>0</v>
      </c>
      <c r="X2391" s="106">
        <f t="shared" si="189"/>
        <v>0</v>
      </c>
    </row>
    <row r="2392" spans="1:24" ht="14">
      <c r="A2392" s="198"/>
      <c r="D2392" s="1"/>
      <c r="E2392" s="1"/>
      <c r="F2392" s="187"/>
      <c r="G2392" s="187"/>
      <c r="H2392" s="80" t="str">
        <f>IF(ISERROR(IF(ISERROR(VLOOKUP((LEFT(D2392,2)),'Fed. Agency Identifier Table'!A$2:C$63,3,FALSE)),(VLOOKUP((LEFT(D2392,1)),'Fed. Agency Identifier Table'!A$2:C$63,3,FALSE)),(VLOOKUP((LEFT(D2392,2)),'Fed. Agency Identifier Table'!A$2:C$63,3,FALSE)))),"",(IF(ISERROR(VLOOKUP((LEFT(D2392,2)),'Fed. Agency Identifier Table'!A$2:C$63,3,FALSE)),(VLOOKUP((LEFT(D2392,1)),'Fed. Agency Identifier Table'!A$2:C$63,3,FALSE)),(VLOOKUP((LEFT(D2392,2)),'Fed. Agency Identifier Table'!A$2:C$63,3,FALSE)))))</f>
        <v/>
      </c>
      <c r="I2392" s="150" t="str">
        <f>IF(ISNUMBER(SEARCH("*.unk*",D2392)),"Other Federal Awards",IF(ISERROR(VLOOKUP(D2392,'CFDA Program Titles Table'!A$2:C$2607,3,FALSE)),"",VLOOKUP(D2392,'CFDA Program Titles Table'!A$2:C$2607,3,FALSE)))</f>
        <v/>
      </c>
      <c r="J2392" s="70"/>
      <c r="K2392" s="70"/>
      <c r="L2392" s="2"/>
      <c r="M2392" s="10"/>
      <c r="N2392" s="10"/>
      <c r="R2392" s="17"/>
      <c r="S2392" s="106" t="str">
        <f>IFERROR(IF(J2392="Y", "Research And Development Programs Cluster:", VLOOKUP(D2392,'Cluster Info'!$A$2:$B$113,2,FALSE)), "Non Cluster:")</f>
        <v>Non Cluster:</v>
      </c>
      <c r="T2392" s="106">
        <f t="shared" si="185"/>
        <v>0</v>
      </c>
      <c r="U2392" s="106">
        <f t="shared" si="187"/>
        <v>0</v>
      </c>
      <c r="V2392" s="106">
        <f t="shared" si="188"/>
        <v>0</v>
      </c>
      <c r="W2392" s="119">
        <f t="shared" si="186"/>
        <v>0</v>
      </c>
      <c r="X2392" s="106">
        <f t="shared" si="189"/>
        <v>0</v>
      </c>
    </row>
    <row r="2393" spans="1:24" ht="14">
      <c r="A2393" s="198"/>
      <c r="D2393" s="1"/>
      <c r="E2393" s="1"/>
      <c r="F2393" s="187"/>
      <c r="G2393" s="187"/>
      <c r="H2393" s="80" t="str">
        <f>IF(ISERROR(IF(ISERROR(VLOOKUP((LEFT(D2393,2)),'Fed. Agency Identifier Table'!A$2:C$63,3,FALSE)),(VLOOKUP((LEFT(D2393,1)),'Fed. Agency Identifier Table'!A$2:C$63,3,FALSE)),(VLOOKUP((LEFT(D2393,2)),'Fed. Agency Identifier Table'!A$2:C$63,3,FALSE)))),"",(IF(ISERROR(VLOOKUP((LEFT(D2393,2)),'Fed. Agency Identifier Table'!A$2:C$63,3,FALSE)),(VLOOKUP((LEFT(D2393,1)),'Fed. Agency Identifier Table'!A$2:C$63,3,FALSE)),(VLOOKUP((LEFT(D2393,2)),'Fed. Agency Identifier Table'!A$2:C$63,3,FALSE)))))</f>
        <v/>
      </c>
      <c r="I2393" s="150" t="str">
        <f>IF(ISNUMBER(SEARCH("*.unk*",D2393)),"Other Federal Awards",IF(ISERROR(VLOOKUP(D2393,'CFDA Program Titles Table'!A$2:C$2607,3,FALSE)),"",VLOOKUP(D2393,'CFDA Program Titles Table'!A$2:C$2607,3,FALSE)))</f>
        <v/>
      </c>
      <c r="J2393" s="70"/>
      <c r="K2393" s="70"/>
      <c r="L2393" s="2"/>
      <c r="M2393" s="10"/>
      <c r="N2393" s="10"/>
      <c r="R2393" s="17"/>
      <c r="S2393" s="106" t="str">
        <f>IFERROR(IF(J2393="Y", "Research And Development Programs Cluster:", VLOOKUP(D2393,'Cluster Info'!$A$2:$B$113,2,FALSE)), "Non Cluster:")</f>
        <v>Non Cluster:</v>
      </c>
      <c r="T2393" s="106">
        <f t="shared" si="185"/>
        <v>0</v>
      </c>
      <c r="U2393" s="106">
        <f t="shared" si="187"/>
        <v>0</v>
      </c>
      <c r="V2393" s="106">
        <f t="shared" si="188"/>
        <v>0</v>
      </c>
      <c r="W2393" s="119">
        <f t="shared" si="186"/>
        <v>0</v>
      </c>
      <c r="X2393" s="106">
        <f t="shared" si="189"/>
        <v>0</v>
      </c>
    </row>
    <row r="2394" spans="1:24" ht="14">
      <c r="A2394" s="198"/>
      <c r="D2394" s="1"/>
      <c r="E2394" s="1"/>
      <c r="F2394" s="187"/>
      <c r="G2394" s="187"/>
      <c r="H2394" s="80" t="str">
        <f>IF(ISERROR(IF(ISERROR(VLOOKUP((LEFT(D2394,2)),'Fed. Agency Identifier Table'!A$2:C$63,3,FALSE)),(VLOOKUP((LEFT(D2394,1)),'Fed. Agency Identifier Table'!A$2:C$63,3,FALSE)),(VLOOKUP((LEFT(D2394,2)),'Fed. Agency Identifier Table'!A$2:C$63,3,FALSE)))),"",(IF(ISERROR(VLOOKUP((LEFT(D2394,2)),'Fed. Agency Identifier Table'!A$2:C$63,3,FALSE)),(VLOOKUP((LEFT(D2394,1)),'Fed. Agency Identifier Table'!A$2:C$63,3,FALSE)),(VLOOKUP((LEFT(D2394,2)),'Fed. Agency Identifier Table'!A$2:C$63,3,FALSE)))))</f>
        <v/>
      </c>
      <c r="I2394" s="150" t="str">
        <f>IF(ISNUMBER(SEARCH("*.unk*",D2394)),"Other Federal Awards",IF(ISERROR(VLOOKUP(D2394,'CFDA Program Titles Table'!A$2:C$2607,3,FALSE)),"",VLOOKUP(D2394,'CFDA Program Titles Table'!A$2:C$2607,3,FALSE)))</f>
        <v/>
      </c>
      <c r="J2394" s="70"/>
      <c r="K2394" s="70"/>
      <c r="L2394" s="2"/>
      <c r="M2394" s="10"/>
      <c r="N2394" s="10"/>
      <c r="R2394" s="17"/>
      <c r="S2394" s="106" t="str">
        <f>IFERROR(IF(J2394="Y", "Research And Development Programs Cluster:", VLOOKUP(D2394,'Cluster Info'!$A$2:$B$113,2,FALSE)), "Non Cluster:")</f>
        <v>Non Cluster:</v>
      </c>
      <c r="T2394" s="106">
        <f t="shared" si="185"/>
        <v>0</v>
      </c>
      <c r="U2394" s="106">
        <f t="shared" si="187"/>
        <v>0</v>
      </c>
      <c r="V2394" s="106">
        <f t="shared" si="188"/>
        <v>0</v>
      </c>
      <c r="W2394" s="119">
        <f t="shared" si="186"/>
        <v>0</v>
      </c>
      <c r="X2394" s="106">
        <f t="shared" si="189"/>
        <v>0</v>
      </c>
    </row>
    <row r="2395" spans="1:24" ht="14">
      <c r="A2395" s="198"/>
      <c r="D2395" s="1"/>
      <c r="E2395" s="1"/>
      <c r="F2395" s="187"/>
      <c r="G2395" s="187"/>
      <c r="H2395" s="80" t="str">
        <f>IF(ISERROR(IF(ISERROR(VLOOKUP((LEFT(D2395,2)),'Fed. Agency Identifier Table'!A$2:C$63,3,FALSE)),(VLOOKUP((LEFT(D2395,1)),'Fed. Agency Identifier Table'!A$2:C$63,3,FALSE)),(VLOOKUP((LEFT(D2395,2)),'Fed. Agency Identifier Table'!A$2:C$63,3,FALSE)))),"",(IF(ISERROR(VLOOKUP((LEFT(D2395,2)),'Fed. Agency Identifier Table'!A$2:C$63,3,FALSE)),(VLOOKUP((LEFT(D2395,1)),'Fed. Agency Identifier Table'!A$2:C$63,3,FALSE)),(VLOOKUP((LEFT(D2395,2)),'Fed. Agency Identifier Table'!A$2:C$63,3,FALSE)))))</f>
        <v/>
      </c>
      <c r="I2395" s="150" t="str">
        <f>IF(ISNUMBER(SEARCH("*.unk*",D2395)),"Other Federal Awards",IF(ISERROR(VLOOKUP(D2395,'CFDA Program Titles Table'!A$2:C$2607,3,FALSE)),"",VLOOKUP(D2395,'CFDA Program Titles Table'!A$2:C$2607,3,FALSE)))</f>
        <v/>
      </c>
      <c r="J2395" s="70"/>
      <c r="K2395" s="70"/>
      <c r="L2395" s="2"/>
      <c r="M2395" s="10"/>
      <c r="N2395" s="10"/>
      <c r="R2395" s="17"/>
      <c r="S2395" s="106" t="str">
        <f>IFERROR(IF(J2395="Y", "Research And Development Programs Cluster:", VLOOKUP(D2395,'Cluster Info'!$A$2:$B$113,2,FALSE)), "Non Cluster:")</f>
        <v>Non Cluster:</v>
      </c>
      <c r="T2395" s="106">
        <f t="shared" si="185"/>
        <v>0</v>
      </c>
      <c r="U2395" s="106">
        <f t="shared" si="187"/>
        <v>0</v>
      </c>
      <c r="V2395" s="106">
        <f t="shared" si="188"/>
        <v>0</v>
      </c>
      <c r="W2395" s="119">
        <f t="shared" si="186"/>
        <v>0</v>
      </c>
      <c r="X2395" s="106">
        <f t="shared" si="189"/>
        <v>0</v>
      </c>
    </row>
    <row r="2396" spans="1:24" ht="14">
      <c r="A2396" s="198"/>
      <c r="D2396" s="1"/>
      <c r="E2396" s="1"/>
      <c r="F2396" s="187"/>
      <c r="G2396" s="187"/>
      <c r="H2396" s="80" t="str">
        <f>IF(ISERROR(IF(ISERROR(VLOOKUP((LEFT(D2396,2)),'Fed. Agency Identifier Table'!A$2:C$63,3,FALSE)),(VLOOKUP((LEFT(D2396,1)),'Fed. Agency Identifier Table'!A$2:C$63,3,FALSE)),(VLOOKUP((LEFT(D2396,2)),'Fed. Agency Identifier Table'!A$2:C$63,3,FALSE)))),"",(IF(ISERROR(VLOOKUP((LEFT(D2396,2)),'Fed. Agency Identifier Table'!A$2:C$63,3,FALSE)),(VLOOKUP((LEFT(D2396,1)),'Fed. Agency Identifier Table'!A$2:C$63,3,FALSE)),(VLOOKUP((LEFT(D2396,2)),'Fed. Agency Identifier Table'!A$2:C$63,3,FALSE)))))</f>
        <v/>
      </c>
      <c r="I2396" s="150" t="str">
        <f>IF(ISNUMBER(SEARCH("*.unk*",D2396)),"Other Federal Awards",IF(ISERROR(VLOOKUP(D2396,'CFDA Program Titles Table'!A$2:C$2607,3,FALSE)),"",VLOOKUP(D2396,'CFDA Program Titles Table'!A$2:C$2607,3,FALSE)))</f>
        <v/>
      </c>
      <c r="J2396" s="70"/>
      <c r="K2396" s="70"/>
      <c r="L2396" s="2"/>
      <c r="M2396" s="10"/>
      <c r="N2396" s="10"/>
      <c r="R2396" s="17"/>
      <c r="S2396" s="106" t="str">
        <f>IFERROR(IF(J2396="Y", "Research And Development Programs Cluster:", VLOOKUP(D2396,'Cluster Info'!$A$2:$B$113,2,FALSE)), "Non Cluster:")</f>
        <v>Non Cluster:</v>
      </c>
      <c r="T2396" s="106">
        <f t="shared" si="185"/>
        <v>0</v>
      </c>
      <c r="U2396" s="106">
        <f t="shared" si="187"/>
        <v>0</v>
      </c>
      <c r="V2396" s="106">
        <f t="shared" si="188"/>
        <v>0</v>
      </c>
      <c r="W2396" s="119">
        <f t="shared" si="186"/>
        <v>0</v>
      </c>
      <c r="X2396" s="106">
        <f t="shared" si="189"/>
        <v>0</v>
      </c>
    </row>
    <row r="2397" spans="1:24" ht="14">
      <c r="A2397" s="198"/>
      <c r="D2397" s="1"/>
      <c r="E2397" s="1"/>
      <c r="F2397" s="187"/>
      <c r="G2397" s="187"/>
      <c r="H2397" s="80" t="str">
        <f>IF(ISERROR(IF(ISERROR(VLOOKUP((LEFT(D2397,2)),'Fed. Agency Identifier Table'!A$2:C$63,3,FALSE)),(VLOOKUP((LEFT(D2397,1)),'Fed. Agency Identifier Table'!A$2:C$63,3,FALSE)),(VLOOKUP((LEFT(D2397,2)),'Fed. Agency Identifier Table'!A$2:C$63,3,FALSE)))),"",(IF(ISERROR(VLOOKUP((LEFT(D2397,2)),'Fed. Agency Identifier Table'!A$2:C$63,3,FALSE)),(VLOOKUP((LEFT(D2397,1)),'Fed. Agency Identifier Table'!A$2:C$63,3,FALSE)),(VLOOKUP((LEFT(D2397,2)),'Fed. Agency Identifier Table'!A$2:C$63,3,FALSE)))))</f>
        <v/>
      </c>
      <c r="I2397" s="150" t="str">
        <f>IF(ISNUMBER(SEARCH("*.unk*",D2397)),"Other Federal Awards",IF(ISERROR(VLOOKUP(D2397,'CFDA Program Titles Table'!A$2:C$2607,3,FALSE)),"",VLOOKUP(D2397,'CFDA Program Titles Table'!A$2:C$2607,3,FALSE)))</f>
        <v/>
      </c>
      <c r="J2397" s="70"/>
      <c r="K2397" s="70"/>
      <c r="L2397" s="2"/>
      <c r="M2397" s="10"/>
      <c r="N2397" s="10"/>
      <c r="R2397" s="17"/>
      <c r="S2397" s="106" t="str">
        <f>IFERROR(IF(J2397="Y", "Research And Development Programs Cluster:", VLOOKUP(D2397,'Cluster Info'!$A$2:$B$113,2,FALSE)), "Non Cluster:")</f>
        <v>Non Cluster:</v>
      </c>
      <c r="T2397" s="106">
        <f t="shared" si="185"/>
        <v>0</v>
      </c>
      <c r="U2397" s="106">
        <f t="shared" si="187"/>
        <v>0</v>
      </c>
      <c r="V2397" s="106">
        <f t="shared" si="188"/>
        <v>0</v>
      </c>
      <c r="W2397" s="119">
        <f t="shared" si="186"/>
        <v>0</v>
      </c>
      <c r="X2397" s="106">
        <f t="shared" si="189"/>
        <v>0</v>
      </c>
    </row>
    <row r="2398" spans="1:24" ht="14">
      <c r="A2398" s="198"/>
      <c r="D2398" s="1"/>
      <c r="E2398" s="1"/>
      <c r="F2398" s="187"/>
      <c r="G2398" s="187"/>
      <c r="H2398" s="80" t="str">
        <f>IF(ISERROR(IF(ISERROR(VLOOKUP((LEFT(D2398,2)),'Fed. Agency Identifier Table'!A$2:C$63,3,FALSE)),(VLOOKUP((LEFT(D2398,1)),'Fed. Agency Identifier Table'!A$2:C$63,3,FALSE)),(VLOOKUP((LEFT(D2398,2)),'Fed. Agency Identifier Table'!A$2:C$63,3,FALSE)))),"",(IF(ISERROR(VLOOKUP((LEFT(D2398,2)),'Fed. Agency Identifier Table'!A$2:C$63,3,FALSE)),(VLOOKUP((LEFT(D2398,1)),'Fed. Agency Identifier Table'!A$2:C$63,3,FALSE)),(VLOOKUP((LEFT(D2398,2)),'Fed. Agency Identifier Table'!A$2:C$63,3,FALSE)))))</f>
        <v/>
      </c>
      <c r="I2398" s="150" t="str">
        <f>IF(ISNUMBER(SEARCH("*.unk*",D2398)),"Other Federal Awards",IF(ISERROR(VLOOKUP(D2398,'CFDA Program Titles Table'!A$2:C$2607,3,FALSE)),"",VLOOKUP(D2398,'CFDA Program Titles Table'!A$2:C$2607,3,FALSE)))</f>
        <v/>
      </c>
      <c r="J2398" s="70"/>
      <c r="K2398" s="70"/>
      <c r="L2398" s="2"/>
      <c r="M2398" s="10"/>
      <c r="N2398" s="10"/>
      <c r="R2398" s="17"/>
      <c r="S2398" s="106" t="str">
        <f>IFERROR(IF(J2398="Y", "Research And Development Programs Cluster:", VLOOKUP(D2398,'Cluster Info'!$A$2:$B$113,2,FALSE)), "Non Cluster:")</f>
        <v>Non Cluster:</v>
      </c>
      <c r="T2398" s="106">
        <f t="shared" si="185"/>
        <v>0</v>
      </c>
      <c r="U2398" s="106">
        <f t="shared" si="187"/>
        <v>0</v>
      </c>
      <c r="V2398" s="106">
        <f t="shared" si="188"/>
        <v>0</v>
      </c>
      <c r="W2398" s="119">
        <f t="shared" si="186"/>
        <v>0</v>
      </c>
      <c r="X2398" s="106">
        <f t="shared" si="189"/>
        <v>0</v>
      </c>
    </row>
    <row r="2399" spans="1:24" ht="14">
      <c r="A2399" s="198"/>
      <c r="D2399" s="1"/>
      <c r="E2399" s="1"/>
      <c r="F2399" s="187"/>
      <c r="G2399" s="187"/>
      <c r="H2399" s="80" t="str">
        <f>IF(ISERROR(IF(ISERROR(VLOOKUP((LEFT(D2399,2)),'Fed. Agency Identifier Table'!A$2:C$63,3,FALSE)),(VLOOKUP((LEFT(D2399,1)),'Fed. Agency Identifier Table'!A$2:C$63,3,FALSE)),(VLOOKUP((LEFT(D2399,2)),'Fed. Agency Identifier Table'!A$2:C$63,3,FALSE)))),"",(IF(ISERROR(VLOOKUP((LEFT(D2399,2)),'Fed. Agency Identifier Table'!A$2:C$63,3,FALSE)),(VLOOKUP((LEFT(D2399,1)),'Fed. Agency Identifier Table'!A$2:C$63,3,FALSE)),(VLOOKUP((LEFT(D2399,2)),'Fed. Agency Identifier Table'!A$2:C$63,3,FALSE)))))</f>
        <v/>
      </c>
      <c r="I2399" s="150" t="str">
        <f>IF(ISNUMBER(SEARCH("*.unk*",D2399)),"Other Federal Awards",IF(ISERROR(VLOOKUP(D2399,'CFDA Program Titles Table'!A$2:C$2607,3,FALSE)),"",VLOOKUP(D2399,'CFDA Program Titles Table'!A$2:C$2607,3,FALSE)))</f>
        <v/>
      </c>
      <c r="J2399" s="70"/>
      <c r="K2399" s="70"/>
      <c r="L2399" s="2"/>
      <c r="M2399" s="10"/>
      <c r="N2399" s="10"/>
      <c r="R2399" s="17"/>
      <c r="S2399" s="106" t="str">
        <f>IFERROR(IF(J2399="Y", "Research And Development Programs Cluster:", VLOOKUP(D2399,'Cluster Info'!$A$2:$B$113,2,FALSE)), "Non Cluster:")</f>
        <v>Non Cluster:</v>
      </c>
      <c r="T2399" s="106">
        <f t="shared" si="185"/>
        <v>0</v>
      </c>
      <c r="U2399" s="106">
        <f t="shared" si="187"/>
        <v>0</v>
      </c>
      <c r="V2399" s="106">
        <f t="shared" si="188"/>
        <v>0</v>
      </c>
      <c r="W2399" s="119">
        <f t="shared" si="186"/>
        <v>0</v>
      </c>
      <c r="X2399" s="106">
        <f t="shared" si="189"/>
        <v>0</v>
      </c>
    </row>
    <row r="2400" spans="1:24" ht="14">
      <c r="A2400" s="198"/>
      <c r="D2400" s="1"/>
      <c r="E2400" s="1"/>
      <c r="F2400" s="187"/>
      <c r="G2400" s="187"/>
      <c r="H2400" s="80" t="str">
        <f>IF(ISERROR(IF(ISERROR(VLOOKUP((LEFT(D2400,2)),'Fed. Agency Identifier Table'!A$2:C$63,3,FALSE)),(VLOOKUP((LEFT(D2400,1)),'Fed. Agency Identifier Table'!A$2:C$63,3,FALSE)),(VLOOKUP((LEFT(D2400,2)),'Fed. Agency Identifier Table'!A$2:C$63,3,FALSE)))),"",(IF(ISERROR(VLOOKUP((LEFT(D2400,2)),'Fed. Agency Identifier Table'!A$2:C$63,3,FALSE)),(VLOOKUP((LEFT(D2400,1)),'Fed. Agency Identifier Table'!A$2:C$63,3,FALSE)),(VLOOKUP((LEFT(D2400,2)),'Fed. Agency Identifier Table'!A$2:C$63,3,FALSE)))))</f>
        <v/>
      </c>
      <c r="I2400" s="150" t="str">
        <f>IF(ISNUMBER(SEARCH("*.unk*",D2400)),"Other Federal Awards",IF(ISERROR(VLOOKUP(D2400,'CFDA Program Titles Table'!A$2:C$2607,3,FALSE)),"",VLOOKUP(D2400,'CFDA Program Titles Table'!A$2:C$2607,3,FALSE)))</f>
        <v/>
      </c>
      <c r="J2400" s="70"/>
      <c r="K2400" s="70"/>
      <c r="L2400" s="2"/>
      <c r="M2400" s="10"/>
      <c r="N2400" s="10"/>
      <c r="R2400" s="17"/>
      <c r="S2400" s="106" t="str">
        <f>IFERROR(IF(J2400="Y", "Research And Development Programs Cluster:", VLOOKUP(D2400,'Cluster Info'!$A$2:$B$113,2,FALSE)), "Non Cluster:")</f>
        <v>Non Cluster:</v>
      </c>
      <c r="T2400" s="106">
        <f t="shared" si="185"/>
        <v>0</v>
      </c>
      <c r="U2400" s="106">
        <f t="shared" si="187"/>
        <v>0</v>
      </c>
      <c r="V2400" s="106">
        <f t="shared" si="188"/>
        <v>0</v>
      </c>
      <c r="W2400" s="119">
        <f t="shared" si="186"/>
        <v>0</v>
      </c>
      <c r="X2400" s="106">
        <f t="shared" si="189"/>
        <v>0</v>
      </c>
    </row>
    <row r="2401" spans="1:24" ht="14">
      <c r="A2401" s="198"/>
      <c r="D2401" s="1"/>
      <c r="E2401" s="1"/>
      <c r="F2401" s="187"/>
      <c r="G2401" s="187"/>
      <c r="H2401" s="80" t="str">
        <f>IF(ISERROR(IF(ISERROR(VLOOKUP((LEFT(D2401,2)),'Fed. Agency Identifier Table'!A$2:C$63,3,FALSE)),(VLOOKUP((LEFT(D2401,1)),'Fed. Agency Identifier Table'!A$2:C$63,3,FALSE)),(VLOOKUP((LEFT(D2401,2)),'Fed. Agency Identifier Table'!A$2:C$63,3,FALSE)))),"",(IF(ISERROR(VLOOKUP((LEFT(D2401,2)),'Fed. Agency Identifier Table'!A$2:C$63,3,FALSE)),(VLOOKUP((LEFT(D2401,1)),'Fed. Agency Identifier Table'!A$2:C$63,3,FALSE)),(VLOOKUP((LEFT(D2401,2)),'Fed. Agency Identifier Table'!A$2:C$63,3,FALSE)))))</f>
        <v/>
      </c>
      <c r="I2401" s="150" t="str">
        <f>IF(ISNUMBER(SEARCH("*.unk*",D2401)),"Other Federal Awards",IF(ISERROR(VLOOKUP(D2401,'CFDA Program Titles Table'!A$2:C$2607,3,FALSE)),"",VLOOKUP(D2401,'CFDA Program Titles Table'!A$2:C$2607,3,FALSE)))</f>
        <v/>
      </c>
      <c r="J2401" s="70"/>
      <c r="K2401" s="70"/>
      <c r="L2401" s="2"/>
      <c r="M2401" s="10"/>
      <c r="N2401" s="10"/>
      <c r="R2401" s="17"/>
      <c r="S2401" s="106" t="str">
        <f>IFERROR(IF(J2401="Y", "Research And Development Programs Cluster:", VLOOKUP(D2401,'Cluster Info'!$A$2:$B$113,2,FALSE)), "Non Cluster:")</f>
        <v>Non Cluster:</v>
      </c>
      <c r="T2401" s="106">
        <f t="shared" si="185"/>
        <v>0</v>
      </c>
      <c r="U2401" s="106">
        <f t="shared" si="187"/>
        <v>0</v>
      </c>
      <c r="V2401" s="106">
        <f t="shared" si="188"/>
        <v>0</v>
      </c>
      <c r="W2401" s="119">
        <f t="shared" si="186"/>
        <v>0</v>
      </c>
      <c r="X2401" s="106">
        <f t="shared" si="189"/>
        <v>0</v>
      </c>
    </row>
    <row r="2402" spans="1:24" ht="14">
      <c r="A2402" s="198"/>
      <c r="D2402" s="1"/>
      <c r="E2402" s="1"/>
      <c r="F2402" s="187"/>
      <c r="G2402" s="187"/>
      <c r="H2402" s="80" t="str">
        <f>IF(ISERROR(IF(ISERROR(VLOOKUP((LEFT(D2402,2)),'Fed. Agency Identifier Table'!A$2:C$63,3,FALSE)),(VLOOKUP((LEFT(D2402,1)),'Fed. Agency Identifier Table'!A$2:C$63,3,FALSE)),(VLOOKUP((LEFT(D2402,2)),'Fed. Agency Identifier Table'!A$2:C$63,3,FALSE)))),"",(IF(ISERROR(VLOOKUP((LEFT(D2402,2)),'Fed. Agency Identifier Table'!A$2:C$63,3,FALSE)),(VLOOKUP((LEFT(D2402,1)),'Fed. Agency Identifier Table'!A$2:C$63,3,FALSE)),(VLOOKUP((LEFT(D2402,2)),'Fed. Agency Identifier Table'!A$2:C$63,3,FALSE)))))</f>
        <v/>
      </c>
      <c r="I2402" s="150" t="str">
        <f>IF(ISNUMBER(SEARCH("*.unk*",D2402)),"Other Federal Awards",IF(ISERROR(VLOOKUP(D2402,'CFDA Program Titles Table'!A$2:C$2607,3,FALSE)),"",VLOOKUP(D2402,'CFDA Program Titles Table'!A$2:C$2607,3,FALSE)))</f>
        <v/>
      </c>
      <c r="J2402" s="70"/>
      <c r="K2402" s="70"/>
      <c r="L2402" s="2"/>
      <c r="M2402" s="10"/>
      <c r="N2402" s="10"/>
      <c r="R2402" s="17"/>
      <c r="S2402" s="106" t="str">
        <f>IFERROR(IF(J2402="Y", "Research And Development Programs Cluster:", VLOOKUP(D2402,'Cluster Info'!$A$2:$B$113,2,FALSE)), "Non Cluster:")</f>
        <v>Non Cluster:</v>
      </c>
      <c r="T2402" s="106">
        <f t="shared" si="185"/>
        <v>0</v>
      </c>
      <c r="U2402" s="106">
        <f t="shared" si="187"/>
        <v>0</v>
      </c>
      <c r="V2402" s="106">
        <f t="shared" si="188"/>
        <v>0</v>
      </c>
      <c r="W2402" s="119">
        <f t="shared" si="186"/>
        <v>0</v>
      </c>
      <c r="X2402" s="106">
        <f t="shared" si="189"/>
        <v>0</v>
      </c>
    </row>
    <row r="2403" spans="1:24" ht="14">
      <c r="A2403" s="198"/>
      <c r="D2403" s="1"/>
      <c r="E2403" s="1"/>
      <c r="F2403" s="187"/>
      <c r="G2403" s="187"/>
      <c r="H2403" s="80" t="str">
        <f>IF(ISERROR(IF(ISERROR(VLOOKUP((LEFT(D2403,2)),'Fed. Agency Identifier Table'!A$2:C$63,3,FALSE)),(VLOOKUP((LEFT(D2403,1)),'Fed. Agency Identifier Table'!A$2:C$63,3,FALSE)),(VLOOKUP((LEFT(D2403,2)),'Fed. Agency Identifier Table'!A$2:C$63,3,FALSE)))),"",(IF(ISERROR(VLOOKUP((LEFT(D2403,2)),'Fed. Agency Identifier Table'!A$2:C$63,3,FALSE)),(VLOOKUP((LEFT(D2403,1)),'Fed. Agency Identifier Table'!A$2:C$63,3,FALSE)),(VLOOKUP((LEFT(D2403,2)),'Fed. Agency Identifier Table'!A$2:C$63,3,FALSE)))))</f>
        <v/>
      </c>
      <c r="I2403" s="150" t="str">
        <f>IF(ISNUMBER(SEARCH("*.unk*",D2403)),"Other Federal Awards",IF(ISERROR(VLOOKUP(D2403,'CFDA Program Titles Table'!A$2:C$2607,3,FALSE)),"",VLOOKUP(D2403,'CFDA Program Titles Table'!A$2:C$2607,3,FALSE)))</f>
        <v/>
      </c>
      <c r="J2403" s="70"/>
      <c r="K2403" s="70"/>
      <c r="L2403" s="2"/>
      <c r="M2403" s="10"/>
      <c r="N2403" s="10"/>
      <c r="R2403" s="17"/>
      <c r="S2403" s="106" t="str">
        <f>IFERROR(IF(J2403="Y", "Research And Development Programs Cluster:", VLOOKUP(D2403,'Cluster Info'!$A$2:$B$113,2,FALSE)), "Non Cluster:")</f>
        <v>Non Cluster:</v>
      </c>
      <c r="T2403" s="106">
        <f t="shared" si="185"/>
        <v>0</v>
      </c>
      <c r="U2403" s="106">
        <f t="shared" si="187"/>
        <v>0</v>
      </c>
      <c r="V2403" s="106">
        <f t="shared" si="188"/>
        <v>0</v>
      </c>
      <c r="W2403" s="119">
        <f t="shared" si="186"/>
        <v>0</v>
      </c>
      <c r="X2403" s="106">
        <f t="shared" si="189"/>
        <v>0</v>
      </c>
    </row>
    <row r="2404" spans="1:24" ht="14">
      <c r="A2404" s="198"/>
      <c r="D2404" s="1"/>
      <c r="E2404" s="1"/>
      <c r="F2404" s="187"/>
      <c r="G2404" s="187"/>
      <c r="H2404" s="80" t="str">
        <f>IF(ISERROR(IF(ISERROR(VLOOKUP((LEFT(D2404,2)),'Fed. Agency Identifier Table'!A$2:C$63,3,FALSE)),(VLOOKUP((LEFT(D2404,1)),'Fed. Agency Identifier Table'!A$2:C$63,3,FALSE)),(VLOOKUP((LEFT(D2404,2)),'Fed. Agency Identifier Table'!A$2:C$63,3,FALSE)))),"",(IF(ISERROR(VLOOKUP((LEFT(D2404,2)),'Fed. Agency Identifier Table'!A$2:C$63,3,FALSE)),(VLOOKUP((LEFT(D2404,1)),'Fed. Agency Identifier Table'!A$2:C$63,3,FALSE)),(VLOOKUP((LEFT(D2404,2)),'Fed. Agency Identifier Table'!A$2:C$63,3,FALSE)))))</f>
        <v/>
      </c>
      <c r="I2404" s="150" t="str">
        <f>IF(ISNUMBER(SEARCH("*.unk*",D2404)),"Other Federal Awards",IF(ISERROR(VLOOKUP(D2404,'CFDA Program Titles Table'!A$2:C$2607,3,FALSE)),"",VLOOKUP(D2404,'CFDA Program Titles Table'!A$2:C$2607,3,FALSE)))</f>
        <v/>
      </c>
      <c r="J2404" s="70"/>
      <c r="K2404" s="70"/>
      <c r="L2404" s="2"/>
      <c r="M2404" s="10"/>
      <c r="N2404" s="10"/>
      <c r="R2404" s="17"/>
      <c r="S2404" s="106" t="str">
        <f>IFERROR(IF(J2404="Y", "Research And Development Programs Cluster:", VLOOKUP(D2404,'Cluster Info'!$A$2:$B$113,2,FALSE)), "Non Cluster:")</f>
        <v>Non Cluster:</v>
      </c>
      <c r="T2404" s="106">
        <f t="shared" si="185"/>
        <v>0</v>
      </c>
      <c r="U2404" s="106">
        <f t="shared" si="187"/>
        <v>0</v>
      </c>
      <c r="V2404" s="106">
        <f t="shared" si="188"/>
        <v>0</v>
      </c>
      <c r="W2404" s="119">
        <f t="shared" si="186"/>
        <v>0</v>
      </c>
      <c r="X2404" s="106">
        <f t="shared" si="189"/>
        <v>0</v>
      </c>
    </row>
    <row r="2405" spans="1:24" ht="14">
      <c r="A2405" s="198"/>
      <c r="D2405" s="1"/>
      <c r="E2405" s="1"/>
      <c r="F2405" s="187"/>
      <c r="G2405" s="187"/>
      <c r="H2405" s="80" t="str">
        <f>IF(ISERROR(IF(ISERROR(VLOOKUP((LEFT(D2405,2)),'Fed. Agency Identifier Table'!A$2:C$63,3,FALSE)),(VLOOKUP((LEFT(D2405,1)),'Fed. Agency Identifier Table'!A$2:C$63,3,FALSE)),(VLOOKUP((LEFT(D2405,2)),'Fed. Agency Identifier Table'!A$2:C$63,3,FALSE)))),"",(IF(ISERROR(VLOOKUP((LEFT(D2405,2)),'Fed. Agency Identifier Table'!A$2:C$63,3,FALSE)),(VLOOKUP((LEFT(D2405,1)),'Fed. Agency Identifier Table'!A$2:C$63,3,FALSE)),(VLOOKUP((LEFT(D2405,2)),'Fed. Agency Identifier Table'!A$2:C$63,3,FALSE)))))</f>
        <v/>
      </c>
      <c r="I2405" s="150" t="str">
        <f>IF(ISNUMBER(SEARCH("*.unk*",D2405)),"Other Federal Awards",IF(ISERROR(VLOOKUP(D2405,'CFDA Program Titles Table'!A$2:C$2607,3,FALSE)),"",VLOOKUP(D2405,'CFDA Program Titles Table'!A$2:C$2607,3,FALSE)))</f>
        <v/>
      </c>
      <c r="J2405" s="70"/>
      <c r="K2405" s="70"/>
      <c r="L2405" s="2"/>
      <c r="M2405" s="10"/>
      <c r="N2405" s="10"/>
      <c r="R2405" s="17"/>
      <c r="S2405" s="106" t="str">
        <f>IFERROR(IF(J2405="Y", "Research And Development Programs Cluster:", VLOOKUP(D2405,'Cluster Info'!$A$2:$B$113,2,FALSE)), "Non Cluster:")</f>
        <v>Non Cluster:</v>
      </c>
      <c r="T2405" s="106">
        <f t="shared" si="185"/>
        <v>0</v>
      </c>
      <c r="U2405" s="106">
        <f t="shared" si="187"/>
        <v>0</v>
      </c>
      <c r="V2405" s="106">
        <f t="shared" si="188"/>
        <v>0</v>
      </c>
      <c r="W2405" s="119">
        <f t="shared" si="186"/>
        <v>0</v>
      </c>
      <c r="X2405" s="106">
        <f t="shared" si="189"/>
        <v>0</v>
      </c>
    </row>
    <row r="2406" spans="1:24" ht="14">
      <c r="A2406" s="198"/>
      <c r="D2406" s="1"/>
      <c r="E2406" s="1"/>
      <c r="F2406" s="187"/>
      <c r="G2406" s="187"/>
      <c r="H2406" s="80" t="str">
        <f>IF(ISERROR(IF(ISERROR(VLOOKUP((LEFT(D2406,2)),'Fed. Agency Identifier Table'!A$2:C$63,3,FALSE)),(VLOOKUP((LEFT(D2406,1)),'Fed. Agency Identifier Table'!A$2:C$63,3,FALSE)),(VLOOKUP((LEFT(D2406,2)),'Fed. Agency Identifier Table'!A$2:C$63,3,FALSE)))),"",(IF(ISERROR(VLOOKUP((LEFT(D2406,2)),'Fed. Agency Identifier Table'!A$2:C$63,3,FALSE)),(VLOOKUP((LEFT(D2406,1)),'Fed. Agency Identifier Table'!A$2:C$63,3,FALSE)),(VLOOKUP((LEFT(D2406,2)),'Fed. Agency Identifier Table'!A$2:C$63,3,FALSE)))))</f>
        <v/>
      </c>
      <c r="I2406" s="150" t="str">
        <f>IF(ISNUMBER(SEARCH("*.unk*",D2406)),"Other Federal Awards",IF(ISERROR(VLOOKUP(D2406,'CFDA Program Titles Table'!A$2:C$2607,3,FALSE)),"",VLOOKUP(D2406,'CFDA Program Titles Table'!A$2:C$2607,3,FALSE)))</f>
        <v/>
      </c>
      <c r="J2406" s="70"/>
      <c r="K2406" s="70"/>
      <c r="L2406" s="2"/>
      <c r="M2406" s="10"/>
      <c r="N2406" s="10"/>
      <c r="R2406" s="17"/>
      <c r="S2406" s="106" t="str">
        <f>IFERROR(IF(J2406="Y", "Research And Development Programs Cluster:", VLOOKUP(D2406,'Cluster Info'!$A$2:$B$113,2,FALSE)), "Non Cluster:")</f>
        <v>Non Cluster:</v>
      </c>
      <c r="T2406" s="106">
        <f t="shared" si="185"/>
        <v>0</v>
      </c>
      <c r="U2406" s="106">
        <f t="shared" si="187"/>
        <v>0</v>
      </c>
      <c r="V2406" s="106">
        <f t="shared" si="188"/>
        <v>0</v>
      </c>
      <c r="W2406" s="119">
        <f t="shared" si="186"/>
        <v>0</v>
      </c>
      <c r="X2406" s="106">
        <f t="shared" si="189"/>
        <v>0</v>
      </c>
    </row>
    <row r="2407" spans="1:24" ht="14">
      <c r="A2407" s="198"/>
      <c r="D2407" s="1"/>
      <c r="E2407" s="1"/>
      <c r="F2407" s="187"/>
      <c r="G2407" s="187"/>
      <c r="H2407" s="80" t="str">
        <f>IF(ISERROR(IF(ISERROR(VLOOKUP((LEFT(D2407,2)),'Fed. Agency Identifier Table'!A$2:C$63,3,FALSE)),(VLOOKUP((LEFT(D2407,1)),'Fed. Agency Identifier Table'!A$2:C$63,3,FALSE)),(VLOOKUP((LEFT(D2407,2)),'Fed. Agency Identifier Table'!A$2:C$63,3,FALSE)))),"",(IF(ISERROR(VLOOKUP((LEFT(D2407,2)),'Fed. Agency Identifier Table'!A$2:C$63,3,FALSE)),(VLOOKUP((LEFT(D2407,1)),'Fed. Agency Identifier Table'!A$2:C$63,3,FALSE)),(VLOOKUP((LEFT(D2407,2)),'Fed. Agency Identifier Table'!A$2:C$63,3,FALSE)))))</f>
        <v/>
      </c>
      <c r="I2407" s="150" t="str">
        <f>IF(ISNUMBER(SEARCH("*.unk*",D2407)),"Other Federal Awards",IF(ISERROR(VLOOKUP(D2407,'CFDA Program Titles Table'!A$2:C$2607,3,FALSE)),"",VLOOKUP(D2407,'CFDA Program Titles Table'!A$2:C$2607,3,FALSE)))</f>
        <v/>
      </c>
      <c r="J2407" s="70"/>
      <c r="K2407" s="70"/>
      <c r="L2407" s="2"/>
      <c r="M2407" s="10"/>
      <c r="N2407" s="10"/>
      <c r="R2407" s="17"/>
      <c r="S2407" s="106" t="str">
        <f>IFERROR(IF(J2407="Y", "Research And Development Programs Cluster:", VLOOKUP(D2407,'Cluster Info'!$A$2:$B$113,2,FALSE)), "Non Cluster:")</f>
        <v>Non Cluster:</v>
      </c>
      <c r="T2407" s="106">
        <f t="shared" si="185"/>
        <v>0</v>
      </c>
      <c r="U2407" s="106">
        <f t="shared" si="187"/>
        <v>0</v>
      </c>
      <c r="V2407" s="106">
        <f t="shared" si="188"/>
        <v>0</v>
      </c>
      <c r="W2407" s="119">
        <f t="shared" si="186"/>
        <v>0</v>
      </c>
      <c r="X2407" s="106">
        <f t="shared" si="189"/>
        <v>0</v>
      </c>
    </row>
    <row r="2408" spans="1:24" ht="14">
      <c r="A2408" s="198"/>
      <c r="D2408" s="1"/>
      <c r="E2408" s="1"/>
      <c r="F2408" s="187"/>
      <c r="G2408" s="187"/>
      <c r="H2408" s="80" t="str">
        <f>IF(ISERROR(IF(ISERROR(VLOOKUP((LEFT(D2408,2)),'Fed. Agency Identifier Table'!A$2:C$63,3,FALSE)),(VLOOKUP((LEFT(D2408,1)),'Fed. Agency Identifier Table'!A$2:C$63,3,FALSE)),(VLOOKUP((LEFT(D2408,2)),'Fed. Agency Identifier Table'!A$2:C$63,3,FALSE)))),"",(IF(ISERROR(VLOOKUP((LEFT(D2408,2)),'Fed. Agency Identifier Table'!A$2:C$63,3,FALSE)),(VLOOKUP((LEFT(D2408,1)),'Fed. Agency Identifier Table'!A$2:C$63,3,FALSE)),(VLOOKUP((LEFT(D2408,2)),'Fed. Agency Identifier Table'!A$2:C$63,3,FALSE)))))</f>
        <v/>
      </c>
      <c r="I2408" s="150" t="str">
        <f>IF(ISNUMBER(SEARCH("*.unk*",D2408)),"Other Federal Awards",IF(ISERROR(VLOOKUP(D2408,'CFDA Program Titles Table'!A$2:C$2607,3,FALSE)),"",VLOOKUP(D2408,'CFDA Program Titles Table'!A$2:C$2607,3,FALSE)))</f>
        <v/>
      </c>
      <c r="J2408" s="70"/>
      <c r="K2408" s="70"/>
      <c r="L2408" s="2"/>
      <c r="M2408" s="10"/>
      <c r="N2408" s="10"/>
      <c r="R2408" s="17"/>
      <c r="S2408" s="106" t="str">
        <f>IFERROR(IF(J2408="Y", "Research And Development Programs Cluster:", VLOOKUP(D2408,'Cluster Info'!$A$2:$B$113,2,FALSE)), "Non Cluster:")</f>
        <v>Non Cluster:</v>
      </c>
      <c r="T2408" s="106">
        <f t="shared" si="185"/>
        <v>0</v>
      </c>
      <c r="U2408" s="106">
        <f t="shared" si="187"/>
        <v>0</v>
      </c>
      <c r="V2408" s="106">
        <f t="shared" si="188"/>
        <v>0</v>
      </c>
      <c r="W2408" s="119">
        <f t="shared" si="186"/>
        <v>0</v>
      </c>
      <c r="X2408" s="106">
        <f t="shared" si="189"/>
        <v>0</v>
      </c>
    </row>
    <row r="2409" spans="1:24" ht="14">
      <c r="A2409" s="198"/>
      <c r="D2409" s="1"/>
      <c r="E2409" s="1"/>
      <c r="F2409" s="187"/>
      <c r="G2409" s="187"/>
      <c r="H2409" s="80" t="str">
        <f>IF(ISERROR(IF(ISERROR(VLOOKUP((LEFT(D2409,2)),'Fed. Agency Identifier Table'!A$2:C$63,3,FALSE)),(VLOOKUP((LEFT(D2409,1)),'Fed. Agency Identifier Table'!A$2:C$63,3,FALSE)),(VLOOKUP((LEFT(D2409,2)),'Fed. Agency Identifier Table'!A$2:C$63,3,FALSE)))),"",(IF(ISERROR(VLOOKUP((LEFT(D2409,2)),'Fed. Agency Identifier Table'!A$2:C$63,3,FALSE)),(VLOOKUP((LEFT(D2409,1)),'Fed. Agency Identifier Table'!A$2:C$63,3,FALSE)),(VLOOKUP((LEFT(D2409,2)),'Fed. Agency Identifier Table'!A$2:C$63,3,FALSE)))))</f>
        <v/>
      </c>
      <c r="I2409" s="150" t="str">
        <f>IF(ISNUMBER(SEARCH("*.unk*",D2409)),"Other Federal Awards",IF(ISERROR(VLOOKUP(D2409,'CFDA Program Titles Table'!A$2:C$2607,3,FALSE)),"",VLOOKUP(D2409,'CFDA Program Titles Table'!A$2:C$2607,3,FALSE)))</f>
        <v/>
      </c>
      <c r="J2409" s="70"/>
      <c r="K2409" s="70"/>
      <c r="L2409" s="2"/>
      <c r="M2409" s="10"/>
      <c r="N2409" s="10"/>
      <c r="R2409" s="17"/>
      <c r="S2409" s="106" t="str">
        <f>IFERROR(IF(J2409="Y", "Research And Development Programs Cluster:", VLOOKUP(D2409,'Cluster Info'!$A$2:$B$113,2,FALSE)), "Non Cluster:")</f>
        <v>Non Cluster:</v>
      </c>
      <c r="T2409" s="106">
        <f t="shared" si="185"/>
        <v>0</v>
      </c>
      <c r="U2409" s="106">
        <f t="shared" si="187"/>
        <v>0</v>
      </c>
      <c r="V2409" s="106">
        <f t="shared" si="188"/>
        <v>0</v>
      </c>
      <c r="W2409" s="119">
        <f t="shared" si="186"/>
        <v>0</v>
      </c>
      <c r="X2409" s="106">
        <f t="shared" si="189"/>
        <v>0</v>
      </c>
    </row>
    <row r="2410" spans="1:24" ht="14">
      <c r="A2410" s="198"/>
      <c r="D2410" s="1"/>
      <c r="E2410" s="1"/>
      <c r="F2410" s="187"/>
      <c r="G2410" s="187"/>
      <c r="H2410" s="80" t="str">
        <f>IF(ISERROR(IF(ISERROR(VLOOKUP((LEFT(D2410,2)),'Fed. Agency Identifier Table'!A$2:C$63,3,FALSE)),(VLOOKUP((LEFT(D2410,1)),'Fed. Agency Identifier Table'!A$2:C$63,3,FALSE)),(VLOOKUP((LEFT(D2410,2)),'Fed. Agency Identifier Table'!A$2:C$63,3,FALSE)))),"",(IF(ISERROR(VLOOKUP((LEFT(D2410,2)),'Fed. Agency Identifier Table'!A$2:C$63,3,FALSE)),(VLOOKUP((LEFT(D2410,1)),'Fed. Agency Identifier Table'!A$2:C$63,3,FALSE)),(VLOOKUP((LEFT(D2410,2)),'Fed. Agency Identifier Table'!A$2:C$63,3,FALSE)))))</f>
        <v/>
      </c>
      <c r="I2410" s="150" t="str">
        <f>IF(ISNUMBER(SEARCH("*.unk*",D2410)),"Other Federal Awards",IF(ISERROR(VLOOKUP(D2410,'CFDA Program Titles Table'!A$2:C$2607,3,FALSE)),"",VLOOKUP(D2410,'CFDA Program Titles Table'!A$2:C$2607,3,FALSE)))</f>
        <v/>
      </c>
      <c r="J2410" s="70"/>
      <c r="K2410" s="70"/>
      <c r="L2410" s="2"/>
      <c r="M2410" s="10"/>
      <c r="N2410" s="10"/>
      <c r="R2410" s="17"/>
      <c r="S2410" s="106" t="str">
        <f>IFERROR(IF(J2410="Y", "Research And Development Programs Cluster:", VLOOKUP(D2410,'Cluster Info'!$A$2:$B$113,2,FALSE)), "Non Cluster:")</f>
        <v>Non Cluster:</v>
      </c>
      <c r="T2410" s="106">
        <f t="shared" si="185"/>
        <v>0</v>
      </c>
      <c r="U2410" s="106">
        <f t="shared" si="187"/>
        <v>0</v>
      </c>
      <c r="V2410" s="106">
        <f t="shared" si="188"/>
        <v>0</v>
      </c>
      <c r="W2410" s="119">
        <f t="shared" si="186"/>
        <v>0</v>
      </c>
      <c r="X2410" s="106">
        <f t="shared" si="189"/>
        <v>0</v>
      </c>
    </row>
    <row r="2411" spans="1:24" ht="14">
      <c r="A2411" s="198"/>
      <c r="D2411" s="1"/>
      <c r="E2411" s="1"/>
      <c r="F2411" s="187"/>
      <c r="G2411" s="187"/>
      <c r="H2411" s="80" t="str">
        <f>IF(ISERROR(IF(ISERROR(VLOOKUP((LEFT(D2411,2)),'Fed. Agency Identifier Table'!A$2:C$63,3,FALSE)),(VLOOKUP((LEFT(D2411,1)),'Fed. Agency Identifier Table'!A$2:C$63,3,FALSE)),(VLOOKUP((LEFT(D2411,2)),'Fed. Agency Identifier Table'!A$2:C$63,3,FALSE)))),"",(IF(ISERROR(VLOOKUP((LEFT(D2411,2)),'Fed. Agency Identifier Table'!A$2:C$63,3,FALSE)),(VLOOKUP((LEFT(D2411,1)),'Fed. Agency Identifier Table'!A$2:C$63,3,FALSE)),(VLOOKUP((LEFT(D2411,2)),'Fed. Agency Identifier Table'!A$2:C$63,3,FALSE)))))</f>
        <v/>
      </c>
      <c r="I2411" s="150" t="str">
        <f>IF(ISNUMBER(SEARCH("*.unk*",D2411)),"Other Federal Awards",IF(ISERROR(VLOOKUP(D2411,'CFDA Program Titles Table'!A$2:C$2607,3,FALSE)),"",VLOOKUP(D2411,'CFDA Program Titles Table'!A$2:C$2607,3,FALSE)))</f>
        <v/>
      </c>
      <c r="J2411" s="70"/>
      <c r="K2411" s="70"/>
      <c r="L2411" s="2"/>
      <c r="M2411" s="10"/>
      <c r="N2411" s="10"/>
      <c r="R2411" s="17"/>
      <c r="S2411" s="106" t="str">
        <f>IFERROR(IF(J2411="Y", "Research And Development Programs Cluster:", VLOOKUP(D2411,'Cluster Info'!$A$2:$B$113,2,FALSE)), "Non Cluster:")</f>
        <v>Non Cluster:</v>
      </c>
      <c r="T2411" s="106">
        <f t="shared" si="185"/>
        <v>0</v>
      </c>
      <c r="U2411" s="106">
        <f t="shared" si="187"/>
        <v>0</v>
      </c>
      <c r="V2411" s="106">
        <f t="shared" si="188"/>
        <v>0</v>
      </c>
      <c r="W2411" s="119">
        <f t="shared" si="186"/>
        <v>0</v>
      </c>
      <c r="X2411" s="106">
        <f t="shared" si="189"/>
        <v>0</v>
      </c>
    </row>
    <row r="2412" spans="1:24" ht="14">
      <c r="A2412" s="198"/>
      <c r="D2412" s="1"/>
      <c r="E2412" s="1"/>
      <c r="F2412" s="187"/>
      <c r="G2412" s="187"/>
      <c r="H2412" s="80" t="str">
        <f>IF(ISERROR(IF(ISERROR(VLOOKUP((LEFT(D2412,2)),'Fed. Agency Identifier Table'!A$2:C$63,3,FALSE)),(VLOOKUP((LEFT(D2412,1)),'Fed. Agency Identifier Table'!A$2:C$63,3,FALSE)),(VLOOKUP((LEFT(D2412,2)),'Fed. Agency Identifier Table'!A$2:C$63,3,FALSE)))),"",(IF(ISERROR(VLOOKUP((LEFT(D2412,2)),'Fed. Agency Identifier Table'!A$2:C$63,3,FALSE)),(VLOOKUP((LEFT(D2412,1)),'Fed. Agency Identifier Table'!A$2:C$63,3,FALSE)),(VLOOKUP((LEFT(D2412,2)),'Fed. Agency Identifier Table'!A$2:C$63,3,FALSE)))))</f>
        <v/>
      </c>
      <c r="I2412" s="150" t="str">
        <f>IF(ISNUMBER(SEARCH("*.unk*",D2412)),"Other Federal Awards",IF(ISERROR(VLOOKUP(D2412,'CFDA Program Titles Table'!A$2:C$2607,3,FALSE)),"",VLOOKUP(D2412,'CFDA Program Titles Table'!A$2:C$2607,3,FALSE)))</f>
        <v/>
      </c>
      <c r="J2412" s="70"/>
      <c r="K2412" s="70"/>
      <c r="L2412" s="2"/>
      <c r="M2412" s="10"/>
      <c r="N2412" s="10"/>
      <c r="R2412" s="17"/>
      <c r="S2412" s="106" t="str">
        <f>IFERROR(IF(J2412="Y", "Research And Development Programs Cluster:", VLOOKUP(D2412,'Cluster Info'!$A$2:$B$113,2,FALSE)), "Non Cluster:")</f>
        <v>Non Cluster:</v>
      </c>
      <c r="T2412" s="106">
        <f t="shared" si="185"/>
        <v>0</v>
      </c>
      <c r="U2412" s="106">
        <f t="shared" si="187"/>
        <v>0</v>
      </c>
      <c r="V2412" s="106">
        <f t="shared" si="188"/>
        <v>0</v>
      </c>
      <c r="W2412" s="119">
        <f t="shared" si="186"/>
        <v>0</v>
      </c>
      <c r="X2412" s="106">
        <f t="shared" si="189"/>
        <v>0</v>
      </c>
    </row>
    <row r="2413" spans="1:24" ht="14">
      <c r="A2413" s="198"/>
      <c r="D2413" s="1"/>
      <c r="E2413" s="1"/>
      <c r="F2413" s="187"/>
      <c r="G2413" s="187"/>
      <c r="H2413" s="80" t="str">
        <f>IF(ISERROR(IF(ISERROR(VLOOKUP((LEFT(D2413,2)),'Fed. Agency Identifier Table'!A$2:C$63,3,FALSE)),(VLOOKUP((LEFT(D2413,1)),'Fed. Agency Identifier Table'!A$2:C$63,3,FALSE)),(VLOOKUP((LEFT(D2413,2)),'Fed. Agency Identifier Table'!A$2:C$63,3,FALSE)))),"",(IF(ISERROR(VLOOKUP((LEFT(D2413,2)),'Fed. Agency Identifier Table'!A$2:C$63,3,FALSE)),(VLOOKUP((LEFT(D2413,1)),'Fed. Agency Identifier Table'!A$2:C$63,3,FALSE)),(VLOOKUP((LEFT(D2413,2)),'Fed. Agency Identifier Table'!A$2:C$63,3,FALSE)))))</f>
        <v/>
      </c>
      <c r="I2413" s="150" t="str">
        <f>IF(ISNUMBER(SEARCH("*.unk*",D2413)),"Other Federal Awards",IF(ISERROR(VLOOKUP(D2413,'CFDA Program Titles Table'!A$2:C$2607,3,FALSE)),"",VLOOKUP(D2413,'CFDA Program Titles Table'!A$2:C$2607,3,FALSE)))</f>
        <v/>
      </c>
      <c r="J2413" s="70"/>
      <c r="K2413" s="70"/>
      <c r="L2413" s="2"/>
      <c r="M2413" s="10"/>
      <c r="N2413" s="10"/>
      <c r="R2413" s="17"/>
      <c r="S2413" s="106" t="str">
        <f>IFERROR(IF(J2413="Y", "Research And Development Programs Cluster:", VLOOKUP(D2413,'Cluster Info'!$A$2:$B$113,2,FALSE)), "Non Cluster:")</f>
        <v>Non Cluster:</v>
      </c>
      <c r="T2413" s="106">
        <f t="shared" si="185"/>
        <v>0</v>
      </c>
      <c r="U2413" s="106">
        <f t="shared" si="187"/>
        <v>0</v>
      </c>
      <c r="V2413" s="106">
        <f t="shared" si="188"/>
        <v>0</v>
      </c>
      <c r="W2413" s="119">
        <f t="shared" si="186"/>
        <v>0</v>
      </c>
      <c r="X2413" s="106">
        <f t="shared" si="189"/>
        <v>0</v>
      </c>
    </row>
    <row r="2414" spans="1:24" ht="14">
      <c r="A2414" s="198"/>
      <c r="D2414" s="1"/>
      <c r="E2414" s="1"/>
      <c r="F2414" s="187"/>
      <c r="G2414" s="187"/>
      <c r="H2414" s="80" t="str">
        <f>IF(ISERROR(IF(ISERROR(VLOOKUP((LEFT(D2414,2)),'Fed. Agency Identifier Table'!A$2:C$63,3,FALSE)),(VLOOKUP((LEFT(D2414,1)),'Fed. Agency Identifier Table'!A$2:C$63,3,FALSE)),(VLOOKUP((LEFT(D2414,2)),'Fed. Agency Identifier Table'!A$2:C$63,3,FALSE)))),"",(IF(ISERROR(VLOOKUP((LEFT(D2414,2)),'Fed. Agency Identifier Table'!A$2:C$63,3,FALSE)),(VLOOKUP((LEFT(D2414,1)),'Fed. Agency Identifier Table'!A$2:C$63,3,FALSE)),(VLOOKUP((LEFT(D2414,2)),'Fed. Agency Identifier Table'!A$2:C$63,3,FALSE)))))</f>
        <v/>
      </c>
      <c r="I2414" s="150" t="str">
        <f>IF(ISNUMBER(SEARCH("*.unk*",D2414)),"Other Federal Awards",IF(ISERROR(VLOOKUP(D2414,'CFDA Program Titles Table'!A$2:C$2607,3,FALSE)),"",VLOOKUP(D2414,'CFDA Program Titles Table'!A$2:C$2607,3,FALSE)))</f>
        <v/>
      </c>
      <c r="J2414" s="70"/>
      <c r="K2414" s="70"/>
      <c r="L2414" s="2"/>
      <c r="M2414" s="10"/>
      <c r="N2414" s="10"/>
      <c r="R2414" s="17"/>
      <c r="S2414" s="106" t="str">
        <f>IFERROR(IF(J2414="Y", "Research And Development Programs Cluster:", VLOOKUP(D2414,'Cluster Info'!$A$2:$B$113,2,FALSE)), "Non Cluster:")</f>
        <v>Non Cluster:</v>
      </c>
      <c r="T2414" s="106">
        <f t="shared" si="185"/>
        <v>0</v>
      </c>
      <c r="U2414" s="106">
        <f t="shared" si="187"/>
        <v>0</v>
      </c>
      <c r="V2414" s="106">
        <f t="shared" si="188"/>
        <v>0</v>
      </c>
      <c r="W2414" s="119">
        <f t="shared" si="186"/>
        <v>0</v>
      </c>
      <c r="X2414" s="106">
        <f t="shared" si="189"/>
        <v>0</v>
      </c>
    </row>
    <row r="2415" spans="1:24" ht="14">
      <c r="A2415" s="198"/>
      <c r="D2415" s="1"/>
      <c r="E2415" s="1"/>
      <c r="F2415" s="187"/>
      <c r="G2415" s="187"/>
      <c r="H2415" s="80" t="str">
        <f>IF(ISERROR(IF(ISERROR(VLOOKUP((LEFT(D2415,2)),'Fed. Agency Identifier Table'!A$2:C$63,3,FALSE)),(VLOOKUP((LEFT(D2415,1)),'Fed. Agency Identifier Table'!A$2:C$63,3,FALSE)),(VLOOKUP((LEFT(D2415,2)),'Fed. Agency Identifier Table'!A$2:C$63,3,FALSE)))),"",(IF(ISERROR(VLOOKUP((LEFT(D2415,2)),'Fed. Agency Identifier Table'!A$2:C$63,3,FALSE)),(VLOOKUP((LEFT(D2415,1)),'Fed. Agency Identifier Table'!A$2:C$63,3,FALSE)),(VLOOKUP((LEFT(D2415,2)),'Fed. Agency Identifier Table'!A$2:C$63,3,FALSE)))))</f>
        <v/>
      </c>
      <c r="I2415" s="150" t="str">
        <f>IF(ISNUMBER(SEARCH("*.unk*",D2415)),"Other Federal Awards",IF(ISERROR(VLOOKUP(D2415,'CFDA Program Titles Table'!A$2:C$2607,3,FALSE)),"",VLOOKUP(D2415,'CFDA Program Titles Table'!A$2:C$2607,3,FALSE)))</f>
        <v/>
      </c>
      <c r="J2415" s="70"/>
      <c r="K2415" s="70"/>
      <c r="L2415" s="2"/>
      <c r="M2415" s="10"/>
      <c r="N2415" s="10"/>
      <c r="R2415" s="17"/>
      <c r="S2415" s="106" t="str">
        <f>IFERROR(IF(J2415="Y", "Research And Development Programs Cluster:", VLOOKUP(D2415,'Cluster Info'!$A$2:$B$113,2,FALSE)), "Non Cluster:")</f>
        <v>Non Cluster:</v>
      </c>
      <c r="T2415" s="106">
        <f t="shared" si="185"/>
        <v>0</v>
      </c>
      <c r="U2415" s="106">
        <f t="shared" si="187"/>
        <v>0</v>
      </c>
      <c r="V2415" s="106">
        <f t="shared" si="188"/>
        <v>0</v>
      </c>
      <c r="W2415" s="119">
        <f t="shared" si="186"/>
        <v>0</v>
      </c>
      <c r="X2415" s="106">
        <f t="shared" si="189"/>
        <v>0</v>
      </c>
    </row>
    <row r="2416" spans="1:24" ht="14">
      <c r="A2416" s="198"/>
      <c r="D2416" s="1"/>
      <c r="E2416" s="1"/>
      <c r="F2416" s="187"/>
      <c r="G2416" s="187"/>
      <c r="H2416" s="80" t="str">
        <f>IF(ISERROR(IF(ISERROR(VLOOKUP((LEFT(D2416,2)),'Fed. Agency Identifier Table'!A$2:C$63,3,FALSE)),(VLOOKUP((LEFT(D2416,1)),'Fed. Agency Identifier Table'!A$2:C$63,3,FALSE)),(VLOOKUP((LEFT(D2416,2)),'Fed. Agency Identifier Table'!A$2:C$63,3,FALSE)))),"",(IF(ISERROR(VLOOKUP((LEFT(D2416,2)),'Fed. Agency Identifier Table'!A$2:C$63,3,FALSE)),(VLOOKUP((LEFT(D2416,1)),'Fed. Agency Identifier Table'!A$2:C$63,3,FALSE)),(VLOOKUP((LEFT(D2416,2)),'Fed. Agency Identifier Table'!A$2:C$63,3,FALSE)))))</f>
        <v/>
      </c>
      <c r="I2416" s="150" t="str">
        <f>IF(ISNUMBER(SEARCH("*.unk*",D2416)),"Other Federal Awards",IF(ISERROR(VLOOKUP(D2416,'CFDA Program Titles Table'!A$2:C$2607,3,FALSE)),"",VLOOKUP(D2416,'CFDA Program Titles Table'!A$2:C$2607,3,FALSE)))</f>
        <v/>
      </c>
      <c r="J2416" s="70"/>
      <c r="K2416" s="70"/>
      <c r="L2416" s="2"/>
      <c r="M2416" s="10"/>
      <c r="N2416" s="10"/>
      <c r="R2416" s="17"/>
      <c r="S2416" s="106" t="str">
        <f>IFERROR(IF(J2416="Y", "Research And Development Programs Cluster:", VLOOKUP(D2416,'Cluster Info'!$A$2:$B$113,2,FALSE)), "Non Cluster:")</f>
        <v>Non Cluster:</v>
      </c>
      <c r="T2416" s="106">
        <f t="shared" si="185"/>
        <v>0</v>
      </c>
      <c r="U2416" s="106">
        <f t="shared" si="187"/>
        <v>0</v>
      </c>
      <c r="V2416" s="106">
        <f t="shared" si="188"/>
        <v>0</v>
      </c>
      <c r="W2416" s="119">
        <f t="shared" si="186"/>
        <v>0</v>
      </c>
      <c r="X2416" s="106">
        <f t="shared" si="189"/>
        <v>0</v>
      </c>
    </row>
    <row r="2417" spans="1:24" ht="14">
      <c r="A2417" s="198"/>
      <c r="D2417" s="1"/>
      <c r="E2417" s="1"/>
      <c r="F2417" s="187"/>
      <c r="G2417" s="187"/>
      <c r="H2417" s="80" t="str">
        <f>IF(ISERROR(IF(ISERROR(VLOOKUP((LEFT(D2417,2)),'Fed. Agency Identifier Table'!A$2:C$63,3,FALSE)),(VLOOKUP((LEFT(D2417,1)),'Fed. Agency Identifier Table'!A$2:C$63,3,FALSE)),(VLOOKUP((LEFT(D2417,2)),'Fed. Agency Identifier Table'!A$2:C$63,3,FALSE)))),"",(IF(ISERROR(VLOOKUP((LEFT(D2417,2)),'Fed. Agency Identifier Table'!A$2:C$63,3,FALSE)),(VLOOKUP((LEFT(D2417,1)),'Fed. Agency Identifier Table'!A$2:C$63,3,FALSE)),(VLOOKUP((LEFT(D2417,2)),'Fed. Agency Identifier Table'!A$2:C$63,3,FALSE)))))</f>
        <v/>
      </c>
      <c r="I2417" s="150" t="str">
        <f>IF(ISNUMBER(SEARCH("*.unk*",D2417)),"Other Federal Awards",IF(ISERROR(VLOOKUP(D2417,'CFDA Program Titles Table'!A$2:C$2607,3,FALSE)),"",VLOOKUP(D2417,'CFDA Program Titles Table'!A$2:C$2607,3,FALSE)))</f>
        <v/>
      </c>
      <c r="J2417" s="70"/>
      <c r="K2417" s="70"/>
      <c r="L2417" s="2"/>
      <c r="M2417" s="10"/>
      <c r="N2417" s="10"/>
      <c r="R2417" s="17"/>
      <c r="S2417" s="106" t="str">
        <f>IFERROR(IF(J2417="Y", "Research And Development Programs Cluster:", VLOOKUP(D2417,'Cluster Info'!$A$2:$B$113,2,FALSE)), "Non Cluster:")</f>
        <v>Non Cluster:</v>
      </c>
      <c r="T2417" s="106">
        <f t="shared" si="185"/>
        <v>0</v>
      </c>
      <c r="U2417" s="106">
        <f t="shared" si="187"/>
        <v>0</v>
      </c>
      <c r="V2417" s="106">
        <f t="shared" si="188"/>
        <v>0</v>
      </c>
      <c r="W2417" s="119">
        <f t="shared" si="186"/>
        <v>0</v>
      </c>
      <c r="X2417" s="106">
        <f t="shared" si="189"/>
        <v>0</v>
      </c>
    </row>
    <row r="2418" spans="1:24" ht="14">
      <c r="A2418" s="198"/>
      <c r="D2418" s="1"/>
      <c r="E2418" s="1"/>
      <c r="F2418" s="187"/>
      <c r="G2418" s="187"/>
      <c r="H2418" s="80" t="str">
        <f>IF(ISERROR(IF(ISERROR(VLOOKUP((LEFT(D2418,2)),'Fed. Agency Identifier Table'!A$2:C$63,3,FALSE)),(VLOOKUP((LEFT(D2418,1)),'Fed. Agency Identifier Table'!A$2:C$63,3,FALSE)),(VLOOKUP((LEFT(D2418,2)),'Fed. Agency Identifier Table'!A$2:C$63,3,FALSE)))),"",(IF(ISERROR(VLOOKUP((LEFT(D2418,2)),'Fed. Agency Identifier Table'!A$2:C$63,3,FALSE)),(VLOOKUP((LEFT(D2418,1)),'Fed. Agency Identifier Table'!A$2:C$63,3,FALSE)),(VLOOKUP((LEFT(D2418,2)),'Fed. Agency Identifier Table'!A$2:C$63,3,FALSE)))))</f>
        <v/>
      </c>
      <c r="I2418" s="150" t="str">
        <f>IF(ISNUMBER(SEARCH("*.unk*",D2418)),"Other Federal Awards",IF(ISERROR(VLOOKUP(D2418,'CFDA Program Titles Table'!A$2:C$2607,3,FALSE)),"",VLOOKUP(D2418,'CFDA Program Titles Table'!A$2:C$2607,3,FALSE)))</f>
        <v/>
      </c>
      <c r="J2418" s="70"/>
      <c r="K2418" s="70"/>
      <c r="L2418" s="2"/>
      <c r="M2418" s="10"/>
      <c r="N2418" s="10"/>
      <c r="R2418" s="17"/>
      <c r="S2418" s="106" t="str">
        <f>IFERROR(IF(J2418="Y", "Research And Development Programs Cluster:", VLOOKUP(D2418,'Cluster Info'!$A$2:$B$113,2,FALSE)), "Non Cluster:")</f>
        <v>Non Cluster:</v>
      </c>
      <c r="T2418" s="106">
        <f t="shared" si="185"/>
        <v>0</v>
      </c>
      <c r="U2418" s="106">
        <f t="shared" si="187"/>
        <v>0</v>
      </c>
      <c r="V2418" s="106">
        <f t="shared" si="188"/>
        <v>0</v>
      </c>
      <c r="W2418" s="119">
        <f t="shared" si="186"/>
        <v>0</v>
      </c>
      <c r="X2418" s="106">
        <f t="shared" si="189"/>
        <v>0</v>
      </c>
    </row>
    <row r="2419" spans="1:24" ht="14">
      <c r="A2419" s="198"/>
      <c r="D2419" s="1"/>
      <c r="E2419" s="1"/>
      <c r="F2419" s="187"/>
      <c r="G2419" s="187"/>
      <c r="H2419" s="80" t="str">
        <f>IF(ISERROR(IF(ISERROR(VLOOKUP((LEFT(D2419,2)),'Fed. Agency Identifier Table'!A$2:C$63,3,FALSE)),(VLOOKUP((LEFT(D2419,1)),'Fed. Agency Identifier Table'!A$2:C$63,3,FALSE)),(VLOOKUP((LEFT(D2419,2)),'Fed. Agency Identifier Table'!A$2:C$63,3,FALSE)))),"",(IF(ISERROR(VLOOKUP((LEFT(D2419,2)),'Fed. Agency Identifier Table'!A$2:C$63,3,FALSE)),(VLOOKUP((LEFT(D2419,1)),'Fed. Agency Identifier Table'!A$2:C$63,3,FALSE)),(VLOOKUP((LEFT(D2419,2)),'Fed. Agency Identifier Table'!A$2:C$63,3,FALSE)))))</f>
        <v/>
      </c>
      <c r="I2419" s="150" t="str">
        <f>IF(ISNUMBER(SEARCH("*.unk*",D2419)),"Other Federal Awards",IF(ISERROR(VLOOKUP(D2419,'CFDA Program Titles Table'!A$2:C$2607,3,FALSE)),"",VLOOKUP(D2419,'CFDA Program Titles Table'!A$2:C$2607,3,FALSE)))</f>
        <v/>
      </c>
      <c r="J2419" s="70"/>
      <c r="K2419" s="70"/>
      <c r="L2419" s="2"/>
      <c r="M2419" s="10"/>
      <c r="N2419" s="10"/>
      <c r="R2419" s="17"/>
      <c r="S2419" s="106" t="str">
        <f>IFERROR(IF(J2419="Y", "Research And Development Programs Cluster:", VLOOKUP(D2419,'Cluster Info'!$A$2:$B$113,2,FALSE)), "Non Cluster:")</f>
        <v>Non Cluster:</v>
      </c>
      <c r="T2419" s="106">
        <f t="shared" si="185"/>
        <v>0</v>
      </c>
      <c r="U2419" s="106">
        <f t="shared" si="187"/>
        <v>0</v>
      </c>
      <c r="V2419" s="106">
        <f t="shared" si="188"/>
        <v>0</v>
      </c>
      <c r="W2419" s="119">
        <f t="shared" si="186"/>
        <v>0</v>
      </c>
      <c r="X2419" s="106">
        <f t="shared" si="189"/>
        <v>0</v>
      </c>
    </row>
    <row r="2420" spans="1:24" ht="14">
      <c r="A2420" s="198"/>
      <c r="D2420" s="1"/>
      <c r="E2420" s="1"/>
      <c r="F2420" s="187"/>
      <c r="G2420" s="187"/>
      <c r="H2420" s="80" t="str">
        <f>IF(ISERROR(IF(ISERROR(VLOOKUP((LEFT(D2420,2)),'Fed. Agency Identifier Table'!A$2:C$63,3,FALSE)),(VLOOKUP((LEFT(D2420,1)),'Fed. Agency Identifier Table'!A$2:C$63,3,FALSE)),(VLOOKUP((LEFT(D2420,2)),'Fed. Agency Identifier Table'!A$2:C$63,3,FALSE)))),"",(IF(ISERROR(VLOOKUP((LEFT(D2420,2)),'Fed. Agency Identifier Table'!A$2:C$63,3,FALSE)),(VLOOKUP((LEFT(D2420,1)),'Fed. Agency Identifier Table'!A$2:C$63,3,FALSE)),(VLOOKUP((LEFT(D2420,2)),'Fed. Agency Identifier Table'!A$2:C$63,3,FALSE)))))</f>
        <v/>
      </c>
      <c r="I2420" s="150" t="str">
        <f>IF(ISNUMBER(SEARCH("*.unk*",D2420)),"Other Federal Awards",IF(ISERROR(VLOOKUP(D2420,'CFDA Program Titles Table'!A$2:C$2607,3,FALSE)),"",VLOOKUP(D2420,'CFDA Program Titles Table'!A$2:C$2607,3,FALSE)))</f>
        <v/>
      </c>
      <c r="J2420" s="70"/>
      <c r="K2420" s="70"/>
      <c r="L2420" s="2"/>
      <c r="M2420" s="10"/>
      <c r="N2420" s="10"/>
      <c r="R2420" s="17"/>
      <c r="S2420" s="106" t="str">
        <f>IFERROR(IF(J2420="Y", "Research And Development Programs Cluster:", VLOOKUP(D2420,'Cluster Info'!$A$2:$B$113,2,FALSE)), "Non Cluster:")</f>
        <v>Non Cluster:</v>
      </c>
      <c r="T2420" s="106">
        <f t="shared" si="185"/>
        <v>0</v>
      </c>
      <c r="U2420" s="106">
        <f t="shared" si="187"/>
        <v>0</v>
      </c>
      <c r="V2420" s="106">
        <f t="shared" si="188"/>
        <v>0</v>
      </c>
      <c r="W2420" s="119">
        <f t="shared" si="186"/>
        <v>0</v>
      </c>
      <c r="X2420" s="106">
        <f t="shared" si="189"/>
        <v>0</v>
      </c>
    </row>
    <row r="2421" spans="1:24" ht="14">
      <c r="A2421" s="198"/>
      <c r="D2421" s="1"/>
      <c r="E2421" s="1"/>
      <c r="F2421" s="187"/>
      <c r="G2421" s="187"/>
      <c r="H2421" s="80" t="str">
        <f>IF(ISERROR(IF(ISERROR(VLOOKUP((LEFT(D2421,2)),'Fed. Agency Identifier Table'!A$2:C$63,3,FALSE)),(VLOOKUP((LEFT(D2421,1)),'Fed. Agency Identifier Table'!A$2:C$63,3,FALSE)),(VLOOKUP((LEFT(D2421,2)),'Fed. Agency Identifier Table'!A$2:C$63,3,FALSE)))),"",(IF(ISERROR(VLOOKUP((LEFT(D2421,2)),'Fed. Agency Identifier Table'!A$2:C$63,3,FALSE)),(VLOOKUP((LEFT(D2421,1)),'Fed. Agency Identifier Table'!A$2:C$63,3,FALSE)),(VLOOKUP((LEFT(D2421,2)),'Fed. Agency Identifier Table'!A$2:C$63,3,FALSE)))))</f>
        <v/>
      </c>
      <c r="I2421" s="150" t="str">
        <f>IF(ISNUMBER(SEARCH("*.unk*",D2421)),"Other Federal Awards",IF(ISERROR(VLOOKUP(D2421,'CFDA Program Titles Table'!A$2:C$2607,3,FALSE)),"",VLOOKUP(D2421,'CFDA Program Titles Table'!A$2:C$2607,3,FALSE)))</f>
        <v/>
      </c>
      <c r="J2421" s="70"/>
      <c r="K2421" s="70"/>
      <c r="L2421" s="2"/>
      <c r="M2421" s="10"/>
      <c r="N2421" s="10"/>
      <c r="R2421" s="17"/>
      <c r="S2421" s="106" t="str">
        <f>IFERROR(IF(J2421="Y", "Research And Development Programs Cluster:", VLOOKUP(D2421,'Cluster Info'!$A$2:$B$113,2,FALSE)), "Non Cluster:")</f>
        <v>Non Cluster:</v>
      </c>
      <c r="T2421" s="106">
        <f t="shared" si="185"/>
        <v>0</v>
      </c>
      <c r="U2421" s="106">
        <f t="shared" si="187"/>
        <v>0</v>
      </c>
      <c r="V2421" s="106">
        <f t="shared" si="188"/>
        <v>0</v>
      </c>
      <c r="W2421" s="119">
        <f t="shared" si="186"/>
        <v>0</v>
      </c>
      <c r="X2421" s="106">
        <f t="shared" si="189"/>
        <v>0</v>
      </c>
    </row>
    <row r="2422" spans="1:24" ht="14">
      <c r="A2422" s="198"/>
      <c r="D2422" s="1"/>
      <c r="E2422" s="1"/>
      <c r="F2422" s="187"/>
      <c r="G2422" s="187"/>
      <c r="H2422" s="80" t="str">
        <f>IF(ISERROR(IF(ISERROR(VLOOKUP((LEFT(D2422,2)),'Fed. Agency Identifier Table'!A$2:C$63,3,FALSE)),(VLOOKUP((LEFT(D2422,1)),'Fed. Agency Identifier Table'!A$2:C$63,3,FALSE)),(VLOOKUP((LEFT(D2422,2)),'Fed. Agency Identifier Table'!A$2:C$63,3,FALSE)))),"",(IF(ISERROR(VLOOKUP((LEFT(D2422,2)),'Fed. Agency Identifier Table'!A$2:C$63,3,FALSE)),(VLOOKUP((LEFT(D2422,1)),'Fed. Agency Identifier Table'!A$2:C$63,3,FALSE)),(VLOOKUP((LEFT(D2422,2)),'Fed. Agency Identifier Table'!A$2:C$63,3,FALSE)))))</f>
        <v/>
      </c>
      <c r="I2422" s="150" t="str">
        <f>IF(ISNUMBER(SEARCH("*.unk*",D2422)),"Other Federal Awards",IF(ISERROR(VLOOKUP(D2422,'CFDA Program Titles Table'!A$2:C$2607,3,FALSE)),"",VLOOKUP(D2422,'CFDA Program Titles Table'!A$2:C$2607,3,FALSE)))</f>
        <v/>
      </c>
      <c r="J2422" s="70"/>
      <c r="K2422" s="70"/>
      <c r="L2422" s="2"/>
      <c r="M2422" s="10"/>
      <c r="N2422" s="10"/>
      <c r="R2422" s="17"/>
      <c r="S2422" s="106" t="str">
        <f>IFERROR(IF(J2422="Y", "Research And Development Programs Cluster:", VLOOKUP(D2422,'Cluster Info'!$A$2:$B$113,2,FALSE)), "Non Cluster:")</f>
        <v>Non Cluster:</v>
      </c>
      <c r="T2422" s="106">
        <f t="shared" si="185"/>
        <v>0</v>
      </c>
      <c r="U2422" s="106">
        <f t="shared" si="187"/>
        <v>0</v>
      </c>
      <c r="V2422" s="106">
        <f t="shared" si="188"/>
        <v>0</v>
      </c>
      <c r="W2422" s="119">
        <f t="shared" si="186"/>
        <v>0</v>
      </c>
      <c r="X2422" s="106">
        <f t="shared" si="189"/>
        <v>0</v>
      </c>
    </row>
    <row r="2423" spans="1:24" ht="14">
      <c r="A2423" s="198"/>
      <c r="D2423" s="1"/>
      <c r="E2423" s="1"/>
      <c r="F2423" s="187"/>
      <c r="G2423" s="187"/>
      <c r="H2423" s="80" t="str">
        <f>IF(ISERROR(IF(ISERROR(VLOOKUP((LEFT(D2423,2)),'Fed. Agency Identifier Table'!A$2:C$63,3,FALSE)),(VLOOKUP((LEFT(D2423,1)),'Fed. Agency Identifier Table'!A$2:C$63,3,FALSE)),(VLOOKUP((LEFT(D2423,2)),'Fed. Agency Identifier Table'!A$2:C$63,3,FALSE)))),"",(IF(ISERROR(VLOOKUP((LEFT(D2423,2)),'Fed. Agency Identifier Table'!A$2:C$63,3,FALSE)),(VLOOKUP((LEFT(D2423,1)),'Fed. Agency Identifier Table'!A$2:C$63,3,FALSE)),(VLOOKUP((LEFT(D2423,2)),'Fed. Agency Identifier Table'!A$2:C$63,3,FALSE)))))</f>
        <v/>
      </c>
      <c r="I2423" s="150" t="str">
        <f>IF(ISNUMBER(SEARCH("*.unk*",D2423)),"Other Federal Awards",IF(ISERROR(VLOOKUP(D2423,'CFDA Program Titles Table'!A$2:C$2607,3,FALSE)),"",VLOOKUP(D2423,'CFDA Program Titles Table'!A$2:C$2607,3,FALSE)))</f>
        <v/>
      </c>
      <c r="J2423" s="70"/>
      <c r="K2423" s="70"/>
      <c r="L2423" s="2"/>
      <c r="M2423" s="10"/>
      <c r="N2423" s="10"/>
      <c r="R2423" s="17"/>
      <c r="S2423" s="106" t="str">
        <f>IFERROR(IF(J2423="Y", "Research And Development Programs Cluster:", VLOOKUP(D2423,'Cluster Info'!$A$2:$B$113,2,FALSE)), "Non Cluster:")</f>
        <v>Non Cluster:</v>
      </c>
      <c r="T2423" s="106">
        <f t="shared" si="185"/>
        <v>0</v>
      </c>
      <c r="U2423" s="106">
        <f t="shared" si="187"/>
        <v>0</v>
      </c>
      <c r="V2423" s="106">
        <f t="shared" si="188"/>
        <v>0</v>
      </c>
      <c r="W2423" s="119">
        <f t="shared" si="186"/>
        <v>0</v>
      </c>
      <c r="X2423" s="106">
        <f t="shared" si="189"/>
        <v>0</v>
      </c>
    </row>
    <row r="2424" spans="1:24" ht="14">
      <c r="A2424" s="198"/>
      <c r="D2424" s="1"/>
      <c r="E2424" s="1"/>
      <c r="F2424" s="187"/>
      <c r="G2424" s="187"/>
      <c r="H2424" s="80" t="str">
        <f>IF(ISERROR(IF(ISERROR(VLOOKUP((LEFT(D2424,2)),'Fed. Agency Identifier Table'!A$2:C$63,3,FALSE)),(VLOOKUP((LEFT(D2424,1)),'Fed. Agency Identifier Table'!A$2:C$63,3,FALSE)),(VLOOKUP((LEFT(D2424,2)),'Fed. Agency Identifier Table'!A$2:C$63,3,FALSE)))),"",(IF(ISERROR(VLOOKUP((LEFT(D2424,2)),'Fed. Agency Identifier Table'!A$2:C$63,3,FALSE)),(VLOOKUP((LEFT(D2424,1)),'Fed. Agency Identifier Table'!A$2:C$63,3,FALSE)),(VLOOKUP((LEFT(D2424,2)),'Fed. Agency Identifier Table'!A$2:C$63,3,FALSE)))))</f>
        <v/>
      </c>
      <c r="I2424" s="150" t="str">
        <f>IF(ISNUMBER(SEARCH("*.unk*",D2424)),"Other Federal Awards",IF(ISERROR(VLOOKUP(D2424,'CFDA Program Titles Table'!A$2:C$2607,3,FALSE)),"",VLOOKUP(D2424,'CFDA Program Titles Table'!A$2:C$2607,3,FALSE)))</f>
        <v/>
      </c>
      <c r="J2424" s="70"/>
      <c r="K2424" s="70"/>
      <c r="L2424" s="2"/>
      <c r="M2424" s="10"/>
      <c r="N2424" s="10"/>
      <c r="R2424" s="17"/>
      <c r="S2424" s="106" t="str">
        <f>IFERROR(IF(J2424="Y", "Research And Development Programs Cluster:", VLOOKUP(D2424,'Cluster Info'!$A$2:$B$113,2,FALSE)), "Non Cluster:")</f>
        <v>Non Cluster:</v>
      </c>
      <c r="T2424" s="106">
        <f t="shared" si="185"/>
        <v>0</v>
      </c>
      <c r="U2424" s="106">
        <f t="shared" si="187"/>
        <v>0</v>
      </c>
      <c r="V2424" s="106">
        <f t="shared" si="188"/>
        <v>0</v>
      </c>
      <c r="W2424" s="119">
        <f t="shared" si="186"/>
        <v>0</v>
      </c>
      <c r="X2424" s="106">
        <f t="shared" si="189"/>
        <v>0</v>
      </c>
    </row>
    <row r="2425" spans="1:24" ht="14">
      <c r="A2425" s="198"/>
      <c r="D2425" s="1"/>
      <c r="E2425" s="1"/>
      <c r="F2425" s="187"/>
      <c r="G2425" s="187"/>
      <c r="H2425" s="80" t="str">
        <f>IF(ISERROR(IF(ISERROR(VLOOKUP((LEFT(D2425,2)),'Fed. Agency Identifier Table'!A$2:C$63,3,FALSE)),(VLOOKUP((LEFT(D2425,1)),'Fed. Agency Identifier Table'!A$2:C$63,3,FALSE)),(VLOOKUP((LEFT(D2425,2)),'Fed. Agency Identifier Table'!A$2:C$63,3,FALSE)))),"",(IF(ISERROR(VLOOKUP((LEFT(D2425,2)),'Fed. Agency Identifier Table'!A$2:C$63,3,FALSE)),(VLOOKUP((LEFT(D2425,1)),'Fed. Agency Identifier Table'!A$2:C$63,3,FALSE)),(VLOOKUP((LEFT(D2425,2)),'Fed. Agency Identifier Table'!A$2:C$63,3,FALSE)))))</f>
        <v/>
      </c>
      <c r="I2425" s="150" t="str">
        <f>IF(ISNUMBER(SEARCH("*.unk*",D2425)),"Other Federal Awards",IF(ISERROR(VLOOKUP(D2425,'CFDA Program Titles Table'!A$2:C$2607,3,FALSE)),"",VLOOKUP(D2425,'CFDA Program Titles Table'!A$2:C$2607,3,FALSE)))</f>
        <v/>
      </c>
      <c r="J2425" s="70"/>
      <c r="K2425" s="70"/>
      <c r="L2425" s="2"/>
      <c r="M2425" s="10"/>
      <c r="N2425" s="10"/>
      <c r="R2425" s="17"/>
      <c r="S2425" s="106" t="str">
        <f>IFERROR(IF(J2425="Y", "Research And Development Programs Cluster:", VLOOKUP(D2425,'Cluster Info'!$A$2:$B$113,2,FALSE)), "Non Cluster:")</f>
        <v>Non Cluster:</v>
      </c>
      <c r="T2425" s="106">
        <f t="shared" si="185"/>
        <v>0</v>
      </c>
      <c r="U2425" s="106">
        <f t="shared" si="187"/>
        <v>0</v>
      </c>
      <c r="V2425" s="106">
        <f t="shared" si="188"/>
        <v>0</v>
      </c>
      <c r="W2425" s="119">
        <f t="shared" si="186"/>
        <v>0</v>
      </c>
      <c r="X2425" s="106">
        <f t="shared" si="189"/>
        <v>0</v>
      </c>
    </row>
    <row r="2426" spans="1:24" ht="14">
      <c r="A2426" s="198"/>
      <c r="D2426" s="1"/>
      <c r="E2426" s="1"/>
      <c r="F2426" s="187"/>
      <c r="G2426" s="187"/>
      <c r="H2426" s="80" t="str">
        <f>IF(ISERROR(IF(ISERROR(VLOOKUP((LEFT(D2426,2)),'Fed. Agency Identifier Table'!A$2:C$63,3,FALSE)),(VLOOKUP((LEFT(D2426,1)),'Fed. Agency Identifier Table'!A$2:C$63,3,FALSE)),(VLOOKUP((LEFT(D2426,2)),'Fed. Agency Identifier Table'!A$2:C$63,3,FALSE)))),"",(IF(ISERROR(VLOOKUP((LEFT(D2426,2)),'Fed. Agency Identifier Table'!A$2:C$63,3,FALSE)),(VLOOKUP((LEFT(D2426,1)),'Fed. Agency Identifier Table'!A$2:C$63,3,FALSE)),(VLOOKUP((LEFT(D2426,2)),'Fed. Agency Identifier Table'!A$2:C$63,3,FALSE)))))</f>
        <v/>
      </c>
      <c r="I2426" s="150" t="str">
        <f>IF(ISNUMBER(SEARCH("*.unk*",D2426)),"Other Federal Awards",IF(ISERROR(VLOOKUP(D2426,'CFDA Program Titles Table'!A$2:C$2607,3,FALSE)),"",VLOOKUP(D2426,'CFDA Program Titles Table'!A$2:C$2607,3,FALSE)))</f>
        <v/>
      </c>
      <c r="J2426" s="70"/>
      <c r="K2426" s="70"/>
      <c r="L2426" s="2"/>
      <c r="M2426" s="10"/>
      <c r="N2426" s="10"/>
      <c r="R2426" s="17"/>
      <c r="S2426" s="106" t="str">
        <f>IFERROR(IF(J2426="Y", "Research And Development Programs Cluster:", VLOOKUP(D2426,'Cluster Info'!$A$2:$B$113,2,FALSE)), "Non Cluster:")</f>
        <v>Non Cluster:</v>
      </c>
      <c r="T2426" s="106">
        <f t="shared" si="185"/>
        <v>0</v>
      </c>
      <c r="U2426" s="106">
        <f t="shared" si="187"/>
        <v>0</v>
      </c>
      <c r="V2426" s="106">
        <f t="shared" si="188"/>
        <v>0</v>
      </c>
      <c r="W2426" s="119">
        <f t="shared" si="186"/>
        <v>0</v>
      </c>
      <c r="X2426" s="106">
        <f t="shared" si="189"/>
        <v>0</v>
      </c>
    </row>
    <row r="2427" spans="1:24" ht="14">
      <c r="A2427" s="198"/>
      <c r="D2427" s="1"/>
      <c r="E2427" s="1"/>
      <c r="F2427" s="187"/>
      <c r="G2427" s="187"/>
      <c r="H2427" s="80" t="str">
        <f>IF(ISERROR(IF(ISERROR(VLOOKUP((LEFT(D2427,2)),'Fed. Agency Identifier Table'!A$2:C$63,3,FALSE)),(VLOOKUP((LEFT(D2427,1)),'Fed. Agency Identifier Table'!A$2:C$63,3,FALSE)),(VLOOKUP((LEFT(D2427,2)),'Fed. Agency Identifier Table'!A$2:C$63,3,FALSE)))),"",(IF(ISERROR(VLOOKUP((LEFT(D2427,2)),'Fed. Agency Identifier Table'!A$2:C$63,3,FALSE)),(VLOOKUP((LEFT(D2427,1)),'Fed. Agency Identifier Table'!A$2:C$63,3,FALSE)),(VLOOKUP((LEFT(D2427,2)),'Fed. Agency Identifier Table'!A$2:C$63,3,FALSE)))))</f>
        <v/>
      </c>
      <c r="I2427" s="150" t="str">
        <f>IF(ISNUMBER(SEARCH("*.unk*",D2427)),"Other Federal Awards",IF(ISERROR(VLOOKUP(D2427,'CFDA Program Titles Table'!A$2:C$2607,3,FALSE)),"",VLOOKUP(D2427,'CFDA Program Titles Table'!A$2:C$2607,3,FALSE)))</f>
        <v/>
      </c>
      <c r="J2427" s="70"/>
      <c r="K2427" s="70"/>
      <c r="L2427" s="2"/>
      <c r="M2427" s="10"/>
      <c r="N2427" s="10"/>
      <c r="R2427" s="17"/>
      <c r="S2427" s="106" t="str">
        <f>IFERROR(IF(J2427="Y", "Research And Development Programs Cluster:", VLOOKUP(D2427,'Cluster Info'!$A$2:$B$113,2,FALSE)), "Non Cluster:")</f>
        <v>Non Cluster:</v>
      </c>
      <c r="T2427" s="106">
        <f t="shared" si="185"/>
        <v>0</v>
      </c>
      <c r="U2427" s="106">
        <f t="shared" si="187"/>
        <v>0</v>
      </c>
      <c r="V2427" s="106">
        <f t="shared" si="188"/>
        <v>0</v>
      </c>
      <c r="W2427" s="119">
        <f t="shared" si="186"/>
        <v>0</v>
      </c>
      <c r="X2427" s="106">
        <f t="shared" si="189"/>
        <v>0</v>
      </c>
    </row>
    <row r="2428" spans="1:24" ht="14">
      <c r="A2428" s="198"/>
      <c r="D2428" s="1"/>
      <c r="E2428" s="1"/>
      <c r="F2428" s="187"/>
      <c r="G2428" s="187"/>
      <c r="H2428" s="80" t="str">
        <f>IF(ISERROR(IF(ISERROR(VLOOKUP((LEFT(D2428,2)),'Fed. Agency Identifier Table'!A$2:C$63,3,FALSE)),(VLOOKUP((LEFT(D2428,1)),'Fed. Agency Identifier Table'!A$2:C$63,3,FALSE)),(VLOOKUP((LEFT(D2428,2)),'Fed. Agency Identifier Table'!A$2:C$63,3,FALSE)))),"",(IF(ISERROR(VLOOKUP((LEFT(D2428,2)),'Fed. Agency Identifier Table'!A$2:C$63,3,FALSE)),(VLOOKUP((LEFT(D2428,1)),'Fed. Agency Identifier Table'!A$2:C$63,3,FALSE)),(VLOOKUP((LEFT(D2428,2)),'Fed. Agency Identifier Table'!A$2:C$63,3,FALSE)))))</f>
        <v/>
      </c>
      <c r="I2428" s="150" t="str">
        <f>IF(ISNUMBER(SEARCH("*.unk*",D2428)),"Other Federal Awards",IF(ISERROR(VLOOKUP(D2428,'CFDA Program Titles Table'!A$2:C$2607,3,FALSE)),"",VLOOKUP(D2428,'CFDA Program Titles Table'!A$2:C$2607,3,FALSE)))</f>
        <v/>
      </c>
      <c r="J2428" s="70"/>
      <c r="K2428" s="70"/>
      <c r="L2428" s="2"/>
      <c r="M2428" s="10"/>
      <c r="N2428" s="10"/>
      <c r="R2428" s="17"/>
      <c r="S2428" s="106" t="str">
        <f>IFERROR(IF(J2428="Y", "Research And Development Programs Cluster:", VLOOKUP(D2428,'Cluster Info'!$A$2:$B$113,2,FALSE)), "Non Cluster:")</f>
        <v>Non Cluster:</v>
      </c>
      <c r="T2428" s="106">
        <f t="shared" si="185"/>
        <v>0</v>
      </c>
      <c r="U2428" s="106">
        <f t="shared" si="187"/>
        <v>0</v>
      </c>
      <c r="V2428" s="106">
        <f t="shared" si="188"/>
        <v>0</v>
      </c>
      <c r="W2428" s="119">
        <f t="shared" si="186"/>
        <v>0</v>
      </c>
      <c r="X2428" s="106">
        <f t="shared" si="189"/>
        <v>0</v>
      </c>
    </row>
    <row r="2429" spans="1:24" ht="14">
      <c r="A2429" s="198"/>
      <c r="D2429" s="1"/>
      <c r="E2429" s="1"/>
      <c r="F2429" s="187"/>
      <c r="G2429" s="187"/>
      <c r="H2429" s="80" t="str">
        <f>IF(ISERROR(IF(ISERROR(VLOOKUP((LEFT(D2429,2)),'Fed. Agency Identifier Table'!A$2:C$63,3,FALSE)),(VLOOKUP((LEFT(D2429,1)),'Fed. Agency Identifier Table'!A$2:C$63,3,FALSE)),(VLOOKUP((LEFT(D2429,2)),'Fed. Agency Identifier Table'!A$2:C$63,3,FALSE)))),"",(IF(ISERROR(VLOOKUP((LEFT(D2429,2)),'Fed. Agency Identifier Table'!A$2:C$63,3,FALSE)),(VLOOKUP((LEFT(D2429,1)),'Fed. Agency Identifier Table'!A$2:C$63,3,FALSE)),(VLOOKUP((LEFT(D2429,2)),'Fed. Agency Identifier Table'!A$2:C$63,3,FALSE)))))</f>
        <v/>
      </c>
      <c r="I2429" s="150" t="str">
        <f>IF(ISNUMBER(SEARCH("*.unk*",D2429)),"Other Federal Awards",IF(ISERROR(VLOOKUP(D2429,'CFDA Program Titles Table'!A$2:C$2607,3,FALSE)),"",VLOOKUP(D2429,'CFDA Program Titles Table'!A$2:C$2607,3,FALSE)))</f>
        <v/>
      </c>
      <c r="J2429" s="70"/>
      <c r="K2429" s="70"/>
      <c r="L2429" s="2"/>
      <c r="M2429" s="10"/>
      <c r="N2429" s="10"/>
      <c r="R2429" s="17"/>
      <c r="S2429" s="106" t="str">
        <f>IFERROR(IF(J2429="Y", "Research And Development Programs Cluster:", VLOOKUP(D2429,'Cluster Info'!$A$2:$B$113,2,FALSE)), "Non Cluster:")</f>
        <v>Non Cluster:</v>
      </c>
      <c r="T2429" s="106">
        <f t="shared" si="185"/>
        <v>0</v>
      </c>
      <c r="U2429" s="106">
        <f t="shared" si="187"/>
        <v>0</v>
      </c>
      <c r="V2429" s="106">
        <f t="shared" si="188"/>
        <v>0</v>
      </c>
      <c r="W2429" s="119">
        <f t="shared" si="186"/>
        <v>0</v>
      </c>
      <c r="X2429" s="106">
        <f t="shared" si="189"/>
        <v>0</v>
      </c>
    </row>
    <row r="2430" spans="1:24" ht="14">
      <c r="A2430" s="198"/>
      <c r="D2430" s="1"/>
      <c r="E2430" s="1"/>
      <c r="F2430" s="187"/>
      <c r="G2430" s="187"/>
      <c r="H2430" s="80" t="str">
        <f>IF(ISERROR(IF(ISERROR(VLOOKUP((LEFT(D2430,2)),'Fed. Agency Identifier Table'!A$2:C$63,3,FALSE)),(VLOOKUP((LEFT(D2430,1)),'Fed. Agency Identifier Table'!A$2:C$63,3,FALSE)),(VLOOKUP((LEFT(D2430,2)),'Fed. Agency Identifier Table'!A$2:C$63,3,FALSE)))),"",(IF(ISERROR(VLOOKUP((LEFT(D2430,2)),'Fed. Agency Identifier Table'!A$2:C$63,3,FALSE)),(VLOOKUP((LEFT(D2430,1)),'Fed. Agency Identifier Table'!A$2:C$63,3,FALSE)),(VLOOKUP((LEFT(D2430,2)),'Fed. Agency Identifier Table'!A$2:C$63,3,FALSE)))))</f>
        <v/>
      </c>
      <c r="I2430" s="150" t="str">
        <f>IF(ISNUMBER(SEARCH("*.unk*",D2430)),"Other Federal Awards",IF(ISERROR(VLOOKUP(D2430,'CFDA Program Titles Table'!A$2:C$2607,3,FALSE)),"",VLOOKUP(D2430,'CFDA Program Titles Table'!A$2:C$2607,3,FALSE)))</f>
        <v/>
      </c>
      <c r="J2430" s="70"/>
      <c r="K2430" s="70"/>
      <c r="L2430" s="2"/>
      <c r="M2430" s="10"/>
      <c r="N2430" s="10"/>
      <c r="R2430" s="17"/>
      <c r="S2430" s="106" t="str">
        <f>IFERROR(IF(J2430="Y", "Research And Development Programs Cluster:", VLOOKUP(D2430,'Cluster Info'!$A$2:$B$113,2,FALSE)), "Non Cluster:")</f>
        <v>Non Cluster:</v>
      </c>
      <c r="T2430" s="106">
        <f t="shared" si="185"/>
        <v>0</v>
      </c>
      <c r="U2430" s="106">
        <f t="shared" si="187"/>
        <v>0</v>
      </c>
      <c r="V2430" s="106">
        <f t="shared" si="188"/>
        <v>0</v>
      </c>
      <c r="W2430" s="119">
        <f t="shared" si="186"/>
        <v>0</v>
      </c>
      <c r="X2430" s="106">
        <f t="shared" si="189"/>
        <v>0</v>
      </c>
    </row>
    <row r="2431" spans="1:24" ht="14">
      <c r="A2431" s="198"/>
      <c r="D2431" s="1"/>
      <c r="E2431" s="1"/>
      <c r="F2431" s="187"/>
      <c r="G2431" s="187"/>
      <c r="H2431" s="80" t="str">
        <f>IF(ISERROR(IF(ISERROR(VLOOKUP((LEFT(D2431,2)),'Fed. Agency Identifier Table'!A$2:C$63,3,FALSE)),(VLOOKUP((LEFT(D2431,1)),'Fed. Agency Identifier Table'!A$2:C$63,3,FALSE)),(VLOOKUP((LEFT(D2431,2)),'Fed. Agency Identifier Table'!A$2:C$63,3,FALSE)))),"",(IF(ISERROR(VLOOKUP((LEFT(D2431,2)),'Fed. Agency Identifier Table'!A$2:C$63,3,FALSE)),(VLOOKUP((LEFT(D2431,1)),'Fed. Agency Identifier Table'!A$2:C$63,3,FALSE)),(VLOOKUP((LEFT(D2431,2)),'Fed. Agency Identifier Table'!A$2:C$63,3,FALSE)))))</f>
        <v/>
      </c>
      <c r="I2431" s="150" t="str">
        <f>IF(ISNUMBER(SEARCH("*.unk*",D2431)),"Other Federal Awards",IF(ISERROR(VLOOKUP(D2431,'CFDA Program Titles Table'!A$2:C$2607,3,FALSE)),"",VLOOKUP(D2431,'CFDA Program Titles Table'!A$2:C$2607,3,FALSE)))</f>
        <v/>
      </c>
      <c r="J2431" s="70"/>
      <c r="K2431" s="70"/>
      <c r="L2431" s="2"/>
      <c r="M2431" s="10"/>
      <c r="N2431" s="10"/>
      <c r="R2431" s="17"/>
      <c r="S2431" s="106" t="str">
        <f>IFERROR(IF(J2431="Y", "Research And Development Programs Cluster:", VLOOKUP(D2431,'Cluster Info'!$A$2:$B$113,2,FALSE)), "Non Cluster:")</f>
        <v>Non Cluster:</v>
      </c>
      <c r="T2431" s="106">
        <f t="shared" si="185"/>
        <v>0</v>
      </c>
      <c r="U2431" s="106">
        <f t="shared" si="187"/>
        <v>0</v>
      </c>
      <c r="V2431" s="106">
        <f t="shared" si="188"/>
        <v>0</v>
      </c>
      <c r="W2431" s="119">
        <f t="shared" si="186"/>
        <v>0</v>
      </c>
      <c r="X2431" s="106">
        <f t="shared" si="189"/>
        <v>0</v>
      </c>
    </row>
    <row r="2432" spans="1:24" ht="14">
      <c r="A2432" s="198"/>
      <c r="D2432" s="1"/>
      <c r="E2432" s="1"/>
      <c r="F2432" s="187"/>
      <c r="G2432" s="187"/>
      <c r="H2432" s="80" t="str">
        <f>IF(ISERROR(IF(ISERROR(VLOOKUP((LEFT(D2432,2)),'Fed. Agency Identifier Table'!A$2:C$63,3,FALSE)),(VLOOKUP((LEFT(D2432,1)),'Fed. Agency Identifier Table'!A$2:C$63,3,FALSE)),(VLOOKUP((LEFT(D2432,2)),'Fed. Agency Identifier Table'!A$2:C$63,3,FALSE)))),"",(IF(ISERROR(VLOOKUP((LEFT(D2432,2)),'Fed. Agency Identifier Table'!A$2:C$63,3,FALSE)),(VLOOKUP((LEFT(D2432,1)),'Fed. Agency Identifier Table'!A$2:C$63,3,FALSE)),(VLOOKUP((LEFT(D2432,2)),'Fed. Agency Identifier Table'!A$2:C$63,3,FALSE)))))</f>
        <v/>
      </c>
      <c r="I2432" s="150" t="str">
        <f>IF(ISNUMBER(SEARCH("*.unk*",D2432)),"Other Federal Awards",IF(ISERROR(VLOOKUP(D2432,'CFDA Program Titles Table'!A$2:C$2607,3,FALSE)),"",VLOOKUP(D2432,'CFDA Program Titles Table'!A$2:C$2607,3,FALSE)))</f>
        <v/>
      </c>
      <c r="J2432" s="70"/>
      <c r="K2432" s="70"/>
      <c r="L2432" s="2"/>
      <c r="M2432" s="10"/>
      <c r="N2432" s="10"/>
      <c r="R2432" s="17"/>
      <c r="S2432" s="106" t="str">
        <f>IFERROR(IF(J2432="Y", "Research And Development Programs Cluster:", VLOOKUP(D2432,'Cluster Info'!$A$2:$B$113,2,FALSE)), "Non Cluster:")</f>
        <v>Non Cluster:</v>
      </c>
      <c r="T2432" s="106">
        <f t="shared" si="185"/>
        <v>0</v>
      </c>
      <c r="U2432" s="106">
        <f t="shared" si="187"/>
        <v>0</v>
      </c>
      <c r="V2432" s="106">
        <f t="shared" si="188"/>
        <v>0</v>
      </c>
      <c r="W2432" s="119">
        <f t="shared" si="186"/>
        <v>0</v>
      </c>
      <c r="X2432" s="106">
        <f t="shared" si="189"/>
        <v>0</v>
      </c>
    </row>
    <row r="2433" spans="1:24" ht="14">
      <c r="A2433" s="198"/>
      <c r="D2433" s="1"/>
      <c r="E2433" s="1"/>
      <c r="F2433" s="187"/>
      <c r="G2433" s="187"/>
      <c r="H2433" s="80" t="str">
        <f>IF(ISERROR(IF(ISERROR(VLOOKUP((LEFT(D2433,2)),'Fed. Agency Identifier Table'!A$2:C$63,3,FALSE)),(VLOOKUP((LEFT(D2433,1)),'Fed. Agency Identifier Table'!A$2:C$63,3,FALSE)),(VLOOKUP((LEFT(D2433,2)),'Fed. Agency Identifier Table'!A$2:C$63,3,FALSE)))),"",(IF(ISERROR(VLOOKUP((LEFT(D2433,2)),'Fed. Agency Identifier Table'!A$2:C$63,3,FALSE)),(VLOOKUP((LEFT(D2433,1)),'Fed. Agency Identifier Table'!A$2:C$63,3,FALSE)),(VLOOKUP((LEFT(D2433,2)),'Fed. Agency Identifier Table'!A$2:C$63,3,FALSE)))))</f>
        <v/>
      </c>
      <c r="I2433" s="150" t="str">
        <f>IF(ISNUMBER(SEARCH("*.unk*",D2433)),"Other Federal Awards",IF(ISERROR(VLOOKUP(D2433,'CFDA Program Titles Table'!A$2:C$2607,3,FALSE)),"",VLOOKUP(D2433,'CFDA Program Titles Table'!A$2:C$2607,3,FALSE)))</f>
        <v/>
      </c>
      <c r="J2433" s="70"/>
      <c r="K2433" s="70"/>
      <c r="L2433" s="2"/>
      <c r="M2433" s="10"/>
      <c r="N2433" s="10"/>
      <c r="R2433" s="17"/>
      <c r="S2433" s="106" t="str">
        <f>IFERROR(IF(J2433="Y", "Research And Development Programs Cluster:", VLOOKUP(D2433,'Cluster Info'!$A$2:$B$113,2,FALSE)), "Non Cluster:")</f>
        <v>Non Cluster:</v>
      </c>
      <c r="T2433" s="106">
        <f t="shared" si="185"/>
        <v>0</v>
      </c>
      <c r="U2433" s="106">
        <f t="shared" si="187"/>
        <v>0</v>
      </c>
      <c r="V2433" s="106">
        <f t="shared" si="188"/>
        <v>0</v>
      </c>
      <c r="W2433" s="119">
        <f t="shared" si="186"/>
        <v>0</v>
      </c>
      <c r="X2433" s="106">
        <f t="shared" si="189"/>
        <v>0</v>
      </c>
    </row>
    <row r="2434" spans="1:24" ht="14">
      <c r="A2434" s="198"/>
      <c r="D2434" s="1"/>
      <c r="E2434" s="1"/>
      <c r="F2434" s="187"/>
      <c r="G2434" s="187"/>
      <c r="H2434" s="80" t="str">
        <f>IF(ISERROR(IF(ISERROR(VLOOKUP((LEFT(D2434,2)),'Fed. Agency Identifier Table'!A$2:C$63,3,FALSE)),(VLOOKUP((LEFT(D2434,1)),'Fed. Agency Identifier Table'!A$2:C$63,3,FALSE)),(VLOOKUP((LEFT(D2434,2)),'Fed. Agency Identifier Table'!A$2:C$63,3,FALSE)))),"",(IF(ISERROR(VLOOKUP((LEFT(D2434,2)),'Fed. Agency Identifier Table'!A$2:C$63,3,FALSE)),(VLOOKUP((LEFT(D2434,1)),'Fed. Agency Identifier Table'!A$2:C$63,3,FALSE)),(VLOOKUP((LEFT(D2434,2)),'Fed. Agency Identifier Table'!A$2:C$63,3,FALSE)))))</f>
        <v/>
      </c>
      <c r="I2434" s="150" t="str">
        <f>IF(ISNUMBER(SEARCH("*.unk*",D2434)),"Other Federal Awards",IF(ISERROR(VLOOKUP(D2434,'CFDA Program Titles Table'!A$2:C$2607,3,FALSE)),"",VLOOKUP(D2434,'CFDA Program Titles Table'!A$2:C$2607,3,FALSE)))</f>
        <v/>
      </c>
      <c r="J2434" s="70"/>
      <c r="K2434" s="70"/>
      <c r="L2434" s="2"/>
      <c r="M2434" s="10"/>
      <c r="N2434" s="10"/>
      <c r="R2434" s="17"/>
      <c r="S2434" s="106" t="str">
        <f>IFERROR(IF(J2434="Y", "Research And Development Programs Cluster:", VLOOKUP(D2434,'Cluster Info'!$A$2:$B$113,2,FALSE)), "Non Cluster:")</f>
        <v>Non Cluster:</v>
      </c>
      <c r="T2434" s="106">
        <f t="shared" ref="T2434:T2497" si="190">IF(E2434="Y","ARRA - "&amp;N2434, N2434)</f>
        <v>0</v>
      </c>
      <c r="U2434" s="106">
        <f t="shared" si="187"/>
        <v>0</v>
      </c>
      <c r="V2434" s="106">
        <f t="shared" si="188"/>
        <v>0</v>
      </c>
      <c r="W2434" s="119">
        <f t="shared" ref="W2434:W2497" si="191">IF(AND(J2434="Y",I2434="Other Federal Awards"),(LEFT(D2434,2)&amp;".RD"),D2434)</f>
        <v>0</v>
      </c>
      <c r="X2434" s="106">
        <f t="shared" si="189"/>
        <v>0</v>
      </c>
    </row>
    <row r="2435" spans="1:24" ht="14">
      <c r="A2435" s="198"/>
      <c r="D2435" s="1"/>
      <c r="E2435" s="1"/>
      <c r="F2435" s="187"/>
      <c r="G2435" s="187"/>
      <c r="H2435" s="80" t="str">
        <f>IF(ISERROR(IF(ISERROR(VLOOKUP((LEFT(D2435,2)),'Fed. Agency Identifier Table'!A$2:C$63,3,FALSE)),(VLOOKUP((LEFT(D2435,1)),'Fed. Agency Identifier Table'!A$2:C$63,3,FALSE)),(VLOOKUP((LEFT(D2435,2)),'Fed. Agency Identifier Table'!A$2:C$63,3,FALSE)))),"",(IF(ISERROR(VLOOKUP((LEFT(D2435,2)),'Fed. Agency Identifier Table'!A$2:C$63,3,FALSE)),(VLOOKUP((LEFT(D2435,1)),'Fed. Agency Identifier Table'!A$2:C$63,3,FALSE)),(VLOOKUP((LEFT(D2435,2)),'Fed. Agency Identifier Table'!A$2:C$63,3,FALSE)))))</f>
        <v/>
      </c>
      <c r="I2435" s="150" t="str">
        <f>IF(ISNUMBER(SEARCH("*.unk*",D2435)),"Other Federal Awards",IF(ISERROR(VLOOKUP(D2435,'CFDA Program Titles Table'!A$2:C$2607,3,FALSE)),"",VLOOKUP(D2435,'CFDA Program Titles Table'!A$2:C$2607,3,FALSE)))</f>
        <v/>
      </c>
      <c r="J2435" s="70"/>
      <c r="K2435" s="70"/>
      <c r="L2435" s="2"/>
      <c r="M2435" s="10"/>
      <c r="N2435" s="10"/>
      <c r="R2435" s="17"/>
      <c r="S2435" s="106" t="str">
        <f>IFERROR(IF(J2435="Y", "Research And Development Programs Cluster:", VLOOKUP(D2435,'Cluster Info'!$A$2:$B$113,2,FALSE)), "Non Cluster:")</f>
        <v>Non Cluster:</v>
      </c>
      <c r="T2435" s="106">
        <f t="shared" si="190"/>
        <v>0</v>
      </c>
      <c r="U2435" s="106">
        <f t="shared" ref="U2435:U2498" si="192">IF(F2435="Y","COVID-19 - "&amp;N2435, N2435)</f>
        <v>0</v>
      </c>
      <c r="V2435" s="106">
        <f t="shared" ref="V2435:V2498" si="193">IF(G2435="Y","ARP - "&amp;N2435, N2435)</f>
        <v>0</v>
      </c>
      <c r="W2435" s="119">
        <f t="shared" si="191"/>
        <v>0</v>
      </c>
      <c r="X2435" s="106">
        <f t="shared" ref="X2435:X2498" si="194">O2435-P2435</f>
        <v>0</v>
      </c>
    </row>
    <row r="2436" spans="1:24" ht="14">
      <c r="A2436" s="198"/>
      <c r="D2436" s="1"/>
      <c r="E2436" s="1"/>
      <c r="F2436" s="187"/>
      <c r="G2436" s="187"/>
      <c r="H2436" s="80" t="str">
        <f>IF(ISERROR(IF(ISERROR(VLOOKUP((LEFT(D2436,2)),'Fed. Agency Identifier Table'!A$2:C$63,3,FALSE)),(VLOOKUP((LEFT(D2436,1)),'Fed. Agency Identifier Table'!A$2:C$63,3,FALSE)),(VLOOKUP((LEFT(D2436,2)),'Fed. Agency Identifier Table'!A$2:C$63,3,FALSE)))),"",(IF(ISERROR(VLOOKUP((LEFT(D2436,2)),'Fed. Agency Identifier Table'!A$2:C$63,3,FALSE)),(VLOOKUP((LEFT(D2436,1)),'Fed. Agency Identifier Table'!A$2:C$63,3,FALSE)),(VLOOKUP((LEFT(D2436,2)),'Fed. Agency Identifier Table'!A$2:C$63,3,FALSE)))))</f>
        <v/>
      </c>
      <c r="I2436" s="150" t="str">
        <f>IF(ISNUMBER(SEARCH("*.unk*",D2436)),"Other Federal Awards",IF(ISERROR(VLOOKUP(D2436,'CFDA Program Titles Table'!A$2:C$2607,3,FALSE)),"",VLOOKUP(D2436,'CFDA Program Titles Table'!A$2:C$2607,3,FALSE)))</f>
        <v/>
      </c>
      <c r="J2436" s="70"/>
      <c r="K2436" s="70"/>
      <c r="L2436" s="2"/>
      <c r="M2436" s="10"/>
      <c r="N2436" s="10"/>
      <c r="R2436" s="17"/>
      <c r="S2436" s="106" t="str">
        <f>IFERROR(IF(J2436="Y", "Research And Development Programs Cluster:", VLOOKUP(D2436,'Cluster Info'!$A$2:$B$113,2,FALSE)), "Non Cluster:")</f>
        <v>Non Cluster:</v>
      </c>
      <c r="T2436" s="106">
        <f t="shared" si="190"/>
        <v>0</v>
      </c>
      <c r="U2436" s="106">
        <f t="shared" si="192"/>
        <v>0</v>
      </c>
      <c r="V2436" s="106">
        <f t="shared" si="193"/>
        <v>0</v>
      </c>
      <c r="W2436" s="119">
        <f t="shared" si="191"/>
        <v>0</v>
      </c>
      <c r="X2436" s="106">
        <f t="shared" si="194"/>
        <v>0</v>
      </c>
    </row>
    <row r="2437" spans="1:24" ht="14">
      <c r="A2437" s="198"/>
      <c r="D2437" s="1"/>
      <c r="E2437" s="1"/>
      <c r="F2437" s="187"/>
      <c r="G2437" s="187"/>
      <c r="H2437" s="80" t="str">
        <f>IF(ISERROR(IF(ISERROR(VLOOKUP((LEFT(D2437,2)),'Fed. Agency Identifier Table'!A$2:C$63,3,FALSE)),(VLOOKUP((LEFT(D2437,1)),'Fed. Agency Identifier Table'!A$2:C$63,3,FALSE)),(VLOOKUP((LEFT(D2437,2)),'Fed. Agency Identifier Table'!A$2:C$63,3,FALSE)))),"",(IF(ISERROR(VLOOKUP((LEFT(D2437,2)),'Fed. Agency Identifier Table'!A$2:C$63,3,FALSE)),(VLOOKUP((LEFT(D2437,1)),'Fed. Agency Identifier Table'!A$2:C$63,3,FALSE)),(VLOOKUP((LEFT(D2437,2)),'Fed. Agency Identifier Table'!A$2:C$63,3,FALSE)))))</f>
        <v/>
      </c>
      <c r="I2437" s="150" t="str">
        <f>IF(ISNUMBER(SEARCH("*.unk*",D2437)),"Other Federal Awards",IF(ISERROR(VLOOKUP(D2437,'CFDA Program Titles Table'!A$2:C$2607,3,FALSE)),"",VLOOKUP(D2437,'CFDA Program Titles Table'!A$2:C$2607,3,FALSE)))</f>
        <v/>
      </c>
      <c r="J2437" s="70"/>
      <c r="K2437" s="70"/>
      <c r="L2437" s="2"/>
      <c r="M2437" s="10"/>
      <c r="N2437" s="10"/>
      <c r="R2437" s="17"/>
      <c r="S2437" s="106" t="str">
        <f>IFERROR(IF(J2437="Y", "Research And Development Programs Cluster:", VLOOKUP(D2437,'Cluster Info'!$A$2:$B$113,2,FALSE)), "Non Cluster:")</f>
        <v>Non Cluster:</v>
      </c>
      <c r="T2437" s="106">
        <f t="shared" si="190"/>
        <v>0</v>
      </c>
      <c r="U2437" s="106">
        <f t="shared" si="192"/>
        <v>0</v>
      </c>
      <c r="V2437" s="106">
        <f t="shared" si="193"/>
        <v>0</v>
      </c>
      <c r="W2437" s="119">
        <f t="shared" si="191"/>
        <v>0</v>
      </c>
      <c r="X2437" s="106">
        <f t="shared" si="194"/>
        <v>0</v>
      </c>
    </row>
    <row r="2438" spans="1:24" ht="14">
      <c r="A2438" s="198"/>
      <c r="D2438" s="1"/>
      <c r="E2438" s="1"/>
      <c r="F2438" s="187"/>
      <c r="G2438" s="187"/>
      <c r="H2438" s="80" t="str">
        <f>IF(ISERROR(IF(ISERROR(VLOOKUP((LEFT(D2438,2)),'Fed. Agency Identifier Table'!A$2:C$63,3,FALSE)),(VLOOKUP((LEFT(D2438,1)),'Fed. Agency Identifier Table'!A$2:C$63,3,FALSE)),(VLOOKUP((LEFT(D2438,2)),'Fed. Agency Identifier Table'!A$2:C$63,3,FALSE)))),"",(IF(ISERROR(VLOOKUP((LEFT(D2438,2)),'Fed. Agency Identifier Table'!A$2:C$63,3,FALSE)),(VLOOKUP((LEFT(D2438,1)),'Fed. Agency Identifier Table'!A$2:C$63,3,FALSE)),(VLOOKUP((LEFT(D2438,2)),'Fed. Agency Identifier Table'!A$2:C$63,3,FALSE)))))</f>
        <v/>
      </c>
      <c r="I2438" s="150" t="str">
        <f>IF(ISNUMBER(SEARCH("*.unk*",D2438)),"Other Federal Awards",IF(ISERROR(VLOOKUP(D2438,'CFDA Program Titles Table'!A$2:C$2607,3,FALSE)),"",VLOOKUP(D2438,'CFDA Program Titles Table'!A$2:C$2607,3,FALSE)))</f>
        <v/>
      </c>
      <c r="J2438" s="70"/>
      <c r="K2438" s="70"/>
      <c r="L2438" s="2"/>
      <c r="M2438" s="10"/>
      <c r="N2438" s="10"/>
      <c r="R2438" s="17"/>
      <c r="S2438" s="106" t="str">
        <f>IFERROR(IF(J2438="Y", "Research And Development Programs Cluster:", VLOOKUP(D2438,'Cluster Info'!$A$2:$B$113,2,FALSE)), "Non Cluster:")</f>
        <v>Non Cluster:</v>
      </c>
      <c r="T2438" s="106">
        <f t="shared" si="190"/>
        <v>0</v>
      </c>
      <c r="U2438" s="106">
        <f t="shared" si="192"/>
        <v>0</v>
      </c>
      <c r="V2438" s="106">
        <f t="shared" si="193"/>
        <v>0</v>
      </c>
      <c r="W2438" s="119">
        <f t="shared" si="191"/>
        <v>0</v>
      </c>
      <c r="X2438" s="106">
        <f t="shared" si="194"/>
        <v>0</v>
      </c>
    </row>
    <row r="2439" spans="1:24" ht="14">
      <c r="A2439" s="198"/>
      <c r="D2439" s="1"/>
      <c r="E2439" s="1"/>
      <c r="F2439" s="187"/>
      <c r="G2439" s="187"/>
      <c r="H2439" s="80" t="str">
        <f>IF(ISERROR(IF(ISERROR(VLOOKUP((LEFT(D2439,2)),'Fed. Agency Identifier Table'!A$2:C$63,3,FALSE)),(VLOOKUP((LEFT(D2439,1)),'Fed. Agency Identifier Table'!A$2:C$63,3,FALSE)),(VLOOKUP((LEFT(D2439,2)),'Fed. Agency Identifier Table'!A$2:C$63,3,FALSE)))),"",(IF(ISERROR(VLOOKUP((LEFT(D2439,2)),'Fed. Agency Identifier Table'!A$2:C$63,3,FALSE)),(VLOOKUP((LEFT(D2439,1)),'Fed. Agency Identifier Table'!A$2:C$63,3,FALSE)),(VLOOKUP((LEFT(D2439,2)),'Fed. Agency Identifier Table'!A$2:C$63,3,FALSE)))))</f>
        <v/>
      </c>
      <c r="I2439" s="150" t="str">
        <f>IF(ISNUMBER(SEARCH("*.unk*",D2439)),"Other Federal Awards",IF(ISERROR(VLOOKUP(D2439,'CFDA Program Titles Table'!A$2:C$2607,3,FALSE)),"",VLOOKUP(D2439,'CFDA Program Titles Table'!A$2:C$2607,3,FALSE)))</f>
        <v/>
      </c>
      <c r="J2439" s="70"/>
      <c r="K2439" s="70"/>
      <c r="L2439" s="2"/>
      <c r="M2439" s="10"/>
      <c r="N2439" s="10"/>
      <c r="R2439" s="17"/>
      <c r="S2439" s="106" t="str">
        <f>IFERROR(IF(J2439="Y", "Research And Development Programs Cluster:", VLOOKUP(D2439,'Cluster Info'!$A$2:$B$113,2,FALSE)), "Non Cluster:")</f>
        <v>Non Cluster:</v>
      </c>
      <c r="T2439" s="106">
        <f t="shared" si="190"/>
        <v>0</v>
      </c>
      <c r="U2439" s="106">
        <f t="shared" si="192"/>
        <v>0</v>
      </c>
      <c r="V2439" s="106">
        <f t="shared" si="193"/>
        <v>0</v>
      </c>
      <c r="W2439" s="119">
        <f t="shared" si="191"/>
        <v>0</v>
      </c>
      <c r="X2439" s="106">
        <f t="shared" si="194"/>
        <v>0</v>
      </c>
    </row>
    <row r="2440" spans="1:24" ht="14">
      <c r="A2440" s="198"/>
      <c r="D2440" s="1"/>
      <c r="E2440" s="1"/>
      <c r="F2440" s="187"/>
      <c r="G2440" s="187"/>
      <c r="H2440" s="80" t="str">
        <f>IF(ISERROR(IF(ISERROR(VLOOKUP((LEFT(D2440,2)),'Fed. Agency Identifier Table'!A$2:C$63,3,FALSE)),(VLOOKUP((LEFT(D2440,1)),'Fed. Agency Identifier Table'!A$2:C$63,3,FALSE)),(VLOOKUP((LEFT(D2440,2)),'Fed. Agency Identifier Table'!A$2:C$63,3,FALSE)))),"",(IF(ISERROR(VLOOKUP((LEFT(D2440,2)),'Fed. Agency Identifier Table'!A$2:C$63,3,FALSE)),(VLOOKUP((LEFT(D2440,1)),'Fed. Agency Identifier Table'!A$2:C$63,3,FALSE)),(VLOOKUP((LEFT(D2440,2)),'Fed. Agency Identifier Table'!A$2:C$63,3,FALSE)))))</f>
        <v/>
      </c>
      <c r="I2440" s="150" t="str">
        <f>IF(ISNUMBER(SEARCH("*.unk*",D2440)),"Other Federal Awards",IF(ISERROR(VLOOKUP(D2440,'CFDA Program Titles Table'!A$2:C$2607,3,FALSE)),"",VLOOKUP(D2440,'CFDA Program Titles Table'!A$2:C$2607,3,FALSE)))</f>
        <v/>
      </c>
      <c r="J2440" s="70"/>
      <c r="K2440" s="70"/>
      <c r="L2440" s="2"/>
      <c r="M2440" s="10"/>
      <c r="N2440" s="10"/>
      <c r="R2440" s="17"/>
      <c r="S2440" s="106" t="str">
        <f>IFERROR(IF(J2440="Y", "Research And Development Programs Cluster:", VLOOKUP(D2440,'Cluster Info'!$A$2:$B$113,2,FALSE)), "Non Cluster:")</f>
        <v>Non Cluster:</v>
      </c>
      <c r="T2440" s="106">
        <f t="shared" si="190"/>
        <v>0</v>
      </c>
      <c r="U2440" s="106">
        <f t="shared" si="192"/>
        <v>0</v>
      </c>
      <c r="V2440" s="106">
        <f t="shared" si="193"/>
        <v>0</v>
      </c>
      <c r="W2440" s="119">
        <f t="shared" si="191"/>
        <v>0</v>
      </c>
      <c r="X2440" s="106">
        <f t="shared" si="194"/>
        <v>0</v>
      </c>
    </row>
    <row r="2441" spans="1:24" ht="14">
      <c r="A2441" s="198"/>
      <c r="D2441" s="1"/>
      <c r="E2441" s="1"/>
      <c r="F2441" s="187"/>
      <c r="G2441" s="187"/>
      <c r="H2441" s="80" t="str">
        <f>IF(ISERROR(IF(ISERROR(VLOOKUP((LEFT(D2441,2)),'Fed. Agency Identifier Table'!A$2:C$63,3,FALSE)),(VLOOKUP((LEFT(D2441,1)),'Fed. Agency Identifier Table'!A$2:C$63,3,FALSE)),(VLOOKUP((LEFT(D2441,2)),'Fed. Agency Identifier Table'!A$2:C$63,3,FALSE)))),"",(IF(ISERROR(VLOOKUP((LEFT(D2441,2)),'Fed. Agency Identifier Table'!A$2:C$63,3,FALSE)),(VLOOKUP((LEFT(D2441,1)),'Fed. Agency Identifier Table'!A$2:C$63,3,FALSE)),(VLOOKUP((LEFT(D2441,2)),'Fed. Agency Identifier Table'!A$2:C$63,3,FALSE)))))</f>
        <v/>
      </c>
      <c r="I2441" s="150" t="str">
        <f>IF(ISNUMBER(SEARCH("*.unk*",D2441)),"Other Federal Awards",IF(ISERROR(VLOOKUP(D2441,'CFDA Program Titles Table'!A$2:C$2607,3,FALSE)),"",VLOOKUP(D2441,'CFDA Program Titles Table'!A$2:C$2607,3,FALSE)))</f>
        <v/>
      </c>
      <c r="J2441" s="70"/>
      <c r="K2441" s="70"/>
      <c r="L2441" s="2"/>
      <c r="M2441" s="10"/>
      <c r="N2441" s="10"/>
      <c r="R2441" s="17"/>
      <c r="S2441" s="106" t="str">
        <f>IFERROR(IF(J2441="Y", "Research And Development Programs Cluster:", VLOOKUP(D2441,'Cluster Info'!$A$2:$B$113,2,FALSE)), "Non Cluster:")</f>
        <v>Non Cluster:</v>
      </c>
      <c r="T2441" s="106">
        <f t="shared" si="190"/>
        <v>0</v>
      </c>
      <c r="U2441" s="106">
        <f t="shared" si="192"/>
        <v>0</v>
      </c>
      <c r="V2441" s="106">
        <f t="shared" si="193"/>
        <v>0</v>
      </c>
      <c r="W2441" s="119">
        <f t="shared" si="191"/>
        <v>0</v>
      </c>
      <c r="X2441" s="106">
        <f t="shared" si="194"/>
        <v>0</v>
      </c>
    </row>
    <row r="2442" spans="1:24" ht="14">
      <c r="A2442" s="198"/>
      <c r="D2442" s="1"/>
      <c r="E2442" s="1"/>
      <c r="F2442" s="187"/>
      <c r="G2442" s="187"/>
      <c r="H2442" s="80" t="str">
        <f>IF(ISERROR(IF(ISERROR(VLOOKUP((LEFT(D2442,2)),'Fed. Agency Identifier Table'!A$2:C$63,3,FALSE)),(VLOOKUP((LEFT(D2442,1)),'Fed. Agency Identifier Table'!A$2:C$63,3,FALSE)),(VLOOKUP((LEFT(D2442,2)),'Fed. Agency Identifier Table'!A$2:C$63,3,FALSE)))),"",(IF(ISERROR(VLOOKUP((LEFT(D2442,2)),'Fed. Agency Identifier Table'!A$2:C$63,3,FALSE)),(VLOOKUP((LEFT(D2442,1)),'Fed. Agency Identifier Table'!A$2:C$63,3,FALSE)),(VLOOKUP((LEFT(D2442,2)),'Fed. Agency Identifier Table'!A$2:C$63,3,FALSE)))))</f>
        <v/>
      </c>
      <c r="I2442" s="150" t="str">
        <f>IF(ISNUMBER(SEARCH("*.unk*",D2442)),"Other Federal Awards",IF(ISERROR(VLOOKUP(D2442,'CFDA Program Titles Table'!A$2:C$2607,3,FALSE)),"",VLOOKUP(D2442,'CFDA Program Titles Table'!A$2:C$2607,3,FALSE)))</f>
        <v/>
      </c>
      <c r="J2442" s="70"/>
      <c r="K2442" s="70"/>
      <c r="L2442" s="2"/>
      <c r="M2442" s="10"/>
      <c r="N2442" s="10"/>
      <c r="R2442" s="17"/>
      <c r="S2442" s="106" t="str">
        <f>IFERROR(IF(J2442="Y", "Research And Development Programs Cluster:", VLOOKUP(D2442,'Cluster Info'!$A$2:$B$113,2,FALSE)), "Non Cluster:")</f>
        <v>Non Cluster:</v>
      </c>
      <c r="T2442" s="106">
        <f t="shared" si="190"/>
        <v>0</v>
      </c>
      <c r="U2442" s="106">
        <f t="shared" si="192"/>
        <v>0</v>
      </c>
      <c r="V2442" s="106">
        <f t="shared" si="193"/>
        <v>0</v>
      </c>
      <c r="W2442" s="119">
        <f t="shared" si="191"/>
        <v>0</v>
      </c>
      <c r="X2442" s="106">
        <f t="shared" si="194"/>
        <v>0</v>
      </c>
    </row>
    <row r="2443" spans="1:24" ht="14">
      <c r="A2443" s="198"/>
      <c r="D2443" s="1"/>
      <c r="E2443" s="1"/>
      <c r="F2443" s="187"/>
      <c r="G2443" s="187"/>
      <c r="H2443" s="80" t="str">
        <f>IF(ISERROR(IF(ISERROR(VLOOKUP((LEFT(D2443,2)),'Fed. Agency Identifier Table'!A$2:C$63,3,FALSE)),(VLOOKUP((LEFT(D2443,1)),'Fed. Agency Identifier Table'!A$2:C$63,3,FALSE)),(VLOOKUP((LEFT(D2443,2)),'Fed. Agency Identifier Table'!A$2:C$63,3,FALSE)))),"",(IF(ISERROR(VLOOKUP((LEFT(D2443,2)),'Fed. Agency Identifier Table'!A$2:C$63,3,FALSE)),(VLOOKUP((LEFT(D2443,1)),'Fed. Agency Identifier Table'!A$2:C$63,3,FALSE)),(VLOOKUP((LEFT(D2443,2)),'Fed. Agency Identifier Table'!A$2:C$63,3,FALSE)))))</f>
        <v/>
      </c>
      <c r="I2443" s="150" t="str">
        <f>IF(ISNUMBER(SEARCH("*.unk*",D2443)),"Other Federal Awards",IF(ISERROR(VLOOKUP(D2443,'CFDA Program Titles Table'!A$2:C$2607,3,FALSE)),"",VLOOKUP(D2443,'CFDA Program Titles Table'!A$2:C$2607,3,FALSE)))</f>
        <v/>
      </c>
      <c r="J2443" s="70"/>
      <c r="K2443" s="70"/>
      <c r="L2443" s="2"/>
      <c r="M2443" s="10"/>
      <c r="N2443" s="10"/>
      <c r="R2443" s="17"/>
      <c r="S2443" s="106" t="str">
        <f>IFERROR(IF(J2443="Y", "Research And Development Programs Cluster:", VLOOKUP(D2443,'Cluster Info'!$A$2:$B$113,2,FALSE)), "Non Cluster:")</f>
        <v>Non Cluster:</v>
      </c>
      <c r="T2443" s="106">
        <f t="shared" si="190"/>
        <v>0</v>
      </c>
      <c r="U2443" s="106">
        <f t="shared" si="192"/>
        <v>0</v>
      </c>
      <c r="V2443" s="106">
        <f t="shared" si="193"/>
        <v>0</v>
      </c>
      <c r="W2443" s="119">
        <f t="shared" si="191"/>
        <v>0</v>
      </c>
      <c r="X2443" s="106">
        <f t="shared" si="194"/>
        <v>0</v>
      </c>
    </row>
    <row r="2444" spans="1:24" ht="14">
      <c r="A2444" s="198"/>
      <c r="D2444" s="1"/>
      <c r="E2444" s="1"/>
      <c r="F2444" s="187"/>
      <c r="G2444" s="187"/>
      <c r="H2444" s="80" t="str">
        <f>IF(ISERROR(IF(ISERROR(VLOOKUP((LEFT(D2444,2)),'Fed. Agency Identifier Table'!A$2:C$63,3,FALSE)),(VLOOKUP((LEFT(D2444,1)),'Fed. Agency Identifier Table'!A$2:C$63,3,FALSE)),(VLOOKUP((LEFT(D2444,2)),'Fed. Agency Identifier Table'!A$2:C$63,3,FALSE)))),"",(IF(ISERROR(VLOOKUP((LEFT(D2444,2)),'Fed. Agency Identifier Table'!A$2:C$63,3,FALSE)),(VLOOKUP((LEFT(D2444,1)),'Fed. Agency Identifier Table'!A$2:C$63,3,FALSE)),(VLOOKUP((LEFT(D2444,2)),'Fed. Agency Identifier Table'!A$2:C$63,3,FALSE)))))</f>
        <v/>
      </c>
      <c r="I2444" s="150" t="str">
        <f>IF(ISNUMBER(SEARCH("*.unk*",D2444)),"Other Federal Awards",IF(ISERROR(VLOOKUP(D2444,'CFDA Program Titles Table'!A$2:C$2607,3,FALSE)),"",VLOOKUP(D2444,'CFDA Program Titles Table'!A$2:C$2607,3,FALSE)))</f>
        <v/>
      </c>
      <c r="J2444" s="70"/>
      <c r="K2444" s="70"/>
      <c r="L2444" s="2"/>
      <c r="M2444" s="10"/>
      <c r="N2444" s="10"/>
      <c r="R2444" s="17"/>
      <c r="S2444" s="106" t="str">
        <f>IFERROR(IF(J2444="Y", "Research And Development Programs Cluster:", VLOOKUP(D2444,'Cluster Info'!$A$2:$B$113,2,FALSE)), "Non Cluster:")</f>
        <v>Non Cluster:</v>
      </c>
      <c r="T2444" s="106">
        <f t="shared" si="190"/>
        <v>0</v>
      </c>
      <c r="U2444" s="106">
        <f t="shared" si="192"/>
        <v>0</v>
      </c>
      <c r="V2444" s="106">
        <f t="shared" si="193"/>
        <v>0</v>
      </c>
      <c r="W2444" s="119">
        <f t="shared" si="191"/>
        <v>0</v>
      </c>
      <c r="X2444" s="106">
        <f t="shared" si="194"/>
        <v>0</v>
      </c>
    </row>
    <row r="2445" spans="1:24" ht="14">
      <c r="A2445" s="198"/>
      <c r="D2445" s="1"/>
      <c r="E2445" s="1"/>
      <c r="F2445" s="187"/>
      <c r="G2445" s="187"/>
      <c r="H2445" s="80" t="str">
        <f>IF(ISERROR(IF(ISERROR(VLOOKUP((LEFT(D2445,2)),'Fed. Agency Identifier Table'!A$2:C$63,3,FALSE)),(VLOOKUP((LEFT(D2445,1)),'Fed. Agency Identifier Table'!A$2:C$63,3,FALSE)),(VLOOKUP((LEFT(D2445,2)),'Fed. Agency Identifier Table'!A$2:C$63,3,FALSE)))),"",(IF(ISERROR(VLOOKUP((LEFT(D2445,2)),'Fed. Agency Identifier Table'!A$2:C$63,3,FALSE)),(VLOOKUP((LEFT(D2445,1)),'Fed. Agency Identifier Table'!A$2:C$63,3,FALSE)),(VLOOKUP((LEFT(D2445,2)),'Fed. Agency Identifier Table'!A$2:C$63,3,FALSE)))))</f>
        <v/>
      </c>
      <c r="I2445" s="150" t="str">
        <f>IF(ISNUMBER(SEARCH("*.unk*",D2445)),"Other Federal Awards",IF(ISERROR(VLOOKUP(D2445,'CFDA Program Titles Table'!A$2:C$2607,3,FALSE)),"",VLOOKUP(D2445,'CFDA Program Titles Table'!A$2:C$2607,3,FALSE)))</f>
        <v/>
      </c>
      <c r="J2445" s="70"/>
      <c r="K2445" s="70"/>
      <c r="L2445" s="2"/>
      <c r="M2445" s="10"/>
      <c r="N2445" s="10"/>
      <c r="R2445" s="17"/>
      <c r="S2445" s="106" t="str">
        <f>IFERROR(IF(J2445="Y", "Research And Development Programs Cluster:", VLOOKUP(D2445,'Cluster Info'!$A$2:$B$113,2,FALSE)), "Non Cluster:")</f>
        <v>Non Cluster:</v>
      </c>
      <c r="T2445" s="106">
        <f t="shared" si="190"/>
        <v>0</v>
      </c>
      <c r="U2445" s="106">
        <f t="shared" si="192"/>
        <v>0</v>
      </c>
      <c r="V2445" s="106">
        <f t="shared" si="193"/>
        <v>0</v>
      </c>
      <c r="W2445" s="119">
        <f t="shared" si="191"/>
        <v>0</v>
      </c>
      <c r="X2445" s="106">
        <f t="shared" si="194"/>
        <v>0</v>
      </c>
    </row>
    <row r="2446" spans="1:24" ht="14">
      <c r="A2446" s="198"/>
      <c r="D2446" s="1"/>
      <c r="E2446" s="1"/>
      <c r="F2446" s="187"/>
      <c r="G2446" s="187"/>
      <c r="H2446" s="80" t="str">
        <f>IF(ISERROR(IF(ISERROR(VLOOKUP((LEFT(D2446,2)),'Fed. Agency Identifier Table'!A$2:C$63,3,FALSE)),(VLOOKUP((LEFT(D2446,1)),'Fed. Agency Identifier Table'!A$2:C$63,3,FALSE)),(VLOOKUP((LEFT(D2446,2)),'Fed. Agency Identifier Table'!A$2:C$63,3,FALSE)))),"",(IF(ISERROR(VLOOKUP((LEFT(D2446,2)),'Fed. Agency Identifier Table'!A$2:C$63,3,FALSE)),(VLOOKUP((LEFT(D2446,1)),'Fed. Agency Identifier Table'!A$2:C$63,3,FALSE)),(VLOOKUP((LEFT(D2446,2)),'Fed. Agency Identifier Table'!A$2:C$63,3,FALSE)))))</f>
        <v/>
      </c>
      <c r="I2446" s="150" t="str">
        <f>IF(ISNUMBER(SEARCH("*.unk*",D2446)),"Other Federal Awards",IF(ISERROR(VLOOKUP(D2446,'CFDA Program Titles Table'!A$2:C$2607,3,FALSE)),"",VLOOKUP(D2446,'CFDA Program Titles Table'!A$2:C$2607,3,FALSE)))</f>
        <v/>
      </c>
      <c r="J2446" s="70"/>
      <c r="K2446" s="70"/>
      <c r="L2446" s="2"/>
      <c r="M2446" s="10"/>
      <c r="N2446" s="10"/>
      <c r="R2446" s="17"/>
      <c r="S2446" s="106" t="str">
        <f>IFERROR(IF(J2446="Y", "Research And Development Programs Cluster:", VLOOKUP(D2446,'Cluster Info'!$A$2:$B$113,2,FALSE)), "Non Cluster:")</f>
        <v>Non Cluster:</v>
      </c>
      <c r="T2446" s="106">
        <f t="shared" si="190"/>
        <v>0</v>
      </c>
      <c r="U2446" s="106">
        <f t="shared" si="192"/>
        <v>0</v>
      </c>
      <c r="V2446" s="106">
        <f t="shared" si="193"/>
        <v>0</v>
      </c>
      <c r="W2446" s="119">
        <f t="shared" si="191"/>
        <v>0</v>
      </c>
      <c r="X2446" s="106">
        <f t="shared" si="194"/>
        <v>0</v>
      </c>
    </row>
    <row r="2447" spans="1:24" ht="14">
      <c r="A2447" s="198"/>
      <c r="D2447" s="1"/>
      <c r="E2447" s="1"/>
      <c r="F2447" s="187"/>
      <c r="G2447" s="187"/>
      <c r="H2447" s="80" t="str">
        <f>IF(ISERROR(IF(ISERROR(VLOOKUP((LEFT(D2447,2)),'Fed. Agency Identifier Table'!A$2:C$63,3,FALSE)),(VLOOKUP((LEFT(D2447,1)),'Fed. Agency Identifier Table'!A$2:C$63,3,FALSE)),(VLOOKUP((LEFT(D2447,2)),'Fed. Agency Identifier Table'!A$2:C$63,3,FALSE)))),"",(IF(ISERROR(VLOOKUP((LEFT(D2447,2)),'Fed. Agency Identifier Table'!A$2:C$63,3,FALSE)),(VLOOKUP((LEFT(D2447,1)),'Fed. Agency Identifier Table'!A$2:C$63,3,FALSE)),(VLOOKUP((LEFT(D2447,2)),'Fed. Agency Identifier Table'!A$2:C$63,3,FALSE)))))</f>
        <v/>
      </c>
      <c r="I2447" s="150" t="str">
        <f>IF(ISNUMBER(SEARCH("*.unk*",D2447)),"Other Federal Awards",IF(ISERROR(VLOOKUP(D2447,'CFDA Program Titles Table'!A$2:C$2607,3,FALSE)),"",VLOOKUP(D2447,'CFDA Program Titles Table'!A$2:C$2607,3,FALSE)))</f>
        <v/>
      </c>
      <c r="J2447" s="70"/>
      <c r="K2447" s="70"/>
      <c r="L2447" s="2"/>
      <c r="M2447" s="10"/>
      <c r="N2447" s="10"/>
      <c r="R2447" s="17"/>
      <c r="S2447" s="106" t="str">
        <f>IFERROR(IF(J2447="Y", "Research And Development Programs Cluster:", VLOOKUP(D2447,'Cluster Info'!$A$2:$B$113,2,FALSE)), "Non Cluster:")</f>
        <v>Non Cluster:</v>
      </c>
      <c r="T2447" s="106">
        <f t="shared" si="190"/>
        <v>0</v>
      </c>
      <c r="U2447" s="106">
        <f t="shared" si="192"/>
        <v>0</v>
      </c>
      <c r="V2447" s="106">
        <f t="shared" si="193"/>
        <v>0</v>
      </c>
      <c r="W2447" s="119">
        <f t="shared" si="191"/>
        <v>0</v>
      </c>
      <c r="X2447" s="106">
        <f t="shared" si="194"/>
        <v>0</v>
      </c>
    </row>
    <row r="2448" spans="1:24" ht="14">
      <c r="A2448" s="198"/>
      <c r="D2448" s="1"/>
      <c r="E2448" s="1"/>
      <c r="F2448" s="187"/>
      <c r="G2448" s="187"/>
      <c r="H2448" s="80" t="str">
        <f>IF(ISERROR(IF(ISERROR(VLOOKUP((LEFT(D2448,2)),'Fed. Agency Identifier Table'!A$2:C$63,3,FALSE)),(VLOOKUP((LEFT(D2448,1)),'Fed. Agency Identifier Table'!A$2:C$63,3,FALSE)),(VLOOKUP((LEFT(D2448,2)),'Fed. Agency Identifier Table'!A$2:C$63,3,FALSE)))),"",(IF(ISERROR(VLOOKUP((LEFT(D2448,2)),'Fed. Agency Identifier Table'!A$2:C$63,3,FALSE)),(VLOOKUP((LEFT(D2448,1)),'Fed. Agency Identifier Table'!A$2:C$63,3,FALSE)),(VLOOKUP((LEFT(D2448,2)),'Fed. Agency Identifier Table'!A$2:C$63,3,FALSE)))))</f>
        <v/>
      </c>
      <c r="I2448" s="150" t="str">
        <f>IF(ISNUMBER(SEARCH("*.unk*",D2448)),"Other Federal Awards",IF(ISERROR(VLOOKUP(D2448,'CFDA Program Titles Table'!A$2:C$2607,3,FALSE)),"",VLOOKUP(D2448,'CFDA Program Titles Table'!A$2:C$2607,3,FALSE)))</f>
        <v/>
      </c>
      <c r="J2448" s="70"/>
      <c r="K2448" s="70"/>
      <c r="L2448" s="2"/>
      <c r="M2448" s="10"/>
      <c r="N2448" s="10"/>
      <c r="R2448" s="17"/>
      <c r="S2448" s="106" t="str">
        <f>IFERROR(IF(J2448="Y", "Research And Development Programs Cluster:", VLOOKUP(D2448,'Cluster Info'!$A$2:$B$113,2,FALSE)), "Non Cluster:")</f>
        <v>Non Cluster:</v>
      </c>
      <c r="T2448" s="106">
        <f t="shared" si="190"/>
        <v>0</v>
      </c>
      <c r="U2448" s="106">
        <f t="shared" si="192"/>
        <v>0</v>
      </c>
      <c r="V2448" s="106">
        <f t="shared" si="193"/>
        <v>0</v>
      </c>
      <c r="W2448" s="119">
        <f t="shared" si="191"/>
        <v>0</v>
      </c>
      <c r="X2448" s="106">
        <f t="shared" si="194"/>
        <v>0</v>
      </c>
    </row>
    <row r="2449" spans="1:24" ht="14">
      <c r="A2449" s="198"/>
      <c r="D2449" s="1"/>
      <c r="E2449" s="1"/>
      <c r="F2449" s="187"/>
      <c r="G2449" s="187"/>
      <c r="H2449" s="80" t="str">
        <f>IF(ISERROR(IF(ISERROR(VLOOKUP((LEFT(D2449,2)),'Fed. Agency Identifier Table'!A$2:C$63,3,FALSE)),(VLOOKUP((LEFT(D2449,1)),'Fed. Agency Identifier Table'!A$2:C$63,3,FALSE)),(VLOOKUP((LEFT(D2449,2)),'Fed. Agency Identifier Table'!A$2:C$63,3,FALSE)))),"",(IF(ISERROR(VLOOKUP((LEFT(D2449,2)),'Fed. Agency Identifier Table'!A$2:C$63,3,FALSE)),(VLOOKUP((LEFT(D2449,1)),'Fed. Agency Identifier Table'!A$2:C$63,3,FALSE)),(VLOOKUP((LEFT(D2449,2)),'Fed. Agency Identifier Table'!A$2:C$63,3,FALSE)))))</f>
        <v/>
      </c>
      <c r="I2449" s="150" t="str">
        <f>IF(ISNUMBER(SEARCH("*.unk*",D2449)),"Other Federal Awards",IF(ISERROR(VLOOKUP(D2449,'CFDA Program Titles Table'!A$2:C$2607,3,FALSE)),"",VLOOKUP(D2449,'CFDA Program Titles Table'!A$2:C$2607,3,FALSE)))</f>
        <v/>
      </c>
      <c r="J2449" s="70"/>
      <c r="K2449" s="70"/>
      <c r="L2449" s="2"/>
      <c r="M2449" s="10"/>
      <c r="N2449" s="10"/>
      <c r="R2449" s="17"/>
      <c r="S2449" s="106" t="str">
        <f>IFERROR(IF(J2449="Y", "Research And Development Programs Cluster:", VLOOKUP(D2449,'Cluster Info'!$A$2:$B$113,2,FALSE)), "Non Cluster:")</f>
        <v>Non Cluster:</v>
      </c>
      <c r="T2449" s="106">
        <f t="shared" si="190"/>
        <v>0</v>
      </c>
      <c r="U2449" s="106">
        <f t="shared" si="192"/>
        <v>0</v>
      </c>
      <c r="V2449" s="106">
        <f t="shared" si="193"/>
        <v>0</v>
      </c>
      <c r="W2449" s="119">
        <f t="shared" si="191"/>
        <v>0</v>
      </c>
      <c r="X2449" s="106">
        <f t="shared" si="194"/>
        <v>0</v>
      </c>
    </row>
    <row r="2450" spans="1:24" ht="14">
      <c r="A2450" s="198"/>
      <c r="D2450" s="1"/>
      <c r="E2450" s="1"/>
      <c r="F2450" s="187"/>
      <c r="G2450" s="187"/>
      <c r="H2450" s="80" t="str">
        <f>IF(ISERROR(IF(ISERROR(VLOOKUP((LEFT(D2450,2)),'Fed. Agency Identifier Table'!A$2:C$63,3,FALSE)),(VLOOKUP((LEFT(D2450,1)),'Fed. Agency Identifier Table'!A$2:C$63,3,FALSE)),(VLOOKUP((LEFT(D2450,2)),'Fed. Agency Identifier Table'!A$2:C$63,3,FALSE)))),"",(IF(ISERROR(VLOOKUP((LEFT(D2450,2)),'Fed. Agency Identifier Table'!A$2:C$63,3,FALSE)),(VLOOKUP((LEFT(D2450,1)),'Fed. Agency Identifier Table'!A$2:C$63,3,FALSE)),(VLOOKUP((LEFT(D2450,2)),'Fed. Agency Identifier Table'!A$2:C$63,3,FALSE)))))</f>
        <v/>
      </c>
      <c r="I2450" s="150" t="str">
        <f>IF(ISNUMBER(SEARCH("*.unk*",D2450)),"Other Federal Awards",IF(ISERROR(VLOOKUP(D2450,'CFDA Program Titles Table'!A$2:C$2607,3,FALSE)),"",VLOOKUP(D2450,'CFDA Program Titles Table'!A$2:C$2607,3,FALSE)))</f>
        <v/>
      </c>
      <c r="J2450" s="70"/>
      <c r="K2450" s="70"/>
      <c r="L2450" s="2"/>
      <c r="M2450" s="10"/>
      <c r="N2450" s="10"/>
      <c r="R2450" s="17"/>
      <c r="S2450" s="106" t="str">
        <f>IFERROR(IF(J2450="Y", "Research And Development Programs Cluster:", VLOOKUP(D2450,'Cluster Info'!$A$2:$B$113,2,FALSE)), "Non Cluster:")</f>
        <v>Non Cluster:</v>
      </c>
      <c r="T2450" s="106">
        <f t="shared" si="190"/>
        <v>0</v>
      </c>
      <c r="U2450" s="106">
        <f t="shared" si="192"/>
        <v>0</v>
      </c>
      <c r="V2450" s="106">
        <f t="shared" si="193"/>
        <v>0</v>
      </c>
      <c r="W2450" s="119">
        <f t="shared" si="191"/>
        <v>0</v>
      </c>
      <c r="X2450" s="106">
        <f t="shared" si="194"/>
        <v>0</v>
      </c>
    </row>
    <row r="2451" spans="1:24" ht="14">
      <c r="A2451" s="198"/>
      <c r="D2451" s="1"/>
      <c r="E2451" s="1"/>
      <c r="F2451" s="187"/>
      <c r="G2451" s="187"/>
      <c r="H2451" s="80" t="str">
        <f>IF(ISERROR(IF(ISERROR(VLOOKUP((LEFT(D2451,2)),'Fed. Agency Identifier Table'!A$2:C$63,3,FALSE)),(VLOOKUP((LEFT(D2451,1)),'Fed. Agency Identifier Table'!A$2:C$63,3,FALSE)),(VLOOKUP((LEFT(D2451,2)),'Fed. Agency Identifier Table'!A$2:C$63,3,FALSE)))),"",(IF(ISERROR(VLOOKUP((LEFT(D2451,2)),'Fed. Agency Identifier Table'!A$2:C$63,3,FALSE)),(VLOOKUP((LEFT(D2451,1)),'Fed. Agency Identifier Table'!A$2:C$63,3,FALSE)),(VLOOKUP((LEFT(D2451,2)),'Fed. Agency Identifier Table'!A$2:C$63,3,FALSE)))))</f>
        <v/>
      </c>
      <c r="I2451" s="150" t="str">
        <f>IF(ISNUMBER(SEARCH("*.unk*",D2451)),"Other Federal Awards",IF(ISERROR(VLOOKUP(D2451,'CFDA Program Titles Table'!A$2:C$2607,3,FALSE)),"",VLOOKUP(D2451,'CFDA Program Titles Table'!A$2:C$2607,3,FALSE)))</f>
        <v/>
      </c>
      <c r="J2451" s="70"/>
      <c r="K2451" s="70"/>
      <c r="L2451" s="2"/>
      <c r="M2451" s="10"/>
      <c r="N2451" s="10"/>
      <c r="R2451" s="17"/>
      <c r="S2451" s="106" t="str">
        <f>IFERROR(IF(J2451="Y", "Research And Development Programs Cluster:", VLOOKUP(D2451,'Cluster Info'!$A$2:$B$113,2,FALSE)), "Non Cluster:")</f>
        <v>Non Cluster:</v>
      </c>
      <c r="T2451" s="106">
        <f t="shared" si="190"/>
        <v>0</v>
      </c>
      <c r="U2451" s="106">
        <f t="shared" si="192"/>
        <v>0</v>
      </c>
      <c r="V2451" s="106">
        <f t="shared" si="193"/>
        <v>0</v>
      </c>
      <c r="W2451" s="119">
        <f t="shared" si="191"/>
        <v>0</v>
      </c>
      <c r="X2451" s="106">
        <f t="shared" si="194"/>
        <v>0</v>
      </c>
    </row>
    <row r="2452" spans="1:24" ht="14">
      <c r="A2452" s="198"/>
      <c r="D2452" s="1"/>
      <c r="E2452" s="1"/>
      <c r="F2452" s="187"/>
      <c r="G2452" s="187"/>
      <c r="H2452" s="80" t="str">
        <f>IF(ISERROR(IF(ISERROR(VLOOKUP((LEFT(D2452,2)),'Fed. Agency Identifier Table'!A$2:C$63,3,FALSE)),(VLOOKUP((LEFT(D2452,1)),'Fed. Agency Identifier Table'!A$2:C$63,3,FALSE)),(VLOOKUP((LEFT(D2452,2)),'Fed. Agency Identifier Table'!A$2:C$63,3,FALSE)))),"",(IF(ISERROR(VLOOKUP((LEFT(D2452,2)),'Fed. Agency Identifier Table'!A$2:C$63,3,FALSE)),(VLOOKUP((LEFT(D2452,1)),'Fed. Agency Identifier Table'!A$2:C$63,3,FALSE)),(VLOOKUP((LEFT(D2452,2)),'Fed. Agency Identifier Table'!A$2:C$63,3,FALSE)))))</f>
        <v/>
      </c>
      <c r="I2452" s="150" t="str">
        <f>IF(ISNUMBER(SEARCH("*.unk*",D2452)),"Other Federal Awards",IF(ISERROR(VLOOKUP(D2452,'CFDA Program Titles Table'!A$2:C$2607,3,FALSE)),"",VLOOKUP(D2452,'CFDA Program Titles Table'!A$2:C$2607,3,FALSE)))</f>
        <v/>
      </c>
      <c r="J2452" s="70"/>
      <c r="K2452" s="70"/>
      <c r="L2452" s="2"/>
      <c r="M2452" s="10"/>
      <c r="N2452" s="10"/>
      <c r="R2452" s="17"/>
      <c r="S2452" s="106" t="str">
        <f>IFERROR(IF(J2452="Y", "Research And Development Programs Cluster:", VLOOKUP(D2452,'Cluster Info'!$A$2:$B$113,2,FALSE)), "Non Cluster:")</f>
        <v>Non Cluster:</v>
      </c>
      <c r="T2452" s="106">
        <f t="shared" si="190"/>
        <v>0</v>
      </c>
      <c r="U2452" s="106">
        <f t="shared" si="192"/>
        <v>0</v>
      </c>
      <c r="V2452" s="106">
        <f t="shared" si="193"/>
        <v>0</v>
      </c>
      <c r="W2452" s="119">
        <f t="shared" si="191"/>
        <v>0</v>
      </c>
      <c r="X2452" s="106">
        <f t="shared" si="194"/>
        <v>0</v>
      </c>
    </row>
    <row r="2453" spans="1:24" ht="14">
      <c r="A2453" s="198"/>
      <c r="D2453" s="1"/>
      <c r="E2453" s="1"/>
      <c r="F2453" s="187"/>
      <c r="G2453" s="187"/>
      <c r="H2453" s="80" t="str">
        <f>IF(ISERROR(IF(ISERROR(VLOOKUP((LEFT(D2453,2)),'Fed. Agency Identifier Table'!A$2:C$63,3,FALSE)),(VLOOKUP((LEFT(D2453,1)),'Fed. Agency Identifier Table'!A$2:C$63,3,FALSE)),(VLOOKUP((LEFT(D2453,2)),'Fed. Agency Identifier Table'!A$2:C$63,3,FALSE)))),"",(IF(ISERROR(VLOOKUP((LEFT(D2453,2)),'Fed. Agency Identifier Table'!A$2:C$63,3,FALSE)),(VLOOKUP((LEFT(D2453,1)),'Fed. Agency Identifier Table'!A$2:C$63,3,FALSE)),(VLOOKUP((LEFT(D2453,2)),'Fed. Agency Identifier Table'!A$2:C$63,3,FALSE)))))</f>
        <v/>
      </c>
      <c r="I2453" s="150" t="str">
        <f>IF(ISNUMBER(SEARCH("*.unk*",D2453)),"Other Federal Awards",IF(ISERROR(VLOOKUP(D2453,'CFDA Program Titles Table'!A$2:C$2607,3,FALSE)),"",VLOOKUP(D2453,'CFDA Program Titles Table'!A$2:C$2607,3,FALSE)))</f>
        <v/>
      </c>
      <c r="J2453" s="70"/>
      <c r="K2453" s="70"/>
      <c r="L2453" s="2"/>
      <c r="M2453" s="10"/>
      <c r="N2453" s="10"/>
      <c r="R2453" s="17"/>
      <c r="S2453" s="106" t="str">
        <f>IFERROR(IF(J2453="Y", "Research And Development Programs Cluster:", VLOOKUP(D2453,'Cluster Info'!$A$2:$B$113,2,FALSE)), "Non Cluster:")</f>
        <v>Non Cluster:</v>
      </c>
      <c r="T2453" s="106">
        <f t="shared" si="190"/>
        <v>0</v>
      </c>
      <c r="U2453" s="106">
        <f t="shared" si="192"/>
        <v>0</v>
      </c>
      <c r="V2453" s="106">
        <f t="shared" si="193"/>
        <v>0</v>
      </c>
      <c r="W2453" s="119">
        <f t="shared" si="191"/>
        <v>0</v>
      </c>
      <c r="X2453" s="106">
        <f t="shared" si="194"/>
        <v>0</v>
      </c>
    </row>
    <row r="2454" spans="1:24" ht="14">
      <c r="A2454" s="198"/>
      <c r="D2454" s="1"/>
      <c r="E2454" s="1"/>
      <c r="F2454" s="187"/>
      <c r="G2454" s="187"/>
      <c r="H2454" s="80" t="str">
        <f>IF(ISERROR(IF(ISERROR(VLOOKUP((LEFT(D2454,2)),'Fed. Agency Identifier Table'!A$2:C$63,3,FALSE)),(VLOOKUP((LEFT(D2454,1)),'Fed. Agency Identifier Table'!A$2:C$63,3,FALSE)),(VLOOKUP((LEFT(D2454,2)),'Fed. Agency Identifier Table'!A$2:C$63,3,FALSE)))),"",(IF(ISERROR(VLOOKUP((LEFT(D2454,2)),'Fed. Agency Identifier Table'!A$2:C$63,3,FALSE)),(VLOOKUP((LEFT(D2454,1)),'Fed. Agency Identifier Table'!A$2:C$63,3,FALSE)),(VLOOKUP((LEFT(D2454,2)),'Fed. Agency Identifier Table'!A$2:C$63,3,FALSE)))))</f>
        <v/>
      </c>
      <c r="I2454" s="150" t="str">
        <f>IF(ISNUMBER(SEARCH("*.unk*",D2454)),"Other Federal Awards",IF(ISERROR(VLOOKUP(D2454,'CFDA Program Titles Table'!A$2:C$2607,3,FALSE)),"",VLOOKUP(D2454,'CFDA Program Titles Table'!A$2:C$2607,3,FALSE)))</f>
        <v/>
      </c>
      <c r="J2454" s="70"/>
      <c r="K2454" s="70"/>
      <c r="L2454" s="2"/>
      <c r="M2454" s="10"/>
      <c r="N2454" s="10"/>
      <c r="R2454" s="17"/>
      <c r="S2454" s="106" t="str">
        <f>IFERROR(IF(J2454="Y", "Research And Development Programs Cluster:", VLOOKUP(D2454,'Cluster Info'!$A$2:$B$113,2,FALSE)), "Non Cluster:")</f>
        <v>Non Cluster:</v>
      </c>
      <c r="T2454" s="106">
        <f t="shared" si="190"/>
        <v>0</v>
      </c>
      <c r="U2454" s="106">
        <f t="shared" si="192"/>
        <v>0</v>
      </c>
      <c r="V2454" s="106">
        <f t="shared" si="193"/>
        <v>0</v>
      </c>
      <c r="W2454" s="119">
        <f t="shared" si="191"/>
        <v>0</v>
      </c>
      <c r="X2454" s="106">
        <f t="shared" si="194"/>
        <v>0</v>
      </c>
    </row>
    <row r="2455" spans="1:24" ht="14">
      <c r="A2455" s="198"/>
      <c r="D2455" s="1"/>
      <c r="E2455" s="1"/>
      <c r="F2455" s="187"/>
      <c r="G2455" s="187"/>
      <c r="H2455" s="80" t="str">
        <f>IF(ISERROR(IF(ISERROR(VLOOKUP((LEFT(D2455,2)),'Fed. Agency Identifier Table'!A$2:C$63,3,FALSE)),(VLOOKUP((LEFT(D2455,1)),'Fed. Agency Identifier Table'!A$2:C$63,3,FALSE)),(VLOOKUP((LEFT(D2455,2)),'Fed. Agency Identifier Table'!A$2:C$63,3,FALSE)))),"",(IF(ISERROR(VLOOKUP((LEFT(D2455,2)),'Fed. Agency Identifier Table'!A$2:C$63,3,FALSE)),(VLOOKUP((LEFT(D2455,1)),'Fed. Agency Identifier Table'!A$2:C$63,3,FALSE)),(VLOOKUP((LEFT(D2455,2)),'Fed. Agency Identifier Table'!A$2:C$63,3,FALSE)))))</f>
        <v/>
      </c>
      <c r="I2455" s="150" t="str">
        <f>IF(ISNUMBER(SEARCH("*.unk*",D2455)),"Other Federal Awards",IF(ISERROR(VLOOKUP(D2455,'CFDA Program Titles Table'!A$2:C$2607,3,FALSE)),"",VLOOKUP(D2455,'CFDA Program Titles Table'!A$2:C$2607,3,FALSE)))</f>
        <v/>
      </c>
      <c r="J2455" s="70"/>
      <c r="K2455" s="70"/>
      <c r="L2455" s="2"/>
      <c r="M2455" s="10"/>
      <c r="N2455" s="10"/>
      <c r="R2455" s="17"/>
      <c r="S2455" s="106" t="str">
        <f>IFERROR(IF(J2455="Y", "Research And Development Programs Cluster:", VLOOKUP(D2455,'Cluster Info'!$A$2:$B$113,2,FALSE)), "Non Cluster:")</f>
        <v>Non Cluster:</v>
      </c>
      <c r="T2455" s="106">
        <f t="shared" si="190"/>
        <v>0</v>
      </c>
      <c r="U2455" s="106">
        <f t="shared" si="192"/>
        <v>0</v>
      </c>
      <c r="V2455" s="106">
        <f t="shared" si="193"/>
        <v>0</v>
      </c>
      <c r="W2455" s="119">
        <f t="shared" si="191"/>
        <v>0</v>
      </c>
      <c r="X2455" s="106">
        <f t="shared" si="194"/>
        <v>0</v>
      </c>
    </row>
    <row r="2456" spans="1:24" ht="14">
      <c r="A2456" s="198"/>
      <c r="D2456" s="1"/>
      <c r="E2456" s="1"/>
      <c r="F2456" s="187"/>
      <c r="G2456" s="187"/>
      <c r="H2456" s="80" t="str">
        <f>IF(ISERROR(IF(ISERROR(VLOOKUP((LEFT(D2456,2)),'Fed. Agency Identifier Table'!A$2:C$63,3,FALSE)),(VLOOKUP((LEFT(D2456,1)),'Fed. Agency Identifier Table'!A$2:C$63,3,FALSE)),(VLOOKUP((LEFT(D2456,2)),'Fed. Agency Identifier Table'!A$2:C$63,3,FALSE)))),"",(IF(ISERROR(VLOOKUP((LEFT(D2456,2)),'Fed. Agency Identifier Table'!A$2:C$63,3,FALSE)),(VLOOKUP((LEFT(D2456,1)),'Fed. Agency Identifier Table'!A$2:C$63,3,FALSE)),(VLOOKUP((LEFT(D2456,2)),'Fed. Agency Identifier Table'!A$2:C$63,3,FALSE)))))</f>
        <v/>
      </c>
      <c r="I2456" s="150" t="str">
        <f>IF(ISNUMBER(SEARCH("*.unk*",D2456)),"Other Federal Awards",IF(ISERROR(VLOOKUP(D2456,'CFDA Program Titles Table'!A$2:C$2607,3,FALSE)),"",VLOOKUP(D2456,'CFDA Program Titles Table'!A$2:C$2607,3,FALSE)))</f>
        <v/>
      </c>
      <c r="J2456" s="70"/>
      <c r="K2456" s="70"/>
      <c r="L2456" s="2"/>
      <c r="M2456" s="10"/>
      <c r="N2456" s="10"/>
      <c r="R2456" s="17"/>
      <c r="S2456" s="106" t="str">
        <f>IFERROR(IF(J2456="Y", "Research And Development Programs Cluster:", VLOOKUP(D2456,'Cluster Info'!$A$2:$B$113,2,FALSE)), "Non Cluster:")</f>
        <v>Non Cluster:</v>
      </c>
      <c r="T2456" s="106">
        <f t="shared" si="190"/>
        <v>0</v>
      </c>
      <c r="U2456" s="106">
        <f t="shared" si="192"/>
        <v>0</v>
      </c>
      <c r="V2456" s="106">
        <f t="shared" si="193"/>
        <v>0</v>
      </c>
      <c r="W2456" s="119">
        <f t="shared" si="191"/>
        <v>0</v>
      </c>
      <c r="X2456" s="106">
        <f t="shared" si="194"/>
        <v>0</v>
      </c>
    </row>
    <row r="2457" spans="1:24" ht="14">
      <c r="A2457" s="198"/>
      <c r="D2457" s="1"/>
      <c r="E2457" s="1"/>
      <c r="F2457" s="187"/>
      <c r="G2457" s="187"/>
      <c r="H2457" s="80" t="str">
        <f>IF(ISERROR(IF(ISERROR(VLOOKUP((LEFT(D2457,2)),'Fed. Agency Identifier Table'!A$2:C$63,3,FALSE)),(VLOOKUP((LEFT(D2457,1)),'Fed. Agency Identifier Table'!A$2:C$63,3,FALSE)),(VLOOKUP((LEFT(D2457,2)),'Fed. Agency Identifier Table'!A$2:C$63,3,FALSE)))),"",(IF(ISERROR(VLOOKUP((LEFT(D2457,2)),'Fed. Agency Identifier Table'!A$2:C$63,3,FALSE)),(VLOOKUP((LEFT(D2457,1)),'Fed. Agency Identifier Table'!A$2:C$63,3,FALSE)),(VLOOKUP((LEFT(D2457,2)),'Fed. Agency Identifier Table'!A$2:C$63,3,FALSE)))))</f>
        <v/>
      </c>
      <c r="I2457" s="150" t="str">
        <f>IF(ISNUMBER(SEARCH("*.unk*",D2457)),"Other Federal Awards",IF(ISERROR(VLOOKUP(D2457,'CFDA Program Titles Table'!A$2:C$2607,3,FALSE)),"",VLOOKUP(D2457,'CFDA Program Titles Table'!A$2:C$2607,3,FALSE)))</f>
        <v/>
      </c>
      <c r="J2457" s="70"/>
      <c r="K2457" s="70"/>
      <c r="L2457" s="2"/>
      <c r="M2457" s="10"/>
      <c r="N2457" s="10"/>
      <c r="R2457" s="17"/>
      <c r="S2457" s="106" t="str">
        <f>IFERROR(IF(J2457="Y", "Research And Development Programs Cluster:", VLOOKUP(D2457,'Cluster Info'!$A$2:$B$113,2,FALSE)), "Non Cluster:")</f>
        <v>Non Cluster:</v>
      </c>
      <c r="T2457" s="106">
        <f t="shared" si="190"/>
        <v>0</v>
      </c>
      <c r="U2457" s="106">
        <f t="shared" si="192"/>
        <v>0</v>
      </c>
      <c r="V2457" s="106">
        <f t="shared" si="193"/>
        <v>0</v>
      </c>
      <c r="W2457" s="119">
        <f t="shared" si="191"/>
        <v>0</v>
      </c>
      <c r="X2457" s="106">
        <f t="shared" si="194"/>
        <v>0</v>
      </c>
    </row>
    <row r="2458" spans="1:24" ht="14">
      <c r="A2458" s="198"/>
      <c r="D2458" s="1"/>
      <c r="E2458" s="1"/>
      <c r="F2458" s="187"/>
      <c r="G2458" s="187"/>
      <c r="H2458" s="80" t="str">
        <f>IF(ISERROR(IF(ISERROR(VLOOKUP((LEFT(D2458,2)),'Fed. Agency Identifier Table'!A$2:C$63,3,FALSE)),(VLOOKUP((LEFT(D2458,1)),'Fed. Agency Identifier Table'!A$2:C$63,3,FALSE)),(VLOOKUP((LEFT(D2458,2)),'Fed. Agency Identifier Table'!A$2:C$63,3,FALSE)))),"",(IF(ISERROR(VLOOKUP((LEFT(D2458,2)),'Fed. Agency Identifier Table'!A$2:C$63,3,FALSE)),(VLOOKUP((LEFT(D2458,1)),'Fed. Agency Identifier Table'!A$2:C$63,3,FALSE)),(VLOOKUP((LEFT(D2458,2)),'Fed. Agency Identifier Table'!A$2:C$63,3,FALSE)))))</f>
        <v/>
      </c>
      <c r="I2458" s="150" t="str">
        <f>IF(ISNUMBER(SEARCH("*.unk*",D2458)),"Other Federal Awards",IF(ISERROR(VLOOKUP(D2458,'CFDA Program Titles Table'!A$2:C$2607,3,FALSE)),"",VLOOKUP(D2458,'CFDA Program Titles Table'!A$2:C$2607,3,FALSE)))</f>
        <v/>
      </c>
      <c r="J2458" s="70"/>
      <c r="K2458" s="70"/>
      <c r="L2458" s="2"/>
      <c r="M2458" s="10"/>
      <c r="N2458" s="10"/>
      <c r="R2458" s="17"/>
      <c r="S2458" s="106" t="str">
        <f>IFERROR(IF(J2458="Y", "Research And Development Programs Cluster:", VLOOKUP(D2458,'Cluster Info'!$A$2:$B$113,2,FALSE)), "Non Cluster:")</f>
        <v>Non Cluster:</v>
      </c>
      <c r="T2458" s="106">
        <f t="shared" si="190"/>
        <v>0</v>
      </c>
      <c r="U2458" s="106">
        <f t="shared" si="192"/>
        <v>0</v>
      </c>
      <c r="V2458" s="106">
        <f t="shared" si="193"/>
        <v>0</v>
      </c>
      <c r="W2458" s="119">
        <f t="shared" si="191"/>
        <v>0</v>
      </c>
      <c r="X2458" s="106">
        <f t="shared" si="194"/>
        <v>0</v>
      </c>
    </row>
    <row r="2459" spans="1:24" ht="14">
      <c r="A2459" s="198"/>
      <c r="D2459" s="1"/>
      <c r="E2459" s="1"/>
      <c r="F2459" s="187"/>
      <c r="G2459" s="187"/>
      <c r="H2459" s="80" t="str">
        <f>IF(ISERROR(IF(ISERROR(VLOOKUP((LEFT(D2459,2)),'Fed. Agency Identifier Table'!A$2:C$63,3,FALSE)),(VLOOKUP((LEFT(D2459,1)),'Fed. Agency Identifier Table'!A$2:C$63,3,FALSE)),(VLOOKUP((LEFT(D2459,2)),'Fed. Agency Identifier Table'!A$2:C$63,3,FALSE)))),"",(IF(ISERROR(VLOOKUP((LEFT(D2459,2)),'Fed. Agency Identifier Table'!A$2:C$63,3,FALSE)),(VLOOKUP((LEFT(D2459,1)),'Fed. Agency Identifier Table'!A$2:C$63,3,FALSE)),(VLOOKUP((LEFT(D2459,2)),'Fed. Agency Identifier Table'!A$2:C$63,3,FALSE)))))</f>
        <v/>
      </c>
      <c r="I2459" s="150" t="str">
        <f>IF(ISNUMBER(SEARCH("*.unk*",D2459)),"Other Federal Awards",IF(ISERROR(VLOOKUP(D2459,'CFDA Program Titles Table'!A$2:C$2607,3,FALSE)),"",VLOOKUP(D2459,'CFDA Program Titles Table'!A$2:C$2607,3,FALSE)))</f>
        <v/>
      </c>
      <c r="J2459" s="70"/>
      <c r="K2459" s="70"/>
      <c r="L2459" s="2"/>
      <c r="M2459" s="10"/>
      <c r="N2459" s="10"/>
      <c r="R2459" s="17"/>
      <c r="S2459" s="106" t="str">
        <f>IFERROR(IF(J2459="Y", "Research And Development Programs Cluster:", VLOOKUP(D2459,'Cluster Info'!$A$2:$B$113,2,FALSE)), "Non Cluster:")</f>
        <v>Non Cluster:</v>
      </c>
      <c r="T2459" s="106">
        <f t="shared" si="190"/>
        <v>0</v>
      </c>
      <c r="U2459" s="106">
        <f t="shared" si="192"/>
        <v>0</v>
      </c>
      <c r="V2459" s="106">
        <f t="shared" si="193"/>
        <v>0</v>
      </c>
      <c r="W2459" s="119">
        <f t="shared" si="191"/>
        <v>0</v>
      </c>
      <c r="X2459" s="106">
        <f t="shared" si="194"/>
        <v>0</v>
      </c>
    </row>
    <row r="2460" spans="1:24" ht="14">
      <c r="A2460" s="198"/>
      <c r="D2460" s="1"/>
      <c r="E2460" s="1"/>
      <c r="F2460" s="187"/>
      <c r="G2460" s="187"/>
      <c r="H2460" s="80" t="str">
        <f>IF(ISERROR(IF(ISERROR(VLOOKUP((LEFT(D2460,2)),'Fed. Agency Identifier Table'!A$2:C$63,3,FALSE)),(VLOOKUP((LEFT(D2460,1)),'Fed. Agency Identifier Table'!A$2:C$63,3,FALSE)),(VLOOKUP((LEFT(D2460,2)),'Fed. Agency Identifier Table'!A$2:C$63,3,FALSE)))),"",(IF(ISERROR(VLOOKUP((LEFT(D2460,2)),'Fed. Agency Identifier Table'!A$2:C$63,3,FALSE)),(VLOOKUP((LEFT(D2460,1)),'Fed. Agency Identifier Table'!A$2:C$63,3,FALSE)),(VLOOKUP((LEFT(D2460,2)),'Fed. Agency Identifier Table'!A$2:C$63,3,FALSE)))))</f>
        <v/>
      </c>
      <c r="I2460" s="150" t="str">
        <f>IF(ISNUMBER(SEARCH("*.unk*",D2460)),"Other Federal Awards",IF(ISERROR(VLOOKUP(D2460,'CFDA Program Titles Table'!A$2:C$2607,3,FALSE)),"",VLOOKUP(D2460,'CFDA Program Titles Table'!A$2:C$2607,3,FALSE)))</f>
        <v/>
      </c>
      <c r="J2460" s="70"/>
      <c r="K2460" s="70"/>
      <c r="L2460" s="2"/>
      <c r="M2460" s="10"/>
      <c r="N2460" s="10"/>
      <c r="R2460" s="17"/>
      <c r="S2460" s="106" t="str">
        <f>IFERROR(IF(J2460="Y", "Research And Development Programs Cluster:", VLOOKUP(D2460,'Cluster Info'!$A$2:$B$113,2,FALSE)), "Non Cluster:")</f>
        <v>Non Cluster:</v>
      </c>
      <c r="T2460" s="106">
        <f t="shared" si="190"/>
        <v>0</v>
      </c>
      <c r="U2460" s="106">
        <f t="shared" si="192"/>
        <v>0</v>
      </c>
      <c r="V2460" s="106">
        <f t="shared" si="193"/>
        <v>0</v>
      </c>
      <c r="W2460" s="119">
        <f t="shared" si="191"/>
        <v>0</v>
      </c>
      <c r="X2460" s="106">
        <f t="shared" si="194"/>
        <v>0</v>
      </c>
    </row>
    <row r="2461" spans="1:24" ht="14">
      <c r="A2461" s="198"/>
      <c r="D2461" s="1"/>
      <c r="E2461" s="1"/>
      <c r="F2461" s="187"/>
      <c r="G2461" s="187"/>
      <c r="H2461" s="80" t="str">
        <f>IF(ISERROR(IF(ISERROR(VLOOKUP((LEFT(D2461,2)),'Fed. Agency Identifier Table'!A$2:C$63,3,FALSE)),(VLOOKUP((LEFT(D2461,1)),'Fed. Agency Identifier Table'!A$2:C$63,3,FALSE)),(VLOOKUP((LEFT(D2461,2)),'Fed. Agency Identifier Table'!A$2:C$63,3,FALSE)))),"",(IF(ISERROR(VLOOKUP((LEFT(D2461,2)),'Fed. Agency Identifier Table'!A$2:C$63,3,FALSE)),(VLOOKUP((LEFT(D2461,1)),'Fed. Agency Identifier Table'!A$2:C$63,3,FALSE)),(VLOOKUP((LEFT(D2461,2)),'Fed. Agency Identifier Table'!A$2:C$63,3,FALSE)))))</f>
        <v/>
      </c>
      <c r="I2461" s="150" t="str">
        <f>IF(ISNUMBER(SEARCH("*.unk*",D2461)),"Other Federal Awards",IF(ISERROR(VLOOKUP(D2461,'CFDA Program Titles Table'!A$2:C$2607,3,FALSE)),"",VLOOKUP(D2461,'CFDA Program Titles Table'!A$2:C$2607,3,FALSE)))</f>
        <v/>
      </c>
      <c r="J2461" s="70"/>
      <c r="K2461" s="70"/>
      <c r="L2461" s="2"/>
      <c r="M2461" s="10"/>
      <c r="N2461" s="10"/>
      <c r="R2461" s="17"/>
      <c r="S2461" s="106" t="str">
        <f>IFERROR(IF(J2461="Y", "Research And Development Programs Cluster:", VLOOKUP(D2461,'Cluster Info'!$A$2:$B$113,2,FALSE)), "Non Cluster:")</f>
        <v>Non Cluster:</v>
      </c>
      <c r="T2461" s="106">
        <f t="shared" si="190"/>
        <v>0</v>
      </c>
      <c r="U2461" s="106">
        <f t="shared" si="192"/>
        <v>0</v>
      </c>
      <c r="V2461" s="106">
        <f t="shared" si="193"/>
        <v>0</v>
      </c>
      <c r="W2461" s="119">
        <f t="shared" si="191"/>
        <v>0</v>
      </c>
      <c r="X2461" s="106">
        <f t="shared" si="194"/>
        <v>0</v>
      </c>
    </row>
    <row r="2462" spans="1:24" ht="14">
      <c r="A2462" s="198"/>
      <c r="D2462" s="1"/>
      <c r="E2462" s="1"/>
      <c r="F2462" s="187"/>
      <c r="G2462" s="187"/>
      <c r="H2462" s="80" t="str">
        <f>IF(ISERROR(IF(ISERROR(VLOOKUP((LEFT(D2462,2)),'Fed. Agency Identifier Table'!A$2:C$63,3,FALSE)),(VLOOKUP((LEFT(D2462,1)),'Fed. Agency Identifier Table'!A$2:C$63,3,FALSE)),(VLOOKUP((LEFT(D2462,2)),'Fed. Agency Identifier Table'!A$2:C$63,3,FALSE)))),"",(IF(ISERROR(VLOOKUP((LEFT(D2462,2)),'Fed. Agency Identifier Table'!A$2:C$63,3,FALSE)),(VLOOKUP((LEFT(D2462,1)),'Fed. Agency Identifier Table'!A$2:C$63,3,FALSE)),(VLOOKUP((LEFT(D2462,2)),'Fed. Agency Identifier Table'!A$2:C$63,3,FALSE)))))</f>
        <v/>
      </c>
      <c r="I2462" s="150" t="str">
        <f>IF(ISNUMBER(SEARCH("*.unk*",D2462)),"Other Federal Awards",IF(ISERROR(VLOOKUP(D2462,'CFDA Program Titles Table'!A$2:C$2607,3,FALSE)),"",VLOOKUP(D2462,'CFDA Program Titles Table'!A$2:C$2607,3,FALSE)))</f>
        <v/>
      </c>
      <c r="J2462" s="70"/>
      <c r="K2462" s="70"/>
      <c r="L2462" s="2"/>
      <c r="M2462" s="10"/>
      <c r="N2462" s="10"/>
      <c r="R2462" s="17"/>
      <c r="S2462" s="106" t="str">
        <f>IFERROR(IF(J2462="Y", "Research And Development Programs Cluster:", VLOOKUP(D2462,'Cluster Info'!$A$2:$B$113,2,FALSE)), "Non Cluster:")</f>
        <v>Non Cluster:</v>
      </c>
      <c r="T2462" s="106">
        <f t="shared" si="190"/>
        <v>0</v>
      </c>
      <c r="U2462" s="106">
        <f t="shared" si="192"/>
        <v>0</v>
      </c>
      <c r="V2462" s="106">
        <f t="shared" si="193"/>
        <v>0</v>
      </c>
      <c r="W2462" s="119">
        <f t="shared" si="191"/>
        <v>0</v>
      </c>
      <c r="X2462" s="106">
        <f t="shared" si="194"/>
        <v>0</v>
      </c>
    </row>
    <row r="2463" spans="1:24" ht="14">
      <c r="A2463" s="198"/>
      <c r="D2463" s="1"/>
      <c r="E2463" s="1"/>
      <c r="F2463" s="187"/>
      <c r="G2463" s="187"/>
      <c r="H2463" s="80" t="str">
        <f>IF(ISERROR(IF(ISERROR(VLOOKUP((LEFT(D2463,2)),'Fed. Agency Identifier Table'!A$2:C$63,3,FALSE)),(VLOOKUP((LEFT(D2463,1)),'Fed. Agency Identifier Table'!A$2:C$63,3,FALSE)),(VLOOKUP((LEFT(D2463,2)),'Fed. Agency Identifier Table'!A$2:C$63,3,FALSE)))),"",(IF(ISERROR(VLOOKUP((LEFT(D2463,2)),'Fed. Agency Identifier Table'!A$2:C$63,3,FALSE)),(VLOOKUP((LEFT(D2463,1)),'Fed. Agency Identifier Table'!A$2:C$63,3,FALSE)),(VLOOKUP((LEFT(D2463,2)),'Fed. Agency Identifier Table'!A$2:C$63,3,FALSE)))))</f>
        <v/>
      </c>
      <c r="I2463" s="150" t="str">
        <f>IF(ISNUMBER(SEARCH("*.unk*",D2463)),"Other Federal Awards",IF(ISERROR(VLOOKUP(D2463,'CFDA Program Titles Table'!A$2:C$2607,3,FALSE)),"",VLOOKUP(D2463,'CFDA Program Titles Table'!A$2:C$2607,3,FALSE)))</f>
        <v/>
      </c>
      <c r="J2463" s="70"/>
      <c r="K2463" s="70"/>
      <c r="L2463" s="2"/>
      <c r="M2463" s="10"/>
      <c r="N2463" s="10"/>
      <c r="R2463" s="17"/>
      <c r="S2463" s="106" t="str">
        <f>IFERROR(IF(J2463="Y", "Research And Development Programs Cluster:", VLOOKUP(D2463,'Cluster Info'!$A$2:$B$113,2,FALSE)), "Non Cluster:")</f>
        <v>Non Cluster:</v>
      </c>
      <c r="T2463" s="106">
        <f t="shared" si="190"/>
        <v>0</v>
      </c>
      <c r="U2463" s="106">
        <f t="shared" si="192"/>
        <v>0</v>
      </c>
      <c r="V2463" s="106">
        <f t="shared" si="193"/>
        <v>0</v>
      </c>
      <c r="W2463" s="119">
        <f t="shared" si="191"/>
        <v>0</v>
      </c>
      <c r="X2463" s="106">
        <f t="shared" si="194"/>
        <v>0</v>
      </c>
    </row>
    <row r="2464" spans="1:24" ht="14">
      <c r="A2464" s="198"/>
      <c r="D2464" s="1"/>
      <c r="E2464" s="1"/>
      <c r="F2464" s="187"/>
      <c r="G2464" s="187"/>
      <c r="H2464" s="80" t="str">
        <f>IF(ISERROR(IF(ISERROR(VLOOKUP((LEFT(D2464,2)),'Fed. Agency Identifier Table'!A$2:C$63,3,FALSE)),(VLOOKUP((LEFT(D2464,1)),'Fed. Agency Identifier Table'!A$2:C$63,3,FALSE)),(VLOOKUP((LEFT(D2464,2)),'Fed. Agency Identifier Table'!A$2:C$63,3,FALSE)))),"",(IF(ISERROR(VLOOKUP((LEFT(D2464,2)),'Fed. Agency Identifier Table'!A$2:C$63,3,FALSE)),(VLOOKUP((LEFT(D2464,1)),'Fed. Agency Identifier Table'!A$2:C$63,3,FALSE)),(VLOOKUP((LEFT(D2464,2)),'Fed. Agency Identifier Table'!A$2:C$63,3,FALSE)))))</f>
        <v/>
      </c>
      <c r="I2464" s="150" t="str">
        <f>IF(ISNUMBER(SEARCH("*.unk*",D2464)),"Other Federal Awards",IF(ISERROR(VLOOKUP(D2464,'CFDA Program Titles Table'!A$2:C$2607,3,FALSE)),"",VLOOKUP(D2464,'CFDA Program Titles Table'!A$2:C$2607,3,FALSE)))</f>
        <v/>
      </c>
      <c r="J2464" s="70"/>
      <c r="K2464" s="70"/>
      <c r="L2464" s="2"/>
      <c r="M2464" s="10"/>
      <c r="N2464" s="10"/>
      <c r="R2464" s="17"/>
      <c r="S2464" s="106" t="str">
        <f>IFERROR(IF(J2464="Y", "Research And Development Programs Cluster:", VLOOKUP(D2464,'Cluster Info'!$A$2:$B$113,2,FALSE)), "Non Cluster:")</f>
        <v>Non Cluster:</v>
      </c>
      <c r="T2464" s="106">
        <f t="shared" si="190"/>
        <v>0</v>
      </c>
      <c r="U2464" s="106">
        <f t="shared" si="192"/>
        <v>0</v>
      </c>
      <c r="V2464" s="106">
        <f t="shared" si="193"/>
        <v>0</v>
      </c>
      <c r="W2464" s="119">
        <f t="shared" si="191"/>
        <v>0</v>
      </c>
      <c r="X2464" s="106">
        <f t="shared" si="194"/>
        <v>0</v>
      </c>
    </row>
    <row r="2465" spans="1:24" ht="14">
      <c r="A2465" s="198"/>
      <c r="D2465" s="1"/>
      <c r="E2465" s="1"/>
      <c r="F2465" s="187"/>
      <c r="G2465" s="187"/>
      <c r="H2465" s="80" t="str">
        <f>IF(ISERROR(IF(ISERROR(VLOOKUP((LEFT(D2465,2)),'Fed. Agency Identifier Table'!A$2:C$63,3,FALSE)),(VLOOKUP((LEFT(D2465,1)),'Fed. Agency Identifier Table'!A$2:C$63,3,FALSE)),(VLOOKUP((LEFT(D2465,2)),'Fed. Agency Identifier Table'!A$2:C$63,3,FALSE)))),"",(IF(ISERROR(VLOOKUP((LEFT(D2465,2)),'Fed. Agency Identifier Table'!A$2:C$63,3,FALSE)),(VLOOKUP((LEFT(D2465,1)),'Fed. Agency Identifier Table'!A$2:C$63,3,FALSE)),(VLOOKUP((LEFT(D2465,2)),'Fed. Agency Identifier Table'!A$2:C$63,3,FALSE)))))</f>
        <v/>
      </c>
      <c r="I2465" s="150" t="str">
        <f>IF(ISNUMBER(SEARCH("*.unk*",D2465)),"Other Federal Awards",IF(ISERROR(VLOOKUP(D2465,'CFDA Program Titles Table'!A$2:C$2607,3,FALSE)),"",VLOOKUP(D2465,'CFDA Program Titles Table'!A$2:C$2607,3,FALSE)))</f>
        <v/>
      </c>
      <c r="J2465" s="70"/>
      <c r="K2465" s="70"/>
      <c r="L2465" s="2"/>
      <c r="M2465" s="10"/>
      <c r="N2465" s="10"/>
      <c r="R2465" s="17"/>
      <c r="S2465" s="106" t="str">
        <f>IFERROR(IF(J2465="Y", "Research And Development Programs Cluster:", VLOOKUP(D2465,'Cluster Info'!$A$2:$B$113,2,FALSE)), "Non Cluster:")</f>
        <v>Non Cluster:</v>
      </c>
      <c r="T2465" s="106">
        <f t="shared" si="190"/>
        <v>0</v>
      </c>
      <c r="U2465" s="106">
        <f t="shared" si="192"/>
        <v>0</v>
      </c>
      <c r="V2465" s="106">
        <f t="shared" si="193"/>
        <v>0</v>
      </c>
      <c r="W2465" s="119">
        <f t="shared" si="191"/>
        <v>0</v>
      </c>
      <c r="X2465" s="106">
        <f t="shared" si="194"/>
        <v>0</v>
      </c>
    </row>
    <row r="2466" spans="1:24" ht="14">
      <c r="A2466" s="198"/>
      <c r="D2466" s="1"/>
      <c r="E2466" s="1"/>
      <c r="F2466" s="187"/>
      <c r="G2466" s="187"/>
      <c r="H2466" s="80" t="str">
        <f>IF(ISERROR(IF(ISERROR(VLOOKUP((LEFT(D2466,2)),'Fed. Agency Identifier Table'!A$2:C$63,3,FALSE)),(VLOOKUP((LEFT(D2466,1)),'Fed. Agency Identifier Table'!A$2:C$63,3,FALSE)),(VLOOKUP((LEFT(D2466,2)),'Fed. Agency Identifier Table'!A$2:C$63,3,FALSE)))),"",(IF(ISERROR(VLOOKUP((LEFT(D2466,2)),'Fed. Agency Identifier Table'!A$2:C$63,3,FALSE)),(VLOOKUP((LEFT(D2466,1)),'Fed. Agency Identifier Table'!A$2:C$63,3,FALSE)),(VLOOKUP((LEFT(D2466,2)),'Fed. Agency Identifier Table'!A$2:C$63,3,FALSE)))))</f>
        <v/>
      </c>
      <c r="I2466" s="150" t="str">
        <f>IF(ISNUMBER(SEARCH("*.unk*",D2466)),"Other Federal Awards",IF(ISERROR(VLOOKUP(D2466,'CFDA Program Titles Table'!A$2:C$2607,3,FALSE)),"",VLOOKUP(D2466,'CFDA Program Titles Table'!A$2:C$2607,3,FALSE)))</f>
        <v/>
      </c>
      <c r="J2466" s="70"/>
      <c r="K2466" s="70"/>
      <c r="L2466" s="2"/>
      <c r="M2466" s="10"/>
      <c r="N2466" s="10"/>
      <c r="R2466" s="17"/>
      <c r="S2466" s="106" t="str">
        <f>IFERROR(IF(J2466="Y", "Research And Development Programs Cluster:", VLOOKUP(D2466,'Cluster Info'!$A$2:$B$113,2,FALSE)), "Non Cluster:")</f>
        <v>Non Cluster:</v>
      </c>
      <c r="T2466" s="106">
        <f t="shared" si="190"/>
        <v>0</v>
      </c>
      <c r="U2466" s="106">
        <f t="shared" si="192"/>
        <v>0</v>
      </c>
      <c r="V2466" s="106">
        <f t="shared" si="193"/>
        <v>0</v>
      </c>
      <c r="W2466" s="119">
        <f t="shared" si="191"/>
        <v>0</v>
      </c>
      <c r="X2466" s="106">
        <f t="shared" si="194"/>
        <v>0</v>
      </c>
    </row>
    <row r="2467" spans="1:24" ht="14">
      <c r="A2467" s="198"/>
      <c r="D2467" s="1"/>
      <c r="E2467" s="1"/>
      <c r="F2467" s="187"/>
      <c r="G2467" s="187"/>
      <c r="H2467" s="80" t="str">
        <f>IF(ISERROR(IF(ISERROR(VLOOKUP((LEFT(D2467,2)),'Fed. Agency Identifier Table'!A$2:C$63,3,FALSE)),(VLOOKUP((LEFT(D2467,1)),'Fed. Agency Identifier Table'!A$2:C$63,3,FALSE)),(VLOOKUP((LEFT(D2467,2)),'Fed. Agency Identifier Table'!A$2:C$63,3,FALSE)))),"",(IF(ISERROR(VLOOKUP((LEFT(D2467,2)),'Fed. Agency Identifier Table'!A$2:C$63,3,FALSE)),(VLOOKUP((LEFT(D2467,1)),'Fed. Agency Identifier Table'!A$2:C$63,3,FALSE)),(VLOOKUP((LEFT(D2467,2)),'Fed. Agency Identifier Table'!A$2:C$63,3,FALSE)))))</f>
        <v/>
      </c>
      <c r="I2467" s="150" t="str">
        <f>IF(ISNUMBER(SEARCH("*.unk*",D2467)),"Other Federal Awards",IF(ISERROR(VLOOKUP(D2467,'CFDA Program Titles Table'!A$2:C$2607,3,FALSE)),"",VLOOKUP(D2467,'CFDA Program Titles Table'!A$2:C$2607,3,FALSE)))</f>
        <v/>
      </c>
      <c r="J2467" s="70"/>
      <c r="K2467" s="70"/>
      <c r="L2467" s="2"/>
      <c r="M2467" s="10"/>
      <c r="N2467" s="10"/>
      <c r="R2467" s="17"/>
      <c r="S2467" s="106" t="str">
        <f>IFERROR(IF(J2467="Y", "Research And Development Programs Cluster:", VLOOKUP(D2467,'Cluster Info'!$A$2:$B$113,2,FALSE)), "Non Cluster:")</f>
        <v>Non Cluster:</v>
      </c>
      <c r="T2467" s="106">
        <f t="shared" si="190"/>
        <v>0</v>
      </c>
      <c r="U2467" s="106">
        <f t="shared" si="192"/>
        <v>0</v>
      </c>
      <c r="V2467" s="106">
        <f t="shared" si="193"/>
        <v>0</v>
      </c>
      <c r="W2467" s="119">
        <f t="shared" si="191"/>
        <v>0</v>
      </c>
      <c r="X2467" s="106">
        <f t="shared" si="194"/>
        <v>0</v>
      </c>
    </row>
    <row r="2468" spans="1:24" ht="14">
      <c r="A2468" s="198"/>
      <c r="D2468" s="1"/>
      <c r="E2468" s="1"/>
      <c r="F2468" s="187"/>
      <c r="G2468" s="187"/>
      <c r="H2468" s="80" t="str">
        <f>IF(ISERROR(IF(ISERROR(VLOOKUP((LEFT(D2468,2)),'Fed. Agency Identifier Table'!A$2:C$63,3,FALSE)),(VLOOKUP((LEFT(D2468,1)),'Fed. Agency Identifier Table'!A$2:C$63,3,FALSE)),(VLOOKUP((LEFT(D2468,2)),'Fed. Agency Identifier Table'!A$2:C$63,3,FALSE)))),"",(IF(ISERROR(VLOOKUP((LEFT(D2468,2)),'Fed. Agency Identifier Table'!A$2:C$63,3,FALSE)),(VLOOKUP((LEFT(D2468,1)),'Fed. Agency Identifier Table'!A$2:C$63,3,FALSE)),(VLOOKUP((LEFT(D2468,2)),'Fed. Agency Identifier Table'!A$2:C$63,3,FALSE)))))</f>
        <v/>
      </c>
      <c r="I2468" s="150" t="str">
        <f>IF(ISNUMBER(SEARCH("*.unk*",D2468)),"Other Federal Awards",IF(ISERROR(VLOOKUP(D2468,'CFDA Program Titles Table'!A$2:C$2607,3,FALSE)),"",VLOOKUP(D2468,'CFDA Program Titles Table'!A$2:C$2607,3,FALSE)))</f>
        <v/>
      </c>
      <c r="J2468" s="70"/>
      <c r="K2468" s="70"/>
      <c r="L2468" s="2"/>
      <c r="M2468" s="10"/>
      <c r="N2468" s="10"/>
      <c r="R2468" s="17"/>
      <c r="S2468" s="106" t="str">
        <f>IFERROR(IF(J2468="Y", "Research And Development Programs Cluster:", VLOOKUP(D2468,'Cluster Info'!$A$2:$B$113,2,FALSE)), "Non Cluster:")</f>
        <v>Non Cluster:</v>
      </c>
      <c r="T2468" s="106">
        <f t="shared" si="190"/>
        <v>0</v>
      </c>
      <c r="U2468" s="106">
        <f t="shared" si="192"/>
        <v>0</v>
      </c>
      <c r="V2468" s="106">
        <f t="shared" si="193"/>
        <v>0</v>
      </c>
      <c r="W2468" s="119">
        <f t="shared" si="191"/>
        <v>0</v>
      </c>
      <c r="X2468" s="106">
        <f t="shared" si="194"/>
        <v>0</v>
      </c>
    </row>
    <row r="2469" spans="1:24" ht="14">
      <c r="A2469" s="198"/>
      <c r="D2469" s="1"/>
      <c r="E2469" s="1"/>
      <c r="F2469" s="187"/>
      <c r="G2469" s="187"/>
      <c r="H2469" s="80" t="str">
        <f>IF(ISERROR(IF(ISERROR(VLOOKUP((LEFT(D2469,2)),'Fed. Agency Identifier Table'!A$2:C$63,3,FALSE)),(VLOOKUP((LEFT(D2469,1)),'Fed. Agency Identifier Table'!A$2:C$63,3,FALSE)),(VLOOKUP((LEFT(D2469,2)),'Fed. Agency Identifier Table'!A$2:C$63,3,FALSE)))),"",(IF(ISERROR(VLOOKUP((LEFT(D2469,2)),'Fed. Agency Identifier Table'!A$2:C$63,3,FALSE)),(VLOOKUP((LEFT(D2469,1)),'Fed. Agency Identifier Table'!A$2:C$63,3,FALSE)),(VLOOKUP((LEFT(D2469,2)),'Fed. Agency Identifier Table'!A$2:C$63,3,FALSE)))))</f>
        <v/>
      </c>
      <c r="I2469" s="150" t="str">
        <f>IF(ISNUMBER(SEARCH("*.unk*",D2469)),"Other Federal Awards",IF(ISERROR(VLOOKUP(D2469,'CFDA Program Titles Table'!A$2:C$2607,3,FALSE)),"",VLOOKUP(D2469,'CFDA Program Titles Table'!A$2:C$2607,3,FALSE)))</f>
        <v/>
      </c>
      <c r="J2469" s="70"/>
      <c r="K2469" s="70"/>
      <c r="L2469" s="2"/>
      <c r="M2469" s="10"/>
      <c r="N2469" s="10"/>
      <c r="R2469" s="17"/>
      <c r="S2469" s="106" t="str">
        <f>IFERROR(IF(J2469="Y", "Research And Development Programs Cluster:", VLOOKUP(D2469,'Cluster Info'!$A$2:$B$113,2,FALSE)), "Non Cluster:")</f>
        <v>Non Cluster:</v>
      </c>
      <c r="T2469" s="106">
        <f t="shared" si="190"/>
        <v>0</v>
      </c>
      <c r="U2469" s="106">
        <f t="shared" si="192"/>
        <v>0</v>
      </c>
      <c r="V2469" s="106">
        <f t="shared" si="193"/>
        <v>0</v>
      </c>
      <c r="W2469" s="119">
        <f t="shared" si="191"/>
        <v>0</v>
      </c>
      <c r="X2469" s="106">
        <f t="shared" si="194"/>
        <v>0</v>
      </c>
    </row>
    <row r="2470" spans="1:24" ht="14">
      <c r="A2470" s="198"/>
      <c r="D2470" s="1"/>
      <c r="E2470" s="1"/>
      <c r="F2470" s="187"/>
      <c r="G2470" s="187"/>
      <c r="H2470" s="80" t="str">
        <f>IF(ISERROR(IF(ISERROR(VLOOKUP((LEFT(D2470,2)),'Fed. Agency Identifier Table'!A$2:C$63,3,FALSE)),(VLOOKUP((LEFT(D2470,1)),'Fed. Agency Identifier Table'!A$2:C$63,3,FALSE)),(VLOOKUP((LEFT(D2470,2)),'Fed. Agency Identifier Table'!A$2:C$63,3,FALSE)))),"",(IF(ISERROR(VLOOKUP((LEFT(D2470,2)),'Fed. Agency Identifier Table'!A$2:C$63,3,FALSE)),(VLOOKUP((LEFT(D2470,1)),'Fed. Agency Identifier Table'!A$2:C$63,3,FALSE)),(VLOOKUP((LEFT(D2470,2)),'Fed. Agency Identifier Table'!A$2:C$63,3,FALSE)))))</f>
        <v/>
      </c>
      <c r="I2470" s="150" t="str">
        <f>IF(ISNUMBER(SEARCH("*.unk*",D2470)),"Other Federal Awards",IF(ISERROR(VLOOKUP(D2470,'CFDA Program Titles Table'!A$2:C$2607,3,FALSE)),"",VLOOKUP(D2470,'CFDA Program Titles Table'!A$2:C$2607,3,FALSE)))</f>
        <v/>
      </c>
      <c r="J2470" s="70"/>
      <c r="K2470" s="70"/>
      <c r="L2470" s="2"/>
      <c r="M2470" s="10"/>
      <c r="N2470" s="10"/>
      <c r="R2470" s="17"/>
      <c r="S2470" s="106" t="str">
        <f>IFERROR(IF(J2470="Y", "Research And Development Programs Cluster:", VLOOKUP(D2470,'Cluster Info'!$A$2:$B$113,2,FALSE)), "Non Cluster:")</f>
        <v>Non Cluster:</v>
      </c>
      <c r="T2470" s="106">
        <f t="shared" si="190"/>
        <v>0</v>
      </c>
      <c r="U2470" s="106">
        <f t="shared" si="192"/>
        <v>0</v>
      </c>
      <c r="V2470" s="106">
        <f t="shared" si="193"/>
        <v>0</v>
      </c>
      <c r="W2470" s="119">
        <f t="shared" si="191"/>
        <v>0</v>
      </c>
      <c r="X2470" s="106">
        <f t="shared" si="194"/>
        <v>0</v>
      </c>
    </row>
    <row r="2471" spans="1:24" ht="14">
      <c r="A2471" s="198"/>
      <c r="D2471" s="1"/>
      <c r="E2471" s="1"/>
      <c r="F2471" s="187"/>
      <c r="G2471" s="187"/>
      <c r="H2471" s="80" t="str">
        <f>IF(ISERROR(IF(ISERROR(VLOOKUP((LEFT(D2471,2)),'Fed. Agency Identifier Table'!A$2:C$63,3,FALSE)),(VLOOKUP((LEFT(D2471,1)),'Fed. Agency Identifier Table'!A$2:C$63,3,FALSE)),(VLOOKUP((LEFT(D2471,2)),'Fed. Agency Identifier Table'!A$2:C$63,3,FALSE)))),"",(IF(ISERROR(VLOOKUP((LEFT(D2471,2)),'Fed. Agency Identifier Table'!A$2:C$63,3,FALSE)),(VLOOKUP((LEFT(D2471,1)),'Fed. Agency Identifier Table'!A$2:C$63,3,FALSE)),(VLOOKUP((LEFT(D2471,2)),'Fed. Agency Identifier Table'!A$2:C$63,3,FALSE)))))</f>
        <v/>
      </c>
      <c r="I2471" s="150" t="str">
        <f>IF(ISNUMBER(SEARCH("*.unk*",D2471)),"Other Federal Awards",IF(ISERROR(VLOOKUP(D2471,'CFDA Program Titles Table'!A$2:C$2607,3,FALSE)),"",VLOOKUP(D2471,'CFDA Program Titles Table'!A$2:C$2607,3,FALSE)))</f>
        <v/>
      </c>
      <c r="J2471" s="70"/>
      <c r="K2471" s="70"/>
      <c r="L2471" s="2"/>
      <c r="M2471" s="10"/>
      <c r="N2471" s="10"/>
      <c r="R2471" s="17"/>
      <c r="S2471" s="106" t="str">
        <f>IFERROR(IF(J2471="Y", "Research And Development Programs Cluster:", VLOOKUP(D2471,'Cluster Info'!$A$2:$B$113,2,FALSE)), "Non Cluster:")</f>
        <v>Non Cluster:</v>
      </c>
      <c r="T2471" s="106">
        <f t="shared" si="190"/>
        <v>0</v>
      </c>
      <c r="U2471" s="106">
        <f t="shared" si="192"/>
        <v>0</v>
      </c>
      <c r="V2471" s="106">
        <f t="shared" si="193"/>
        <v>0</v>
      </c>
      <c r="W2471" s="119">
        <f t="shared" si="191"/>
        <v>0</v>
      </c>
      <c r="X2471" s="106">
        <f t="shared" si="194"/>
        <v>0</v>
      </c>
    </row>
    <row r="2472" spans="1:24" ht="14">
      <c r="A2472" s="198"/>
      <c r="D2472" s="1"/>
      <c r="E2472" s="1"/>
      <c r="F2472" s="187"/>
      <c r="G2472" s="187"/>
      <c r="H2472" s="80" t="str">
        <f>IF(ISERROR(IF(ISERROR(VLOOKUP((LEFT(D2472,2)),'Fed. Agency Identifier Table'!A$2:C$63,3,FALSE)),(VLOOKUP((LEFT(D2472,1)),'Fed. Agency Identifier Table'!A$2:C$63,3,FALSE)),(VLOOKUP((LEFT(D2472,2)),'Fed. Agency Identifier Table'!A$2:C$63,3,FALSE)))),"",(IF(ISERROR(VLOOKUP((LEFT(D2472,2)),'Fed. Agency Identifier Table'!A$2:C$63,3,FALSE)),(VLOOKUP((LEFT(D2472,1)),'Fed. Agency Identifier Table'!A$2:C$63,3,FALSE)),(VLOOKUP((LEFT(D2472,2)),'Fed. Agency Identifier Table'!A$2:C$63,3,FALSE)))))</f>
        <v/>
      </c>
      <c r="I2472" s="150" t="str">
        <f>IF(ISNUMBER(SEARCH("*.unk*",D2472)),"Other Federal Awards",IF(ISERROR(VLOOKUP(D2472,'CFDA Program Titles Table'!A$2:C$2607,3,FALSE)),"",VLOOKUP(D2472,'CFDA Program Titles Table'!A$2:C$2607,3,FALSE)))</f>
        <v/>
      </c>
      <c r="J2472" s="70"/>
      <c r="K2472" s="70"/>
      <c r="L2472" s="2"/>
      <c r="M2472" s="10"/>
      <c r="N2472" s="10"/>
      <c r="R2472" s="17"/>
      <c r="S2472" s="106" t="str">
        <f>IFERROR(IF(J2472="Y", "Research And Development Programs Cluster:", VLOOKUP(D2472,'Cluster Info'!$A$2:$B$113,2,FALSE)), "Non Cluster:")</f>
        <v>Non Cluster:</v>
      </c>
      <c r="T2472" s="106">
        <f t="shared" si="190"/>
        <v>0</v>
      </c>
      <c r="U2472" s="106">
        <f t="shared" si="192"/>
        <v>0</v>
      </c>
      <c r="V2472" s="106">
        <f t="shared" si="193"/>
        <v>0</v>
      </c>
      <c r="W2472" s="119">
        <f t="shared" si="191"/>
        <v>0</v>
      </c>
      <c r="X2472" s="106">
        <f t="shared" si="194"/>
        <v>0</v>
      </c>
    </row>
    <row r="2473" spans="1:24" ht="14">
      <c r="A2473" s="198"/>
      <c r="D2473" s="1"/>
      <c r="E2473" s="1"/>
      <c r="F2473" s="187"/>
      <c r="G2473" s="187"/>
      <c r="H2473" s="80" t="str">
        <f>IF(ISERROR(IF(ISERROR(VLOOKUP((LEFT(D2473,2)),'Fed. Agency Identifier Table'!A$2:C$63,3,FALSE)),(VLOOKUP((LEFT(D2473,1)),'Fed. Agency Identifier Table'!A$2:C$63,3,FALSE)),(VLOOKUP((LEFT(D2473,2)),'Fed. Agency Identifier Table'!A$2:C$63,3,FALSE)))),"",(IF(ISERROR(VLOOKUP((LEFT(D2473,2)),'Fed. Agency Identifier Table'!A$2:C$63,3,FALSE)),(VLOOKUP((LEFT(D2473,1)),'Fed. Agency Identifier Table'!A$2:C$63,3,FALSE)),(VLOOKUP((LEFT(D2473,2)),'Fed. Agency Identifier Table'!A$2:C$63,3,FALSE)))))</f>
        <v/>
      </c>
      <c r="I2473" s="150" t="str">
        <f>IF(ISNUMBER(SEARCH("*.unk*",D2473)),"Other Federal Awards",IF(ISERROR(VLOOKUP(D2473,'CFDA Program Titles Table'!A$2:C$2607,3,FALSE)),"",VLOOKUP(D2473,'CFDA Program Titles Table'!A$2:C$2607,3,FALSE)))</f>
        <v/>
      </c>
      <c r="J2473" s="70"/>
      <c r="K2473" s="70"/>
      <c r="L2473" s="2"/>
      <c r="M2473" s="10"/>
      <c r="N2473" s="10"/>
      <c r="R2473" s="17"/>
      <c r="S2473" s="106" t="str">
        <f>IFERROR(IF(J2473="Y", "Research And Development Programs Cluster:", VLOOKUP(D2473,'Cluster Info'!$A$2:$B$113,2,FALSE)), "Non Cluster:")</f>
        <v>Non Cluster:</v>
      </c>
      <c r="T2473" s="106">
        <f t="shared" si="190"/>
        <v>0</v>
      </c>
      <c r="U2473" s="106">
        <f t="shared" si="192"/>
        <v>0</v>
      </c>
      <c r="V2473" s="106">
        <f t="shared" si="193"/>
        <v>0</v>
      </c>
      <c r="W2473" s="119">
        <f t="shared" si="191"/>
        <v>0</v>
      </c>
      <c r="X2473" s="106">
        <f t="shared" si="194"/>
        <v>0</v>
      </c>
    </row>
    <row r="2474" spans="1:24" ht="14">
      <c r="A2474" s="198"/>
      <c r="D2474" s="1"/>
      <c r="E2474" s="1"/>
      <c r="F2474" s="187"/>
      <c r="G2474" s="187"/>
      <c r="H2474" s="80" t="str">
        <f>IF(ISERROR(IF(ISERROR(VLOOKUP((LEFT(D2474,2)),'Fed. Agency Identifier Table'!A$2:C$63,3,FALSE)),(VLOOKUP((LEFT(D2474,1)),'Fed. Agency Identifier Table'!A$2:C$63,3,FALSE)),(VLOOKUP((LEFT(D2474,2)),'Fed. Agency Identifier Table'!A$2:C$63,3,FALSE)))),"",(IF(ISERROR(VLOOKUP((LEFT(D2474,2)),'Fed. Agency Identifier Table'!A$2:C$63,3,FALSE)),(VLOOKUP((LEFT(D2474,1)),'Fed. Agency Identifier Table'!A$2:C$63,3,FALSE)),(VLOOKUP((LEFT(D2474,2)),'Fed. Agency Identifier Table'!A$2:C$63,3,FALSE)))))</f>
        <v/>
      </c>
      <c r="I2474" s="150" t="str">
        <f>IF(ISNUMBER(SEARCH("*.unk*",D2474)),"Other Federal Awards",IF(ISERROR(VLOOKUP(D2474,'CFDA Program Titles Table'!A$2:C$2607,3,FALSE)),"",VLOOKUP(D2474,'CFDA Program Titles Table'!A$2:C$2607,3,FALSE)))</f>
        <v/>
      </c>
      <c r="J2474" s="70"/>
      <c r="K2474" s="70"/>
      <c r="L2474" s="2"/>
      <c r="M2474" s="10"/>
      <c r="N2474" s="10"/>
      <c r="R2474" s="17"/>
      <c r="S2474" s="106" t="str">
        <f>IFERROR(IF(J2474="Y", "Research And Development Programs Cluster:", VLOOKUP(D2474,'Cluster Info'!$A$2:$B$113,2,FALSE)), "Non Cluster:")</f>
        <v>Non Cluster:</v>
      </c>
      <c r="T2474" s="106">
        <f t="shared" si="190"/>
        <v>0</v>
      </c>
      <c r="U2474" s="106">
        <f t="shared" si="192"/>
        <v>0</v>
      </c>
      <c r="V2474" s="106">
        <f t="shared" si="193"/>
        <v>0</v>
      </c>
      <c r="W2474" s="119">
        <f t="shared" si="191"/>
        <v>0</v>
      </c>
      <c r="X2474" s="106">
        <f t="shared" si="194"/>
        <v>0</v>
      </c>
    </row>
    <row r="2475" spans="1:24" ht="14">
      <c r="A2475" s="198"/>
      <c r="D2475" s="1"/>
      <c r="E2475" s="1"/>
      <c r="F2475" s="187"/>
      <c r="G2475" s="187"/>
      <c r="H2475" s="80" t="str">
        <f>IF(ISERROR(IF(ISERROR(VLOOKUP((LEFT(D2475,2)),'Fed. Agency Identifier Table'!A$2:C$63,3,FALSE)),(VLOOKUP((LEFT(D2475,1)),'Fed. Agency Identifier Table'!A$2:C$63,3,FALSE)),(VLOOKUP((LEFT(D2475,2)),'Fed. Agency Identifier Table'!A$2:C$63,3,FALSE)))),"",(IF(ISERROR(VLOOKUP((LEFT(D2475,2)),'Fed. Agency Identifier Table'!A$2:C$63,3,FALSE)),(VLOOKUP((LEFT(D2475,1)),'Fed. Agency Identifier Table'!A$2:C$63,3,FALSE)),(VLOOKUP((LEFT(D2475,2)),'Fed. Agency Identifier Table'!A$2:C$63,3,FALSE)))))</f>
        <v/>
      </c>
      <c r="I2475" s="150" t="str">
        <f>IF(ISNUMBER(SEARCH("*.unk*",D2475)),"Other Federal Awards",IF(ISERROR(VLOOKUP(D2475,'CFDA Program Titles Table'!A$2:C$2607,3,FALSE)),"",VLOOKUP(D2475,'CFDA Program Titles Table'!A$2:C$2607,3,FALSE)))</f>
        <v/>
      </c>
      <c r="J2475" s="70"/>
      <c r="K2475" s="70"/>
      <c r="L2475" s="2"/>
      <c r="M2475" s="10"/>
      <c r="N2475" s="10"/>
      <c r="R2475" s="17"/>
      <c r="S2475" s="106" t="str">
        <f>IFERROR(IF(J2475="Y", "Research And Development Programs Cluster:", VLOOKUP(D2475,'Cluster Info'!$A$2:$B$113,2,FALSE)), "Non Cluster:")</f>
        <v>Non Cluster:</v>
      </c>
      <c r="T2475" s="106">
        <f t="shared" si="190"/>
        <v>0</v>
      </c>
      <c r="U2475" s="106">
        <f t="shared" si="192"/>
        <v>0</v>
      </c>
      <c r="V2475" s="106">
        <f t="shared" si="193"/>
        <v>0</v>
      </c>
      <c r="W2475" s="119">
        <f t="shared" si="191"/>
        <v>0</v>
      </c>
      <c r="X2475" s="106">
        <f t="shared" si="194"/>
        <v>0</v>
      </c>
    </row>
    <row r="2476" spans="1:24" ht="14">
      <c r="A2476" s="198"/>
      <c r="D2476" s="1"/>
      <c r="E2476" s="1"/>
      <c r="F2476" s="187"/>
      <c r="G2476" s="187"/>
      <c r="H2476" s="80" t="str">
        <f>IF(ISERROR(IF(ISERROR(VLOOKUP((LEFT(D2476,2)),'Fed. Agency Identifier Table'!A$2:C$63,3,FALSE)),(VLOOKUP((LEFT(D2476,1)),'Fed. Agency Identifier Table'!A$2:C$63,3,FALSE)),(VLOOKUP((LEFT(D2476,2)),'Fed. Agency Identifier Table'!A$2:C$63,3,FALSE)))),"",(IF(ISERROR(VLOOKUP((LEFT(D2476,2)),'Fed. Agency Identifier Table'!A$2:C$63,3,FALSE)),(VLOOKUP((LEFT(D2476,1)),'Fed. Agency Identifier Table'!A$2:C$63,3,FALSE)),(VLOOKUP((LEFT(D2476,2)),'Fed. Agency Identifier Table'!A$2:C$63,3,FALSE)))))</f>
        <v/>
      </c>
      <c r="I2476" s="150" t="str">
        <f>IF(ISNUMBER(SEARCH("*.unk*",D2476)),"Other Federal Awards",IF(ISERROR(VLOOKUP(D2476,'CFDA Program Titles Table'!A$2:C$2607,3,FALSE)),"",VLOOKUP(D2476,'CFDA Program Titles Table'!A$2:C$2607,3,FALSE)))</f>
        <v/>
      </c>
      <c r="J2476" s="70"/>
      <c r="K2476" s="70"/>
      <c r="L2476" s="2"/>
      <c r="M2476" s="10"/>
      <c r="N2476" s="10"/>
      <c r="R2476" s="17"/>
      <c r="S2476" s="106" t="str">
        <f>IFERROR(IF(J2476="Y", "Research And Development Programs Cluster:", VLOOKUP(D2476,'Cluster Info'!$A$2:$B$113,2,FALSE)), "Non Cluster:")</f>
        <v>Non Cluster:</v>
      </c>
      <c r="T2476" s="106">
        <f t="shared" si="190"/>
        <v>0</v>
      </c>
      <c r="U2476" s="106">
        <f t="shared" si="192"/>
        <v>0</v>
      </c>
      <c r="V2476" s="106">
        <f t="shared" si="193"/>
        <v>0</v>
      </c>
      <c r="W2476" s="119">
        <f t="shared" si="191"/>
        <v>0</v>
      </c>
      <c r="X2476" s="106">
        <f t="shared" si="194"/>
        <v>0</v>
      </c>
    </row>
    <row r="2477" spans="1:24" ht="14">
      <c r="A2477" s="198"/>
      <c r="D2477" s="1"/>
      <c r="E2477" s="1"/>
      <c r="F2477" s="187"/>
      <c r="G2477" s="187"/>
      <c r="H2477" s="80" t="str">
        <f>IF(ISERROR(IF(ISERROR(VLOOKUP((LEFT(D2477,2)),'Fed. Agency Identifier Table'!A$2:C$63,3,FALSE)),(VLOOKUP((LEFT(D2477,1)),'Fed. Agency Identifier Table'!A$2:C$63,3,FALSE)),(VLOOKUP((LEFT(D2477,2)),'Fed. Agency Identifier Table'!A$2:C$63,3,FALSE)))),"",(IF(ISERROR(VLOOKUP((LEFT(D2477,2)),'Fed. Agency Identifier Table'!A$2:C$63,3,FALSE)),(VLOOKUP((LEFT(D2477,1)),'Fed. Agency Identifier Table'!A$2:C$63,3,FALSE)),(VLOOKUP((LEFT(D2477,2)),'Fed. Agency Identifier Table'!A$2:C$63,3,FALSE)))))</f>
        <v/>
      </c>
      <c r="I2477" s="150" t="str">
        <f>IF(ISNUMBER(SEARCH("*.unk*",D2477)),"Other Federal Awards",IF(ISERROR(VLOOKUP(D2477,'CFDA Program Titles Table'!A$2:C$2607,3,FALSE)),"",VLOOKUP(D2477,'CFDA Program Titles Table'!A$2:C$2607,3,FALSE)))</f>
        <v/>
      </c>
      <c r="J2477" s="70"/>
      <c r="K2477" s="70"/>
      <c r="L2477" s="2"/>
      <c r="M2477" s="10"/>
      <c r="N2477" s="10"/>
      <c r="R2477" s="17"/>
      <c r="S2477" s="106" t="str">
        <f>IFERROR(IF(J2477="Y", "Research And Development Programs Cluster:", VLOOKUP(D2477,'Cluster Info'!$A$2:$B$113,2,FALSE)), "Non Cluster:")</f>
        <v>Non Cluster:</v>
      </c>
      <c r="T2477" s="106">
        <f t="shared" si="190"/>
        <v>0</v>
      </c>
      <c r="U2477" s="106">
        <f t="shared" si="192"/>
        <v>0</v>
      </c>
      <c r="V2477" s="106">
        <f t="shared" si="193"/>
        <v>0</v>
      </c>
      <c r="W2477" s="119">
        <f t="shared" si="191"/>
        <v>0</v>
      </c>
      <c r="X2477" s="106">
        <f t="shared" si="194"/>
        <v>0</v>
      </c>
    </row>
    <row r="2478" spans="1:24" ht="14">
      <c r="A2478" s="198"/>
      <c r="D2478" s="1"/>
      <c r="E2478" s="1"/>
      <c r="F2478" s="187"/>
      <c r="G2478" s="187"/>
      <c r="H2478" s="80" t="str">
        <f>IF(ISERROR(IF(ISERROR(VLOOKUP((LEFT(D2478,2)),'Fed. Agency Identifier Table'!A$2:C$63,3,FALSE)),(VLOOKUP((LEFT(D2478,1)),'Fed. Agency Identifier Table'!A$2:C$63,3,FALSE)),(VLOOKUP((LEFT(D2478,2)),'Fed. Agency Identifier Table'!A$2:C$63,3,FALSE)))),"",(IF(ISERROR(VLOOKUP((LEFT(D2478,2)),'Fed. Agency Identifier Table'!A$2:C$63,3,FALSE)),(VLOOKUP((LEFT(D2478,1)),'Fed. Agency Identifier Table'!A$2:C$63,3,FALSE)),(VLOOKUP((LEFT(D2478,2)),'Fed. Agency Identifier Table'!A$2:C$63,3,FALSE)))))</f>
        <v/>
      </c>
      <c r="I2478" s="150" t="str">
        <f>IF(ISNUMBER(SEARCH("*.unk*",D2478)),"Other Federal Awards",IF(ISERROR(VLOOKUP(D2478,'CFDA Program Titles Table'!A$2:C$2607,3,FALSE)),"",VLOOKUP(D2478,'CFDA Program Titles Table'!A$2:C$2607,3,FALSE)))</f>
        <v/>
      </c>
      <c r="J2478" s="70"/>
      <c r="K2478" s="70"/>
      <c r="L2478" s="2"/>
      <c r="M2478" s="10"/>
      <c r="N2478" s="10"/>
      <c r="R2478" s="17"/>
      <c r="S2478" s="106" t="str">
        <f>IFERROR(IF(J2478="Y", "Research And Development Programs Cluster:", VLOOKUP(D2478,'Cluster Info'!$A$2:$B$113,2,FALSE)), "Non Cluster:")</f>
        <v>Non Cluster:</v>
      </c>
      <c r="T2478" s="106">
        <f t="shared" si="190"/>
        <v>0</v>
      </c>
      <c r="U2478" s="106">
        <f t="shared" si="192"/>
        <v>0</v>
      </c>
      <c r="V2478" s="106">
        <f t="shared" si="193"/>
        <v>0</v>
      </c>
      <c r="W2478" s="119">
        <f t="shared" si="191"/>
        <v>0</v>
      </c>
      <c r="X2478" s="106">
        <f t="shared" si="194"/>
        <v>0</v>
      </c>
    </row>
    <row r="2479" spans="1:24" ht="14">
      <c r="A2479" s="198"/>
      <c r="D2479" s="1"/>
      <c r="E2479" s="1"/>
      <c r="F2479" s="187"/>
      <c r="G2479" s="187"/>
      <c r="H2479" s="80" t="str">
        <f>IF(ISERROR(IF(ISERROR(VLOOKUP((LEFT(D2479,2)),'Fed. Agency Identifier Table'!A$2:C$63,3,FALSE)),(VLOOKUP((LEFT(D2479,1)),'Fed. Agency Identifier Table'!A$2:C$63,3,FALSE)),(VLOOKUP((LEFT(D2479,2)),'Fed. Agency Identifier Table'!A$2:C$63,3,FALSE)))),"",(IF(ISERROR(VLOOKUP((LEFT(D2479,2)),'Fed. Agency Identifier Table'!A$2:C$63,3,FALSE)),(VLOOKUP((LEFT(D2479,1)),'Fed. Agency Identifier Table'!A$2:C$63,3,FALSE)),(VLOOKUP((LEFT(D2479,2)),'Fed. Agency Identifier Table'!A$2:C$63,3,FALSE)))))</f>
        <v/>
      </c>
      <c r="I2479" s="150" t="str">
        <f>IF(ISNUMBER(SEARCH("*.unk*",D2479)),"Other Federal Awards",IF(ISERROR(VLOOKUP(D2479,'CFDA Program Titles Table'!A$2:C$2607,3,FALSE)),"",VLOOKUP(D2479,'CFDA Program Titles Table'!A$2:C$2607,3,FALSE)))</f>
        <v/>
      </c>
      <c r="J2479" s="70"/>
      <c r="K2479" s="70"/>
      <c r="L2479" s="2"/>
      <c r="M2479" s="10"/>
      <c r="N2479" s="10"/>
      <c r="R2479" s="17"/>
      <c r="S2479" s="106" t="str">
        <f>IFERROR(IF(J2479="Y", "Research And Development Programs Cluster:", VLOOKUP(D2479,'Cluster Info'!$A$2:$B$113,2,FALSE)), "Non Cluster:")</f>
        <v>Non Cluster:</v>
      </c>
      <c r="T2479" s="106">
        <f t="shared" si="190"/>
        <v>0</v>
      </c>
      <c r="U2479" s="106">
        <f t="shared" si="192"/>
        <v>0</v>
      </c>
      <c r="V2479" s="106">
        <f t="shared" si="193"/>
        <v>0</v>
      </c>
      <c r="W2479" s="119">
        <f t="shared" si="191"/>
        <v>0</v>
      </c>
      <c r="X2479" s="106">
        <f t="shared" si="194"/>
        <v>0</v>
      </c>
    </row>
    <row r="2480" spans="1:24" ht="14">
      <c r="A2480" s="198"/>
      <c r="D2480" s="1"/>
      <c r="E2480" s="1"/>
      <c r="F2480" s="187"/>
      <c r="G2480" s="187"/>
      <c r="H2480" s="80" t="str">
        <f>IF(ISERROR(IF(ISERROR(VLOOKUP((LEFT(D2480,2)),'Fed. Agency Identifier Table'!A$2:C$63,3,FALSE)),(VLOOKUP((LEFT(D2480,1)),'Fed. Agency Identifier Table'!A$2:C$63,3,FALSE)),(VLOOKUP((LEFT(D2480,2)),'Fed. Agency Identifier Table'!A$2:C$63,3,FALSE)))),"",(IF(ISERROR(VLOOKUP((LEFT(D2480,2)),'Fed. Agency Identifier Table'!A$2:C$63,3,FALSE)),(VLOOKUP((LEFT(D2480,1)),'Fed. Agency Identifier Table'!A$2:C$63,3,FALSE)),(VLOOKUP((LEFT(D2480,2)),'Fed. Agency Identifier Table'!A$2:C$63,3,FALSE)))))</f>
        <v/>
      </c>
      <c r="I2480" s="150" t="str">
        <f>IF(ISNUMBER(SEARCH("*.unk*",D2480)),"Other Federal Awards",IF(ISERROR(VLOOKUP(D2480,'CFDA Program Titles Table'!A$2:C$2607,3,FALSE)),"",VLOOKUP(D2480,'CFDA Program Titles Table'!A$2:C$2607,3,FALSE)))</f>
        <v/>
      </c>
      <c r="J2480" s="70"/>
      <c r="K2480" s="70"/>
      <c r="L2480" s="2"/>
      <c r="M2480" s="10"/>
      <c r="N2480" s="10"/>
      <c r="R2480" s="17"/>
      <c r="S2480" s="106" t="str">
        <f>IFERROR(IF(J2480="Y", "Research And Development Programs Cluster:", VLOOKUP(D2480,'Cluster Info'!$A$2:$B$113,2,FALSE)), "Non Cluster:")</f>
        <v>Non Cluster:</v>
      </c>
      <c r="T2480" s="106">
        <f t="shared" si="190"/>
        <v>0</v>
      </c>
      <c r="U2480" s="106">
        <f t="shared" si="192"/>
        <v>0</v>
      </c>
      <c r="V2480" s="106">
        <f t="shared" si="193"/>
        <v>0</v>
      </c>
      <c r="W2480" s="119">
        <f t="shared" si="191"/>
        <v>0</v>
      </c>
      <c r="X2480" s="106">
        <f t="shared" si="194"/>
        <v>0</v>
      </c>
    </row>
    <row r="2481" spans="1:24" ht="14">
      <c r="A2481" s="198"/>
      <c r="D2481" s="1"/>
      <c r="E2481" s="1"/>
      <c r="F2481" s="187"/>
      <c r="G2481" s="187"/>
      <c r="H2481" s="80" t="str">
        <f>IF(ISERROR(IF(ISERROR(VLOOKUP((LEFT(D2481,2)),'Fed. Agency Identifier Table'!A$2:C$63,3,FALSE)),(VLOOKUP((LEFT(D2481,1)),'Fed. Agency Identifier Table'!A$2:C$63,3,FALSE)),(VLOOKUP((LEFT(D2481,2)),'Fed. Agency Identifier Table'!A$2:C$63,3,FALSE)))),"",(IF(ISERROR(VLOOKUP((LEFT(D2481,2)),'Fed. Agency Identifier Table'!A$2:C$63,3,FALSE)),(VLOOKUP((LEFT(D2481,1)),'Fed. Agency Identifier Table'!A$2:C$63,3,FALSE)),(VLOOKUP((LEFT(D2481,2)),'Fed. Agency Identifier Table'!A$2:C$63,3,FALSE)))))</f>
        <v/>
      </c>
      <c r="I2481" s="150" t="str">
        <f>IF(ISNUMBER(SEARCH("*.unk*",D2481)),"Other Federal Awards",IF(ISERROR(VLOOKUP(D2481,'CFDA Program Titles Table'!A$2:C$2607,3,FALSE)),"",VLOOKUP(D2481,'CFDA Program Titles Table'!A$2:C$2607,3,FALSE)))</f>
        <v/>
      </c>
      <c r="J2481" s="70"/>
      <c r="K2481" s="70"/>
      <c r="L2481" s="2"/>
      <c r="M2481" s="10"/>
      <c r="N2481" s="10"/>
      <c r="R2481" s="17"/>
      <c r="S2481" s="106" t="str">
        <f>IFERROR(IF(J2481="Y", "Research And Development Programs Cluster:", VLOOKUP(D2481,'Cluster Info'!$A$2:$B$113,2,FALSE)), "Non Cluster:")</f>
        <v>Non Cluster:</v>
      </c>
      <c r="T2481" s="106">
        <f t="shared" si="190"/>
        <v>0</v>
      </c>
      <c r="U2481" s="106">
        <f t="shared" si="192"/>
        <v>0</v>
      </c>
      <c r="V2481" s="106">
        <f t="shared" si="193"/>
        <v>0</v>
      </c>
      <c r="W2481" s="119">
        <f t="shared" si="191"/>
        <v>0</v>
      </c>
      <c r="X2481" s="106">
        <f t="shared" si="194"/>
        <v>0</v>
      </c>
    </row>
    <row r="2482" spans="1:24" ht="14">
      <c r="A2482" s="198"/>
      <c r="D2482" s="1"/>
      <c r="E2482" s="1"/>
      <c r="F2482" s="187"/>
      <c r="G2482" s="187"/>
      <c r="H2482" s="80" t="str">
        <f>IF(ISERROR(IF(ISERROR(VLOOKUP((LEFT(D2482,2)),'Fed. Agency Identifier Table'!A$2:C$63,3,FALSE)),(VLOOKUP((LEFT(D2482,1)),'Fed. Agency Identifier Table'!A$2:C$63,3,FALSE)),(VLOOKUP((LEFT(D2482,2)),'Fed. Agency Identifier Table'!A$2:C$63,3,FALSE)))),"",(IF(ISERROR(VLOOKUP((LEFT(D2482,2)),'Fed. Agency Identifier Table'!A$2:C$63,3,FALSE)),(VLOOKUP((LEFT(D2482,1)),'Fed. Agency Identifier Table'!A$2:C$63,3,FALSE)),(VLOOKUP((LEFT(D2482,2)),'Fed. Agency Identifier Table'!A$2:C$63,3,FALSE)))))</f>
        <v/>
      </c>
      <c r="I2482" s="150" t="str">
        <f>IF(ISNUMBER(SEARCH("*.unk*",D2482)),"Other Federal Awards",IF(ISERROR(VLOOKUP(D2482,'CFDA Program Titles Table'!A$2:C$2607,3,FALSE)),"",VLOOKUP(D2482,'CFDA Program Titles Table'!A$2:C$2607,3,FALSE)))</f>
        <v/>
      </c>
      <c r="J2482" s="70"/>
      <c r="K2482" s="70"/>
      <c r="L2482" s="2"/>
      <c r="M2482" s="10"/>
      <c r="N2482" s="10"/>
      <c r="R2482" s="17"/>
      <c r="S2482" s="106" t="str">
        <f>IFERROR(IF(J2482="Y", "Research And Development Programs Cluster:", VLOOKUP(D2482,'Cluster Info'!$A$2:$B$113,2,FALSE)), "Non Cluster:")</f>
        <v>Non Cluster:</v>
      </c>
      <c r="T2482" s="106">
        <f t="shared" si="190"/>
        <v>0</v>
      </c>
      <c r="U2482" s="106">
        <f t="shared" si="192"/>
        <v>0</v>
      </c>
      <c r="V2482" s="106">
        <f t="shared" si="193"/>
        <v>0</v>
      </c>
      <c r="W2482" s="119">
        <f t="shared" si="191"/>
        <v>0</v>
      </c>
      <c r="X2482" s="106">
        <f t="shared" si="194"/>
        <v>0</v>
      </c>
    </row>
    <row r="2483" spans="1:24" ht="14">
      <c r="A2483" s="198"/>
      <c r="D2483" s="1"/>
      <c r="E2483" s="1"/>
      <c r="F2483" s="187"/>
      <c r="G2483" s="187"/>
      <c r="H2483" s="80" t="str">
        <f>IF(ISERROR(IF(ISERROR(VLOOKUP((LEFT(D2483,2)),'Fed. Agency Identifier Table'!A$2:C$63,3,FALSE)),(VLOOKUP((LEFT(D2483,1)),'Fed. Agency Identifier Table'!A$2:C$63,3,FALSE)),(VLOOKUP((LEFT(D2483,2)),'Fed. Agency Identifier Table'!A$2:C$63,3,FALSE)))),"",(IF(ISERROR(VLOOKUP((LEFT(D2483,2)),'Fed. Agency Identifier Table'!A$2:C$63,3,FALSE)),(VLOOKUP((LEFT(D2483,1)),'Fed. Agency Identifier Table'!A$2:C$63,3,FALSE)),(VLOOKUP((LEFT(D2483,2)),'Fed. Agency Identifier Table'!A$2:C$63,3,FALSE)))))</f>
        <v/>
      </c>
      <c r="I2483" s="150" t="str">
        <f>IF(ISNUMBER(SEARCH("*.unk*",D2483)),"Other Federal Awards",IF(ISERROR(VLOOKUP(D2483,'CFDA Program Titles Table'!A$2:C$2607,3,FALSE)),"",VLOOKUP(D2483,'CFDA Program Titles Table'!A$2:C$2607,3,FALSE)))</f>
        <v/>
      </c>
      <c r="J2483" s="70"/>
      <c r="K2483" s="70"/>
      <c r="L2483" s="2"/>
      <c r="M2483" s="10"/>
      <c r="N2483" s="10"/>
      <c r="R2483" s="17"/>
      <c r="S2483" s="106" t="str">
        <f>IFERROR(IF(J2483="Y", "Research And Development Programs Cluster:", VLOOKUP(D2483,'Cluster Info'!$A$2:$B$113,2,FALSE)), "Non Cluster:")</f>
        <v>Non Cluster:</v>
      </c>
      <c r="T2483" s="106">
        <f t="shared" si="190"/>
        <v>0</v>
      </c>
      <c r="U2483" s="106">
        <f t="shared" si="192"/>
        <v>0</v>
      </c>
      <c r="V2483" s="106">
        <f t="shared" si="193"/>
        <v>0</v>
      </c>
      <c r="W2483" s="119">
        <f t="shared" si="191"/>
        <v>0</v>
      </c>
      <c r="X2483" s="106">
        <f t="shared" si="194"/>
        <v>0</v>
      </c>
    </row>
    <row r="2484" spans="1:24" ht="14">
      <c r="A2484" s="198"/>
      <c r="D2484" s="1"/>
      <c r="E2484" s="1"/>
      <c r="F2484" s="187"/>
      <c r="G2484" s="187"/>
      <c r="H2484" s="80" t="str">
        <f>IF(ISERROR(IF(ISERROR(VLOOKUP((LEFT(D2484,2)),'Fed. Agency Identifier Table'!A$2:C$63,3,FALSE)),(VLOOKUP((LEFT(D2484,1)),'Fed. Agency Identifier Table'!A$2:C$63,3,FALSE)),(VLOOKUP((LEFT(D2484,2)),'Fed. Agency Identifier Table'!A$2:C$63,3,FALSE)))),"",(IF(ISERROR(VLOOKUP((LEFT(D2484,2)),'Fed. Agency Identifier Table'!A$2:C$63,3,FALSE)),(VLOOKUP((LEFT(D2484,1)),'Fed. Agency Identifier Table'!A$2:C$63,3,FALSE)),(VLOOKUP((LEFT(D2484,2)),'Fed. Agency Identifier Table'!A$2:C$63,3,FALSE)))))</f>
        <v/>
      </c>
      <c r="I2484" s="150" t="str">
        <f>IF(ISNUMBER(SEARCH("*.unk*",D2484)),"Other Federal Awards",IF(ISERROR(VLOOKUP(D2484,'CFDA Program Titles Table'!A$2:C$2607,3,FALSE)),"",VLOOKUP(D2484,'CFDA Program Titles Table'!A$2:C$2607,3,FALSE)))</f>
        <v/>
      </c>
      <c r="J2484" s="70"/>
      <c r="K2484" s="70"/>
      <c r="L2484" s="2"/>
      <c r="M2484" s="10"/>
      <c r="N2484" s="10"/>
      <c r="R2484" s="17"/>
      <c r="S2484" s="106" t="str">
        <f>IFERROR(IF(J2484="Y", "Research And Development Programs Cluster:", VLOOKUP(D2484,'Cluster Info'!$A$2:$B$113,2,FALSE)), "Non Cluster:")</f>
        <v>Non Cluster:</v>
      </c>
      <c r="T2484" s="106">
        <f t="shared" si="190"/>
        <v>0</v>
      </c>
      <c r="U2484" s="106">
        <f t="shared" si="192"/>
        <v>0</v>
      </c>
      <c r="V2484" s="106">
        <f t="shared" si="193"/>
        <v>0</v>
      </c>
      <c r="W2484" s="119">
        <f t="shared" si="191"/>
        <v>0</v>
      </c>
      <c r="X2484" s="106">
        <f t="shared" si="194"/>
        <v>0</v>
      </c>
    </row>
    <row r="2485" spans="1:24" ht="14">
      <c r="A2485" s="198"/>
      <c r="D2485" s="1"/>
      <c r="E2485" s="1"/>
      <c r="F2485" s="187"/>
      <c r="G2485" s="187"/>
      <c r="H2485" s="80" t="str">
        <f>IF(ISERROR(IF(ISERROR(VLOOKUP((LEFT(D2485,2)),'Fed. Agency Identifier Table'!A$2:C$63,3,FALSE)),(VLOOKUP((LEFT(D2485,1)),'Fed. Agency Identifier Table'!A$2:C$63,3,FALSE)),(VLOOKUP((LEFT(D2485,2)),'Fed. Agency Identifier Table'!A$2:C$63,3,FALSE)))),"",(IF(ISERROR(VLOOKUP((LEFT(D2485,2)),'Fed. Agency Identifier Table'!A$2:C$63,3,FALSE)),(VLOOKUP((LEFT(D2485,1)),'Fed. Agency Identifier Table'!A$2:C$63,3,FALSE)),(VLOOKUP((LEFT(D2485,2)),'Fed. Agency Identifier Table'!A$2:C$63,3,FALSE)))))</f>
        <v/>
      </c>
      <c r="I2485" s="150" t="str">
        <f>IF(ISNUMBER(SEARCH("*.unk*",D2485)),"Other Federal Awards",IF(ISERROR(VLOOKUP(D2485,'CFDA Program Titles Table'!A$2:C$2607,3,FALSE)),"",VLOOKUP(D2485,'CFDA Program Titles Table'!A$2:C$2607,3,FALSE)))</f>
        <v/>
      </c>
      <c r="J2485" s="70"/>
      <c r="K2485" s="70"/>
      <c r="L2485" s="2"/>
      <c r="M2485" s="10"/>
      <c r="N2485" s="10"/>
      <c r="R2485" s="17"/>
      <c r="S2485" s="106" t="str">
        <f>IFERROR(IF(J2485="Y", "Research And Development Programs Cluster:", VLOOKUP(D2485,'Cluster Info'!$A$2:$B$113,2,FALSE)), "Non Cluster:")</f>
        <v>Non Cluster:</v>
      </c>
      <c r="T2485" s="106">
        <f t="shared" si="190"/>
        <v>0</v>
      </c>
      <c r="U2485" s="106">
        <f t="shared" si="192"/>
        <v>0</v>
      </c>
      <c r="V2485" s="106">
        <f t="shared" si="193"/>
        <v>0</v>
      </c>
      <c r="W2485" s="119">
        <f t="shared" si="191"/>
        <v>0</v>
      </c>
      <c r="X2485" s="106">
        <f t="shared" si="194"/>
        <v>0</v>
      </c>
    </row>
    <row r="2486" spans="1:24" ht="14">
      <c r="A2486" s="198"/>
      <c r="D2486" s="1"/>
      <c r="E2486" s="1"/>
      <c r="F2486" s="187"/>
      <c r="G2486" s="187"/>
      <c r="H2486" s="80" t="str">
        <f>IF(ISERROR(IF(ISERROR(VLOOKUP((LEFT(D2486,2)),'Fed. Agency Identifier Table'!A$2:C$63,3,FALSE)),(VLOOKUP((LEFT(D2486,1)),'Fed. Agency Identifier Table'!A$2:C$63,3,FALSE)),(VLOOKUP((LEFT(D2486,2)),'Fed. Agency Identifier Table'!A$2:C$63,3,FALSE)))),"",(IF(ISERROR(VLOOKUP((LEFT(D2486,2)),'Fed. Agency Identifier Table'!A$2:C$63,3,FALSE)),(VLOOKUP((LEFT(D2486,1)),'Fed. Agency Identifier Table'!A$2:C$63,3,FALSE)),(VLOOKUP((LEFT(D2486,2)),'Fed. Agency Identifier Table'!A$2:C$63,3,FALSE)))))</f>
        <v/>
      </c>
      <c r="I2486" s="150" t="str">
        <f>IF(ISNUMBER(SEARCH("*.unk*",D2486)),"Other Federal Awards",IF(ISERROR(VLOOKUP(D2486,'CFDA Program Titles Table'!A$2:C$2607,3,FALSE)),"",VLOOKUP(D2486,'CFDA Program Titles Table'!A$2:C$2607,3,FALSE)))</f>
        <v/>
      </c>
      <c r="J2486" s="70"/>
      <c r="K2486" s="70"/>
      <c r="L2486" s="2"/>
      <c r="M2486" s="10"/>
      <c r="N2486" s="10"/>
      <c r="R2486" s="17"/>
      <c r="S2486" s="106" t="str">
        <f>IFERROR(IF(J2486="Y", "Research And Development Programs Cluster:", VLOOKUP(D2486,'Cluster Info'!$A$2:$B$113,2,FALSE)), "Non Cluster:")</f>
        <v>Non Cluster:</v>
      </c>
      <c r="T2486" s="106">
        <f t="shared" si="190"/>
        <v>0</v>
      </c>
      <c r="U2486" s="106">
        <f t="shared" si="192"/>
        <v>0</v>
      </c>
      <c r="V2486" s="106">
        <f t="shared" si="193"/>
        <v>0</v>
      </c>
      <c r="W2486" s="119">
        <f t="shared" si="191"/>
        <v>0</v>
      </c>
      <c r="X2486" s="106">
        <f t="shared" si="194"/>
        <v>0</v>
      </c>
    </row>
    <row r="2487" spans="1:24" ht="14">
      <c r="A2487" s="198"/>
      <c r="D2487" s="1"/>
      <c r="E2487" s="1"/>
      <c r="F2487" s="187"/>
      <c r="G2487" s="187"/>
      <c r="H2487" s="80" t="str">
        <f>IF(ISERROR(IF(ISERROR(VLOOKUP((LEFT(D2487,2)),'Fed. Agency Identifier Table'!A$2:C$63,3,FALSE)),(VLOOKUP((LEFT(D2487,1)),'Fed. Agency Identifier Table'!A$2:C$63,3,FALSE)),(VLOOKUP((LEFT(D2487,2)),'Fed. Agency Identifier Table'!A$2:C$63,3,FALSE)))),"",(IF(ISERROR(VLOOKUP((LEFT(D2487,2)),'Fed. Agency Identifier Table'!A$2:C$63,3,FALSE)),(VLOOKUP((LEFT(D2487,1)),'Fed. Agency Identifier Table'!A$2:C$63,3,FALSE)),(VLOOKUP((LEFT(D2487,2)),'Fed. Agency Identifier Table'!A$2:C$63,3,FALSE)))))</f>
        <v/>
      </c>
      <c r="I2487" s="150" t="str">
        <f>IF(ISNUMBER(SEARCH("*.unk*",D2487)),"Other Federal Awards",IF(ISERROR(VLOOKUP(D2487,'CFDA Program Titles Table'!A$2:C$2607,3,FALSE)),"",VLOOKUP(D2487,'CFDA Program Titles Table'!A$2:C$2607,3,FALSE)))</f>
        <v/>
      </c>
      <c r="J2487" s="70"/>
      <c r="K2487" s="70"/>
      <c r="L2487" s="2"/>
      <c r="M2487" s="10"/>
      <c r="N2487" s="10"/>
      <c r="R2487" s="17"/>
      <c r="S2487" s="106" t="str">
        <f>IFERROR(IF(J2487="Y", "Research And Development Programs Cluster:", VLOOKUP(D2487,'Cluster Info'!$A$2:$B$113,2,FALSE)), "Non Cluster:")</f>
        <v>Non Cluster:</v>
      </c>
      <c r="T2487" s="106">
        <f t="shared" si="190"/>
        <v>0</v>
      </c>
      <c r="U2487" s="106">
        <f t="shared" si="192"/>
        <v>0</v>
      </c>
      <c r="V2487" s="106">
        <f t="shared" si="193"/>
        <v>0</v>
      </c>
      <c r="W2487" s="119">
        <f t="shared" si="191"/>
        <v>0</v>
      </c>
      <c r="X2487" s="106">
        <f t="shared" si="194"/>
        <v>0</v>
      </c>
    </row>
    <row r="2488" spans="1:24" ht="14">
      <c r="A2488" s="198"/>
      <c r="D2488" s="1"/>
      <c r="E2488" s="1"/>
      <c r="F2488" s="187"/>
      <c r="G2488" s="187"/>
      <c r="H2488" s="80" t="str">
        <f>IF(ISERROR(IF(ISERROR(VLOOKUP((LEFT(D2488,2)),'Fed. Agency Identifier Table'!A$2:C$63,3,FALSE)),(VLOOKUP((LEFT(D2488,1)),'Fed. Agency Identifier Table'!A$2:C$63,3,FALSE)),(VLOOKUP((LEFT(D2488,2)),'Fed. Agency Identifier Table'!A$2:C$63,3,FALSE)))),"",(IF(ISERROR(VLOOKUP((LEFT(D2488,2)),'Fed. Agency Identifier Table'!A$2:C$63,3,FALSE)),(VLOOKUP((LEFT(D2488,1)),'Fed. Agency Identifier Table'!A$2:C$63,3,FALSE)),(VLOOKUP((LEFT(D2488,2)),'Fed. Agency Identifier Table'!A$2:C$63,3,FALSE)))))</f>
        <v/>
      </c>
      <c r="I2488" s="150" t="str">
        <f>IF(ISNUMBER(SEARCH("*.unk*",D2488)),"Other Federal Awards",IF(ISERROR(VLOOKUP(D2488,'CFDA Program Titles Table'!A$2:C$2607,3,FALSE)),"",VLOOKUP(D2488,'CFDA Program Titles Table'!A$2:C$2607,3,FALSE)))</f>
        <v/>
      </c>
      <c r="J2488" s="70"/>
      <c r="K2488" s="70"/>
      <c r="L2488" s="2"/>
      <c r="M2488" s="10"/>
      <c r="N2488" s="10"/>
      <c r="R2488" s="17"/>
      <c r="S2488" s="106" t="str">
        <f>IFERROR(IF(J2488="Y", "Research And Development Programs Cluster:", VLOOKUP(D2488,'Cluster Info'!$A$2:$B$113,2,FALSE)), "Non Cluster:")</f>
        <v>Non Cluster:</v>
      </c>
      <c r="T2488" s="106">
        <f t="shared" si="190"/>
        <v>0</v>
      </c>
      <c r="U2488" s="106">
        <f t="shared" si="192"/>
        <v>0</v>
      </c>
      <c r="V2488" s="106">
        <f t="shared" si="193"/>
        <v>0</v>
      </c>
      <c r="W2488" s="119">
        <f t="shared" si="191"/>
        <v>0</v>
      </c>
      <c r="X2488" s="106">
        <f t="shared" si="194"/>
        <v>0</v>
      </c>
    </row>
    <row r="2489" spans="1:24" ht="14">
      <c r="A2489" s="198"/>
      <c r="D2489" s="1"/>
      <c r="E2489" s="1"/>
      <c r="F2489" s="187"/>
      <c r="G2489" s="187"/>
      <c r="H2489" s="80" t="str">
        <f>IF(ISERROR(IF(ISERROR(VLOOKUP((LEFT(D2489,2)),'Fed. Agency Identifier Table'!A$2:C$63,3,FALSE)),(VLOOKUP((LEFT(D2489,1)),'Fed. Agency Identifier Table'!A$2:C$63,3,FALSE)),(VLOOKUP((LEFT(D2489,2)),'Fed. Agency Identifier Table'!A$2:C$63,3,FALSE)))),"",(IF(ISERROR(VLOOKUP((LEFT(D2489,2)),'Fed. Agency Identifier Table'!A$2:C$63,3,FALSE)),(VLOOKUP((LEFT(D2489,1)),'Fed. Agency Identifier Table'!A$2:C$63,3,FALSE)),(VLOOKUP((LEFT(D2489,2)),'Fed. Agency Identifier Table'!A$2:C$63,3,FALSE)))))</f>
        <v/>
      </c>
      <c r="I2489" s="150" t="str">
        <f>IF(ISNUMBER(SEARCH("*.unk*",D2489)),"Other Federal Awards",IF(ISERROR(VLOOKUP(D2489,'CFDA Program Titles Table'!A$2:C$2607,3,FALSE)),"",VLOOKUP(D2489,'CFDA Program Titles Table'!A$2:C$2607,3,FALSE)))</f>
        <v/>
      </c>
      <c r="J2489" s="70"/>
      <c r="K2489" s="70"/>
      <c r="L2489" s="2"/>
      <c r="M2489" s="10"/>
      <c r="N2489" s="10"/>
      <c r="R2489" s="17"/>
      <c r="S2489" s="106" t="str">
        <f>IFERROR(IF(J2489="Y", "Research And Development Programs Cluster:", VLOOKUP(D2489,'Cluster Info'!$A$2:$B$113,2,FALSE)), "Non Cluster:")</f>
        <v>Non Cluster:</v>
      </c>
      <c r="T2489" s="106">
        <f t="shared" si="190"/>
        <v>0</v>
      </c>
      <c r="U2489" s="106">
        <f t="shared" si="192"/>
        <v>0</v>
      </c>
      <c r="V2489" s="106">
        <f t="shared" si="193"/>
        <v>0</v>
      </c>
      <c r="W2489" s="119">
        <f t="shared" si="191"/>
        <v>0</v>
      </c>
      <c r="X2489" s="106">
        <f t="shared" si="194"/>
        <v>0</v>
      </c>
    </row>
    <row r="2490" spans="1:24" ht="14">
      <c r="A2490" s="198"/>
      <c r="D2490" s="1"/>
      <c r="E2490" s="1"/>
      <c r="F2490" s="187"/>
      <c r="G2490" s="187"/>
      <c r="H2490" s="80" t="str">
        <f>IF(ISERROR(IF(ISERROR(VLOOKUP((LEFT(D2490,2)),'Fed. Agency Identifier Table'!A$2:C$63,3,FALSE)),(VLOOKUP((LEFT(D2490,1)),'Fed. Agency Identifier Table'!A$2:C$63,3,FALSE)),(VLOOKUP((LEFT(D2490,2)),'Fed. Agency Identifier Table'!A$2:C$63,3,FALSE)))),"",(IF(ISERROR(VLOOKUP((LEFT(D2490,2)),'Fed. Agency Identifier Table'!A$2:C$63,3,FALSE)),(VLOOKUP((LEFT(D2490,1)),'Fed. Agency Identifier Table'!A$2:C$63,3,FALSE)),(VLOOKUP((LEFT(D2490,2)),'Fed. Agency Identifier Table'!A$2:C$63,3,FALSE)))))</f>
        <v/>
      </c>
      <c r="I2490" s="150" t="str">
        <f>IF(ISNUMBER(SEARCH("*.unk*",D2490)),"Other Federal Awards",IF(ISERROR(VLOOKUP(D2490,'CFDA Program Titles Table'!A$2:C$2607,3,FALSE)),"",VLOOKUP(D2490,'CFDA Program Titles Table'!A$2:C$2607,3,FALSE)))</f>
        <v/>
      </c>
      <c r="J2490" s="70"/>
      <c r="K2490" s="70"/>
      <c r="L2490" s="2"/>
      <c r="M2490" s="10"/>
      <c r="N2490" s="10"/>
      <c r="R2490" s="17"/>
      <c r="S2490" s="106" t="str">
        <f>IFERROR(IF(J2490="Y", "Research And Development Programs Cluster:", VLOOKUP(D2490,'Cluster Info'!$A$2:$B$113,2,FALSE)), "Non Cluster:")</f>
        <v>Non Cluster:</v>
      </c>
      <c r="T2490" s="106">
        <f t="shared" si="190"/>
        <v>0</v>
      </c>
      <c r="U2490" s="106">
        <f t="shared" si="192"/>
        <v>0</v>
      </c>
      <c r="V2490" s="106">
        <f t="shared" si="193"/>
        <v>0</v>
      </c>
      <c r="W2490" s="119">
        <f t="shared" si="191"/>
        <v>0</v>
      </c>
      <c r="X2490" s="106">
        <f t="shared" si="194"/>
        <v>0</v>
      </c>
    </row>
    <row r="2491" spans="1:24" ht="14">
      <c r="A2491" s="198"/>
      <c r="D2491" s="1"/>
      <c r="E2491" s="1"/>
      <c r="F2491" s="187"/>
      <c r="G2491" s="187"/>
      <c r="H2491" s="80" t="str">
        <f>IF(ISERROR(IF(ISERROR(VLOOKUP((LEFT(D2491,2)),'Fed. Agency Identifier Table'!A$2:C$63,3,FALSE)),(VLOOKUP((LEFT(D2491,1)),'Fed. Agency Identifier Table'!A$2:C$63,3,FALSE)),(VLOOKUP((LEFT(D2491,2)),'Fed. Agency Identifier Table'!A$2:C$63,3,FALSE)))),"",(IF(ISERROR(VLOOKUP((LEFT(D2491,2)),'Fed. Agency Identifier Table'!A$2:C$63,3,FALSE)),(VLOOKUP((LEFT(D2491,1)),'Fed. Agency Identifier Table'!A$2:C$63,3,FALSE)),(VLOOKUP((LEFT(D2491,2)),'Fed. Agency Identifier Table'!A$2:C$63,3,FALSE)))))</f>
        <v/>
      </c>
      <c r="I2491" s="150" t="str">
        <f>IF(ISNUMBER(SEARCH("*.unk*",D2491)),"Other Federal Awards",IF(ISERROR(VLOOKUP(D2491,'CFDA Program Titles Table'!A$2:C$2607,3,FALSE)),"",VLOOKUP(D2491,'CFDA Program Titles Table'!A$2:C$2607,3,FALSE)))</f>
        <v/>
      </c>
      <c r="J2491" s="70"/>
      <c r="K2491" s="70"/>
      <c r="L2491" s="2"/>
      <c r="M2491" s="10"/>
      <c r="N2491" s="10"/>
      <c r="R2491" s="17"/>
      <c r="S2491" s="106" t="str">
        <f>IFERROR(IF(J2491="Y", "Research And Development Programs Cluster:", VLOOKUP(D2491,'Cluster Info'!$A$2:$B$113,2,FALSE)), "Non Cluster:")</f>
        <v>Non Cluster:</v>
      </c>
      <c r="T2491" s="106">
        <f t="shared" si="190"/>
        <v>0</v>
      </c>
      <c r="U2491" s="106">
        <f t="shared" si="192"/>
        <v>0</v>
      </c>
      <c r="V2491" s="106">
        <f t="shared" si="193"/>
        <v>0</v>
      </c>
      <c r="W2491" s="119">
        <f t="shared" si="191"/>
        <v>0</v>
      </c>
      <c r="X2491" s="106">
        <f t="shared" si="194"/>
        <v>0</v>
      </c>
    </row>
    <row r="2492" spans="1:24" ht="14">
      <c r="A2492" s="198"/>
      <c r="D2492" s="1"/>
      <c r="E2492" s="1"/>
      <c r="F2492" s="187"/>
      <c r="G2492" s="187"/>
      <c r="H2492" s="80" t="str">
        <f>IF(ISERROR(IF(ISERROR(VLOOKUP((LEFT(D2492,2)),'Fed. Agency Identifier Table'!A$2:C$63,3,FALSE)),(VLOOKUP((LEFT(D2492,1)),'Fed. Agency Identifier Table'!A$2:C$63,3,FALSE)),(VLOOKUP((LEFT(D2492,2)),'Fed. Agency Identifier Table'!A$2:C$63,3,FALSE)))),"",(IF(ISERROR(VLOOKUP((LEFT(D2492,2)),'Fed. Agency Identifier Table'!A$2:C$63,3,FALSE)),(VLOOKUP((LEFT(D2492,1)),'Fed. Agency Identifier Table'!A$2:C$63,3,FALSE)),(VLOOKUP((LEFT(D2492,2)),'Fed. Agency Identifier Table'!A$2:C$63,3,FALSE)))))</f>
        <v/>
      </c>
      <c r="I2492" s="150" t="str">
        <f>IF(ISNUMBER(SEARCH("*.unk*",D2492)),"Other Federal Awards",IF(ISERROR(VLOOKUP(D2492,'CFDA Program Titles Table'!A$2:C$2607,3,FALSE)),"",VLOOKUP(D2492,'CFDA Program Titles Table'!A$2:C$2607,3,FALSE)))</f>
        <v/>
      </c>
      <c r="J2492" s="70"/>
      <c r="K2492" s="70"/>
      <c r="L2492" s="2"/>
      <c r="M2492" s="10"/>
      <c r="N2492" s="10"/>
      <c r="R2492" s="17"/>
      <c r="S2492" s="106" t="str">
        <f>IFERROR(IF(J2492="Y", "Research And Development Programs Cluster:", VLOOKUP(D2492,'Cluster Info'!$A$2:$B$113,2,FALSE)), "Non Cluster:")</f>
        <v>Non Cluster:</v>
      </c>
      <c r="T2492" s="106">
        <f t="shared" si="190"/>
        <v>0</v>
      </c>
      <c r="U2492" s="106">
        <f t="shared" si="192"/>
        <v>0</v>
      </c>
      <c r="V2492" s="106">
        <f t="shared" si="193"/>
        <v>0</v>
      </c>
      <c r="W2492" s="119">
        <f t="shared" si="191"/>
        <v>0</v>
      </c>
      <c r="X2492" s="106">
        <f t="shared" si="194"/>
        <v>0</v>
      </c>
    </row>
    <row r="2493" spans="1:24" ht="14">
      <c r="A2493" s="198"/>
      <c r="D2493" s="1"/>
      <c r="E2493" s="1"/>
      <c r="F2493" s="187"/>
      <c r="G2493" s="187"/>
      <c r="H2493" s="80" t="str">
        <f>IF(ISERROR(IF(ISERROR(VLOOKUP((LEFT(D2493,2)),'Fed. Agency Identifier Table'!A$2:C$63,3,FALSE)),(VLOOKUP((LEFT(D2493,1)),'Fed. Agency Identifier Table'!A$2:C$63,3,FALSE)),(VLOOKUP((LEFT(D2493,2)),'Fed. Agency Identifier Table'!A$2:C$63,3,FALSE)))),"",(IF(ISERROR(VLOOKUP((LEFT(D2493,2)),'Fed. Agency Identifier Table'!A$2:C$63,3,FALSE)),(VLOOKUP((LEFT(D2493,1)),'Fed. Agency Identifier Table'!A$2:C$63,3,FALSE)),(VLOOKUP((LEFT(D2493,2)),'Fed. Agency Identifier Table'!A$2:C$63,3,FALSE)))))</f>
        <v/>
      </c>
      <c r="I2493" s="150" t="str">
        <f>IF(ISNUMBER(SEARCH("*.unk*",D2493)),"Other Federal Awards",IF(ISERROR(VLOOKUP(D2493,'CFDA Program Titles Table'!A$2:C$2607,3,FALSE)),"",VLOOKUP(D2493,'CFDA Program Titles Table'!A$2:C$2607,3,FALSE)))</f>
        <v/>
      </c>
      <c r="J2493" s="70"/>
      <c r="K2493" s="70"/>
      <c r="L2493" s="2"/>
      <c r="M2493" s="10"/>
      <c r="N2493" s="10"/>
      <c r="R2493" s="17"/>
      <c r="S2493" s="106" t="str">
        <f>IFERROR(IF(J2493="Y", "Research And Development Programs Cluster:", VLOOKUP(D2493,'Cluster Info'!$A$2:$B$113,2,FALSE)), "Non Cluster:")</f>
        <v>Non Cluster:</v>
      </c>
      <c r="T2493" s="106">
        <f t="shared" si="190"/>
        <v>0</v>
      </c>
      <c r="U2493" s="106">
        <f t="shared" si="192"/>
        <v>0</v>
      </c>
      <c r="V2493" s="106">
        <f t="shared" si="193"/>
        <v>0</v>
      </c>
      <c r="W2493" s="119">
        <f t="shared" si="191"/>
        <v>0</v>
      </c>
      <c r="X2493" s="106">
        <f t="shared" si="194"/>
        <v>0</v>
      </c>
    </row>
    <row r="2494" spans="1:24" ht="14">
      <c r="A2494" s="198"/>
      <c r="D2494" s="1"/>
      <c r="E2494" s="1"/>
      <c r="F2494" s="187"/>
      <c r="G2494" s="187"/>
      <c r="H2494" s="80" t="str">
        <f>IF(ISERROR(IF(ISERROR(VLOOKUP((LEFT(D2494,2)),'Fed. Agency Identifier Table'!A$2:C$63,3,FALSE)),(VLOOKUP((LEFT(D2494,1)),'Fed. Agency Identifier Table'!A$2:C$63,3,FALSE)),(VLOOKUP((LEFT(D2494,2)),'Fed. Agency Identifier Table'!A$2:C$63,3,FALSE)))),"",(IF(ISERROR(VLOOKUP((LEFT(D2494,2)),'Fed. Agency Identifier Table'!A$2:C$63,3,FALSE)),(VLOOKUP((LEFT(D2494,1)),'Fed. Agency Identifier Table'!A$2:C$63,3,FALSE)),(VLOOKUP((LEFT(D2494,2)),'Fed. Agency Identifier Table'!A$2:C$63,3,FALSE)))))</f>
        <v/>
      </c>
      <c r="I2494" s="150" t="str">
        <f>IF(ISNUMBER(SEARCH("*.unk*",D2494)),"Other Federal Awards",IF(ISERROR(VLOOKUP(D2494,'CFDA Program Titles Table'!A$2:C$2607,3,FALSE)),"",VLOOKUP(D2494,'CFDA Program Titles Table'!A$2:C$2607,3,FALSE)))</f>
        <v/>
      </c>
      <c r="J2494" s="70"/>
      <c r="K2494" s="70"/>
      <c r="L2494" s="2"/>
      <c r="M2494" s="10"/>
      <c r="N2494" s="10"/>
      <c r="R2494" s="17"/>
      <c r="S2494" s="106" t="str">
        <f>IFERROR(IF(J2494="Y", "Research And Development Programs Cluster:", VLOOKUP(D2494,'Cluster Info'!$A$2:$B$113,2,FALSE)), "Non Cluster:")</f>
        <v>Non Cluster:</v>
      </c>
      <c r="T2494" s="106">
        <f t="shared" si="190"/>
        <v>0</v>
      </c>
      <c r="U2494" s="106">
        <f t="shared" si="192"/>
        <v>0</v>
      </c>
      <c r="V2494" s="106">
        <f t="shared" si="193"/>
        <v>0</v>
      </c>
      <c r="W2494" s="119">
        <f t="shared" si="191"/>
        <v>0</v>
      </c>
      <c r="X2494" s="106">
        <f t="shared" si="194"/>
        <v>0</v>
      </c>
    </row>
    <row r="2495" spans="1:24" ht="14">
      <c r="A2495" s="198"/>
      <c r="D2495" s="1"/>
      <c r="E2495" s="1"/>
      <c r="F2495" s="187"/>
      <c r="G2495" s="187"/>
      <c r="H2495" s="80" t="str">
        <f>IF(ISERROR(IF(ISERROR(VLOOKUP((LEFT(D2495,2)),'Fed. Agency Identifier Table'!A$2:C$63,3,FALSE)),(VLOOKUP((LEFT(D2495,1)),'Fed. Agency Identifier Table'!A$2:C$63,3,FALSE)),(VLOOKUP((LEFT(D2495,2)),'Fed. Agency Identifier Table'!A$2:C$63,3,FALSE)))),"",(IF(ISERROR(VLOOKUP((LEFT(D2495,2)),'Fed. Agency Identifier Table'!A$2:C$63,3,FALSE)),(VLOOKUP((LEFT(D2495,1)),'Fed. Agency Identifier Table'!A$2:C$63,3,FALSE)),(VLOOKUP((LEFT(D2495,2)),'Fed. Agency Identifier Table'!A$2:C$63,3,FALSE)))))</f>
        <v/>
      </c>
      <c r="I2495" s="150" t="str">
        <f>IF(ISNUMBER(SEARCH("*.unk*",D2495)),"Other Federal Awards",IF(ISERROR(VLOOKUP(D2495,'CFDA Program Titles Table'!A$2:C$2607,3,FALSE)),"",VLOOKUP(D2495,'CFDA Program Titles Table'!A$2:C$2607,3,FALSE)))</f>
        <v/>
      </c>
      <c r="J2495" s="70"/>
      <c r="K2495" s="70"/>
      <c r="L2495" s="2"/>
      <c r="M2495" s="10"/>
      <c r="N2495" s="10"/>
      <c r="R2495" s="17"/>
      <c r="S2495" s="106" t="str">
        <f>IFERROR(IF(J2495="Y", "Research And Development Programs Cluster:", VLOOKUP(D2495,'Cluster Info'!$A$2:$B$113,2,FALSE)), "Non Cluster:")</f>
        <v>Non Cluster:</v>
      </c>
      <c r="T2495" s="106">
        <f t="shared" si="190"/>
        <v>0</v>
      </c>
      <c r="U2495" s="106">
        <f t="shared" si="192"/>
        <v>0</v>
      </c>
      <c r="V2495" s="106">
        <f t="shared" si="193"/>
        <v>0</v>
      </c>
      <c r="W2495" s="119">
        <f t="shared" si="191"/>
        <v>0</v>
      </c>
      <c r="X2495" s="106">
        <f t="shared" si="194"/>
        <v>0</v>
      </c>
    </row>
    <row r="2496" spans="1:24" ht="14">
      <c r="A2496" s="198"/>
      <c r="D2496" s="1"/>
      <c r="E2496" s="1"/>
      <c r="F2496" s="187"/>
      <c r="G2496" s="187"/>
      <c r="H2496" s="80" t="str">
        <f>IF(ISERROR(IF(ISERROR(VLOOKUP((LEFT(D2496,2)),'Fed. Agency Identifier Table'!A$2:C$63,3,FALSE)),(VLOOKUP((LEFT(D2496,1)),'Fed. Agency Identifier Table'!A$2:C$63,3,FALSE)),(VLOOKUP((LEFT(D2496,2)),'Fed. Agency Identifier Table'!A$2:C$63,3,FALSE)))),"",(IF(ISERROR(VLOOKUP((LEFT(D2496,2)),'Fed. Agency Identifier Table'!A$2:C$63,3,FALSE)),(VLOOKUP((LEFT(D2496,1)),'Fed. Agency Identifier Table'!A$2:C$63,3,FALSE)),(VLOOKUP((LEFT(D2496,2)),'Fed. Agency Identifier Table'!A$2:C$63,3,FALSE)))))</f>
        <v/>
      </c>
      <c r="I2496" s="150" t="str">
        <f>IF(ISNUMBER(SEARCH("*.unk*",D2496)),"Other Federal Awards",IF(ISERROR(VLOOKUP(D2496,'CFDA Program Titles Table'!A$2:C$2607,3,FALSE)),"",VLOOKUP(D2496,'CFDA Program Titles Table'!A$2:C$2607,3,FALSE)))</f>
        <v/>
      </c>
      <c r="J2496" s="70"/>
      <c r="K2496" s="70"/>
      <c r="L2496" s="2"/>
      <c r="M2496" s="10"/>
      <c r="N2496" s="10"/>
      <c r="R2496" s="17"/>
      <c r="S2496" s="106" t="str">
        <f>IFERROR(IF(J2496="Y", "Research And Development Programs Cluster:", VLOOKUP(D2496,'Cluster Info'!$A$2:$B$113,2,FALSE)), "Non Cluster:")</f>
        <v>Non Cluster:</v>
      </c>
      <c r="T2496" s="106">
        <f t="shared" si="190"/>
        <v>0</v>
      </c>
      <c r="U2496" s="106">
        <f t="shared" si="192"/>
        <v>0</v>
      </c>
      <c r="V2496" s="106">
        <f t="shared" si="193"/>
        <v>0</v>
      </c>
      <c r="W2496" s="119">
        <f t="shared" si="191"/>
        <v>0</v>
      </c>
      <c r="X2496" s="106">
        <f t="shared" si="194"/>
        <v>0</v>
      </c>
    </row>
    <row r="2497" spans="1:24" ht="14">
      <c r="A2497" s="198"/>
      <c r="D2497" s="1"/>
      <c r="E2497" s="1"/>
      <c r="F2497" s="187"/>
      <c r="G2497" s="187"/>
      <c r="H2497" s="80" t="str">
        <f>IF(ISERROR(IF(ISERROR(VLOOKUP((LEFT(D2497,2)),'Fed. Agency Identifier Table'!A$2:C$63,3,FALSE)),(VLOOKUP((LEFT(D2497,1)),'Fed. Agency Identifier Table'!A$2:C$63,3,FALSE)),(VLOOKUP((LEFT(D2497,2)),'Fed. Agency Identifier Table'!A$2:C$63,3,FALSE)))),"",(IF(ISERROR(VLOOKUP((LEFT(D2497,2)),'Fed. Agency Identifier Table'!A$2:C$63,3,FALSE)),(VLOOKUP((LEFT(D2497,1)),'Fed. Agency Identifier Table'!A$2:C$63,3,FALSE)),(VLOOKUP((LEFT(D2497,2)),'Fed. Agency Identifier Table'!A$2:C$63,3,FALSE)))))</f>
        <v/>
      </c>
      <c r="I2497" s="150" t="str">
        <f>IF(ISNUMBER(SEARCH("*.unk*",D2497)),"Other Federal Awards",IF(ISERROR(VLOOKUP(D2497,'CFDA Program Titles Table'!A$2:C$2607,3,FALSE)),"",VLOOKUP(D2497,'CFDA Program Titles Table'!A$2:C$2607,3,FALSE)))</f>
        <v/>
      </c>
      <c r="J2497" s="70"/>
      <c r="K2497" s="70"/>
      <c r="L2497" s="2"/>
      <c r="M2497" s="10"/>
      <c r="N2497" s="10"/>
      <c r="R2497" s="17"/>
      <c r="S2497" s="106" t="str">
        <f>IFERROR(IF(J2497="Y", "Research And Development Programs Cluster:", VLOOKUP(D2497,'Cluster Info'!$A$2:$B$113,2,FALSE)), "Non Cluster:")</f>
        <v>Non Cluster:</v>
      </c>
      <c r="T2497" s="106">
        <f t="shared" si="190"/>
        <v>0</v>
      </c>
      <c r="U2497" s="106">
        <f t="shared" si="192"/>
        <v>0</v>
      </c>
      <c r="V2497" s="106">
        <f t="shared" si="193"/>
        <v>0</v>
      </c>
      <c r="W2497" s="119">
        <f t="shared" si="191"/>
        <v>0</v>
      </c>
      <c r="X2497" s="106">
        <f t="shared" si="194"/>
        <v>0</v>
      </c>
    </row>
    <row r="2498" spans="1:24" ht="14">
      <c r="A2498" s="198"/>
      <c r="D2498" s="1"/>
      <c r="E2498" s="1"/>
      <c r="F2498" s="187"/>
      <c r="G2498" s="187"/>
      <c r="H2498" s="80" t="str">
        <f>IF(ISERROR(IF(ISERROR(VLOOKUP((LEFT(D2498,2)),'Fed. Agency Identifier Table'!A$2:C$63,3,FALSE)),(VLOOKUP((LEFT(D2498,1)),'Fed. Agency Identifier Table'!A$2:C$63,3,FALSE)),(VLOOKUP((LEFT(D2498,2)),'Fed. Agency Identifier Table'!A$2:C$63,3,FALSE)))),"",(IF(ISERROR(VLOOKUP((LEFT(D2498,2)),'Fed. Agency Identifier Table'!A$2:C$63,3,FALSE)),(VLOOKUP((LEFT(D2498,1)),'Fed. Agency Identifier Table'!A$2:C$63,3,FALSE)),(VLOOKUP((LEFT(D2498,2)),'Fed. Agency Identifier Table'!A$2:C$63,3,FALSE)))))</f>
        <v/>
      </c>
      <c r="I2498" s="150" t="str">
        <f>IF(ISNUMBER(SEARCH("*.unk*",D2498)),"Other Federal Awards",IF(ISERROR(VLOOKUP(D2498,'CFDA Program Titles Table'!A$2:C$2607,3,FALSE)),"",VLOOKUP(D2498,'CFDA Program Titles Table'!A$2:C$2607,3,FALSE)))</f>
        <v/>
      </c>
      <c r="J2498" s="70"/>
      <c r="K2498" s="70"/>
      <c r="L2498" s="2"/>
      <c r="M2498" s="10"/>
      <c r="N2498" s="10"/>
      <c r="R2498" s="17"/>
      <c r="S2498" s="106" t="str">
        <f>IFERROR(IF(J2498="Y", "Research And Development Programs Cluster:", VLOOKUP(D2498,'Cluster Info'!$A$2:$B$113,2,FALSE)), "Non Cluster:")</f>
        <v>Non Cluster:</v>
      </c>
      <c r="T2498" s="106">
        <f t="shared" ref="T2498:T2561" si="195">IF(E2498="Y","ARRA - "&amp;N2498, N2498)</f>
        <v>0</v>
      </c>
      <c r="U2498" s="106">
        <f t="shared" si="192"/>
        <v>0</v>
      </c>
      <c r="V2498" s="106">
        <f t="shared" si="193"/>
        <v>0</v>
      </c>
      <c r="W2498" s="119">
        <f t="shared" ref="W2498:W2561" si="196">IF(AND(J2498="Y",I2498="Other Federal Awards"),(LEFT(D2498,2)&amp;".RD"),D2498)</f>
        <v>0</v>
      </c>
      <c r="X2498" s="106">
        <f t="shared" si="194"/>
        <v>0</v>
      </c>
    </row>
    <row r="2499" spans="1:24" ht="14">
      <c r="A2499" s="198"/>
      <c r="D2499" s="1"/>
      <c r="E2499" s="1"/>
      <c r="F2499" s="187"/>
      <c r="G2499" s="187"/>
      <c r="H2499" s="80" t="str">
        <f>IF(ISERROR(IF(ISERROR(VLOOKUP((LEFT(D2499,2)),'Fed. Agency Identifier Table'!A$2:C$63,3,FALSE)),(VLOOKUP((LEFT(D2499,1)),'Fed. Agency Identifier Table'!A$2:C$63,3,FALSE)),(VLOOKUP((LEFT(D2499,2)),'Fed. Agency Identifier Table'!A$2:C$63,3,FALSE)))),"",(IF(ISERROR(VLOOKUP((LEFT(D2499,2)),'Fed. Agency Identifier Table'!A$2:C$63,3,FALSE)),(VLOOKUP((LEFT(D2499,1)),'Fed. Agency Identifier Table'!A$2:C$63,3,FALSE)),(VLOOKUP((LEFT(D2499,2)),'Fed. Agency Identifier Table'!A$2:C$63,3,FALSE)))))</f>
        <v/>
      </c>
      <c r="I2499" s="150" t="str">
        <f>IF(ISNUMBER(SEARCH("*.unk*",D2499)),"Other Federal Awards",IF(ISERROR(VLOOKUP(D2499,'CFDA Program Titles Table'!A$2:C$2607,3,FALSE)),"",VLOOKUP(D2499,'CFDA Program Titles Table'!A$2:C$2607,3,FALSE)))</f>
        <v/>
      </c>
      <c r="J2499" s="70"/>
      <c r="K2499" s="70"/>
      <c r="L2499" s="2"/>
      <c r="M2499" s="10"/>
      <c r="N2499" s="10"/>
      <c r="R2499" s="17"/>
      <c r="S2499" s="106" t="str">
        <f>IFERROR(IF(J2499="Y", "Research And Development Programs Cluster:", VLOOKUP(D2499,'Cluster Info'!$A$2:$B$113,2,FALSE)), "Non Cluster:")</f>
        <v>Non Cluster:</v>
      </c>
      <c r="T2499" s="106">
        <f t="shared" si="195"/>
        <v>0</v>
      </c>
      <c r="U2499" s="106">
        <f t="shared" ref="U2499:U2562" si="197">IF(F2499="Y","COVID-19 - "&amp;N2499, N2499)</f>
        <v>0</v>
      </c>
      <c r="V2499" s="106">
        <f t="shared" ref="V2499:V2562" si="198">IF(G2499="Y","ARP - "&amp;N2499, N2499)</f>
        <v>0</v>
      </c>
      <c r="W2499" s="119">
        <f t="shared" si="196"/>
        <v>0</v>
      </c>
      <c r="X2499" s="106">
        <f t="shared" ref="X2499:X2562" si="199">O2499-P2499</f>
        <v>0</v>
      </c>
    </row>
    <row r="2500" spans="1:24" ht="14">
      <c r="A2500" s="198"/>
      <c r="D2500" s="1"/>
      <c r="E2500" s="1"/>
      <c r="F2500" s="187"/>
      <c r="G2500" s="187"/>
      <c r="H2500" s="80" t="str">
        <f>IF(ISERROR(IF(ISERROR(VLOOKUP((LEFT(D2500,2)),'Fed. Agency Identifier Table'!A$2:C$63,3,FALSE)),(VLOOKUP((LEFT(D2500,1)),'Fed. Agency Identifier Table'!A$2:C$63,3,FALSE)),(VLOOKUP((LEFT(D2500,2)),'Fed. Agency Identifier Table'!A$2:C$63,3,FALSE)))),"",(IF(ISERROR(VLOOKUP((LEFT(D2500,2)),'Fed. Agency Identifier Table'!A$2:C$63,3,FALSE)),(VLOOKUP((LEFT(D2500,1)),'Fed. Agency Identifier Table'!A$2:C$63,3,FALSE)),(VLOOKUP((LEFT(D2500,2)),'Fed. Agency Identifier Table'!A$2:C$63,3,FALSE)))))</f>
        <v/>
      </c>
      <c r="I2500" s="150" t="str">
        <f>IF(ISNUMBER(SEARCH("*.unk*",D2500)),"Other Federal Awards",IF(ISERROR(VLOOKUP(D2500,'CFDA Program Titles Table'!A$2:C$2607,3,FALSE)),"",VLOOKUP(D2500,'CFDA Program Titles Table'!A$2:C$2607,3,FALSE)))</f>
        <v/>
      </c>
      <c r="J2500" s="70"/>
      <c r="K2500" s="70"/>
      <c r="L2500" s="2"/>
      <c r="M2500" s="10"/>
      <c r="N2500" s="10"/>
      <c r="R2500" s="17"/>
      <c r="S2500" s="106" t="str">
        <f>IFERROR(IF(J2500="Y", "Research And Development Programs Cluster:", VLOOKUP(D2500,'Cluster Info'!$A$2:$B$113,2,FALSE)), "Non Cluster:")</f>
        <v>Non Cluster:</v>
      </c>
      <c r="T2500" s="106">
        <f t="shared" si="195"/>
        <v>0</v>
      </c>
      <c r="U2500" s="106">
        <f t="shared" si="197"/>
        <v>0</v>
      </c>
      <c r="V2500" s="106">
        <f t="shared" si="198"/>
        <v>0</v>
      </c>
      <c r="W2500" s="119">
        <f t="shared" si="196"/>
        <v>0</v>
      </c>
      <c r="X2500" s="106">
        <f t="shared" si="199"/>
        <v>0</v>
      </c>
    </row>
    <row r="2501" spans="1:24" ht="14">
      <c r="A2501" s="198"/>
      <c r="D2501" s="1"/>
      <c r="E2501" s="1"/>
      <c r="F2501" s="187"/>
      <c r="G2501" s="187"/>
      <c r="H2501" s="80" t="str">
        <f>IF(ISERROR(IF(ISERROR(VLOOKUP((LEFT(D2501,2)),'Fed. Agency Identifier Table'!A$2:C$63,3,FALSE)),(VLOOKUP((LEFT(D2501,1)),'Fed. Agency Identifier Table'!A$2:C$63,3,FALSE)),(VLOOKUP((LEFT(D2501,2)),'Fed. Agency Identifier Table'!A$2:C$63,3,FALSE)))),"",(IF(ISERROR(VLOOKUP((LEFT(D2501,2)),'Fed. Agency Identifier Table'!A$2:C$63,3,FALSE)),(VLOOKUP((LEFT(D2501,1)),'Fed. Agency Identifier Table'!A$2:C$63,3,FALSE)),(VLOOKUP((LEFT(D2501,2)),'Fed. Agency Identifier Table'!A$2:C$63,3,FALSE)))))</f>
        <v/>
      </c>
      <c r="I2501" s="150" t="str">
        <f>IF(ISNUMBER(SEARCH("*.unk*",D2501)),"Other Federal Awards",IF(ISERROR(VLOOKUP(D2501,'CFDA Program Titles Table'!A$2:C$2607,3,FALSE)),"",VLOOKUP(D2501,'CFDA Program Titles Table'!A$2:C$2607,3,FALSE)))</f>
        <v/>
      </c>
      <c r="J2501" s="70"/>
      <c r="K2501" s="70"/>
      <c r="L2501" s="2"/>
      <c r="M2501" s="10"/>
      <c r="N2501" s="10"/>
      <c r="R2501" s="17"/>
      <c r="S2501" s="106" t="str">
        <f>IFERROR(IF(J2501="Y", "Research And Development Programs Cluster:", VLOOKUP(D2501,'Cluster Info'!$A$2:$B$113,2,FALSE)), "Non Cluster:")</f>
        <v>Non Cluster:</v>
      </c>
      <c r="T2501" s="106">
        <f t="shared" si="195"/>
        <v>0</v>
      </c>
      <c r="U2501" s="106">
        <f t="shared" si="197"/>
        <v>0</v>
      </c>
      <c r="V2501" s="106">
        <f t="shared" si="198"/>
        <v>0</v>
      </c>
      <c r="W2501" s="119">
        <f t="shared" si="196"/>
        <v>0</v>
      </c>
      <c r="X2501" s="106">
        <f t="shared" si="199"/>
        <v>0</v>
      </c>
    </row>
    <row r="2502" spans="1:24" ht="14">
      <c r="A2502" s="198"/>
      <c r="D2502" s="1"/>
      <c r="E2502" s="1"/>
      <c r="F2502" s="187"/>
      <c r="G2502" s="187"/>
      <c r="H2502" s="80" t="str">
        <f>IF(ISERROR(IF(ISERROR(VLOOKUP((LEFT(D2502,2)),'Fed. Agency Identifier Table'!A$2:C$63,3,FALSE)),(VLOOKUP((LEFT(D2502,1)),'Fed. Agency Identifier Table'!A$2:C$63,3,FALSE)),(VLOOKUP((LEFT(D2502,2)),'Fed. Agency Identifier Table'!A$2:C$63,3,FALSE)))),"",(IF(ISERROR(VLOOKUP((LEFT(D2502,2)),'Fed. Agency Identifier Table'!A$2:C$63,3,FALSE)),(VLOOKUP((LEFT(D2502,1)),'Fed. Agency Identifier Table'!A$2:C$63,3,FALSE)),(VLOOKUP((LEFT(D2502,2)),'Fed. Agency Identifier Table'!A$2:C$63,3,FALSE)))))</f>
        <v/>
      </c>
      <c r="I2502" s="150" t="str">
        <f>IF(ISNUMBER(SEARCH("*.unk*",D2502)),"Other Federal Awards",IF(ISERROR(VLOOKUP(D2502,'CFDA Program Titles Table'!A$2:C$2607,3,FALSE)),"",VLOOKUP(D2502,'CFDA Program Titles Table'!A$2:C$2607,3,FALSE)))</f>
        <v/>
      </c>
      <c r="J2502" s="70"/>
      <c r="K2502" s="70"/>
      <c r="L2502" s="2"/>
      <c r="M2502" s="10"/>
      <c r="N2502" s="10"/>
      <c r="R2502" s="17"/>
      <c r="S2502" s="106" t="str">
        <f>IFERROR(IF(J2502="Y", "Research And Development Programs Cluster:", VLOOKUP(D2502,'Cluster Info'!$A$2:$B$113,2,FALSE)), "Non Cluster:")</f>
        <v>Non Cluster:</v>
      </c>
      <c r="T2502" s="106">
        <f t="shared" si="195"/>
        <v>0</v>
      </c>
      <c r="U2502" s="106">
        <f t="shared" si="197"/>
        <v>0</v>
      </c>
      <c r="V2502" s="106">
        <f t="shared" si="198"/>
        <v>0</v>
      </c>
      <c r="W2502" s="119">
        <f t="shared" si="196"/>
        <v>0</v>
      </c>
      <c r="X2502" s="106">
        <f t="shared" si="199"/>
        <v>0</v>
      </c>
    </row>
    <row r="2503" spans="1:24" ht="14">
      <c r="A2503" s="198"/>
      <c r="D2503" s="1"/>
      <c r="E2503" s="1"/>
      <c r="F2503" s="187"/>
      <c r="G2503" s="187"/>
      <c r="H2503" s="80" t="str">
        <f>IF(ISERROR(IF(ISERROR(VLOOKUP((LEFT(D2503,2)),'Fed. Agency Identifier Table'!A$2:C$63,3,FALSE)),(VLOOKUP((LEFT(D2503,1)),'Fed. Agency Identifier Table'!A$2:C$63,3,FALSE)),(VLOOKUP((LEFT(D2503,2)),'Fed. Agency Identifier Table'!A$2:C$63,3,FALSE)))),"",(IF(ISERROR(VLOOKUP((LEFT(D2503,2)),'Fed. Agency Identifier Table'!A$2:C$63,3,FALSE)),(VLOOKUP((LEFT(D2503,1)),'Fed. Agency Identifier Table'!A$2:C$63,3,FALSE)),(VLOOKUP((LEFT(D2503,2)),'Fed. Agency Identifier Table'!A$2:C$63,3,FALSE)))))</f>
        <v/>
      </c>
      <c r="I2503" s="150" t="str">
        <f>IF(ISNUMBER(SEARCH("*.unk*",D2503)),"Other Federal Awards",IF(ISERROR(VLOOKUP(D2503,'CFDA Program Titles Table'!A$2:C$2607,3,FALSE)),"",VLOOKUP(D2503,'CFDA Program Titles Table'!A$2:C$2607,3,FALSE)))</f>
        <v/>
      </c>
      <c r="J2503" s="70"/>
      <c r="K2503" s="70"/>
      <c r="L2503" s="2"/>
      <c r="M2503" s="10"/>
      <c r="N2503" s="10"/>
      <c r="R2503" s="17"/>
      <c r="S2503" s="106" t="str">
        <f>IFERROR(IF(J2503="Y", "Research And Development Programs Cluster:", VLOOKUP(D2503,'Cluster Info'!$A$2:$B$113,2,FALSE)), "Non Cluster:")</f>
        <v>Non Cluster:</v>
      </c>
      <c r="T2503" s="106">
        <f t="shared" si="195"/>
        <v>0</v>
      </c>
      <c r="U2503" s="106">
        <f t="shared" si="197"/>
        <v>0</v>
      </c>
      <c r="V2503" s="106">
        <f t="shared" si="198"/>
        <v>0</v>
      </c>
      <c r="W2503" s="119">
        <f t="shared" si="196"/>
        <v>0</v>
      </c>
      <c r="X2503" s="106">
        <f t="shared" si="199"/>
        <v>0</v>
      </c>
    </row>
    <row r="2504" spans="1:24" ht="14">
      <c r="A2504" s="198"/>
      <c r="D2504" s="1"/>
      <c r="E2504" s="1"/>
      <c r="F2504" s="187"/>
      <c r="G2504" s="187"/>
      <c r="H2504" s="80" t="str">
        <f>IF(ISERROR(IF(ISERROR(VLOOKUP((LEFT(D2504,2)),'Fed. Agency Identifier Table'!A$2:C$63,3,FALSE)),(VLOOKUP((LEFT(D2504,1)),'Fed. Agency Identifier Table'!A$2:C$63,3,FALSE)),(VLOOKUP((LEFT(D2504,2)),'Fed. Agency Identifier Table'!A$2:C$63,3,FALSE)))),"",(IF(ISERROR(VLOOKUP((LEFT(D2504,2)),'Fed. Agency Identifier Table'!A$2:C$63,3,FALSE)),(VLOOKUP((LEFT(D2504,1)),'Fed. Agency Identifier Table'!A$2:C$63,3,FALSE)),(VLOOKUP((LEFT(D2504,2)),'Fed. Agency Identifier Table'!A$2:C$63,3,FALSE)))))</f>
        <v/>
      </c>
      <c r="I2504" s="150" t="str">
        <f>IF(ISNUMBER(SEARCH("*.unk*",D2504)),"Other Federal Awards",IF(ISERROR(VLOOKUP(D2504,'CFDA Program Titles Table'!A$2:C$2607,3,FALSE)),"",VLOOKUP(D2504,'CFDA Program Titles Table'!A$2:C$2607,3,FALSE)))</f>
        <v/>
      </c>
      <c r="J2504" s="70"/>
      <c r="K2504" s="70"/>
      <c r="L2504" s="2"/>
      <c r="M2504" s="10"/>
      <c r="N2504" s="10"/>
      <c r="R2504" s="17"/>
      <c r="S2504" s="106" t="str">
        <f>IFERROR(IF(J2504="Y", "Research And Development Programs Cluster:", VLOOKUP(D2504,'Cluster Info'!$A$2:$B$113,2,FALSE)), "Non Cluster:")</f>
        <v>Non Cluster:</v>
      </c>
      <c r="T2504" s="106">
        <f t="shared" si="195"/>
        <v>0</v>
      </c>
      <c r="U2504" s="106">
        <f t="shared" si="197"/>
        <v>0</v>
      </c>
      <c r="V2504" s="106">
        <f t="shared" si="198"/>
        <v>0</v>
      </c>
      <c r="W2504" s="119">
        <f t="shared" si="196"/>
        <v>0</v>
      </c>
      <c r="X2504" s="106">
        <f t="shared" si="199"/>
        <v>0</v>
      </c>
    </row>
    <row r="2505" spans="1:24" ht="14">
      <c r="A2505" s="198"/>
      <c r="D2505" s="1"/>
      <c r="E2505" s="1"/>
      <c r="F2505" s="187"/>
      <c r="G2505" s="187"/>
      <c r="H2505" s="80" t="str">
        <f>IF(ISERROR(IF(ISERROR(VLOOKUP((LEFT(D2505,2)),'Fed. Agency Identifier Table'!A$2:C$63,3,FALSE)),(VLOOKUP((LEFT(D2505,1)),'Fed. Agency Identifier Table'!A$2:C$63,3,FALSE)),(VLOOKUP((LEFT(D2505,2)),'Fed. Agency Identifier Table'!A$2:C$63,3,FALSE)))),"",(IF(ISERROR(VLOOKUP((LEFT(D2505,2)),'Fed. Agency Identifier Table'!A$2:C$63,3,FALSE)),(VLOOKUP((LEFT(D2505,1)),'Fed. Agency Identifier Table'!A$2:C$63,3,FALSE)),(VLOOKUP((LEFT(D2505,2)),'Fed. Agency Identifier Table'!A$2:C$63,3,FALSE)))))</f>
        <v/>
      </c>
      <c r="I2505" s="150" t="str">
        <f>IF(ISNUMBER(SEARCH("*.unk*",D2505)),"Other Federal Awards",IF(ISERROR(VLOOKUP(D2505,'CFDA Program Titles Table'!A$2:C$2607,3,FALSE)),"",VLOOKUP(D2505,'CFDA Program Titles Table'!A$2:C$2607,3,FALSE)))</f>
        <v/>
      </c>
      <c r="J2505" s="70"/>
      <c r="K2505" s="70"/>
      <c r="L2505" s="2"/>
      <c r="M2505" s="10"/>
      <c r="N2505" s="10"/>
      <c r="R2505" s="17"/>
      <c r="S2505" s="106" t="str">
        <f>IFERROR(IF(J2505="Y", "Research And Development Programs Cluster:", VLOOKUP(D2505,'Cluster Info'!$A$2:$B$113,2,FALSE)), "Non Cluster:")</f>
        <v>Non Cluster:</v>
      </c>
      <c r="T2505" s="106">
        <f t="shared" si="195"/>
        <v>0</v>
      </c>
      <c r="U2505" s="106">
        <f t="shared" si="197"/>
        <v>0</v>
      </c>
      <c r="V2505" s="106">
        <f t="shared" si="198"/>
        <v>0</v>
      </c>
      <c r="W2505" s="119">
        <f t="shared" si="196"/>
        <v>0</v>
      </c>
      <c r="X2505" s="106">
        <f t="shared" si="199"/>
        <v>0</v>
      </c>
    </row>
    <row r="2506" spans="1:24" ht="14">
      <c r="A2506" s="198"/>
      <c r="D2506" s="1"/>
      <c r="E2506" s="1"/>
      <c r="F2506" s="187"/>
      <c r="G2506" s="187"/>
      <c r="H2506" s="80" t="str">
        <f>IF(ISERROR(IF(ISERROR(VLOOKUP((LEFT(D2506,2)),'Fed. Agency Identifier Table'!A$2:C$63,3,FALSE)),(VLOOKUP((LEFT(D2506,1)),'Fed. Agency Identifier Table'!A$2:C$63,3,FALSE)),(VLOOKUP((LEFT(D2506,2)),'Fed. Agency Identifier Table'!A$2:C$63,3,FALSE)))),"",(IF(ISERROR(VLOOKUP((LEFT(D2506,2)),'Fed. Agency Identifier Table'!A$2:C$63,3,FALSE)),(VLOOKUP((LEFT(D2506,1)),'Fed. Agency Identifier Table'!A$2:C$63,3,FALSE)),(VLOOKUP((LEFT(D2506,2)),'Fed. Agency Identifier Table'!A$2:C$63,3,FALSE)))))</f>
        <v/>
      </c>
      <c r="I2506" s="150" t="str">
        <f>IF(ISNUMBER(SEARCH("*.unk*",D2506)),"Other Federal Awards",IF(ISERROR(VLOOKUP(D2506,'CFDA Program Titles Table'!A$2:C$2607,3,FALSE)),"",VLOOKUP(D2506,'CFDA Program Titles Table'!A$2:C$2607,3,FALSE)))</f>
        <v/>
      </c>
      <c r="J2506" s="70"/>
      <c r="K2506" s="70"/>
      <c r="L2506" s="2"/>
      <c r="M2506" s="10"/>
      <c r="N2506" s="10"/>
      <c r="R2506" s="17"/>
      <c r="S2506" s="106" t="str">
        <f>IFERROR(IF(J2506="Y", "Research And Development Programs Cluster:", VLOOKUP(D2506,'Cluster Info'!$A$2:$B$113,2,FALSE)), "Non Cluster:")</f>
        <v>Non Cluster:</v>
      </c>
      <c r="T2506" s="106">
        <f t="shared" si="195"/>
        <v>0</v>
      </c>
      <c r="U2506" s="106">
        <f t="shared" si="197"/>
        <v>0</v>
      </c>
      <c r="V2506" s="106">
        <f t="shared" si="198"/>
        <v>0</v>
      </c>
      <c r="W2506" s="119">
        <f t="shared" si="196"/>
        <v>0</v>
      </c>
      <c r="X2506" s="106">
        <f t="shared" si="199"/>
        <v>0</v>
      </c>
    </row>
    <row r="2507" spans="1:24" ht="14">
      <c r="A2507" s="198"/>
      <c r="D2507" s="1"/>
      <c r="E2507" s="1"/>
      <c r="F2507" s="187"/>
      <c r="G2507" s="187"/>
      <c r="H2507" s="80" t="str">
        <f>IF(ISERROR(IF(ISERROR(VLOOKUP((LEFT(D2507,2)),'Fed. Agency Identifier Table'!A$2:C$63,3,FALSE)),(VLOOKUP((LEFT(D2507,1)),'Fed. Agency Identifier Table'!A$2:C$63,3,FALSE)),(VLOOKUP((LEFT(D2507,2)),'Fed. Agency Identifier Table'!A$2:C$63,3,FALSE)))),"",(IF(ISERROR(VLOOKUP((LEFT(D2507,2)),'Fed. Agency Identifier Table'!A$2:C$63,3,FALSE)),(VLOOKUP((LEFT(D2507,1)),'Fed. Agency Identifier Table'!A$2:C$63,3,FALSE)),(VLOOKUP((LEFT(D2507,2)),'Fed. Agency Identifier Table'!A$2:C$63,3,FALSE)))))</f>
        <v/>
      </c>
      <c r="I2507" s="150" t="str">
        <f>IF(ISNUMBER(SEARCH("*.unk*",D2507)),"Other Federal Awards",IF(ISERROR(VLOOKUP(D2507,'CFDA Program Titles Table'!A$2:C$2607,3,FALSE)),"",VLOOKUP(D2507,'CFDA Program Titles Table'!A$2:C$2607,3,FALSE)))</f>
        <v/>
      </c>
      <c r="J2507" s="70"/>
      <c r="K2507" s="70"/>
      <c r="L2507" s="2"/>
      <c r="M2507" s="10"/>
      <c r="N2507" s="10"/>
      <c r="R2507" s="17"/>
      <c r="S2507" s="106" t="str">
        <f>IFERROR(IF(J2507="Y", "Research And Development Programs Cluster:", VLOOKUP(D2507,'Cluster Info'!$A$2:$B$113,2,FALSE)), "Non Cluster:")</f>
        <v>Non Cluster:</v>
      </c>
      <c r="T2507" s="106">
        <f t="shared" si="195"/>
        <v>0</v>
      </c>
      <c r="U2507" s="106">
        <f t="shared" si="197"/>
        <v>0</v>
      </c>
      <c r="V2507" s="106">
        <f t="shared" si="198"/>
        <v>0</v>
      </c>
      <c r="W2507" s="119">
        <f t="shared" si="196"/>
        <v>0</v>
      </c>
      <c r="X2507" s="106">
        <f t="shared" si="199"/>
        <v>0</v>
      </c>
    </row>
    <row r="2508" spans="1:24" ht="14">
      <c r="A2508" s="198"/>
      <c r="D2508" s="1"/>
      <c r="E2508" s="1"/>
      <c r="F2508" s="187"/>
      <c r="G2508" s="187"/>
      <c r="H2508" s="80" t="str">
        <f>IF(ISERROR(IF(ISERROR(VLOOKUP((LEFT(D2508,2)),'Fed. Agency Identifier Table'!A$2:C$63,3,FALSE)),(VLOOKUP((LEFT(D2508,1)),'Fed. Agency Identifier Table'!A$2:C$63,3,FALSE)),(VLOOKUP((LEFT(D2508,2)),'Fed. Agency Identifier Table'!A$2:C$63,3,FALSE)))),"",(IF(ISERROR(VLOOKUP((LEFT(D2508,2)),'Fed. Agency Identifier Table'!A$2:C$63,3,FALSE)),(VLOOKUP((LEFT(D2508,1)),'Fed. Agency Identifier Table'!A$2:C$63,3,FALSE)),(VLOOKUP((LEFT(D2508,2)),'Fed. Agency Identifier Table'!A$2:C$63,3,FALSE)))))</f>
        <v/>
      </c>
      <c r="I2508" s="150" t="str">
        <f>IF(ISNUMBER(SEARCH("*.unk*",D2508)),"Other Federal Awards",IF(ISERROR(VLOOKUP(D2508,'CFDA Program Titles Table'!A$2:C$2607,3,FALSE)),"",VLOOKUP(D2508,'CFDA Program Titles Table'!A$2:C$2607,3,FALSE)))</f>
        <v/>
      </c>
      <c r="J2508" s="70"/>
      <c r="K2508" s="70"/>
      <c r="L2508" s="2"/>
      <c r="M2508" s="10"/>
      <c r="N2508" s="10"/>
      <c r="R2508" s="17"/>
      <c r="S2508" s="106" t="str">
        <f>IFERROR(IF(J2508="Y", "Research And Development Programs Cluster:", VLOOKUP(D2508,'Cluster Info'!$A$2:$B$113,2,FALSE)), "Non Cluster:")</f>
        <v>Non Cluster:</v>
      </c>
      <c r="T2508" s="106">
        <f t="shared" si="195"/>
        <v>0</v>
      </c>
      <c r="U2508" s="106">
        <f t="shared" si="197"/>
        <v>0</v>
      </c>
      <c r="V2508" s="106">
        <f t="shared" si="198"/>
        <v>0</v>
      </c>
      <c r="W2508" s="119">
        <f t="shared" si="196"/>
        <v>0</v>
      </c>
      <c r="X2508" s="106">
        <f t="shared" si="199"/>
        <v>0</v>
      </c>
    </row>
    <row r="2509" spans="1:24" ht="14">
      <c r="A2509" s="198"/>
      <c r="D2509" s="1"/>
      <c r="E2509" s="1"/>
      <c r="F2509" s="187"/>
      <c r="G2509" s="187"/>
      <c r="H2509" s="80" t="str">
        <f>IF(ISERROR(IF(ISERROR(VLOOKUP((LEFT(D2509,2)),'Fed. Agency Identifier Table'!A$2:C$63,3,FALSE)),(VLOOKUP((LEFT(D2509,1)),'Fed. Agency Identifier Table'!A$2:C$63,3,FALSE)),(VLOOKUP((LEFT(D2509,2)),'Fed. Agency Identifier Table'!A$2:C$63,3,FALSE)))),"",(IF(ISERROR(VLOOKUP((LEFT(D2509,2)),'Fed. Agency Identifier Table'!A$2:C$63,3,FALSE)),(VLOOKUP((LEFT(D2509,1)),'Fed. Agency Identifier Table'!A$2:C$63,3,FALSE)),(VLOOKUP((LEFT(D2509,2)),'Fed. Agency Identifier Table'!A$2:C$63,3,FALSE)))))</f>
        <v/>
      </c>
      <c r="I2509" s="150" t="str">
        <f>IF(ISNUMBER(SEARCH("*.unk*",D2509)),"Other Federal Awards",IF(ISERROR(VLOOKUP(D2509,'CFDA Program Titles Table'!A$2:C$2607,3,FALSE)),"",VLOOKUP(D2509,'CFDA Program Titles Table'!A$2:C$2607,3,FALSE)))</f>
        <v/>
      </c>
      <c r="J2509" s="70"/>
      <c r="K2509" s="70"/>
      <c r="L2509" s="2"/>
      <c r="M2509" s="10"/>
      <c r="N2509" s="10"/>
      <c r="R2509" s="17"/>
      <c r="S2509" s="106" t="str">
        <f>IFERROR(IF(J2509="Y", "Research And Development Programs Cluster:", VLOOKUP(D2509,'Cluster Info'!$A$2:$B$113,2,FALSE)), "Non Cluster:")</f>
        <v>Non Cluster:</v>
      </c>
      <c r="T2509" s="106">
        <f t="shared" si="195"/>
        <v>0</v>
      </c>
      <c r="U2509" s="106">
        <f t="shared" si="197"/>
        <v>0</v>
      </c>
      <c r="V2509" s="106">
        <f t="shared" si="198"/>
        <v>0</v>
      </c>
      <c r="W2509" s="119">
        <f t="shared" si="196"/>
        <v>0</v>
      </c>
      <c r="X2509" s="106">
        <f t="shared" si="199"/>
        <v>0</v>
      </c>
    </row>
    <row r="2510" spans="1:24" ht="14">
      <c r="A2510" s="198"/>
      <c r="D2510" s="1"/>
      <c r="E2510" s="1"/>
      <c r="F2510" s="187"/>
      <c r="G2510" s="187"/>
      <c r="H2510" s="80" t="str">
        <f>IF(ISERROR(IF(ISERROR(VLOOKUP((LEFT(D2510,2)),'Fed. Agency Identifier Table'!A$2:C$63,3,FALSE)),(VLOOKUP((LEFT(D2510,1)),'Fed. Agency Identifier Table'!A$2:C$63,3,FALSE)),(VLOOKUP((LEFT(D2510,2)),'Fed. Agency Identifier Table'!A$2:C$63,3,FALSE)))),"",(IF(ISERROR(VLOOKUP((LEFT(D2510,2)),'Fed. Agency Identifier Table'!A$2:C$63,3,FALSE)),(VLOOKUP((LEFT(D2510,1)),'Fed. Agency Identifier Table'!A$2:C$63,3,FALSE)),(VLOOKUP((LEFT(D2510,2)),'Fed. Agency Identifier Table'!A$2:C$63,3,FALSE)))))</f>
        <v/>
      </c>
      <c r="I2510" s="150" t="str">
        <f>IF(ISNUMBER(SEARCH("*.unk*",D2510)),"Other Federal Awards",IF(ISERROR(VLOOKUP(D2510,'CFDA Program Titles Table'!A$2:C$2607,3,FALSE)),"",VLOOKUP(D2510,'CFDA Program Titles Table'!A$2:C$2607,3,FALSE)))</f>
        <v/>
      </c>
      <c r="J2510" s="70"/>
      <c r="K2510" s="70"/>
      <c r="L2510" s="2"/>
      <c r="M2510" s="10"/>
      <c r="N2510" s="10"/>
      <c r="R2510" s="17"/>
      <c r="S2510" s="106" t="str">
        <f>IFERROR(IF(J2510="Y", "Research And Development Programs Cluster:", VLOOKUP(D2510,'Cluster Info'!$A$2:$B$113,2,FALSE)), "Non Cluster:")</f>
        <v>Non Cluster:</v>
      </c>
      <c r="T2510" s="106">
        <f t="shared" si="195"/>
        <v>0</v>
      </c>
      <c r="U2510" s="106">
        <f t="shared" si="197"/>
        <v>0</v>
      </c>
      <c r="V2510" s="106">
        <f t="shared" si="198"/>
        <v>0</v>
      </c>
      <c r="W2510" s="119">
        <f t="shared" si="196"/>
        <v>0</v>
      </c>
      <c r="X2510" s="106">
        <f t="shared" si="199"/>
        <v>0</v>
      </c>
    </row>
    <row r="2511" spans="1:24" ht="14">
      <c r="A2511" s="198"/>
      <c r="D2511" s="1"/>
      <c r="E2511" s="1"/>
      <c r="F2511" s="187"/>
      <c r="G2511" s="187"/>
      <c r="H2511" s="80" t="str">
        <f>IF(ISERROR(IF(ISERROR(VLOOKUP((LEFT(D2511,2)),'Fed. Agency Identifier Table'!A$2:C$63,3,FALSE)),(VLOOKUP((LEFT(D2511,1)),'Fed. Agency Identifier Table'!A$2:C$63,3,FALSE)),(VLOOKUP((LEFT(D2511,2)),'Fed. Agency Identifier Table'!A$2:C$63,3,FALSE)))),"",(IF(ISERROR(VLOOKUP((LEFT(D2511,2)),'Fed. Agency Identifier Table'!A$2:C$63,3,FALSE)),(VLOOKUP((LEFT(D2511,1)),'Fed. Agency Identifier Table'!A$2:C$63,3,FALSE)),(VLOOKUP((LEFT(D2511,2)),'Fed. Agency Identifier Table'!A$2:C$63,3,FALSE)))))</f>
        <v/>
      </c>
      <c r="I2511" s="150" t="str">
        <f>IF(ISNUMBER(SEARCH("*.unk*",D2511)),"Other Federal Awards",IF(ISERROR(VLOOKUP(D2511,'CFDA Program Titles Table'!A$2:C$2607,3,FALSE)),"",VLOOKUP(D2511,'CFDA Program Titles Table'!A$2:C$2607,3,FALSE)))</f>
        <v/>
      </c>
      <c r="J2511" s="70"/>
      <c r="K2511" s="70"/>
      <c r="L2511" s="2"/>
      <c r="M2511" s="10"/>
      <c r="N2511" s="10"/>
      <c r="R2511" s="17"/>
      <c r="S2511" s="106" t="str">
        <f>IFERROR(IF(J2511="Y", "Research And Development Programs Cluster:", VLOOKUP(D2511,'Cluster Info'!$A$2:$B$113,2,FALSE)), "Non Cluster:")</f>
        <v>Non Cluster:</v>
      </c>
      <c r="T2511" s="106">
        <f t="shared" si="195"/>
        <v>0</v>
      </c>
      <c r="U2511" s="106">
        <f t="shared" si="197"/>
        <v>0</v>
      </c>
      <c r="V2511" s="106">
        <f t="shared" si="198"/>
        <v>0</v>
      </c>
      <c r="W2511" s="119">
        <f t="shared" si="196"/>
        <v>0</v>
      </c>
      <c r="X2511" s="106">
        <f t="shared" si="199"/>
        <v>0</v>
      </c>
    </row>
    <row r="2512" spans="1:24" ht="14">
      <c r="A2512" s="198"/>
      <c r="D2512" s="1"/>
      <c r="E2512" s="1"/>
      <c r="F2512" s="187"/>
      <c r="G2512" s="187"/>
      <c r="H2512" s="80" t="str">
        <f>IF(ISERROR(IF(ISERROR(VLOOKUP((LEFT(D2512,2)),'Fed. Agency Identifier Table'!A$2:C$63,3,FALSE)),(VLOOKUP((LEFT(D2512,1)),'Fed. Agency Identifier Table'!A$2:C$63,3,FALSE)),(VLOOKUP((LEFT(D2512,2)),'Fed. Agency Identifier Table'!A$2:C$63,3,FALSE)))),"",(IF(ISERROR(VLOOKUP((LEFT(D2512,2)),'Fed. Agency Identifier Table'!A$2:C$63,3,FALSE)),(VLOOKUP((LEFT(D2512,1)),'Fed. Agency Identifier Table'!A$2:C$63,3,FALSE)),(VLOOKUP((LEFT(D2512,2)),'Fed. Agency Identifier Table'!A$2:C$63,3,FALSE)))))</f>
        <v/>
      </c>
      <c r="I2512" s="150" t="str">
        <f>IF(ISNUMBER(SEARCH("*.unk*",D2512)),"Other Federal Awards",IF(ISERROR(VLOOKUP(D2512,'CFDA Program Titles Table'!A$2:C$2607,3,FALSE)),"",VLOOKUP(D2512,'CFDA Program Titles Table'!A$2:C$2607,3,FALSE)))</f>
        <v/>
      </c>
      <c r="J2512" s="70"/>
      <c r="K2512" s="70"/>
      <c r="L2512" s="2"/>
      <c r="M2512" s="10"/>
      <c r="N2512" s="10"/>
      <c r="R2512" s="17"/>
      <c r="S2512" s="106" t="str">
        <f>IFERROR(IF(J2512="Y", "Research And Development Programs Cluster:", VLOOKUP(D2512,'Cluster Info'!$A$2:$B$113,2,FALSE)), "Non Cluster:")</f>
        <v>Non Cluster:</v>
      </c>
      <c r="T2512" s="106">
        <f t="shared" si="195"/>
        <v>0</v>
      </c>
      <c r="U2512" s="106">
        <f t="shared" si="197"/>
        <v>0</v>
      </c>
      <c r="V2512" s="106">
        <f t="shared" si="198"/>
        <v>0</v>
      </c>
      <c r="W2512" s="119">
        <f t="shared" si="196"/>
        <v>0</v>
      </c>
      <c r="X2512" s="106">
        <f t="shared" si="199"/>
        <v>0</v>
      </c>
    </row>
    <row r="2513" spans="1:24" ht="14">
      <c r="A2513" s="198"/>
      <c r="D2513" s="1"/>
      <c r="E2513" s="1"/>
      <c r="F2513" s="187"/>
      <c r="G2513" s="187"/>
      <c r="H2513" s="80" t="str">
        <f>IF(ISERROR(IF(ISERROR(VLOOKUP((LEFT(D2513,2)),'Fed. Agency Identifier Table'!A$2:C$63,3,FALSE)),(VLOOKUP((LEFT(D2513,1)),'Fed. Agency Identifier Table'!A$2:C$63,3,FALSE)),(VLOOKUP((LEFT(D2513,2)),'Fed. Agency Identifier Table'!A$2:C$63,3,FALSE)))),"",(IF(ISERROR(VLOOKUP((LEFT(D2513,2)),'Fed. Agency Identifier Table'!A$2:C$63,3,FALSE)),(VLOOKUP((LEFT(D2513,1)),'Fed. Agency Identifier Table'!A$2:C$63,3,FALSE)),(VLOOKUP((LEFT(D2513,2)),'Fed. Agency Identifier Table'!A$2:C$63,3,FALSE)))))</f>
        <v/>
      </c>
      <c r="I2513" s="150" t="str">
        <f>IF(ISNUMBER(SEARCH("*.unk*",D2513)),"Other Federal Awards",IF(ISERROR(VLOOKUP(D2513,'CFDA Program Titles Table'!A$2:C$2607,3,FALSE)),"",VLOOKUP(D2513,'CFDA Program Titles Table'!A$2:C$2607,3,FALSE)))</f>
        <v/>
      </c>
      <c r="J2513" s="70"/>
      <c r="K2513" s="70"/>
      <c r="L2513" s="2"/>
      <c r="M2513" s="10"/>
      <c r="N2513" s="10"/>
      <c r="R2513" s="17"/>
      <c r="S2513" s="106" t="str">
        <f>IFERROR(IF(J2513="Y", "Research And Development Programs Cluster:", VLOOKUP(D2513,'Cluster Info'!$A$2:$B$113,2,FALSE)), "Non Cluster:")</f>
        <v>Non Cluster:</v>
      </c>
      <c r="T2513" s="106">
        <f t="shared" si="195"/>
        <v>0</v>
      </c>
      <c r="U2513" s="106">
        <f t="shared" si="197"/>
        <v>0</v>
      </c>
      <c r="V2513" s="106">
        <f t="shared" si="198"/>
        <v>0</v>
      </c>
      <c r="W2513" s="119">
        <f t="shared" si="196"/>
        <v>0</v>
      </c>
      <c r="X2513" s="106">
        <f t="shared" si="199"/>
        <v>0</v>
      </c>
    </row>
    <row r="2514" spans="1:24" ht="14">
      <c r="A2514" s="198"/>
      <c r="D2514" s="1"/>
      <c r="E2514" s="1"/>
      <c r="F2514" s="187"/>
      <c r="G2514" s="187"/>
      <c r="H2514" s="80" t="str">
        <f>IF(ISERROR(IF(ISERROR(VLOOKUP((LEFT(D2514,2)),'Fed. Agency Identifier Table'!A$2:C$63,3,FALSE)),(VLOOKUP((LEFT(D2514,1)),'Fed. Agency Identifier Table'!A$2:C$63,3,FALSE)),(VLOOKUP((LEFT(D2514,2)),'Fed. Agency Identifier Table'!A$2:C$63,3,FALSE)))),"",(IF(ISERROR(VLOOKUP((LEFT(D2514,2)),'Fed. Agency Identifier Table'!A$2:C$63,3,FALSE)),(VLOOKUP((LEFT(D2514,1)),'Fed. Agency Identifier Table'!A$2:C$63,3,FALSE)),(VLOOKUP((LEFT(D2514,2)),'Fed. Agency Identifier Table'!A$2:C$63,3,FALSE)))))</f>
        <v/>
      </c>
      <c r="I2514" s="150" t="str">
        <f>IF(ISNUMBER(SEARCH("*.unk*",D2514)),"Other Federal Awards",IF(ISERROR(VLOOKUP(D2514,'CFDA Program Titles Table'!A$2:C$2607,3,FALSE)),"",VLOOKUP(D2514,'CFDA Program Titles Table'!A$2:C$2607,3,FALSE)))</f>
        <v/>
      </c>
      <c r="J2514" s="70"/>
      <c r="K2514" s="70"/>
      <c r="L2514" s="2"/>
      <c r="M2514" s="10"/>
      <c r="N2514" s="10"/>
      <c r="R2514" s="17"/>
      <c r="S2514" s="106" t="str">
        <f>IFERROR(IF(J2514="Y", "Research And Development Programs Cluster:", VLOOKUP(D2514,'Cluster Info'!$A$2:$B$113,2,FALSE)), "Non Cluster:")</f>
        <v>Non Cluster:</v>
      </c>
      <c r="T2514" s="106">
        <f t="shared" si="195"/>
        <v>0</v>
      </c>
      <c r="U2514" s="106">
        <f t="shared" si="197"/>
        <v>0</v>
      </c>
      <c r="V2514" s="106">
        <f t="shared" si="198"/>
        <v>0</v>
      </c>
      <c r="W2514" s="119">
        <f t="shared" si="196"/>
        <v>0</v>
      </c>
      <c r="X2514" s="106">
        <f t="shared" si="199"/>
        <v>0</v>
      </c>
    </row>
    <row r="2515" spans="1:24" ht="14">
      <c r="A2515" s="198"/>
      <c r="D2515" s="1"/>
      <c r="E2515" s="1"/>
      <c r="F2515" s="187"/>
      <c r="G2515" s="187"/>
      <c r="H2515" s="80" t="str">
        <f>IF(ISERROR(IF(ISERROR(VLOOKUP((LEFT(D2515,2)),'Fed. Agency Identifier Table'!A$2:C$63,3,FALSE)),(VLOOKUP((LEFT(D2515,1)),'Fed. Agency Identifier Table'!A$2:C$63,3,FALSE)),(VLOOKUP((LEFT(D2515,2)),'Fed. Agency Identifier Table'!A$2:C$63,3,FALSE)))),"",(IF(ISERROR(VLOOKUP((LEFT(D2515,2)),'Fed. Agency Identifier Table'!A$2:C$63,3,FALSE)),(VLOOKUP((LEFT(D2515,1)),'Fed. Agency Identifier Table'!A$2:C$63,3,FALSE)),(VLOOKUP((LEFT(D2515,2)),'Fed. Agency Identifier Table'!A$2:C$63,3,FALSE)))))</f>
        <v/>
      </c>
      <c r="I2515" s="150" t="str">
        <f>IF(ISNUMBER(SEARCH("*.unk*",D2515)),"Other Federal Awards",IF(ISERROR(VLOOKUP(D2515,'CFDA Program Titles Table'!A$2:C$2607,3,FALSE)),"",VLOOKUP(D2515,'CFDA Program Titles Table'!A$2:C$2607,3,FALSE)))</f>
        <v/>
      </c>
      <c r="J2515" s="70"/>
      <c r="K2515" s="70"/>
      <c r="L2515" s="2"/>
      <c r="M2515" s="10"/>
      <c r="N2515" s="10"/>
      <c r="R2515" s="17"/>
      <c r="S2515" s="106" t="str">
        <f>IFERROR(IF(J2515="Y", "Research And Development Programs Cluster:", VLOOKUP(D2515,'Cluster Info'!$A$2:$B$113,2,FALSE)), "Non Cluster:")</f>
        <v>Non Cluster:</v>
      </c>
      <c r="T2515" s="106">
        <f t="shared" si="195"/>
        <v>0</v>
      </c>
      <c r="U2515" s="106">
        <f t="shared" si="197"/>
        <v>0</v>
      </c>
      <c r="V2515" s="106">
        <f t="shared" si="198"/>
        <v>0</v>
      </c>
      <c r="W2515" s="119">
        <f t="shared" si="196"/>
        <v>0</v>
      </c>
      <c r="X2515" s="106">
        <f t="shared" si="199"/>
        <v>0</v>
      </c>
    </row>
    <row r="2516" spans="1:24" ht="14">
      <c r="A2516" s="198"/>
      <c r="D2516" s="1"/>
      <c r="E2516" s="1"/>
      <c r="F2516" s="187"/>
      <c r="G2516" s="187"/>
      <c r="H2516" s="80" t="str">
        <f>IF(ISERROR(IF(ISERROR(VLOOKUP((LEFT(D2516,2)),'Fed. Agency Identifier Table'!A$2:C$63,3,FALSE)),(VLOOKUP((LEFT(D2516,1)),'Fed. Agency Identifier Table'!A$2:C$63,3,FALSE)),(VLOOKUP((LEFT(D2516,2)),'Fed. Agency Identifier Table'!A$2:C$63,3,FALSE)))),"",(IF(ISERROR(VLOOKUP((LEFT(D2516,2)),'Fed. Agency Identifier Table'!A$2:C$63,3,FALSE)),(VLOOKUP((LEFT(D2516,1)),'Fed. Agency Identifier Table'!A$2:C$63,3,FALSE)),(VLOOKUP((LEFT(D2516,2)),'Fed. Agency Identifier Table'!A$2:C$63,3,FALSE)))))</f>
        <v/>
      </c>
      <c r="I2516" s="150" t="str">
        <f>IF(ISNUMBER(SEARCH("*.unk*",D2516)),"Other Federal Awards",IF(ISERROR(VLOOKUP(D2516,'CFDA Program Titles Table'!A$2:C$2607,3,FALSE)),"",VLOOKUP(D2516,'CFDA Program Titles Table'!A$2:C$2607,3,FALSE)))</f>
        <v/>
      </c>
      <c r="J2516" s="70"/>
      <c r="K2516" s="70"/>
      <c r="L2516" s="2"/>
      <c r="M2516" s="10"/>
      <c r="N2516" s="10"/>
      <c r="R2516" s="17"/>
      <c r="S2516" s="106" t="str">
        <f>IFERROR(IF(J2516="Y", "Research And Development Programs Cluster:", VLOOKUP(D2516,'Cluster Info'!$A$2:$B$113,2,FALSE)), "Non Cluster:")</f>
        <v>Non Cluster:</v>
      </c>
      <c r="T2516" s="106">
        <f t="shared" si="195"/>
        <v>0</v>
      </c>
      <c r="U2516" s="106">
        <f t="shared" si="197"/>
        <v>0</v>
      </c>
      <c r="V2516" s="106">
        <f t="shared" si="198"/>
        <v>0</v>
      </c>
      <c r="W2516" s="119">
        <f t="shared" si="196"/>
        <v>0</v>
      </c>
      <c r="X2516" s="106">
        <f t="shared" si="199"/>
        <v>0</v>
      </c>
    </row>
    <row r="2517" spans="1:24" ht="14">
      <c r="A2517" s="198"/>
      <c r="D2517" s="1"/>
      <c r="E2517" s="1"/>
      <c r="F2517" s="187"/>
      <c r="G2517" s="187"/>
      <c r="H2517" s="80" t="str">
        <f>IF(ISERROR(IF(ISERROR(VLOOKUP((LEFT(D2517,2)),'Fed. Agency Identifier Table'!A$2:C$63,3,FALSE)),(VLOOKUP((LEFT(D2517,1)),'Fed. Agency Identifier Table'!A$2:C$63,3,FALSE)),(VLOOKUP((LEFT(D2517,2)),'Fed. Agency Identifier Table'!A$2:C$63,3,FALSE)))),"",(IF(ISERROR(VLOOKUP((LEFT(D2517,2)),'Fed. Agency Identifier Table'!A$2:C$63,3,FALSE)),(VLOOKUP((LEFT(D2517,1)),'Fed. Agency Identifier Table'!A$2:C$63,3,FALSE)),(VLOOKUP((LEFT(D2517,2)),'Fed. Agency Identifier Table'!A$2:C$63,3,FALSE)))))</f>
        <v/>
      </c>
      <c r="I2517" s="150" t="str">
        <f>IF(ISNUMBER(SEARCH("*.unk*",D2517)),"Other Federal Awards",IF(ISERROR(VLOOKUP(D2517,'CFDA Program Titles Table'!A$2:C$2607,3,FALSE)),"",VLOOKUP(D2517,'CFDA Program Titles Table'!A$2:C$2607,3,FALSE)))</f>
        <v/>
      </c>
      <c r="J2517" s="70"/>
      <c r="K2517" s="70"/>
      <c r="L2517" s="2"/>
      <c r="M2517" s="10"/>
      <c r="N2517" s="10"/>
      <c r="R2517" s="17"/>
      <c r="S2517" s="106" t="str">
        <f>IFERROR(IF(J2517="Y", "Research And Development Programs Cluster:", VLOOKUP(D2517,'Cluster Info'!$A$2:$B$113,2,FALSE)), "Non Cluster:")</f>
        <v>Non Cluster:</v>
      </c>
      <c r="T2517" s="106">
        <f t="shared" si="195"/>
        <v>0</v>
      </c>
      <c r="U2517" s="106">
        <f t="shared" si="197"/>
        <v>0</v>
      </c>
      <c r="V2517" s="106">
        <f t="shared" si="198"/>
        <v>0</v>
      </c>
      <c r="W2517" s="119">
        <f t="shared" si="196"/>
        <v>0</v>
      </c>
      <c r="X2517" s="106">
        <f t="shared" si="199"/>
        <v>0</v>
      </c>
    </row>
    <row r="2518" spans="1:24" ht="14">
      <c r="A2518" s="198"/>
      <c r="D2518" s="1"/>
      <c r="E2518" s="1"/>
      <c r="F2518" s="187"/>
      <c r="G2518" s="187"/>
      <c r="H2518" s="80" t="str">
        <f>IF(ISERROR(IF(ISERROR(VLOOKUP((LEFT(D2518,2)),'Fed. Agency Identifier Table'!A$2:C$63,3,FALSE)),(VLOOKUP((LEFT(D2518,1)),'Fed. Agency Identifier Table'!A$2:C$63,3,FALSE)),(VLOOKUP((LEFT(D2518,2)),'Fed. Agency Identifier Table'!A$2:C$63,3,FALSE)))),"",(IF(ISERROR(VLOOKUP((LEFT(D2518,2)),'Fed. Agency Identifier Table'!A$2:C$63,3,FALSE)),(VLOOKUP((LEFT(D2518,1)),'Fed. Agency Identifier Table'!A$2:C$63,3,FALSE)),(VLOOKUP((LEFT(D2518,2)),'Fed. Agency Identifier Table'!A$2:C$63,3,FALSE)))))</f>
        <v/>
      </c>
      <c r="I2518" s="150" t="str">
        <f>IF(ISNUMBER(SEARCH("*.unk*",D2518)),"Other Federal Awards",IF(ISERROR(VLOOKUP(D2518,'CFDA Program Titles Table'!A$2:C$2607,3,FALSE)),"",VLOOKUP(D2518,'CFDA Program Titles Table'!A$2:C$2607,3,FALSE)))</f>
        <v/>
      </c>
      <c r="J2518" s="70"/>
      <c r="K2518" s="70"/>
      <c r="L2518" s="2"/>
      <c r="M2518" s="10"/>
      <c r="N2518" s="10"/>
      <c r="R2518" s="17"/>
      <c r="S2518" s="106" t="str">
        <f>IFERROR(IF(J2518="Y", "Research And Development Programs Cluster:", VLOOKUP(D2518,'Cluster Info'!$A$2:$B$113,2,FALSE)), "Non Cluster:")</f>
        <v>Non Cluster:</v>
      </c>
      <c r="T2518" s="106">
        <f t="shared" si="195"/>
        <v>0</v>
      </c>
      <c r="U2518" s="106">
        <f t="shared" si="197"/>
        <v>0</v>
      </c>
      <c r="V2518" s="106">
        <f t="shared" si="198"/>
        <v>0</v>
      </c>
      <c r="W2518" s="119">
        <f t="shared" si="196"/>
        <v>0</v>
      </c>
      <c r="X2518" s="106">
        <f t="shared" si="199"/>
        <v>0</v>
      </c>
    </row>
    <row r="2519" spans="1:24" ht="14">
      <c r="A2519" s="198"/>
      <c r="D2519" s="1"/>
      <c r="E2519" s="1"/>
      <c r="F2519" s="187"/>
      <c r="G2519" s="187"/>
      <c r="H2519" s="80" t="str">
        <f>IF(ISERROR(IF(ISERROR(VLOOKUP((LEFT(D2519,2)),'Fed. Agency Identifier Table'!A$2:C$63,3,FALSE)),(VLOOKUP((LEFT(D2519,1)),'Fed. Agency Identifier Table'!A$2:C$63,3,FALSE)),(VLOOKUP((LEFT(D2519,2)),'Fed. Agency Identifier Table'!A$2:C$63,3,FALSE)))),"",(IF(ISERROR(VLOOKUP((LEFT(D2519,2)),'Fed. Agency Identifier Table'!A$2:C$63,3,FALSE)),(VLOOKUP((LEFT(D2519,1)),'Fed. Agency Identifier Table'!A$2:C$63,3,FALSE)),(VLOOKUP((LEFT(D2519,2)),'Fed. Agency Identifier Table'!A$2:C$63,3,FALSE)))))</f>
        <v/>
      </c>
      <c r="I2519" s="150" t="str">
        <f>IF(ISNUMBER(SEARCH("*.unk*",D2519)),"Other Federal Awards",IF(ISERROR(VLOOKUP(D2519,'CFDA Program Titles Table'!A$2:C$2607,3,FALSE)),"",VLOOKUP(D2519,'CFDA Program Titles Table'!A$2:C$2607,3,FALSE)))</f>
        <v/>
      </c>
      <c r="J2519" s="70"/>
      <c r="K2519" s="70"/>
      <c r="L2519" s="2"/>
      <c r="M2519" s="10"/>
      <c r="N2519" s="10"/>
      <c r="R2519" s="17"/>
      <c r="S2519" s="106" t="str">
        <f>IFERROR(IF(J2519="Y", "Research And Development Programs Cluster:", VLOOKUP(D2519,'Cluster Info'!$A$2:$B$113,2,FALSE)), "Non Cluster:")</f>
        <v>Non Cluster:</v>
      </c>
      <c r="T2519" s="106">
        <f t="shared" si="195"/>
        <v>0</v>
      </c>
      <c r="U2519" s="106">
        <f t="shared" si="197"/>
        <v>0</v>
      </c>
      <c r="V2519" s="106">
        <f t="shared" si="198"/>
        <v>0</v>
      </c>
      <c r="W2519" s="119">
        <f t="shared" si="196"/>
        <v>0</v>
      </c>
      <c r="X2519" s="106">
        <f t="shared" si="199"/>
        <v>0</v>
      </c>
    </row>
    <row r="2520" spans="1:24" ht="14">
      <c r="A2520" s="198"/>
      <c r="D2520" s="1"/>
      <c r="E2520" s="1"/>
      <c r="F2520" s="187"/>
      <c r="G2520" s="187"/>
      <c r="H2520" s="80" t="str">
        <f>IF(ISERROR(IF(ISERROR(VLOOKUP((LEFT(D2520,2)),'Fed. Agency Identifier Table'!A$2:C$63,3,FALSE)),(VLOOKUP((LEFT(D2520,1)),'Fed. Agency Identifier Table'!A$2:C$63,3,FALSE)),(VLOOKUP((LEFT(D2520,2)),'Fed. Agency Identifier Table'!A$2:C$63,3,FALSE)))),"",(IF(ISERROR(VLOOKUP((LEFT(D2520,2)),'Fed. Agency Identifier Table'!A$2:C$63,3,FALSE)),(VLOOKUP((LEFT(D2520,1)),'Fed. Agency Identifier Table'!A$2:C$63,3,FALSE)),(VLOOKUP((LEFT(D2520,2)),'Fed. Agency Identifier Table'!A$2:C$63,3,FALSE)))))</f>
        <v/>
      </c>
      <c r="I2520" s="150" t="str">
        <f>IF(ISNUMBER(SEARCH("*.unk*",D2520)),"Other Federal Awards",IF(ISERROR(VLOOKUP(D2520,'CFDA Program Titles Table'!A$2:C$2607,3,FALSE)),"",VLOOKUP(D2520,'CFDA Program Titles Table'!A$2:C$2607,3,FALSE)))</f>
        <v/>
      </c>
      <c r="J2520" s="70"/>
      <c r="K2520" s="70"/>
      <c r="L2520" s="2"/>
      <c r="M2520" s="10"/>
      <c r="N2520" s="10"/>
      <c r="R2520" s="17"/>
      <c r="S2520" s="106" t="str">
        <f>IFERROR(IF(J2520="Y", "Research And Development Programs Cluster:", VLOOKUP(D2520,'Cluster Info'!$A$2:$B$113,2,FALSE)), "Non Cluster:")</f>
        <v>Non Cluster:</v>
      </c>
      <c r="T2520" s="106">
        <f t="shared" si="195"/>
        <v>0</v>
      </c>
      <c r="U2520" s="106">
        <f t="shared" si="197"/>
        <v>0</v>
      </c>
      <c r="V2520" s="106">
        <f t="shared" si="198"/>
        <v>0</v>
      </c>
      <c r="W2520" s="119">
        <f t="shared" si="196"/>
        <v>0</v>
      </c>
      <c r="X2520" s="106">
        <f t="shared" si="199"/>
        <v>0</v>
      </c>
    </row>
    <row r="2521" spans="1:24" ht="14">
      <c r="A2521" s="198"/>
      <c r="D2521" s="1"/>
      <c r="E2521" s="1"/>
      <c r="F2521" s="187"/>
      <c r="G2521" s="187"/>
      <c r="H2521" s="80" t="str">
        <f>IF(ISERROR(IF(ISERROR(VLOOKUP((LEFT(D2521,2)),'Fed. Agency Identifier Table'!A$2:C$63,3,FALSE)),(VLOOKUP((LEFT(D2521,1)),'Fed. Agency Identifier Table'!A$2:C$63,3,FALSE)),(VLOOKUP((LEFT(D2521,2)),'Fed. Agency Identifier Table'!A$2:C$63,3,FALSE)))),"",(IF(ISERROR(VLOOKUP((LEFT(D2521,2)),'Fed. Agency Identifier Table'!A$2:C$63,3,FALSE)),(VLOOKUP((LEFT(D2521,1)),'Fed. Agency Identifier Table'!A$2:C$63,3,FALSE)),(VLOOKUP((LEFT(D2521,2)),'Fed. Agency Identifier Table'!A$2:C$63,3,FALSE)))))</f>
        <v/>
      </c>
      <c r="I2521" s="150" t="str">
        <f>IF(ISNUMBER(SEARCH("*.unk*",D2521)),"Other Federal Awards",IF(ISERROR(VLOOKUP(D2521,'CFDA Program Titles Table'!A$2:C$2607,3,FALSE)),"",VLOOKUP(D2521,'CFDA Program Titles Table'!A$2:C$2607,3,FALSE)))</f>
        <v/>
      </c>
      <c r="J2521" s="70"/>
      <c r="K2521" s="70"/>
      <c r="L2521" s="2"/>
      <c r="M2521" s="10"/>
      <c r="N2521" s="10"/>
      <c r="R2521" s="17"/>
      <c r="S2521" s="106" t="str">
        <f>IFERROR(IF(J2521="Y", "Research And Development Programs Cluster:", VLOOKUP(D2521,'Cluster Info'!$A$2:$B$113,2,FALSE)), "Non Cluster:")</f>
        <v>Non Cluster:</v>
      </c>
      <c r="T2521" s="106">
        <f t="shared" si="195"/>
        <v>0</v>
      </c>
      <c r="U2521" s="106">
        <f t="shared" si="197"/>
        <v>0</v>
      </c>
      <c r="V2521" s="106">
        <f t="shared" si="198"/>
        <v>0</v>
      </c>
      <c r="W2521" s="119">
        <f t="shared" si="196"/>
        <v>0</v>
      </c>
      <c r="X2521" s="106">
        <f t="shared" si="199"/>
        <v>0</v>
      </c>
    </row>
    <row r="2522" spans="1:24" ht="14">
      <c r="A2522" s="198"/>
      <c r="D2522" s="1"/>
      <c r="E2522" s="1"/>
      <c r="F2522" s="187"/>
      <c r="G2522" s="187"/>
      <c r="H2522" s="80" t="str">
        <f>IF(ISERROR(IF(ISERROR(VLOOKUP((LEFT(D2522,2)),'Fed. Agency Identifier Table'!A$2:C$63,3,FALSE)),(VLOOKUP((LEFT(D2522,1)),'Fed. Agency Identifier Table'!A$2:C$63,3,FALSE)),(VLOOKUP((LEFT(D2522,2)),'Fed. Agency Identifier Table'!A$2:C$63,3,FALSE)))),"",(IF(ISERROR(VLOOKUP((LEFT(D2522,2)),'Fed. Agency Identifier Table'!A$2:C$63,3,FALSE)),(VLOOKUP((LEFT(D2522,1)),'Fed. Agency Identifier Table'!A$2:C$63,3,FALSE)),(VLOOKUP((LEFT(D2522,2)),'Fed. Agency Identifier Table'!A$2:C$63,3,FALSE)))))</f>
        <v/>
      </c>
      <c r="I2522" s="150" t="str">
        <f>IF(ISNUMBER(SEARCH("*.unk*",D2522)),"Other Federal Awards",IF(ISERROR(VLOOKUP(D2522,'CFDA Program Titles Table'!A$2:C$2607,3,FALSE)),"",VLOOKUP(D2522,'CFDA Program Titles Table'!A$2:C$2607,3,FALSE)))</f>
        <v/>
      </c>
      <c r="J2522" s="70"/>
      <c r="K2522" s="70"/>
      <c r="L2522" s="2"/>
      <c r="M2522" s="10"/>
      <c r="N2522" s="10"/>
      <c r="R2522" s="17"/>
      <c r="S2522" s="106" t="str">
        <f>IFERROR(IF(J2522="Y", "Research And Development Programs Cluster:", VLOOKUP(D2522,'Cluster Info'!$A$2:$B$113,2,FALSE)), "Non Cluster:")</f>
        <v>Non Cluster:</v>
      </c>
      <c r="T2522" s="106">
        <f t="shared" si="195"/>
        <v>0</v>
      </c>
      <c r="U2522" s="106">
        <f t="shared" si="197"/>
        <v>0</v>
      </c>
      <c r="V2522" s="106">
        <f t="shared" si="198"/>
        <v>0</v>
      </c>
      <c r="W2522" s="119">
        <f t="shared" si="196"/>
        <v>0</v>
      </c>
      <c r="X2522" s="106">
        <f t="shared" si="199"/>
        <v>0</v>
      </c>
    </row>
    <row r="2523" spans="1:24" ht="14">
      <c r="A2523" s="198"/>
      <c r="D2523" s="1"/>
      <c r="E2523" s="1"/>
      <c r="F2523" s="187"/>
      <c r="G2523" s="187"/>
      <c r="H2523" s="80" t="str">
        <f>IF(ISERROR(IF(ISERROR(VLOOKUP((LEFT(D2523,2)),'Fed. Agency Identifier Table'!A$2:C$63,3,FALSE)),(VLOOKUP((LEFT(D2523,1)),'Fed. Agency Identifier Table'!A$2:C$63,3,FALSE)),(VLOOKUP((LEFT(D2523,2)),'Fed. Agency Identifier Table'!A$2:C$63,3,FALSE)))),"",(IF(ISERROR(VLOOKUP((LEFT(D2523,2)),'Fed. Agency Identifier Table'!A$2:C$63,3,FALSE)),(VLOOKUP((LEFT(D2523,1)),'Fed. Agency Identifier Table'!A$2:C$63,3,FALSE)),(VLOOKUP((LEFT(D2523,2)),'Fed. Agency Identifier Table'!A$2:C$63,3,FALSE)))))</f>
        <v/>
      </c>
      <c r="I2523" s="150" t="str">
        <f>IF(ISNUMBER(SEARCH("*.unk*",D2523)),"Other Federal Awards",IF(ISERROR(VLOOKUP(D2523,'CFDA Program Titles Table'!A$2:C$2607,3,FALSE)),"",VLOOKUP(D2523,'CFDA Program Titles Table'!A$2:C$2607,3,FALSE)))</f>
        <v/>
      </c>
      <c r="J2523" s="70"/>
      <c r="K2523" s="70"/>
      <c r="L2523" s="2"/>
      <c r="M2523" s="10"/>
      <c r="N2523" s="10"/>
      <c r="R2523" s="17"/>
      <c r="S2523" s="106" t="str">
        <f>IFERROR(IF(J2523="Y", "Research And Development Programs Cluster:", VLOOKUP(D2523,'Cluster Info'!$A$2:$B$113,2,FALSE)), "Non Cluster:")</f>
        <v>Non Cluster:</v>
      </c>
      <c r="T2523" s="106">
        <f t="shared" si="195"/>
        <v>0</v>
      </c>
      <c r="U2523" s="106">
        <f t="shared" si="197"/>
        <v>0</v>
      </c>
      <c r="V2523" s="106">
        <f t="shared" si="198"/>
        <v>0</v>
      </c>
      <c r="W2523" s="119">
        <f t="shared" si="196"/>
        <v>0</v>
      </c>
      <c r="X2523" s="106">
        <f t="shared" si="199"/>
        <v>0</v>
      </c>
    </row>
    <row r="2524" spans="1:24" ht="14">
      <c r="A2524" s="198"/>
      <c r="D2524" s="1"/>
      <c r="E2524" s="1"/>
      <c r="F2524" s="187"/>
      <c r="G2524" s="187"/>
      <c r="H2524" s="80" t="str">
        <f>IF(ISERROR(IF(ISERROR(VLOOKUP((LEFT(D2524,2)),'Fed. Agency Identifier Table'!A$2:C$63,3,FALSE)),(VLOOKUP((LEFT(D2524,1)),'Fed. Agency Identifier Table'!A$2:C$63,3,FALSE)),(VLOOKUP((LEFT(D2524,2)),'Fed. Agency Identifier Table'!A$2:C$63,3,FALSE)))),"",(IF(ISERROR(VLOOKUP((LEFT(D2524,2)),'Fed. Agency Identifier Table'!A$2:C$63,3,FALSE)),(VLOOKUP((LEFT(D2524,1)),'Fed. Agency Identifier Table'!A$2:C$63,3,FALSE)),(VLOOKUP((LEFT(D2524,2)),'Fed. Agency Identifier Table'!A$2:C$63,3,FALSE)))))</f>
        <v/>
      </c>
      <c r="I2524" s="150" t="str">
        <f>IF(ISNUMBER(SEARCH("*.unk*",D2524)),"Other Federal Awards",IF(ISERROR(VLOOKUP(D2524,'CFDA Program Titles Table'!A$2:C$2607,3,FALSE)),"",VLOOKUP(D2524,'CFDA Program Titles Table'!A$2:C$2607,3,FALSE)))</f>
        <v/>
      </c>
      <c r="J2524" s="70"/>
      <c r="K2524" s="70"/>
      <c r="L2524" s="2"/>
      <c r="M2524" s="10"/>
      <c r="N2524" s="10"/>
      <c r="R2524" s="17"/>
      <c r="S2524" s="106" t="str">
        <f>IFERROR(IF(J2524="Y", "Research And Development Programs Cluster:", VLOOKUP(D2524,'Cluster Info'!$A$2:$B$113,2,FALSE)), "Non Cluster:")</f>
        <v>Non Cluster:</v>
      </c>
      <c r="T2524" s="106">
        <f t="shared" si="195"/>
        <v>0</v>
      </c>
      <c r="U2524" s="106">
        <f t="shared" si="197"/>
        <v>0</v>
      </c>
      <c r="V2524" s="106">
        <f t="shared" si="198"/>
        <v>0</v>
      </c>
      <c r="W2524" s="119">
        <f t="shared" si="196"/>
        <v>0</v>
      </c>
      <c r="X2524" s="106">
        <f t="shared" si="199"/>
        <v>0</v>
      </c>
    </row>
    <row r="2525" spans="1:24" ht="14">
      <c r="A2525" s="198"/>
      <c r="D2525" s="1"/>
      <c r="E2525" s="1"/>
      <c r="F2525" s="187"/>
      <c r="G2525" s="187"/>
      <c r="H2525" s="80" t="str">
        <f>IF(ISERROR(IF(ISERROR(VLOOKUP((LEFT(D2525,2)),'Fed. Agency Identifier Table'!A$2:C$63,3,FALSE)),(VLOOKUP((LEFT(D2525,1)),'Fed. Agency Identifier Table'!A$2:C$63,3,FALSE)),(VLOOKUP((LEFT(D2525,2)),'Fed. Agency Identifier Table'!A$2:C$63,3,FALSE)))),"",(IF(ISERROR(VLOOKUP((LEFT(D2525,2)),'Fed. Agency Identifier Table'!A$2:C$63,3,FALSE)),(VLOOKUP((LEFT(D2525,1)),'Fed. Agency Identifier Table'!A$2:C$63,3,FALSE)),(VLOOKUP((LEFT(D2525,2)),'Fed. Agency Identifier Table'!A$2:C$63,3,FALSE)))))</f>
        <v/>
      </c>
      <c r="I2525" s="150" t="str">
        <f>IF(ISNUMBER(SEARCH("*.unk*",D2525)),"Other Federal Awards",IF(ISERROR(VLOOKUP(D2525,'CFDA Program Titles Table'!A$2:C$2607,3,FALSE)),"",VLOOKUP(D2525,'CFDA Program Titles Table'!A$2:C$2607,3,FALSE)))</f>
        <v/>
      </c>
      <c r="J2525" s="70"/>
      <c r="K2525" s="70"/>
      <c r="L2525" s="2"/>
      <c r="M2525" s="10"/>
      <c r="N2525" s="10"/>
      <c r="R2525" s="17"/>
      <c r="S2525" s="106" t="str">
        <f>IFERROR(IF(J2525="Y", "Research And Development Programs Cluster:", VLOOKUP(D2525,'Cluster Info'!$A$2:$B$113,2,FALSE)), "Non Cluster:")</f>
        <v>Non Cluster:</v>
      </c>
      <c r="T2525" s="106">
        <f t="shared" si="195"/>
        <v>0</v>
      </c>
      <c r="U2525" s="106">
        <f t="shared" si="197"/>
        <v>0</v>
      </c>
      <c r="V2525" s="106">
        <f t="shared" si="198"/>
        <v>0</v>
      </c>
      <c r="W2525" s="119">
        <f t="shared" si="196"/>
        <v>0</v>
      </c>
      <c r="X2525" s="106">
        <f t="shared" si="199"/>
        <v>0</v>
      </c>
    </row>
    <row r="2526" spans="1:24" ht="14">
      <c r="A2526" s="198"/>
      <c r="D2526" s="1"/>
      <c r="E2526" s="1"/>
      <c r="F2526" s="187"/>
      <c r="G2526" s="187"/>
      <c r="H2526" s="80" t="str">
        <f>IF(ISERROR(IF(ISERROR(VLOOKUP((LEFT(D2526,2)),'Fed. Agency Identifier Table'!A$2:C$63,3,FALSE)),(VLOOKUP((LEFT(D2526,1)),'Fed. Agency Identifier Table'!A$2:C$63,3,FALSE)),(VLOOKUP((LEFT(D2526,2)),'Fed. Agency Identifier Table'!A$2:C$63,3,FALSE)))),"",(IF(ISERROR(VLOOKUP((LEFT(D2526,2)),'Fed. Agency Identifier Table'!A$2:C$63,3,FALSE)),(VLOOKUP((LEFT(D2526,1)),'Fed. Agency Identifier Table'!A$2:C$63,3,FALSE)),(VLOOKUP((LEFT(D2526,2)),'Fed. Agency Identifier Table'!A$2:C$63,3,FALSE)))))</f>
        <v/>
      </c>
      <c r="I2526" s="150" t="str">
        <f>IF(ISNUMBER(SEARCH("*.unk*",D2526)),"Other Federal Awards",IF(ISERROR(VLOOKUP(D2526,'CFDA Program Titles Table'!A$2:C$2607,3,FALSE)),"",VLOOKUP(D2526,'CFDA Program Titles Table'!A$2:C$2607,3,FALSE)))</f>
        <v/>
      </c>
      <c r="J2526" s="70"/>
      <c r="K2526" s="70"/>
      <c r="L2526" s="2"/>
      <c r="M2526" s="10"/>
      <c r="N2526" s="10"/>
      <c r="R2526" s="17"/>
      <c r="S2526" s="106" t="str">
        <f>IFERROR(IF(J2526="Y", "Research And Development Programs Cluster:", VLOOKUP(D2526,'Cluster Info'!$A$2:$B$113,2,FALSE)), "Non Cluster:")</f>
        <v>Non Cluster:</v>
      </c>
      <c r="T2526" s="106">
        <f t="shared" si="195"/>
        <v>0</v>
      </c>
      <c r="U2526" s="106">
        <f t="shared" si="197"/>
        <v>0</v>
      </c>
      <c r="V2526" s="106">
        <f t="shared" si="198"/>
        <v>0</v>
      </c>
      <c r="W2526" s="119">
        <f t="shared" si="196"/>
        <v>0</v>
      </c>
      <c r="X2526" s="106">
        <f t="shared" si="199"/>
        <v>0</v>
      </c>
    </row>
    <row r="2527" spans="1:24" ht="14">
      <c r="A2527" s="198"/>
      <c r="D2527" s="1"/>
      <c r="E2527" s="1"/>
      <c r="F2527" s="187"/>
      <c r="G2527" s="187"/>
      <c r="H2527" s="80" t="str">
        <f>IF(ISERROR(IF(ISERROR(VLOOKUP((LEFT(D2527,2)),'Fed. Agency Identifier Table'!A$2:C$63,3,FALSE)),(VLOOKUP((LEFT(D2527,1)),'Fed. Agency Identifier Table'!A$2:C$63,3,FALSE)),(VLOOKUP((LEFT(D2527,2)),'Fed. Agency Identifier Table'!A$2:C$63,3,FALSE)))),"",(IF(ISERROR(VLOOKUP((LEFT(D2527,2)),'Fed. Agency Identifier Table'!A$2:C$63,3,FALSE)),(VLOOKUP((LEFT(D2527,1)),'Fed. Agency Identifier Table'!A$2:C$63,3,FALSE)),(VLOOKUP((LEFT(D2527,2)),'Fed. Agency Identifier Table'!A$2:C$63,3,FALSE)))))</f>
        <v/>
      </c>
      <c r="I2527" s="150" t="str">
        <f>IF(ISNUMBER(SEARCH("*.unk*",D2527)),"Other Federal Awards",IF(ISERROR(VLOOKUP(D2527,'CFDA Program Titles Table'!A$2:C$2607,3,FALSE)),"",VLOOKUP(D2527,'CFDA Program Titles Table'!A$2:C$2607,3,FALSE)))</f>
        <v/>
      </c>
      <c r="J2527" s="70"/>
      <c r="K2527" s="70"/>
      <c r="L2527" s="2"/>
      <c r="M2527" s="10"/>
      <c r="N2527" s="10"/>
      <c r="R2527" s="17"/>
      <c r="S2527" s="106" t="str">
        <f>IFERROR(IF(J2527="Y", "Research And Development Programs Cluster:", VLOOKUP(D2527,'Cluster Info'!$A$2:$B$113,2,FALSE)), "Non Cluster:")</f>
        <v>Non Cluster:</v>
      </c>
      <c r="T2527" s="106">
        <f t="shared" si="195"/>
        <v>0</v>
      </c>
      <c r="U2527" s="106">
        <f t="shared" si="197"/>
        <v>0</v>
      </c>
      <c r="V2527" s="106">
        <f t="shared" si="198"/>
        <v>0</v>
      </c>
      <c r="W2527" s="119">
        <f t="shared" si="196"/>
        <v>0</v>
      </c>
      <c r="X2527" s="106">
        <f t="shared" si="199"/>
        <v>0</v>
      </c>
    </row>
    <row r="2528" spans="1:24" ht="14">
      <c r="A2528" s="198"/>
      <c r="D2528" s="1"/>
      <c r="E2528" s="1"/>
      <c r="F2528" s="187"/>
      <c r="G2528" s="187"/>
      <c r="H2528" s="80" t="str">
        <f>IF(ISERROR(IF(ISERROR(VLOOKUP((LEFT(D2528,2)),'Fed. Agency Identifier Table'!A$2:C$63,3,FALSE)),(VLOOKUP((LEFT(D2528,1)),'Fed. Agency Identifier Table'!A$2:C$63,3,FALSE)),(VLOOKUP((LEFT(D2528,2)),'Fed. Agency Identifier Table'!A$2:C$63,3,FALSE)))),"",(IF(ISERROR(VLOOKUP((LEFT(D2528,2)),'Fed. Agency Identifier Table'!A$2:C$63,3,FALSE)),(VLOOKUP((LEFT(D2528,1)),'Fed. Agency Identifier Table'!A$2:C$63,3,FALSE)),(VLOOKUP((LEFT(D2528,2)),'Fed. Agency Identifier Table'!A$2:C$63,3,FALSE)))))</f>
        <v/>
      </c>
      <c r="I2528" s="150" t="str">
        <f>IF(ISNUMBER(SEARCH("*.unk*",D2528)),"Other Federal Awards",IF(ISERROR(VLOOKUP(D2528,'CFDA Program Titles Table'!A$2:C$2607,3,FALSE)),"",VLOOKUP(D2528,'CFDA Program Titles Table'!A$2:C$2607,3,FALSE)))</f>
        <v/>
      </c>
      <c r="J2528" s="70"/>
      <c r="K2528" s="70"/>
      <c r="L2528" s="2"/>
      <c r="M2528" s="10"/>
      <c r="N2528" s="10"/>
      <c r="R2528" s="17"/>
      <c r="S2528" s="106" t="str">
        <f>IFERROR(IF(J2528="Y", "Research And Development Programs Cluster:", VLOOKUP(D2528,'Cluster Info'!$A$2:$B$113,2,FALSE)), "Non Cluster:")</f>
        <v>Non Cluster:</v>
      </c>
      <c r="T2528" s="106">
        <f t="shared" si="195"/>
        <v>0</v>
      </c>
      <c r="U2528" s="106">
        <f t="shared" si="197"/>
        <v>0</v>
      </c>
      <c r="V2528" s="106">
        <f t="shared" si="198"/>
        <v>0</v>
      </c>
      <c r="W2528" s="119">
        <f t="shared" si="196"/>
        <v>0</v>
      </c>
      <c r="X2528" s="106">
        <f t="shared" si="199"/>
        <v>0</v>
      </c>
    </row>
    <row r="2529" spans="1:24" ht="14">
      <c r="A2529" s="198"/>
      <c r="D2529" s="1"/>
      <c r="E2529" s="1"/>
      <c r="F2529" s="187"/>
      <c r="G2529" s="187"/>
      <c r="H2529" s="80" t="str">
        <f>IF(ISERROR(IF(ISERROR(VLOOKUP((LEFT(D2529,2)),'Fed. Agency Identifier Table'!A$2:C$63,3,FALSE)),(VLOOKUP((LEFT(D2529,1)),'Fed. Agency Identifier Table'!A$2:C$63,3,FALSE)),(VLOOKUP((LEFT(D2529,2)),'Fed. Agency Identifier Table'!A$2:C$63,3,FALSE)))),"",(IF(ISERROR(VLOOKUP((LEFT(D2529,2)),'Fed. Agency Identifier Table'!A$2:C$63,3,FALSE)),(VLOOKUP((LEFT(D2529,1)),'Fed. Agency Identifier Table'!A$2:C$63,3,FALSE)),(VLOOKUP((LEFT(D2529,2)),'Fed. Agency Identifier Table'!A$2:C$63,3,FALSE)))))</f>
        <v/>
      </c>
      <c r="I2529" s="150" t="str">
        <f>IF(ISNUMBER(SEARCH("*.unk*",D2529)),"Other Federal Awards",IF(ISERROR(VLOOKUP(D2529,'CFDA Program Titles Table'!A$2:C$2607,3,FALSE)),"",VLOOKUP(D2529,'CFDA Program Titles Table'!A$2:C$2607,3,FALSE)))</f>
        <v/>
      </c>
      <c r="J2529" s="70"/>
      <c r="K2529" s="70"/>
      <c r="L2529" s="2"/>
      <c r="M2529" s="10"/>
      <c r="N2529" s="10"/>
      <c r="R2529" s="17"/>
      <c r="S2529" s="106" t="str">
        <f>IFERROR(IF(J2529="Y", "Research And Development Programs Cluster:", VLOOKUP(D2529,'Cluster Info'!$A$2:$B$113,2,FALSE)), "Non Cluster:")</f>
        <v>Non Cluster:</v>
      </c>
      <c r="T2529" s="106">
        <f t="shared" si="195"/>
        <v>0</v>
      </c>
      <c r="U2529" s="106">
        <f t="shared" si="197"/>
        <v>0</v>
      </c>
      <c r="V2529" s="106">
        <f t="shared" si="198"/>
        <v>0</v>
      </c>
      <c r="W2529" s="119">
        <f t="shared" si="196"/>
        <v>0</v>
      </c>
      <c r="X2529" s="106">
        <f t="shared" si="199"/>
        <v>0</v>
      </c>
    </row>
    <row r="2530" spans="1:24" ht="14">
      <c r="A2530" s="198"/>
      <c r="D2530" s="1"/>
      <c r="E2530" s="1"/>
      <c r="F2530" s="187"/>
      <c r="G2530" s="187"/>
      <c r="H2530" s="80" t="str">
        <f>IF(ISERROR(IF(ISERROR(VLOOKUP((LEFT(D2530,2)),'Fed. Agency Identifier Table'!A$2:C$63,3,FALSE)),(VLOOKUP((LEFT(D2530,1)),'Fed. Agency Identifier Table'!A$2:C$63,3,FALSE)),(VLOOKUP((LEFT(D2530,2)),'Fed. Agency Identifier Table'!A$2:C$63,3,FALSE)))),"",(IF(ISERROR(VLOOKUP((LEFT(D2530,2)),'Fed. Agency Identifier Table'!A$2:C$63,3,FALSE)),(VLOOKUP((LEFT(D2530,1)),'Fed. Agency Identifier Table'!A$2:C$63,3,FALSE)),(VLOOKUP((LEFT(D2530,2)),'Fed. Agency Identifier Table'!A$2:C$63,3,FALSE)))))</f>
        <v/>
      </c>
      <c r="I2530" s="150" t="str">
        <f>IF(ISNUMBER(SEARCH("*.unk*",D2530)),"Other Federal Awards",IF(ISERROR(VLOOKUP(D2530,'CFDA Program Titles Table'!A$2:C$2607,3,FALSE)),"",VLOOKUP(D2530,'CFDA Program Titles Table'!A$2:C$2607,3,FALSE)))</f>
        <v/>
      </c>
      <c r="J2530" s="70"/>
      <c r="K2530" s="70"/>
      <c r="L2530" s="2"/>
      <c r="M2530" s="10"/>
      <c r="N2530" s="10"/>
      <c r="R2530" s="17"/>
      <c r="S2530" s="106" t="str">
        <f>IFERROR(IF(J2530="Y", "Research And Development Programs Cluster:", VLOOKUP(D2530,'Cluster Info'!$A$2:$B$113,2,FALSE)), "Non Cluster:")</f>
        <v>Non Cluster:</v>
      </c>
      <c r="T2530" s="106">
        <f t="shared" si="195"/>
        <v>0</v>
      </c>
      <c r="U2530" s="106">
        <f t="shared" si="197"/>
        <v>0</v>
      </c>
      <c r="V2530" s="106">
        <f t="shared" si="198"/>
        <v>0</v>
      </c>
      <c r="W2530" s="119">
        <f t="shared" si="196"/>
        <v>0</v>
      </c>
      <c r="X2530" s="106">
        <f t="shared" si="199"/>
        <v>0</v>
      </c>
    </row>
    <row r="2531" spans="1:24" ht="14">
      <c r="A2531" s="198"/>
      <c r="D2531" s="1"/>
      <c r="E2531" s="1"/>
      <c r="F2531" s="187"/>
      <c r="G2531" s="187"/>
      <c r="H2531" s="80" t="str">
        <f>IF(ISERROR(IF(ISERROR(VLOOKUP((LEFT(D2531,2)),'Fed. Agency Identifier Table'!A$2:C$63,3,FALSE)),(VLOOKUP((LEFT(D2531,1)),'Fed. Agency Identifier Table'!A$2:C$63,3,FALSE)),(VLOOKUP((LEFT(D2531,2)),'Fed. Agency Identifier Table'!A$2:C$63,3,FALSE)))),"",(IF(ISERROR(VLOOKUP((LEFT(D2531,2)),'Fed. Agency Identifier Table'!A$2:C$63,3,FALSE)),(VLOOKUP((LEFT(D2531,1)),'Fed. Agency Identifier Table'!A$2:C$63,3,FALSE)),(VLOOKUP((LEFT(D2531,2)),'Fed. Agency Identifier Table'!A$2:C$63,3,FALSE)))))</f>
        <v/>
      </c>
      <c r="I2531" s="150" t="str">
        <f>IF(ISNUMBER(SEARCH("*.unk*",D2531)),"Other Federal Awards",IF(ISERROR(VLOOKUP(D2531,'CFDA Program Titles Table'!A$2:C$2607,3,FALSE)),"",VLOOKUP(D2531,'CFDA Program Titles Table'!A$2:C$2607,3,FALSE)))</f>
        <v/>
      </c>
      <c r="J2531" s="70"/>
      <c r="K2531" s="70"/>
      <c r="L2531" s="2"/>
      <c r="M2531" s="10"/>
      <c r="N2531" s="10"/>
      <c r="R2531" s="17"/>
      <c r="S2531" s="106" t="str">
        <f>IFERROR(IF(J2531="Y", "Research And Development Programs Cluster:", VLOOKUP(D2531,'Cluster Info'!$A$2:$B$113,2,FALSE)), "Non Cluster:")</f>
        <v>Non Cluster:</v>
      </c>
      <c r="T2531" s="106">
        <f t="shared" si="195"/>
        <v>0</v>
      </c>
      <c r="U2531" s="106">
        <f t="shared" si="197"/>
        <v>0</v>
      </c>
      <c r="V2531" s="106">
        <f t="shared" si="198"/>
        <v>0</v>
      </c>
      <c r="W2531" s="119">
        <f t="shared" si="196"/>
        <v>0</v>
      </c>
      <c r="X2531" s="106">
        <f t="shared" si="199"/>
        <v>0</v>
      </c>
    </row>
    <row r="2532" spans="1:24" ht="14">
      <c r="A2532" s="198"/>
      <c r="D2532" s="1"/>
      <c r="E2532" s="1"/>
      <c r="F2532" s="187"/>
      <c r="G2532" s="187"/>
      <c r="H2532" s="80" t="str">
        <f>IF(ISERROR(IF(ISERROR(VLOOKUP((LEFT(D2532,2)),'Fed. Agency Identifier Table'!A$2:C$63,3,FALSE)),(VLOOKUP((LEFT(D2532,1)),'Fed. Agency Identifier Table'!A$2:C$63,3,FALSE)),(VLOOKUP((LEFT(D2532,2)),'Fed. Agency Identifier Table'!A$2:C$63,3,FALSE)))),"",(IF(ISERROR(VLOOKUP((LEFT(D2532,2)),'Fed. Agency Identifier Table'!A$2:C$63,3,FALSE)),(VLOOKUP((LEFT(D2532,1)),'Fed. Agency Identifier Table'!A$2:C$63,3,FALSE)),(VLOOKUP((LEFT(D2532,2)),'Fed. Agency Identifier Table'!A$2:C$63,3,FALSE)))))</f>
        <v/>
      </c>
      <c r="I2532" s="150" t="str">
        <f>IF(ISNUMBER(SEARCH("*.unk*",D2532)),"Other Federal Awards",IF(ISERROR(VLOOKUP(D2532,'CFDA Program Titles Table'!A$2:C$2607,3,FALSE)),"",VLOOKUP(D2532,'CFDA Program Titles Table'!A$2:C$2607,3,FALSE)))</f>
        <v/>
      </c>
      <c r="J2532" s="70"/>
      <c r="K2532" s="70"/>
      <c r="L2532" s="2"/>
      <c r="M2532" s="10"/>
      <c r="N2532" s="10"/>
      <c r="R2532" s="17"/>
      <c r="S2532" s="106" t="str">
        <f>IFERROR(IF(J2532="Y", "Research And Development Programs Cluster:", VLOOKUP(D2532,'Cluster Info'!$A$2:$B$113,2,FALSE)), "Non Cluster:")</f>
        <v>Non Cluster:</v>
      </c>
      <c r="T2532" s="106">
        <f t="shared" si="195"/>
        <v>0</v>
      </c>
      <c r="U2532" s="106">
        <f t="shared" si="197"/>
        <v>0</v>
      </c>
      <c r="V2532" s="106">
        <f t="shared" si="198"/>
        <v>0</v>
      </c>
      <c r="W2532" s="119">
        <f t="shared" si="196"/>
        <v>0</v>
      </c>
      <c r="X2532" s="106">
        <f t="shared" si="199"/>
        <v>0</v>
      </c>
    </row>
    <row r="2533" spans="1:24" ht="14">
      <c r="A2533" s="198"/>
      <c r="D2533" s="1"/>
      <c r="E2533" s="1"/>
      <c r="F2533" s="187"/>
      <c r="G2533" s="187"/>
      <c r="H2533" s="80" t="str">
        <f>IF(ISERROR(IF(ISERROR(VLOOKUP((LEFT(D2533,2)),'Fed. Agency Identifier Table'!A$2:C$63,3,FALSE)),(VLOOKUP((LEFT(D2533,1)),'Fed. Agency Identifier Table'!A$2:C$63,3,FALSE)),(VLOOKUP((LEFT(D2533,2)),'Fed. Agency Identifier Table'!A$2:C$63,3,FALSE)))),"",(IF(ISERROR(VLOOKUP((LEFT(D2533,2)),'Fed. Agency Identifier Table'!A$2:C$63,3,FALSE)),(VLOOKUP((LEFT(D2533,1)),'Fed. Agency Identifier Table'!A$2:C$63,3,FALSE)),(VLOOKUP((LEFT(D2533,2)),'Fed. Agency Identifier Table'!A$2:C$63,3,FALSE)))))</f>
        <v/>
      </c>
      <c r="I2533" s="150" t="str">
        <f>IF(ISNUMBER(SEARCH("*.unk*",D2533)),"Other Federal Awards",IF(ISERROR(VLOOKUP(D2533,'CFDA Program Titles Table'!A$2:C$2607,3,FALSE)),"",VLOOKUP(D2533,'CFDA Program Titles Table'!A$2:C$2607,3,FALSE)))</f>
        <v/>
      </c>
      <c r="J2533" s="70"/>
      <c r="K2533" s="70"/>
      <c r="L2533" s="2"/>
      <c r="M2533" s="10"/>
      <c r="N2533" s="10"/>
      <c r="R2533" s="17"/>
      <c r="S2533" s="106" t="str">
        <f>IFERROR(IF(J2533="Y", "Research And Development Programs Cluster:", VLOOKUP(D2533,'Cluster Info'!$A$2:$B$113,2,FALSE)), "Non Cluster:")</f>
        <v>Non Cluster:</v>
      </c>
      <c r="T2533" s="106">
        <f t="shared" si="195"/>
        <v>0</v>
      </c>
      <c r="U2533" s="106">
        <f t="shared" si="197"/>
        <v>0</v>
      </c>
      <c r="V2533" s="106">
        <f t="shared" si="198"/>
        <v>0</v>
      </c>
      <c r="W2533" s="119">
        <f t="shared" si="196"/>
        <v>0</v>
      </c>
      <c r="X2533" s="106">
        <f t="shared" si="199"/>
        <v>0</v>
      </c>
    </row>
    <row r="2534" spans="1:24" ht="14">
      <c r="A2534" s="198"/>
      <c r="D2534" s="1"/>
      <c r="E2534" s="1"/>
      <c r="F2534" s="187"/>
      <c r="G2534" s="187"/>
      <c r="H2534" s="80" t="str">
        <f>IF(ISERROR(IF(ISERROR(VLOOKUP((LEFT(D2534,2)),'Fed. Agency Identifier Table'!A$2:C$63,3,FALSE)),(VLOOKUP((LEFT(D2534,1)),'Fed. Agency Identifier Table'!A$2:C$63,3,FALSE)),(VLOOKUP((LEFT(D2534,2)),'Fed. Agency Identifier Table'!A$2:C$63,3,FALSE)))),"",(IF(ISERROR(VLOOKUP((LEFT(D2534,2)),'Fed. Agency Identifier Table'!A$2:C$63,3,FALSE)),(VLOOKUP((LEFT(D2534,1)),'Fed. Agency Identifier Table'!A$2:C$63,3,FALSE)),(VLOOKUP((LEFT(D2534,2)),'Fed. Agency Identifier Table'!A$2:C$63,3,FALSE)))))</f>
        <v/>
      </c>
      <c r="I2534" s="150" t="str">
        <f>IF(ISNUMBER(SEARCH("*.unk*",D2534)),"Other Federal Awards",IF(ISERROR(VLOOKUP(D2534,'CFDA Program Titles Table'!A$2:C$2607,3,FALSE)),"",VLOOKUP(D2534,'CFDA Program Titles Table'!A$2:C$2607,3,FALSE)))</f>
        <v/>
      </c>
      <c r="J2534" s="70"/>
      <c r="K2534" s="70"/>
      <c r="L2534" s="2"/>
      <c r="M2534" s="10"/>
      <c r="N2534" s="10"/>
      <c r="R2534" s="17"/>
      <c r="S2534" s="106" t="str">
        <f>IFERROR(IF(J2534="Y", "Research And Development Programs Cluster:", VLOOKUP(D2534,'Cluster Info'!$A$2:$B$113,2,FALSE)), "Non Cluster:")</f>
        <v>Non Cluster:</v>
      </c>
      <c r="T2534" s="106">
        <f t="shared" si="195"/>
        <v>0</v>
      </c>
      <c r="U2534" s="106">
        <f t="shared" si="197"/>
        <v>0</v>
      </c>
      <c r="V2534" s="106">
        <f t="shared" si="198"/>
        <v>0</v>
      </c>
      <c r="W2534" s="119">
        <f t="shared" si="196"/>
        <v>0</v>
      </c>
      <c r="X2534" s="106">
        <f t="shared" si="199"/>
        <v>0</v>
      </c>
    </row>
    <row r="2535" spans="1:24" ht="14">
      <c r="A2535" s="198"/>
      <c r="D2535" s="1"/>
      <c r="E2535" s="1"/>
      <c r="F2535" s="187"/>
      <c r="G2535" s="187"/>
      <c r="H2535" s="80" t="str">
        <f>IF(ISERROR(IF(ISERROR(VLOOKUP((LEFT(D2535,2)),'Fed. Agency Identifier Table'!A$2:C$63,3,FALSE)),(VLOOKUP((LEFT(D2535,1)),'Fed. Agency Identifier Table'!A$2:C$63,3,FALSE)),(VLOOKUP((LEFT(D2535,2)),'Fed. Agency Identifier Table'!A$2:C$63,3,FALSE)))),"",(IF(ISERROR(VLOOKUP((LEFT(D2535,2)),'Fed. Agency Identifier Table'!A$2:C$63,3,FALSE)),(VLOOKUP((LEFT(D2535,1)),'Fed. Agency Identifier Table'!A$2:C$63,3,FALSE)),(VLOOKUP((LEFT(D2535,2)),'Fed. Agency Identifier Table'!A$2:C$63,3,FALSE)))))</f>
        <v/>
      </c>
      <c r="I2535" s="150" t="str">
        <f>IF(ISNUMBER(SEARCH("*.unk*",D2535)),"Other Federal Awards",IF(ISERROR(VLOOKUP(D2535,'CFDA Program Titles Table'!A$2:C$2607,3,FALSE)),"",VLOOKUP(D2535,'CFDA Program Titles Table'!A$2:C$2607,3,FALSE)))</f>
        <v/>
      </c>
      <c r="J2535" s="70"/>
      <c r="K2535" s="70"/>
      <c r="L2535" s="2"/>
      <c r="M2535" s="10"/>
      <c r="N2535" s="10"/>
      <c r="R2535" s="17"/>
      <c r="S2535" s="106" t="str">
        <f>IFERROR(IF(J2535="Y", "Research And Development Programs Cluster:", VLOOKUP(D2535,'Cluster Info'!$A$2:$B$113,2,FALSE)), "Non Cluster:")</f>
        <v>Non Cluster:</v>
      </c>
      <c r="T2535" s="106">
        <f t="shared" si="195"/>
        <v>0</v>
      </c>
      <c r="U2535" s="106">
        <f t="shared" si="197"/>
        <v>0</v>
      </c>
      <c r="V2535" s="106">
        <f t="shared" si="198"/>
        <v>0</v>
      </c>
      <c r="W2535" s="119">
        <f t="shared" si="196"/>
        <v>0</v>
      </c>
      <c r="X2535" s="106">
        <f t="shared" si="199"/>
        <v>0</v>
      </c>
    </row>
    <row r="2536" spans="1:24" ht="14">
      <c r="A2536" s="198"/>
      <c r="D2536" s="1"/>
      <c r="E2536" s="1"/>
      <c r="F2536" s="187"/>
      <c r="G2536" s="187"/>
      <c r="H2536" s="80" t="str">
        <f>IF(ISERROR(IF(ISERROR(VLOOKUP((LEFT(D2536,2)),'Fed. Agency Identifier Table'!A$2:C$63,3,FALSE)),(VLOOKUP((LEFT(D2536,1)),'Fed. Agency Identifier Table'!A$2:C$63,3,FALSE)),(VLOOKUP((LEFT(D2536,2)),'Fed. Agency Identifier Table'!A$2:C$63,3,FALSE)))),"",(IF(ISERROR(VLOOKUP((LEFT(D2536,2)),'Fed. Agency Identifier Table'!A$2:C$63,3,FALSE)),(VLOOKUP((LEFT(D2536,1)),'Fed. Agency Identifier Table'!A$2:C$63,3,FALSE)),(VLOOKUP((LEFT(D2536,2)),'Fed. Agency Identifier Table'!A$2:C$63,3,FALSE)))))</f>
        <v/>
      </c>
      <c r="I2536" s="150" t="str">
        <f>IF(ISNUMBER(SEARCH("*.unk*",D2536)),"Other Federal Awards",IF(ISERROR(VLOOKUP(D2536,'CFDA Program Titles Table'!A$2:C$2607,3,FALSE)),"",VLOOKUP(D2536,'CFDA Program Titles Table'!A$2:C$2607,3,FALSE)))</f>
        <v/>
      </c>
      <c r="J2536" s="70"/>
      <c r="K2536" s="70"/>
      <c r="L2536" s="2"/>
      <c r="M2536" s="10"/>
      <c r="N2536" s="10"/>
      <c r="R2536" s="17"/>
      <c r="S2536" s="106" t="str">
        <f>IFERROR(IF(J2536="Y", "Research And Development Programs Cluster:", VLOOKUP(D2536,'Cluster Info'!$A$2:$B$113,2,FALSE)), "Non Cluster:")</f>
        <v>Non Cluster:</v>
      </c>
      <c r="T2536" s="106">
        <f t="shared" si="195"/>
        <v>0</v>
      </c>
      <c r="U2536" s="106">
        <f t="shared" si="197"/>
        <v>0</v>
      </c>
      <c r="V2536" s="106">
        <f t="shared" si="198"/>
        <v>0</v>
      </c>
      <c r="W2536" s="119">
        <f t="shared" si="196"/>
        <v>0</v>
      </c>
      <c r="X2536" s="106">
        <f t="shared" si="199"/>
        <v>0</v>
      </c>
    </row>
    <row r="2537" spans="1:24" ht="14">
      <c r="A2537" s="198"/>
      <c r="D2537" s="1"/>
      <c r="E2537" s="1"/>
      <c r="F2537" s="187"/>
      <c r="G2537" s="187"/>
      <c r="H2537" s="80" t="str">
        <f>IF(ISERROR(IF(ISERROR(VLOOKUP((LEFT(D2537,2)),'Fed. Agency Identifier Table'!A$2:C$63,3,FALSE)),(VLOOKUP((LEFT(D2537,1)),'Fed. Agency Identifier Table'!A$2:C$63,3,FALSE)),(VLOOKUP((LEFT(D2537,2)),'Fed. Agency Identifier Table'!A$2:C$63,3,FALSE)))),"",(IF(ISERROR(VLOOKUP((LEFT(D2537,2)),'Fed. Agency Identifier Table'!A$2:C$63,3,FALSE)),(VLOOKUP((LEFT(D2537,1)),'Fed. Agency Identifier Table'!A$2:C$63,3,FALSE)),(VLOOKUP((LEFT(D2537,2)),'Fed. Agency Identifier Table'!A$2:C$63,3,FALSE)))))</f>
        <v/>
      </c>
      <c r="I2537" s="150" t="str">
        <f>IF(ISNUMBER(SEARCH("*.unk*",D2537)),"Other Federal Awards",IF(ISERROR(VLOOKUP(D2537,'CFDA Program Titles Table'!A$2:C$2607,3,FALSE)),"",VLOOKUP(D2537,'CFDA Program Titles Table'!A$2:C$2607,3,FALSE)))</f>
        <v/>
      </c>
      <c r="J2537" s="70"/>
      <c r="K2537" s="70"/>
      <c r="L2537" s="2"/>
      <c r="M2537" s="10"/>
      <c r="N2537" s="10"/>
      <c r="R2537" s="17"/>
      <c r="S2537" s="106" t="str">
        <f>IFERROR(IF(J2537="Y", "Research And Development Programs Cluster:", VLOOKUP(D2537,'Cluster Info'!$A$2:$B$113,2,FALSE)), "Non Cluster:")</f>
        <v>Non Cluster:</v>
      </c>
      <c r="T2537" s="106">
        <f t="shared" si="195"/>
        <v>0</v>
      </c>
      <c r="U2537" s="106">
        <f t="shared" si="197"/>
        <v>0</v>
      </c>
      <c r="V2537" s="106">
        <f t="shared" si="198"/>
        <v>0</v>
      </c>
      <c r="W2537" s="119">
        <f t="shared" si="196"/>
        <v>0</v>
      </c>
      <c r="X2537" s="106">
        <f t="shared" si="199"/>
        <v>0</v>
      </c>
    </row>
    <row r="2538" spans="1:24" ht="14">
      <c r="A2538" s="198"/>
      <c r="D2538" s="1"/>
      <c r="E2538" s="1"/>
      <c r="F2538" s="187"/>
      <c r="G2538" s="187"/>
      <c r="H2538" s="80" t="str">
        <f>IF(ISERROR(IF(ISERROR(VLOOKUP((LEFT(D2538,2)),'Fed. Agency Identifier Table'!A$2:C$63,3,FALSE)),(VLOOKUP((LEFT(D2538,1)),'Fed. Agency Identifier Table'!A$2:C$63,3,FALSE)),(VLOOKUP((LEFT(D2538,2)),'Fed. Agency Identifier Table'!A$2:C$63,3,FALSE)))),"",(IF(ISERROR(VLOOKUP((LEFT(D2538,2)),'Fed. Agency Identifier Table'!A$2:C$63,3,FALSE)),(VLOOKUP((LEFT(D2538,1)),'Fed. Agency Identifier Table'!A$2:C$63,3,FALSE)),(VLOOKUP((LEFT(D2538,2)),'Fed. Agency Identifier Table'!A$2:C$63,3,FALSE)))))</f>
        <v/>
      </c>
      <c r="I2538" s="150" t="str">
        <f>IF(ISNUMBER(SEARCH("*.unk*",D2538)),"Other Federal Awards",IF(ISERROR(VLOOKUP(D2538,'CFDA Program Titles Table'!A$2:C$2607,3,FALSE)),"",VLOOKUP(D2538,'CFDA Program Titles Table'!A$2:C$2607,3,FALSE)))</f>
        <v/>
      </c>
      <c r="J2538" s="70"/>
      <c r="K2538" s="70"/>
      <c r="L2538" s="2"/>
      <c r="M2538" s="10"/>
      <c r="N2538" s="10"/>
      <c r="R2538" s="17"/>
      <c r="S2538" s="106" t="str">
        <f>IFERROR(IF(J2538="Y", "Research And Development Programs Cluster:", VLOOKUP(D2538,'Cluster Info'!$A$2:$B$113,2,FALSE)), "Non Cluster:")</f>
        <v>Non Cluster:</v>
      </c>
      <c r="T2538" s="106">
        <f t="shared" si="195"/>
        <v>0</v>
      </c>
      <c r="U2538" s="106">
        <f t="shared" si="197"/>
        <v>0</v>
      </c>
      <c r="V2538" s="106">
        <f t="shared" si="198"/>
        <v>0</v>
      </c>
      <c r="W2538" s="119">
        <f t="shared" si="196"/>
        <v>0</v>
      </c>
      <c r="X2538" s="106">
        <f t="shared" si="199"/>
        <v>0</v>
      </c>
    </row>
    <row r="2539" spans="1:24" ht="14">
      <c r="A2539" s="198"/>
      <c r="D2539" s="1"/>
      <c r="E2539" s="1"/>
      <c r="F2539" s="187"/>
      <c r="G2539" s="187"/>
      <c r="H2539" s="80" t="str">
        <f>IF(ISERROR(IF(ISERROR(VLOOKUP((LEFT(D2539,2)),'Fed. Agency Identifier Table'!A$2:C$63,3,FALSE)),(VLOOKUP((LEFT(D2539,1)),'Fed. Agency Identifier Table'!A$2:C$63,3,FALSE)),(VLOOKUP((LEFT(D2539,2)),'Fed. Agency Identifier Table'!A$2:C$63,3,FALSE)))),"",(IF(ISERROR(VLOOKUP((LEFT(D2539,2)),'Fed. Agency Identifier Table'!A$2:C$63,3,FALSE)),(VLOOKUP((LEFT(D2539,1)),'Fed. Agency Identifier Table'!A$2:C$63,3,FALSE)),(VLOOKUP((LEFT(D2539,2)),'Fed. Agency Identifier Table'!A$2:C$63,3,FALSE)))))</f>
        <v/>
      </c>
      <c r="I2539" s="150" t="str">
        <f>IF(ISNUMBER(SEARCH("*.unk*",D2539)),"Other Federal Awards",IF(ISERROR(VLOOKUP(D2539,'CFDA Program Titles Table'!A$2:C$2607,3,FALSE)),"",VLOOKUP(D2539,'CFDA Program Titles Table'!A$2:C$2607,3,FALSE)))</f>
        <v/>
      </c>
      <c r="J2539" s="70"/>
      <c r="K2539" s="70"/>
      <c r="L2539" s="2"/>
      <c r="M2539" s="10"/>
      <c r="N2539" s="10"/>
      <c r="R2539" s="17"/>
      <c r="S2539" s="106" t="str">
        <f>IFERROR(IF(J2539="Y", "Research And Development Programs Cluster:", VLOOKUP(D2539,'Cluster Info'!$A$2:$B$113,2,FALSE)), "Non Cluster:")</f>
        <v>Non Cluster:</v>
      </c>
      <c r="T2539" s="106">
        <f t="shared" si="195"/>
        <v>0</v>
      </c>
      <c r="U2539" s="106">
        <f t="shared" si="197"/>
        <v>0</v>
      </c>
      <c r="V2539" s="106">
        <f t="shared" si="198"/>
        <v>0</v>
      </c>
      <c r="W2539" s="119">
        <f t="shared" si="196"/>
        <v>0</v>
      </c>
      <c r="X2539" s="106">
        <f t="shared" si="199"/>
        <v>0</v>
      </c>
    </row>
    <row r="2540" spans="1:24" ht="14">
      <c r="A2540" s="198"/>
      <c r="D2540" s="1"/>
      <c r="E2540" s="1"/>
      <c r="F2540" s="187"/>
      <c r="G2540" s="187"/>
      <c r="H2540" s="80" t="str">
        <f>IF(ISERROR(IF(ISERROR(VLOOKUP((LEFT(D2540,2)),'Fed. Agency Identifier Table'!A$2:C$63,3,FALSE)),(VLOOKUP((LEFT(D2540,1)),'Fed. Agency Identifier Table'!A$2:C$63,3,FALSE)),(VLOOKUP((LEFT(D2540,2)),'Fed. Agency Identifier Table'!A$2:C$63,3,FALSE)))),"",(IF(ISERROR(VLOOKUP((LEFT(D2540,2)),'Fed. Agency Identifier Table'!A$2:C$63,3,FALSE)),(VLOOKUP((LEFT(D2540,1)),'Fed. Agency Identifier Table'!A$2:C$63,3,FALSE)),(VLOOKUP((LEFT(D2540,2)),'Fed. Agency Identifier Table'!A$2:C$63,3,FALSE)))))</f>
        <v/>
      </c>
      <c r="I2540" s="150" t="str">
        <f>IF(ISNUMBER(SEARCH("*.unk*",D2540)),"Other Federal Awards",IF(ISERROR(VLOOKUP(D2540,'CFDA Program Titles Table'!A$2:C$2607,3,FALSE)),"",VLOOKUP(D2540,'CFDA Program Titles Table'!A$2:C$2607,3,FALSE)))</f>
        <v/>
      </c>
      <c r="J2540" s="70"/>
      <c r="K2540" s="70"/>
      <c r="L2540" s="2"/>
      <c r="M2540" s="10"/>
      <c r="N2540" s="10"/>
      <c r="R2540" s="17"/>
      <c r="S2540" s="106" t="str">
        <f>IFERROR(IF(J2540="Y", "Research And Development Programs Cluster:", VLOOKUP(D2540,'Cluster Info'!$A$2:$B$113,2,FALSE)), "Non Cluster:")</f>
        <v>Non Cluster:</v>
      </c>
      <c r="T2540" s="106">
        <f t="shared" si="195"/>
        <v>0</v>
      </c>
      <c r="U2540" s="106">
        <f t="shared" si="197"/>
        <v>0</v>
      </c>
      <c r="V2540" s="106">
        <f t="shared" si="198"/>
        <v>0</v>
      </c>
      <c r="W2540" s="119">
        <f t="shared" si="196"/>
        <v>0</v>
      </c>
      <c r="X2540" s="106">
        <f t="shared" si="199"/>
        <v>0</v>
      </c>
    </row>
    <row r="2541" spans="1:24" ht="14">
      <c r="A2541" s="198"/>
      <c r="D2541" s="1"/>
      <c r="E2541" s="1"/>
      <c r="F2541" s="187"/>
      <c r="G2541" s="187"/>
      <c r="H2541" s="80" t="str">
        <f>IF(ISERROR(IF(ISERROR(VLOOKUP((LEFT(D2541,2)),'Fed. Agency Identifier Table'!A$2:C$63,3,FALSE)),(VLOOKUP((LEFT(D2541,1)),'Fed. Agency Identifier Table'!A$2:C$63,3,FALSE)),(VLOOKUP((LEFT(D2541,2)),'Fed. Agency Identifier Table'!A$2:C$63,3,FALSE)))),"",(IF(ISERROR(VLOOKUP((LEFT(D2541,2)),'Fed. Agency Identifier Table'!A$2:C$63,3,FALSE)),(VLOOKUP((LEFT(D2541,1)),'Fed. Agency Identifier Table'!A$2:C$63,3,FALSE)),(VLOOKUP((LEFT(D2541,2)),'Fed. Agency Identifier Table'!A$2:C$63,3,FALSE)))))</f>
        <v/>
      </c>
      <c r="I2541" s="150" t="str">
        <f>IF(ISNUMBER(SEARCH("*.unk*",D2541)),"Other Federal Awards",IF(ISERROR(VLOOKUP(D2541,'CFDA Program Titles Table'!A$2:C$2607,3,FALSE)),"",VLOOKUP(D2541,'CFDA Program Titles Table'!A$2:C$2607,3,FALSE)))</f>
        <v/>
      </c>
      <c r="J2541" s="70"/>
      <c r="K2541" s="70"/>
      <c r="L2541" s="2"/>
      <c r="M2541" s="10"/>
      <c r="N2541" s="10"/>
      <c r="R2541" s="17"/>
      <c r="S2541" s="106" t="str">
        <f>IFERROR(IF(J2541="Y", "Research And Development Programs Cluster:", VLOOKUP(D2541,'Cluster Info'!$A$2:$B$113,2,FALSE)), "Non Cluster:")</f>
        <v>Non Cluster:</v>
      </c>
      <c r="T2541" s="106">
        <f t="shared" si="195"/>
        <v>0</v>
      </c>
      <c r="U2541" s="106">
        <f t="shared" si="197"/>
        <v>0</v>
      </c>
      <c r="V2541" s="106">
        <f t="shared" si="198"/>
        <v>0</v>
      </c>
      <c r="W2541" s="119">
        <f t="shared" si="196"/>
        <v>0</v>
      </c>
      <c r="X2541" s="106">
        <f t="shared" si="199"/>
        <v>0</v>
      </c>
    </row>
    <row r="2542" spans="1:24" ht="14">
      <c r="A2542" s="198"/>
      <c r="D2542" s="1"/>
      <c r="E2542" s="1"/>
      <c r="F2542" s="187"/>
      <c r="G2542" s="187"/>
      <c r="H2542" s="80" t="str">
        <f>IF(ISERROR(IF(ISERROR(VLOOKUP((LEFT(D2542,2)),'Fed. Agency Identifier Table'!A$2:C$63,3,FALSE)),(VLOOKUP((LEFT(D2542,1)),'Fed. Agency Identifier Table'!A$2:C$63,3,FALSE)),(VLOOKUP((LEFT(D2542,2)),'Fed. Agency Identifier Table'!A$2:C$63,3,FALSE)))),"",(IF(ISERROR(VLOOKUP((LEFT(D2542,2)),'Fed. Agency Identifier Table'!A$2:C$63,3,FALSE)),(VLOOKUP((LEFT(D2542,1)),'Fed. Agency Identifier Table'!A$2:C$63,3,FALSE)),(VLOOKUP((LEFT(D2542,2)),'Fed. Agency Identifier Table'!A$2:C$63,3,FALSE)))))</f>
        <v/>
      </c>
      <c r="I2542" s="150" t="str">
        <f>IF(ISNUMBER(SEARCH("*.unk*",D2542)),"Other Federal Awards",IF(ISERROR(VLOOKUP(D2542,'CFDA Program Titles Table'!A$2:C$2607,3,FALSE)),"",VLOOKUP(D2542,'CFDA Program Titles Table'!A$2:C$2607,3,FALSE)))</f>
        <v/>
      </c>
      <c r="J2542" s="70"/>
      <c r="K2542" s="70"/>
      <c r="L2542" s="2"/>
      <c r="M2542" s="10"/>
      <c r="N2542" s="10"/>
      <c r="R2542" s="17"/>
      <c r="S2542" s="106" t="str">
        <f>IFERROR(IF(J2542="Y", "Research And Development Programs Cluster:", VLOOKUP(D2542,'Cluster Info'!$A$2:$B$113,2,FALSE)), "Non Cluster:")</f>
        <v>Non Cluster:</v>
      </c>
      <c r="T2542" s="106">
        <f t="shared" si="195"/>
        <v>0</v>
      </c>
      <c r="U2542" s="106">
        <f t="shared" si="197"/>
        <v>0</v>
      </c>
      <c r="V2542" s="106">
        <f t="shared" si="198"/>
        <v>0</v>
      </c>
      <c r="W2542" s="119">
        <f t="shared" si="196"/>
        <v>0</v>
      </c>
      <c r="X2542" s="106">
        <f t="shared" si="199"/>
        <v>0</v>
      </c>
    </row>
    <row r="2543" spans="1:24" ht="14">
      <c r="A2543" s="198"/>
      <c r="D2543" s="1"/>
      <c r="E2543" s="1"/>
      <c r="F2543" s="187"/>
      <c r="G2543" s="187"/>
      <c r="H2543" s="80" t="str">
        <f>IF(ISERROR(IF(ISERROR(VLOOKUP((LEFT(D2543,2)),'Fed. Agency Identifier Table'!A$2:C$63,3,FALSE)),(VLOOKUP((LEFT(D2543,1)),'Fed. Agency Identifier Table'!A$2:C$63,3,FALSE)),(VLOOKUP((LEFT(D2543,2)),'Fed. Agency Identifier Table'!A$2:C$63,3,FALSE)))),"",(IF(ISERROR(VLOOKUP((LEFT(D2543,2)),'Fed. Agency Identifier Table'!A$2:C$63,3,FALSE)),(VLOOKUP((LEFT(D2543,1)),'Fed. Agency Identifier Table'!A$2:C$63,3,FALSE)),(VLOOKUP((LEFT(D2543,2)),'Fed. Agency Identifier Table'!A$2:C$63,3,FALSE)))))</f>
        <v/>
      </c>
      <c r="I2543" s="150" t="str">
        <f>IF(ISNUMBER(SEARCH("*.unk*",D2543)),"Other Federal Awards",IF(ISERROR(VLOOKUP(D2543,'CFDA Program Titles Table'!A$2:C$2607,3,FALSE)),"",VLOOKUP(D2543,'CFDA Program Titles Table'!A$2:C$2607,3,FALSE)))</f>
        <v/>
      </c>
      <c r="J2543" s="70"/>
      <c r="K2543" s="70"/>
      <c r="L2543" s="2"/>
      <c r="M2543" s="10"/>
      <c r="N2543" s="10"/>
      <c r="R2543" s="17"/>
      <c r="S2543" s="106" t="str">
        <f>IFERROR(IF(J2543="Y", "Research And Development Programs Cluster:", VLOOKUP(D2543,'Cluster Info'!$A$2:$B$113,2,FALSE)), "Non Cluster:")</f>
        <v>Non Cluster:</v>
      </c>
      <c r="T2543" s="106">
        <f t="shared" si="195"/>
        <v>0</v>
      </c>
      <c r="U2543" s="106">
        <f t="shared" si="197"/>
        <v>0</v>
      </c>
      <c r="V2543" s="106">
        <f t="shared" si="198"/>
        <v>0</v>
      </c>
      <c r="W2543" s="119">
        <f t="shared" si="196"/>
        <v>0</v>
      </c>
      <c r="X2543" s="106">
        <f t="shared" si="199"/>
        <v>0</v>
      </c>
    </row>
    <row r="2544" spans="1:24" ht="14">
      <c r="A2544" s="198"/>
      <c r="D2544" s="1"/>
      <c r="E2544" s="1"/>
      <c r="F2544" s="187"/>
      <c r="G2544" s="187"/>
      <c r="H2544" s="80" t="str">
        <f>IF(ISERROR(IF(ISERROR(VLOOKUP((LEFT(D2544,2)),'Fed. Agency Identifier Table'!A$2:C$63,3,FALSE)),(VLOOKUP((LEFT(D2544,1)),'Fed. Agency Identifier Table'!A$2:C$63,3,FALSE)),(VLOOKUP((LEFT(D2544,2)),'Fed. Agency Identifier Table'!A$2:C$63,3,FALSE)))),"",(IF(ISERROR(VLOOKUP((LEFT(D2544,2)),'Fed. Agency Identifier Table'!A$2:C$63,3,FALSE)),(VLOOKUP((LEFT(D2544,1)),'Fed. Agency Identifier Table'!A$2:C$63,3,FALSE)),(VLOOKUP((LEFT(D2544,2)),'Fed. Agency Identifier Table'!A$2:C$63,3,FALSE)))))</f>
        <v/>
      </c>
      <c r="I2544" s="150" t="str">
        <f>IF(ISNUMBER(SEARCH("*.unk*",D2544)),"Other Federal Awards",IF(ISERROR(VLOOKUP(D2544,'CFDA Program Titles Table'!A$2:C$2607,3,FALSE)),"",VLOOKUP(D2544,'CFDA Program Titles Table'!A$2:C$2607,3,FALSE)))</f>
        <v/>
      </c>
      <c r="J2544" s="70"/>
      <c r="K2544" s="70"/>
      <c r="L2544" s="2"/>
      <c r="M2544" s="10"/>
      <c r="N2544" s="10"/>
      <c r="R2544" s="17"/>
      <c r="S2544" s="106" t="str">
        <f>IFERROR(IF(J2544="Y", "Research And Development Programs Cluster:", VLOOKUP(D2544,'Cluster Info'!$A$2:$B$113,2,FALSE)), "Non Cluster:")</f>
        <v>Non Cluster:</v>
      </c>
      <c r="T2544" s="106">
        <f t="shared" si="195"/>
        <v>0</v>
      </c>
      <c r="U2544" s="106">
        <f t="shared" si="197"/>
        <v>0</v>
      </c>
      <c r="V2544" s="106">
        <f t="shared" si="198"/>
        <v>0</v>
      </c>
      <c r="W2544" s="119">
        <f t="shared" si="196"/>
        <v>0</v>
      </c>
      <c r="X2544" s="106">
        <f t="shared" si="199"/>
        <v>0</v>
      </c>
    </row>
    <row r="2545" spans="1:24" ht="14">
      <c r="A2545" s="198"/>
      <c r="D2545" s="1"/>
      <c r="E2545" s="1"/>
      <c r="F2545" s="187"/>
      <c r="G2545" s="187"/>
      <c r="H2545" s="80" t="str">
        <f>IF(ISERROR(IF(ISERROR(VLOOKUP((LEFT(D2545,2)),'Fed. Agency Identifier Table'!A$2:C$63,3,FALSE)),(VLOOKUP((LEFT(D2545,1)),'Fed. Agency Identifier Table'!A$2:C$63,3,FALSE)),(VLOOKUP((LEFT(D2545,2)),'Fed. Agency Identifier Table'!A$2:C$63,3,FALSE)))),"",(IF(ISERROR(VLOOKUP((LEFT(D2545,2)),'Fed. Agency Identifier Table'!A$2:C$63,3,FALSE)),(VLOOKUP((LEFT(D2545,1)),'Fed. Agency Identifier Table'!A$2:C$63,3,FALSE)),(VLOOKUP((LEFT(D2545,2)),'Fed. Agency Identifier Table'!A$2:C$63,3,FALSE)))))</f>
        <v/>
      </c>
      <c r="I2545" s="150" t="str">
        <f>IF(ISNUMBER(SEARCH("*.unk*",D2545)),"Other Federal Awards",IF(ISERROR(VLOOKUP(D2545,'CFDA Program Titles Table'!A$2:C$2607,3,FALSE)),"",VLOOKUP(D2545,'CFDA Program Titles Table'!A$2:C$2607,3,FALSE)))</f>
        <v/>
      </c>
      <c r="J2545" s="70"/>
      <c r="K2545" s="70"/>
      <c r="L2545" s="2"/>
      <c r="M2545" s="10"/>
      <c r="N2545" s="10"/>
      <c r="R2545" s="17"/>
      <c r="S2545" s="106" t="str">
        <f>IFERROR(IF(J2545="Y", "Research And Development Programs Cluster:", VLOOKUP(D2545,'Cluster Info'!$A$2:$B$113,2,FALSE)), "Non Cluster:")</f>
        <v>Non Cluster:</v>
      </c>
      <c r="T2545" s="106">
        <f t="shared" si="195"/>
        <v>0</v>
      </c>
      <c r="U2545" s="106">
        <f t="shared" si="197"/>
        <v>0</v>
      </c>
      <c r="V2545" s="106">
        <f t="shared" si="198"/>
        <v>0</v>
      </c>
      <c r="W2545" s="119">
        <f t="shared" si="196"/>
        <v>0</v>
      </c>
      <c r="X2545" s="106">
        <f t="shared" si="199"/>
        <v>0</v>
      </c>
    </row>
    <row r="2546" spans="1:24" ht="14">
      <c r="A2546" s="198"/>
      <c r="D2546" s="1"/>
      <c r="E2546" s="1"/>
      <c r="F2546" s="187"/>
      <c r="G2546" s="187"/>
      <c r="H2546" s="80" t="str">
        <f>IF(ISERROR(IF(ISERROR(VLOOKUP((LEFT(D2546,2)),'Fed. Agency Identifier Table'!A$2:C$63,3,FALSE)),(VLOOKUP((LEFT(D2546,1)),'Fed. Agency Identifier Table'!A$2:C$63,3,FALSE)),(VLOOKUP((LEFT(D2546,2)),'Fed. Agency Identifier Table'!A$2:C$63,3,FALSE)))),"",(IF(ISERROR(VLOOKUP((LEFT(D2546,2)),'Fed. Agency Identifier Table'!A$2:C$63,3,FALSE)),(VLOOKUP((LEFT(D2546,1)),'Fed. Agency Identifier Table'!A$2:C$63,3,FALSE)),(VLOOKUP((LEFT(D2546,2)),'Fed. Agency Identifier Table'!A$2:C$63,3,FALSE)))))</f>
        <v/>
      </c>
      <c r="I2546" s="150" t="str">
        <f>IF(ISNUMBER(SEARCH("*.unk*",D2546)),"Other Federal Awards",IF(ISERROR(VLOOKUP(D2546,'CFDA Program Titles Table'!A$2:C$2607,3,FALSE)),"",VLOOKUP(D2546,'CFDA Program Titles Table'!A$2:C$2607,3,FALSE)))</f>
        <v/>
      </c>
      <c r="J2546" s="70"/>
      <c r="K2546" s="70"/>
      <c r="L2546" s="2"/>
      <c r="M2546" s="10"/>
      <c r="N2546" s="10"/>
      <c r="R2546" s="17"/>
      <c r="S2546" s="106" t="str">
        <f>IFERROR(IF(J2546="Y", "Research And Development Programs Cluster:", VLOOKUP(D2546,'Cluster Info'!$A$2:$B$113,2,FALSE)), "Non Cluster:")</f>
        <v>Non Cluster:</v>
      </c>
      <c r="T2546" s="106">
        <f t="shared" si="195"/>
        <v>0</v>
      </c>
      <c r="U2546" s="106">
        <f t="shared" si="197"/>
        <v>0</v>
      </c>
      <c r="V2546" s="106">
        <f t="shared" si="198"/>
        <v>0</v>
      </c>
      <c r="W2546" s="119">
        <f t="shared" si="196"/>
        <v>0</v>
      </c>
      <c r="X2546" s="106">
        <f t="shared" si="199"/>
        <v>0</v>
      </c>
    </row>
    <row r="2547" spans="1:24" ht="14">
      <c r="A2547" s="198"/>
      <c r="D2547" s="1"/>
      <c r="E2547" s="1"/>
      <c r="F2547" s="187"/>
      <c r="G2547" s="187"/>
      <c r="H2547" s="80" t="str">
        <f>IF(ISERROR(IF(ISERROR(VLOOKUP((LEFT(D2547,2)),'Fed. Agency Identifier Table'!A$2:C$63,3,FALSE)),(VLOOKUP((LEFT(D2547,1)),'Fed. Agency Identifier Table'!A$2:C$63,3,FALSE)),(VLOOKUP((LEFT(D2547,2)),'Fed. Agency Identifier Table'!A$2:C$63,3,FALSE)))),"",(IF(ISERROR(VLOOKUP((LEFT(D2547,2)),'Fed. Agency Identifier Table'!A$2:C$63,3,FALSE)),(VLOOKUP((LEFT(D2547,1)),'Fed. Agency Identifier Table'!A$2:C$63,3,FALSE)),(VLOOKUP((LEFT(D2547,2)),'Fed. Agency Identifier Table'!A$2:C$63,3,FALSE)))))</f>
        <v/>
      </c>
      <c r="I2547" s="150" t="str">
        <f>IF(ISNUMBER(SEARCH("*.unk*",D2547)),"Other Federal Awards",IF(ISERROR(VLOOKUP(D2547,'CFDA Program Titles Table'!A$2:C$2607,3,FALSE)),"",VLOOKUP(D2547,'CFDA Program Titles Table'!A$2:C$2607,3,FALSE)))</f>
        <v/>
      </c>
      <c r="J2547" s="70"/>
      <c r="K2547" s="70"/>
      <c r="L2547" s="2"/>
      <c r="M2547" s="10"/>
      <c r="N2547" s="10"/>
      <c r="R2547" s="17"/>
      <c r="S2547" s="106" t="str">
        <f>IFERROR(IF(J2547="Y", "Research And Development Programs Cluster:", VLOOKUP(D2547,'Cluster Info'!$A$2:$B$113,2,FALSE)), "Non Cluster:")</f>
        <v>Non Cluster:</v>
      </c>
      <c r="T2547" s="106">
        <f t="shared" si="195"/>
        <v>0</v>
      </c>
      <c r="U2547" s="106">
        <f t="shared" si="197"/>
        <v>0</v>
      </c>
      <c r="V2547" s="106">
        <f t="shared" si="198"/>
        <v>0</v>
      </c>
      <c r="W2547" s="119">
        <f t="shared" si="196"/>
        <v>0</v>
      </c>
      <c r="X2547" s="106">
        <f t="shared" si="199"/>
        <v>0</v>
      </c>
    </row>
    <row r="2548" spans="1:24" ht="14">
      <c r="A2548" s="198"/>
      <c r="D2548" s="1"/>
      <c r="E2548" s="1"/>
      <c r="F2548" s="187"/>
      <c r="G2548" s="187"/>
      <c r="H2548" s="80" t="str">
        <f>IF(ISERROR(IF(ISERROR(VLOOKUP((LEFT(D2548,2)),'Fed. Agency Identifier Table'!A$2:C$63,3,FALSE)),(VLOOKUP((LEFT(D2548,1)),'Fed. Agency Identifier Table'!A$2:C$63,3,FALSE)),(VLOOKUP((LEFT(D2548,2)),'Fed. Agency Identifier Table'!A$2:C$63,3,FALSE)))),"",(IF(ISERROR(VLOOKUP((LEFT(D2548,2)),'Fed. Agency Identifier Table'!A$2:C$63,3,FALSE)),(VLOOKUP((LEFT(D2548,1)),'Fed. Agency Identifier Table'!A$2:C$63,3,FALSE)),(VLOOKUP((LEFT(D2548,2)),'Fed. Agency Identifier Table'!A$2:C$63,3,FALSE)))))</f>
        <v/>
      </c>
      <c r="I2548" s="150" t="str">
        <f>IF(ISNUMBER(SEARCH("*.unk*",D2548)),"Other Federal Awards",IF(ISERROR(VLOOKUP(D2548,'CFDA Program Titles Table'!A$2:C$2607,3,FALSE)),"",VLOOKUP(D2548,'CFDA Program Titles Table'!A$2:C$2607,3,FALSE)))</f>
        <v/>
      </c>
      <c r="J2548" s="70"/>
      <c r="K2548" s="70"/>
      <c r="L2548" s="2"/>
      <c r="M2548" s="10"/>
      <c r="N2548" s="10"/>
      <c r="R2548" s="17"/>
      <c r="S2548" s="106" t="str">
        <f>IFERROR(IF(J2548="Y", "Research And Development Programs Cluster:", VLOOKUP(D2548,'Cluster Info'!$A$2:$B$113,2,FALSE)), "Non Cluster:")</f>
        <v>Non Cluster:</v>
      </c>
      <c r="T2548" s="106">
        <f t="shared" si="195"/>
        <v>0</v>
      </c>
      <c r="U2548" s="106">
        <f t="shared" si="197"/>
        <v>0</v>
      </c>
      <c r="V2548" s="106">
        <f t="shared" si="198"/>
        <v>0</v>
      </c>
      <c r="W2548" s="119">
        <f t="shared" si="196"/>
        <v>0</v>
      </c>
      <c r="X2548" s="106">
        <f t="shared" si="199"/>
        <v>0</v>
      </c>
    </row>
    <row r="2549" spans="1:24" ht="14">
      <c r="A2549" s="198"/>
      <c r="D2549" s="1"/>
      <c r="E2549" s="1"/>
      <c r="F2549" s="187"/>
      <c r="G2549" s="187"/>
      <c r="H2549" s="80" t="str">
        <f>IF(ISERROR(IF(ISERROR(VLOOKUP((LEFT(D2549,2)),'Fed. Agency Identifier Table'!A$2:C$63,3,FALSE)),(VLOOKUP((LEFT(D2549,1)),'Fed. Agency Identifier Table'!A$2:C$63,3,FALSE)),(VLOOKUP((LEFT(D2549,2)),'Fed. Agency Identifier Table'!A$2:C$63,3,FALSE)))),"",(IF(ISERROR(VLOOKUP((LEFT(D2549,2)),'Fed. Agency Identifier Table'!A$2:C$63,3,FALSE)),(VLOOKUP((LEFT(D2549,1)),'Fed. Agency Identifier Table'!A$2:C$63,3,FALSE)),(VLOOKUP((LEFT(D2549,2)),'Fed. Agency Identifier Table'!A$2:C$63,3,FALSE)))))</f>
        <v/>
      </c>
      <c r="I2549" s="150" t="str">
        <f>IF(ISNUMBER(SEARCH("*.unk*",D2549)),"Other Federal Awards",IF(ISERROR(VLOOKUP(D2549,'CFDA Program Titles Table'!A$2:C$2607,3,FALSE)),"",VLOOKUP(D2549,'CFDA Program Titles Table'!A$2:C$2607,3,FALSE)))</f>
        <v/>
      </c>
      <c r="J2549" s="70"/>
      <c r="K2549" s="70"/>
      <c r="L2549" s="2"/>
      <c r="M2549" s="10"/>
      <c r="N2549" s="10"/>
      <c r="R2549" s="17"/>
      <c r="S2549" s="106" t="str">
        <f>IFERROR(IF(J2549="Y", "Research And Development Programs Cluster:", VLOOKUP(D2549,'Cluster Info'!$A$2:$B$113,2,FALSE)), "Non Cluster:")</f>
        <v>Non Cluster:</v>
      </c>
      <c r="T2549" s="106">
        <f t="shared" si="195"/>
        <v>0</v>
      </c>
      <c r="U2549" s="106">
        <f t="shared" si="197"/>
        <v>0</v>
      </c>
      <c r="V2549" s="106">
        <f t="shared" si="198"/>
        <v>0</v>
      </c>
      <c r="W2549" s="119">
        <f t="shared" si="196"/>
        <v>0</v>
      </c>
      <c r="X2549" s="106">
        <f t="shared" si="199"/>
        <v>0</v>
      </c>
    </row>
    <row r="2550" spans="1:24" ht="14">
      <c r="A2550" s="198"/>
      <c r="D2550" s="1"/>
      <c r="E2550" s="1"/>
      <c r="F2550" s="187"/>
      <c r="G2550" s="187"/>
      <c r="H2550" s="80" t="str">
        <f>IF(ISERROR(IF(ISERROR(VLOOKUP((LEFT(D2550,2)),'Fed. Agency Identifier Table'!A$2:C$63,3,FALSE)),(VLOOKUP((LEFT(D2550,1)),'Fed. Agency Identifier Table'!A$2:C$63,3,FALSE)),(VLOOKUP((LEFT(D2550,2)),'Fed. Agency Identifier Table'!A$2:C$63,3,FALSE)))),"",(IF(ISERROR(VLOOKUP((LEFT(D2550,2)),'Fed. Agency Identifier Table'!A$2:C$63,3,FALSE)),(VLOOKUP((LEFT(D2550,1)),'Fed. Agency Identifier Table'!A$2:C$63,3,FALSE)),(VLOOKUP((LEFT(D2550,2)),'Fed. Agency Identifier Table'!A$2:C$63,3,FALSE)))))</f>
        <v/>
      </c>
      <c r="I2550" s="150" t="str">
        <f>IF(ISNUMBER(SEARCH("*.unk*",D2550)),"Other Federal Awards",IF(ISERROR(VLOOKUP(D2550,'CFDA Program Titles Table'!A$2:C$2607,3,FALSE)),"",VLOOKUP(D2550,'CFDA Program Titles Table'!A$2:C$2607,3,FALSE)))</f>
        <v/>
      </c>
      <c r="J2550" s="70"/>
      <c r="K2550" s="70"/>
      <c r="L2550" s="2"/>
      <c r="M2550" s="10"/>
      <c r="N2550" s="10"/>
      <c r="R2550" s="17"/>
      <c r="S2550" s="106" t="str">
        <f>IFERROR(IF(J2550="Y", "Research And Development Programs Cluster:", VLOOKUP(D2550,'Cluster Info'!$A$2:$B$113,2,FALSE)), "Non Cluster:")</f>
        <v>Non Cluster:</v>
      </c>
      <c r="T2550" s="106">
        <f t="shared" si="195"/>
        <v>0</v>
      </c>
      <c r="U2550" s="106">
        <f t="shared" si="197"/>
        <v>0</v>
      </c>
      <c r="V2550" s="106">
        <f t="shared" si="198"/>
        <v>0</v>
      </c>
      <c r="W2550" s="119">
        <f t="shared" si="196"/>
        <v>0</v>
      </c>
      <c r="X2550" s="106">
        <f t="shared" si="199"/>
        <v>0</v>
      </c>
    </row>
    <row r="2551" spans="1:24" ht="14">
      <c r="A2551" s="198"/>
      <c r="D2551" s="1"/>
      <c r="E2551" s="1"/>
      <c r="F2551" s="187"/>
      <c r="G2551" s="187"/>
      <c r="H2551" s="80" t="str">
        <f>IF(ISERROR(IF(ISERROR(VLOOKUP((LEFT(D2551,2)),'Fed. Agency Identifier Table'!A$2:C$63,3,FALSE)),(VLOOKUP((LEFT(D2551,1)),'Fed. Agency Identifier Table'!A$2:C$63,3,FALSE)),(VLOOKUP((LEFT(D2551,2)),'Fed. Agency Identifier Table'!A$2:C$63,3,FALSE)))),"",(IF(ISERROR(VLOOKUP((LEFT(D2551,2)),'Fed. Agency Identifier Table'!A$2:C$63,3,FALSE)),(VLOOKUP((LEFT(D2551,1)),'Fed. Agency Identifier Table'!A$2:C$63,3,FALSE)),(VLOOKUP((LEFT(D2551,2)),'Fed. Agency Identifier Table'!A$2:C$63,3,FALSE)))))</f>
        <v/>
      </c>
      <c r="I2551" s="150" t="str">
        <f>IF(ISNUMBER(SEARCH("*.unk*",D2551)),"Other Federal Awards",IF(ISERROR(VLOOKUP(D2551,'CFDA Program Titles Table'!A$2:C$2607,3,FALSE)),"",VLOOKUP(D2551,'CFDA Program Titles Table'!A$2:C$2607,3,FALSE)))</f>
        <v/>
      </c>
      <c r="J2551" s="70"/>
      <c r="K2551" s="70"/>
      <c r="L2551" s="2"/>
      <c r="M2551" s="10"/>
      <c r="N2551" s="10"/>
      <c r="R2551" s="17"/>
      <c r="S2551" s="106" t="str">
        <f>IFERROR(IF(J2551="Y", "Research And Development Programs Cluster:", VLOOKUP(D2551,'Cluster Info'!$A$2:$B$113,2,FALSE)), "Non Cluster:")</f>
        <v>Non Cluster:</v>
      </c>
      <c r="T2551" s="106">
        <f t="shared" si="195"/>
        <v>0</v>
      </c>
      <c r="U2551" s="106">
        <f t="shared" si="197"/>
        <v>0</v>
      </c>
      <c r="V2551" s="106">
        <f t="shared" si="198"/>
        <v>0</v>
      </c>
      <c r="W2551" s="119">
        <f t="shared" si="196"/>
        <v>0</v>
      </c>
      <c r="X2551" s="106">
        <f t="shared" si="199"/>
        <v>0</v>
      </c>
    </row>
    <row r="2552" spans="1:24" ht="14">
      <c r="A2552" s="198"/>
      <c r="D2552" s="1"/>
      <c r="E2552" s="1"/>
      <c r="F2552" s="187"/>
      <c r="G2552" s="187"/>
      <c r="H2552" s="80" t="str">
        <f>IF(ISERROR(IF(ISERROR(VLOOKUP((LEFT(D2552,2)),'Fed. Agency Identifier Table'!A$2:C$63,3,FALSE)),(VLOOKUP((LEFT(D2552,1)),'Fed. Agency Identifier Table'!A$2:C$63,3,FALSE)),(VLOOKUP((LEFT(D2552,2)),'Fed. Agency Identifier Table'!A$2:C$63,3,FALSE)))),"",(IF(ISERROR(VLOOKUP((LEFT(D2552,2)),'Fed. Agency Identifier Table'!A$2:C$63,3,FALSE)),(VLOOKUP((LEFT(D2552,1)),'Fed. Agency Identifier Table'!A$2:C$63,3,FALSE)),(VLOOKUP((LEFT(D2552,2)),'Fed. Agency Identifier Table'!A$2:C$63,3,FALSE)))))</f>
        <v/>
      </c>
      <c r="I2552" s="150" t="str">
        <f>IF(ISNUMBER(SEARCH("*.unk*",D2552)),"Other Federal Awards",IF(ISERROR(VLOOKUP(D2552,'CFDA Program Titles Table'!A$2:C$2607,3,FALSE)),"",VLOOKUP(D2552,'CFDA Program Titles Table'!A$2:C$2607,3,FALSE)))</f>
        <v/>
      </c>
      <c r="J2552" s="70"/>
      <c r="K2552" s="70"/>
      <c r="L2552" s="2"/>
      <c r="M2552" s="10"/>
      <c r="N2552" s="10"/>
      <c r="R2552" s="17"/>
      <c r="S2552" s="106" t="str">
        <f>IFERROR(IF(J2552="Y", "Research And Development Programs Cluster:", VLOOKUP(D2552,'Cluster Info'!$A$2:$B$113,2,FALSE)), "Non Cluster:")</f>
        <v>Non Cluster:</v>
      </c>
      <c r="T2552" s="106">
        <f t="shared" si="195"/>
        <v>0</v>
      </c>
      <c r="U2552" s="106">
        <f t="shared" si="197"/>
        <v>0</v>
      </c>
      <c r="V2552" s="106">
        <f t="shared" si="198"/>
        <v>0</v>
      </c>
      <c r="W2552" s="119">
        <f t="shared" si="196"/>
        <v>0</v>
      </c>
      <c r="X2552" s="106">
        <f t="shared" si="199"/>
        <v>0</v>
      </c>
    </row>
    <row r="2553" spans="1:24" ht="14">
      <c r="A2553" s="198"/>
      <c r="D2553" s="1"/>
      <c r="E2553" s="1"/>
      <c r="F2553" s="187"/>
      <c r="G2553" s="187"/>
      <c r="H2553" s="80" t="str">
        <f>IF(ISERROR(IF(ISERROR(VLOOKUP((LEFT(D2553,2)),'Fed. Agency Identifier Table'!A$2:C$63,3,FALSE)),(VLOOKUP((LEFT(D2553,1)),'Fed. Agency Identifier Table'!A$2:C$63,3,FALSE)),(VLOOKUP((LEFT(D2553,2)),'Fed. Agency Identifier Table'!A$2:C$63,3,FALSE)))),"",(IF(ISERROR(VLOOKUP((LEFT(D2553,2)),'Fed. Agency Identifier Table'!A$2:C$63,3,FALSE)),(VLOOKUP((LEFT(D2553,1)),'Fed. Agency Identifier Table'!A$2:C$63,3,FALSE)),(VLOOKUP((LEFT(D2553,2)),'Fed. Agency Identifier Table'!A$2:C$63,3,FALSE)))))</f>
        <v/>
      </c>
      <c r="I2553" s="150" t="str">
        <f>IF(ISNUMBER(SEARCH("*.unk*",D2553)),"Other Federal Awards",IF(ISERROR(VLOOKUP(D2553,'CFDA Program Titles Table'!A$2:C$2607,3,FALSE)),"",VLOOKUP(D2553,'CFDA Program Titles Table'!A$2:C$2607,3,FALSE)))</f>
        <v/>
      </c>
      <c r="J2553" s="70"/>
      <c r="K2553" s="70"/>
      <c r="L2553" s="2"/>
      <c r="M2553" s="10"/>
      <c r="N2553" s="10"/>
      <c r="R2553" s="17"/>
      <c r="S2553" s="106" t="str">
        <f>IFERROR(IF(J2553="Y", "Research And Development Programs Cluster:", VLOOKUP(D2553,'Cluster Info'!$A$2:$B$113,2,FALSE)), "Non Cluster:")</f>
        <v>Non Cluster:</v>
      </c>
      <c r="T2553" s="106">
        <f t="shared" si="195"/>
        <v>0</v>
      </c>
      <c r="U2553" s="106">
        <f t="shared" si="197"/>
        <v>0</v>
      </c>
      <c r="V2553" s="106">
        <f t="shared" si="198"/>
        <v>0</v>
      </c>
      <c r="W2553" s="119">
        <f t="shared" si="196"/>
        <v>0</v>
      </c>
      <c r="X2553" s="106">
        <f t="shared" si="199"/>
        <v>0</v>
      </c>
    </row>
    <row r="2554" spans="1:24" ht="14">
      <c r="A2554" s="198"/>
      <c r="D2554" s="1"/>
      <c r="E2554" s="1"/>
      <c r="F2554" s="187"/>
      <c r="G2554" s="187"/>
      <c r="H2554" s="80" t="str">
        <f>IF(ISERROR(IF(ISERROR(VLOOKUP((LEFT(D2554,2)),'Fed. Agency Identifier Table'!A$2:C$63,3,FALSE)),(VLOOKUP((LEFT(D2554,1)),'Fed. Agency Identifier Table'!A$2:C$63,3,FALSE)),(VLOOKUP((LEFT(D2554,2)),'Fed. Agency Identifier Table'!A$2:C$63,3,FALSE)))),"",(IF(ISERROR(VLOOKUP((LEFT(D2554,2)),'Fed. Agency Identifier Table'!A$2:C$63,3,FALSE)),(VLOOKUP((LEFT(D2554,1)),'Fed. Agency Identifier Table'!A$2:C$63,3,FALSE)),(VLOOKUP((LEFT(D2554,2)),'Fed. Agency Identifier Table'!A$2:C$63,3,FALSE)))))</f>
        <v/>
      </c>
      <c r="I2554" s="150" t="str">
        <f>IF(ISNUMBER(SEARCH("*.unk*",D2554)),"Other Federal Awards",IF(ISERROR(VLOOKUP(D2554,'CFDA Program Titles Table'!A$2:C$2607,3,FALSE)),"",VLOOKUP(D2554,'CFDA Program Titles Table'!A$2:C$2607,3,FALSE)))</f>
        <v/>
      </c>
      <c r="J2554" s="70"/>
      <c r="K2554" s="70"/>
      <c r="L2554" s="2"/>
      <c r="M2554" s="10"/>
      <c r="N2554" s="10"/>
      <c r="R2554" s="17"/>
      <c r="S2554" s="106" t="str">
        <f>IFERROR(IF(J2554="Y", "Research And Development Programs Cluster:", VLOOKUP(D2554,'Cluster Info'!$A$2:$B$113,2,FALSE)), "Non Cluster:")</f>
        <v>Non Cluster:</v>
      </c>
      <c r="T2554" s="106">
        <f t="shared" si="195"/>
        <v>0</v>
      </c>
      <c r="U2554" s="106">
        <f t="shared" si="197"/>
        <v>0</v>
      </c>
      <c r="V2554" s="106">
        <f t="shared" si="198"/>
        <v>0</v>
      </c>
      <c r="W2554" s="119">
        <f t="shared" si="196"/>
        <v>0</v>
      </c>
      <c r="X2554" s="106">
        <f t="shared" si="199"/>
        <v>0</v>
      </c>
    </row>
    <row r="2555" spans="1:24" ht="14">
      <c r="A2555" s="198"/>
      <c r="D2555" s="1"/>
      <c r="E2555" s="1"/>
      <c r="F2555" s="187"/>
      <c r="G2555" s="187"/>
      <c r="H2555" s="80" t="str">
        <f>IF(ISERROR(IF(ISERROR(VLOOKUP((LEFT(D2555,2)),'Fed. Agency Identifier Table'!A$2:C$63,3,FALSE)),(VLOOKUP((LEFT(D2555,1)),'Fed. Agency Identifier Table'!A$2:C$63,3,FALSE)),(VLOOKUP((LEFT(D2555,2)),'Fed. Agency Identifier Table'!A$2:C$63,3,FALSE)))),"",(IF(ISERROR(VLOOKUP((LEFT(D2555,2)),'Fed. Agency Identifier Table'!A$2:C$63,3,FALSE)),(VLOOKUP((LEFT(D2555,1)),'Fed. Agency Identifier Table'!A$2:C$63,3,FALSE)),(VLOOKUP((LEFT(D2555,2)),'Fed. Agency Identifier Table'!A$2:C$63,3,FALSE)))))</f>
        <v/>
      </c>
      <c r="I2555" s="150" t="str">
        <f>IF(ISNUMBER(SEARCH("*.unk*",D2555)),"Other Federal Awards",IF(ISERROR(VLOOKUP(D2555,'CFDA Program Titles Table'!A$2:C$2607,3,FALSE)),"",VLOOKUP(D2555,'CFDA Program Titles Table'!A$2:C$2607,3,FALSE)))</f>
        <v/>
      </c>
      <c r="J2555" s="70"/>
      <c r="K2555" s="70"/>
      <c r="L2555" s="2"/>
      <c r="M2555" s="10"/>
      <c r="N2555" s="10"/>
      <c r="R2555" s="17"/>
      <c r="S2555" s="106" t="str">
        <f>IFERROR(IF(J2555="Y", "Research And Development Programs Cluster:", VLOOKUP(D2555,'Cluster Info'!$A$2:$B$113,2,FALSE)), "Non Cluster:")</f>
        <v>Non Cluster:</v>
      </c>
      <c r="T2555" s="106">
        <f t="shared" si="195"/>
        <v>0</v>
      </c>
      <c r="U2555" s="106">
        <f t="shared" si="197"/>
        <v>0</v>
      </c>
      <c r="V2555" s="106">
        <f t="shared" si="198"/>
        <v>0</v>
      </c>
      <c r="W2555" s="119">
        <f t="shared" si="196"/>
        <v>0</v>
      </c>
      <c r="X2555" s="106">
        <f t="shared" si="199"/>
        <v>0</v>
      </c>
    </row>
    <row r="2556" spans="1:24" ht="14">
      <c r="A2556" s="198"/>
      <c r="D2556" s="1"/>
      <c r="E2556" s="1"/>
      <c r="F2556" s="187"/>
      <c r="G2556" s="187"/>
      <c r="H2556" s="80" t="str">
        <f>IF(ISERROR(IF(ISERROR(VLOOKUP((LEFT(D2556,2)),'Fed. Agency Identifier Table'!A$2:C$63,3,FALSE)),(VLOOKUP((LEFT(D2556,1)),'Fed. Agency Identifier Table'!A$2:C$63,3,FALSE)),(VLOOKUP((LEFT(D2556,2)),'Fed. Agency Identifier Table'!A$2:C$63,3,FALSE)))),"",(IF(ISERROR(VLOOKUP((LEFT(D2556,2)),'Fed. Agency Identifier Table'!A$2:C$63,3,FALSE)),(VLOOKUP((LEFT(D2556,1)),'Fed. Agency Identifier Table'!A$2:C$63,3,FALSE)),(VLOOKUP((LEFT(D2556,2)),'Fed. Agency Identifier Table'!A$2:C$63,3,FALSE)))))</f>
        <v/>
      </c>
      <c r="I2556" s="150" t="str">
        <f>IF(ISNUMBER(SEARCH("*.unk*",D2556)),"Other Federal Awards",IF(ISERROR(VLOOKUP(D2556,'CFDA Program Titles Table'!A$2:C$2607,3,FALSE)),"",VLOOKUP(D2556,'CFDA Program Titles Table'!A$2:C$2607,3,FALSE)))</f>
        <v/>
      </c>
      <c r="J2556" s="70"/>
      <c r="K2556" s="70"/>
      <c r="L2556" s="2"/>
      <c r="M2556" s="10"/>
      <c r="N2556" s="10"/>
      <c r="R2556" s="17"/>
      <c r="S2556" s="106" t="str">
        <f>IFERROR(IF(J2556="Y", "Research And Development Programs Cluster:", VLOOKUP(D2556,'Cluster Info'!$A$2:$B$113,2,FALSE)), "Non Cluster:")</f>
        <v>Non Cluster:</v>
      </c>
      <c r="T2556" s="106">
        <f t="shared" si="195"/>
        <v>0</v>
      </c>
      <c r="U2556" s="106">
        <f t="shared" si="197"/>
        <v>0</v>
      </c>
      <c r="V2556" s="106">
        <f t="shared" si="198"/>
        <v>0</v>
      </c>
      <c r="W2556" s="119">
        <f t="shared" si="196"/>
        <v>0</v>
      </c>
      <c r="X2556" s="106">
        <f t="shared" si="199"/>
        <v>0</v>
      </c>
    </row>
    <row r="2557" spans="1:24" ht="14">
      <c r="A2557" s="198"/>
      <c r="D2557" s="1"/>
      <c r="E2557" s="1"/>
      <c r="F2557" s="187"/>
      <c r="G2557" s="187"/>
      <c r="H2557" s="80" t="str">
        <f>IF(ISERROR(IF(ISERROR(VLOOKUP((LEFT(D2557,2)),'Fed. Agency Identifier Table'!A$2:C$63,3,FALSE)),(VLOOKUP((LEFT(D2557,1)),'Fed. Agency Identifier Table'!A$2:C$63,3,FALSE)),(VLOOKUP((LEFT(D2557,2)),'Fed. Agency Identifier Table'!A$2:C$63,3,FALSE)))),"",(IF(ISERROR(VLOOKUP((LEFT(D2557,2)),'Fed. Agency Identifier Table'!A$2:C$63,3,FALSE)),(VLOOKUP((LEFT(D2557,1)),'Fed. Agency Identifier Table'!A$2:C$63,3,FALSE)),(VLOOKUP((LEFT(D2557,2)),'Fed. Agency Identifier Table'!A$2:C$63,3,FALSE)))))</f>
        <v/>
      </c>
      <c r="I2557" s="150" t="str">
        <f>IF(ISNUMBER(SEARCH("*.unk*",D2557)),"Other Federal Awards",IF(ISERROR(VLOOKUP(D2557,'CFDA Program Titles Table'!A$2:C$2607,3,FALSE)),"",VLOOKUP(D2557,'CFDA Program Titles Table'!A$2:C$2607,3,FALSE)))</f>
        <v/>
      </c>
      <c r="J2557" s="70"/>
      <c r="K2557" s="70"/>
      <c r="L2557" s="2"/>
      <c r="M2557" s="10"/>
      <c r="N2557" s="10"/>
      <c r="R2557" s="17"/>
      <c r="S2557" s="106" t="str">
        <f>IFERROR(IF(J2557="Y", "Research And Development Programs Cluster:", VLOOKUP(D2557,'Cluster Info'!$A$2:$B$113,2,FALSE)), "Non Cluster:")</f>
        <v>Non Cluster:</v>
      </c>
      <c r="T2557" s="106">
        <f t="shared" si="195"/>
        <v>0</v>
      </c>
      <c r="U2557" s="106">
        <f t="shared" si="197"/>
        <v>0</v>
      </c>
      <c r="V2557" s="106">
        <f t="shared" si="198"/>
        <v>0</v>
      </c>
      <c r="W2557" s="119">
        <f t="shared" si="196"/>
        <v>0</v>
      </c>
      <c r="X2557" s="106">
        <f t="shared" si="199"/>
        <v>0</v>
      </c>
    </row>
    <row r="2558" spans="1:24" ht="14">
      <c r="A2558" s="198"/>
      <c r="D2558" s="1"/>
      <c r="E2558" s="1"/>
      <c r="F2558" s="187"/>
      <c r="G2558" s="187"/>
      <c r="H2558" s="80" t="str">
        <f>IF(ISERROR(IF(ISERROR(VLOOKUP((LEFT(D2558,2)),'Fed. Agency Identifier Table'!A$2:C$63,3,FALSE)),(VLOOKUP((LEFT(D2558,1)),'Fed. Agency Identifier Table'!A$2:C$63,3,FALSE)),(VLOOKUP((LEFT(D2558,2)),'Fed. Agency Identifier Table'!A$2:C$63,3,FALSE)))),"",(IF(ISERROR(VLOOKUP((LEFT(D2558,2)),'Fed. Agency Identifier Table'!A$2:C$63,3,FALSE)),(VLOOKUP((LEFT(D2558,1)),'Fed. Agency Identifier Table'!A$2:C$63,3,FALSE)),(VLOOKUP((LEFT(D2558,2)),'Fed. Agency Identifier Table'!A$2:C$63,3,FALSE)))))</f>
        <v/>
      </c>
      <c r="I2558" s="150" t="str">
        <f>IF(ISNUMBER(SEARCH("*.unk*",D2558)),"Other Federal Awards",IF(ISERROR(VLOOKUP(D2558,'CFDA Program Titles Table'!A$2:C$2607,3,FALSE)),"",VLOOKUP(D2558,'CFDA Program Titles Table'!A$2:C$2607,3,FALSE)))</f>
        <v/>
      </c>
      <c r="J2558" s="70"/>
      <c r="K2558" s="70"/>
      <c r="L2558" s="2"/>
      <c r="M2558" s="10"/>
      <c r="N2558" s="10"/>
      <c r="R2558" s="17"/>
      <c r="S2558" s="106" t="str">
        <f>IFERROR(IF(J2558="Y", "Research And Development Programs Cluster:", VLOOKUP(D2558,'Cluster Info'!$A$2:$B$113,2,FALSE)), "Non Cluster:")</f>
        <v>Non Cluster:</v>
      </c>
      <c r="T2558" s="106">
        <f t="shared" si="195"/>
        <v>0</v>
      </c>
      <c r="U2558" s="106">
        <f t="shared" si="197"/>
        <v>0</v>
      </c>
      <c r="V2558" s="106">
        <f t="shared" si="198"/>
        <v>0</v>
      </c>
      <c r="W2558" s="119">
        <f t="shared" si="196"/>
        <v>0</v>
      </c>
      <c r="X2558" s="106">
        <f t="shared" si="199"/>
        <v>0</v>
      </c>
    </row>
    <row r="2559" spans="1:24" ht="14">
      <c r="A2559" s="198"/>
      <c r="D2559" s="1"/>
      <c r="E2559" s="1"/>
      <c r="F2559" s="187"/>
      <c r="G2559" s="187"/>
      <c r="H2559" s="80" t="str">
        <f>IF(ISERROR(IF(ISERROR(VLOOKUP((LEFT(D2559,2)),'Fed. Agency Identifier Table'!A$2:C$63,3,FALSE)),(VLOOKUP((LEFT(D2559,1)),'Fed. Agency Identifier Table'!A$2:C$63,3,FALSE)),(VLOOKUP((LEFT(D2559,2)),'Fed. Agency Identifier Table'!A$2:C$63,3,FALSE)))),"",(IF(ISERROR(VLOOKUP((LEFT(D2559,2)),'Fed. Agency Identifier Table'!A$2:C$63,3,FALSE)),(VLOOKUP((LEFT(D2559,1)),'Fed. Agency Identifier Table'!A$2:C$63,3,FALSE)),(VLOOKUP((LEFT(D2559,2)),'Fed. Agency Identifier Table'!A$2:C$63,3,FALSE)))))</f>
        <v/>
      </c>
      <c r="I2559" s="150" t="str">
        <f>IF(ISNUMBER(SEARCH("*.unk*",D2559)),"Other Federal Awards",IF(ISERROR(VLOOKUP(D2559,'CFDA Program Titles Table'!A$2:C$2607,3,FALSE)),"",VLOOKUP(D2559,'CFDA Program Titles Table'!A$2:C$2607,3,FALSE)))</f>
        <v/>
      </c>
      <c r="J2559" s="70"/>
      <c r="K2559" s="70"/>
      <c r="L2559" s="2"/>
      <c r="M2559" s="10"/>
      <c r="N2559" s="10"/>
      <c r="R2559" s="17"/>
      <c r="S2559" s="106" t="str">
        <f>IFERROR(IF(J2559="Y", "Research And Development Programs Cluster:", VLOOKUP(D2559,'Cluster Info'!$A$2:$B$113,2,FALSE)), "Non Cluster:")</f>
        <v>Non Cluster:</v>
      </c>
      <c r="T2559" s="106">
        <f t="shared" si="195"/>
        <v>0</v>
      </c>
      <c r="U2559" s="106">
        <f t="shared" si="197"/>
        <v>0</v>
      </c>
      <c r="V2559" s="106">
        <f t="shared" si="198"/>
        <v>0</v>
      </c>
      <c r="W2559" s="119">
        <f t="shared" si="196"/>
        <v>0</v>
      </c>
      <c r="X2559" s="106">
        <f t="shared" si="199"/>
        <v>0</v>
      </c>
    </row>
    <row r="2560" spans="1:24" ht="14">
      <c r="A2560" s="198"/>
      <c r="D2560" s="1"/>
      <c r="E2560" s="1"/>
      <c r="F2560" s="187"/>
      <c r="G2560" s="187"/>
      <c r="H2560" s="80" t="str">
        <f>IF(ISERROR(IF(ISERROR(VLOOKUP((LEFT(D2560,2)),'Fed. Agency Identifier Table'!A$2:C$63,3,FALSE)),(VLOOKUP((LEFT(D2560,1)),'Fed. Agency Identifier Table'!A$2:C$63,3,FALSE)),(VLOOKUP((LEFT(D2560,2)),'Fed. Agency Identifier Table'!A$2:C$63,3,FALSE)))),"",(IF(ISERROR(VLOOKUP((LEFT(D2560,2)),'Fed. Agency Identifier Table'!A$2:C$63,3,FALSE)),(VLOOKUP((LEFT(D2560,1)),'Fed. Agency Identifier Table'!A$2:C$63,3,FALSE)),(VLOOKUP((LEFT(D2560,2)),'Fed. Agency Identifier Table'!A$2:C$63,3,FALSE)))))</f>
        <v/>
      </c>
      <c r="I2560" s="150" t="str">
        <f>IF(ISNUMBER(SEARCH("*.unk*",D2560)),"Other Federal Awards",IF(ISERROR(VLOOKUP(D2560,'CFDA Program Titles Table'!A$2:C$2607,3,FALSE)),"",VLOOKUP(D2560,'CFDA Program Titles Table'!A$2:C$2607,3,FALSE)))</f>
        <v/>
      </c>
      <c r="J2560" s="70"/>
      <c r="K2560" s="70"/>
      <c r="L2560" s="2"/>
      <c r="M2560" s="10"/>
      <c r="N2560" s="10"/>
      <c r="R2560" s="17"/>
      <c r="S2560" s="106" t="str">
        <f>IFERROR(IF(J2560="Y", "Research And Development Programs Cluster:", VLOOKUP(D2560,'Cluster Info'!$A$2:$B$113,2,FALSE)), "Non Cluster:")</f>
        <v>Non Cluster:</v>
      </c>
      <c r="T2560" s="106">
        <f t="shared" si="195"/>
        <v>0</v>
      </c>
      <c r="U2560" s="106">
        <f t="shared" si="197"/>
        <v>0</v>
      </c>
      <c r="V2560" s="106">
        <f t="shared" si="198"/>
        <v>0</v>
      </c>
      <c r="W2560" s="119">
        <f t="shared" si="196"/>
        <v>0</v>
      </c>
      <c r="X2560" s="106">
        <f t="shared" si="199"/>
        <v>0</v>
      </c>
    </row>
    <row r="2561" spans="1:24" ht="14">
      <c r="A2561" s="198"/>
      <c r="D2561" s="1"/>
      <c r="E2561" s="1"/>
      <c r="F2561" s="187"/>
      <c r="G2561" s="187"/>
      <c r="H2561" s="80" t="str">
        <f>IF(ISERROR(IF(ISERROR(VLOOKUP((LEFT(D2561,2)),'Fed. Agency Identifier Table'!A$2:C$63,3,FALSE)),(VLOOKUP((LEFT(D2561,1)),'Fed. Agency Identifier Table'!A$2:C$63,3,FALSE)),(VLOOKUP((LEFT(D2561,2)),'Fed. Agency Identifier Table'!A$2:C$63,3,FALSE)))),"",(IF(ISERROR(VLOOKUP((LEFT(D2561,2)),'Fed. Agency Identifier Table'!A$2:C$63,3,FALSE)),(VLOOKUP((LEFT(D2561,1)),'Fed. Agency Identifier Table'!A$2:C$63,3,FALSE)),(VLOOKUP((LEFT(D2561,2)),'Fed. Agency Identifier Table'!A$2:C$63,3,FALSE)))))</f>
        <v/>
      </c>
      <c r="I2561" s="150" t="str">
        <f>IF(ISNUMBER(SEARCH("*.unk*",D2561)),"Other Federal Awards",IF(ISERROR(VLOOKUP(D2561,'CFDA Program Titles Table'!A$2:C$2607,3,FALSE)),"",VLOOKUP(D2561,'CFDA Program Titles Table'!A$2:C$2607,3,FALSE)))</f>
        <v/>
      </c>
      <c r="J2561" s="70"/>
      <c r="K2561" s="70"/>
      <c r="L2561" s="2"/>
      <c r="M2561" s="10"/>
      <c r="N2561" s="10"/>
      <c r="R2561" s="17"/>
      <c r="S2561" s="106" t="str">
        <f>IFERROR(IF(J2561="Y", "Research And Development Programs Cluster:", VLOOKUP(D2561,'Cluster Info'!$A$2:$B$113,2,FALSE)), "Non Cluster:")</f>
        <v>Non Cluster:</v>
      </c>
      <c r="T2561" s="106">
        <f t="shared" si="195"/>
        <v>0</v>
      </c>
      <c r="U2561" s="106">
        <f t="shared" si="197"/>
        <v>0</v>
      </c>
      <c r="V2561" s="106">
        <f t="shared" si="198"/>
        <v>0</v>
      </c>
      <c r="W2561" s="119">
        <f t="shared" si="196"/>
        <v>0</v>
      </c>
      <c r="X2561" s="106">
        <f t="shared" si="199"/>
        <v>0</v>
      </c>
    </row>
    <row r="2562" spans="1:24" ht="14">
      <c r="A2562" s="198"/>
      <c r="D2562" s="1"/>
      <c r="E2562" s="1"/>
      <c r="F2562" s="187"/>
      <c r="G2562" s="187"/>
      <c r="H2562" s="80" t="str">
        <f>IF(ISERROR(IF(ISERROR(VLOOKUP((LEFT(D2562,2)),'Fed. Agency Identifier Table'!A$2:C$63,3,FALSE)),(VLOOKUP((LEFT(D2562,1)),'Fed. Agency Identifier Table'!A$2:C$63,3,FALSE)),(VLOOKUP((LEFT(D2562,2)),'Fed. Agency Identifier Table'!A$2:C$63,3,FALSE)))),"",(IF(ISERROR(VLOOKUP((LEFT(D2562,2)),'Fed. Agency Identifier Table'!A$2:C$63,3,FALSE)),(VLOOKUP((LEFT(D2562,1)),'Fed. Agency Identifier Table'!A$2:C$63,3,FALSE)),(VLOOKUP((LEFT(D2562,2)),'Fed. Agency Identifier Table'!A$2:C$63,3,FALSE)))))</f>
        <v/>
      </c>
      <c r="I2562" s="150" t="str">
        <f>IF(ISNUMBER(SEARCH("*.unk*",D2562)),"Other Federal Awards",IF(ISERROR(VLOOKUP(D2562,'CFDA Program Titles Table'!A$2:C$2607,3,FALSE)),"",VLOOKUP(D2562,'CFDA Program Titles Table'!A$2:C$2607,3,FALSE)))</f>
        <v/>
      </c>
      <c r="J2562" s="70"/>
      <c r="K2562" s="70"/>
      <c r="L2562" s="2"/>
      <c r="M2562" s="10"/>
      <c r="N2562" s="10"/>
      <c r="R2562" s="17"/>
      <c r="S2562" s="106" t="str">
        <f>IFERROR(IF(J2562="Y", "Research And Development Programs Cluster:", VLOOKUP(D2562,'Cluster Info'!$A$2:$B$113,2,FALSE)), "Non Cluster:")</f>
        <v>Non Cluster:</v>
      </c>
      <c r="T2562" s="106">
        <f t="shared" ref="T2562:T2625" si="200">IF(E2562="Y","ARRA - "&amp;N2562, N2562)</f>
        <v>0</v>
      </c>
      <c r="U2562" s="106">
        <f t="shared" si="197"/>
        <v>0</v>
      </c>
      <c r="V2562" s="106">
        <f t="shared" si="198"/>
        <v>0</v>
      </c>
      <c r="W2562" s="119">
        <f t="shared" ref="W2562:W2625" si="201">IF(AND(J2562="Y",I2562="Other Federal Awards"),(LEFT(D2562,2)&amp;".RD"),D2562)</f>
        <v>0</v>
      </c>
      <c r="X2562" s="106">
        <f t="shared" si="199"/>
        <v>0</v>
      </c>
    </row>
    <row r="2563" spans="1:24" ht="14">
      <c r="A2563" s="198"/>
      <c r="D2563" s="1"/>
      <c r="E2563" s="1"/>
      <c r="F2563" s="187"/>
      <c r="G2563" s="187"/>
      <c r="H2563" s="80" t="str">
        <f>IF(ISERROR(IF(ISERROR(VLOOKUP((LEFT(D2563,2)),'Fed. Agency Identifier Table'!A$2:C$63,3,FALSE)),(VLOOKUP((LEFT(D2563,1)),'Fed. Agency Identifier Table'!A$2:C$63,3,FALSE)),(VLOOKUP((LEFT(D2563,2)),'Fed. Agency Identifier Table'!A$2:C$63,3,FALSE)))),"",(IF(ISERROR(VLOOKUP((LEFT(D2563,2)),'Fed. Agency Identifier Table'!A$2:C$63,3,FALSE)),(VLOOKUP((LEFT(D2563,1)),'Fed. Agency Identifier Table'!A$2:C$63,3,FALSE)),(VLOOKUP((LEFT(D2563,2)),'Fed. Agency Identifier Table'!A$2:C$63,3,FALSE)))))</f>
        <v/>
      </c>
      <c r="I2563" s="150" t="str">
        <f>IF(ISNUMBER(SEARCH("*.unk*",D2563)),"Other Federal Awards",IF(ISERROR(VLOOKUP(D2563,'CFDA Program Titles Table'!A$2:C$2607,3,FALSE)),"",VLOOKUP(D2563,'CFDA Program Titles Table'!A$2:C$2607,3,FALSE)))</f>
        <v/>
      </c>
      <c r="J2563" s="70"/>
      <c r="K2563" s="70"/>
      <c r="L2563" s="2"/>
      <c r="M2563" s="10"/>
      <c r="N2563" s="10"/>
      <c r="R2563" s="17"/>
      <c r="S2563" s="106" t="str">
        <f>IFERROR(IF(J2563="Y", "Research And Development Programs Cluster:", VLOOKUP(D2563,'Cluster Info'!$A$2:$B$113,2,FALSE)), "Non Cluster:")</f>
        <v>Non Cluster:</v>
      </c>
      <c r="T2563" s="106">
        <f t="shared" si="200"/>
        <v>0</v>
      </c>
      <c r="U2563" s="106">
        <f t="shared" ref="U2563:U2626" si="202">IF(F2563="Y","COVID-19 - "&amp;N2563, N2563)</f>
        <v>0</v>
      </c>
      <c r="V2563" s="106">
        <f t="shared" ref="V2563:V2626" si="203">IF(G2563="Y","ARP - "&amp;N2563, N2563)</f>
        <v>0</v>
      </c>
      <c r="W2563" s="119">
        <f t="shared" si="201"/>
        <v>0</v>
      </c>
      <c r="X2563" s="106">
        <f t="shared" ref="X2563:X2626" si="204">O2563-P2563</f>
        <v>0</v>
      </c>
    </row>
    <row r="2564" spans="1:24" ht="14">
      <c r="A2564" s="198"/>
      <c r="D2564" s="1"/>
      <c r="E2564" s="1"/>
      <c r="F2564" s="187"/>
      <c r="G2564" s="187"/>
      <c r="H2564" s="80" t="str">
        <f>IF(ISERROR(IF(ISERROR(VLOOKUP((LEFT(D2564,2)),'Fed. Agency Identifier Table'!A$2:C$63,3,FALSE)),(VLOOKUP((LEFT(D2564,1)),'Fed. Agency Identifier Table'!A$2:C$63,3,FALSE)),(VLOOKUP((LEFT(D2564,2)),'Fed. Agency Identifier Table'!A$2:C$63,3,FALSE)))),"",(IF(ISERROR(VLOOKUP((LEFT(D2564,2)),'Fed. Agency Identifier Table'!A$2:C$63,3,FALSE)),(VLOOKUP((LEFT(D2564,1)),'Fed. Agency Identifier Table'!A$2:C$63,3,FALSE)),(VLOOKUP((LEFT(D2564,2)),'Fed. Agency Identifier Table'!A$2:C$63,3,FALSE)))))</f>
        <v/>
      </c>
      <c r="I2564" s="150" t="str">
        <f>IF(ISNUMBER(SEARCH("*.unk*",D2564)),"Other Federal Awards",IF(ISERROR(VLOOKUP(D2564,'CFDA Program Titles Table'!A$2:C$2607,3,FALSE)),"",VLOOKUP(D2564,'CFDA Program Titles Table'!A$2:C$2607,3,FALSE)))</f>
        <v/>
      </c>
      <c r="J2564" s="70"/>
      <c r="K2564" s="70"/>
      <c r="L2564" s="2"/>
      <c r="M2564" s="10"/>
      <c r="N2564" s="10"/>
      <c r="R2564" s="17"/>
      <c r="S2564" s="106" t="str">
        <f>IFERROR(IF(J2564="Y", "Research And Development Programs Cluster:", VLOOKUP(D2564,'Cluster Info'!$A$2:$B$113,2,FALSE)), "Non Cluster:")</f>
        <v>Non Cluster:</v>
      </c>
      <c r="T2564" s="106">
        <f t="shared" si="200"/>
        <v>0</v>
      </c>
      <c r="U2564" s="106">
        <f t="shared" si="202"/>
        <v>0</v>
      </c>
      <c r="V2564" s="106">
        <f t="shared" si="203"/>
        <v>0</v>
      </c>
      <c r="W2564" s="119">
        <f t="shared" si="201"/>
        <v>0</v>
      </c>
      <c r="X2564" s="106">
        <f t="shared" si="204"/>
        <v>0</v>
      </c>
    </row>
    <row r="2565" spans="1:24" ht="14">
      <c r="A2565" s="198"/>
      <c r="D2565" s="1"/>
      <c r="E2565" s="1"/>
      <c r="F2565" s="187"/>
      <c r="G2565" s="187"/>
      <c r="H2565" s="80" t="str">
        <f>IF(ISERROR(IF(ISERROR(VLOOKUP((LEFT(D2565,2)),'Fed. Agency Identifier Table'!A$2:C$63,3,FALSE)),(VLOOKUP((LEFT(D2565,1)),'Fed. Agency Identifier Table'!A$2:C$63,3,FALSE)),(VLOOKUP((LEFT(D2565,2)),'Fed. Agency Identifier Table'!A$2:C$63,3,FALSE)))),"",(IF(ISERROR(VLOOKUP((LEFT(D2565,2)),'Fed. Agency Identifier Table'!A$2:C$63,3,FALSE)),(VLOOKUP((LEFT(D2565,1)),'Fed. Agency Identifier Table'!A$2:C$63,3,FALSE)),(VLOOKUP((LEFT(D2565,2)),'Fed. Agency Identifier Table'!A$2:C$63,3,FALSE)))))</f>
        <v/>
      </c>
      <c r="I2565" s="150" t="str">
        <f>IF(ISNUMBER(SEARCH("*.unk*",D2565)),"Other Federal Awards",IF(ISERROR(VLOOKUP(D2565,'CFDA Program Titles Table'!A$2:C$2607,3,FALSE)),"",VLOOKUP(D2565,'CFDA Program Titles Table'!A$2:C$2607,3,FALSE)))</f>
        <v/>
      </c>
      <c r="J2565" s="70"/>
      <c r="K2565" s="70"/>
      <c r="L2565" s="2"/>
      <c r="M2565" s="10"/>
      <c r="N2565" s="10"/>
      <c r="R2565" s="17"/>
      <c r="S2565" s="106" t="str">
        <f>IFERROR(IF(J2565="Y", "Research And Development Programs Cluster:", VLOOKUP(D2565,'Cluster Info'!$A$2:$B$113,2,FALSE)), "Non Cluster:")</f>
        <v>Non Cluster:</v>
      </c>
      <c r="T2565" s="106">
        <f t="shared" si="200"/>
        <v>0</v>
      </c>
      <c r="U2565" s="106">
        <f t="shared" si="202"/>
        <v>0</v>
      </c>
      <c r="V2565" s="106">
        <f t="shared" si="203"/>
        <v>0</v>
      </c>
      <c r="W2565" s="119">
        <f t="shared" si="201"/>
        <v>0</v>
      </c>
      <c r="X2565" s="106">
        <f t="shared" si="204"/>
        <v>0</v>
      </c>
    </row>
    <row r="2566" spans="1:24" ht="14">
      <c r="A2566" s="198"/>
      <c r="D2566" s="1"/>
      <c r="E2566" s="1"/>
      <c r="F2566" s="187"/>
      <c r="G2566" s="187"/>
      <c r="H2566" s="80" t="str">
        <f>IF(ISERROR(IF(ISERROR(VLOOKUP((LEFT(D2566,2)),'Fed. Agency Identifier Table'!A$2:C$63,3,FALSE)),(VLOOKUP((LEFT(D2566,1)),'Fed. Agency Identifier Table'!A$2:C$63,3,FALSE)),(VLOOKUP((LEFT(D2566,2)),'Fed. Agency Identifier Table'!A$2:C$63,3,FALSE)))),"",(IF(ISERROR(VLOOKUP((LEFT(D2566,2)),'Fed. Agency Identifier Table'!A$2:C$63,3,FALSE)),(VLOOKUP((LEFT(D2566,1)),'Fed. Agency Identifier Table'!A$2:C$63,3,FALSE)),(VLOOKUP((LEFT(D2566,2)),'Fed. Agency Identifier Table'!A$2:C$63,3,FALSE)))))</f>
        <v/>
      </c>
      <c r="I2566" s="150" t="str">
        <f>IF(ISNUMBER(SEARCH("*.unk*",D2566)),"Other Federal Awards",IF(ISERROR(VLOOKUP(D2566,'CFDA Program Titles Table'!A$2:C$2607,3,FALSE)),"",VLOOKUP(D2566,'CFDA Program Titles Table'!A$2:C$2607,3,FALSE)))</f>
        <v/>
      </c>
      <c r="J2566" s="70"/>
      <c r="K2566" s="70"/>
      <c r="L2566" s="2"/>
      <c r="M2566" s="10"/>
      <c r="N2566" s="10"/>
      <c r="R2566" s="17"/>
      <c r="S2566" s="106" t="str">
        <f>IFERROR(IF(J2566="Y", "Research And Development Programs Cluster:", VLOOKUP(D2566,'Cluster Info'!$A$2:$B$113,2,FALSE)), "Non Cluster:")</f>
        <v>Non Cluster:</v>
      </c>
      <c r="T2566" s="106">
        <f t="shared" si="200"/>
        <v>0</v>
      </c>
      <c r="U2566" s="106">
        <f t="shared" si="202"/>
        <v>0</v>
      </c>
      <c r="V2566" s="106">
        <f t="shared" si="203"/>
        <v>0</v>
      </c>
      <c r="W2566" s="119">
        <f t="shared" si="201"/>
        <v>0</v>
      </c>
      <c r="X2566" s="106">
        <f t="shared" si="204"/>
        <v>0</v>
      </c>
    </row>
    <row r="2567" spans="1:24" ht="14">
      <c r="A2567" s="198"/>
      <c r="D2567" s="1"/>
      <c r="E2567" s="1"/>
      <c r="F2567" s="187"/>
      <c r="G2567" s="187"/>
      <c r="H2567" s="80" t="str">
        <f>IF(ISERROR(IF(ISERROR(VLOOKUP((LEFT(D2567,2)),'Fed. Agency Identifier Table'!A$2:C$63,3,FALSE)),(VLOOKUP((LEFT(D2567,1)),'Fed. Agency Identifier Table'!A$2:C$63,3,FALSE)),(VLOOKUP((LEFT(D2567,2)),'Fed. Agency Identifier Table'!A$2:C$63,3,FALSE)))),"",(IF(ISERROR(VLOOKUP((LEFT(D2567,2)),'Fed. Agency Identifier Table'!A$2:C$63,3,FALSE)),(VLOOKUP((LEFT(D2567,1)),'Fed. Agency Identifier Table'!A$2:C$63,3,FALSE)),(VLOOKUP((LEFT(D2567,2)),'Fed. Agency Identifier Table'!A$2:C$63,3,FALSE)))))</f>
        <v/>
      </c>
      <c r="I2567" s="150" t="str">
        <f>IF(ISNUMBER(SEARCH("*.unk*",D2567)),"Other Federal Awards",IF(ISERROR(VLOOKUP(D2567,'CFDA Program Titles Table'!A$2:C$2607,3,FALSE)),"",VLOOKUP(D2567,'CFDA Program Titles Table'!A$2:C$2607,3,FALSE)))</f>
        <v/>
      </c>
      <c r="J2567" s="70"/>
      <c r="K2567" s="70"/>
      <c r="L2567" s="2"/>
      <c r="M2567" s="10"/>
      <c r="N2567" s="10"/>
      <c r="R2567" s="17"/>
      <c r="S2567" s="106" t="str">
        <f>IFERROR(IF(J2567="Y", "Research And Development Programs Cluster:", VLOOKUP(D2567,'Cluster Info'!$A$2:$B$113,2,FALSE)), "Non Cluster:")</f>
        <v>Non Cluster:</v>
      </c>
      <c r="T2567" s="106">
        <f t="shared" si="200"/>
        <v>0</v>
      </c>
      <c r="U2567" s="106">
        <f t="shared" si="202"/>
        <v>0</v>
      </c>
      <c r="V2567" s="106">
        <f t="shared" si="203"/>
        <v>0</v>
      </c>
      <c r="W2567" s="119">
        <f t="shared" si="201"/>
        <v>0</v>
      </c>
      <c r="X2567" s="106">
        <f t="shared" si="204"/>
        <v>0</v>
      </c>
    </row>
    <row r="2568" spans="1:24" ht="14">
      <c r="A2568" s="198"/>
      <c r="D2568" s="1"/>
      <c r="E2568" s="1"/>
      <c r="F2568" s="187"/>
      <c r="G2568" s="187"/>
      <c r="H2568" s="80" t="str">
        <f>IF(ISERROR(IF(ISERROR(VLOOKUP((LEFT(D2568,2)),'Fed. Agency Identifier Table'!A$2:C$63,3,FALSE)),(VLOOKUP((LEFT(D2568,1)),'Fed. Agency Identifier Table'!A$2:C$63,3,FALSE)),(VLOOKUP((LEFT(D2568,2)),'Fed. Agency Identifier Table'!A$2:C$63,3,FALSE)))),"",(IF(ISERROR(VLOOKUP((LEFT(D2568,2)),'Fed. Agency Identifier Table'!A$2:C$63,3,FALSE)),(VLOOKUP((LEFT(D2568,1)),'Fed. Agency Identifier Table'!A$2:C$63,3,FALSE)),(VLOOKUP((LEFT(D2568,2)),'Fed. Agency Identifier Table'!A$2:C$63,3,FALSE)))))</f>
        <v/>
      </c>
      <c r="I2568" s="150" t="str">
        <f>IF(ISNUMBER(SEARCH("*.unk*",D2568)),"Other Federal Awards",IF(ISERROR(VLOOKUP(D2568,'CFDA Program Titles Table'!A$2:C$2607,3,FALSE)),"",VLOOKUP(D2568,'CFDA Program Titles Table'!A$2:C$2607,3,FALSE)))</f>
        <v/>
      </c>
      <c r="J2568" s="70"/>
      <c r="K2568" s="70"/>
      <c r="L2568" s="2"/>
      <c r="M2568" s="10"/>
      <c r="N2568" s="10"/>
      <c r="R2568" s="17"/>
      <c r="S2568" s="106" t="str">
        <f>IFERROR(IF(J2568="Y", "Research And Development Programs Cluster:", VLOOKUP(D2568,'Cluster Info'!$A$2:$B$113,2,FALSE)), "Non Cluster:")</f>
        <v>Non Cluster:</v>
      </c>
      <c r="T2568" s="106">
        <f t="shared" si="200"/>
        <v>0</v>
      </c>
      <c r="U2568" s="106">
        <f t="shared" si="202"/>
        <v>0</v>
      </c>
      <c r="V2568" s="106">
        <f t="shared" si="203"/>
        <v>0</v>
      </c>
      <c r="W2568" s="119">
        <f t="shared" si="201"/>
        <v>0</v>
      </c>
      <c r="X2568" s="106">
        <f t="shared" si="204"/>
        <v>0</v>
      </c>
    </row>
    <row r="2569" spans="1:24" ht="14">
      <c r="A2569" s="198"/>
      <c r="D2569" s="1"/>
      <c r="E2569" s="1"/>
      <c r="F2569" s="187"/>
      <c r="G2569" s="187"/>
      <c r="H2569" s="80" t="str">
        <f>IF(ISERROR(IF(ISERROR(VLOOKUP((LEFT(D2569,2)),'Fed. Agency Identifier Table'!A$2:C$63,3,FALSE)),(VLOOKUP((LEFT(D2569,1)),'Fed. Agency Identifier Table'!A$2:C$63,3,FALSE)),(VLOOKUP((LEFT(D2569,2)),'Fed. Agency Identifier Table'!A$2:C$63,3,FALSE)))),"",(IF(ISERROR(VLOOKUP((LEFT(D2569,2)),'Fed. Agency Identifier Table'!A$2:C$63,3,FALSE)),(VLOOKUP((LEFT(D2569,1)),'Fed. Agency Identifier Table'!A$2:C$63,3,FALSE)),(VLOOKUP((LEFT(D2569,2)),'Fed. Agency Identifier Table'!A$2:C$63,3,FALSE)))))</f>
        <v/>
      </c>
      <c r="I2569" s="150" t="str">
        <f>IF(ISNUMBER(SEARCH("*.unk*",D2569)),"Other Federal Awards",IF(ISERROR(VLOOKUP(D2569,'CFDA Program Titles Table'!A$2:C$2607,3,FALSE)),"",VLOOKUP(D2569,'CFDA Program Titles Table'!A$2:C$2607,3,FALSE)))</f>
        <v/>
      </c>
      <c r="J2569" s="70"/>
      <c r="K2569" s="70"/>
      <c r="L2569" s="2"/>
      <c r="M2569" s="10"/>
      <c r="N2569" s="10"/>
      <c r="R2569" s="17"/>
      <c r="S2569" s="106" t="str">
        <f>IFERROR(IF(J2569="Y", "Research And Development Programs Cluster:", VLOOKUP(D2569,'Cluster Info'!$A$2:$B$113,2,FALSE)), "Non Cluster:")</f>
        <v>Non Cluster:</v>
      </c>
      <c r="T2569" s="106">
        <f t="shared" si="200"/>
        <v>0</v>
      </c>
      <c r="U2569" s="106">
        <f t="shared" si="202"/>
        <v>0</v>
      </c>
      <c r="V2569" s="106">
        <f t="shared" si="203"/>
        <v>0</v>
      </c>
      <c r="W2569" s="119">
        <f t="shared" si="201"/>
        <v>0</v>
      </c>
      <c r="X2569" s="106">
        <f t="shared" si="204"/>
        <v>0</v>
      </c>
    </row>
    <row r="2570" spans="1:24" ht="14">
      <c r="A2570" s="198"/>
      <c r="D2570" s="1"/>
      <c r="E2570" s="1"/>
      <c r="F2570" s="187"/>
      <c r="G2570" s="187"/>
      <c r="H2570" s="80" t="str">
        <f>IF(ISERROR(IF(ISERROR(VLOOKUP((LEFT(D2570,2)),'Fed. Agency Identifier Table'!A$2:C$63,3,FALSE)),(VLOOKUP((LEFT(D2570,1)),'Fed. Agency Identifier Table'!A$2:C$63,3,FALSE)),(VLOOKUP((LEFT(D2570,2)),'Fed. Agency Identifier Table'!A$2:C$63,3,FALSE)))),"",(IF(ISERROR(VLOOKUP((LEFT(D2570,2)),'Fed. Agency Identifier Table'!A$2:C$63,3,FALSE)),(VLOOKUP((LEFT(D2570,1)),'Fed. Agency Identifier Table'!A$2:C$63,3,FALSE)),(VLOOKUP((LEFT(D2570,2)),'Fed. Agency Identifier Table'!A$2:C$63,3,FALSE)))))</f>
        <v/>
      </c>
      <c r="I2570" s="150" t="str">
        <f>IF(ISNUMBER(SEARCH("*.unk*",D2570)),"Other Federal Awards",IF(ISERROR(VLOOKUP(D2570,'CFDA Program Titles Table'!A$2:C$2607,3,FALSE)),"",VLOOKUP(D2570,'CFDA Program Titles Table'!A$2:C$2607,3,FALSE)))</f>
        <v/>
      </c>
      <c r="J2570" s="70"/>
      <c r="K2570" s="70"/>
      <c r="L2570" s="2"/>
      <c r="M2570" s="10"/>
      <c r="N2570" s="10"/>
      <c r="R2570" s="17"/>
      <c r="S2570" s="106" t="str">
        <f>IFERROR(IF(J2570="Y", "Research And Development Programs Cluster:", VLOOKUP(D2570,'Cluster Info'!$A$2:$B$113,2,FALSE)), "Non Cluster:")</f>
        <v>Non Cluster:</v>
      </c>
      <c r="T2570" s="106">
        <f t="shared" si="200"/>
        <v>0</v>
      </c>
      <c r="U2570" s="106">
        <f t="shared" si="202"/>
        <v>0</v>
      </c>
      <c r="V2570" s="106">
        <f t="shared" si="203"/>
        <v>0</v>
      </c>
      <c r="W2570" s="119">
        <f t="shared" si="201"/>
        <v>0</v>
      </c>
      <c r="X2570" s="106">
        <f t="shared" si="204"/>
        <v>0</v>
      </c>
    </row>
    <row r="2571" spans="1:24" ht="14">
      <c r="A2571" s="198"/>
      <c r="D2571" s="1"/>
      <c r="E2571" s="1"/>
      <c r="F2571" s="187"/>
      <c r="G2571" s="187"/>
      <c r="H2571" s="80" t="str">
        <f>IF(ISERROR(IF(ISERROR(VLOOKUP((LEFT(D2571,2)),'Fed. Agency Identifier Table'!A$2:C$63,3,FALSE)),(VLOOKUP((LEFT(D2571,1)),'Fed. Agency Identifier Table'!A$2:C$63,3,FALSE)),(VLOOKUP((LEFT(D2571,2)),'Fed. Agency Identifier Table'!A$2:C$63,3,FALSE)))),"",(IF(ISERROR(VLOOKUP((LEFT(D2571,2)),'Fed. Agency Identifier Table'!A$2:C$63,3,FALSE)),(VLOOKUP((LEFT(D2571,1)),'Fed. Agency Identifier Table'!A$2:C$63,3,FALSE)),(VLOOKUP((LEFT(D2571,2)),'Fed. Agency Identifier Table'!A$2:C$63,3,FALSE)))))</f>
        <v/>
      </c>
      <c r="I2571" s="150" t="str">
        <f>IF(ISNUMBER(SEARCH("*.unk*",D2571)),"Other Federal Awards",IF(ISERROR(VLOOKUP(D2571,'CFDA Program Titles Table'!A$2:C$2607,3,FALSE)),"",VLOOKUP(D2571,'CFDA Program Titles Table'!A$2:C$2607,3,FALSE)))</f>
        <v/>
      </c>
      <c r="J2571" s="70"/>
      <c r="K2571" s="70"/>
      <c r="L2571" s="2"/>
      <c r="M2571" s="10"/>
      <c r="N2571" s="10"/>
      <c r="R2571" s="17"/>
      <c r="S2571" s="106" t="str">
        <f>IFERROR(IF(J2571="Y", "Research And Development Programs Cluster:", VLOOKUP(D2571,'Cluster Info'!$A$2:$B$113,2,FALSE)), "Non Cluster:")</f>
        <v>Non Cluster:</v>
      </c>
      <c r="T2571" s="106">
        <f t="shared" si="200"/>
        <v>0</v>
      </c>
      <c r="U2571" s="106">
        <f t="shared" si="202"/>
        <v>0</v>
      </c>
      <c r="V2571" s="106">
        <f t="shared" si="203"/>
        <v>0</v>
      </c>
      <c r="W2571" s="119">
        <f t="shared" si="201"/>
        <v>0</v>
      </c>
      <c r="X2571" s="106">
        <f t="shared" si="204"/>
        <v>0</v>
      </c>
    </row>
    <row r="2572" spans="1:24" ht="14">
      <c r="A2572" s="198"/>
      <c r="D2572" s="1"/>
      <c r="E2572" s="1"/>
      <c r="F2572" s="187"/>
      <c r="G2572" s="187"/>
      <c r="H2572" s="80" t="str">
        <f>IF(ISERROR(IF(ISERROR(VLOOKUP((LEFT(D2572,2)),'Fed. Agency Identifier Table'!A$2:C$63,3,FALSE)),(VLOOKUP((LEFT(D2572,1)),'Fed. Agency Identifier Table'!A$2:C$63,3,FALSE)),(VLOOKUP((LEFT(D2572,2)),'Fed. Agency Identifier Table'!A$2:C$63,3,FALSE)))),"",(IF(ISERROR(VLOOKUP((LEFT(D2572,2)),'Fed. Agency Identifier Table'!A$2:C$63,3,FALSE)),(VLOOKUP((LEFT(D2572,1)),'Fed. Agency Identifier Table'!A$2:C$63,3,FALSE)),(VLOOKUP((LEFT(D2572,2)),'Fed. Agency Identifier Table'!A$2:C$63,3,FALSE)))))</f>
        <v/>
      </c>
      <c r="I2572" s="150" t="str">
        <f>IF(ISNUMBER(SEARCH("*.unk*",D2572)),"Other Federal Awards",IF(ISERROR(VLOOKUP(D2572,'CFDA Program Titles Table'!A$2:C$2607,3,FALSE)),"",VLOOKUP(D2572,'CFDA Program Titles Table'!A$2:C$2607,3,FALSE)))</f>
        <v/>
      </c>
      <c r="J2572" s="70"/>
      <c r="K2572" s="70"/>
      <c r="L2572" s="2"/>
      <c r="M2572" s="10"/>
      <c r="N2572" s="10"/>
      <c r="R2572" s="17"/>
      <c r="S2572" s="106" t="str">
        <f>IFERROR(IF(J2572="Y", "Research And Development Programs Cluster:", VLOOKUP(D2572,'Cluster Info'!$A$2:$B$113,2,FALSE)), "Non Cluster:")</f>
        <v>Non Cluster:</v>
      </c>
      <c r="T2572" s="106">
        <f t="shared" si="200"/>
        <v>0</v>
      </c>
      <c r="U2572" s="106">
        <f t="shared" si="202"/>
        <v>0</v>
      </c>
      <c r="V2572" s="106">
        <f t="shared" si="203"/>
        <v>0</v>
      </c>
      <c r="W2572" s="119">
        <f t="shared" si="201"/>
        <v>0</v>
      </c>
      <c r="X2572" s="106">
        <f t="shared" si="204"/>
        <v>0</v>
      </c>
    </row>
    <row r="2573" spans="1:24" ht="14">
      <c r="A2573" s="198"/>
      <c r="D2573" s="1"/>
      <c r="E2573" s="1"/>
      <c r="F2573" s="187"/>
      <c r="G2573" s="187"/>
      <c r="H2573" s="80" t="str">
        <f>IF(ISERROR(IF(ISERROR(VLOOKUP((LEFT(D2573,2)),'Fed. Agency Identifier Table'!A$2:C$63,3,FALSE)),(VLOOKUP((LEFT(D2573,1)),'Fed. Agency Identifier Table'!A$2:C$63,3,FALSE)),(VLOOKUP((LEFT(D2573,2)),'Fed. Agency Identifier Table'!A$2:C$63,3,FALSE)))),"",(IF(ISERROR(VLOOKUP((LEFT(D2573,2)),'Fed. Agency Identifier Table'!A$2:C$63,3,FALSE)),(VLOOKUP((LEFT(D2573,1)),'Fed. Agency Identifier Table'!A$2:C$63,3,FALSE)),(VLOOKUP((LEFT(D2573,2)),'Fed. Agency Identifier Table'!A$2:C$63,3,FALSE)))))</f>
        <v/>
      </c>
      <c r="I2573" s="150" t="str">
        <f>IF(ISNUMBER(SEARCH("*.unk*",D2573)),"Other Federal Awards",IF(ISERROR(VLOOKUP(D2573,'CFDA Program Titles Table'!A$2:C$2607,3,FALSE)),"",VLOOKUP(D2573,'CFDA Program Titles Table'!A$2:C$2607,3,FALSE)))</f>
        <v/>
      </c>
      <c r="J2573" s="70"/>
      <c r="K2573" s="70"/>
      <c r="L2573" s="2"/>
      <c r="M2573" s="10"/>
      <c r="N2573" s="10"/>
      <c r="R2573" s="17"/>
      <c r="S2573" s="106" t="str">
        <f>IFERROR(IF(J2573="Y", "Research And Development Programs Cluster:", VLOOKUP(D2573,'Cluster Info'!$A$2:$B$113,2,FALSE)), "Non Cluster:")</f>
        <v>Non Cluster:</v>
      </c>
      <c r="T2573" s="106">
        <f t="shared" si="200"/>
        <v>0</v>
      </c>
      <c r="U2573" s="106">
        <f t="shared" si="202"/>
        <v>0</v>
      </c>
      <c r="V2573" s="106">
        <f t="shared" si="203"/>
        <v>0</v>
      </c>
      <c r="W2573" s="119">
        <f t="shared" si="201"/>
        <v>0</v>
      </c>
      <c r="X2573" s="106">
        <f t="shared" si="204"/>
        <v>0</v>
      </c>
    </row>
    <row r="2574" spans="1:24" ht="14">
      <c r="A2574" s="198"/>
      <c r="D2574" s="1"/>
      <c r="E2574" s="1"/>
      <c r="F2574" s="187"/>
      <c r="G2574" s="187"/>
      <c r="H2574" s="80" t="str">
        <f>IF(ISERROR(IF(ISERROR(VLOOKUP((LEFT(D2574,2)),'Fed. Agency Identifier Table'!A$2:C$63,3,FALSE)),(VLOOKUP((LEFT(D2574,1)),'Fed. Agency Identifier Table'!A$2:C$63,3,FALSE)),(VLOOKUP((LEFT(D2574,2)),'Fed. Agency Identifier Table'!A$2:C$63,3,FALSE)))),"",(IF(ISERROR(VLOOKUP((LEFT(D2574,2)),'Fed. Agency Identifier Table'!A$2:C$63,3,FALSE)),(VLOOKUP((LEFT(D2574,1)),'Fed. Agency Identifier Table'!A$2:C$63,3,FALSE)),(VLOOKUP((LEFT(D2574,2)),'Fed. Agency Identifier Table'!A$2:C$63,3,FALSE)))))</f>
        <v/>
      </c>
      <c r="I2574" s="150" t="str">
        <f>IF(ISNUMBER(SEARCH("*.unk*",D2574)),"Other Federal Awards",IF(ISERROR(VLOOKUP(D2574,'CFDA Program Titles Table'!A$2:C$2607,3,FALSE)),"",VLOOKUP(D2574,'CFDA Program Titles Table'!A$2:C$2607,3,FALSE)))</f>
        <v/>
      </c>
      <c r="J2574" s="70"/>
      <c r="K2574" s="70"/>
      <c r="L2574" s="2"/>
      <c r="M2574" s="10"/>
      <c r="N2574" s="10"/>
      <c r="R2574" s="17"/>
      <c r="S2574" s="106" t="str">
        <f>IFERROR(IF(J2574="Y", "Research And Development Programs Cluster:", VLOOKUP(D2574,'Cluster Info'!$A$2:$B$113,2,FALSE)), "Non Cluster:")</f>
        <v>Non Cluster:</v>
      </c>
      <c r="T2574" s="106">
        <f t="shared" si="200"/>
        <v>0</v>
      </c>
      <c r="U2574" s="106">
        <f t="shared" si="202"/>
        <v>0</v>
      </c>
      <c r="V2574" s="106">
        <f t="shared" si="203"/>
        <v>0</v>
      </c>
      <c r="W2574" s="119">
        <f t="shared" si="201"/>
        <v>0</v>
      </c>
      <c r="X2574" s="106">
        <f t="shared" si="204"/>
        <v>0</v>
      </c>
    </row>
    <row r="2575" spans="1:24" ht="14">
      <c r="A2575" s="198"/>
      <c r="D2575" s="1"/>
      <c r="E2575" s="1"/>
      <c r="F2575" s="187"/>
      <c r="G2575" s="187"/>
      <c r="H2575" s="80" t="str">
        <f>IF(ISERROR(IF(ISERROR(VLOOKUP((LEFT(D2575,2)),'Fed. Agency Identifier Table'!A$2:C$63,3,FALSE)),(VLOOKUP((LEFT(D2575,1)),'Fed. Agency Identifier Table'!A$2:C$63,3,FALSE)),(VLOOKUP((LEFT(D2575,2)),'Fed. Agency Identifier Table'!A$2:C$63,3,FALSE)))),"",(IF(ISERROR(VLOOKUP((LEFT(D2575,2)),'Fed. Agency Identifier Table'!A$2:C$63,3,FALSE)),(VLOOKUP((LEFT(D2575,1)),'Fed. Agency Identifier Table'!A$2:C$63,3,FALSE)),(VLOOKUP((LEFT(D2575,2)),'Fed. Agency Identifier Table'!A$2:C$63,3,FALSE)))))</f>
        <v/>
      </c>
      <c r="I2575" s="150" t="str">
        <f>IF(ISNUMBER(SEARCH("*.unk*",D2575)),"Other Federal Awards",IF(ISERROR(VLOOKUP(D2575,'CFDA Program Titles Table'!A$2:C$2607,3,FALSE)),"",VLOOKUP(D2575,'CFDA Program Titles Table'!A$2:C$2607,3,FALSE)))</f>
        <v/>
      </c>
      <c r="J2575" s="70"/>
      <c r="K2575" s="70"/>
      <c r="L2575" s="2"/>
      <c r="M2575" s="10"/>
      <c r="N2575" s="10"/>
      <c r="R2575" s="17"/>
      <c r="S2575" s="106" t="str">
        <f>IFERROR(IF(J2575="Y", "Research And Development Programs Cluster:", VLOOKUP(D2575,'Cluster Info'!$A$2:$B$113,2,FALSE)), "Non Cluster:")</f>
        <v>Non Cluster:</v>
      </c>
      <c r="T2575" s="106">
        <f t="shared" si="200"/>
        <v>0</v>
      </c>
      <c r="U2575" s="106">
        <f t="shared" si="202"/>
        <v>0</v>
      </c>
      <c r="V2575" s="106">
        <f t="shared" si="203"/>
        <v>0</v>
      </c>
      <c r="W2575" s="119">
        <f t="shared" si="201"/>
        <v>0</v>
      </c>
      <c r="X2575" s="106">
        <f t="shared" si="204"/>
        <v>0</v>
      </c>
    </row>
    <row r="2576" spans="1:24" ht="14">
      <c r="A2576" s="198"/>
      <c r="D2576" s="1"/>
      <c r="E2576" s="1"/>
      <c r="F2576" s="187"/>
      <c r="G2576" s="187"/>
      <c r="H2576" s="80" t="str">
        <f>IF(ISERROR(IF(ISERROR(VLOOKUP((LEFT(D2576,2)),'Fed. Agency Identifier Table'!A$2:C$63,3,FALSE)),(VLOOKUP((LEFT(D2576,1)),'Fed. Agency Identifier Table'!A$2:C$63,3,FALSE)),(VLOOKUP((LEFT(D2576,2)),'Fed. Agency Identifier Table'!A$2:C$63,3,FALSE)))),"",(IF(ISERROR(VLOOKUP((LEFT(D2576,2)),'Fed. Agency Identifier Table'!A$2:C$63,3,FALSE)),(VLOOKUP((LEFT(D2576,1)),'Fed. Agency Identifier Table'!A$2:C$63,3,FALSE)),(VLOOKUP((LEFT(D2576,2)),'Fed. Agency Identifier Table'!A$2:C$63,3,FALSE)))))</f>
        <v/>
      </c>
      <c r="I2576" s="150" t="str">
        <f>IF(ISNUMBER(SEARCH("*.unk*",D2576)),"Other Federal Awards",IF(ISERROR(VLOOKUP(D2576,'CFDA Program Titles Table'!A$2:C$2607,3,FALSE)),"",VLOOKUP(D2576,'CFDA Program Titles Table'!A$2:C$2607,3,FALSE)))</f>
        <v/>
      </c>
      <c r="J2576" s="70"/>
      <c r="K2576" s="70"/>
      <c r="L2576" s="2"/>
      <c r="M2576" s="10"/>
      <c r="N2576" s="10"/>
      <c r="R2576" s="17"/>
      <c r="S2576" s="106" t="str">
        <f>IFERROR(IF(J2576="Y", "Research And Development Programs Cluster:", VLOOKUP(D2576,'Cluster Info'!$A$2:$B$113,2,FALSE)), "Non Cluster:")</f>
        <v>Non Cluster:</v>
      </c>
      <c r="T2576" s="106">
        <f t="shared" si="200"/>
        <v>0</v>
      </c>
      <c r="U2576" s="106">
        <f t="shared" si="202"/>
        <v>0</v>
      </c>
      <c r="V2576" s="106">
        <f t="shared" si="203"/>
        <v>0</v>
      </c>
      <c r="W2576" s="119">
        <f t="shared" si="201"/>
        <v>0</v>
      </c>
      <c r="X2576" s="106">
        <f t="shared" si="204"/>
        <v>0</v>
      </c>
    </row>
    <row r="2577" spans="1:24" ht="14">
      <c r="A2577" s="198"/>
      <c r="D2577" s="1"/>
      <c r="E2577" s="1"/>
      <c r="F2577" s="187"/>
      <c r="G2577" s="187"/>
      <c r="H2577" s="80" t="str">
        <f>IF(ISERROR(IF(ISERROR(VLOOKUP((LEFT(D2577,2)),'Fed. Agency Identifier Table'!A$2:C$63,3,FALSE)),(VLOOKUP((LEFT(D2577,1)),'Fed. Agency Identifier Table'!A$2:C$63,3,FALSE)),(VLOOKUP((LEFT(D2577,2)),'Fed. Agency Identifier Table'!A$2:C$63,3,FALSE)))),"",(IF(ISERROR(VLOOKUP((LEFT(D2577,2)),'Fed. Agency Identifier Table'!A$2:C$63,3,FALSE)),(VLOOKUP((LEFT(D2577,1)),'Fed. Agency Identifier Table'!A$2:C$63,3,FALSE)),(VLOOKUP((LEFT(D2577,2)),'Fed. Agency Identifier Table'!A$2:C$63,3,FALSE)))))</f>
        <v/>
      </c>
      <c r="I2577" s="150" t="str">
        <f>IF(ISNUMBER(SEARCH("*.unk*",D2577)),"Other Federal Awards",IF(ISERROR(VLOOKUP(D2577,'CFDA Program Titles Table'!A$2:C$2607,3,FALSE)),"",VLOOKUP(D2577,'CFDA Program Titles Table'!A$2:C$2607,3,FALSE)))</f>
        <v/>
      </c>
      <c r="J2577" s="70"/>
      <c r="K2577" s="70"/>
      <c r="L2577" s="2"/>
      <c r="M2577" s="10"/>
      <c r="N2577" s="10"/>
      <c r="R2577" s="17"/>
      <c r="S2577" s="106" t="str">
        <f>IFERROR(IF(J2577="Y", "Research And Development Programs Cluster:", VLOOKUP(D2577,'Cluster Info'!$A$2:$B$113,2,FALSE)), "Non Cluster:")</f>
        <v>Non Cluster:</v>
      </c>
      <c r="T2577" s="106">
        <f t="shared" si="200"/>
        <v>0</v>
      </c>
      <c r="U2577" s="106">
        <f t="shared" si="202"/>
        <v>0</v>
      </c>
      <c r="V2577" s="106">
        <f t="shared" si="203"/>
        <v>0</v>
      </c>
      <c r="W2577" s="119">
        <f t="shared" si="201"/>
        <v>0</v>
      </c>
      <c r="X2577" s="106">
        <f t="shared" si="204"/>
        <v>0</v>
      </c>
    </row>
    <row r="2578" spans="1:24" ht="14">
      <c r="A2578" s="198"/>
      <c r="D2578" s="1"/>
      <c r="E2578" s="1"/>
      <c r="F2578" s="187"/>
      <c r="G2578" s="187"/>
      <c r="H2578" s="80" t="str">
        <f>IF(ISERROR(IF(ISERROR(VLOOKUP((LEFT(D2578,2)),'Fed. Agency Identifier Table'!A$2:C$63,3,FALSE)),(VLOOKUP((LEFT(D2578,1)),'Fed. Agency Identifier Table'!A$2:C$63,3,FALSE)),(VLOOKUP((LEFT(D2578,2)),'Fed. Agency Identifier Table'!A$2:C$63,3,FALSE)))),"",(IF(ISERROR(VLOOKUP((LEFT(D2578,2)),'Fed. Agency Identifier Table'!A$2:C$63,3,FALSE)),(VLOOKUP((LEFT(D2578,1)),'Fed. Agency Identifier Table'!A$2:C$63,3,FALSE)),(VLOOKUP((LEFT(D2578,2)),'Fed. Agency Identifier Table'!A$2:C$63,3,FALSE)))))</f>
        <v/>
      </c>
      <c r="I2578" s="150" t="str">
        <f>IF(ISNUMBER(SEARCH("*.unk*",D2578)),"Other Federal Awards",IF(ISERROR(VLOOKUP(D2578,'CFDA Program Titles Table'!A$2:C$2607,3,FALSE)),"",VLOOKUP(D2578,'CFDA Program Titles Table'!A$2:C$2607,3,FALSE)))</f>
        <v/>
      </c>
      <c r="J2578" s="70"/>
      <c r="K2578" s="70"/>
      <c r="L2578" s="2"/>
      <c r="M2578" s="10"/>
      <c r="N2578" s="10"/>
      <c r="R2578" s="17"/>
      <c r="S2578" s="106" t="str">
        <f>IFERROR(IF(J2578="Y", "Research And Development Programs Cluster:", VLOOKUP(D2578,'Cluster Info'!$A$2:$B$113,2,FALSE)), "Non Cluster:")</f>
        <v>Non Cluster:</v>
      </c>
      <c r="T2578" s="106">
        <f t="shared" si="200"/>
        <v>0</v>
      </c>
      <c r="U2578" s="106">
        <f t="shared" si="202"/>
        <v>0</v>
      </c>
      <c r="V2578" s="106">
        <f t="shared" si="203"/>
        <v>0</v>
      </c>
      <c r="W2578" s="119">
        <f t="shared" si="201"/>
        <v>0</v>
      </c>
      <c r="X2578" s="106">
        <f t="shared" si="204"/>
        <v>0</v>
      </c>
    </row>
    <row r="2579" spans="1:24" ht="14">
      <c r="A2579" s="198"/>
      <c r="D2579" s="1"/>
      <c r="E2579" s="1"/>
      <c r="F2579" s="187"/>
      <c r="G2579" s="187"/>
      <c r="H2579" s="80" t="str">
        <f>IF(ISERROR(IF(ISERROR(VLOOKUP((LEFT(D2579,2)),'Fed. Agency Identifier Table'!A$2:C$63,3,FALSE)),(VLOOKUP((LEFT(D2579,1)),'Fed. Agency Identifier Table'!A$2:C$63,3,FALSE)),(VLOOKUP((LEFT(D2579,2)),'Fed. Agency Identifier Table'!A$2:C$63,3,FALSE)))),"",(IF(ISERROR(VLOOKUP((LEFT(D2579,2)),'Fed. Agency Identifier Table'!A$2:C$63,3,FALSE)),(VLOOKUP((LEFT(D2579,1)),'Fed. Agency Identifier Table'!A$2:C$63,3,FALSE)),(VLOOKUP((LEFT(D2579,2)),'Fed. Agency Identifier Table'!A$2:C$63,3,FALSE)))))</f>
        <v/>
      </c>
      <c r="I2579" s="150" t="str">
        <f>IF(ISNUMBER(SEARCH("*.unk*",D2579)),"Other Federal Awards",IF(ISERROR(VLOOKUP(D2579,'CFDA Program Titles Table'!A$2:C$2607,3,FALSE)),"",VLOOKUP(D2579,'CFDA Program Titles Table'!A$2:C$2607,3,FALSE)))</f>
        <v/>
      </c>
      <c r="J2579" s="70"/>
      <c r="K2579" s="70"/>
      <c r="L2579" s="2"/>
      <c r="M2579" s="10"/>
      <c r="N2579" s="10"/>
      <c r="R2579" s="17"/>
      <c r="S2579" s="106" t="str">
        <f>IFERROR(IF(J2579="Y", "Research And Development Programs Cluster:", VLOOKUP(D2579,'Cluster Info'!$A$2:$B$113,2,FALSE)), "Non Cluster:")</f>
        <v>Non Cluster:</v>
      </c>
      <c r="T2579" s="106">
        <f t="shared" si="200"/>
        <v>0</v>
      </c>
      <c r="U2579" s="106">
        <f t="shared" si="202"/>
        <v>0</v>
      </c>
      <c r="V2579" s="106">
        <f t="shared" si="203"/>
        <v>0</v>
      </c>
      <c r="W2579" s="119">
        <f t="shared" si="201"/>
        <v>0</v>
      </c>
      <c r="X2579" s="106">
        <f t="shared" si="204"/>
        <v>0</v>
      </c>
    </row>
    <row r="2580" spans="1:24" ht="14">
      <c r="A2580" s="198"/>
      <c r="D2580" s="1"/>
      <c r="E2580" s="1"/>
      <c r="F2580" s="187"/>
      <c r="G2580" s="187"/>
      <c r="H2580" s="80" t="str">
        <f>IF(ISERROR(IF(ISERROR(VLOOKUP((LEFT(D2580,2)),'Fed. Agency Identifier Table'!A$2:C$63,3,FALSE)),(VLOOKUP((LEFT(D2580,1)),'Fed. Agency Identifier Table'!A$2:C$63,3,FALSE)),(VLOOKUP((LEFT(D2580,2)),'Fed. Agency Identifier Table'!A$2:C$63,3,FALSE)))),"",(IF(ISERROR(VLOOKUP((LEFT(D2580,2)),'Fed. Agency Identifier Table'!A$2:C$63,3,FALSE)),(VLOOKUP((LEFT(D2580,1)),'Fed. Agency Identifier Table'!A$2:C$63,3,FALSE)),(VLOOKUP((LEFT(D2580,2)),'Fed. Agency Identifier Table'!A$2:C$63,3,FALSE)))))</f>
        <v/>
      </c>
      <c r="I2580" s="150" t="str">
        <f>IF(ISNUMBER(SEARCH("*.unk*",D2580)),"Other Federal Awards",IF(ISERROR(VLOOKUP(D2580,'CFDA Program Titles Table'!A$2:C$2607,3,FALSE)),"",VLOOKUP(D2580,'CFDA Program Titles Table'!A$2:C$2607,3,FALSE)))</f>
        <v/>
      </c>
      <c r="J2580" s="70"/>
      <c r="K2580" s="70"/>
      <c r="L2580" s="2"/>
      <c r="M2580" s="10"/>
      <c r="N2580" s="10"/>
      <c r="R2580" s="17"/>
      <c r="S2580" s="106" t="str">
        <f>IFERROR(IF(J2580="Y", "Research And Development Programs Cluster:", VLOOKUP(D2580,'Cluster Info'!$A$2:$B$113,2,FALSE)), "Non Cluster:")</f>
        <v>Non Cluster:</v>
      </c>
      <c r="T2580" s="106">
        <f t="shared" si="200"/>
        <v>0</v>
      </c>
      <c r="U2580" s="106">
        <f t="shared" si="202"/>
        <v>0</v>
      </c>
      <c r="V2580" s="106">
        <f t="shared" si="203"/>
        <v>0</v>
      </c>
      <c r="W2580" s="119">
        <f t="shared" si="201"/>
        <v>0</v>
      </c>
      <c r="X2580" s="106">
        <f t="shared" si="204"/>
        <v>0</v>
      </c>
    </row>
    <row r="2581" spans="1:24" ht="14">
      <c r="A2581" s="198"/>
      <c r="D2581" s="1"/>
      <c r="E2581" s="1"/>
      <c r="F2581" s="187"/>
      <c r="G2581" s="187"/>
      <c r="H2581" s="80" t="str">
        <f>IF(ISERROR(IF(ISERROR(VLOOKUP((LEFT(D2581,2)),'Fed. Agency Identifier Table'!A$2:C$63,3,FALSE)),(VLOOKUP((LEFT(D2581,1)),'Fed. Agency Identifier Table'!A$2:C$63,3,FALSE)),(VLOOKUP((LEFT(D2581,2)),'Fed. Agency Identifier Table'!A$2:C$63,3,FALSE)))),"",(IF(ISERROR(VLOOKUP((LEFT(D2581,2)),'Fed. Agency Identifier Table'!A$2:C$63,3,FALSE)),(VLOOKUP((LEFT(D2581,1)),'Fed. Agency Identifier Table'!A$2:C$63,3,FALSE)),(VLOOKUP((LEFT(D2581,2)),'Fed. Agency Identifier Table'!A$2:C$63,3,FALSE)))))</f>
        <v/>
      </c>
      <c r="I2581" s="150" t="str">
        <f>IF(ISNUMBER(SEARCH("*.unk*",D2581)),"Other Federal Awards",IF(ISERROR(VLOOKUP(D2581,'CFDA Program Titles Table'!A$2:C$2607,3,FALSE)),"",VLOOKUP(D2581,'CFDA Program Titles Table'!A$2:C$2607,3,FALSE)))</f>
        <v/>
      </c>
      <c r="J2581" s="70"/>
      <c r="K2581" s="70"/>
      <c r="L2581" s="2"/>
      <c r="M2581" s="10"/>
      <c r="N2581" s="10"/>
      <c r="R2581" s="17"/>
      <c r="S2581" s="106" t="str">
        <f>IFERROR(IF(J2581="Y", "Research And Development Programs Cluster:", VLOOKUP(D2581,'Cluster Info'!$A$2:$B$113,2,FALSE)), "Non Cluster:")</f>
        <v>Non Cluster:</v>
      </c>
      <c r="T2581" s="106">
        <f t="shared" si="200"/>
        <v>0</v>
      </c>
      <c r="U2581" s="106">
        <f t="shared" si="202"/>
        <v>0</v>
      </c>
      <c r="V2581" s="106">
        <f t="shared" si="203"/>
        <v>0</v>
      </c>
      <c r="W2581" s="119">
        <f t="shared" si="201"/>
        <v>0</v>
      </c>
      <c r="X2581" s="106">
        <f t="shared" si="204"/>
        <v>0</v>
      </c>
    </row>
    <row r="2582" spans="1:24" ht="14">
      <c r="A2582" s="198"/>
      <c r="D2582" s="1"/>
      <c r="E2582" s="1"/>
      <c r="F2582" s="187"/>
      <c r="G2582" s="187"/>
      <c r="H2582" s="80" t="str">
        <f>IF(ISERROR(IF(ISERROR(VLOOKUP((LEFT(D2582,2)),'Fed. Agency Identifier Table'!A$2:C$63,3,FALSE)),(VLOOKUP((LEFT(D2582,1)),'Fed. Agency Identifier Table'!A$2:C$63,3,FALSE)),(VLOOKUP((LEFT(D2582,2)),'Fed. Agency Identifier Table'!A$2:C$63,3,FALSE)))),"",(IF(ISERROR(VLOOKUP((LEFT(D2582,2)),'Fed. Agency Identifier Table'!A$2:C$63,3,FALSE)),(VLOOKUP((LEFT(D2582,1)),'Fed. Agency Identifier Table'!A$2:C$63,3,FALSE)),(VLOOKUP((LEFT(D2582,2)),'Fed. Agency Identifier Table'!A$2:C$63,3,FALSE)))))</f>
        <v/>
      </c>
      <c r="I2582" s="150" t="str">
        <f>IF(ISNUMBER(SEARCH("*.unk*",D2582)),"Other Federal Awards",IF(ISERROR(VLOOKUP(D2582,'CFDA Program Titles Table'!A$2:C$2607,3,FALSE)),"",VLOOKUP(D2582,'CFDA Program Titles Table'!A$2:C$2607,3,FALSE)))</f>
        <v/>
      </c>
      <c r="J2582" s="70"/>
      <c r="K2582" s="70"/>
      <c r="L2582" s="2"/>
      <c r="M2582" s="10"/>
      <c r="N2582" s="10"/>
      <c r="R2582" s="17"/>
      <c r="S2582" s="106" t="str">
        <f>IFERROR(IF(J2582="Y", "Research And Development Programs Cluster:", VLOOKUP(D2582,'Cluster Info'!$A$2:$B$113,2,FALSE)), "Non Cluster:")</f>
        <v>Non Cluster:</v>
      </c>
      <c r="T2582" s="106">
        <f t="shared" si="200"/>
        <v>0</v>
      </c>
      <c r="U2582" s="106">
        <f t="shared" si="202"/>
        <v>0</v>
      </c>
      <c r="V2582" s="106">
        <f t="shared" si="203"/>
        <v>0</v>
      </c>
      <c r="W2582" s="119">
        <f t="shared" si="201"/>
        <v>0</v>
      </c>
      <c r="X2582" s="106">
        <f t="shared" si="204"/>
        <v>0</v>
      </c>
    </row>
    <row r="2583" spans="1:24" ht="14">
      <c r="A2583" s="198"/>
      <c r="D2583" s="1"/>
      <c r="E2583" s="1"/>
      <c r="F2583" s="187"/>
      <c r="G2583" s="187"/>
      <c r="H2583" s="80" t="str">
        <f>IF(ISERROR(IF(ISERROR(VLOOKUP((LEFT(D2583,2)),'Fed. Agency Identifier Table'!A$2:C$63,3,FALSE)),(VLOOKUP((LEFT(D2583,1)),'Fed. Agency Identifier Table'!A$2:C$63,3,FALSE)),(VLOOKUP((LEFT(D2583,2)),'Fed. Agency Identifier Table'!A$2:C$63,3,FALSE)))),"",(IF(ISERROR(VLOOKUP((LEFT(D2583,2)),'Fed. Agency Identifier Table'!A$2:C$63,3,FALSE)),(VLOOKUP((LEFT(D2583,1)),'Fed. Agency Identifier Table'!A$2:C$63,3,FALSE)),(VLOOKUP((LEFT(D2583,2)),'Fed. Agency Identifier Table'!A$2:C$63,3,FALSE)))))</f>
        <v/>
      </c>
      <c r="I2583" s="150" t="str">
        <f>IF(ISNUMBER(SEARCH("*.unk*",D2583)),"Other Federal Awards",IF(ISERROR(VLOOKUP(D2583,'CFDA Program Titles Table'!A$2:C$2607,3,FALSE)),"",VLOOKUP(D2583,'CFDA Program Titles Table'!A$2:C$2607,3,FALSE)))</f>
        <v/>
      </c>
      <c r="J2583" s="70"/>
      <c r="K2583" s="70"/>
      <c r="L2583" s="2"/>
      <c r="M2583" s="10"/>
      <c r="N2583" s="10"/>
      <c r="R2583" s="17"/>
      <c r="S2583" s="106" t="str">
        <f>IFERROR(IF(J2583="Y", "Research And Development Programs Cluster:", VLOOKUP(D2583,'Cluster Info'!$A$2:$B$113,2,FALSE)), "Non Cluster:")</f>
        <v>Non Cluster:</v>
      </c>
      <c r="T2583" s="106">
        <f t="shared" si="200"/>
        <v>0</v>
      </c>
      <c r="U2583" s="106">
        <f t="shared" si="202"/>
        <v>0</v>
      </c>
      <c r="V2583" s="106">
        <f t="shared" si="203"/>
        <v>0</v>
      </c>
      <c r="W2583" s="119">
        <f t="shared" si="201"/>
        <v>0</v>
      </c>
      <c r="X2583" s="106">
        <f t="shared" si="204"/>
        <v>0</v>
      </c>
    </row>
    <row r="2584" spans="1:24" ht="14">
      <c r="A2584" s="198"/>
      <c r="D2584" s="1"/>
      <c r="E2584" s="1"/>
      <c r="F2584" s="187"/>
      <c r="G2584" s="187"/>
      <c r="H2584" s="80" t="str">
        <f>IF(ISERROR(IF(ISERROR(VLOOKUP((LEFT(D2584,2)),'Fed. Agency Identifier Table'!A$2:C$63,3,FALSE)),(VLOOKUP((LEFT(D2584,1)),'Fed. Agency Identifier Table'!A$2:C$63,3,FALSE)),(VLOOKUP((LEFT(D2584,2)),'Fed. Agency Identifier Table'!A$2:C$63,3,FALSE)))),"",(IF(ISERROR(VLOOKUP((LEFT(D2584,2)),'Fed. Agency Identifier Table'!A$2:C$63,3,FALSE)),(VLOOKUP((LEFT(D2584,1)),'Fed. Agency Identifier Table'!A$2:C$63,3,FALSE)),(VLOOKUP((LEFT(D2584,2)),'Fed. Agency Identifier Table'!A$2:C$63,3,FALSE)))))</f>
        <v/>
      </c>
      <c r="I2584" s="150" t="str">
        <f>IF(ISNUMBER(SEARCH("*.unk*",D2584)),"Other Federal Awards",IF(ISERROR(VLOOKUP(D2584,'CFDA Program Titles Table'!A$2:C$2607,3,FALSE)),"",VLOOKUP(D2584,'CFDA Program Titles Table'!A$2:C$2607,3,FALSE)))</f>
        <v/>
      </c>
      <c r="J2584" s="70"/>
      <c r="K2584" s="70"/>
      <c r="L2584" s="2"/>
      <c r="M2584" s="10"/>
      <c r="N2584" s="10"/>
      <c r="R2584" s="17"/>
      <c r="S2584" s="106" t="str">
        <f>IFERROR(IF(J2584="Y", "Research And Development Programs Cluster:", VLOOKUP(D2584,'Cluster Info'!$A$2:$B$113,2,FALSE)), "Non Cluster:")</f>
        <v>Non Cluster:</v>
      </c>
      <c r="T2584" s="106">
        <f t="shared" si="200"/>
        <v>0</v>
      </c>
      <c r="U2584" s="106">
        <f t="shared" si="202"/>
        <v>0</v>
      </c>
      <c r="V2584" s="106">
        <f t="shared" si="203"/>
        <v>0</v>
      </c>
      <c r="W2584" s="119">
        <f t="shared" si="201"/>
        <v>0</v>
      </c>
      <c r="X2584" s="106">
        <f t="shared" si="204"/>
        <v>0</v>
      </c>
    </row>
    <row r="2585" spans="1:24" ht="14">
      <c r="A2585" s="198"/>
      <c r="D2585" s="1"/>
      <c r="E2585" s="1"/>
      <c r="F2585" s="187"/>
      <c r="G2585" s="187"/>
      <c r="H2585" s="80" t="str">
        <f>IF(ISERROR(IF(ISERROR(VLOOKUP((LEFT(D2585,2)),'Fed. Agency Identifier Table'!A$2:C$63,3,FALSE)),(VLOOKUP((LEFT(D2585,1)),'Fed. Agency Identifier Table'!A$2:C$63,3,FALSE)),(VLOOKUP((LEFT(D2585,2)),'Fed. Agency Identifier Table'!A$2:C$63,3,FALSE)))),"",(IF(ISERROR(VLOOKUP((LEFT(D2585,2)),'Fed. Agency Identifier Table'!A$2:C$63,3,FALSE)),(VLOOKUP((LEFT(D2585,1)),'Fed. Agency Identifier Table'!A$2:C$63,3,FALSE)),(VLOOKUP((LEFT(D2585,2)),'Fed. Agency Identifier Table'!A$2:C$63,3,FALSE)))))</f>
        <v/>
      </c>
      <c r="I2585" s="150" t="str">
        <f>IF(ISNUMBER(SEARCH("*.unk*",D2585)),"Other Federal Awards",IF(ISERROR(VLOOKUP(D2585,'CFDA Program Titles Table'!A$2:C$2607,3,FALSE)),"",VLOOKUP(D2585,'CFDA Program Titles Table'!A$2:C$2607,3,FALSE)))</f>
        <v/>
      </c>
      <c r="J2585" s="70"/>
      <c r="K2585" s="70"/>
      <c r="L2585" s="2"/>
      <c r="M2585" s="10"/>
      <c r="N2585" s="10"/>
      <c r="R2585" s="17"/>
      <c r="S2585" s="106" t="str">
        <f>IFERROR(IF(J2585="Y", "Research And Development Programs Cluster:", VLOOKUP(D2585,'Cluster Info'!$A$2:$B$113,2,FALSE)), "Non Cluster:")</f>
        <v>Non Cluster:</v>
      </c>
      <c r="T2585" s="106">
        <f t="shared" si="200"/>
        <v>0</v>
      </c>
      <c r="U2585" s="106">
        <f t="shared" si="202"/>
        <v>0</v>
      </c>
      <c r="V2585" s="106">
        <f t="shared" si="203"/>
        <v>0</v>
      </c>
      <c r="W2585" s="119">
        <f t="shared" si="201"/>
        <v>0</v>
      </c>
      <c r="X2585" s="106">
        <f t="shared" si="204"/>
        <v>0</v>
      </c>
    </row>
    <row r="2586" spans="1:24" ht="14">
      <c r="A2586" s="198"/>
      <c r="D2586" s="1"/>
      <c r="E2586" s="1"/>
      <c r="F2586" s="187"/>
      <c r="G2586" s="187"/>
      <c r="H2586" s="80" t="str">
        <f>IF(ISERROR(IF(ISERROR(VLOOKUP((LEFT(D2586,2)),'Fed. Agency Identifier Table'!A$2:C$63,3,FALSE)),(VLOOKUP((LEFT(D2586,1)),'Fed. Agency Identifier Table'!A$2:C$63,3,FALSE)),(VLOOKUP((LEFT(D2586,2)),'Fed. Agency Identifier Table'!A$2:C$63,3,FALSE)))),"",(IF(ISERROR(VLOOKUP((LEFT(D2586,2)),'Fed. Agency Identifier Table'!A$2:C$63,3,FALSE)),(VLOOKUP((LEFT(D2586,1)),'Fed. Agency Identifier Table'!A$2:C$63,3,FALSE)),(VLOOKUP((LEFT(D2586,2)),'Fed. Agency Identifier Table'!A$2:C$63,3,FALSE)))))</f>
        <v/>
      </c>
      <c r="I2586" s="150" t="str">
        <f>IF(ISNUMBER(SEARCH("*.unk*",D2586)),"Other Federal Awards",IF(ISERROR(VLOOKUP(D2586,'CFDA Program Titles Table'!A$2:C$2607,3,FALSE)),"",VLOOKUP(D2586,'CFDA Program Titles Table'!A$2:C$2607,3,FALSE)))</f>
        <v/>
      </c>
      <c r="J2586" s="70"/>
      <c r="K2586" s="70"/>
      <c r="L2586" s="2"/>
      <c r="M2586" s="10"/>
      <c r="N2586" s="10"/>
      <c r="R2586" s="17"/>
      <c r="S2586" s="106" t="str">
        <f>IFERROR(IF(J2586="Y", "Research And Development Programs Cluster:", VLOOKUP(D2586,'Cluster Info'!$A$2:$B$113,2,FALSE)), "Non Cluster:")</f>
        <v>Non Cluster:</v>
      </c>
      <c r="T2586" s="106">
        <f t="shared" si="200"/>
        <v>0</v>
      </c>
      <c r="U2586" s="106">
        <f t="shared" si="202"/>
        <v>0</v>
      </c>
      <c r="V2586" s="106">
        <f t="shared" si="203"/>
        <v>0</v>
      </c>
      <c r="W2586" s="119">
        <f t="shared" si="201"/>
        <v>0</v>
      </c>
      <c r="X2586" s="106">
        <f t="shared" si="204"/>
        <v>0</v>
      </c>
    </row>
    <row r="2587" spans="1:24" ht="14">
      <c r="A2587" s="198"/>
      <c r="D2587" s="1"/>
      <c r="E2587" s="1"/>
      <c r="F2587" s="187"/>
      <c r="G2587" s="187"/>
      <c r="H2587" s="80" t="str">
        <f>IF(ISERROR(IF(ISERROR(VLOOKUP((LEFT(D2587,2)),'Fed. Agency Identifier Table'!A$2:C$63,3,FALSE)),(VLOOKUP((LEFT(D2587,1)),'Fed. Agency Identifier Table'!A$2:C$63,3,FALSE)),(VLOOKUP((LEFT(D2587,2)),'Fed. Agency Identifier Table'!A$2:C$63,3,FALSE)))),"",(IF(ISERROR(VLOOKUP((LEFT(D2587,2)),'Fed. Agency Identifier Table'!A$2:C$63,3,FALSE)),(VLOOKUP((LEFT(D2587,1)),'Fed. Agency Identifier Table'!A$2:C$63,3,FALSE)),(VLOOKUP((LEFT(D2587,2)),'Fed. Agency Identifier Table'!A$2:C$63,3,FALSE)))))</f>
        <v/>
      </c>
      <c r="I2587" s="150" t="str">
        <f>IF(ISNUMBER(SEARCH("*.unk*",D2587)),"Other Federal Awards",IF(ISERROR(VLOOKUP(D2587,'CFDA Program Titles Table'!A$2:C$2607,3,FALSE)),"",VLOOKUP(D2587,'CFDA Program Titles Table'!A$2:C$2607,3,FALSE)))</f>
        <v/>
      </c>
      <c r="J2587" s="70"/>
      <c r="K2587" s="70"/>
      <c r="L2587" s="2"/>
      <c r="M2587" s="10"/>
      <c r="N2587" s="10"/>
      <c r="R2587" s="17"/>
      <c r="S2587" s="106" t="str">
        <f>IFERROR(IF(J2587="Y", "Research And Development Programs Cluster:", VLOOKUP(D2587,'Cluster Info'!$A$2:$B$113,2,FALSE)), "Non Cluster:")</f>
        <v>Non Cluster:</v>
      </c>
      <c r="T2587" s="106">
        <f t="shared" si="200"/>
        <v>0</v>
      </c>
      <c r="U2587" s="106">
        <f t="shared" si="202"/>
        <v>0</v>
      </c>
      <c r="V2587" s="106">
        <f t="shared" si="203"/>
        <v>0</v>
      </c>
      <c r="W2587" s="119">
        <f t="shared" si="201"/>
        <v>0</v>
      </c>
      <c r="X2587" s="106">
        <f t="shared" si="204"/>
        <v>0</v>
      </c>
    </row>
    <row r="2588" spans="1:24" ht="14">
      <c r="A2588" s="198"/>
      <c r="D2588" s="1"/>
      <c r="E2588" s="1"/>
      <c r="F2588" s="187"/>
      <c r="G2588" s="187"/>
      <c r="H2588" s="80" t="str">
        <f>IF(ISERROR(IF(ISERROR(VLOOKUP((LEFT(D2588,2)),'Fed. Agency Identifier Table'!A$2:C$63,3,FALSE)),(VLOOKUP((LEFT(D2588,1)),'Fed. Agency Identifier Table'!A$2:C$63,3,FALSE)),(VLOOKUP((LEFT(D2588,2)),'Fed. Agency Identifier Table'!A$2:C$63,3,FALSE)))),"",(IF(ISERROR(VLOOKUP((LEFT(D2588,2)),'Fed. Agency Identifier Table'!A$2:C$63,3,FALSE)),(VLOOKUP((LEFT(D2588,1)),'Fed. Agency Identifier Table'!A$2:C$63,3,FALSE)),(VLOOKUP((LEFT(D2588,2)),'Fed. Agency Identifier Table'!A$2:C$63,3,FALSE)))))</f>
        <v/>
      </c>
      <c r="I2588" s="150" t="str">
        <f>IF(ISNUMBER(SEARCH("*.unk*",D2588)),"Other Federal Awards",IF(ISERROR(VLOOKUP(D2588,'CFDA Program Titles Table'!A$2:C$2607,3,FALSE)),"",VLOOKUP(D2588,'CFDA Program Titles Table'!A$2:C$2607,3,FALSE)))</f>
        <v/>
      </c>
      <c r="J2588" s="70"/>
      <c r="K2588" s="70"/>
      <c r="L2588" s="2"/>
      <c r="M2588" s="10"/>
      <c r="N2588" s="10"/>
      <c r="R2588" s="17"/>
      <c r="S2588" s="106" t="str">
        <f>IFERROR(IF(J2588="Y", "Research And Development Programs Cluster:", VLOOKUP(D2588,'Cluster Info'!$A$2:$B$113,2,FALSE)), "Non Cluster:")</f>
        <v>Non Cluster:</v>
      </c>
      <c r="T2588" s="106">
        <f t="shared" si="200"/>
        <v>0</v>
      </c>
      <c r="U2588" s="106">
        <f t="shared" si="202"/>
        <v>0</v>
      </c>
      <c r="V2588" s="106">
        <f t="shared" si="203"/>
        <v>0</v>
      </c>
      <c r="W2588" s="119">
        <f t="shared" si="201"/>
        <v>0</v>
      </c>
      <c r="X2588" s="106">
        <f t="shared" si="204"/>
        <v>0</v>
      </c>
    </row>
    <row r="2589" spans="1:24" ht="14">
      <c r="A2589" s="198"/>
      <c r="D2589" s="1"/>
      <c r="E2589" s="1"/>
      <c r="F2589" s="187"/>
      <c r="G2589" s="187"/>
      <c r="H2589" s="80" t="str">
        <f>IF(ISERROR(IF(ISERROR(VLOOKUP((LEFT(D2589,2)),'Fed. Agency Identifier Table'!A$2:C$63,3,FALSE)),(VLOOKUP((LEFT(D2589,1)),'Fed. Agency Identifier Table'!A$2:C$63,3,FALSE)),(VLOOKUP((LEFT(D2589,2)),'Fed. Agency Identifier Table'!A$2:C$63,3,FALSE)))),"",(IF(ISERROR(VLOOKUP((LEFT(D2589,2)),'Fed. Agency Identifier Table'!A$2:C$63,3,FALSE)),(VLOOKUP((LEFT(D2589,1)),'Fed. Agency Identifier Table'!A$2:C$63,3,FALSE)),(VLOOKUP((LEFT(D2589,2)),'Fed. Agency Identifier Table'!A$2:C$63,3,FALSE)))))</f>
        <v/>
      </c>
      <c r="I2589" s="150" t="str">
        <f>IF(ISNUMBER(SEARCH("*.unk*",D2589)),"Other Federal Awards",IF(ISERROR(VLOOKUP(D2589,'CFDA Program Titles Table'!A$2:C$2607,3,FALSE)),"",VLOOKUP(D2589,'CFDA Program Titles Table'!A$2:C$2607,3,FALSE)))</f>
        <v/>
      </c>
      <c r="J2589" s="70"/>
      <c r="K2589" s="70"/>
      <c r="L2589" s="2"/>
      <c r="M2589" s="10"/>
      <c r="N2589" s="10"/>
      <c r="R2589" s="17"/>
      <c r="S2589" s="106" t="str">
        <f>IFERROR(IF(J2589="Y", "Research And Development Programs Cluster:", VLOOKUP(D2589,'Cluster Info'!$A$2:$B$113,2,FALSE)), "Non Cluster:")</f>
        <v>Non Cluster:</v>
      </c>
      <c r="T2589" s="106">
        <f t="shared" si="200"/>
        <v>0</v>
      </c>
      <c r="U2589" s="106">
        <f t="shared" si="202"/>
        <v>0</v>
      </c>
      <c r="V2589" s="106">
        <f t="shared" si="203"/>
        <v>0</v>
      </c>
      <c r="W2589" s="119">
        <f t="shared" si="201"/>
        <v>0</v>
      </c>
      <c r="X2589" s="106">
        <f t="shared" si="204"/>
        <v>0</v>
      </c>
    </row>
    <row r="2590" spans="1:24" ht="14">
      <c r="A2590" s="198"/>
      <c r="D2590" s="1"/>
      <c r="E2590" s="1"/>
      <c r="F2590" s="187"/>
      <c r="G2590" s="187"/>
      <c r="H2590" s="80" t="str">
        <f>IF(ISERROR(IF(ISERROR(VLOOKUP((LEFT(D2590,2)),'Fed. Agency Identifier Table'!A$2:C$63,3,FALSE)),(VLOOKUP((LEFT(D2590,1)),'Fed. Agency Identifier Table'!A$2:C$63,3,FALSE)),(VLOOKUP((LEFT(D2590,2)),'Fed. Agency Identifier Table'!A$2:C$63,3,FALSE)))),"",(IF(ISERROR(VLOOKUP((LEFT(D2590,2)),'Fed. Agency Identifier Table'!A$2:C$63,3,FALSE)),(VLOOKUP((LEFT(D2590,1)),'Fed. Agency Identifier Table'!A$2:C$63,3,FALSE)),(VLOOKUP((LEFT(D2590,2)),'Fed. Agency Identifier Table'!A$2:C$63,3,FALSE)))))</f>
        <v/>
      </c>
      <c r="I2590" s="150" t="str">
        <f>IF(ISNUMBER(SEARCH("*.unk*",D2590)),"Other Federal Awards",IF(ISERROR(VLOOKUP(D2590,'CFDA Program Titles Table'!A$2:C$2607,3,FALSE)),"",VLOOKUP(D2590,'CFDA Program Titles Table'!A$2:C$2607,3,FALSE)))</f>
        <v/>
      </c>
      <c r="J2590" s="70"/>
      <c r="K2590" s="70"/>
      <c r="L2590" s="2"/>
      <c r="M2590" s="10"/>
      <c r="N2590" s="10"/>
      <c r="R2590" s="17"/>
      <c r="S2590" s="106" t="str">
        <f>IFERROR(IF(J2590="Y", "Research And Development Programs Cluster:", VLOOKUP(D2590,'Cluster Info'!$A$2:$B$113,2,FALSE)), "Non Cluster:")</f>
        <v>Non Cluster:</v>
      </c>
      <c r="T2590" s="106">
        <f t="shared" si="200"/>
        <v>0</v>
      </c>
      <c r="U2590" s="106">
        <f t="shared" si="202"/>
        <v>0</v>
      </c>
      <c r="V2590" s="106">
        <f t="shared" si="203"/>
        <v>0</v>
      </c>
      <c r="W2590" s="119">
        <f t="shared" si="201"/>
        <v>0</v>
      </c>
      <c r="X2590" s="106">
        <f t="shared" si="204"/>
        <v>0</v>
      </c>
    </row>
    <row r="2591" spans="1:24" ht="14">
      <c r="A2591" s="198"/>
      <c r="D2591" s="1"/>
      <c r="E2591" s="1"/>
      <c r="F2591" s="187"/>
      <c r="G2591" s="187"/>
      <c r="H2591" s="80" t="str">
        <f>IF(ISERROR(IF(ISERROR(VLOOKUP((LEFT(D2591,2)),'Fed. Agency Identifier Table'!A$2:C$63,3,FALSE)),(VLOOKUP((LEFT(D2591,1)),'Fed. Agency Identifier Table'!A$2:C$63,3,FALSE)),(VLOOKUP((LEFT(D2591,2)),'Fed. Agency Identifier Table'!A$2:C$63,3,FALSE)))),"",(IF(ISERROR(VLOOKUP((LEFT(D2591,2)),'Fed. Agency Identifier Table'!A$2:C$63,3,FALSE)),(VLOOKUP((LEFT(D2591,1)),'Fed. Agency Identifier Table'!A$2:C$63,3,FALSE)),(VLOOKUP((LEFT(D2591,2)),'Fed. Agency Identifier Table'!A$2:C$63,3,FALSE)))))</f>
        <v/>
      </c>
      <c r="I2591" s="150" t="str">
        <f>IF(ISNUMBER(SEARCH("*.unk*",D2591)),"Other Federal Awards",IF(ISERROR(VLOOKUP(D2591,'CFDA Program Titles Table'!A$2:C$2607,3,FALSE)),"",VLOOKUP(D2591,'CFDA Program Titles Table'!A$2:C$2607,3,FALSE)))</f>
        <v/>
      </c>
      <c r="J2591" s="70"/>
      <c r="K2591" s="70"/>
      <c r="L2591" s="2"/>
      <c r="M2591" s="10"/>
      <c r="N2591" s="10"/>
      <c r="R2591" s="17"/>
      <c r="S2591" s="106" t="str">
        <f>IFERROR(IF(J2591="Y", "Research And Development Programs Cluster:", VLOOKUP(D2591,'Cluster Info'!$A$2:$B$113,2,FALSE)), "Non Cluster:")</f>
        <v>Non Cluster:</v>
      </c>
      <c r="T2591" s="106">
        <f t="shared" si="200"/>
        <v>0</v>
      </c>
      <c r="U2591" s="106">
        <f t="shared" si="202"/>
        <v>0</v>
      </c>
      <c r="V2591" s="106">
        <f t="shared" si="203"/>
        <v>0</v>
      </c>
      <c r="W2591" s="119">
        <f t="shared" si="201"/>
        <v>0</v>
      </c>
      <c r="X2591" s="106">
        <f t="shared" si="204"/>
        <v>0</v>
      </c>
    </row>
    <row r="2592" spans="1:24" ht="14">
      <c r="A2592" s="198"/>
      <c r="D2592" s="1"/>
      <c r="E2592" s="1"/>
      <c r="F2592" s="187"/>
      <c r="G2592" s="187"/>
      <c r="H2592" s="80" t="str">
        <f>IF(ISERROR(IF(ISERROR(VLOOKUP((LEFT(D2592,2)),'Fed. Agency Identifier Table'!A$2:C$63,3,FALSE)),(VLOOKUP((LEFT(D2592,1)),'Fed. Agency Identifier Table'!A$2:C$63,3,FALSE)),(VLOOKUP((LEFT(D2592,2)),'Fed. Agency Identifier Table'!A$2:C$63,3,FALSE)))),"",(IF(ISERROR(VLOOKUP((LEFT(D2592,2)),'Fed. Agency Identifier Table'!A$2:C$63,3,FALSE)),(VLOOKUP((LEFT(D2592,1)),'Fed. Agency Identifier Table'!A$2:C$63,3,FALSE)),(VLOOKUP((LEFT(D2592,2)),'Fed. Agency Identifier Table'!A$2:C$63,3,FALSE)))))</f>
        <v/>
      </c>
      <c r="I2592" s="150" t="str">
        <f>IF(ISNUMBER(SEARCH("*.unk*",D2592)),"Other Federal Awards",IF(ISERROR(VLOOKUP(D2592,'CFDA Program Titles Table'!A$2:C$2607,3,FALSE)),"",VLOOKUP(D2592,'CFDA Program Titles Table'!A$2:C$2607,3,FALSE)))</f>
        <v/>
      </c>
      <c r="J2592" s="70"/>
      <c r="K2592" s="70"/>
      <c r="L2592" s="2"/>
      <c r="M2592" s="10"/>
      <c r="N2592" s="10"/>
      <c r="R2592" s="17"/>
      <c r="S2592" s="106" t="str">
        <f>IFERROR(IF(J2592="Y", "Research And Development Programs Cluster:", VLOOKUP(D2592,'Cluster Info'!$A$2:$B$113,2,FALSE)), "Non Cluster:")</f>
        <v>Non Cluster:</v>
      </c>
      <c r="T2592" s="106">
        <f t="shared" si="200"/>
        <v>0</v>
      </c>
      <c r="U2592" s="106">
        <f t="shared" si="202"/>
        <v>0</v>
      </c>
      <c r="V2592" s="106">
        <f t="shared" si="203"/>
        <v>0</v>
      </c>
      <c r="W2592" s="119">
        <f t="shared" si="201"/>
        <v>0</v>
      </c>
      <c r="X2592" s="106">
        <f t="shared" si="204"/>
        <v>0</v>
      </c>
    </row>
    <row r="2593" spans="1:24" ht="14">
      <c r="A2593" s="198"/>
      <c r="D2593" s="1"/>
      <c r="E2593" s="1"/>
      <c r="F2593" s="187"/>
      <c r="G2593" s="187"/>
      <c r="H2593" s="80" t="str">
        <f>IF(ISERROR(IF(ISERROR(VLOOKUP((LEFT(D2593,2)),'Fed. Agency Identifier Table'!A$2:C$63,3,FALSE)),(VLOOKUP((LEFT(D2593,1)),'Fed. Agency Identifier Table'!A$2:C$63,3,FALSE)),(VLOOKUP((LEFT(D2593,2)),'Fed. Agency Identifier Table'!A$2:C$63,3,FALSE)))),"",(IF(ISERROR(VLOOKUP((LEFT(D2593,2)),'Fed. Agency Identifier Table'!A$2:C$63,3,FALSE)),(VLOOKUP((LEFT(D2593,1)),'Fed. Agency Identifier Table'!A$2:C$63,3,FALSE)),(VLOOKUP((LEFT(D2593,2)),'Fed. Agency Identifier Table'!A$2:C$63,3,FALSE)))))</f>
        <v/>
      </c>
      <c r="I2593" s="150" t="str">
        <f>IF(ISNUMBER(SEARCH("*.unk*",D2593)),"Other Federal Awards",IF(ISERROR(VLOOKUP(D2593,'CFDA Program Titles Table'!A$2:C$2607,3,FALSE)),"",VLOOKUP(D2593,'CFDA Program Titles Table'!A$2:C$2607,3,FALSE)))</f>
        <v/>
      </c>
      <c r="J2593" s="70"/>
      <c r="K2593" s="70"/>
      <c r="L2593" s="2"/>
      <c r="M2593" s="10"/>
      <c r="N2593" s="10"/>
      <c r="R2593" s="17"/>
      <c r="S2593" s="106" t="str">
        <f>IFERROR(IF(J2593="Y", "Research And Development Programs Cluster:", VLOOKUP(D2593,'Cluster Info'!$A$2:$B$113,2,FALSE)), "Non Cluster:")</f>
        <v>Non Cluster:</v>
      </c>
      <c r="T2593" s="106">
        <f t="shared" si="200"/>
        <v>0</v>
      </c>
      <c r="U2593" s="106">
        <f t="shared" si="202"/>
        <v>0</v>
      </c>
      <c r="V2593" s="106">
        <f t="shared" si="203"/>
        <v>0</v>
      </c>
      <c r="W2593" s="119">
        <f t="shared" si="201"/>
        <v>0</v>
      </c>
      <c r="X2593" s="106">
        <f t="shared" si="204"/>
        <v>0</v>
      </c>
    </row>
    <row r="2594" spans="1:24" ht="14">
      <c r="A2594" s="198"/>
      <c r="D2594" s="1"/>
      <c r="E2594" s="1"/>
      <c r="F2594" s="187"/>
      <c r="G2594" s="187"/>
      <c r="H2594" s="80" t="str">
        <f>IF(ISERROR(IF(ISERROR(VLOOKUP((LEFT(D2594,2)),'Fed. Agency Identifier Table'!A$2:C$63,3,FALSE)),(VLOOKUP((LEFT(D2594,1)),'Fed. Agency Identifier Table'!A$2:C$63,3,FALSE)),(VLOOKUP((LEFT(D2594,2)),'Fed. Agency Identifier Table'!A$2:C$63,3,FALSE)))),"",(IF(ISERROR(VLOOKUP((LEFT(D2594,2)),'Fed. Agency Identifier Table'!A$2:C$63,3,FALSE)),(VLOOKUP((LEFT(D2594,1)),'Fed. Agency Identifier Table'!A$2:C$63,3,FALSE)),(VLOOKUP((LEFT(D2594,2)),'Fed. Agency Identifier Table'!A$2:C$63,3,FALSE)))))</f>
        <v/>
      </c>
      <c r="I2594" s="150" t="str">
        <f>IF(ISNUMBER(SEARCH("*.unk*",D2594)),"Other Federal Awards",IF(ISERROR(VLOOKUP(D2594,'CFDA Program Titles Table'!A$2:C$2607,3,FALSE)),"",VLOOKUP(D2594,'CFDA Program Titles Table'!A$2:C$2607,3,FALSE)))</f>
        <v/>
      </c>
      <c r="J2594" s="70"/>
      <c r="K2594" s="70"/>
      <c r="L2594" s="2"/>
      <c r="M2594" s="10"/>
      <c r="N2594" s="10"/>
      <c r="R2594" s="17"/>
      <c r="S2594" s="106" t="str">
        <f>IFERROR(IF(J2594="Y", "Research And Development Programs Cluster:", VLOOKUP(D2594,'Cluster Info'!$A$2:$B$113,2,FALSE)), "Non Cluster:")</f>
        <v>Non Cluster:</v>
      </c>
      <c r="T2594" s="106">
        <f t="shared" si="200"/>
        <v>0</v>
      </c>
      <c r="U2594" s="106">
        <f t="shared" si="202"/>
        <v>0</v>
      </c>
      <c r="V2594" s="106">
        <f t="shared" si="203"/>
        <v>0</v>
      </c>
      <c r="W2594" s="119">
        <f t="shared" si="201"/>
        <v>0</v>
      </c>
      <c r="X2594" s="106">
        <f t="shared" si="204"/>
        <v>0</v>
      </c>
    </row>
    <row r="2595" spans="1:24" ht="14">
      <c r="A2595" s="198"/>
      <c r="D2595" s="1"/>
      <c r="E2595" s="1"/>
      <c r="F2595" s="187"/>
      <c r="G2595" s="187"/>
      <c r="H2595" s="80" t="str">
        <f>IF(ISERROR(IF(ISERROR(VLOOKUP((LEFT(D2595,2)),'Fed. Agency Identifier Table'!A$2:C$63,3,FALSE)),(VLOOKUP((LEFT(D2595,1)),'Fed. Agency Identifier Table'!A$2:C$63,3,FALSE)),(VLOOKUP((LEFT(D2595,2)),'Fed. Agency Identifier Table'!A$2:C$63,3,FALSE)))),"",(IF(ISERROR(VLOOKUP((LEFT(D2595,2)),'Fed. Agency Identifier Table'!A$2:C$63,3,FALSE)),(VLOOKUP((LEFT(D2595,1)),'Fed. Agency Identifier Table'!A$2:C$63,3,FALSE)),(VLOOKUP((LEFT(D2595,2)),'Fed. Agency Identifier Table'!A$2:C$63,3,FALSE)))))</f>
        <v/>
      </c>
      <c r="I2595" s="150" t="str">
        <f>IF(ISNUMBER(SEARCH("*.unk*",D2595)),"Other Federal Awards",IF(ISERROR(VLOOKUP(D2595,'CFDA Program Titles Table'!A$2:C$2607,3,FALSE)),"",VLOOKUP(D2595,'CFDA Program Titles Table'!A$2:C$2607,3,FALSE)))</f>
        <v/>
      </c>
      <c r="J2595" s="70"/>
      <c r="K2595" s="70"/>
      <c r="L2595" s="2"/>
      <c r="M2595" s="10"/>
      <c r="N2595" s="10"/>
      <c r="R2595" s="17"/>
      <c r="S2595" s="106" t="str">
        <f>IFERROR(IF(J2595="Y", "Research And Development Programs Cluster:", VLOOKUP(D2595,'Cluster Info'!$A$2:$B$113,2,FALSE)), "Non Cluster:")</f>
        <v>Non Cluster:</v>
      </c>
      <c r="T2595" s="106">
        <f t="shared" si="200"/>
        <v>0</v>
      </c>
      <c r="U2595" s="106">
        <f t="shared" si="202"/>
        <v>0</v>
      </c>
      <c r="V2595" s="106">
        <f t="shared" si="203"/>
        <v>0</v>
      </c>
      <c r="W2595" s="119">
        <f t="shared" si="201"/>
        <v>0</v>
      </c>
      <c r="X2595" s="106">
        <f t="shared" si="204"/>
        <v>0</v>
      </c>
    </row>
    <row r="2596" spans="1:24" ht="14">
      <c r="A2596" s="198"/>
      <c r="D2596" s="1"/>
      <c r="E2596" s="1"/>
      <c r="F2596" s="187"/>
      <c r="G2596" s="187"/>
      <c r="H2596" s="80" t="str">
        <f>IF(ISERROR(IF(ISERROR(VLOOKUP((LEFT(D2596,2)),'Fed. Agency Identifier Table'!A$2:C$63,3,FALSE)),(VLOOKUP((LEFT(D2596,1)),'Fed. Agency Identifier Table'!A$2:C$63,3,FALSE)),(VLOOKUP((LEFT(D2596,2)),'Fed. Agency Identifier Table'!A$2:C$63,3,FALSE)))),"",(IF(ISERROR(VLOOKUP((LEFT(D2596,2)),'Fed. Agency Identifier Table'!A$2:C$63,3,FALSE)),(VLOOKUP((LEFT(D2596,1)),'Fed. Agency Identifier Table'!A$2:C$63,3,FALSE)),(VLOOKUP((LEFT(D2596,2)),'Fed. Agency Identifier Table'!A$2:C$63,3,FALSE)))))</f>
        <v/>
      </c>
      <c r="I2596" s="150" t="str">
        <f>IF(ISNUMBER(SEARCH("*.unk*",D2596)),"Other Federal Awards",IF(ISERROR(VLOOKUP(D2596,'CFDA Program Titles Table'!A$2:C$2607,3,FALSE)),"",VLOOKUP(D2596,'CFDA Program Titles Table'!A$2:C$2607,3,FALSE)))</f>
        <v/>
      </c>
      <c r="J2596" s="70"/>
      <c r="K2596" s="70"/>
      <c r="L2596" s="2"/>
      <c r="M2596" s="10"/>
      <c r="N2596" s="10"/>
      <c r="R2596" s="17"/>
      <c r="S2596" s="106" t="str">
        <f>IFERROR(IF(J2596="Y", "Research And Development Programs Cluster:", VLOOKUP(D2596,'Cluster Info'!$A$2:$B$113,2,FALSE)), "Non Cluster:")</f>
        <v>Non Cluster:</v>
      </c>
      <c r="T2596" s="106">
        <f t="shared" si="200"/>
        <v>0</v>
      </c>
      <c r="U2596" s="106">
        <f t="shared" si="202"/>
        <v>0</v>
      </c>
      <c r="V2596" s="106">
        <f t="shared" si="203"/>
        <v>0</v>
      </c>
      <c r="W2596" s="119">
        <f t="shared" si="201"/>
        <v>0</v>
      </c>
      <c r="X2596" s="106">
        <f t="shared" si="204"/>
        <v>0</v>
      </c>
    </row>
    <row r="2597" spans="1:24" ht="14">
      <c r="A2597" s="198"/>
      <c r="D2597" s="1"/>
      <c r="E2597" s="1"/>
      <c r="F2597" s="187"/>
      <c r="G2597" s="187"/>
      <c r="H2597" s="80" t="str">
        <f>IF(ISERROR(IF(ISERROR(VLOOKUP((LEFT(D2597,2)),'Fed. Agency Identifier Table'!A$2:C$63,3,FALSE)),(VLOOKUP((LEFT(D2597,1)),'Fed. Agency Identifier Table'!A$2:C$63,3,FALSE)),(VLOOKUP((LEFT(D2597,2)),'Fed. Agency Identifier Table'!A$2:C$63,3,FALSE)))),"",(IF(ISERROR(VLOOKUP((LEFT(D2597,2)),'Fed. Agency Identifier Table'!A$2:C$63,3,FALSE)),(VLOOKUP((LEFT(D2597,1)),'Fed. Agency Identifier Table'!A$2:C$63,3,FALSE)),(VLOOKUP((LEFT(D2597,2)),'Fed. Agency Identifier Table'!A$2:C$63,3,FALSE)))))</f>
        <v/>
      </c>
      <c r="I2597" s="150" t="str">
        <f>IF(ISNUMBER(SEARCH("*.unk*",D2597)),"Other Federal Awards",IF(ISERROR(VLOOKUP(D2597,'CFDA Program Titles Table'!A$2:C$2607,3,FALSE)),"",VLOOKUP(D2597,'CFDA Program Titles Table'!A$2:C$2607,3,FALSE)))</f>
        <v/>
      </c>
      <c r="J2597" s="70"/>
      <c r="K2597" s="70"/>
      <c r="L2597" s="2"/>
      <c r="M2597" s="10"/>
      <c r="N2597" s="10"/>
      <c r="R2597" s="17"/>
      <c r="S2597" s="106" t="str">
        <f>IFERROR(IF(J2597="Y", "Research And Development Programs Cluster:", VLOOKUP(D2597,'Cluster Info'!$A$2:$B$113,2,FALSE)), "Non Cluster:")</f>
        <v>Non Cluster:</v>
      </c>
      <c r="T2597" s="106">
        <f t="shared" si="200"/>
        <v>0</v>
      </c>
      <c r="U2597" s="106">
        <f t="shared" si="202"/>
        <v>0</v>
      </c>
      <c r="V2597" s="106">
        <f t="shared" si="203"/>
        <v>0</v>
      </c>
      <c r="W2597" s="119">
        <f t="shared" si="201"/>
        <v>0</v>
      </c>
      <c r="X2597" s="106">
        <f t="shared" si="204"/>
        <v>0</v>
      </c>
    </row>
    <row r="2598" spans="1:24" ht="14">
      <c r="A2598" s="198"/>
      <c r="D2598" s="1"/>
      <c r="E2598" s="1"/>
      <c r="F2598" s="187"/>
      <c r="G2598" s="187"/>
      <c r="H2598" s="80" t="str">
        <f>IF(ISERROR(IF(ISERROR(VLOOKUP((LEFT(D2598,2)),'Fed. Agency Identifier Table'!A$2:C$63,3,FALSE)),(VLOOKUP((LEFT(D2598,1)),'Fed. Agency Identifier Table'!A$2:C$63,3,FALSE)),(VLOOKUP((LEFT(D2598,2)),'Fed. Agency Identifier Table'!A$2:C$63,3,FALSE)))),"",(IF(ISERROR(VLOOKUP((LEFT(D2598,2)),'Fed. Agency Identifier Table'!A$2:C$63,3,FALSE)),(VLOOKUP((LEFT(D2598,1)),'Fed. Agency Identifier Table'!A$2:C$63,3,FALSE)),(VLOOKUP((LEFT(D2598,2)),'Fed. Agency Identifier Table'!A$2:C$63,3,FALSE)))))</f>
        <v/>
      </c>
      <c r="I2598" s="150" t="str">
        <f>IF(ISNUMBER(SEARCH("*.unk*",D2598)),"Other Federal Awards",IF(ISERROR(VLOOKUP(D2598,'CFDA Program Titles Table'!A$2:C$2607,3,FALSE)),"",VLOOKUP(D2598,'CFDA Program Titles Table'!A$2:C$2607,3,FALSE)))</f>
        <v/>
      </c>
      <c r="J2598" s="70"/>
      <c r="K2598" s="70"/>
      <c r="L2598" s="2"/>
      <c r="M2598" s="10"/>
      <c r="N2598" s="10"/>
      <c r="R2598" s="17"/>
      <c r="S2598" s="106" t="str">
        <f>IFERROR(IF(J2598="Y", "Research And Development Programs Cluster:", VLOOKUP(D2598,'Cluster Info'!$A$2:$B$113,2,FALSE)), "Non Cluster:")</f>
        <v>Non Cluster:</v>
      </c>
      <c r="T2598" s="106">
        <f t="shared" si="200"/>
        <v>0</v>
      </c>
      <c r="U2598" s="106">
        <f t="shared" si="202"/>
        <v>0</v>
      </c>
      <c r="V2598" s="106">
        <f t="shared" si="203"/>
        <v>0</v>
      </c>
      <c r="W2598" s="119">
        <f t="shared" si="201"/>
        <v>0</v>
      </c>
      <c r="X2598" s="106">
        <f t="shared" si="204"/>
        <v>0</v>
      </c>
    </row>
    <row r="2599" spans="1:24" ht="14">
      <c r="A2599" s="198"/>
      <c r="D2599" s="1"/>
      <c r="E2599" s="1"/>
      <c r="F2599" s="187"/>
      <c r="G2599" s="187"/>
      <c r="H2599" s="80" t="str">
        <f>IF(ISERROR(IF(ISERROR(VLOOKUP((LEFT(D2599,2)),'Fed. Agency Identifier Table'!A$2:C$63,3,FALSE)),(VLOOKUP((LEFT(D2599,1)),'Fed. Agency Identifier Table'!A$2:C$63,3,FALSE)),(VLOOKUP((LEFT(D2599,2)),'Fed. Agency Identifier Table'!A$2:C$63,3,FALSE)))),"",(IF(ISERROR(VLOOKUP((LEFT(D2599,2)),'Fed. Agency Identifier Table'!A$2:C$63,3,FALSE)),(VLOOKUP((LEFT(D2599,1)),'Fed. Agency Identifier Table'!A$2:C$63,3,FALSE)),(VLOOKUP((LEFT(D2599,2)),'Fed. Agency Identifier Table'!A$2:C$63,3,FALSE)))))</f>
        <v/>
      </c>
      <c r="I2599" s="150" t="str">
        <f>IF(ISNUMBER(SEARCH("*.unk*",D2599)),"Other Federal Awards",IF(ISERROR(VLOOKUP(D2599,'CFDA Program Titles Table'!A$2:C$2607,3,FALSE)),"",VLOOKUP(D2599,'CFDA Program Titles Table'!A$2:C$2607,3,FALSE)))</f>
        <v/>
      </c>
      <c r="J2599" s="70"/>
      <c r="K2599" s="70"/>
      <c r="L2599" s="2"/>
      <c r="M2599" s="10"/>
      <c r="N2599" s="10"/>
      <c r="R2599" s="17"/>
      <c r="S2599" s="106" t="str">
        <f>IFERROR(IF(J2599="Y", "Research And Development Programs Cluster:", VLOOKUP(D2599,'Cluster Info'!$A$2:$B$113,2,FALSE)), "Non Cluster:")</f>
        <v>Non Cluster:</v>
      </c>
      <c r="T2599" s="106">
        <f t="shared" si="200"/>
        <v>0</v>
      </c>
      <c r="U2599" s="106">
        <f t="shared" si="202"/>
        <v>0</v>
      </c>
      <c r="V2599" s="106">
        <f t="shared" si="203"/>
        <v>0</v>
      </c>
      <c r="W2599" s="119">
        <f t="shared" si="201"/>
        <v>0</v>
      </c>
      <c r="X2599" s="106">
        <f t="shared" si="204"/>
        <v>0</v>
      </c>
    </row>
    <row r="2600" spans="1:24" ht="14">
      <c r="A2600" s="198"/>
      <c r="D2600" s="1"/>
      <c r="E2600" s="1"/>
      <c r="F2600" s="187"/>
      <c r="G2600" s="187"/>
      <c r="H2600" s="80" t="str">
        <f>IF(ISERROR(IF(ISERROR(VLOOKUP((LEFT(D2600,2)),'Fed. Agency Identifier Table'!A$2:C$63,3,FALSE)),(VLOOKUP((LEFT(D2600,1)),'Fed. Agency Identifier Table'!A$2:C$63,3,FALSE)),(VLOOKUP((LEFT(D2600,2)),'Fed. Agency Identifier Table'!A$2:C$63,3,FALSE)))),"",(IF(ISERROR(VLOOKUP((LEFT(D2600,2)),'Fed. Agency Identifier Table'!A$2:C$63,3,FALSE)),(VLOOKUP((LEFT(D2600,1)),'Fed. Agency Identifier Table'!A$2:C$63,3,FALSE)),(VLOOKUP((LEFT(D2600,2)),'Fed. Agency Identifier Table'!A$2:C$63,3,FALSE)))))</f>
        <v/>
      </c>
      <c r="I2600" s="150" t="str">
        <f>IF(ISNUMBER(SEARCH("*.unk*",D2600)),"Other Federal Awards",IF(ISERROR(VLOOKUP(D2600,'CFDA Program Titles Table'!A$2:C$2607,3,FALSE)),"",VLOOKUP(D2600,'CFDA Program Titles Table'!A$2:C$2607,3,FALSE)))</f>
        <v/>
      </c>
      <c r="J2600" s="70"/>
      <c r="K2600" s="70"/>
      <c r="L2600" s="2"/>
      <c r="M2600" s="10"/>
      <c r="N2600" s="10"/>
      <c r="R2600" s="17"/>
      <c r="S2600" s="106" t="str">
        <f>IFERROR(IF(J2600="Y", "Research And Development Programs Cluster:", VLOOKUP(D2600,'Cluster Info'!$A$2:$B$113,2,FALSE)), "Non Cluster:")</f>
        <v>Non Cluster:</v>
      </c>
      <c r="T2600" s="106">
        <f t="shared" si="200"/>
        <v>0</v>
      </c>
      <c r="U2600" s="106">
        <f t="shared" si="202"/>
        <v>0</v>
      </c>
      <c r="V2600" s="106">
        <f t="shared" si="203"/>
        <v>0</v>
      </c>
      <c r="W2600" s="119">
        <f t="shared" si="201"/>
        <v>0</v>
      </c>
      <c r="X2600" s="106">
        <f t="shared" si="204"/>
        <v>0</v>
      </c>
    </row>
    <row r="2601" spans="1:24" ht="14">
      <c r="A2601" s="198"/>
      <c r="D2601" s="1"/>
      <c r="E2601" s="1"/>
      <c r="F2601" s="187"/>
      <c r="G2601" s="187"/>
      <c r="H2601" s="80" t="str">
        <f>IF(ISERROR(IF(ISERROR(VLOOKUP((LEFT(D2601,2)),'Fed. Agency Identifier Table'!A$2:C$63,3,FALSE)),(VLOOKUP((LEFT(D2601,1)),'Fed. Agency Identifier Table'!A$2:C$63,3,FALSE)),(VLOOKUP((LEFT(D2601,2)),'Fed. Agency Identifier Table'!A$2:C$63,3,FALSE)))),"",(IF(ISERROR(VLOOKUP((LEFT(D2601,2)),'Fed. Agency Identifier Table'!A$2:C$63,3,FALSE)),(VLOOKUP((LEFT(D2601,1)),'Fed. Agency Identifier Table'!A$2:C$63,3,FALSE)),(VLOOKUP((LEFT(D2601,2)),'Fed. Agency Identifier Table'!A$2:C$63,3,FALSE)))))</f>
        <v/>
      </c>
      <c r="I2601" s="150" t="str">
        <f>IF(ISNUMBER(SEARCH("*.unk*",D2601)),"Other Federal Awards",IF(ISERROR(VLOOKUP(D2601,'CFDA Program Titles Table'!A$2:C$2607,3,FALSE)),"",VLOOKUP(D2601,'CFDA Program Titles Table'!A$2:C$2607,3,FALSE)))</f>
        <v/>
      </c>
      <c r="J2601" s="70"/>
      <c r="K2601" s="70"/>
      <c r="L2601" s="2"/>
      <c r="M2601" s="10"/>
      <c r="N2601" s="10"/>
      <c r="R2601" s="17"/>
      <c r="S2601" s="106" t="str">
        <f>IFERROR(IF(J2601="Y", "Research And Development Programs Cluster:", VLOOKUP(D2601,'Cluster Info'!$A$2:$B$113,2,FALSE)), "Non Cluster:")</f>
        <v>Non Cluster:</v>
      </c>
      <c r="T2601" s="106">
        <f t="shared" si="200"/>
        <v>0</v>
      </c>
      <c r="U2601" s="106">
        <f t="shared" si="202"/>
        <v>0</v>
      </c>
      <c r="V2601" s="106">
        <f t="shared" si="203"/>
        <v>0</v>
      </c>
      <c r="W2601" s="119">
        <f t="shared" si="201"/>
        <v>0</v>
      </c>
      <c r="X2601" s="106">
        <f t="shared" si="204"/>
        <v>0</v>
      </c>
    </row>
    <row r="2602" spans="1:24" ht="14">
      <c r="A2602" s="198"/>
      <c r="D2602" s="1"/>
      <c r="E2602" s="1"/>
      <c r="F2602" s="187"/>
      <c r="G2602" s="187"/>
      <c r="H2602" s="80" t="str">
        <f>IF(ISERROR(IF(ISERROR(VLOOKUP((LEFT(D2602,2)),'Fed. Agency Identifier Table'!A$2:C$63,3,FALSE)),(VLOOKUP((LEFT(D2602,1)),'Fed. Agency Identifier Table'!A$2:C$63,3,FALSE)),(VLOOKUP((LEFT(D2602,2)),'Fed. Agency Identifier Table'!A$2:C$63,3,FALSE)))),"",(IF(ISERROR(VLOOKUP((LEFT(D2602,2)),'Fed. Agency Identifier Table'!A$2:C$63,3,FALSE)),(VLOOKUP((LEFT(D2602,1)),'Fed. Agency Identifier Table'!A$2:C$63,3,FALSE)),(VLOOKUP((LEFT(D2602,2)),'Fed. Agency Identifier Table'!A$2:C$63,3,FALSE)))))</f>
        <v/>
      </c>
      <c r="I2602" s="150" t="str">
        <f>IF(ISNUMBER(SEARCH("*.unk*",D2602)),"Other Federal Awards",IF(ISERROR(VLOOKUP(D2602,'CFDA Program Titles Table'!A$2:C$2607,3,FALSE)),"",VLOOKUP(D2602,'CFDA Program Titles Table'!A$2:C$2607,3,FALSE)))</f>
        <v/>
      </c>
      <c r="J2602" s="70"/>
      <c r="K2602" s="70"/>
      <c r="L2602" s="2"/>
      <c r="M2602" s="10"/>
      <c r="N2602" s="10"/>
      <c r="R2602" s="17"/>
      <c r="S2602" s="106" t="str">
        <f>IFERROR(IF(J2602="Y", "Research And Development Programs Cluster:", VLOOKUP(D2602,'Cluster Info'!$A$2:$B$113,2,FALSE)), "Non Cluster:")</f>
        <v>Non Cluster:</v>
      </c>
      <c r="T2602" s="106">
        <f t="shared" si="200"/>
        <v>0</v>
      </c>
      <c r="U2602" s="106">
        <f t="shared" si="202"/>
        <v>0</v>
      </c>
      <c r="V2602" s="106">
        <f t="shared" si="203"/>
        <v>0</v>
      </c>
      <c r="W2602" s="119">
        <f t="shared" si="201"/>
        <v>0</v>
      </c>
      <c r="X2602" s="106">
        <f t="shared" si="204"/>
        <v>0</v>
      </c>
    </row>
    <row r="2603" spans="1:24" ht="14">
      <c r="A2603" s="198"/>
      <c r="D2603" s="1"/>
      <c r="E2603" s="1"/>
      <c r="F2603" s="187"/>
      <c r="G2603" s="187"/>
      <c r="H2603" s="80" t="str">
        <f>IF(ISERROR(IF(ISERROR(VLOOKUP((LEFT(D2603,2)),'Fed. Agency Identifier Table'!A$2:C$63,3,FALSE)),(VLOOKUP((LEFT(D2603,1)),'Fed. Agency Identifier Table'!A$2:C$63,3,FALSE)),(VLOOKUP((LEFT(D2603,2)),'Fed. Agency Identifier Table'!A$2:C$63,3,FALSE)))),"",(IF(ISERROR(VLOOKUP((LEFT(D2603,2)),'Fed. Agency Identifier Table'!A$2:C$63,3,FALSE)),(VLOOKUP((LEFT(D2603,1)),'Fed. Agency Identifier Table'!A$2:C$63,3,FALSE)),(VLOOKUP((LEFT(D2603,2)),'Fed. Agency Identifier Table'!A$2:C$63,3,FALSE)))))</f>
        <v/>
      </c>
      <c r="I2603" s="150" t="str">
        <f>IF(ISNUMBER(SEARCH("*.unk*",D2603)),"Other Federal Awards",IF(ISERROR(VLOOKUP(D2603,'CFDA Program Titles Table'!A$2:C$2607,3,FALSE)),"",VLOOKUP(D2603,'CFDA Program Titles Table'!A$2:C$2607,3,FALSE)))</f>
        <v/>
      </c>
      <c r="J2603" s="70"/>
      <c r="K2603" s="70"/>
      <c r="L2603" s="2"/>
      <c r="M2603" s="10"/>
      <c r="N2603" s="10"/>
      <c r="R2603" s="17"/>
      <c r="S2603" s="106" t="str">
        <f>IFERROR(IF(J2603="Y", "Research And Development Programs Cluster:", VLOOKUP(D2603,'Cluster Info'!$A$2:$B$113,2,FALSE)), "Non Cluster:")</f>
        <v>Non Cluster:</v>
      </c>
      <c r="T2603" s="106">
        <f t="shared" si="200"/>
        <v>0</v>
      </c>
      <c r="U2603" s="106">
        <f t="shared" si="202"/>
        <v>0</v>
      </c>
      <c r="V2603" s="106">
        <f t="shared" si="203"/>
        <v>0</v>
      </c>
      <c r="W2603" s="119">
        <f t="shared" si="201"/>
        <v>0</v>
      </c>
      <c r="X2603" s="106">
        <f t="shared" si="204"/>
        <v>0</v>
      </c>
    </row>
    <row r="2604" spans="1:24" ht="14">
      <c r="A2604" s="198"/>
      <c r="D2604" s="1"/>
      <c r="E2604" s="1"/>
      <c r="F2604" s="187"/>
      <c r="G2604" s="187"/>
      <c r="H2604" s="80" t="str">
        <f>IF(ISERROR(IF(ISERROR(VLOOKUP((LEFT(D2604,2)),'Fed. Agency Identifier Table'!A$2:C$63,3,FALSE)),(VLOOKUP((LEFT(D2604,1)),'Fed. Agency Identifier Table'!A$2:C$63,3,FALSE)),(VLOOKUP((LEFT(D2604,2)),'Fed. Agency Identifier Table'!A$2:C$63,3,FALSE)))),"",(IF(ISERROR(VLOOKUP((LEFT(D2604,2)),'Fed. Agency Identifier Table'!A$2:C$63,3,FALSE)),(VLOOKUP((LEFT(D2604,1)),'Fed. Agency Identifier Table'!A$2:C$63,3,FALSE)),(VLOOKUP((LEFT(D2604,2)),'Fed. Agency Identifier Table'!A$2:C$63,3,FALSE)))))</f>
        <v/>
      </c>
      <c r="I2604" s="150" t="str">
        <f>IF(ISNUMBER(SEARCH("*.unk*",D2604)),"Other Federal Awards",IF(ISERROR(VLOOKUP(D2604,'CFDA Program Titles Table'!A$2:C$2607,3,FALSE)),"",VLOOKUP(D2604,'CFDA Program Titles Table'!A$2:C$2607,3,FALSE)))</f>
        <v/>
      </c>
      <c r="J2604" s="70"/>
      <c r="K2604" s="70"/>
      <c r="L2604" s="2"/>
      <c r="M2604" s="10"/>
      <c r="N2604" s="10"/>
      <c r="R2604" s="17"/>
      <c r="S2604" s="106" t="str">
        <f>IFERROR(IF(J2604="Y", "Research And Development Programs Cluster:", VLOOKUP(D2604,'Cluster Info'!$A$2:$B$113,2,FALSE)), "Non Cluster:")</f>
        <v>Non Cluster:</v>
      </c>
      <c r="T2604" s="106">
        <f t="shared" si="200"/>
        <v>0</v>
      </c>
      <c r="U2604" s="106">
        <f t="shared" si="202"/>
        <v>0</v>
      </c>
      <c r="V2604" s="106">
        <f t="shared" si="203"/>
        <v>0</v>
      </c>
      <c r="W2604" s="119">
        <f t="shared" si="201"/>
        <v>0</v>
      </c>
      <c r="X2604" s="106">
        <f t="shared" si="204"/>
        <v>0</v>
      </c>
    </row>
    <row r="2605" spans="1:24" ht="14">
      <c r="A2605" s="198"/>
      <c r="D2605" s="1"/>
      <c r="E2605" s="1"/>
      <c r="F2605" s="187"/>
      <c r="G2605" s="187"/>
      <c r="H2605" s="80" t="str">
        <f>IF(ISERROR(IF(ISERROR(VLOOKUP((LEFT(D2605,2)),'Fed. Agency Identifier Table'!A$2:C$63,3,FALSE)),(VLOOKUP((LEFT(D2605,1)),'Fed. Agency Identifier Table'!A$2:C$63,3,FALSE)),(VLOOKUP((LEFT(D2605,2)),'Fed. Agency Identifier Table'!A$2:C$63,3,FALSE)))),"",(IF(ISERROR(VLOOKUP((LEFT(D2605,2)),'Fed. Agency Identifier Table'!A$2:C$63,3,FALSE)),(VLOOKUP((LEFT(D2605,1)),'Fed. Agency Identifier Table'!A$2:C$63,3,FALSE)),(VLOOKUP((LEFT(D2605,2)),'Fed. Agency Identifier Table'!A$2:C$63,3,FALSE)))))</f>
        <v/>
      </c>
      <c r="I2605" s="150" t="str">
        <f>IF(ISNUMBER(SEARCH("*.unk*",D2605)),"Other Federal Awards",IF(ISERROR(VLOOKUP(D2605,'CFDA Program Titles Table'!A$2:C$2607,3,FALSE)),"",VLOOKUP(D2605,'CFDA Program Titles Table'!A$2:C$2607,3,FALSE)))</f>
        <v/>
      </c>
      <c r="J2605" s="70"/>
      <c r="K2605" s="70"/>
      <c r="L2605" s="2"/>
      <c r="M2605" s="10"/>
      <c r="N2605" s="10"/>
      <c r="R2605" s="17"/>
      <c r="S2605" s="106" t="str">
        <f>IFERROR(IF(J2605="Y", "Research And Development Programs Cluster:", VLOOKUP(D2605,'Cluster Info'!$A$2:$B$113,2,FALSE)), "Non Cluster:")</f>
        <v>Non Cluster:</v>
      </c>
      <c r="T2605" s="106">
        <f t="shared" si="200"/>
        <v>0</v>
      </c>
      <c r="U2605" s="106">
        <f t="shared" si="202"/>
        <v>0</v>
      </c>
      <c r="V2605" s="106">
        <f t="shared" si="203"/>
        <v>0</v>
      </c>
      <c r="W2605" s="119">
        <f t="shared" si="201"/>
        <v>0</v>
      </c>
      <c r="X2605" s="106">
        <f t="shared" si="204"/>
        <v>0</v>
      </c>
    </row>
    <row r="2606" spans="1:24" ht="14">
      <c r="A2606" s="198"/>
      <c r="D2606" s="1"/>
      <c r="E2606" s="1"/>
      <c r="F2606" s="187"/>
      <c r="G2606" s="187"/>
      <c r="H2606" s="80" t="str">
        <f>IF(ISERROR(IF(ISERROR(VLOOKUP((LEFT(D2606,2)),'Fed. Agency Identifier Table'!A$2:C$63,3,FALSE)),(VLOOKUP((LEFT(D2606,1)),'Fed. Agency Identifier Table'!A$2:C$63,3,FALSE)),(VLOOKUP((LEFT(D2606,2)),'Fed. Agency Identifier Table'!A$2:C$63,3,FALSE)))),"",(IF(ISERROR(VLOOKUP((LEFT(D2606,2)),'Fed. Agency Identifier Table'!A$2:C$63,3,FALSE)),(VLOOKUP((LEFT(D2606,1)),'Fed. Agency Identifier Table'!A$2:C$63,3,FALSE)),(VLOOKUP((LEFT(D2606,2)),'Fed. Agency Identifier Table'!A$2:C$63,3,FALSE)))))</f>
        <v/>
      </c>
      <c r="I2606" s="150" t="str">
        <f>IF(ISNUMBER(SEARCH("*.unk*",D2606)),"Other Federal Awards",IF(ISERROR(VLOOKUP(D2606,'CFDA Program Titles Table'!A$2:C$2607,3,FALSE)),"",VLOOKUP(D2606,'CFDA Program Titles Table'!A$2:C$2607,3,FALSE)))</f>
        <v/>
      </c>
      <c r="J2606" s="70"/>
      <c r="K2606" s="70"/>
      <c r="L2606" s="2"/>
      <c r="M2606" s="10"/>
      <c r="N2606" s="10"/>
      <c r="R2606" s="17"/>
      <c r="S2606" s="106" t="str">
        <f>IFERROR(IF(J2606="Y", "Research And Development Programs Cluster:", VLOOKUP(D2606,'Cluster Info'!$A$2:$B$113,2,FALSE)), "Non Cluster:")</f>
        <v>Non Cluster:</v>
      </c>
      <c r="T2606" s="106">
        <f t="shared" si="200"/>
        <v>0</v>
      </c>
      <c r="U2606" s="106">
        <f t="shared" si="202"/>
        <v>0</v>
      </c>
      <c r="V2606" s="106">
        <f t="shared" si="203"/>
        <v>0</v>
      </c>
      <c r="W2606" s="119">
        <f t="shared" si="201"/>
        <v>0</v>
      </c>
      <c r="X2606" s="106">
        <f t="shared" si="204"/>
        <v>0</v>
      </c>
    </row>
    <row r="2607" spans="1:24" ht="14">
      <c r="A2607" s="198"/>
      <c r="D2607" s="1"/>
      <c r="E2607" s="1"/>
      <c r="F2607" s="187"/>
      <c r="G2607" s="187"/>
      <c r="H2607" s="80" t="str">
        <f>IF(ISERROR(IF(ISERROR(VLOOKUP((LEFT(D2607,2)),'Fed. Agency Identifier Table'!A$2:C$63,3,FALSE)),(VLOOKUP((LEFT(D2607,1)),'Fed. Agency Identifier Table'!A$2:C$63,3,FALSE)),(VLOOKUP((LEFT(D2607,2)),'Fed. Agency Identifier Table'!A$2:C$63,3,FALSE)))),"",(IF(ISERROR(VLOOKUP((LEFT(D2607,2)),'Fed. Agency Identifier Table'!A$2:C$63,3,FALSE)),(VLOOKUP((LEFT(D2607,1)),'Fed. Agency Identifier Table'!A$2:C$63,3,FALSE)),(VLOOKUP((LEFT(D2607,2)),'Fed. Agency Identifier Table'!A$2:C$63,3,FALSE)))))</f>
        <v/>
      </c>
      <c r="I2607" s="150" t="str">
        <f>IF(ISNUMBER(SEARCH("*.unk*",D2607)),"Other Federal Awards",IF(ISERROR(VLOOKUP(D2607,'CFDA Program Titles Table'!A$2:C$2607,3,FALSE)),"",VLOOKUP(D2607,'CFDA Program Titles Table'!A$2:C$2607,3,FALSE)))</f>
        <v/>
      </c>
      <c r="J2607" s="70"/>
      <c r="K2607" s="70"/>
      <c r="L2607" s="2"/>
      <c r="M2607" s="10"/>
      <c r="N2607" s="10"/>
      <c r="R2607" s="17"/>
      <c r="S2607" s="106" t="str">
        <f>IFERROR(IF(J2607="Y", "Research And Development Programs Cluster:", VLOOKUP(D2607,'Cluster Info'!$A$2:$B$113,2,FALSE)), "Non Cluster:")</f>
        <v>Non Cluster:</v>
      </c>
      <c r="T2607" s="106">
        <f t="shared" si="200"/>
        <v>0</v>
      </c>
      <c r="U2607" s="106">
        <f t="shared" si="202"/>
        <v>0</v>
      </c>
      <c r="V2607" s="106">
        <f t="shared" si="203"/>
        <v>0</v>
      </c>
      <c r="W2607" s="119">
        <f t="shared" si="201"/>
        <v>0</v>
      </c>
      <c r="X2607" s="106">
        <f t="shared" si="204"/>
        <v>0</v>
      </c>
    </row>
    <row r="2608" spans="1:24" ht="14">
      <c r="A2608" s="198"/>
      <c r="D2608" s="1"/>
      <c r="E2608" s="1"/>
      <c r="F2608" s="187"/>
      <c r="G2608" s="187"/>
      <c r="H2608" s="80" t="str">
        <f>IF(ISERROR(IF(ISERROR(VLOOKUP((LEFT(D2608,2)),'Fed. Agency Identifier Table'!A$2:C$63,3,FALSE)),(VLOOKUP((LEFT(D2608,1)),'Fed. Agency Identifier Table'!A$2:C$63,3,FALSE)),(VLOOKUP((LEFT(D2608,2)),'Fed. Agency Identifier Table'!A$2:C$63,3,FALSE)))),"",(IF(ISERROR(VLOOKUP((LEFT(D2608,2)),'Fed. Agency Identifier Table'!A$2:C$63,3,FALSE)),(VLOOKUP((LEFT(D2608,1)),'Fed. Agency Identifier Table'!A$2:C$63,3,FALSE)),(VLOOKUP((LEFT(D2608,2)),'Fed. Agency Identifier Table'!A$2:C$63,3,FALSE)))))</f>
        <v/>
      </c>
      <c r="I2608" s="150" t="str">
        <f>IF(ISNUMBER(SEARCH("*.unk*",D2608)),"Other Federal Awards",IF(ISERROR(VLOOKUP(D2608,'CFDA Program Titles Table'!A$2:C$2607,3,FALSE)),"",VLOOKUP(D2608,'CFDA Program Titles Table'!A$2:C$2607,3,FALSE)))</f>
        <v/>
      </c>
      <c r="J2608" s="70"/>
      <c r="K2608" s="70"/>
      <c r="L2608" s="2"/>
      <c r="M2608" s="10"/>
      <c r="N2608" s="10"/>
      <c r="R2608" s="17"/>
      <c r="S2608" s="106" t="str">
        <f>IFERROR(IF(J2608="Y", "Research And Development Programs Cluster:", VLOOKUP(D2608,'Cluster Info'!$A$2:$B$113,2,FALSE)), "Non Cluster:")</f>
        <v>Non Cluster:</v>
      </c>
      <c r="T2608" s="106">
        <f t="shared" si="200"/>
        <v>0</v>
      </c>
      <c r="U2608" s="106">
        <f t="shared" si="202"/>
        <v>0</v>
      </c>
      <c r="V2608" s="106">
        <f t="shared" si="203"/>
        <v>0</v>
      </c>
      <c r="W2608" s="119">
        <f t="shared" si="201"/>
        <v>0</v>
      </c>
      <c r="X2608" s="106">
        <f t="shared" si="204"/>
        <v>0</v>
      </c>
    </row>
    <row r="2609" spans="1:24" ht="14">
      <c r="A2609" s="198"/>
      <c r="D2609" s="1"/>
      <c r="E2609" s="1"/>
      <c r="F2609" s="187"/>
      <c r="G2609" s="187"/>
      <c r="H2609" s="80" t="str">
        <f>IF(ISERROR(IF(ISERROR(VLOOKUP((LEFT(D2609,2)),'Fed. Agency Identifier Table'!A$2:C$63,3,FALSE)),(VLOOKUP((LEFT(D2609,1)),'Fed. Agency Identifier Table'!A$2:C$63,3,FALSE)),(VLOOKUP((LEFT(D2609,2)),'Fed. Agency Identifier Table'!A$2:C$63,3,FALSE)))),"",(IF(ISERROR(VLOOKUP((LEFT(D2609,2)),'Fed. Agency Identifier Table'!A$2:C$63,3,FALSE)),(VLOOKUP((LEFT(D2609,1)),'Fed. Agency Identifier Table'!A$2:C$63,3,FALSE)),(VLOOKUP((LEFT(D2609,2)),'Fed. Agency Identifier Table'!A$2:C$63,3,FALSE)))))</f>
        <v/>
      </c>
      <c r="I2609" s="150" t="str">
        <f>IF(ISNUMBER(SEARCH("*.unk*",D2609)),"Other Federal Awards",IF(ISERROR(VLOOKUP(D2609,'CFDA Program Titles Table'!A$2:C$2607,3,FALSE)),"",VLOOKUP(D2609,'CFDA Program Titles Table'!A$2:C$2607,3,FALSE)))</f>
        <v/>
      </c>
      <c r="J2609" s="70"/>
      <c r="K2609" s="70"/>
      <c r="L2609" s="2"/>
      <c r="M2609" s="10"/>
      <c r="N2609" s="10"/>
      <c r="R2609" s="17"/>
      <c r="S2609" s="106" t="str">
        <f>IFERROR(IF(J2609="Y", "Research And Development Programs Cluster:", VLOOKUP(D2609,'Cluster Info'!$A$2:$B$113,2,FALSE)), "Non Cluster:")</f>
        <v>Non Cluster:</v>
      </c>
      <c r="T2609" s="106">
        <f t="shared" si="200"/>
        <v>0</v>
      </c>
      <c r="U2609" s="106">
        <f t="shared" si="202"/>
        <v>0</v>
      </c>
      <c r="V2609" s="106">
        <f t="shared" si="203"/>
        <v>0</v>
      </c>
      <c r="W2609" s="119">
        <f t="shared" si="201"/>
        <v>0</v>
      </c>
      <c r="X2609" s="106">
        <f t="shared" si="204"/>
        <v>0</v>
      </c>
    </row>
    <row r="2610" spans="1:24" ht="14">
      <c r="A2610" s="198"/>
      <c r="D2610" s="1"/>
      <c r="E2610" s="1"/>
      <c r="F2610" s="187"/>
      <c r="G2610" s="187"/>
      <c r="H2610" s="80" t="str">
        <f>IF(ISERROR(IF(ISERROR(VLOOKUP((LEFT(D2610,2)),'Fed. Agency Identifier Table'!A$2:C$63,3,FALSE)),(VLOOKUP((LEFT(D2610,1)),'Fed. Agency Identifier Table'!A$2:C$63,3,FALSE)),(VLOOKUP((LEFT(D2610,2)),'Fed. Agency Identifier Table'!A$2:C$63,3,FALSE)))),"",(IF(ISERROR(VLOOKUP((LEFT(D2610,2)),'Fed. Agency Identifier Table'!A$2:C$63,3,FALSE)),(VLOOKUP((LEFT(D2610,1)),'Fed. Agency Identifier Table'!A$2:C$63,3,FALSE)),(VLOOKUP((LEFT(D2610,2)),'Fed. Agency Identifier Table'!A$2:C$63,3,FALSE)))))</f>
        <v/>
      </c>
      <c r="I2610" s="150" t="str">
        <f>IF(ISNUMBER(SEARCH("*.unk*",D2610)),"Other Federal Awards",IF(ISERROR(VLOOKUP(D2610,'CFDA Program Titles Table'!A$2:C$2607,3,FALSE)),"",VLOOKUP(D2610,'CFDA Program Titles Table'!A$2:C$2607,3,FALSE)))</f>
        <v/>
      </c>
      <c r="J2610" s="70"/>
      <c r="K2610" s="70"/>
      <c r="L2610" s="2"/>
      <c r="M2610" s="10"/>
      <c r="N2610" s="10"/>
      <c r="R2610" s="17"/>
      <c r="S2610" s="106" t="str">
        <f>IFERROR(IF(J2610="Y", "Research And Development Programs Cluster:", VLOOKUP(D2610,'Cluster Info'!$A$2:$B$113,2,FALSE)), "Non Cluster:")</f>
        <v>Non Cluster:</v>
      </c>
      <c r="T2610" s="106">
        <f t="shared" si="200"/>
        <v>0</v>
      </c>
      <c r="U2610" s="106">
        <f t="shared" si="202"/>
        <v>0</v>
      </c>
      <c r="V2610" s="106">
        <f t="shared" si="203"/>
        <v>0</v>
      </c>
      <c r="W2610" s="119">
        <f t="shared" si="201"/>
        <v>0</v>
      </c>
      <c r="X2610" s="106">
        <f t="shared" si="204"/>
        <v>0</v>
      </c>
    </row>
    <row r="2611" spans="1:24" ht="14">
      <c r="A2611" s="198"/>
      <c r="D2611" s="1"/>
      <c r="E2611" s="1"/>
      <c r="F2611" s="187"/>
      <c r="G2611" s="187"/>
      <c r="H2611" s="80" t="str">
        <f>IF(ISERROR(IF(ISERROR(VLOOKUP((LEFT(D2611,2)),'Fed. Agency Identifier Table'!A$2:C$63,3,FALSE)),(VLOOKUP((LEFT(D2611,1)),'Fed. Agency Identifier Table'!A$2:C$63,3,FALSE)),(VLOOKUP((LEFT(D2611,2)),'Fed. Agency Identifier Table'!A$2:C$63,3,FALSE)))),"",(IF(ISERROR(VLOOKUP((LEFT(D2611,2)),'Fed. Agency Identifier Table'!A$2:C$63,3,FALSE)),(VLOOKUP((LEFT(D2611,1)),'Fed. Agency Identifier Table'!A$2:C$63,3,FALSE)),(VLOOKUP((LEFT(D2611,2)),'Fed. Agency Identifier Table'!A$2:C$63,3,FALSE)))))</f>
        <v/>
      </c>
      <c r="I2611" s="150" t="str">
        <f>IF(ISNUMBER(SEARCH("*.unk*",D2611)),"Other Federal Awards",IF(ISERROR(VLOOKUP(D2611,'CFDA Program Titles Table'!A$2:C$2607,3,FALSE)),"",VLOOKUP(D2611,'CFDA Program Titles Table'!A$2:C$2607,3,FALSE)))</f>
        <v/>
      </c>
      <c r="J2611" s="70"/>
      <c r="K2611" s="70"/>
      <c r="L2611" s="2"/>
      <c r="M2611" s="10"/>
      <c r="N2611" s="10"/>
      <c r="R2611" s="17"/>
      <c r="S2611" s="106" t="str">
        <f>IFERROR(IF(J2611="Y", "Research And Development Programs Cluster:", VLOOKUP(D2611,'Cluster Info'!$A$2:$B$113,2,FALSE)), "Non Cluster:")</f>
        <v>Non Cluster:</v>
      </c>
      <c r="T2611" s="106">
        <f t="shared" si="200"/>
        <v>0</v>
      </c>
      <c r="U2611" s="106">
        <f t="shared" si="202"/>
        <v>0</v>
      </c>
      <c r="V2611" s="106">
        <f t="shared" si="203"/>
        <v>0</v>
      </c>
      <c r="W2611" s="119">
        <f t="shared" si="201"/>
        <v>0</v>
      </c>
      <c r="X2611" s="106">
        <f t="shared" si="204"/>
        <v>0</v>
      </c>
    </row>
    <row r="2612" spans="1:24" ht="14">
      <c r="A2612" s="198"/>
      <c r="D2612" s="1"/>
      <c r="E2612" s="1"/>
      <c r="F2612" s="187"/>
      <c r="G2612" s="187"/>
      <c r="H2612" s="80" t="str">
        <f>IF(ISERROR(IF(ISERROR(VLOOKUP((LEFT(D2612,2)),'Fed. Agency Identifier Table'!A$2:C$63,3,FALSE)),(VLOOKUP((LEFT(D2612,1)),'Fed. Agency Identifier Table'!A$2:C$63,3,FALSE)),(VLOOKUP((LEFT(D2612,2)),'Fed. Agency Identifier Table'!A$2:C$63,3,FALSE)))),"",(IF(ISERROR(VLOOKUP((LEFT(D2612,2)),'Fed. Agency Identifier Table'!A$2:C$63,3,FALSE)),(VLOOKUP((LEFT(D2612,1)),'Fed. Agency Identifier Table'!A$2:C$63,3,FALSE)),(VLOOKUP((LEFT(D2612,2)),'Fed. Agency Identifier Table'!A$2:C$63,3,FALSE)))))</f>
        <v/>
      </c>
      <c r="I2612" s="150" t="str">
        <f>IF(ISNUMBER(SEARCH("*.unk*",D2612)),"Other Federal Awards",IF(ISERROR(VLOOKUP(D2612,'CFDA Program Titles Table'!A$2:C$2607,3,FALSE)),"",VLOOKUP(D2612,'CFDA Program Titles Table'!A$2:C$2607,3,FALSE)))</f>
        <v/>
      </c>
      <c r="J2612" s="70"/>
      <c r="K2612" s="70"/>
      <c r="L2612" s="2"/>
      <c r="M2612" s="10"/>
      <c r="N2612" s="10"/>
      <c r="R2612" s="17"/>
      <c r="S2612" s="106" t="str">
        <f>IFERROR(IF(J2612="Y", "Research And Development Programs Cluster:", VLOOKUP(D2612,'Cluster Info'!$A$2:$B$113,2,FALSE)), "Non Cluster:")</f>
        <v>Non Cluster:</v>
      </c>
      <c r="T2612" s="106">
        <f t="shared" si="200"/>
        <v>0</v>
      </c>
      <c r="U2612" s="106">
        <f t="shared" si="202"/>
        <v>0</v>
      </c>
      <c r="V2612" s="106">
        <f t="shared" si="203"/>
        <v>0</v>
      </c>
      <c r="W2612" s="119">
        <f t="shared" si="201"/>
        <v>0</v>
      </c>
      <c r="X2612" s="106">
        <f t="shared" si="204"/>
        <v>0</v>
      </c>
    </row>
    <row r="2613" spans="1:24" ht="14">
      <c r="A2613" s="198"/>
      <c r="D2613" s="1"/>
      <c r="E2613" s="1"/>
      <c r="F2613" s="187"/>
      <c r="G2613" s="187"/>
      <c r="H2613" s="80" t="str">
        <f>IF(ISERROR(IF(ISERROR(VLOOKUP((LEFT(D2613,2)),'Fed. Agency Identifier Table'!A$2:C$63,3,FALSE)),(VLOOKUP((LEFT(D2613,1)),'Fed. Agency Identifier Table'!A$2:C$63,3,FALSE)),(VLOOKUP((LEFT(D2613,2)),'Fed. Agency Identifier Table'!A$2:C$63,3,FALSE)))),"",(IF(ISERROR(VLOOKUP((LEFT(D2613,2)),'Fed. Agency Identifier Table'!A$2:C$63,3,FALSE)),(VLOOKUP((LEFT(D2613,1)),'Fed. Agency Identifier Table'!A$2:C$63,3,FALSE)),(VLOOKUP((LEFT(D2613,2)),'Fed. Agency Identifier Table'!A$2:C$63,3,FALSE)))))</f>
        <v/>
      </c>
      <c r="I2613" s="150" t="str">
        <f>IF(ISNUMBER(SEARCH("*.unk*",D2613)),"Other Federal Awards",IF(ISERROR(VLOOKUP(D2613,'CFDA Program Titles Table'!A$2:C$2607,3,FALSE)),"",VLOOKUP(D2613,'CFDA Program Titles Table'!A$2:C$2607,3,FALSE)))</f>
        <v/>
      </c>
      <c r="J2613" s="70"/>
      <c r="K2613" s="70"/>
      <c r="L2613" s="2"/>
      <c r="M2613" s="10"/>
      <c r="N2613" s="10"/>
      <c r="R2613" s="17"/>
      <c r="S2613" s="106" t="str">
        <f>IFERROR(IF(J2613="Y", "Research And Development Programs Cluster:", VLOOKUP(D2613,'Cluster Info'!$A$2:$B$113,2,FALSE)), "Non Cluster:")</f>
        <v>Non Cluster:</v>
      </c>
      <c r="T2613" s="106">
        <f t="shared" si="200"/>
        <v>0</v>
      </c>
      <c r="U2613" s="106">
        <f t="shared" si="202"/>
        <v>0</v>
      </c>
      <c r="V2613" s="106">
        <f t="shared" si="203"/>
        <v>0</v>
      </c>
      <c r="W2613" s="119">
        <f t="shared" si="201"/>
        <v>0</v>
      </c>
      <c r="X2613" s="106">
        <f t="shared" si="204"/>
        <v>0</v>
      </c>
    </row>
    <row r="2614" spans="1:24" ht="14">
      <c r="A2614" s="198"/>
      <c r="D2614" s="1"/>
      <c r="E2614" s="1"/>
      <c r="F2614" s="187"/>
      <c r="G2614" s="187"/>
      <c r="H2614" s="80" t="str">
        <f>IF(ISERROR(IF(ISERROR(VLOOKUP((LEFT(D2614,2)),'Fed. Agency Identifier Table'!A$2:C$63,3,FALSE)),(VLOOKUP((LEFT(D2614,1)),'Fed. Agency Identifier Table'!A$2:C$63,3,FALSE)),(VLOOKUP((LEFT(D2614,2)),'Fed. Agency Identifier Table'!A$2:C$63,3,FALSE)))),"",(IF(ISERROR(VLOOKUP((LEFT(D2614,2)),'Fed. Agency Identifier Table'!A$2:C$63,3,FALSE)),(VLOOKUP((LEFT(D2614,1)),'Fed. Agency Identifier Table'!A$2:C$63,3,FALSE)),(VLOOKUP((LEFT(D2614,2)),'Fed. Agency Identifier Table'!A$2:C$63,3,FALSE)))))</f>
        <v/>
      </c>
      <c r="I2614" s="150" t="str">
        <f>IF(ISNUMBER(SEARCH("*.unk*",D2614)),"Other Federal Awards",IF(ISERROR(VLOOKUP(D2614,'CFDA Program Titles Table'!A$2:C$2607,3,FALSE)),"",VLOOKUP(D2614,'CFDA Program Titles Table'!A$2:C$2607,3,FALSE)))</f>
        <v/>
      </c>
      <c r="J2614" s="70"/>
      <c r="K2614" s="70"/>
      <c r="L2614" s="2"/>
      <c r="M2614" s="10"/>
      <c r="N2614" s="10"/>
      <c r="R2614" s="17"/>
      <c r="S2614" s="106" t="str">
        <f>IFERROR(IF(J2614="Y", "Research And Development Programs Cluster:", VLOOKUP(D2614,'Cluster Info'!$A$2:$B$113,2,FALSE)), "Non Cluster:")</f>
        <v>Non Cluster:</v>
      </c>
      <c r="T2614" s="106">
        <f t="shared" si="200"/>
        <v>0</v>
      </c>
      <c r="U2614" s="106">
        <f t="shared" si="202"/>
        <v>0</v>
      </c>
      <c r="V2614" s="106">
        <f t="shared" si="203"/>
        <v>0</v>
      </c>
      <c r="W2614" s="119">
        <f t="shared" si="201"/>
        <v>0</v>
      </c>
      <c r="X2614" s="106">
        <f t="shared" si="204"/>
        <v>0</v>
      </c>
    </row>
    <row r="2615" spans="1:24" ht="14">
      <c r="A2615" s="198"/>
      <c r="D2615" s="1"/>
      <c r="E2615" s="1"/>
      <c r="F2615" s="187"/>
      <c r="G2615" s="187"/>
      <c r="H2615" s="80" t="str">
        <f>IF(ISERROR(IF(ISERROR(VLOOKUP((LEFT(D2615,2)),'Fed. Agency Identifier Table'!A$2:C$63,3,FALSE)),(VLOOKUP((LEFT(D2615,1)),'Fed. Agency Identifier Table'!A$2:C$63,3,FALSE)),(VLOOKUP((LEFT(D2615,2)),'Fed. Agency Identifier Table'!A$2:C$63,3,FALSE)))),"",(IF(ISERROR(VLOOKUP((LEFT(D2615,2)),'Fed. Agency Identifier Table'!A$2:C$63,3,FALSE)),(VLOOKUP((LEFT(D2615,1)),'Fed. Agency Identifier Table'!A$2:C$63,3,FALSE)),(VLOOKUP((LEFT(D2615,2)),'Fed. Agency Identifier Table'!A$2:C$63,3,FALSE)))))</f>
        <v/>
      </c>
      <c r="I2615" s="150" t="str">
        <f>IF(ISNUMBER(SEARCH("*.unk*",D2615)),"Other Federal Awards",IF(ISERROR(VLOOKUP(D2615,'CFDA Program Titles Table'!A$2:C$2607,3,FALSE)),"",VLOOKUP(D2615,'CFDA Program Titles Table'!A$2:C$2607,3,FALSE)))</f>
        <v/>
      </c>
      <c r="J2615" s="70"/>
      <c r="K2615" s="70"/>
      <c r="L2615" s="2"/>
      <c r="M2615" s="10"/>
      <c r="N2615" s="10"/>
      <c r="R2615" s="17"/>
      <c r="S2615" s="106" t="str">
        <f>IFERROR(IF(J2615="Y", "Research And Development Programs Cluster:", VLOOKUP(D2615,'Cluster Info'!$A$2:$B$113,2,FALSE)), "Non Cluster:")</f>
        <v>Non Cluster:</v>
      </c>
      <c r="T2615" s="106">
        <f t="shared" si="200"/>
        <v>0</v>
      </c>
      <c r="U2615" s="106">
        <f t="shared" si="202"/>
        <v>0</v>
      </c>
      <c r="V2615" s="106">
        <f t="shared" si="203"/>
        <v>0</v>
      </c>
      <c r="W2615" s="119">
        <f t="shared" si="201"/>
        <v>0</v>
      </c>
      <c r="X2615" s="106">
        <f t="shared" si="204"/>
        <v>0</v>
      </c>
    </row>
    <row r="2616" spans="1:24" ht="14">
      <c r="A2616" s="198"/>
      <c r="D2616" s="1"/>
      <c r="E2616" s="1"/>
      <c r="F2616" s="187"/>
      <c r="G2616" s="187"/>
      <c r="H2616" s="80" t="str">
        <f>IF(ISERROR(IF(ISERROR(VLOOKUP((LEFT(D2616,2)),'Fed. Agency Identifier Table'!A$2:C$63,3,FALSE)),(VLOOKUP((LEFT(D2616,1)),'Fed. Agency Identifier Table'!A$2:C$63,3,FALSE)),(VLOOKUP((LEFT(D2616,2)),'Fed. Agency Identifier Table'!A$2:C$63,3,FALSE)))),"",(IF(ISERROR(VLOOKUP((LEFT(D2616,2)),'Fed. Agency Identifier Table'!A$2:C$63,3,FALSE)),(VLOOKUP((LEFT(D2616,1)),'Fed. Agency Identifier Table'!A$2:C$63,3,FALSE)),(VLOOKUP((LEFT(D2616,2)),'Fed. Agency Identifier Table'!A$2:C$63,3,FALSE)))))</f>
        <v/>
      </c>
      <c r="I2616" s="150" t="str">
        <f>IF(ISNUMBER(SEARCH("*.unk*",D2616)),"Other Federal Awards",IF(ISERROR(VLOOKUP(D2616,'CFDA Program Titles Table'!A$2:C$2607,3,FALSE)),"",VLOOKUP(D2616,'CFDA Program Titles Table'!A$2:C$2607,3,FALSE)))</f>
        <v/>
      </c>
      <c r="J2616" s="70"/>
      <c r="K2616" s="70"/>
      <c r="L2616" s="2"/>
      <c r="M2616" s="10"/>
      <c r="N2616" s="10"/>
      <c r="R2616" s="17"/>
      <c r="S2616" s="106" t="str">
        <f>IFERROR(IF(J2616="Y", "Research And Development Programs Cluster:", VLOOKUP(D2616,'Cluster Info'!$A$2:$B$113,2,FALSE)), "Non Cluster:")</f>
        <v>Non Cluster:</v>
      </c>
      <c r="T2616" s="106">
        <f t="shared" si="200"/>
        <v>0</v>
      </c>
      <c r="U2616" s="106">
        <f t="shared" si="202"/>
        <v>0</v>
      </c>
      <c r="V2616" s="106">
        <f t="shared" si="203"/>
        <v>0</v>
      </c>
      <c r="W2616" s="119">
        <f t="shared" si="201"/>
        <v>0</v>
      </c>
      <c r="X2616" s="106">
        <f t="shared" si="204"/>
        <v>0</v>
      </c>
    </row>
    <row r="2617" spans="1:24" ht="14">
      <c r="A2617" s="198"/>
      <c r="D2617" s="1"/>
      <c r="E2617" s="1"/>
      <c r="F2617" s="187"/>
      <c r="G2617" s="187"/>
      <c r="H2617" s="80" t="str">
        <f>IF(ISERROR(IF(ISERROR(VLOOKUP((LEFT(D2617,2)),'Fed. Agency Identifier Table'!A$2:C$63,3,FALSE)),(VLOOKUP((LEFT(D2617,1)),'Fed. Agency Identifier Table'!A$2:C$63,3,FALSE)),(VLOOKUP((LEFT(D2617,2)),'Fed. Agency Identifier Table'!A$2:C$63,3,FALSE)))),"",(IF(ISERROR(VLOOKUP((LEFT(D2617,2)),'Fed. Agency Identifier Table'!A$2:C$63,3,FALSE)),(VLOOKUP((LEFT(D2617,1)),'Fed. Agency Identifier Table'!A$2:C$63,3,FALSE)),(VLOOKUP((LEFT(D2617,2)),'Fed. Agency Identifier Table'!A$2:C$63,3,FALSE)))))</f>
        <v/>
      </c>
      <c r="I2617" s="150" t="str">
        <f>IF(ISNUMBER(SEARCH("*.unk*",D2617)),"Other Federal Awards",IF(ISERROR(VLOOKUP(D2617,'CFDA Program Titles Table'!A$2:C$2607,3,FALSE)),"",VLOOKUP(D2617,'CFDA Program Titles Table'!A$2:C$2607,3,FALSE)))</f>
        <v/>
      </c>
      <c r="J2617" s="70"/>
      <c r="K2617" s="70"/>
      <c r="L2617" s="2"/>
      <c r="M2617" s="10"/>
      <c r="N2617" s="10"/>
      <c r="R2617" s="17"/>
      <c r="S2617" s="106" t="str">
        <f>IFERROR(IF(J2617="Y", "Research And Development Programs Cluster:", VLOOKUP(D2617,'Cluster Info'!$A$2:$B$113,2,FALSE)), "Non Cluster:")</f>
        <v>Non Cluster:</v>
      </c>
      <c r="T2617" s="106">
        <f t="shared" si="200"/>
        <v>0</v>
      </c>
      <c r="U2617" s="106">
        <f t="shared" si="202"/>
        <v>0</v>
      </c>
      <c r="V2617" s="106">
        <f t="shared" si="203"/>
        <v>0</v>
      </c>
      <c r="W2617" s="119">
        <f t="shared" si="201"/>
        <v>0</v>
      </c>
      <c r="X2617" s="106">
        <f t="shared" si="204"/>
        <v>0</v>
      </c>
    </row>
    <row r="2618" spans="1:24" ht="14">
      <c r="A2618" s="198"/>
      <c r="D2618" s="1"/>
      <c r="E2618" s="1"/>
      <c r="F2618" s="187"/>
      <c r="G2618" s="187"/>
      <c r="H2618" s="80" t="str">
        <f>IF(ISERROR(IF(ISERROR(VLOOKUP((LEFT(D2618,2)),'Fed. Agency Identifier Table'!A$2:C$63,3,FALSE)),(VLOOKUP((LEFT(D2618,1)),'Fed. Agency Identifier Table'!A$2:C$63,3,FALSE)),(VLOOKUP((LEFT(D2618,2)),'Fed. Agency Identifier Table'!A$2:C$63,3,FALSE)))),"",(IF(ISERROR(VLOOKUP((LEFT(D2618,2)),'Fed. Agency Identifier Table'!A$2:C$63,3,FALSE)),(VLOOKUP((LEFT(D2618,1)),'Fed. Agency Identifier Table'!A$2:C$63,3,FALSE)),(VLOOKUP((LEFT(D2618,2)),'Fed. Agency Identifier Table'!A$2:C$63,3,FALSE)))))</f>
        <v/>
      </c>
      <c r="I2618" s="150" t="str">
        <f>IF(ISNUMBER(SEARCH("*.unk*",D2618)),"Other Federal Awards",IF(ISERROR(VLOOKUP(D2618,'CFDA Program Titles Table'!A$2:C$2607,3,FALSE)),"",VLOOKUP(D2618,'CFDA Program Titles Table'!A$2:C$2607,3,FALSE)))</f>
        <v/>
      </c>
      <c r="J2618" s="70"/>
      <c r="K2618" s="70"/>
      <c r="L2618" s="2"/>
      <c r="M2618" s="10"/>
      <c r="N2618" s="10"/>
      <c r="R2618" s="17"/>
      <c r="S2618" s="106" t="str">
        <f>IFERROR(IF(J2618="Y", "Research And Development Programs Cluster:", VLOOKUP(D2618,'Cluster Info'!$A$2:$B$113,2,FALSE)), "Non Cluster:")</f>
        <v>Non Cluster:</v>
      </c>
      <c r="T2618" s="106">
        <f t="shared" si="200"/>
        <v>0</v>
      </c>
      <c r="U2618" s="106">
        <f t="shared" si="202"/>
        <v>0</v>
      </c>
      <c r="V2618" s="106">
        <f t="shared" si="203"/>
        <v>0</v>
      </c>
      <c r="W2618" s="119">
        <f t="shared" si="201"/>
        <v>0</v>
      </c>
      <c r="X2618" s="106">
        <f t="shared" si="204"/>
        <v>0</v>
      </c>
    </row>
    <row r="2619" spans="1:24" ht="14">
      <c r="A2619" s="198"/>
      <c r="D2619" s="1"/>
      <c r="E2619" s="1"/>
      <c r="F2619" s="187"/>
      <c r="G2619" s="187"/>
      <c r="H2619" s="80" t="str">
        <f>IF(ISERROR(IF(ISERROR(VLOOKUP((LEFT(D2619,2)),'Fed. Agency Identifier Table'!A$2:C$63,3,FALSE)),(VLOOKUP((LEFT(D2619,1)),'Fed. Agency Identifier Table'!A$2:C$63,3,FALSE)),(VLOOKUP((LEFT(D2619,2)),'Fed. Agency Identifier Table'!A$2:C$63,3,FALSE)))),"",(IF(ISERROR(VLOOKUP((LEFT(D2619,2)),'Fed. Agency Identifier Table'!A$2:C$63,3,FALSE)),(VLOOKUP((LEFT(D2619,1)),'Fed. Agency Identifier Table'!A$2:C$63,3,FALSE)),(VLOOKUP((LEFT(D2619,2)),'Fed. Agency Identifier Table'!A$2:C$63,3,FALSE)))))</f>
        <v/>
      </c>
      <c r="I2619" s="150" t="str">
        <f>IF(ISNUMBER(SEARCH("*.unk*",D2619)),"Other Federal Awards",IF(ISERROR(VLOOKUP(D2619,'CFDA Program Titles Table'!A$2:C$2607,3,FALSE)),"",VLOOKUP(D2619,'CFDA Program Titles Table'!A$2:C$2607,3,FALSE)))</f>
        <v/>
      </c>
      <c r="J2619" s="70"/>
      <c r="K2619" s="70"/>
      <c r="L2619" s="2"/>
      <c r="M2619" s="10"/>
      <c r="N2619" s="10"/>
      <c r="R2619" s="17"/>
      <c r="S2619" s="106" t="str">
        <f>IFERROR(IF(J2619="Y", "Research And Development Programs Cluster:", VLOOKUP(D2619,'Cluster Info'!$A$2:$B$113,2,FALSE)), "Non Cluster:")</f>
        <v>Non Cluster:</v>
      </c>
      <c r="T2619" s="106">
        <f t="shared" si="200"/>
        <v>0</v>
      </c>
      <c r="U2619" s="106">
        <f t="shared" si="202"/>
        <v>0</v>
      </c>
      <c r="V2619" s="106">
        <f t="shared" si="203"/>
        <v>0</v>
      </c>
      <c r="W2619" s="119">
        <f t="shared" si="201"/>
        <v>0</v>
      </c>
      <c r="X2619" s="106">
        <f t="shared" si="204"/>
        <v>0</v>
      </c>
    </row>
    <row r="2620" spans="1:24" ht="14">
      <c r="A2620" s="198"/>
      <c r="D2620" s="1"/>
      <c r="E2620" s="1"/>
      <c r="F2620" s="187"/>
      <c r="G2620" s="187"/>
      <c r="H2620" s="80" t="str">
        <f>IF(ISERROR(IF(ISERROR(VLOOKUP((LEFT(D2620,2)),'Fed. Agency Identifier Table'!A$2:C$63,3,FALSE)),(VLOOKUP((LEFT(D2620,1)),'Fed. Agency Identifier Table'!A$2:C$63,3,FALSE)),(VLOOKUP((LEFT(D2620,2)),'Fed. Agency Identifier Table'!A$2:C$63,3,FALSE)))),"",(IF(ISERROR(VLOOKUP((LEFT(D2620,2)),'Fed. Agency Identifier Table'!A$2:C$63,3,FALSE)),(VLOOKUP((LEFT(D2620,1)),'Fed. Agency Identifier Table'!A$2:C$63,3,FALSE)),(VLOOKUP((LEFT(D2620,2)),'Fed. Agency Identifier Table'!A$2:C$63,3,FALSE)))))</f>
        <v/>
      </c>
      <c r="I2620" s="150" t="str">
        <f>IF(ISNUMBER(SEARCH("*.unk*",D2620)),"Other Federal Awards",IF(ISERROR(VLOOKUP(D2620,'CFDA Program Titles Table'!A$2:C$2607,3,FALSE)),"",VLOOKUP(D2620,'CFDA Program Titles Table'!A$2:C$2607,3,FALSE)))</f>
        <v/>
      </c>
      <c r="J2620" s="70"/>
      <c r="K2620" s="70"/>
      <c r="L2620" s="2"/>
      <c r="M2620" s="10"/>
      <c r="N2620" s="10"/>
      <c r="R2620" s="17"/>
      <c r="S2620" s="106" t="str">
        <f>IFERROR(IF(J2620="Y", "Research And Development Programs Cluster:", VLOOKUP(D2620,'Cluster Info'!$A$2:$B$113,2,FALSE)), "Non Cluster:")</f>
        <v>Non Cluster:</v>
      </c>
      <c r="T2620" s="106">
        <f t="shared" si="200"/>
        <v>0</v>
      </c>
      <c r="U2620" s="106">
        <f t="shared" si="202"/>
        <v>0</v>
      </c>
      <c r="V2620" s="106">
        <f t="shared" si="203"/>
        <v>0</v>
      </c>
      <c r="W2620" s="119">
        <f t="shared" si="201"/>
        <v>0</v>
      </c>
      <c r="X2620" s="106">
        <f t="shared" si="204"/>
        <v>0</v>
      </c>
    </row>
    <row r="2621" spans="1:24" ht="14">
      <c r="A2621" s="198"/>
      <c r="D2621" s="1"/>
      <c r="E2621" s="1"/>
      <c r="F2621" s="187"/>
      <c r="G2621" s="187"/>
      <c r="H2621" s="80" t="str">
        <f>IF(ISERROR(IF(ISERROR(VLOOKUP((LEFT(D2621,2)),'Fed. Agency Identifier Table'!A$2:C$63,3,FALSE)),(VLOOKUP((LEFT(D2621,1)),'Fed. Agency Identifier Table'!A$2:C$63,3,FALSE)),(VLOOKUP((LEFT(D2621,2)),'Fed. Agency Identifier Table'!A$2:C$63,3,FALSE)))),"",(IF(ISERROR(VLOOKUP((LEFT(D2621,2)),'Fed. Agency Identifier Table'!A$2:C$63,3,FALSE)),(VLOOKUP((LEFT(D2621,1)),'Fed. Agency Identifier Table'!A$2:C$63,3,FALSE)),(VLOOKUP((LEFT(D2621,2)),'Fed. Agency Identifier Table'!A$2:C$63,3,FALSE)))))</f>
        <v/>
      </c>
      <c r="I2621" s="150" t="str">
        <f>IF(ISNUMBER(SEARCH("*.unk*",D2621)),"Other Federal Awards",IF(ISERROR(VLOOKUP(D2621,'CFDA Program Titles Table'!A$2:C$2607,3,FALSE)),"",VLOOKUP(D2621,'CFDA Program Titles Table'!A$2:C$2607,3,FALSE)))</f>
        <v/>
      </c>
      <c r="J2621" s="70"/>
      <c r="K2621" s="70"/>
      <c r="L2621" s="2"/>
      <c r="M2621" s="10"/>
      <c r="N2621" s="10"/>
      <c r="R2621" s="17"/>
      <c r="S2621" s="106" t="str">
        <f>IFERROR(IF(J2621="Y", "Research And Development Programs Cluster:", VLOOKUP(D2621,'Cluster Info'!$A$2:$B$113,2,FALSE)), "Non Cluster:")</f>
        <v>Non Cluster:</v>
      </c>
      <c r="T2621" s="106">
        <f t="shared" si="200"/>
        <v>0</v>
      </c>
      <c r="U2621" s="106">
        <f t="shared" si="202"/>
        <v>0</v>
      </c>
      <c r="V2621" s="106">
        <f t="shared" si="203"/>
        <v>0</v>
      </c>
      <c r="W2621" s="119">
        <f t="shared" si="201"/>
        <v>0</v>
      </c>
      <c r="X2621" s="106">
        <f t="shared" si="204"/>
        <v>0</v>
      </c>
    </row>
    <row r="2622" spans="1:24" ht="14">
      <c r="A2622" s="198"/>
      <c r="D2622" s="1"/>
      <c r="E2622" s="1"/>
      <c r="F2622" s="187"/>
      <c r="G2622" s="187"/>
      <c r="H2622" s="80" t="str">
        <f>IF(ISERROR(IF(ISERROR(VLOOKUP((LEFT(D2622,2)),'Fed. Agency Identifier Table'!A$2:C$63,3,FALSE)),(VLOOKUP((LEFT(D2622,1)),'Fed. Agency Identifier Table'!A$2:C$63,3,FALSE)),(VLOOKUP((LEFT(D2622,2)),'Fed. Agency Identifier Table'!A$2:C$63,3,FALSE)))),"",(IF(ISERROR(VLOOKUP((LEFT(D2622,2)),'Fed. Agency Identifier Table'!A$2:C$63,3,FALSE)),(VLOOKUP((LEFT(D2622,1)),'Fed. Agency Identifier Table'!A$2:C$63,3,FALSE)),(VLOOKUP((LEFT(D2622,2)),'Fed. Agency Identifier Table'!A$2:C$63,3,FALSE)))))</f>
        <v/>
      </c>
      <c r="I2622" s="150" t="str">
        <f>IF(ISNUMBER(SEARCH("*.unk*",D2622)),"Other Federal Awards",IF(ISERROR(VLOOKUP(D2622,'CFDA Program Titles Table'!A$2:C$2607,3,FALSE)),"",VLOOKUP(D2622,'CFDA Program Titles Table'!A$2:C$2607,3,FALSE)))</f>
        <v/>
      </c>
      <c r="J2622" s="70"/>
      <c r="K2622" s="70"/>
      <c r="L2622" s="2"/>
      <c r="M2622" s="10"/>
      <c r="N2622" s="10"/>
      <c r="R2622" s="17"/>
      <c r="S2622" s="106" t="str">
        <f>IFERROR(IF(J2622="Y", "Research And Development Programs Cluster:", VLOOKUP(D2622,'Cluster Info'!$A$2:$B$113,2,FALSE)), "Non Cluster:")</f>
        <v>Non Cluster:</v>
      </c>
      <c r="T2622" s="106">
        <f t="shared" si="200"/>
        <v>0</v>
      </c>
      <c r="U2622" s="106">
        <f t="shared" si="202"/>
        <v>0</v>
      </c>
      <c r="V2622" s="106">
        <f t="shared" si="203"/>
        <v>0</v>
      </c>
      <c r="W2622" s="119">
        <f t="shared" si="201"/>
        <v>0</v>
      </c>
      <c r="X2622" s="106">
        <f t="shared" si="204"/>
        <v>0</v>
      </c>
    </row>
    <row r="2623" spans="1:24" ht="14">
      <c r="A2623" s="198"/>
      <c r="D2623" s="1"/>
      <c r="E2623" s="1"/>
      <c r="F2623" s="187"/>
      <c r="G2623" s="187"/>
      <c r="H2623" s="80" t="str">
        <f>IF(ISERROR(IF(ISERROR(VLOOKUP((LEFT(D2623,2)),'Fed. Agency Identifier Table'!A$2:C$63,3,FALSE)),(VLOOKUP((LEFT(D2623,1)),'Fed. Agency Identifier Table'!A$2:C$63,3,FALSE)),(VLOOKUP((LEFT(D2623,2)),'Fed. Agency Identifier Table'!A$2:C$63,3,FALSE)))),"",(IF(ISERROR(VLOOKUP((LEFT(D2623,2)),'Fed. Agency Identifier Table'!A$2:C$63,3,FALSE)),(VLOOKUP((LEFT(D2623,1)),'Fed. Agency Identifier Table'!A$2:C$63,3,FALSE)),(VLOOKUP((LEFT(D2623,2)),'Fed. Agency Identifier Table'!A$2:C$63,3,FALSE)))))</f>
        <v/>
      </c>
      <c r="I2623" s="150" t="str">
        <f>IF(ISNUMBER(SEARCH("*.unk*",D2623)),"Other Federal Awards",IF(ISERROR(VLOOKUP(D2623,'CFDA Program Titles Table'!A$2:C$2607,3,FALSE)),"",VLOOKUP(D2623,'CFDA Program Titles Table'!A$2:C$2607,3,FALSE)))</f>
        <v/>
      </c>
      <c r="J2623" s="70"/>
      <c r="K2623" s="70"/>
      <c r="L2623" s="2"/>
      <c r="M2623" s="10"/>
      <c r="N2623" s="10"/>
      <c r="R2623" s="17"/>
      <c r="S2623" s="106" t="str">
        <f>IFERROR(IF(J2623="Y", "Research And Development Programs Cluster:", VLOOKUP(D2623,'Cluster Info'!$A$2:$B$113,2,FALSE)), "Non Cluster:")</f>
        <v>Non Cluster:</v>
      </c>
      <c r="T2623" s="106">
        <f t="shared" si="200"/>
        <v>0</v>
      </c>
      <c r="U2623" s="106">
        <f t="shared" si="202"/>
        <v>0</v>
      </c>
      <c r="V2623" s="106">
        <f t="shared" si="203"/>
        <v>0</v>
      </c>
      <c r="W2623" s="119">
        <f t="shared" si="201"/>
        <v>0</v>
      </c>
      <c r="X2623" s="106">
        <f t="shared" si="204"/>
        <v>0</v>
      </c>
    </row>
    <row r="2624" spans="1:24" ht="14">
      <c r="A2624" s="198"/>
      <c r="D2624" s="1"/>
      <c r="E2624" s="1"/>
      <c r="F2624" s="187"/>
      <c r="G2624" s="187"/>
      <c r="H2624" s="80" t="str">
        <f>IF(ISERROR(IF(ISERROR(VLOOKUP((LEFT(D2624,2)),'Fed. Agency Identifier Table'!A$2:C$63,3,FALSE)),(VLOOKUP((LEFT(D2624,1)),'Fed. Agency Identifier Table'!A$2:C$63,3,FALSE)),(VLOOKUP((LEFT(D2624,2)),'Fed. Agency Identifier Table'!A$2:C$63,3,FALSE)))),"",(IF(ISERROR(VLOOKUP((LEFT(D2624,2)),'Fed. Agency Identifier Table'!A$2:C$63,3,FALSE)),(VLOOKUP((LEFT(D2624,1)),'Fed. Agency Identifier Table'!A$2:C$63,3,FALSE)),(VLOOKUP((LEFT(D2624,2)),'Fed. Agency Identifier Table'!A$2:C$63,3,FALSE)))))</f>
        <v/>
      </c>
      <c r="I2624" s="150" t="str">
        <f>IF(ISNUMBER(SEARCH("*.unk*",D2624)),"Other Federal Awards",IF(ISERROR(VLOOKUP(D2624,'CFDA Program Titles Table'!A$2:C$2607,3,FALSE)),"",VLOOKUP(D2624,'CFDA Program Titles Table'!A$2:C$2607,3,FALSE)))</f>
        <v/>
      </c>
      <c r="J2624" s="70"/>
      <c r="K2624" s="70"/>
      <c r="L2624" s="2"/>
      <c r="M2624" s="10"/>
      <c r="N2624" s="10"/>
      <c r="R2624" s="17"/>
      <c r="S2624" s="106" t="str">
        <f>IFERROR(IF(J2624="Y", "Research And Development Programs Cluster:", VLOOKUP(D2624,'Cluster Info'!$A$2:$B$113,2,FALSE)), "Non Cluster:")</f>
        <v>Non Cluster:</v>
      </c>
      <c r="T2624" s="106">
        <f t="shared" si="200"/>
        <v>0</v>
      </c>
      <c r="U2624" s="106">
        <f t="shared" si="202"/>
        <v>0</v>
      </c>
      <c r="V2624" s="106">
        <f t="shared" si="203"/>
        <v>0</v>
      </c>
      <c r="W2624" s="119">
        <f t="shared" si="201"/>
        <v>0</v>
      </c>
      <c r="X2624" s="106">
        <f t="shared" si="204"/>
        <v>0</v>
      </c>
    </row>
    <row r="2625" spans="1:24" ht="14">
      <c r="A2625" s="198"/>
      <c r="D2625" s="1"/>
      <c r="E2625" s="1"/>
      <c r="F2625" s="187"/>
      <c r="G2625" s="187"/>
      <c r="H2625" s="80" t="str">
        <f>IF(ISERROR(IF(ISERROR(VLOOKUP((LEFT(D2625,2)),'Fed. Agency Identifier Table'!A$2:C$63,3,FALSE)),(VLOOKUP((LEFT(D2625,1)),'Fed. Agency Identifier Table'!A$2:C$63,3,FALSE)),(VLOOKUP((LEFT(D2625,2)),'Fed. Agency Identifier Table'!A$2:C$63,3,FALSE)))),"",(IF(ISERROR(VLOOKUP((LEFT(D2625,2)),'Fed. Agency Identifier Table'!A$2:C$63,3,FALSE)),(VLOOKUP((LEFT(D2625,1)),'Fed. Agency Identifier Table'!A$2:C$63,3,FALSE)),(VLOOKUP((LEFT(D2625,2)),'Fed. Agency Identifier Table'!A$2:C$63,3,FALSE)))))</f>
        <v/>
      </c>
      <c r="I2625" s="150" t="str">
        <f>IF(ISNUMBER(SEARCH("*.unk*",D2625)),"Other Federal Awards",IF(ISERROR(VLOOKUP(D2625,'CFDA Program Titles Table'!A$2:C$2607,3,FALSE)),"",VLOOKUP(D2625,'CFDA Program Titles Table'!A$2:C$2607,3,FALSE)))</f>
        <v/>
      </c>
      <c r="J2625" s="70"/>
      <c r="K2625" s="70"/>
      <c r="L2625" s="2"/>
      <c r="M2625" s="10"/>
      <c r="N2625" s="10"/>
      <c r="R2625" s="17"/>
      <c r="S2625" s="106" t="str">
        <f>IFERROR(IF(J2625="Y", "Research And Development Programs Cluster:", VLOOKUP(D2625,'Cluster Info'!$A$2:$B$113,2,FALSE)), "Non Cluster:")</f>
        <v>Non Cluster:</v>
      </c>
      <c r="T2625" s="106">
        <f t="shared" si="200"/>
        <v>0</v>
      </c>
      <c r="U2625" s="106">
        <f t="shared" si="202"/>
        <v>0</v>
      </c>
      <c r="V2625" s="106">
        <f t="shared" si="203"/>
        <v>0</v>
      </c>
      <c r="W2625" s="119">
        <f t="shared" si="201"/>
        <v>0</v>
      </c>
      <c r="X2625" s="106">
        <f t="shared" si="204"/>
        <v>0</v>
      </c>
    </row>
    <row r="2626" spans="1:24" ht="14">
      <c r="A2626" s="198"/>
      <c r="D2626" s="1"/>
      <c r="E2626" s="1"/>
      <c r="F2626" s="187"/>
      <c r="G2626" s="187"/>
      <c r="H2626" s="80" t="str">
        <f>IF(ISERROR(IF(ISERROR(VLOOKUP((LEFT(D2626,2)),'Fed. Agency Identifier Table'!A$2:C$63,3,FALSE)),(VLOOKUP((LEFT(D2626,1)),'Fed. Agency Identifier Table'!A$2:C$63,3,FALSE)),(VLOOKUP((LEFT(D2626,2)),'Fed. Agency Identifier Table'!A$2:C$63,3,FALSE)))),"",(IF(ISERROR(VLOOKUP((LEFT(D2626,2)),'Fed. Agency Identifier Table'!A$2:C$63,3,FALSE)),(VLOOKUP((LEFT(D2626,1)),'Fed. Agency Identifier Table'!A$2:C$63,3,FALSE)),(VLOOKUP((LEFT(D2626,2)),'Fed. Agency Identifier Table'!A$2:C$63,3,FALSE)))))</f>
        <v/>
      </c>
      <c r="I2626" s="150" t="str">
        <f>IF(ISNUMBER(SEARCH("*.unk*",D2626)),"Other Federal Awards",IF(ISERROR(VLOOKUP(D2626,'CFDA Program Titles Table'!A$2:C$2607,3,FALSE)),"",VLOOKUP(D2626,'CFDA Program Titles Table'!A$2:C$2607,3,FALSE)))</f>
        <v/>
      </c>
      <c r="J2626" s="70"/>
      <c r="K2626" s="70"/>
      <c r="L2626" s="2"/>
      <c r="M2626" s="10"/>
      <c r="N2626" s="10"/>
      <c r="R2626" s="17"/>
      <c r="S2626" s="106" t="str">
        <f>IFERROR(IF(J2626="Y", "Research And Development Programs Cluster:", VLOOKUP(D2626,'Cluster Info'!$A$2:$B$113,2,FALSE)), "Non Cluster:")</f>
        <v>Non Cluster:</v>
      </c>
      <c r="T2626" s="106">
        <f t="shared" ref="T2626:T2689" si="205">IF(E2626="Y","ARRA - "&amp;N2626, N2626)</f>
        <v>0</v>
      </c>
      <c r="U2626" s="106">
        <f t="shared" si="202"/>
        <v>0</v>
      </c>
      <c r="V2626" s="106">
        <f t="shared" si="203"/>
        <v>0</v>
      </c>
      <c r="W2626" s="119">
        <f t="shared" ref="W2626:W2689" si="206">IF(AND(J2626="Y",I2626="Other Federal Awards"),(LEFT(D2626,2)&amp;".RD"),D2626)</f>
        <v>0</v>
      </c>
      <c r="X2626" s="106">
        <f t="shared" si="204"/>
        <v>0</v>
      </c>
    </row>
    <row r="2627" spans="1:24" ht="14">
      <c r="A2627" s="198"/>
      <c r="D2627" s="1"/>
      <c r="E2627" s="1"/>
      <c r="F2627" s="187"/>
      <c r="G2627" s="187"/>
      <c r="H2627" s="80" t="str">
        <f>IF(ISERROR(IF(ISERROR(VLOOKUP((LEFT(D2627,2)),'Fed. Agency Identifier Table'!A$2:C$63,3,FALSE)),(VLOOKUP((LEFT(D2627,1)),'Fed. Agency Identifier Table'!A$2:C$63,3,FALSE)),(VLOOKUP((LEFT(D2627,2)),'Fed. Agency Identifier Table'!A$2:C$63,3,FALSE)))),"",(IF(ISERROR(VLOOKUP((LEFT(D2627,2)),'Fed. Agency Identifier Table'!A$2:C$63,3,FALSE)),(VLOOKUP((LEFT(D2627,1)),'Fed. Agency Identifier Table'!A$2:C$63,3,FALSE)),(VLOOKUP((LEFT(D2627,2)),'Fed. Agency Identifier Table'!A$2:C$63,3,FALSE)))))</f>
        <v/>
      </c>
      <c r="I2627" s="150" t="str">
        <f>IF(ISNUMBER(SEARCH("*.unk*",D2627)),"Other Federal Awards",IF(ISERROR(VLOOKUP(D2627,'CFDA Program Titles Table'!A$2:C$2607,3,FALSE)),"",VLOOKUP(D2627,'CFDA Program Titles Table'!A$2:C$2607,3,FALSE)))</f>
        <v/>
      </c>
      <c r="J2627" s="70"/>
      <c r="K2627" s="70"/>
      <c r="L2627" s="2"/>
      <c r="M2627" s="10"/>
      <c r="N2627" s="10"/>
      <c r="R2627" s="17"/>
      <c r="S2627" s="106" t="str">
        <f>IFERROR(IF(J2627="Y", "Research And Development Programs Cluster:", VLOOKUP(D2627,'Cluster Info'!$A$2:$B$113,2,FALSE)), "Non Cluster:")</f>
        <v>Non Cluster:</v>
      </c>
      <c r="T2627" s="106">
        <f t="shared" si="205"/>
        <v>0</v>
      </c>
      <c r="U2627" s="106">
        <f t="shared" ref="U2627:U2690" si="207">IF(F2627="Y","COVID-19 - "&amp;N2627, N2627)</f>
        <v>0</v>
      </c>
      <c r="V2627" s="106">
        <f t="shared" ref="V2627:V2690" si="208">IF(G2627="Y","ARP - "&amp;N2627, N2627)</f>
        <v>0</v>
      </c>
      <c r="W2627" s="119">
        <f t="shared" si="206"/>
        <v>0</v>
      </c>
      <c r="X2627" s="106">
        <f t="shared" ref="X2627:X2690" si="209">O2627-P2627</f>
        <v>0</v>
      </c>
    </row>
    <row r="2628" spans="1:24" ht="14">
      <c r="A2628" s="198"/>
      <c r="D2628" s="1"/>
      <c r="E2628" s="1"/>
      <c r="F2628" s="187"/>
      <c r="G2628" s="187"/>
      <c r="H2628" s="80" t="str">
        <f>IF(ISERROR(IF(ISERROR(VLOOKUP((LEFT(D2628,2)),'Fed. Agency Identifier Table'!A$2:C$63,3,FALSE)),(VLOOKUP((LEFT(D2628,1)),'Fed. Agency Identifier Table'!A$2:C$63,3,FALSE)),(VLOOKUP((LEFT(D2628,2)),'Fed. Agency Identifier Table'!A$2:C$63,3,FALSE)))),"",(IF(ISERROR(VLOOKUP((LEFT(D2628,2)),'Fed. Agency Identifier Table'!A$2:C$63,3,FALSE)),(VLOOKUP((LEFT(D2628,1)),'Fed. Agency Identifier Table'!A$2:C$63,3,FALSE)),(VLOOKUP((LEFT(D2628,2)),'Fed. Agency Identifier Table'!A$2:C$63,3,FALSE)))))</f>
        <v/>
      </c>
      <c r="I2628" s="150" t="str">
        <f>IF(ISNUMBER(SEARCH("*.unk*",D2628)),"Other Federal Awards",IF(ISERROR(VLOOKUP(D2628,'CFDA Program Titles Table'!A$2:C$2607,3,FALSE)),"",VLOOKUP(D2628,'CFDA Program Titles Table'!A$2:C$2607,3,FALSE)))</f>
        <v/>
      </c>
      <c r="J2628" s="70"/>
      <c r="K2628" s="70"/>
      <c r="L2628" s="2"/>
      <c r="M2628" s="10"/>
      <c r="N2628" s="10"/>
      <c r="R2628" s="17"/>
      <c r="S2628" s="106" t="str">
        <f>IFERROR(IF(J2628="Y", "Research And Development Programs Cluster:", VLOOKUP(D2628,'Cluster Info'!$A$2:$B$113,2,FALSE)), "Non Cluster:")</f>
        <v>Non Cluster:</v>
      </c>
      <c r="T2628" s="106">
        <f t="shared" si="205"/>
        <v>0</v>
      </c>
      <c r="U2628" s="106">
        <f t="shared" si="207"/>
        <v>0</v>
      </c>
      <c r="V2628" s="106">
        <f t="shared" si="208"/>
        <v>0</v>
      </c>
      <c r="W2628" s="119">
        <f t="shared" si="206"/>
        <v>0</v>
      </c>
      <c r="X2628" s="106">
        <f t="shared" si="209"/>
        <v>0</v>
      </c>
    </row>
    <row r="2629" spans="1:24" ht="14">
      <c r="A2629" s="198"/>
      <c r="D2629" s="1"/>
      <c r="E2629" s="1"/>
      <c r="F2629" s="187"/>
      <c r="G2629" s="187"/>
      <c r="H2629" s="80" t="str">
        <f>IF(ISERROR(IF(ISERROR(VLOOKUP((LEFT(D2629,2)),'Fed. Agency Identifier Table'!A$2:C$63,3,FALSE)),(VLOOKUP((LEFT(D2629,1)),'Fed. Agency Identifier Table'!A$2:C$63,3,FALSE)),(VLOOKUP((LEFT(D2629,2)),'Fed. Agency Identifier Table'!A$2:C$63,3,FALSE)))),"",(IF(ISERROR(VLOOKUP((LEFT(D2629,2)),'Fed. Agency Identifier Table'!A$2:C$63,3,FALSE)),(VLOOKUP((LEFT(D2629,1)),'Fed. Agency Identifier Table'!A$2:C$63,3,FALSE)),(VLOOKUP((LEFT(D2629,2)),'Fed. Agency Identifier Table'!A$2:C$63,3,FALSE)))))</f>
        <v/>
      </c>
      <c r="I2629" s="150" t="str">
        <f>IF(ISNUMBER(SEARCH("*.unk*",D2629)),"Other Federal Awards",IF(ISERROR(VLOOKUP(D2629,'CFDA Program Titles Table'!A$2:C$2607,3,FALSE)),"",VLOOKUP(D2629,'CFDA Program Titles Table'!A$2:C$2607,3,FALSE)))</f>
        <v/>
      </c>
      <c r="J2629" s="70"/>
      <c r="K2629" s="70"/>
      <c r="L2629" s="2"/>
      <c r="M2629" s="10"/>
      <c r="N2629" s="10"/>
      <c r="R2629" s="17"/>
      <c r="S2629" s="106" t="str">
        <f>IFERROR(IF(J2629="Y", "Research And Development Programs Cluster:", VLOOKUP(D2629,'Cluster Info'!$A$2:$B$113,2,FALSE)), "Non Cluster:")</f>
        <v>Non Cluster:</v>
      </c>
      <c r="T2629" s="106">
        <f t="shared" si="205"/>
        <v>0</v>
      </c>
      <c r="U2629" s="106">
        <f t="shared" si="207"/>
        <v>0</v>
      </c>
      <c r="V2629" s="106">
        <f t="shared" si="208"/>
        <v>0</v>
      </c>
      <c r="W2629" s="119">
        <f t="shared" si="206"/>
        <v>0</v>
      </c>
      <c r="X2629" s="106">
        <f t="shared" si="209"/>
        <v>0</v>
      </c>
    </row>
    <row r="2630" spans="1:24" ht="14">
      <c r="A2630" s="198"/>
      <c r="D2630" s="1"/>
      <c r="E2630" s="1"/>
      <c r="F2630" s="187"/>
      <c r="G2630" s="187"/>
      <c r="H2630" s="80" t="str">
        <f>IF(ISERROR(IF(ISERROR(VLOOKUP((LEFT(D2630,2)),'Fed. Agency Identifier Table'!A$2:C$63,3,FALSE)),(VLOOKUP((LEFT(D2630,1)),'Fed. Agency Identifier Table'!A$2:C$63,3,FALSE)),(VLOOKUP((LEFT(D2630,2)),'Fed. Agency Identifier Table'!A$2:C$63,3,FALSE)))),"",(IF(ISERROR(VLOOKUP((LEFT(D2630,2)),'Fed. Agency Identifier Table'!A$2:C$63,3,FALSE)),(VLOOKUP((LEFT(D2630,1)),'Fed. Agency Identifier Table'!A$2:C$63,3,FALSE)),(VLOOKUP((LEFT(D2630,2)),'Fed. Agency Identifier Table'!A$2:C$63,3,FALSE)))))</f>
        <v/>
      </c>
      <c r="I2630" s="150" t="str">
        <f>IF(ISNUMBER(SEARCH("*.unk*",D2630)),"Other Federal Awards",IF(ISERROR(VLOOKUP(D2630,'CFDA Program Titles Table'!A$2:C$2607,3,FALSE)),"",VLOOKUP(D2630,'CFDA Program Titles Table'!A$2:C$2607,3,FALSE)))</f>
        <v/>
      </c>
      <c r="J2630" s="70"/>
      <c r="K2630" s="70"/>
      <c r="L2630" s="2"/>
      <c r="M2630" s="10"/>
      <c r="N2630" s="10"/>
      <c r="R2630" s="17"/>
      <c r="S2630" s="106" t="str">
        <f>IFERROR(IF(J2630="Y", "Research And Development Programs Cluster:", VLOOKUP(D2630,'Cluster Info'!$A$2:$B$113,2,FALSE)), "Non Cluster:")</f>
        <v>Non Cluster:</v>
      </c>
      <c r="T2630" s="106">
        <f t="shared" si="205"/>
        <v>0</v>
      </c>
      <c r="U2630" s="106">
        <f t="shared" si="207"/>
        <v>0</v>
      </c>
      <c r="V2630" s="106">
        <f t="shared" si="208"/>
        <v>0</v>
      </c>
      <c r="W2630" s="119">
        <f t="shared" si="206"/>
        <v>0</v>
      </c>
      <c r="X2630" s="106">
        <f t="shared" si="209"/>
        <v>0</v>
      </c>
    </row>
    <row r="2631" spans="1:24" ht="14">
      <c r="A2631" s="198"/>
      <c r="D2631" s="1"/>
      <c r="E2631" s="1"/>
      <c r="F2631" s="187"/>
      <c r="G2631" s="187"/>
      <c r="H2631" s="80" t="str">
        <f>IF(ISERROR(IF(ISERROR(VLOOKUP((LEFT(D2631,2)),'Fed. Agency Identifier Table'!A$2:C$63,3,FALSE)),(VLOOKUP((LEFT(D2631,1)),'Fed. Agency Identifier Table'!A$2:C$63,3,FALSE)),(VLOOKUP((LEFT(D2631,2)),'Fed. Agency Identifier Table'!A$2:C$63,3,FALSE)))),"",(IF(ISERROR(VLOOKUP((LEFT(D2631,2)),'Fed. Agency Identifier Table'!A$2:C$63,3,FALSE)),(VLOOKUP((LEFT(D2631,1)),'Fed. Agency Identifier Table'!A$2:C$63,3,FALSE)),(VLOOKUP((LEFT(D2631,2)),'Fed. Agency Identifier Table'!A$2:C$63,3,FALSE)))))</f>
        <v/>
      </c>
      <c r="I2631" s="150" t="str">
        <f>IF(ISNUMBER(SEARCH("*.unk*",D2631)),"Other Federal Awards",IF(ISERROR(VLOOKUP(D2631,'CFDA Program Titles Table'!A$2:C$2607,3,FALSE)),"",VLOOKUP(D2631,'CFDA Program Titles Table'!A$2:C$2607,3,FALSE)))</f>
        <v/>
      </c>
      <c r="J2631" s="70"/>
      <c r="K2631" s="70"/>
      <c r="L2631" s="2"/>
      <c r="M2631" s="10"/>
      <c r="N2631" s="10"/>
      <c r="R2631" s="17"/>
      <c r="S2631" s="106" t="str">
        <f>IFERROR(IF(J2631="Y", "Research And Development Programs Cluster:", VLOOKUP(D2631,'Cluster Info'!$A$2:$B$113,2,FALSE)), "Non Cluster:")</f>
        <v>Non Cluster:</v>
      </c>
      <c r="T2631" s="106">
        <f t="shared" si="205"/>
        <v>0</v>
      </c>
      <c r="U2631" s="106">
        <f t="shared" si="207"/>
        <v>0</v>
      </c>
      <c r="V2631" s="106">
        <f t="shared" si="208"/>
        <v>0</v>
      </c>
      <c r="W2631" s="119">
        <f t="shared" si="206"/>
        <v>0</v>
      </c>
      <c r="X2631" s="106">
        <f t="shared" si="209"/>
        <v>0</v>
      </c>
    </row>
    <row r="2632" spans="1:24" ht="14">
      <c r="A2632" s="198"/>
      <c r="D2632" s="1"/>
      <c r="E2632" s="1"/>
      <c r="F2632" s="187"/>
      <c r="G2632" s="187"/>
      <c r="H2632" s="80" t="str">
        <f>IF(ISERROR(IF(ISERROR(VLOOKUP((LEFT(D2632,2)),'Fed. Agency Identifier Table'!A$2:C$63,3,FALSE)),(VLOOKUP((LEFT(D2632,1)),'Fed. Agency Identifier Table'!A$2:C$63,3,FALSE)),(VLOOKUP((LEFT(D2632,2)),'Fed. Agency Identifier Table'!A$2:C$63,3,FALSE)))),"",(IF(ISERROR(VLOOKUP((LEFT(D2632,2)),'Fed. Agency Identifier Table'!A$2:C$63,3,FALSE)),(VLOOKUP((LEFT(D2632,1)),'Fed. Agency Identifier Table'!A$2:C$63,3,FALSE)),(VLOOKUP((LEFT(D2632,2)),'Fed. Agency Identifier Table'!A$2:C$63,3,FALSE)))))</f>
        <v/>
      </c>
      <c r="I2632" s="150" t="str">
        <f>IF(ISNUMBER(SEARCH("*.unk*",D2632)),"Other Federal Awards",IF(ISERROR(VLOOKUP(D2632,'CFDA Program Titles Table'!A$2:C$2607,3,FALSE)),"",VLOOKUP(D2632,'CFDA Program Titles Table'!A$2:C$2607,3,FALSE)))</f>
        <v/>
      </c>
      <c r="J2632" s="70"/>
      <c r="K2632" s="70"/>
      <c r="L2632" s="2"/>
      <c r="M2632" s="10"/>
      <c r="N2632" s="10"/>
      <c r="R2632" s="17"/>
      <c r="S2632" s="106" t="str">
        <f>IFERROR(IF(J2632="Y", "Research And Development Programs Cluster:", VLOOKUP(D2632,'Cluster Info'!$A$2:$B$113,2,FALSE)), "Non Cluster:")</f>
        <v>Non Cluster:</v>
      </c>
      <c r="T2632" s="106">
        <f t="shared" si="205"/>
        <v>0</v>
      </c>
      <c r="U2632" s="106">
        <f t="shared" si="207"/>
        <v>0</v>
      </c>
      <c r="V2632" s="106">
        <f t="shared" si="208"/>
        <v>0</v>
      </c>
      <c r="W2632" s="119">
        <f t="shared" si="206"/>
        <v>0</v>
      </c>
      <c r="X2632" s="106">
        <f t="shared" si="209"/>
        <v>0</v>
      </c>
    </row>
    <row r="2633" spans="1:24" ht="14">
      <c r="A2633" s="198"/>
      <c r="D2633" s="1"/>
      <c r="E2633" s="1"/>
      <c r="F2633" s="187"/>
      <c r="G2633" s="187"/>
      <c r="H2633" s="80" t="str">
        <f>IF(ISERROR(IF(ISERROR(VLOOKUP((LEFT(D2633,2)),'Fed. Agency Identifier Table'!A$2:C$63,3,FALSE)),(VLOOKUP((LEFT(D2633,1)),'Fed. Agency Identifier Table'!A$2:C$63,3,FALSE)),(VLOOKUP((LEFT(D2633,2)),'Fed. Agency Identifier Table'!A$2:C$63,3,FALSE)))),"",(IF(ISERROR(VLOOKUP((LEFT(D2633,2)),'Fed. Agency Identifier Table'!A$2:C$63,3,FALSE)),(VLOOKUP((LEFT(D2633,1)),'Fed. Agency Identifier Table'!A$2:C$63,3,FALSE)),(VLOOKUP((LEFT(D2633,2)),'Fed. Agency Identifier Table'!A$2:C$63,3,FALSE)))))</f>
        <v/>
      </c>
      <c r="I2633" s="150" t="str">
        <f>IF(ISNUMBER(SEARCH("*.unk*",D2633)),"Other Federal Awards",IF(ISERROR(VLOOKUP(D2633,'CFDA Program Titles Table'!A$2:C$2607,3,FALSE)),"",VLOOKUP(D2633,'CFDA Program Titles Table'!A$2:C$2607,3,FALSE)))</f>
        <v/>
      </c>
      <c r="J2633" s="70"/>
      <c r="K2633" s="70"/>
      <c r="L2633" s="2"/>
      <c r="M2633" s="10"/>
      <c r="N2633" s="10"/>
      <c r="R2633" s="17"/>
      <c r="S2633" s="106" t="str">
        <f>IFERROR(IF(J2633="Y", "Research And Development Programs Cluster:", VLOOKUP(D2633,'Cluster Info'!$A$2:$B$113,2,FALSE)), "Non Cluster:")</f>
        <v>Non Cluster:</v>
      </c>
      <c r="T2633" s="106">
        <f t="shared" si="205"/>
        <v>0</v>
      </c>
      <c r="U2633" s="106">
        <f t="shared" si="207"/>
        <v>0</v>
      </c>
      <c r="V2633" s="106">
        <f t="shared" si="208"/>
        <v>0</v>
      </c>
      <c r="W2633" s="119">
        <f t="shared" si="206"/>
        <v>0</v>
      </c>
      <c r="X2633" s="106">
        <f t="shared" si="209"/>
        <v>0</v>
      </c>
    </row>
    <row r="2634" spans="1:24" ht="14">
      <c r="A2634" s="198"/>
      <c r="D2634" s="1"/>
      <c r="E2634" s="1"/>
      <c r="F2634" s="187"/>
      <c r="G2634" s="187"/>
      <c r="H2634" s="80" t="str">
        <f>IF(ISERROR(IF(ISERROR(VLOOKUP((LEFT(D2634,2)),'Fed. Agency Identifier Table'!A$2:C$63,3,FALSE)),(VLOOKUP((LEFT(D2634,1)),'Fed. Agency Identifier Table'!A$2:C$63,3,FALSE)),(VLOOKUP((LEFT(D2634,2)),'Fed. Agency Identifier Table'!A$2:C$63,3,FALSE)))),"",(IF(ISERROR(VLOOKUP((LEFT(D2634,2)),'Fed. Agency Identifier Table'!A$2:C$63,3,FALSE)),(VLOOKUP((LEFT(D2634,1)),'Fed. Agency Identifier Table'!A$2:C$63,3,FALSE)),(VLOOKUP((LEFT(D2634,2)),'Fed. Agency Identifier Table'!A$2:C$63,3,FALSE)))))</f>
        <v/>
      </c>
      <c r="I2634" s="150" t="str">
        <f>IF(ISNUMBER(SEARCH("*.unk*",D2634)),"Other Federal Awards",IF(ISERROR(VLOOKUP(D2634,'CFDA Program Titles Table'!A$2:C$2607,3,FALSE)),"",VLOOKUP(D2634,'CFDA Program Titles Table'!A$2:C$2607,3,FALSE)))</f>
        <v/>
      </c>
      <c r="J2634" s="70"/>
      <c r="K2634" s="70"/>
      <c r="L2634" s="2"/>
      <c r="M2634" s="10"/>
      <c r="N2634" s="10"/>
      <c r="R2634" s="17"/>
      <c r="S2634" s="106" t="str">
        <f>IFERROR(IF(J2634="Y", "Research And Development Programs Cluster:", VLOOKUP(D2634,'Cluster Info'!$A$2:$B$113,2,FALSE)), "Non Cluster:")</f>
        <v>Non Cluster:</v>
      </c>
      <c r="T2634" s="106">
        <f t="shared" si="205"/>
        <v>0</v>
      </c>
      <c r="U2634" s="106">
        <f t="shared" si="207"/>
        <v>0</v>
      </c>
      <c r="V2634" s="106">
        <f t="shared" si="208"/>
        <v>0</v>
      </c>
      <c r="W2634" s="119">
        <f t="shared" si="206"/>
        <v>0</v>
      </c>
      <c r="X2634" s="106">
        <f t="shared" si="209"/>
        <v>0</v>
      </c>
    </row>
    <row r="2635" spans="1:24" ht="14">
      <c r="A2635" s="198"/>
      <c r="D2635" s="1"/>
      <c r="E2635" s="1"/>
      <c r="F2635" s="187"/>
      <c r="G2635" s="187"/>
      <c r="H2635" s="80" t="str">
        <f>IF(ISERROR(IF(ISERROR(VLOOKUP((LEFT(D2635,2)),'Fed. Agency Identifier Table'!A$2:C$63,3,FALSE)),(VLOOKUP((LEFT(D2635,1)),'Fed. Agency Identifier Table'!A$2:C$63,3,FALSE)),(VLOOKUP((LEFT(D2635,2)),'Fed. Agency Identifier Table'!A$2:C$63,3,FALSE)))),"",(IF(ISERROR(VLOOKUP((LEFT(D2635,2)),'Fed. Agency Identifier Table'!A$2:C$63,3,FALSE)),(VLOOKUP((LEFT(D2635,1)),'Fed. Agency Identifier Table'!A$2:C$63,3,FALSE)),(VLOOKUP((LEFT(D2635,2)),'Fed. Agency Identifier Table'!A$2:C$63,3,FALSE)))))</f>
        <v/>
      </c>
      <c r="I2635" s="150" t="str">
        <f>IF(ISNUMBER(SEARCH("*.unk*",D2635)),"Other Federal Awards",IF(ISERROR(VLOOKUP(D2635,'CFDA Program Titles Table'!A$2:C$2607,3,FALSE)),"",VLOOKUP(D2635,'CFDA Program Titles Table'!A$2:C$2607,3,FALSE)))</f>
        <v/>
      </c>
      <c r="J2635" s="70"/>
      <c r="K2635" s="70"/>
      <c r="L2635" s="2"/>
      <c r="M2635" s="10"/>
      <c r="N2635" s="10"/>
      <c r="R2635" s="17"/>
      <c r="S2635" s="106" t="str">
        <f>IFERROR(IF(J2635="Y", "Research And Development Programs Cluster:", VLOOKUP(D2635,'Cluster Info'!$A$2:$B$113,2,FALSE)), "Non Cluster:")</f>
        <v>Non Cluster:</v>
      </c>
      <c r="T2635" s="106">
        <f t="shared" si="205"/>
        <v>0</v>
      </c>
      <c r="U2635" s="106">
        <f t="shared" si="207"/>
        <v>0</v>
      </c>
      <c r="V2635" s="106">
        <f t="shared" si="208"/>
        <v>0</v>
      </c>
      <c r="W2635" s="119">
        <f t="shared" si="206"/>
        <v>0</v>
      </c>
      <c r="X2635" s="106">
        <f t="shared" si="209"/>
        <v>0</v>
      </c>
    </row>
    <row r="2636" spans="1:24" ht="14">
      <c r="A2636" s="198"/>
      <c r="D2636" s="1"/>
      <c r="E2636" s="1"/>
      <c r="F2636" s="187"/>
      <c r="G2636" s="187"/>
      <c r="H2636" s="80" t="str">
        <f>IF(ISERROR(IF(ISERROR(VLOOKUP((LEFT(D2636,2)),'Fed. Agency Identifier Table'!A$2:C$63,3,FALSE)),(VLOOKUP((LEFT(D2636,1)),'Fed. Agency Identifier Table'!A$2:C$63,3,FALSE)),(VLOOKUP((LEFT(D2636,2)),'Fed. Agency Identifier Table'!A$2:C$63,3,FALSE)))),"",(IF(ISERROR(VLOOKUP((LEFT(D2636,2)),'Fed. Agency Identifier Table'!A$2:C$63,3,FALSE)),(VLOOKUP((LEFT(D2636,1)),'Fed. Agency Identifier Table'!A$2:C$63,3,FALSE)),(VLOOKUP((LEFT(D2636,2)),'Fed. Agency Identifier Table'!A$2:C$63,3,FALSE)))))</f>
        <v/>
      </c>
      <c r="I2636" s="150" t="str">
        <f>IF(ISNUMBER(SEARCH("*.unk*",D2636)),"Other Federal Awards",IF(ISERROR(VLOOKUP(D2636,'CFDA Program Titles Table'!A$2:C$2607,3,FALSE)),"",VLOOKUP(D2636,'CFDA Program Titles Table'!A$2:C$2607,3,FALSE)))</f>
        <v/>
      </c>
      <c r="J2636" s="70"/>
      <c r="K2636" s="70"/>
      <c r="L2636" s="2"/>
      <c r="M2636" s="10"/>
      <c r="N2636" s="10"/>
      <c r="R2636" s="17"/>
      <c r="S2636" s="106" t="str">
        <f>IFERROR(IF(J2636="Y", "Research And Development Programs Cluster:", VLOOKUP(D2636,'Cluster Info'!$A$2:$B$113,2,FALSE)), "Non Cluster:")</f>
        <v>Non Cluster:</v>
      </c>
      <c r="T2636" s="106">
        <f t="shared" si="205"/>
        <v>0</v>
      </c>
      <c r="U2636" s="106">
        <f t="shared" si="207"/>
        <v>0</v>
      </c>
      <c r="V2636" s="106">
        <f t="shared" si="208"/>
        <v>0</v>
      </c>
      <c r="W2636" s="119">
        <f t="shared" si="206"/>
        <v>0</v>
      </c>
      <c r="X2636" s="106">
        <f t="shared" si="209"/>
        <v>0</v>
      </c>
    </row>
    <row r="2637" spans="1:24" ht="14">
      <c r="A2637" s="198"/>
      <c r="D2637" s="1"/>
      <c r="E2637" s="1"/>
      <c r="F2637" s="187"/>
      <c r="G2637" s="187"/>
      <c r="H2637" s="80" t="str">
        <f>IF(ISERROR(IF(ISERROR(VLOOKUP((LEFT(D2637,2)),'Fed. Agency Identifier Table'!A$2:C$63,3,FALSE)),(VLOOKUP((LEFT(D2637,1)),'Fed. Agency Identifier Table'!A$2:C$63,3,FALSE)),(VLOOKUP((LEFT(D2637,2)),'Fed. Agency Identifier Table'!A$2:C$63,3,FALSE)))),"",(IF(ISERROR(VLOOKUP((LEFT(D2637,2)),'Fed. Agency Identifier Table'!A$2:C$63,3,FALSE)),(VLOOKUP((LEFT(D2637,1)),'Fed. Agency Identifier Table'!A$2:C$63,3,FALSE)),(VLOOKUP((LEFT(D2637,2)),'Fed. Agency Identifier Table'!A$2:C$63,3,FALSE)))))</f>
        <v/>
      </c>
      <c r="I2637" s="150" t="str">
        <f>IF(ISNUMBER(SEARCH("*.unk*",D2637)),"Other Federal Awards",IF(ISERROR(VLOOKUP(D2637,'CFDA Program Titles Table'!A$2:C$2607,3,FALSE)),"",VLOOKUP(D2637,'CFDA Program Titles Table'!A$2:C$2607,3,FALSE)))</f>
        <v/>
      </c>
      <c r="J2637" s="70"/>
      <c r="K2637" s="70"/>
      <c r="L2637" s="2"/>
      <c r="M2637" s="10"/>
      <c r="N2637" s="10"/>
      <c r="R2637" s="17"/>
      <c r="S2637" s="106" t="str">
        <f>IFERROR(IF(J2637="Y", "Research And Development Programs Cluster:", VLOOKUP(D2637,'Cluster Info'!$A$2:$B$113,2,FALSE)), "Non Cluster:")</f>
        <v>Non Cluster:</v>
      </c>
      <c r="T2637" s="106">
        <f t="shared" si="205"/>
        <v>0</v>
      </c>
      <c r="U2637" s="106">
        <f t="shared" si="207"/>
        <v>0</v>
      </c>
      <c r="V2637" s="106">
        <f t="shared" si="208"/>
        <v>0</v>
      </c>
      <c r="W2637" s="119">
        <f t="shared" si="206"/>
        <v>0</v>
      </c>
      <c r="X2637" s="106">
        <f t="shared" si="209"/>
        <v>0</v>
      </c>
    </row>
    <row r="2638" spans="1:24" ht="14">
      <c r="A2638" s="198"/>
      <c r="D2638" s="1"/>
      <c r="E2638" s="1"/>
      <c r="F2638" s="187"/>
      <c r="G2638" s="187"/>
      <c r="H2638" s="80" t="str">
        <f>IF(ISERROR(IF(ISERROR(VLOOKUP((LEFT(D2638,2)),'Fed. Agency Identifier Table'!A$2:C$63,3,FALSE)),(VLOOKUP((LEFT(D2638,1)),'Fed. Agency Identifier Table'!A$2:C$63,3,FALSE)),(VLOOKUP((LEFT(D2638,2)),'Fed. Agency Identifier Table'!A$2:C$63,3,FALSE)))),"",(IF(ISERROR(VLOOKUP((LEFT(D2638,2)),'Fed. Agency Identifier Table'!A$2:C$63,3,FALSE)),(VLOOKUP((LEFT(D2638,1)),'Fed. Agency Identifier Table'!A$2:C$63,3,FALSE)),(VLOOKUP((LEFT(D2638,2)),'Fed. Agency Identifier Table'!A$2:C$63,3,FALSE)))))</f>
        <v/>
      </c>
      <c r="I2638" s="150" t="str">
        <f>IF(ISNUMBER(SEARCH("*.unk*",D2638)),"Other Federal Awards",IF(ISERROR(VLOOKUP(D2638,'CFDA Program Titles Table'!A$2:C$2607,3,FALSE)),"",VLOOKUP(D2638,'CFDA Program Titles Table'!A$2:C$2607,3,FALSE)))</f>
        <v/>
      </c>
      <c r="J2638" s="70"/>
      <c r="K2638" s="70"/>
      <c r="L2638" s="2"/>
      <c r="M2638" s="10"/>
      <c r="N2638" s="10"/>
      <c r="R2638" s="17"/>
      <c r="S2638" s="106" t="str">
        <f>IFERROR(IF(J2638="Y", "Research And Development Programs Cluster:", VLOOKUP(D2638,'Cluster Info'!$A$2:$B$113,2,FALSE)), "Non Cluster:")</f>
        <v>Non Cluster:</v>
      </c>
      <c r="T2638" s="106">
        <f t="shared" si="205"/>
        <v>0</v>
      </c>
      <c r="U2638" s="106">
        <f t="shared" si="207"/>
        <v>0</v>
      </c>
      <c r="V2638" s="106">
        <f t="shared" si="208"/>
        <v>0</v>
      </c>
      <c r="W2638" s="119">
        <f t="shared" si="206"/>
        <v>0</v>
      </c>
      <c r="X2638" s="106">
        <f t="shared" si="209"/>
        <v>0</v>
      </c>
    </row>
    <row r="2639" spans="1:24" ht="14">
      <c r="A2639" s="198"/>
      <c r="D2639" s="1"/>
      <c r="E2639" s="1"/>
      <c r="F2639" s="187"/>
      <c r="G2639" s="187"/>
      <c r="H2639" s="80" t="str">
        <f>IF(ISERROR(IF(ISERROR(VLOOKUP((LEFT(D2639,2)),'Fed. Agency Identifier Table'!A$2:C$63,3,FALSE)),(VLOOKUP((LEFT(D2639,1)),'Fed. Agency Identifier Table'!A$2:C$63,3,FALSE)),(VLOOKUP((LEFT(D2639,2)),'Fed. Agency Identifier Table'!A$2:C$63,3,FALSE)))),"",(IF(ISERROR(VLOOKUP((LEFT(D2639,2)),'Fed. Agency Identifier Table'!A$2:C$63,3,FALSE)),(VLOOKUP((LEFT(D2639,1)),'Fed. Agency Identifier Table'!A$2:C$63,3,FALSE)),(VLOOKUP((LEFT(D2639,2)),'Fed. Agency Identifier Table'!A$2:C$63,3,FALSE)))))</f>
        <v/>
      </c>
      <c r="I2639" s="150" t="str">
        <f>IF(ISNUMBER(SEARCH("*.unk*",D2639)),"Other Federal Awards",IF(ISERROR(VLOOKUP(D2639,'CFDA Program Titles Table'!A$2:C$2607,3,FALSE)),"",VLOOKUP(D2639,'CFDA Program Titles Table'!A$2:C$2607,3,FALSE)))</f>
        <v/>
      </c>
      <c r="J2639" s="70"/>
      <c r="K2639" s="70"/>
      <c r="L2639" s="2"/>
      <c r="M2639" s="10"/>
      <c r="N2639" s="10"/>
      <c r="R2639" s="17"/>
      <c r="S2639" s="106" t="str">
        <f>IFERROR(IF(J2639="Y", "Research And Development Programs Cluster:", VLOOKUP(D2639,'Cluster Info'!$A$2:$B$113,2,FALSE)), "Non Cluster:")</f>
        <v>Non Cluster:</v>
      </c>
      <c r="T2639" s="106">
        <f t="shared" si="205"/>
        <v>0</v>
      </c>
      <c r="U2639" s="106">
        <f t="shared" si="207"/>
        <v>0</v>
      </c>
      <c r="V2639" s="106">
        <f t="shared" si="208"/>
        <v>0</v>
      </c>
      <c r="W2639" s="119">
        <f t="shared" si="206"/>
        <v>0</v>
      </c>
      <c r="X2639" s="106">
        <f t="shared" si="209"/>
        <v>0</v>
      </c>
    </row>
    <row r="2640" spans="1:24" ht="14">
      <c r="A2640" s="198"/>
      <c r="D2640" s="1"/>
      <c r="E2640" s="1"/>
      <c r="F2640" s="187"/>
      <c r="G2640" s="187"/>
      <c r="H2640" s="80" t="str">
        <f>IF(ISERROR(IF(ISERROR(VLOOKUP((LEFT(D2640,2)),'Fed. Agency Identifier Table'!A$2:C$63,3,FALSE)),(VLOOKUP((LEFT(D2640,1)),'Fed. Agency Identifier Table'!A$2:C$63,3,FALSE)),(VLOOKUP((LEFT(D2640,2)),'Fed. Agency Identifier Table'!A$2:C$63,3,FALSE)))),"",(IF(ISERROR(VLOOKUP((LEFT(D2640,2)),'Fed. Agency Identifier Table'!A$2:C$63,3,FALSE)),(VLOOKUP((LEFT(D2640,1)),'Fed. Agency Identifier Table'!A$2:C$63,3,FALSE)),(VLOOKUP((LEFT(D2640,2)),'Fed. Agency Identifier Table'!A$2:C$63,3,FALSE)))))</f>
        <v/>
      </c>
      <c r="I2640" s="150" t="str">
        <f>IF(ISNUMBER(SEARCH("*.unk*",D2640)),"Other Federal Awards",IF(ISERROR(VLOOKUP(D2640,'CFDA Program Titles Table'!A$2:C$2607,3,FALSE)),"",VLOOKUP(D2640,'CFDA Program Titles Table'!A$2:C$2607,3,FALSE)))</f>
        <v/>
      </c>
      <c r="J2640" s="70"/>
      <c r="K2640" s="70"/>
      <c r="L2640" s="2"/>
      <c r="M2640" s="10"/>
      <c r="N2640" s="10"/>
      <c r="R2640" s="17"/>
      <c r="S2640" s="106" t="str">
        <f>IFERROR(IF(J2640="Y", "Research And Development Programs Cluster:", VLOOKUP(D2640,'Cluster Info'!$A$2:$B$113,2,FALSE)), "Non Cluster:")</f>
        <v>Non Cluster:</v>
      </c>
      <c r="T2640" s="106">
        <f t="shared" si="205"/>
        <v>0</v>
      </c>
      <c r="U2640" s="106">
        <f t="shared" si="207"/>
        <v>0</v>
      </c>
      <c r="V2640" s="106">
        <f t="shared" si="208"/>
        <v>0</v>
      </c>
      <c r="W2640" s="119">
        <f t="shared" si="206"/>
        <v>0</v>
      </c>
      <c r="X2640" s="106">
        <f t="shared" si="209"/>
        <v>0</v>
      </c>
    </row>
    <row r="2641" spans="1:24" ht="14">
      <c r="A2641" s="198"/>
      <c r="D2641" s="1"/>
      <c r="E2641" s="1"/>
      <c r="F2641" s="187"/>
      <c r="G2641" s="187"/>
      <c r="H2641" s="80" t="str">
        <f>IF(ISERROR(IF(ISERROR(VLOOKUP((LEFT(D2641,2)),'Fed. Agency Identifier Table'!A$2:C$63,3,FALSE)),(VLOOKUP((LEFT(D2641,1)),'Fed. Agency Identifier Table'!A$2:C$63,3,FALSE)),(VLOOKUP((LEFT(D2641,2)),'Fed. Agency Identifier Table'!A$2:C$63,3,FALSE)))),"",(IF(ISERROR(VLOOKUP((LEFT(D2641,2)),'Fed. Agency Identifier Table'!A$2:C$63,3,FALSE)),(VLOOKUP((LEFT(D2641,1)),'Fed. Agency Identifier Table'!A$2:C$63,3,FALSE)),(VLOOKUP((LEFT(D2641,2)),'Fed. Agency Identifier Table'!A$2:C$63,3,FALSE)))))</f>
        <v/>
      </c>
      <c r="I2641" s="150" t="str">
        <f>IF(ISNUMBER(SEARCH("*.unk*",D2641)),"Other Federal Awards",IF(ISERROR(VLOOKUP(D2641,'CFDA Program Titles Table'!A$2:C$2607,3,FALSE)),"",VLOOKUP(D2641,'CFDA Program Titles Table'!A$2:C$2607,3,FALSE)))</f>
        <v/>
      </c>
      <c r="J2641" s="70"/>
      <c r="K2641" s="70"/>
      <c r="L2641" s="2"/>
      <c r="M2641" s="10"/>
      <c r="N2641" s="10"/>
      <c r="R2641" s="17"/>
      <c r="S2641" s="106" t="str">
        <f>IFERROR(IF(J2641="Y", "Research And Development Programs Cluster:", VLOOKUP(D2641,'Cluster Info'!$A$2:$B$113,2,FALSE)), "Non Cluster:")</f>
        <v>Non Cluster:</v>
      </c>
      <c r="T2641" s="106">
        <f t="shared" si="205"/>
        <v>0</v>
      </c>
      <c r="U2641" s="106">
        <f t="shared" si="207"/>
        <v>0</v>
      </c>
      <c r="V2641" s="106">
        <f t="shared" si="208"/>
        <v>0</v>
      </c>
      <c r="W2641" s="119">
        <f t="shared" si="206"/>
        <v>0</v>
      </c>
      <c r="X2641" s="106">
        <f t="shared" si="209"/>
        <v>0</v>
      </c>
    </row>
    <row r="2642" spans="1:24" ht="14">
      <c r="A2642" s="198"/>
      <c r="D2642" s="1"/>
      <c r="E2642" s="1"/>
      <c r="F2642" s="187"/>
      <c r="G2642" s="187"/>
      <c r="H2642" s="80" t="str">
        <f>IF(ISERROR(IF(ISERROR(VLOOKUP((LEFT(D2642,2)),'Fed. Agency Identifier Table'!A$2:C$63,3,FALSE)),(VLOOKUP((LEFT(D2642,1)),'Fed. Agency Identifier Table'!A$2:C$63,3,FALSE)),(VLOOKUP((LEFT(D2642,2)),'Fed. Agency Identifier Table'!A$2:C$63,3,FALSE)))),"",(IF(ISERROR(VLOOKUP((LEFT(D2642,2)),'Fed. Agency Identifier Table'!A$2:C$63,3,FALSE)),(VLOOKUP((LEFT(D2642,1)),'Fed. Agency Identifier Table'!A$2:C$63,3,FALSE)),(VLOOKUP((LEFT(D2642,2)),'Fed. Agency Identifier Table'!A$2:C$63,3,FALSE)))))</f>
        <v/>
      </c>
      <c r="I2642" s="150" t="str">
        <f>IF(ISNUMBER(SEARCH("*.unk*",D2642)),"Other Federal Awards",IF(ISERROR(VLOOKUP(D2642,'CFDA Program Titles Table'!A$2:C$2607,3,FALSE)),"",VLOOKUP(D2642,'CFDA Program Titles Table'!A$2:C$2607,3,FALSE)))</f>
        <v/>
      </c>
      <c r="J2642" s="70"/>
      <c r="K2642" s="70"/>
      <c r="L2642" s="2"/>
      <c r="M2642" s="10"/>
      <c r="N2642" s="10"/>
      <c r="R2642" s="17"/>
      <c r="S2642" s="106" t="str">
        <f>IFERROR(IF(J2642="Y", "Research And Development Programs Cluster:", VLOOKUP(D2642,'Cluster Info'!$A$2:$B$113,2,FALSE)), "Non Cluster:")</f>
        <v>Non Cluster:</v>
      </c>
      <c r="T2642" s="106">
        <f t="shared" si="205"/>
        <v>0</v>
      </c>
      <c r="U2642" s="106">
        <f t="shared" si="207"/>
        <v>0</v>
      </c>
      <c r="V2642" s="106">
        <f t="shared" si="208"/>
        <v>0</v>
      </c>
      <c r="W2642" s="119">
        <f t="shared" si="206"/>
        <v>0</v>
      </c>
      <c r="X2642" s="106">
        <f t="shared" si="209"/>
        <v>0</v>
      </c>
    </row>
    <row r="2643" spans="1:24" ht="14">
      <c r="A2643" s="198"/>
      <c r="D2643" s="1"/>
      <c r="E2643" s="1"/>
      <c r="F2643" s="187"/>
      <c r="G2643" s="187"/>
      <c r="H2643" s="80" t="str">
        <f>IF(ISERROR(IF(ISERROR(VLOOKUP((LEFT(D2643,2)),'Fed. Agency Identifier Table'!A$2:C$63,3,FALSE)),(VLOOKUP((LEFT(D2643,1)),'Fed. Agency Identifier Table'!A$2:C$63,3,FALSE)),(VLOOKUP((LEFT(D2643,2)),'Fed. Agency Identifier Table'!A$2:C$63,3,FALSE)))),"",(IF(ISERROR(VLOOKUP((LEFT(D2643,2)),'Fed. Agency Identifier Table'!A$2:C$63,3,FALSE)),(VLOOKUP((LEFT(D2643,1)),'Fed. Agency Identifier Table'!A$2:C$63,3,FALSE)),(VLOOKUP((LEFT(D2643,2)),'Fed. Agency Identifier Table'!A$2:C$63,3,FALSE)))))</f>
        <v/>
      </c>
      <c r="I2643" s="150" t="str">
        <f>IF(ISNUMBER(SEARCH("*.unk*",D2643)),"Other Federal Awards",IF(ISERROR(VLOOKUP(D2643,'CFDA Program Titles Table'!A$2:C$2607,3,FALSE)),"",VLOOKUP(D2643,'CFDA Program Titles Table'!A$2:C$2607,3,FALSE)))</f>
        <v/>
      </c>
      <c r="J2643" s="70"/>
      <c r="K2643" s="70"/>
      <c r="L2643" s="2"/>
      <c r="M2643" s="10"/>
      <c r="N2643" s="10"/>
      <c r="R2643" s="17"/>
      <c r="S2643" s="106" t="str">
        <f>IFERROR(IF(J2643="Y", "Research And Development Programs Cluster:", VLOOKUP(D2643,'Cluster Info'!$A$2:$B$113,2,FALSE)), "Non Cluster:")</f>
        <v>Non Cluster:</v>
      </c>
      <c r="T2643" s="106">
        <f t="shared" si="205"/>
        <v>0</v>
      </c>
      <c r="U2643" s="106">
        <f t="shared" si="207"/>
        <v>0</v>
      </c>
      <c r="V2643" s="106">
        <f t="shared" si="208"/>
        <v>0</v>
      </c>
      <c r="W2643" s="119">
        <f t="shared" si="206"/>
        <v>0</v>
      </c>
      <c r="X2643" s="106">
        <f t="shared" si="209"/>
        <v>0</v>
      </c>
    </row>
    <row r="2644" spans="1:24" ht="14">
      <c r="A2644" s="198"/>
      <c r="D2644" s="1"/>
      <c r="E2644" s="1"/>
      <c r="F2644" s="187"/>
      <c r="G2644" s="187"/>
      <c r="H2644" s="80" t="str">
        <f>IF(ISERROR(IF(ISERROR(VLOOKUP((LEFT(D2644,2)),'Fed. Agency Identifier Table'!A$2:C$63,3,FALSE)),(VLOOKUP((LEFT(D2644,1)),'Fed. Agency Identifier Table'!A$2:C$63,3,FALSE)),(VLOOKUP((LEFT(D2644,2)),'Fed. Agency Identifier Table'!A$2:C$63,3,FALSE)))),"",(IF(ISERROR(VLOOKUP((LEFT(D2644,2)),'Fed. Agency Identifier Table'!A$2:C$63,3,FALSE)),(VLOOKUP((LEFT(D2644,1)),'Fed. Agency Identifier Table'!A$2:C$63,3,FALSE)),(VLOOKUP((LEFT(D2644,2)),'Fed. Agency Identifier Table'!A$2:C$63,3,FALSE)))))</f>
        <v/>
      </c>
      <c r="I2644" s="150" t="str">
        <f>IF(ISNUMBER(SEARCH("*.unk*",D2644)),"Other Federal Awards",IF(ISERROR(VLOOKUP(D2644,'CFDA Program Titles Table'!A$2:C$2607,3,FALSE)),"",VLOOKUP(D2644,'CFDA Program Titles Table'!A$2:C$2607,3,FALSE)))</f>
        <v/>
      </c>
      <c r="J2644" s="70"/>
      <c r="K2644" s="70"/>
      <c r="L2644" s="2"/>
      <c r="M2644" s="10"/>
      <c r="N2644" s="10"/>
      <c r="R2644" s="17"/>
      <c r="S2644" s="106" t="str">
        <f>IFERROR(IF(J2644="Y", "Research And Development Programs Cluster:", VLOOKUP(D2644,'Cluster Info'!$A$2:$B$113,2,FALSE)), "Non Cluster:")</f>
        <v>Non Cluster:</v>
      </c>
      <c r="T2644" s="106">
        <f t="shared" si="205"/>
        <v>0</v>
      </c>
      <c r="U2644" s="106">
        <f t="shared" si="207"/>
        <v>0</v>
      </c>
      <c r="V2644" s="106">
        <f t="shared" si="208"/>
        <v>0</v>
      </c>
      <c r="W2644" s="119">
        <f t="shared" si="206"/>
        <v>0</v>
      </c>
      <c r="X2644" s="106">
        <f t="shared" si="209"/>
        <v>0</v>
      </c>
    </row>
    <row r="2645" spans="1:24" ht="14">
      <c r="A2645" s="198"/>
      <c r="D2645" s="1"/>
      <c r="E2645" s="1"/>
      <c r="F2645" s="187"/>
      <c r="G2645" s="187"/>
      <c r="H2645" s="80" t="str">
        <f>IF(ISERROR(IF(ISERROR(VLOOKUP((LEFT(D2645,2)),'Fed. Agency Identifier Table'!A$2:C$63,3,FALSE)),(VLOOKUP((LEFT(D2645,1)),'Fed. Agency Identifier Table'!A$2:C$63,3,FALSE)),(VLOOKUP((LEFT(D2645,2)),'Fed. Agency Identifier Table'!A$2:C$63,3,FALSE)))),"",(IF(ISERROR(VLOOKUP((LEFT(D2645,2)),'Fed. Agency Identifier Table'!A$2:C$63,3,FALSE)),(VLOOKUP((LEFT(D2645,1)),'Fed. Agency Identifier Table'!A$2:C$63,3,FALSE)),(VLOOKUP((LEFT(D2645,2)),'Fed. Agency Identifier Table'!A$2:C$63,3,FALSE)))))</f>
        <v/>
      </c>
      <c r="I2645" s="150" t="str">
        <f>IF(ISNUMBER(SEARCH("*.unk*",D2645)),"Other Federal Awards",IF(ISERROR(VLOOKUP(D2645,'CFDA Program Titles Table'!A$2:C$2607,3,FALSE)),"",VLOOKUP(D2645,'CFDA Program Titles Table'!A$2:C$2607,3,FALSE)))</f>
        <v/>
      </c>
      <c r="J2645" s="70"/>
      <c r="K2645" s="70"/>
      <c r="L2645" s="2"/>
      <c r="M2645" s="10"/>
      <c r="N2645" s="10"/>
      <c r="R2645" s="17"/>
      <c r="S2645" s="106" t="str">
        <f>IFERROR(IF(J2645="Y", "Research And Development Programs Cluster:", VLOOKUP(D2645,'Cluster Info'!$A$2:$B$113,2,FALSE)), "Non Cluster:")</f>
        <v>Non Cluster:</v>
      </c>
      <c r="T2645" s="106">
        <f t="shared" si="205"/>
        <v>0</v>
      </c>
      <c r="U2645" s="106">
        <f t="shared" si="207"/>
        <v>0</v>
      </c>
      <c r="V2645" s="106">
        <f t="shared" si="208"/>
        <v>0</v>
      </c>
      <c r="W2645" s="119">
        <f t="shared" si="206"/>
        <v>0</v>
      </c>
      <c r="X2645" s="106">
        <f t="shared" si="209"/>
        <v>0</v>
      </c>
    </row>
    <row r="2646" spans="1:24" ht="14">
      <c r="A2646" s="198"/>
      <c r="D2646" s="1"/>
      <c r="E2646" s="1"/>
      <c r="F2646" s="187"/>
      <c r="G2646" s="187"/>
      <c r="H2646" s="80" t="str">
        <f>IF(ISERROR(IF(ISERROR(VLOOKUP((LEFT(D2646,2)),'Fed. Agency Identifier Table'!A$2:C$63,3,FALSE)),(VLOOKUP((LEFT(D2646,1)),'Fed. Agency Identifier Table'!A$2:C$63,3,FALSE)),(VLOOKUP((LEFT(D2646,2)),'Fed. Agency Identifier Table'!A$2:C$63,3,FALSE)))),"",(IF(ISERROR(VLOOKUP((LEFT(D2646,2)),'Fed. Agency Identifier Table'!A$2:C$63,3,FALSE)),(VLOOKUP((LEFT(D2646,1)),'Fed. Agency Identifier Table'!A$2:C$63,3,FALSE)),(VLOOKUP((LEFT(D2646,2)),'Fed. Agency Identifier Table'!A$2:C$63,3,FALSE)))))</f>
        <v/>
      </c>
      <c r="I2646" s="150" t="str">
        <f>IF(ISNUMBER(SEARCH("*.unk*",D2646)),"Other Federal Awards",IF(ISERROR(VLOOKUP(D2646,'CFDA Program Titles Table'!A$2:C$2607,3,FALSE)),"",VLOOKUP(D2646,'CFDA Program Titles Table'!A$2:C$2607,3,FALSE)))</f>
        <v/>
      </c>
      <c r="J2646" s="70"/>
      <c r="K2646" s="70"/>
      <c r="L2646" s="2"/>
      <c r="M2646" s="10"/>
      <c r="N2646" s="10"/>
      <c r="R2646" s="17"/>
      <c r="S2646" s="106" t="str">
        <f>IFERROR(IF(J2646="Y", "Research And Development Programs Cluster:", VLOOKUP(D2646,'Cluster Info'!$A$2:$B$113,2,FALSE)), "Non Cluster:")</f>
        <v>Non Cluster:</v>
      </c>
      <c r="T2646" s="106">
        <f t="shared" si="205"/>
        <v>0</v>
      </c>
      <c r="U2646" s="106">
        <f t="shared" si="207"/>
        <v>0</v>
      </c>
      <c r="V2646" s="106">
        <f t="shared" si="208"/>
        <v>0</v>
      </c>
      <c r="W2646" s="119">
        <f t="shared" si="206"/>
        <v>0</v>
      </c>
      <c r="X2646" s="106">
        <f t="shared" si="209"/>
        <v>0</v>
      </c>
    </row>
    <row r="2647" spans="1:24" ht="14">
      <c r="A2647" s="198"/>
      <c r="D2647" s="1"/>
      <c r="E2647" s="1"/>
      <c r="F2647" s="187"/>
      <c r="G2647" s="187"/>
      <c r="H2647" s="80" t="str">
        <f>IF(ISERROR(IF(ISERROR(VLOOKUP((LEFT(D2647,2)),'Fed. Agency Identifier Table'!A$2:C$63,3,FALSE)),(VLOOKUP((LEFT(D2647,1)),'Fed. Agency Identifier Table'!A$2:C$63,3,FALSE)),(VLOOKUP((LEFT(D2647,2)),'Fed. Agency Identifier Table'!A$2:C$63,3,FALSE)))),"",(IF(ISERROR(VLOOKUP((LEFT(D2647,2)),'Fed. Agency Identifier Table'!A$2:C$63,3,FALSE)),(VLOOKUP((LEFT(D2647,1)),'Fed. Agency Identifier Table'!A$2:C$63,3,FALSE)),(VLOOKUP((LEFT(D2647,2)),'Fed. Agency Identifier Table'!A$2:C$63,3,FALSE)))))</f>
        <v/>
      </c>
      <c r="I2647" s="150" t="str">
        <f>IF(ISNUMBER(SEARCH("*.unk*",D2647)),"Other Federal Awards",IF(ISERROR(VLOOKUP(D2647,'CFDA Program Titles Table'!A$2:C$2607,3,FALSE)),"",VLOOKUP(D2647,'CFDA Program Titles Table'!A$2:C$2607,3,FALSE)))</f>
        <v/>
      </c>
      <c r="J2647" s="70"/>
      <c r="K2647" s="70"/>
      <c r="L2647" s="2"/>
      <c r="M2647" s="10"/>
      <c r="N2647" s="10"/>
      <c r="R2647" s="17"/>
      <c r="S2647" s="106" t="str">
        <f>IFERROR(IF(J2647="Y", "Research And Development Programs Cluster:", VLOOKUP(D2647,'Cluster Info'!$A$2:$B$113,2,FALSE)), "Non Cluster:")</f>
        <v>Non Cluster:</v>
      </c>
      <c r="T2647" s="106">
        <f t="shared" si="205"/>
        <v>0</v>
      </c>
      <c r="U2647" s="106">
        <f t="shared" si="207"/>
        <v>0</v>
      </c>
      <c r="V2647" s="106">
        <f t="shared" si="208"/>
        <v>0</v>
      </c>
      <c r="W2647" s="119">
        <f t="shared" si="206"/>
        <v>0</v>
      </c>
      <c r="X2647" s="106">
        <f t="shared" si="209"/>
        <v>0</v>
      </c>
    </row>
    <row r="2648" spans="1:24" ht="14">
      <c r="A2648" s="198"/>
      <c r="D2648" s="1"/>
      <c r="E2648" s="1"/>
      <c r="F2648" s="187"/>
      <c r="G2648" s="187"/>
      <c r="H2648" s="80" t="str">
        <f>IF(ISERROR(IF(ISERROR(VLOOKUP((LEFT(D2648,2)),'Fed. Agency Identifier Table'!A$2:C$63,3,FALSE)),(VLOOKUP((LEFT(D2648,1)),'Fed. Agency Identifier Table'!A$2:C$63,3,FALSE)),(VLOOKUP((LEFT(D2648,2)),'Fed. Agency Identifier Table'!A$2:C$63,3,FALSE)))),"",(IF(ISERROR(VLOOKUP((LEFT(D2648,2)),'Fed. Agency Identifier Table'!A$2:C$63,3,FALSE)),(VLOOKUP((LEFT(D2648,1)),'Fed. Agency Identifier Table'!A$2:C$63,3,FALSE)),(VLOOKUP((LEFT(D2648,2)),'Fed. Agency Identifier Table'!A$2:C$63,3,FALSE)))))</f>
        <v/>
      </c>
      <c r="I2648" s="150" t="str">
        <f>IF(ISNUMBER(SEARCH("*.unk*",D2648)),"Other Federal Awards",IF(ISERROR(VLOOKUP(D2648,'CFDA Program Titles Table'!A$2:C$2607,3,FALSE)),"",VLOOKUP(D2648,'CFDA Program Titles Table'!A$2:C$2607,3,FALSE)))</f>
        <v/>
      </c>
      <c r="J2648" s="70"/>
      <c r="K2648" s="70"/>
      <c r="L2648" s="2"/>
      <c r="M2648" s="10"/>
      <c r="N2648" s="10"/>
      <c r="R2648" s="17"/>
      <c r="S2648" s="106" t="str">
        <f>IFERROR(IF(J2648="Y", "Research And Development Programs Cluster:", VLOOKUP(D2648,'Cluster Info'!$A$2:$B$113,2,FALSE)), "Non Cluster:")</f>
        <v>Non Cluster:</v>
      </c>
      <c r="T2648" s="106">
        <f t="shared" si="205"/>
        <v>0</v>
      </c>
      <c r="U2648" s="106">
        <f t="shared" si="207"/>
        <v>0</v>
      </c>
      <c r="V2648" s="106">
        <f t="shared" si="208"/>
        <v>0</v>
      </c>
      <c r="W2648" s="119">
        <f t="shared" si="206"/>
        <v>0</v>
      </c>
      <c r="X2648" s="106">
        <f t="shared" si="209"/>
        <v>0</v>
      </c>
    </row>
    <row r="2649" spans="1:24" ht="14">
      <c r="A2649" s="198"/>
      <c r="D2649" s="1"/>
      <c r="E2649" s="1"/>
      <c r="F2649" s="187"/>
      <c r="G2649" s="187"/>
      <c r="H2649" s="80" t="str">
        <f>IF(ISERROR(IF(ISERROR(VLOOKUP((LEFT(D2649,2)),'Fed. Agency Identifier Table'!A$2:C$63,3,FALSE)),(VLOOKUP((LEFT(D2649,1)),'Fed. Agency Identifier Table'!A$2:C$63,3,FALSE)),(VLOOKUP((LEFT(D2649,2)),'Fed. Agency Identifier Table'!A$2:C$63,3,FALSE)))),"",(IF(ISERROR(VLOOKUP((LEFT(D2649,2)),'Fed. Agency Identifier Table'!A$2:C$63,3,FALSE)),(VLOOKUP((LEFT(D2649,1)),'Fed. Agency Identifier Table'!A$2:C$63,3,FALSE)),(VLOOKUP((LEFT(D2649,2)),'Fed. Agency Identifier Table'!A$2:C$63,3,FALSE)))))</f>
        <v/>
      </c>
      <c r="I2649" s="150" t="str">
        <f>IF(ISNUMBER(SEARCH("*.unk*",D2649)),"Other Federal Awards",IF(ISERROR(VLOOKUP(D2649,'CFDA Program Titles Table'!A$2:C$2607,3,FALSE)),"",VLOOKUP(D2649,'CFDA Program Titles Table'!A$2:C$2607,3,FALSE)))</f>
        <v/>
      </c>
      <c r="J2649" s="70"/>
      <c r="K2649" s="70"/>
      <c r="L2649" s="2"/>
      <c r="M2649" s="10"/>
      <c r="N2649" s="10"/>
      <c r="R2649" s="17"/>
      <c r="S2649" s="106" t="str">
        <f>IFERROR(IF(J2649="Y", "Research And Development Programs Cluster:", VLOOKUP(D2649,'Cluster Info'!$A$2:$B$113,2,FALSE)), "Non Cluster:")</f>
        <v>Non Cluster:</v>
      </c>
      <c r="T2649" s="106">
        <f t="shared" si="205"/>
        <v>0</v>
      </c>
      <c r="U2649" s="106">
        <f t="shared" si="207"/>
        <v>0</v>
      </c>
      <c r="V2649" s="106">
        <f t="shared" si="208"/>
        <v>0</v>
      </c>
      <c r="W2649" s="119">
        <f t="shared" si="206"/>
        <v>0</v>
      </c>
      <c r="X2649" s="106">
        <f t="shared" si="209"/>
        <v>0</v>
      </c>
    </row>
    <row r="2650" spans="1:24" ht="14">
      <c r="A2650" s="198"/>
      <c r="D2650" s="1"/>
      <c r="E2650" s="1"/>
      <c r="F2650" s="187"/>
      <c r="G2650" s="187"/>
      <c r="H2650" s="80" t="str">
        <f>IF(ISERROR(IF(ISERROR(VLOOKUP((LEFT(D2650,2)),'Fed. Agency Identifier Table'!A$2:C$63,3,FALSE)),(VLOOKUP((LEFT(D2650,1)),'Fed. Agency Identifier Table'!A$2:C$63,3,FALSE)),(VLOOKUP((LEFT(D2650,2)),'Fed. Agency Identifier Table'!A$2:C$63,3,FALSE)))),"",(IF(ISERROR(VLOOKUP((LEFT(D2650,2)),'Fed. Agency Identifier Table'!A$2:C$63,3,FALSE)),(VLOOKUP((LEFT(D2650,1)),'Fed. Agency Identifier Table'!A$2:C$63,3,FALSE)),(VLOOKUP((LEFT(D2650,2)),'Fed. Agency Identifier Table'!A$2:C$63,3,FALSE)))))</f>
        <v/>
      </c>
      <c r="I2650" s="150" t="str">
        <f>IF(ISNUMBER(SEARCH("*.unk*",D2650)),"Other Federal Awards",IF(ISERROR(VLOOKUP(D2650,'CFDA Program Titles Table'!A$2:C$2607,3,FALSE)),"",VLOOKUP(D2650,'CFDA Program Titles Table'!A$2:C$2607,3,FALSE)))</f>
        <v/>
      </c>
      <c r="J2650" s="70"/>
      <c r="K2650" s="70"/>
      <c r="L2650" s="2"/>
      <c r="M2650" s="10"/>
      <c r="N2650" s="10"/>
      <c r="R2650" s="17"/>
      <c r="S2650" s="106" t="str">
        <f>IFERROR(IF(J2650="Y", "Research And Development Programs Cluster:", VLOOKUP(D2650,'Cluster Info'!$A$2:$B$113,2,FALSE)), "Non Cluster:")</f>
        <v>Non Cluster:</v>
      </c>
      <c r="T2650" s="106">
        <f t="shared" si="205"/>
        <v>0</v>
      </c>
      <c r="U2650" s="106">
        <f t="shared" si="207"/>
        <v>0</v>
      </c>
      <c r="V2650" s="106">
        <f t="shared" si="208"/>
        <v>0</v>
      </c>
      <c r="W2650" s="119">
        <f t="shared" si="206"/>
        <v>0</v>
      </c>
      <c r="X2650" s="106">
        <f t="shared" si="209"/>
        <v>0</v>
      </c>
    </row>
    <row r="2651" spans="1:24" ht="14">
      <c r="A2651" s="198"/>
      <c r="D2651" s="1"/>
      <c r="E2651" s="1"/>
      <c r="F2651" s="187"/>
      <c r="G2651" s="187"/>
      <c r="H2651" s="80" t="str">
        <f>IF(ISERROR(IF(ISERROR(VLOOKUP((LEFT(D2651,2)),'Fed. Agency Identifier Table'!A$2:C$63,3,FALSE)),(VLOOKUP((LEFT(D2651,1)),'Fed. Agency Identifier Table'!A$2:C$63,3,FALSE)),(VLOOKUP((LEFT(D2651,2)),'Fed. Agency Identifier Table'!A$2:C$63,3,FALSE)))),"",(IF(ISERROR(VLOOKUP((LEFT(D2651,2)),'Fed. Agency Identifier Table'!A$2:C$63,3,FALSE)),(VLOOKUP((LEFT(D2651,1)),'Fed. Agency Identifier Table'!A$2:C$63,3,FALSE)),(VLOOKUP((LEFT(D2651,2)),'Fed. Agency Identifier Table'!A$2:C$63,3,FALSE)))))</f>
        <v/>
      </c>
      <c r="I2651" s="150" t="str">
        <f>IF(ISNUMBER(SEARCH("*.unk*",D2651)),"Other Federal Awards",IF(ISERROR(VLOOKUP(D2651,'CFDA Program Titles Table'!A$2:C$2607,3,FALSE)),"",VLOOKUP(D2651,'CFDA Program Titles Table'!A$2:C$2607,3,FALSE)))</f>
        <v/>
      </c>
      <c r="J2651" s="70"/>
      <c r="K2651" s="70"/>
      <c r="L2651" s="2"/>
      <c r="M2651" s="10"/>
      <c r="N2651" s="10"/>
      <c r="R2651" s="17"/>
      <c r="S2651" s="106" t="str">
        <f>IFERROR(IF(J2651="Y", "Research And Development Programs Cluster:", VLOOKUP(D2651,'Cluster Info'!$A$2:$B$113,2,FALSE)), "Non Cluster:")</f>
        <v>Non Cluster:</v>
      </c>
      <c r="T2651" s="106">
        <f t="shared" si="205"/>
        <v>0</v>
      </c>
      <c r="U2651" s="106">
        <f t="shared" si="207"/>
        <v>0</v>
      </c>
      <c r="V2651" s="106">
        <f t="shared" si="208"/>
        <v>0</v>
      </c>
      <c r="W2651" s="119">
        <f t="shared" si="206"/>
        <v>0</v>
      </c>
      <c r="X2651" s="106">
        <f t="shared" si="209"/>
        <v>0</v>
      </c>
    </row>
    <row r="2652" spans="1:24" ht="14">
      <c r="A2652" s="198"/>
      <c r="D2652" s="1"/>
      <c r="E2652" s="1"/>
      <c r="F2652" s="187"/>
      <c r="G2652" s="187"/>
      <c r="H2652" s="80" t="str">
        <f>IF(ISERROR(IF(ISERROR(VLOOKUP((LEFT(D2652,2)),'Fed. Agency Identifier Table'!A$2:C$63,3,FALSE)),(VLOOKUP((LEFT(D2652,1)),'Fed. Agency Identifier Table'!A$2:C$63,3,FALSE)),(VLOOKUP((LEFT(D2652,2)),'Fed. Agency Identifier Table'!A$2:C$63,3,FALSE)))),"",(IF(ISERROR(VLOOKUP((LEFT(D2652,2)),'Fed. Agency Identifier Table'!A$2:C$63,3,FALSE)),(VLOOKUP((LEFT(D2652,1)),'Fed. Agency Identifier Table'!A$2:C$63,3,FALSE)),(VLOOKUP((LEFT(D2652,2)),'Fed. Agency Identifier Table'!A$2:C$63,3,FALSE)))))</f>
        <v/>
      </c>
      <c r="I2652" s="150" t="str">
        <f>IF(ISNUMBER(SEARCH("*.unk*",D2652)),"Other Federal Awards",IF(ISERROR(VLOOKUP(D2652,'CFDA Program Titles Table'!A$2:C$2607,3,FALSE)),"",VLOOKUP(D2652,'CFDA Program Titles Table'!A$2:C$2607,3,FALSE)))</f>
        <v/>
      </c>
      <c r="J2652" s="70"/>
      <c r="K2652" s="70"/>
      <c r="L2652" s="2"/>
      <c r="M2652" s="10"/>
      <c r="N2652" s="10"/>
      <c r="R2652" s="17"/>
      <c r="S2652" s="106" t="str">
        <f>IFERROR(IF(J2652="Y", "Research And Development Programs Cluster:", VLOOKUP(D2652,'Cluster Info'!$A$2:$B$113,2,FALSE)), "Non Cluster:")</f>
        <v>Non Cluster:</v>
      </c>
      <c r="T2652" s="106">
        <f t="shared" si="205"/>
        <v>0</v>
      </c>
      <c r="U2652" s="106">
        <f t="shared" si="207"/>
        <v>0</v>
      </c>
      <c r="V2652" s="106">
        <f t="shared" si="208"/>
        <v>0</v>
      </c>
      <c r="W2652" s="119">
        <f t="shared" si="206"/>
        <v>0</v>
      </c>
      <c r="X2652" s="106">
        <f t="shared" si="209"/>
        <v>0</v>
      </c>
    </row>
    <row r="2653" spans="1:24" ht="14">
      <c r="A2653" s="198"/>
      <c r="D2653" s="1"/>
      <c r="E2653" s="1"/>
      <c r="F2653" s="187"/>
      <c r="G2653" s="187"/>
      <c r="H2653" s="80" t="str">
        <f>IF(ISERROR(IF(ISERROR(VLOOKUP((LEFT(D2653,2)),'Fed. Agency Identifier Table'!A$2:C$63,3,FALSE)),(VLOOKUP((LEFT(D2653,1)),'Fed. Agency Identifier Table'!A$2:C$63,3,FALSE)),(VLOOKUP((LEFT(D2653,2)),'Fed. Agency Identifier Table'!A$2:C$63,3,FALSE)))),"",(IF(ISERROR(VLOOKUP((LEFT(D2653,2)),'Fed. Agency Identifier Table'!A$2:C$63,3,FALSE)),(VLOOKUP((LEFT(D2653,1)),'Fed. Agency Identifier Table'!A$2:C$63,3,FALSE)),(VLOOKUP((LEFT(D2653,2)),'Fed. Agency Identifier Table'!A$2:C$63,3,FALSE)))))</f>
        <v/>
      </c>
      <c r="I2653" s="150" t="str">
        <f>IF(ISNUMBER(SEARCH("*.unk*",D2653)),"Other Federal Awards",IF(ISERROR(VLOOKUP(D2653,'CFDA Program Titles Table'!A$2:C$2607,3,FALSE)),"",VLOOKUP(D2653,'CFDA Program Titles Table'!A$2:C$2607,3,FALSE)))</f>
        <v/>
      </c>
      <c r="J2653" s="70"/>
      <c r="K2653" s="70"/>
      <c r="L2653" s="2"/>
      <c r="M2653" s="10"/>
      <c r="N2653" s="10"/>
      <c r="R2653" s="17"/>
      <c r="S2653" s="106" t="str">
        <f>IFERROR(IF(J2653="Y", "Research And Development Programs Cluster:", VLOOKUP(D2653,'Cluster Info'!$A$2:$B$113,2,FALSE)), "Non Cluster:")</f>
        <v>Non Cluster:</v>
      </c>
      <c r="T2653" s="106">
        <f t="shared" si="205"/>
        <v>0</v>
      </c>
      <c r="U2653" s="106">
        <f t="shared" si="207"/>
        <v>0</v>
      </c>
      <c r="V2653" s="106">
        <f t="shared" si="208"/>
        <v>0</v>
      </c>
      <c r="W2653" s="119">
        <f t="shared" si="206"/>
        <v>0</v>
      </c>
      <c r="X2653" s="106">
        <f t="shared" si="209"/>
        <v>0</v>
      </c>
    </row>
    <row r="2654" spans="1:24" ht="14">
      <c r="A2654" s="198"/>
      <c r="D2654" s="1"/>
      <c r="E2654" s="1"/>
      <c r="F2654" s="187"/>
      <c r="G2654" s="187"/>
      <c r="H2654" s="80" t="str">
        <f>IF(ISERROR(IF(ISERROR(VLOOKUP((LEFT(D2654,2)),'Fed. Agency Identifier Table'!A$2:C$63,3,FALSE)),(VLOOKUP((LEFT(D2654,1)),'Fed. Agency Identifier Table'!A$2:C$63,3,FALSE)),(VLOOKUP((LEFT(D2654,2)),'Fed. Agency Identifier Table'!A$2:C$63,3,FALSE)))),"",(IF(ISERROR(VLOOKUP((LEFT(D2654,2)),'Fed. Agency Identifier Table'!A$2:C$63,3,FALSE)),(VLOOKUP((LEFT(D2654,1)),'Fed. Agency Identifier Table'!A$2:C$63,3,FALSE)),(VLOOKUP((LEFT(D2654,2)),'Fed. Agency Identifier Table'!A$2:C$63,3,FALSE)))))</f>
        <v/>
      </c>
      <c r="I2654" s="150" t="str">
        <f>IF(ISNUMBER(SEARCH("*.unk*",D2654)),"Other Federal Awards",IF(ISERROR(VLOOKUP(D2654,'CFDA Program Titles Table'!A$2:C$2607,3,FALSE)),"",VLOOKUP(D2654,'CFDA Program Titles Table'!A$2:C$2607,3,FALSE)))</f>
        <v/>
      </c>
      <c r="J2654" s="70"/>
      <c r="K2654" s="70"/>
      <c r="L2654" s="2"/>
      <c r="M2654" s="10"/>
      <c r="N2654" s="10"/>
      <c r="R2654" s="17"/>
      <c r="S2654" s="106" t="str">
        <f>IFERROR(IF(J2654="Y", "Research And Development Programs Cluster:", VLOOKUP(D2654,'Cluster Info'!$A$2:$B$113,2,FALSE)), "Non Cluster:")</f>
        <v>Non Cluster:</v>
      </c>
      <c r="T2654" s="106">
        <f t="shared" si="205"/>
        <v>0</v>
      </c>
      <c r="U2654" s="106">
        <f t="shared" si="207"/>
        <v>0</v>
      </c>
      <c r="V2654" s="106">
        <f t="shared" si="208"/>
        <v>0</v>
      </c>
      <c r="W2654" s="119">
        <f t="shared" si="206"/>
        <v>0</v>
      </c>
      <c r="X2654" s="106">
        <f t="shared" si="209"/>
        <v>0</v>
      </c>
    </row>
    <row r="2655" spans="1:24" ht="14">
      <c r="A2655" s="198"/>
      <c r="D2655" s="1"/>
      <c r="E2655" s="1"/>
      <c r="F2655" s="187"/>
      <c r="G2655" s="187"/>
      <c r="H2655" s="80" t="str">
        <f>IF(ISERROR(IF(ISERROR(VLOOKUP((LEFT(D2655,2)),'Fed. Agency Identifier Table'!A$2:C$63,3,FALSE)),(VLOOKUP((LEFT(D2655,1)),'Fed. Agency Identifier Table'!A$2:C$63,3,FALSE)),(VLOOKUP((LEFT(D2655,2)),'Fed. Agency Identifier Table'!A$2:C$63,3,FALSE)))),"",(IF(ISERROR(VLOOKUP((LEFT(D2655,2)),'Fed. Agency Identifier Table'!A$2:C$63,3,FALSE)),(VLOOKUP((LEFT(D2655,1)),'Fed. Agency Identifier Table'!A$2:C$63,3,FALSE)),(VLOOKUP((LEFT(D2655,2)),'Fed. Agency Identifier Table'!A$2:C$63,3,FALSE)))))</f>
        <v/>
      </c>
      <c r="I2655" s="150" t="str">
        <f>IF(ISNUMBER(SEARCH("*.unk*",D2655)),"Other Federal Awards",IF(ISERROR(VLOOKUP(D2655,'CFDA Program Titles Table'!A$2:C$2607,3,FALSE)),"",VLOOKUP(D2655,'CFDA Program Titles Table'!A$2:C$2607,3,FALSE)))</f>
        <v/>
      </c>
      <c r="J2655" s="70"/>
      <c r="K2655" s="70"/>
      <c r="L2655" s="2"/>
      <c r="M2655" s="10"/>
      <c r="N2655" s="10"/>
      <c r="R2655" s="17"/>
      <c r="S2655" s="106" t="str">
        <f>IFERROR(IF(J2655="Y", "Research And Development Programs Cluster:", VLOOKUP(D2655,'Cluster Info'!$A$2:$B$113,2,FALSE)), "Non Cluster:")</f>
        <v>Non Cluster:</v>
      </c>
      <c r="T2655" s="106">
        <f t="shared" si="205"/>
        <v>0</v>
      </c>
      <c r="U2655" s="106">
        <f t="shared" si="207"/>
        <v>0</v>
      </c>
      <c r="V2655" s="106">
        <f t="shared" si="208"/>
        <v>0</v>
      </c>
      <c r="W2655" s="119">
        <f t="shared" si="206"/>
        <v>0</v>
      </c>
      <c r="X2655" s="106">
        <f t="shared" si="209"/>
        <v>0</v>
      </c>
    </row>
    <row r="2656" spans="1:24" ht="14">
      <c r="A2656" s="198"/>
      <c r="D2656" s="1"/>
      <c r="E2656" s="1"/>
      <c r="F2656" s="187"/>
      <c r="G2656" s="187"/>
      <c r="H2656" s="80" t="str">
        <f>IF(ISERROR(IF(ISERROR(VLOOKUP((LEFT(D2656,2)),'Fed. Agency Identifier Table'!A$2:C$63,3,FALSE)),(VLOOKUP((LEFT(D2656,1)),'Fed. Agency Identifier Table'!A$2:C$63,3,FALSE)),(VLOOKUP((LEFT(D2656,2)),'Fed. Agency Identifier Table'!A$2:C$63,3,FALSE)))),"",(IF(ISERROR(VLOOKUP((LEFT(D2656,2)),'Fed. Agency Identifier Table'!A$2:C$63,3,FALSE)),(VLOOKUP((LEFT(D2656,1)),'Fed. Agency Identifier Table'!A$2:C$63,3,FALSE)),(VLOOKUP((LEFT(D2656,2)),'Fed. Agency Identifier Table'!A$2:C$63,3,FALSE)))))</f>
        <v/>
      </c>
      <c r="I2656" s="150" t="str">
        <f>IF(ISNUMBER(SEARCH("*.unk*",D2656)),"Other Federal Awards",IF(ISERROR(VLOOKUP(D2656,'CFDA Program Titles Table'!A$2:C$2607,3,FALSE)),"",VLOOKUP(D2656,'CFDA Program Titles Table'!A$2:C$2607,3,FALSE)))</f>
        <v/>
      </c>
      <c r="J2656" s="70"/>
      <c r="K2656" s="70"/>
      <c r="L2656" s="2"/>
      <c r="M2656" s="10"/>
      <c r="N2656" s="10"/>
      <c r="R2656" s="17"/>
      <c r="S2656" s="106" t="str">
        <f>IFERROR(IF(J2656="Y", "Research And Development Programs Cluster:", VLOOKUP(D2656,'Cluster Info'!$A$2:$B$113,2,FALSE)), "Non Cluster:")</f>
        <v>Non Cluster:</v>
      </c>
      <c r="T2656" s="106">
        <f t="shared" si="205"/>
        <v>0</v>
      </c>
      <c r="U2656" s="106">
        <f t="shared" si="207"/>
        <v>0</v>
      </c>
      <c r="V2656" s="106">
        <f t="shared" si="208"/>
        <v>0</v>
      </c>
      <c r="W2656" s="119">
        <f t="shared" si="206"/>
        <v>0</v>
      </c>
      <c r="X2656" s="106">
        <f t="shared" si="209"/>
        <v>0</v>
      </c>
    </row>
    <row r="2657" spans="1:24" ht="14">
      <c r="A2657" s="198"/>
      <c r="D2657" s="1"/>
      <c r="E2657" s="1"/>
      <c r="F2657" s="187"/>
      <c r="G2657" s="187"/>
      <c r="H2657" s="80" t="str">
        <f>IF(ISERROR(IF(ISERROR(VLOOKUP((LEFT(D2657,2)),'Fed. Agency Identifier Table'!A$2:C$63,3,FALSE)),(VLOOKUP((LEFT(D2657,1)),'Fed. Agency Identifier Table'!A$2:C$63,3,FALSE)),(VLOOKUP((LEFT(D2657,2)),'Fed. Agency Identifier Table'!A$2:C$63,3,FALSE)))),"",(IF(ISERROR(VLOOKUP((LEFT(D2657,2)),'Fed. Agency Identifier Table'!A$2:C$63,3,FALSE)),(VLOOKUP((LEFT(D2657,1)),'Fed. Agency Identifier Table'!A$2:C$63,3,FALSE)),(VLOOKUP((LEFT(D2657,2)),'Fed. Agency Identifier Table'!A$2:C$63,3,FALSE)))))</f>
        <v/>
      </c>
      <c r="I2657" s="150" t="str">
        <f>IF(ISNUMBER(SEARCH("*.unk*",D2657)),"Other Federal Awards",IF(ISERROR(VLOOKUP(D2657,'CFDA Program Titles Table'!A$2:C$2607,3,FALSE)),"",VLOOKUP(D2657,'CFDA Program Titles Table'!A$2:C$2607,3,FALSE)))</f>
        <v/>
      </c>
      <c r="J2657" s="70"/>
      <c r="K2657" s="70"/>
      <c r="L2657" s="2"/>
      <c r="M2657" s="10"/>
      <c r="N2657" s="10"/>
      <c r="R2657" s="17"/>
      <c r="S2657" s="106" t="str">
        <f>IFERROR(IF(J2657="Y", "Research And Development Programs Cluster:", VLOOKUP(D2657,'Cluster Info'!$A$2:$B$113,2,FALSE)), "Non Cluster:")</f>
        <v>Non Cluster:</v>
      </c>
      <c r="T2657" s="106">
        <f t="shared" si="205"/>
        <v>0</v>
      </c>
      <c r="U2657" s="106">
        <f t="shared" si="207"/>
        <v>0</v>
      </c>
      <c r="V2657" s="106">
        <f t="shared" si="208"/>
        <v>0</v>
      </c>
      <c r="W2657" s="119">
        <f t="shared" si="206"/>
        <v>0</v>
      </c>
      <c r="X2657" s="106">
        <f t="shared" si="209"/>
        <v>0</v>
      </c>
    </row>
    <row r="2658" spans="1:24" ht="14">
      <c r="A2658" s="198"/>
      <c r="D2658" s="1"/>
      <c r="E2658" s="1"/>
      <c r="F2658" s="187"/>
      <c r="G2658" s="187"/>
      <c r="H2658" s="80" t="str">
        <f>IF(ISERROR(IF(ISERROR(VLOOKUP((LEFT(D2658,2)),'Fed. Agency Identifier Table'!A$2:C$63,3,FALSE)),(VLOOKUP((LEFT(D2658,1)),'Fed. Agency Identifier Table'!A$2:C$63,3,FALSE)),(VLOOKUP((LEFT(D2658,2)),'Fed. Agency Identifier Table'!A$2:C$63,3,FALSE)))),"",(IF(ISERROR(VLOOKUP((LEFT(D2658,2)),'Fed. Agency Identifier Table'!A$2:C$63,3,FALSE)),(VLOOKUP((LEFT(D2658,1)),'Fed. Agency Identifier Table'!A$2:C$63,3,FALSE)),(VLOOKUP((LEFT(D2658,2)),'Fed. Agency Identifier Table'!A$2:C$63,3,FALSE)))))</f>
        <v/>
      </c>
      <c r="I2658" s="150" t="str">
        <f>IF(ISNUMBER(SEARCH("*.unk*",D2658)),"Other Federal Awards",IF(ISERROR(VLOOKUP(D2658,'CFDA Program Titles Table'!A$2:C$2607,3,FALSE)),"",VLOOKUP(D2658,'CFDA Program Titles Table'!A$2:C$2607,3,FALSE)))</f>
        <v/>
      </c>
      <c r="J2658" s="70"/>
      <c r="K2658" s="70"/>
      <c r="L2658" s="2"/>
      <c r="M2658" s="10"/>
      <c r="N2658" s="10"/>
      <c r="R2658" s="17"/>
      <c r="S2658" s="106" t="str">
        <f>IFERROR(IF(J2658="Y", "Research And Development Programs Cluster:", VLOOKUP(D2658,'Cluster Info'!$A$2:$B$113,2,FALSE)), "Non Cluster:")</f>
        <v>Non Cluster:</v>
      </c>
      <c r="T2658" s="106">
        <f t="shared" si="205"/>
        <v>0</v>
      </c>
      <c r="U2658" s="106">
        <f t="shared" si="207"/>
        <v>0</v>
      </c>
      <c r="V2658" s="106">
        <f t="shared" si="208"/>
        <v>0</v>
      </c>
      <c r="W2658" s="119">
        <f t="shared" si="206"/>
        <v>0</v>
      </c>
      <c r="X2658" s="106">
        <f t="shared" si="209"/>
        <v>0</v>
      </c>
    </row>
    <row r="2659" spans="1:24" ht="14">
      <c r="A2659" s="198"/>
      <c r="D2659" s="1"/>
      <c r="E2659" s="1"/>
      <c r="F2659" s="187"/>
      <c r="G2659" s="187"/>
      <c r="H2659" s="80" t="str">
        <f>IF(ISERROR(IF(ISERROR(VLOOKUP((LEFT(D2659,2)),'Fed. Agency Identifier Table'!A$2:C$63,3,FALSE)),(VLOOKUP((LEFT(D2659,1)),'Fed. Agency Identifier Table'!A$2:C$63,3,FALSE)),(VLOOKUP((LEFT(D2659,2)),'Fed. Agency Identifier Table'!A$2:C$63,3,FALSE)))),"",(IF(ISERROR(VLOOKUP((LEFT(D2659,2)),'Fed. Agency Identifier Table'!A$2:C$63,3,FALSE)),(VLOOKUP((LEFT(D2659,1)),'Fed. Agency Identifier Table'!A$2:C$63,3,FALSE)),(VLOOKUP((LEFT(D2659,2)),'Fed. Agency Identifier Table'!A$2:C$63,3,FALSE)))))</f>
        <v/>
      </c>
      <c r="I2659" s="150" t="str">
        <f>IF(ISNUMBER(SEARCH("*.unk*",D2659)),"Other Federal Awards",IF(ISERROR(VLOOKUP(D2659,'CFDA Program Titles Table'!A$2:C$2607,3,FALSE)),"",VLOOKUP(D2659,'CFDA Program Titles Table'!A$2:C$2607,3,FALSE)))</f>
        <v/>
      </c>
      <c r="J2659" s="70"/>
      <c r="K2659" s="70"/>
      <c r="L2659" s="2"/>
      <c r="M2659" s="10"/>
      <c r="N2659" s="10"/>
      <c r="R2659" s="17"/>
      <c r="S2659" s="106" t="str">
        <f>IFERROR(IF(J2659="Y", "Research And Development Programs Cluster:", VLOOKUP(D2659,'Cluster Info'!$A$2:$B$113,2,FALSE)), "Non Cluster:")</f>
        <v>Non Cluster:</v>
      </c>
      <c r="T2659" s="106">
        <f t="shared" si="205"/>
        <v>0</v>
      </c>
      <c r="U2659" s="106">
        <f t="shared" si="207"/>
        <v>0</v>
      </c>
      <c r="V2659" s="106">
        <f t="shared" si="208"/>
        <v>0</v>
      </c>
      <c r="W2659" s="119">
        <f t="shared" si="206"/>
        <v>0</v>
      </c>
      <c r="X2659" s="106">
        <f t="shared" si="209"/>
        <v>0</v>
      </c>
    </row>
    <row r="2660" spans="1:24" ht="14">
      <c r="A2660" s="198"/>
      <c r="D2660" s="1"/>
      <c r="E2660" s="1"/>
      <c r="F2660" s="187"/>
      <c r="G2660" s="187"/>
      <c r="H2660" s="80" t="str">
        <f>IF(ISERROR(IF(ISERROR(VLOOKUP((LEFT(D2660,2)),'Fed. Agency Identifier Table'!A$2:C$63,3,FALSE)),(VLOOKUP((LEFT(D2660,1)),'Fed. Agency Identifier Table'!A$2:C$63,3,FALSE)),(VLOOKUP((LEFT(D2660,2)),'Fed. Agency Identifier Table'!A$2:C$63,3,FALSE)))),"",(IF(ISERROR(VLOOKUP((LEFT(D2660,2)),'Fed. Agency Identifier Table'!A$2:C$63,3,FALSE)),(VLOOKUP((LEFT(D2660,1)),'Fed. Agency Identifier Table'!A$2:C$63,3,FALSE)),(VLOOKUP((LEFT(D2660,2)),'Fed. Agency Identifier Table'!A$2:C$63,3,FALSE)))))</f>
        <v/>
      </c>
      <c r="I2660" s="150" t="str">
        <f>IF(ISNUMBER(SEARCH("*.unk*",D2660)),"Other Federal Awards",IF(ISERROR(VLOOKUP(D2660,'CFDA Program Titles Table'!A$2:C$2607,3,FALSE)),"",VLOOKUP(D2660,'CFDA Program Titles Table'!A$2:C$2607,3,FALSE)))</f>
        <v/>
      </c>
      <c r="J2660" s="70"/>
      <c r="K2660" s="70"/>
      <c r="L2660" s="2"/>
      <c r="M2660" s="10"/>
      <c r="N2660" s="10"/>
      <c r="R2660" s="17"/>
      <c r="S2660" s="106" t="str">
        <f>IFERROR(IF(J2660="Y", "Research And Development Programs Cluster:", VLOOKUP(D2660,'Cluster Info'!$A$2:$B$113,2,FALSE)), "Non Cluster:")</f>
        <v>Non Cluster:</v>
      </c>
      <c r="T2660" s="106">
        <f t="shared" si="205"/>
        <v>0</v>
      </c>
      <c r="U2660" s="106">
        <f t="shared" si="207"/>
        <v>0</v>
      </c>
      <c r="V2660" s="106">
        <f t="shared" si="208"/>
        <v>0</v>
      </c>
      <c r="W2660" s="119">
        <f t="shared" si="206"/>
        <v>0</v>
      </c>
      <c r="X2660" s="106">
        <f t="shared" si="209"/>
        <v>0</v>
      </c>
    </row>
    <row r="2661" spans="1:24" ht="14">
      <c r="A2661" s="198"/>
      <c r="D2661" s="1"/>
      <c r="E2661" s="1"/>
      <c r="F2661" s="187"/>
      <c r="G2661" s="187"/>
      <c r="H2661" s="80" t="str">
        <f>IF(ISERROR(IF(ISERROR(VLOOKUP((LEFT(D2661,2)),'Fed. Agency Identifier Table'!A$2:C$63,3,FALSE)),(VLOOKUP((LEFT(D2661,1)),'Fed. Agency Identifier Table'!A$2:C$63,3,FALSE)),(VLOOKUP((LEFT(D2661,2)),'Fed. Agency Identifier Table'!A$2:C$63,3,FALSE)))),"",(IF(ISERROR(VLOOKUP((LEFT(D2661,2)),'Fed. Agency Identifier Table'!A$2:C$63,3,FALSE)),(VLOOKUP((LEFT(D2661,1)),'Fed. Agency Identifier Table'!A$2:C$63,3,FALSE)),(VLOOKUP((LEFT(D2661,2)),'Fed. Agency Identifier Table'!A$2:C$63,3,FALSE)))))</f>
        <v/>
      </c>
      <c r="I2661" s="150" t="str">
        <f>IF(ISNUMBER(SEARCH("*.unk*",D2661)),"Other Federal Awards",IF(ISERROR(VLOOKUP(D2661,'CFDA Program Titles Table'!A$2:C$2607,3,FALSE)),"",VLOOKUP(D2661,'CFDA Program Titles Table'!A$2:C$2607,3,FALSE)))</f>
        <v/>
      </c>
      <c r="J2661" s="70"/>
      <c r="K2661" s="70"/>
      <c r="L2661" s="2"/>
      <c r="M2661" s="10"/>
      <c r="N2661" s="10"/>
      <c r="R2661" s="17"/>
      <c r="S2661" s="106" t="str">
        <f>IFERROR(IF(J2661="Y", "Research And Development Programs Cluster:", VLOOKUP(D2661,'Cluster Info'!$A$2:$B$113,2,FALSE)), "Non Cluster:")</f>
        <v>Non Cluster:</v>
      </c>
      <c r="T2661" s="106">
        <f t="shared" si="205"/>
        <v>0</v>
      </c>
      <c r="U2661" s="106">
        <f t="shared" si="207"/>
        <v>0</v>
      </c>
      <c r="V2661" s="106">
        <f t="shared" si="208"/>
        <v>0</v>
      </c>
      <c r="W2661" s="119">
        <f t="shared" si="206"/>
        <v>0</v>
      </c>
      <c r="X2661" s="106">
        <f t="shared" si="209"/>
        <v>0</v>
      </c>
    </row>
    <row r="2662" spans="1:24" ht="14">
      <c r="A2662" s="198"/>
      <c r="D2662" s="1"/>
      <c r="E2662" s="1"/>
      <c r="F2662" s="187"/>
      <c r="G2662" s="187"/>
      <c r="H2662" s="80" t="str">
        <f>IF(ISERROR(IF(ISERROR(VLOOKUP((LEFT(D2662,2)),'Fed. Agency Identifier Table'!A$2:C$63,3,FALSE)),(VLOOKUP((LEFT(D2662,1)),'Fed. Agency Identifier Table'!A$2:C$63,3,FALSE)),(VLOOKUP((LEFT(D2662,2)),'Fed. Agency Identifier Table'!A$2:C$63,3,FALSE)))),"",(IF(ISERROR(VLOOKUP((LEFT(D2662,2)),'Fed. Agency Identifier Table'!A$2:C$63,3,FALSE)),(VLOOKUP((LEFT(D2662,1)),'Fed. Agency Identifier Table'!A$2:C$63,3,FALSE)),(VLOOKUP((LEFT(D2662,2)),'Fed. Agency Identifier Table'!A$2:C$63,3,FALSE)))))</f>
        <v/>
      </c>
      <c r="I2662" s="150" t="str">
        <f>IF(ISNUMBER(SEARCH("*.unk*",D2662)),"Other Federal Awards",IF(ISERROR(VLOOKUP(D2662,'CFDA Program Titles Table'!A$2:C$2607,3,FALSE)),"",VLOOKUP(D2662,'CFDA Program Titles Table'!A$2:C$2607,3,FALSE)))</f>
        <v/>
      </c>
      <c r="J2662" s="70"/>
      <c r="K2662" s="70"/>
      <c r="L2662" s="2"/>
      <c r="M2662" s="10"/>
      <c r="N2662" s="10"/>
      <c r="R2662" s="17"/>
      <c r="S2662" s="106" t="str">
        <f>IFERROR(IF(J2662="Y", "Research And Development Programs Cluster:", VLOOKUP(D2662,'Cluster Info'!$A$2:$B$113,2,FALSE)), "Non Cluster:")</f>
        <v>Non Cluster:</v>
      </c>
      <c r="T2662" s="106">
        <f t="shared" si="205"/>
        <v>0</v>
      </c>
      <c r="U2662" s="106">
        <f t="shared" si="207"/>
        <v>0</v>
      </c>
      <c r="V2662" s="106">
        <f t="shared" si="208"/>
        <v>0</v>
      </c>
      <c r="W2662" s="119">
        <f t="shared" si="206"/>
        <v>0</v>
      </c>
      <c r="X2662" s="106">
        <f t="shared" si="209"/>
        <v>0</v>
      </c>
    </row>
    <row r="2663" spans="1:24" ht="14">
      <c r="A2663" s="198"/>
      <c r="D2663" s="1"/>
      <c r="E2663" s="1"/>
      <c r="F2663" s="187"/>
      <c r="G2663" s="187"/>
      <c r="H2663" s="80" t="str">
        <f>IF(ISERROR(IF(ISERROR(VLOOKUP((LEFT(D2663,2)),'Fed. Agency Identifier Table'!A$2:C$63,3,FALSE)),(VLOOKUP((LEFT(D2663,1)),'Fed. Agency Identifier Table'!A$2:C$63,3,FALSE)),(VLOOKUP((LEFT(D2663,2)),'Fed. Agency Identifier Table'!A$2:C$63,3,FALSE)))),"",(IF(ISERROR(VLOOKUP((LEFT(D2663,2)),'Fed. Agency Identifier Table'!A$2:C$63,3,FALSE)),(VLOOKUP((LEFT(D2663,1)),'Fed. Agency Identifier Table'!A$2:C$63,3,FALSE)),(VLOOKUP((LEFT(D2663,2)),'Fed. Agency Identifier Table'!A$2:C$63,3,FALSE)))))</f>
        <v/>
      </c>
      <c r="I2663" s="150" t="str">
        <f>IF(ISNUMBER(SEARCH("*.unk*",D2663)),"Other Federal Awards",IF(ISERROR(VLOOKUP(D2663,'CFDA Program Titles Table'!A$2:C$2607,3,FALSE)),"",VLOOKUP(D2663,'CFDA Program Titles Table'!A$2:C$2607,3,FALSE)))</f>
        <v/>
      </c>
      <c r="J2663" s="70"/>
      <c r="K2663" s="70"/>
      <c r="L2663" s="2"/>
      <c r="M2663" s="10"/>
      <c r="N2663" s="10"/>
      <c r="R2663" s="17"/>
      <c r="S2663" s="106" t="str">
        <f>IFERROR(IF(J2663="Y", "Research And Development Programs Cluster:", VLOOKUP(D2663,'Cluster Info'!$A$2:$B$113,2,FALSE)), "Non Cluster:")</f>
        <v>Non Cluster:</v>
      </c>
      <c r="T2663" s="106">
        <f t="shared" si="205"/>
        <v>0</v>
      </c>
      <c r="U2663" s="106">
        <f t="shared" si="207"/>
        <v>0</v>
      </c>
      <c r="V2663" s="106">
        <f t="shared" si="208"/>
        <v>0</v>
      </c>
      <c r="W2663" s="119">
        <f t="shared" si="206"/>
        <v>0</v>
      </c>
      <c r="X2663" s="106">
        <f t="shared" si="209"/>
        <v>0</v>
      </c>
    </row>
    <row r="2664" spans="1:24" ht="14">
      <c r="A2664" s="198"/>
      <c r="D2664" s="1"/>
      <c r="E2664" s="1"/>
      <c r="F2664" s="187"/>
      <c r="G2664" s="187"/>
      <c r="H2664" s="80" t="str">
        <f>IF(ISERROR(IF(ISERROR(VLOOKUP((LEFT(D2664,2)),'Fed. Agency Identifier Table'!A$2:C$63,3,FALSE)),(VLOOKUP((LEFT(D2664,1)),'Fed. Agency Identifier Table'!A$2:C$63,3,FALSE)),(VLOOKUP((LEFT(D2664,2)),'Fed. Agency Identifier Table'!A$2:C$63,3,FALSE)))),"",(IF(ISERROR(VLOOKUP((LEFT(D2664,2)),'Fed. Agency Identifier Table'!A$2:C$63,3,FALSE)),(VLOOKUP((LEFT(D2664,1)),'Fed. Agency Identifier Table'!A$2:C$63,3,FALSE)),(VLOOKUP((LEFT(D2664,2)),'Fed. Agency Identifier Table'!A$2:C$63,3,FALSE)))))</f>
        <v/>
      </c>
      <c r="I2664" s="150" t="str">
        <f>IF(ISNUMBER(SEARCH("*.unk*",D2664)),"Other Federal Awards",IF(ISERROR(VLOOKUP(D2664,'CFDA Program Titles Table'!A$2:C$2607,3,FALSE)),"",VLOOKUP(D2664,'CFDA Program Titles Table'!A$2:C$2607,3,FALSE)))</f>
        <v/>
      </c>
      <c r="J2664" s="70"/>
      <c r="K2664" s="70"/>
      <c r="L2664" s="2"/>
      <c r="M2664" s="10"/>
      <c r="N2664" s="10"/>
      <c r="R2664" s="17"/>
      <c r="S2664" s="106" t="str">
        <f>IFERROR(IF(J2664="Y", "Research And Development Programs Cluster:", VLOOKUP(D2664,'Cluster Info'!$A$2:$B$113,2,FALSE)), "Non Cluster:")</f>
        <v>Non Cluster:</v>
      </c>
      <c r="T2664" s="106">
        <f t="shared" si="205"/>
        <v>0</v>
      </c>
      <c r="U2664" s="106">
        <f t="shared" si="207"/>
        <v>0</v>
      </c>
      <c r="V2664" s="106">
        <f t="shared" si="208"/>
        <v>0</v>
      </c>
      <c r="W2664" s="119">
        <f t="shared" si="206"/>
        <v>0</v>
      </c>
      <c r="X2664" s="106">
        <f t="shared" si="209"/>
        <v>0</v>
      </c>
    </row>
    <row r="2665" spans="1:24" ht="14">
      <c r="A2665" s="198"/>
      <c r="D2665" s="1"/>
      <c r="E2665" s="1"/>
      <c r="F2665" s="187"/>
      <c r="G2665" s="187"/>
      <c r="H2665" s="80" t="str">
        <f>IF(ISERROR(IF(ISERROR(VLOOKUP((LEFT(D2665,2)),'Fed. Agency Identifier Table'!A$2:C$63,3,FALSE)),(VLOOKUP((LEFT(D2665,1)),'Fed. Agency Identifier Table'!A$2:C$63,3,FALSE)),(VLOOKUP((LEFT(D2665,2)),'Fed. Agency Identifier Table'!A$2:C$63,3,FALSE)))),"",(IF(ISERROR(VLOOKUP((LEFT(D2665,2)),'Fed. Agency Identifier Table'!A$2:C$63,3,FALSE)),(VLOOKUP((LEFT(D2665,1)),'Fed. Agency Identifier Table'!A$2:C$63,3,FALSE)),(VLOOKUP((LEFT(D2665,2)),'Fed. Agency Identifier Table'!A$2:C$63,3,FALSE)))))</f>
        <v/>
      </c>
      <c r="I2665" s="150" t="str">
        <f>IF(ISNUMBER(SEARCH("*.unk*",D2665)),"Other Federal Awards",IF(ISERROR(VLOOKUP(D2665,'CFDA Program Titles Table'!A$2:C$2607,3,FALSE)),"",VLOOKUP(D2665,'CFDA Program Titles Table'!A$2:C$2607,3,FALSE)))</f>
        <v/>
      </c>
      <c r="J2665" s="70"/>
      <c r="K2665" s="70"/>
      <c r="L2665" s="2"/>
      <c r="M2665" s="10"/>
      <c r="N2665" s="10"/>
      <c r="R2665" s="17"/>
      <c r="S2665" s="106" t="str">
        <f>IFERROR(IF(J2665="Y", "Research And Development Programs Cluster:", VLOOKUP(D2665,'Cluster Info'!$A$2:$B$113,2,FALSE)), "Non Cluster:")</f>
        <v>Non Cluster:</v>
      </c>
      <c r="T2665" s="106">
        <f t="shared" si="205"/>
        <v>0</v>
      </c>
      <c r="U2665" s="106">
        <f t="shared" si="207"/>
        <v>0</v>
      </c>
      <c r="V2665" s="106">
        <f t="shared" si="208"/>
        <v>0</v>
      </c>
      <c r="W2665" s="119">
        <f t="shared" si="206"/>
        <v>0</v>
      </c>
      <c r="X2665" s="106">
        <f t="shared" si="209"/>
        <v>0</v>
      </c>
    </row>
    <row r="2666" spans="1:24" ht="14">
      <c r="A2666" s="198"/>
      <c r="D2666" s="1"/>
      <c r="E2666" s="1"/>
      <c r="F2666" s="187"/>
      <c r="G2666" s="187"/>
      <c r="H2666" s="80" t="str">
        <f>IF(ISERROR(IF(ISERROR(VLOOKUP((LEFT(D2666,2)),'Fed. Agency Identifier Table'!A$2:C$63,3,FALSE)),(VLOOKUP((LEFT(D2666,1)),'Fed. Agency Identifier Table'!A$2:C$63,3,FALSE)),(VLOOKUP((LEFT(D2666,2)),'Fed. Agency Identifier Table'!A$2:C$63,3,FALSE)))),"",(IF(ISERROR(VLOOKUP((LEFT(D2666,2)),'Fed. Agency Identifier Table'!A$2:C$63,3,FALSE)),(VLOOKUP((LEFT(D2666,1)),'Fed. Agency Identifier Table'!A$2:C$63,3,FALSE)),(VLOOKUP((LEFT(D2666,2)),'Fed. Agency Identifier Table'!A$2:C$63,3,FALSE)))))</f>
        <v/>
      </c>
      <c r="I2666" s="150" t="str">
        <f>IF(ISNUMBER(SEARCH("*.unk*",D2666)),"Other Federal Awards",IF(ISERROR(VLOOKUP(D2666,'CFDA Program Titles Table'!A$2:C$2607,3,FALSE)),"",VLOOKUP(D2666,'CFDA Program Titles Table'!A$2:C$2607,3,FALSE)))</f>
        <v/>
      </c>
      <c r="J2666" s="70"/>
      <c r="K2666" s="70"/>
      <c r="L2666" s="2"/>
      <c r="M2666" s="10"/>
      <c r="N2666" s="10"/>
      <c r="R2666" s="17"/>
      <c r="S2666" s="106" t="str">
        <f>IFERROR(IF(J2666="Y", "Research And Development Programs Cluster:", VLOOKUP(D2666,'Cluster Info'!$A$2:$B$113,2,FALSE)), "Non Cluster:")</f>
        <v>Non Cluster:</v>
      </c>
      <c r="T2666" s="106">
        <f t="shared" si="205"/>
        <v>0</v>
      </c>
      <c r="U2666" s="106">
        <f t="shared" si="207"/>
        <v>0</v>
      </c>
      <c r="V2666" s="106">
        <f t="shared" si="208"/>
        <v>0</v>
      </c>
      <c r="W2666" s="119">
        <f t="shared" si="206"/>
        <v>0</v>
      </c>
      <c r="X2666" s="106">
        <f t="shared" si="209"/>
        <v>0</v>
      </c>
    </row>
    <row r="2667" spans="1:24" ht="14">
      <c r="A2667" s="198"/>
      <c r="D2667" s="1"/>
      <c r="E2667" s="1"/>
      <c r="F2667" s="187"/>
      <c r="G2667" s="187"/>
      <c r="H2667" s="80" t="str">
        <f>IF(ISERROR(IF(ISERROR(VLOOKUP((LEFT(D2667,2)),'Fed. Agency Identifier Table'!A$2:C$63,3,FALSE)),(VLOOKUP((LEFT(D2667,1)),'Fed. Agency Identifier Table'!A$2:C$63,3,FALSE)),(VLOOKUP((LEFT(D2667,2)),'Fed. Agency Identifier Table'!A$2:C$63,3,FALSE)))),"",(IF(ISERROR(VLOOKUP((LEFT(D2667,2)),'Fed. Agency Identifier Table'!A$2:C$63,3,FALSE)),(VLOOKUP((LEFT(D2667,1)),'Fed. Agency Identifier Table'!A$2:C$63,3,FALSE)),(VLOOKUP((LEFT(D2667,2)),'Fed. Agency Identifier Table'!A$2:C$63,3,FALSE)))))</f>
        <v/>
      </c>
      <c r="I2667" s="150" t="str">
        <f>IF(ISNUMBER(SEARCH("*.unk*",D2667)),"Other Federal Awards",IF(ISERROR(VLOOKUP(D2667,'CFDA Program Titles Table'!A$2:C$2607,3,FALSE)),"",VLOOKUP(D2667,'CFDA Program Titles Table'!A$2:C$2607,3,FALSE)))</f>
        <v/>
      </c>
      <c r="J2667" s="70"/>
      <c r="K2667" s="70"/>
      <c r="L2667" s="2"/>
      <c r="M2667" s="10"/>
      <c r="N2667" s="10"/>
      <c r="R2667" s="17"/>
      <c r="S2667" s="106" t="str">
        <f>IFERROR(IF(J2667="Y", "Research And Development Programs Cluster:", VLOOKUP(D2667,'Cluster Info'!$A$2:$B$113,2,FALSE)), "Non Cluster:")</f>
        <v>Non Cluster:</v>
      </c>
      <c r="T2667" s="106">
        <f t="shared" si="205"/>
        <v>0</v>
      </c>
      <c r="U2667" s="106">
        <f t="shared" si="207"/>
        <v>0</v>
      </c>
      <c r="V2667" s="106">
        <f t="shared" si="208"/>
        <v>0</v>
      </c>
      <c r="W2667" s="119">
        <f t="shared" si="206"/>
        <v>0</v>
      </c>
      <c r="X2667" s="106">
        <f t="shared" si="209"/>
        <v>0</v>
      </c>
    </row>
    <row r="2668" spans="1:24" ht="14">
      <c r="A2668" s="198"/>
      <c r="D2668" s="1"/>
      <c r="E2668" s="1"/>
      <c r="F2668" s="187"/>
      <c r="G2668" s="187"/>
      <c r="H2668" s="80" t="str">
        <f>IF(ISERROR(IF(ISERROR(VLOOKUP((LEFT(D2668,2)),'Fed. Agency Identifier Table'!A$2:C$63,3,FALSE)),(VLOOKUP((LEFT(D2668,1)),'Fed. Agency Identifier Table'!A$2:C$63,3,FALSE)),(VLOOKUP((LEFT(D2668,2)),'Fed. Agency Identifier Table'!A$2:C$63,3,FALSE)))),"",(IF(ISERROR(VLOOKUP((LEFT(D2668,2)),'Fed. Agency Identifier Table'!A$2:C$63,3,FALSE)),(VLOOKUP((LEFT(D2668,1)),'Fed. Agency Identifier Table'!A$2:C$63,3,FALSE)),(VLOOKUP((LEFT(D2668,2)),'Fed. Agency Identifier Table'!A$2:C$63,3,FALSE)))))</f>
        <v/>
      </c>
      <c r="I2668" s="150" t="str">
        <f>IF(ISNUMBER(SEARCH("*.unk*",D2668)),"Other Federal Awards",IF(ISERROR(VLOOKUP(D2668,'CFDA Program Titles Table'!A$2:C$2607,3,FALSE)),"",VLOOKUP(D2668,'CFDA Program Titles Table'!A$2:C$2607,3,FALSE)))</f>
        <v/>
      </c>
      <c r="J2668" s="70"/>
      <c r="K2668" s="70"/>
      <c r="L2668" s="2"/>
      <c r="M2668" s="10"/>
      <c r="N2668" s="10"/>
      <c r="R2668" s="17"/>
      <c r="S2668" s="106" t="str">
        <f>IFERROR(IF(J2668="Y", "Research And Development Programs Cluster:", VLOOKUP(D2668,'Cluster Info'!$A$2:$B$113,2,FALSE)), "Non Cluster:")</f>
        <v>Non Cluster:</v>
      </c>
      <c r="T2668" s="106">
        <f t="shared" si="205"/>
        <v>0</v>
      </c>
      <c r="U2668" s="106">
        <f t="shared" si="207"/>
        <v>0</v>
      </c>
      <c r="V2668" s="106">
        <f t="shared" si="208"/>
        <v>0</v>
      </c>
      <c r="W2668" s="119">
        <f t="shared" si="206"/>
        <v>0</v>
      </c>
      <c r="X2668" s="106">
        <f t="shared" si="209"/>
        <v>0</v>
      </c>
    </row>
    <row r="2669" spans="1:24" ht="14">
      <c r="A2669" s="198"/>
      <c r="D2669" s="1"/>
      <c r="E2669" s="1"/>
      <c r="F2669" s="187"/>
      <c r="G2669" s="187"/>
      <c r="H2669" s="80" t="str">
        <f>IF(ISERROR(IF(ISERROR(VLOOKUP((LEFT(D2669,2)),'Fed. Agency Identifier Table'!A$2:C$63,3,FALSE)),(VLOOKUP((LEFT(D2669,1)),'Fed. Agency Identifier Table'!A$2:C$63,3,FALSE)),(VLOOKUP((LEFT(D2669,2)),'Fed. Agency Identifier Table'!A$2:C$63,3,FALSE)))),"",(IF(ISERROR(VLOOKUP((LEFT(D2669,2)),'Fed. Agency Identifier Table'!A$2:C$63,3,FALSE)),(VLOOKUP((LEFT(D2669,1)),'Fed. Agency Identifier Table'!A$2:C$63,3,FALSE)),(VLOOKUP((LEFT(D2669,2)),'Fed. Agency Identifier Table'!A$2:C$63,3,FALSE)))))</f>
        <v/>
      </c>
      <c r="I2669" s="150" t="str">
        <f>IF(ISNUMBER(SEARCH("*.unk*",D2669)),"Other Federal Awards",IF(ISERROR(VLOOKUP(D2669,'CFDA Program Titles Table'!A$2:C$2607,3,FALSE)),"",VLOOKUP(D2669,'CFDA Program Titles Table'!A$2:C$2607,3,FALSE)))</f>
        <v/>
      </c>
      <c r="J2669" s="70"/>
      <c r="K2669" s="70"/>
      <c r="L2669" s="2"/>
      <c r="M2669" s="10"/>
      <c r="N2669" s="10"/>
      <c r="R2669" s="17"/>
      <c r="S2669" s="106" t="str">
        <f>IFERROR(IF(J2669="Y", "Research And Development Programs Cluster:", VLOOKUP(D2669,'Cluster Info'!$A$2:$B$113,2,FALSE)), "Non Cluster:")</f>
        <v>Non Cluster:</v>
      </c>
      <c r="T2669" s="106">
        <f t="shared" si="205"/>
        <v>0</v>
      </c>
      <c r="U2669" s="106">
        <f t="shared" si="207"/>
        <v>0</v>
      </c>
      <c r="V2669" s="106">
        <f t="shared" si="208"/>
        <v>0</v>
      </c>
      <c r="W2669" s="119">
        <f t="shared" si="206"/>
        <v>0</v>
      </c>
      <c r="X2669" s="106">
        <f t="shared" si="209"/>
        <v>0</v>
      </c>
    </row>
    <row r="2670" spans="1:24" ht="14">
      <c r="A2670" s="198"/>
      <c r="D2670" s="1"/>
      <c r="E2670" s="1"/>
      <c r="F2670" s="187"/>
      <c r="G2670" s="187"/>
      <c r="H2670" s="80" t="str">
        <f>IF(ISERROR(IF(ISERROR(VLOOKUP((LEFT(D2670,2)),'Fed. Agency Identifier Table'!A$2:C$63,3,FALSE)),(VLOOKUP((LEFT(D2670,1)),'Fed. Agency Identifier Table'!A$2:C$63,3,FALSE)),(VLOOKUP((LEFT(D2670,2)),'Fed. Agency Identifier Table'!A$2:C$63,3,FALSE)))),"",(IF(ISERROR(VLOOKUP((LEFT(D2670,2)),'Fed. Agency Identifier Table'!A$2:C$63,3,FALSE)),(VLOOKUP((LEFT(D2670,1)),'Fed. Agency Identifier Table'!A$2:C$63,3,FALSE)),(VLOOKUP((LEFT(D2670,2)),'Fed. Agency Identifier Table'!A$2:C$63,3,FALSE)))))</f>
        <v/>
      </c>
      <c r="I2670" s="150" t="str">
        <f>IF(ISNUMBER(SEARCH("*.unk*",D2670)),"Other Federal Awards",IF(ISERROR(VLOOKUP(D2670,'CFDA Program Titles Table'!A$2:C$2607,3,FALSE)),"",VLOOKUP(D2670,'CFDA Program Titles Table'!A$2:C$2607,3,FALSE)))</f>
        <v/>
      </c>
      <c r="J2670" s="70"/>
      <c r="K2670" s="70"/>
      <c r="L2670" s="2"/>
      <c r="M2670" s="10"/>
      <c r="N2670" s="10"/>
      <c r="R2670" s="17"/>
      <c r="S2670" s="106" t="str">
        <f>IFERROR(IF(J2670="Y", "Research And Development Programs Cluster:", VLOOKUP(D2670,'Cluster Info'!$A$2:$B$113,2,FALSE)), "Non Cluster:")</f>
        <v>Non Cluster:</v>
      </c>
      <c r="T2670" s="106">
        <f t="shared" si="205"/>
        <v>0</v>
      </c>
      <c r="U2670" s="106">
        <f t="shared" si="207"/>
        <v>0</v>
      </c>
      <c r="V2670" s="106">
        <f t="shared" si="208"/>
        <v>0</v>
      </c>
      <c r="W2670" s="119">
        <f t="shared" si="206"/>
        <v>0</v>
      </c>
      <c r="X2670" s="106">
        <f t="shared" si="209"/>
        <v>0</v>
      </c>
    </row>
    <row r="2671" spans="1:24" ht="14">
      <c r="A2671" s="198"/>
      <c r="D2671" s="1"/>
      <c r="E2671" s="1"/>
      <c r="F2671" s="187"/>
      <c r="G2671" s="187"/>
      <c r="H2671" s="80" t="str">
        <f>IF(ISERROR(IF(ISERROR(VLOOKUP((LEFT(D2671,2)),'Fed. Agency Identifier Table'!A$2:C$63,3,FALSE)),(VLOOKUP((LEFT(D2671,1)),'Fed. Agency Identifier Table'!A$2:C$63,3,FALSE)),(VLOOKUP((LEFT(D2671,2)),'Fed. Agency Identifier Table'!A$2:C$63,3,FALSE)))),"",(IF(ISERROR(VLOOKUP((LEFT(D2671,2)),'Fed. Agency Identifier Table'!A$2:C$63,3,FALSE)),(VLOOKUP((LEFT(D2671,1)),'Fed. Agency Identifier Table'!A$2:C$63,3,FALSE)),(VLOOKUP((LEFT(D2671,2)),'Fed. Agency Identifier Table'!A$2:C$63,3,FALSE)))))</f>
        <v/>
      </c>
      <c r="I2671" s="150" t="str">
        <f>IF(ISNUMBER(SEARCH("*.unk*",D2671)),"Other Federal Awards",IF(ISERROR(VLOOKUP(D2671,'CFDA Program Titles Table'!A$2:C$2607,3,FALSE)),"",VLOOKUP(D2671,'CFDA Program Titles Table'!A$2:C$2607,3,FALSE)))</f>
        <v/>
      </c>
      <c r="J2671" s="70"/>
      <c r="K2671" s="70"/>
      <c r="L2671" s="2"/>
      <c r="M2671" s="10"/>
      <c r="N2671" s="10"/>
      <c r="R2671" s="17"/>
      <c r="S2671" s="106" t="str">
        <f>IFERROR(IF(J2671="Y", "Research And Development Programs Cluster:", VLOOKUP(D2671,'Cluster Info'!$A$2:$B$113,2,FALSE)), "Non Cluster:")</f>
        <v>Non Cluster:</v>
      </c>
      <c r="T2671" s="106">
        <f t="shared" si="205"/>
        <v>0</v>
      </c>
      <c r="U2671" s="106">
        <f t="shared" si="207"/>
        <v>0</v>
      </c>
      <c r="V2671" s="106">
        <f t="shared" si="208"/>
        <v>0</v>
      </c>
      <c r="W2671" s="119">
        <f t="shared" si="206"/>
        <v>0</v>
      </c>
      <c r="X2671" s="106">
        <f t="shared" si="209"/>
        <v>0</v>
      </c>
    </row>
    <row r="2672" spans="1:24" ht="14">
      <c r="A2672" s="198"/>
      <c r="D2672" s="1"/>
      <c r="E2672" s="1"/>
      <c r="F2672" s="187"/>
      <c r="G2672" s="187"/>
      <c r="H2672" s="80" t="str">
        <f>IF(ISERROR(IF(ISERROR(VLOOKUP((LEFT(D2672,2)),'Fed. Agency Identifier Table'!A$2:C$63,3,FALSE)),(VLOOKUP((LEFT(D2672,1)),'Fed. Agency Identifier Table'!A$2:C$63,3,FALSE)),(VLOOKUP((LEFT(D2672,2)),'Fed. Agency Identifier Table'!A$2:C$63,3,FALSE)))),"",(IF(ISERROR(VLOOKUP((LEFT(D2672,2)),'Fed. Agency Identifier Table'!A$2:C$63,3,FALSE)),(VLOOKUP((LEFT(D2672,1)),'Fed. Agency Identifier Table'!A$2:C$63,3,FALSE)),(VLOOKUP((LEFT(D2672,2)),'Fed. Agency Identifier Table'!A$2:C$63,3,FALSE)))))</f>
        <v/>
      </c>
      <c r="I2672" s="150" t="str">
        <f>IF(ISNUMBER(SEARCH("*.unk*",D2672)),"Other Federal Awards",IF(ISERROR(VLOOKUP(D2672,'CFDA Program Titles Table'!A$2:C$2607,3,FALSE)),"",VLOOKUP(D2672,'CFDA Program Titles Table'!A$2:C$2607,3,FALSE)))</f>
        <v/>
      </c>
      <c r="J2672" s="70"/>
      <c r="K2672" s="70"/>
      <c r="L2672" s="2"/>
      <c r="M2672" s="10"/>
      <c r="N2672" s="10"/>
      <c r="R2672" s="17"/>
      <c r="S2672" s="106" t="str">
        <f>IFERROR(IF(J2672="Y", "Research And Development Programs Cluster:", VLOOKUP(D2672,'Cluster Info'!$A$2:$B$113,2,FALSE)), "Non Cluster:")</f>
        <v>Non Cluster:</v>
      </c>
      <c r="T2672" s="106">
        <f t="shared" si="205"/>
        <v>0</v>
      </c>
      <c r="U2672" s="106">
        <f t="shared" si="207"/>
        <v>0</v>
      </c>
      <c r="V2672" s="106">
        <f t="shared" si="208"/>
        <v>0</v>
      </c>
      <c r="W2672" s="119">
        <f t="shared" si="206"/>
        <v>0</v>
      </c>
      <c r="X2672" s="106">
        <f t="shared" si="209"/>
        <v>0</v>
      </c>
    </row>
    <row r="2673" spans="1:24" ht="14">
      <c r="A2673" s="198"/>
      <c r="D2673" s="1"/>
      <c r="E2673" s="1"/>
      <c r="F2673" s="187"/>
      <c r="G2673" s="187"/>
      <c r="H2673" s="80" t="str">
        <f>IF(ISERROR(IF(ISERROR(VLOOKUP((LEFT(D2673,2)),'Fed. Agency Identifier Table'!A$2:C$63,3,FALSE)),(VLOOKUP((LEFT(D2673,1)),'Fed. Agency Identifier Table'!A$2:C$63,3,FALSE)),(VLOOKUP((LEFT(D2673,2)),'Fed. Agency Identifier Table'!A$2:C$63,3,FALSE)))),"",(IF(ISERROR(VLOOKUP((LEFT(D2673,2)),'Fed. Agency Identifier Table'!A$2:C$63,3,FALSE)),(VLOOKUP((LEFT(D2673,1)),'Fed. Agency Identifier Table'!A$2:C$63,3,FALSE)),(VLOOKUP((LEFT(D2673,2)),'Fed. Agency Identifier Table'!A$2:C$63,3,FALSE)))))</f>
        <v/>
      </c>
      <c r="I2673" s="150" t="str">
        <f>IF(ISNUMBER(SEARCH("*.unk*",D2673)),"Other Federal Awards",IF(ISERROR(VLOOKUP(D2673,'CFDA Program Titles Table'!A$2:C$2607,3,FALSE)),"",VLOOKUP(D2673,'CFDA Program Titles Table'!A$2:C$2607,3,FALSE)))</f>
        <v/>
      </c>
      <c r="J2673" s="70"/>
      <c r="K2673" s="70"/>
      <c r="L2673" s="2"/>
      <c r="M2673" s="10"/>
      <c r="N2673" s="10"/>
      <c r="R2673" s="17"/>
      <c r="S2673" s="106" t="str">
        <f>IFERROR(IF(J2673="Y", "Research And Development Programs Cluster:", VLOOKUP(D2673,'Cluster Info'!$A$2:$B$113,2,FALSE)), "Non Cluster:")</f>
        <v>Non Cluster:</v>
      </c>
      <c r="T2673" s="106">
        <f t="shared" si="205"/>
        <v>0</v>
      </c>
      <c r="U2673" s="106">
        <f t="shared" si="207"/>
        <v>0</v>
      </c>
      <c r="V2673" s="106">
        <f t="shared" si="208"/>
        <v>0</v>
      </c>
      <c r="W2673" s="119">
        <f t="shared" si="206"/>
        <v>0</v>
      </c>
      <c r="X2673" s="106">
        <f t="shared" si="209"/>
        <v>0</v>
      </c>
    </row>
    <row r="2674" spans="1:24" ht="14">
      <c r="A2674" s="198"/>
      <c r="D2674" s="1"/>
      <c r="E2674" s="1"/>
      <c r="F2674" s="187"/>
      <c r="G2674" s="187"/>
      <c r="H2674" s="80" t="str">
        <f>IF(ISERROR(IF(ISERROR(VLOOKUP((LEFT(D2674,2)),'Fed. Agency Identifier Table'!A$2:C$63,3,FALSE)),(VLOOKUP((LEFT(D2674,1)),'Fed. Agency Identifier Table'!A$2:C$63,3,FALSE)),(VLOOKUP((LEFT(D2674,2)),'Fed. Agency Identifier Table'!A$2:C$63,3,FALSE)))),"",(IF(ISERROR(VLOOKUP((LEFT(D2674,2)),'Fed. Agency Identifier Table'!A$2:C$63,3,FALSE)),(VLOOKUP((LEFT(D2674,1)),'Fed. Agency Identifier Table'!A$2:C$63,3,FALSE)),(VLOOKUP((LEFT(D2674,2)),'Fed. Agency Identifier Table'!A$2:C$63,3,FALSE)))))</f>
        <v/>
      </c>
      <c r="I2674" s="150" t="str">
        <f>IF(ISNUMBER(SEARCH("*.unk*",D2674)),"Other Federal Awards",IF(ISERROR(VLOOKUP(D2674,'CFDA Program Titles Table'!A$2:C$2607,3,FALSE)),"",VLOOKUP(D2674,'CFDA Program Titles Table'!A$2:C$2607,3,FALSE)))</f>
        <v/>
      </c>
      <c r="J2674" s="70"/>
      <c r="K2674" s="70"/>
      <c r="L2674" s="2"/>
      <c r="M2674" s="10"/>
      <c r="N2674" s="10"/>
      <c r="R2674" s="17"/>
      <c r="S2674" s="106" t="str">
        <f>IFERROR(IF(J2674="Y", "Research And Development Programs Cluster:", VLOOKUP(D2674,'Cluster Info'!$A$2:$B$113,2,FALSE)), "Non Cluster:")</f>
        <v>Non Cluster:</v>
      </c>
      <c r="T2674" s="106">
        <f t="shared" si="205"/>
        <v>0</v>
      </c>
      <c r="U2674" s="106">
        <f t="shared" si="207"/>
        <v>0</v>
      </c>
      <c r="V2674" s="106">
        <f t="shared" si="208"/>
        <v>0</v>
      </c>
      <c r="W2674" s="119">
        <f t="shared" si="206"/>
        <v>0</v>
      </c>
      <c r="X2674" s="106">
        <f t="shared" si="209"/>
        <v>0</v>
      </c>
    </row>
    <row r="2675" spans="1:24" ht="14">
      <c r="A2675" s="198"/>
      <c r="D2675" s="1"/>
      <c r="E2675" s="1"/>
      <c r="F2675" s="187"/>
      <c r="G2675" s="187"/>
      <c r="H2675" s="80" t="str">
        <f>IF(ISERROR(IF(ISERROR(VLOOKUP((LEFT(D2675,2)),'Fed. Agency Identifier Table'!A$2:C$63,3,FALSE)),(VLOOKUP((LEFT(D2675,1)),'Fed. Agency Identifier Table'!A$2:C$63,3,FALSE)),(VLOOKUP((LEFT(D2675,2)),'Fed. Agency Identifier Table'!A$2:C$63,3,FALSE)))),"",(IF(ISERROR(VLOOKUP((LEFT(D2675,2)),'Fed. Agency Identifier Table'!A$2:C$63,3,FALSE)),(VLOOKUP((LEFT(D2675,1)),'Fed. Agency Identifier Table'!A$2:C$63,3,FALSE)),(VLOOKUP((LEFT(D2675,2)),'Fed. Agency Identifier Table'!A$2:C$63,3,FALSE)))))</f>
        <v/>
      </c>
      <c r="I2675" s="150" t="str">
        <f>IF(ISNUMBER(SEARCH("*.unk*",D2675)),"Other Federal Awards",IF(ISERROR(VLOOKUP(D2675,'CFDA Program Titles Table'!A$2:C$2607,3,FALSE)),"",VLOOKUP(D2675,'CFDA Program Titles Table'!A$2:C$2607,3,FALSE)))</f>
        <v/>
      </c>
      <c r="J2675" s="70"/>
      <c r="K2675" s="70"/>
      <c r="L2675" s="2"/>
      <c r="M2675" s="10"/>
      <c r="N2675" s="10"/>
      <c r="R2675" s="17"/>
      <c r="S2675" s="106" t="str">
        <f>IFERROR(IF(J2675="Y", "Research And Development Programs Cluster:", VLOOKUP(D2675,'Cluster Info'!$A$2:$B$113,2,FALSE)), "Non Cluster:")</f>
        <v>Non Cluster:</v>
      </c>
      <c r="T2675" s="106">
        <f t="shared" si="205"/>
        <v>0</v>
      </c>
      <c r="U2675" s="106">
        <f t="shared" si="207"/>
        <v>0</v>
      </c>
      <c r="V2675" s="106">
        <f t="shared" si="208"/>
        <v>0</v>
      </c>
      <c r="W2675" s="119">
        <f t="shared" si="206"/>
        <v>0</v>
      </c>
      <c r="X2675" s="106">
        <f t="shared" si="209"/>
        <v>0</v>
      </c>
    </row>
    <row r="2676" spans="1:24" ht="14">
      <c r="A2676" s="198"/>
      <c r="D2676" s="1"/>
      <c r="E2676" s="1"/>
      <c r="F2676" s="187"/>
      <c r="G2676" s="187"/>
      <c r="H2676" s="80" t="str">
        <f>IF(ISERROR(IF(ISERROR(VLOOKUP((LEFT(D2676,2)),'Fed. Agency Identifier Table'!A$2:C$63,3,FALSE)),(VLOOKUP((LEFT(D2676,1)),'Fed. Agency Identifier Table'!A$2:C$63,3,FALSE)),(VLOOKUP((LEFT(D2676,2)),'Fed. Agency Identifier Table'!A$2:C$63,3,FALSE)))),"",(IF(ISERROR(VLOOKUP((LEFT(D2676,2)),'Fed. Agency Identifier Table'!A$2:C$63,3,FALSE)),(VLOOKUP((LEFT(D2676,1)),'Fed. Agency Identifier Table'!A$2:C$63,3,FALSE)),(VLOOKUP((LEFT(D2676,2)),'Fed. Agency Identifier Table'!A$2:C$63,3,FALSE)))))</f>
        <v/>
      </c>
      <c r="I2676" s="150" t="str">
        <f>IF(ISNUMBER(SEARCH("*.unk*",D2676)),"Other Federal Awards",IF(ISERROR(VLOOKUP(D2676,'CFDA Program Titles Table'!A$2:C$2607,3,FALSE)),"",VLOOKUP(D2676,'CFDA Program Titles Table'!A$2:C$2607,3,FALSE)))</f>
        <v/>
      </c>
      <c r="J2676" s="70"/>
      <c r="K2676" s="70"/>
      <c r="L2676" s="2"/>
      <c r="M2676" s="10"/>
      <c r="N2676" s="10"/>
      <c r="R2676" s="17"/>
      <c r="S2676" s="106" t="str">
        <f>IFERROR(IF(J2676="Y", "Research And Development Programs Cluster:", VLOOKUP(D2676,'Cluster Info'!$A$2:$B$113,2,FALSE)), "Non Cluster:")</f>
        <v>Non Cluster:</v>
      </c>
      <c r="T2676" s="106">
        <f t="shared" si="205"/>
        <v>0</v>
      </c>
      <c r="U2676" s="106">
        <f t="shared" si="207"/>
        <v>0</v>
      </c>
      <c r="V2676" s="106">
        <f t="shared" si="208"/>
        <v>0</v>
      </c>
      <c r="W2676" s="119">
        <f t="shared" si="206"/>
        <v>0</v>
      </c>
      <c r="X2676" s="106">
        <f t="shared" si="209"/>
        <v>0</v>
      </c>
    </row>
    <row r="2677" spans="1:24" ht="14">
      <c r="A2677" s="198"/>
      <c r="D2677" s="1"/>
      <c r="E2677" s="1"/>
      <c r="F2677" s="187"/>
      <c r="G2677" s="187"/>
      <c r="H2677" s="80" t="str">
        <f>IF(ISERROR(IF(ISERROR(VLOOKUP((LEFT(D2677,2)),'Fed. Agency Identifier Table'!A$2:C$63,3,FALSE)),(VLOOKUP((LEFT(D2677,1)),'Fed. Agency Identifier Table'!A$2:C$63,3,FALSE)),(VLOOKUP((LEFT(D2677,2)),'Fed. Agency Identifier Table'!A$2:C$63,3,FALSE)))),"",(IF(ISERROR(VLOOKUP((LEFT(D2677,2)),'Fed. Agency Identifier Table'!A$2:C$63,3,FALSE)),(VLOOKUP((LEFT(D2677,1)),'Fed. Agency Identifier Table'!A$2:C$63,3,FALSE)),(VLOOKUP((LEFT(D2677,2)),'Fed. Agency Identifier Table'!A$2:C$63,3,FALSE)))))</f>
        <v/>
      </c>
      <c r="I2677" s="150" t="str">
        <f>IF(ISNUMBER(SEARCH("*.unk*",D2677)),"Other Federal Awards",IF(ISERROR(VLOOKUP(D2677,'CFDA Program Titles Table'!A$2:C$2607,3,FALSE)),"",VLOOKUP(D2677,'CFDA Program Titles Table'!A$2:C$2607,3,FALSE)))</f>
        <v/>
      </c>
      <c r="J2677" s="70"/>
      <c r="K2677" s="70"/>
      <c r="L2677" s="2"/>
      <c r="M2677" s="10"/>
      <c r="N2677" s="10"/>
      <c r="R2677" s="17"/>
      <c r="S2677" s="106" t="str">
        <f>IFERROR(IF(J2677="Y", "Research And Development Programs Cluster:", VLOOKUP(D2677,'Cluster Info'!$A$2:$B$113,2,FALSE)), "Non Cluster:")</f>
        <v>Non Cluster:</v>
      </c>
      <c r="T2677" s="106">
        <f t="shared" si="205"/>
        <v>0</v>
      </c>
      <c r="U2677" s="106">
        <f t="shared" si="207"/>
        <v>0</v>
      </c>
      <c r="V2677" s="106">
        <f t="shared" si="208"/>
        <v>0</v>
      </c>
      <c r="W2677" s="119">
        <f t="shared" si="206"/>
        <v>0</v>
      </c>
      <c r="X2677" s="106">
        <f t="shared" si="209"/>
        <v>0</v>
      </c>
    </row>
    <row r="2678" spans="1:24" ht="14">
      <c r="A2678" s="198"/>
      <c r="D2678" s="1"/>
      <c r="E2678" s="1"/>
      <c r="F2678" s="187"/>
      <c r="G2678" s="187"/>
      <c r="H2678" s="80" t="str">
        <f>IF(ISERROR(IF(ISERROR(VLOOKUP((LEFT(D2678,2)),'Fed. Agency Identifier Table'!A$2:C$63,3,FALSE)),(VLOOKUP((LEFT(D2678,1)),'Fed. Agency Identifier Table'!A$2:C$63,3,FALSE)),(VLOOKUP((LEFT(D2678,2)),'Fed. Agency Identifier Table'!A$2:C$63,3,FALSE)))),"",(IF(ISERROR(VLOOKUP((LEFT(D2678,2)),'Fed. Agency Identifier Table'!A$2:C$63,3,FALSE)),(VLOOKUP((LEFT(D2678,1)),'Fed. Agency Identifier Table'!A$2:C$63,3,FALSE)),(VLOOKUP((LEFT(D2678,2)),'Fed. Agency Identifier Table'!A$2:C$63,3,FALSE)))))</f>
        <v/>
      </c>
      <c r="I2678" s="150" t="str">
        <f>IF(ISNUMBER(SEARCH("*.unk*",D2678)),"Other Federal Awards",IF(ISERROR(VLOOKUP(D2678,'CFDA Program Titles Table'!A$2:C$2607,3,FALSE)),"",VLOOKUP(D2678,'CFDA Program Titles Table'!A$2:C$2607,3,FALSE)))</f>
        <v/>
      </c>
      <c r="J2678" s="70"/>
      <c r="K2678" s="70"/>
      <c r="L2678" s="2"/>
      <c r="M2678" s="10"/>
      <c r="N2678" s="10"/>
      <c r="R2678" s="17"/>
      <c r="S2678" s="106" t="str">
        <f>IFERROR(IF(J2678="Y", "Research And Development Programs Cluster:", VLOOKUP(D2678,'Cluster Info'!$A$2:$B$113,2,FALSE)), "Non Cluster:")</f>
        <v>Non Cluster:</v>
      </c>
      <c r="T2678" s="106">
        <f t="shared" si="205"/>
        <v>0</v>
      </c>
      <c r="U2678" s="106">
        <f t="shared" si="207"/>
        <v>0</v>
      </c>
      <c r="V2678" s="106">
        <f t="shared" si="208"/>
        <v>0</v>
      </c>
      <c r="W2678" s="119">
        <f t="shared" si="206"/>
        <v>0</v>
      </c>
      <c r="X2678" s="106">
        <f t="shared" si="209"/>
        <v>0</v>
      </c>
    </row>
    <row r="2679" spans="1:24" ht="14">
      <c r="A2679" s="198"/>
      <c r="D2679" s="1"/>
      <c r="E2679" s="1"/>
      <c r="F2679" s="187"/>
      <c r="G2679" s="187"/>
      <c r="H2679" s="80" t="str">
        <f>IF(ISERROR(IF(ISERROR(VLOOKUP((LEFT(D2679,2)),'Fed. Agency Identifier Table'!A$2:C$63,3,FALSE)),(VLOOKUP((LEFT(D2679,1)),'Fed. Agency Identifier Table'!A$2:C$63,3,FALSE)),(VLOOKUP((LEFT(D2679,2)),'Fed. Agency Identifier Table'!A$2:C$63,3,FALSE)))),"",(IF(ISERROR(VLOOKUP((LEFT(D2679,2)),'Fed. Agency Identifier Table'!A$2:C$63,3,FALSE)),(VLOOKUP((LEFT(D2679,1)),'Fed. Agency Identifier Table'!A$2:C$63,3,FALSE)),(VLOOKUP((LEFT(D2679,2)),'Fed. Agency Identifier Table'!A$2:C$63,3,FALSE)))))</f>
        <v/>
      </c>
      <c r="I2679" s="150" t="str">
        <f>IF(ISNUMBER(SEARCH("*.unk*",D2679)),"Other Federal Awards",IF(ISERROR(VLOOKUP(D2679,'CFDA Program Titles Table'!A$2:C$2607,3,FALSE)),"",VLOOKUP(D2679,'CFDA Program Titles Table'!A$2:C$2607,3,FALSE)))</f>
        <v/>
      </c>
      <c r="J2679" s="70"/>
      <c r="K2679" s="70"/>
      <c r="L2679" s="2"/>
      <c r="M2679" s="10"/>
      <c r="N2679" s="10"/>
      <c r="R2679" s="17"/>
      <c r="S2679" s="106" t="str">
        <f>IFERROR(IF(J2679="Y", "Research And Development Programs Cluster:", VLOOKUP(D2679,'Cluster Info'!$A$2:$B$113,2,FALSE)), "Non Cluster:")</f>
        <v>Non Cluster:</v>
      </c>
      <c r="T2679" s="106">
        <f t="shared" si="205"/>
        <v>0</v>
      </c>
      <c r="U2679" s="106">
        <f t="shared" si="207"/>
        <v>0</v>
      </c>
      <c r="V2679" s="106">
        <f t="shared" si="208"/>
        <v>0</v>
      </c>
      <c r="W2679" s="119">
        <f t="shared" si="206"/>
        <v>0</v>
      </c>
      <c r="X2679" s="106">
        <f t="shared" si="209"/>
        <v>0</v>
      </c>
    </row>
    <row r="2680" spans="1:24" ht="14">
      <c r="A2680" s="198"/>
      <c r="D2680" s="1"/>
      <c r="E2680" s="1"/>
      <c r="F2680" s="187"/>
      <c r="G2680" s="187"/>
      <c r="H2680" s="80" t="str">
        <f>IF(ISERROR(IF(ISERROR(VLOOKUP((LEFT(D2680,2)),'Fed. Agency Identifier Table'!A$2:C$63,3,FALSE)),(VLOOKUP((LEFT(D2680,1)),'Fed. Agency Identifier Table'!A$2:C$63,3,FALSE)),(VLOOKUP((LEFT(D2680,2)),'Fed. Agency Identifier Table'!A$2:C$63,3,FALSE)))),"",(IF(ISERROR(VLOOKUP((LEFT(D2680,2)),'Fed. Agency Identifier Table'!A$2:C$63,3,FALSE)),(VLOOKUP((LEFT(D2680,1)),'Fed. Agency Identifier Table'!A$2:C$63,3,FALSE)),(VLOOKUP((LEFT(D2680,2)),'Fed. Agency Identifier Table'!A$2:C$63,3,FALSE)))))</f>
        <v/>
      </c>
      <c r="I2680" s="150" t="str">
        <f>IF(ISNUMBER(SEARCH("*.unk*",D2680)),"Other Federal Awards",IF(ISERROR(VLOOKUP(D2680,'CFDA Program Titles Table'!A$2:C$2607,3,FALSE)),"",VLOOKUP(D2680,'CFDA Program Titles Table'!A$2:C$2607,3,FALSE)))</f>
        <v/>
      </c>
      <c r="J2680" s="70"/>
      <c r="K2680" s="70"/>
      <c r="L2680" s="2"/>
      <c r="M2680" s="10"/>
      <c r="N2680" s="10"/>
      <c r="R2680" s="17"/>
      <c r="S2680" s="106" t="str">
        <f>IFERROR(IF(J2680="Y", "Research And Development Programs Cluster:", VLOOKUP(D2680,'Cluster Info'!$A$2:$B$113,2,FALSE)), "Non Cluster:")</f>
        <v>Non Cluster:</v>
      </c>
      <c r="T2680" s="106">
        <f t="shared" si="205"/>
        <v>0</v>
      </c>
      <c r="U2680" s="106">
        <f t="shared" si="207"/>
        <v>0</v>
      </c>
      <c r="V2680" s="106">
        <f t="shared" si="208"/>
        <v>0</v>
      </c>
      <c r="W2680" s="119">
        <f t="shared" si="206"/>
        <v>0</v>
      </c>
      <c r="X2680" s="106">
        <f t="shared" si="209"/>
        <v>0</v>
      </c>
    </row>
    <row r="2681" spans="1:24" ht="14">
      <c r="A2681" s="198"/>
      <c r="D2681" s="1"/>
      <c r="E2681" s="1"/>
      <c r="F2681" s="187"/>
      <c r="G2681" s="187"/>
      <c r="H2681" s="80" t="str">
        <f>IF(ISERROR(IF(ISERROR(VLOOKUP((LEFT(D2681,2)),'Fed. Agency Identifier Table'!A$2:C$63,3,FALSE)),(VLOOKUP((LEFT(D2681,1)),'Fed. Agency Identifier Table'!A$2:C$63,3,FALSE)),(VLOOKUP((LEFT(D2681,2)),'Fed. Agency Identifier Table'!A$2:C$63,3,FALSE)))),"",(IF(ISERROR(VLOOKUP((LEFT(D2681,2)),'Fed. Agency Identifier Table'!A$2:C$63,3,FALSE)),(VLOOKUP((LEFT(D2681,1)),'Fed. Agency Identifier Table'!A$2:C$63,3,FALSE)),(VLOOKUP((LEFT(D2681,2)),'Fed. Agency Identifier Table'!A$2:C$63,3,FALSE)))))</f>
        <v/>
      </c>
      <c r="I2681" s="150" t="str">
        <f>IF(ISNUMBER(SEARCH("*.unk*",D2681)),"Other Federal Awards",IF(ISERROR(VLOOKUP(D2681,'CFDA Program Titles Table'!A$2:C$2607,3,FALSE)),"",VLOOKUP(D2681,'CFDA Program Titles Table'!A$2:C$2607,3,FALSE)))</f>
        <v/>
      </c>
      <c r="J2681" s="70"/>
      <c r="K2681" s="70"/>
      <c r="L2681" s="2"/>
      <c r="M2681" s="10"/>
      <c r="N2681" s="10"/>
      <c r="R2681" s="17"/>
      <c r="S2681" s="106" t="str">
        <f>IFERROR(IF(J2681="Y", "Research And Development Programs Cluster:", VLOOKUP(D2681,'Cluster Info'!$A$2:$B$113,2,FALSE)), "Non Cluster:")</f>
        <v>Non Cluster:</v>
      </c>
      <c r="T2681" s="106">
        <f t="shared" si="205"/>
        <v>0</v>
      </c>
      <c r="U2681" s="106">
        <f t="shared" si="207"/>
        <v>0</v>
      </c>
      <c r="V2681" s="106">
        <f t="shared" si="208"/>
        <v>0</v>
      </c>
      <c r="W2681" s="119">
        <f t="shared" si="206"/>
        <v>0</v>
      </c>
      <c r="X2681" s="106">
        <f t="shared" si="209"/>
        <v>0</v>
      </c>
    </row>
    <row r="2682" spans="1:24" ht="14">
      <c r="A2682" s="198"/>
      <c r="D2682" s="1"/>
      <c r="E2682" s="1"/>
      <c r="F2682" s="187"/>
      <c r="G2682" s="187"/>
      <c r="H2682" s="80" t="str">
        <f>IF(ISERROR(IF(ISERROR(VLOOKUP((LEFT(D2682,2)),'Fed. Agency Identifier Table'!A$2:C$63,3,FALSE)),(VLOOKUP((LEFT(D2682,1)),'Fed. Agency Identifier Table'!A$2:C$63,3,FALSE)),(VLOOKUP((LEFT(D2682,2)),'Fed. Agency Identifier Table'!A$2:C$63,3,FALSE)))),"",(IF(ISERROR(VLOOKUP((LEFT(D2682,2)),'Fed. Agency Identifier Table'!A$2:C$63,3,FALSE)),(VLOOKUP((LEFT(D2682,1)),'Fed. Agency Identifier Table'!A$2:C$63,3,FALSE)),(VLOOKUP((LEFT(D2682,2)),'Fed. Agency Identifier Table'!A$2:C$63,3,FALSE)))))</f>
        <v/>
      </c>
      <c r="I2682" s="150" t="str">
        <f>IF(ISNUMBER(SEARCH("*.unk*",D2682)),"Other Federal Awards",IF(ISERROR(VLOOKUP(D2682,'CFDA Program Titles Table'!A$2:C$2607,3,FALSE)),"",VLOOKUP(D2682,'CFDA Program Titles Table'!A$2:C$2607,3,FALSE)))</f>
        <v/>
      </c>
      <c r="J2682" s="70"/>
      <c r="K2682" s="70"/>
      <c r="L2682" s="2"/>
      <c r="M2682" s="10"/>
      <c r="N2682" s="10"/>
      <c r="R2682" s="17"/>
      <c r="S2682" s="106" t="str">
        <f>IFERROR(IF(J2682="Y", "Research And Development Programs Cluster:", VLOOKUP(D2682,'Cluster Info'!$A$2:$B$113,2,FALSE)), "Non Cluster:")</f>
        <v>Non Cluster:</v>
      </c>
      <c r="T2682" s="106">
        <f t="shared" si="205"/>
        <v>0</v>
      </c>
      <c r="U2682" s="106">
        <f t="shared" si="207"/>
        <v>0</v>
      </c>
      <c r="V2682" s="106">
        <f t="shared" si="208"/>
        <v>0</v>
      </c>
      <c r="W2682" s="119">
        <f t="shared" si="206"/>
        <v>0</v>
      </c>
      <c r="X2682" s="106">
        <f t="shared" si="209"/>
        <v>0</v>
      </c>
    </row>
    <row r="2683" spans="1:24" ht="14">
      <c r="A2683" s="198"/>
      <c r="D2683" s="1"/>
      <c r="E2683" s="1"/>
      <c r="F2683" s="187"/>
      <c r="G2683" s="187"/>
      <c r="H2683" s="80" t="str">
        <f>IF(ISERROR(IF(ISERROR(VLOOKUP((LEFT(D2683,2)),'Fed. Agency Identifier Table'!A$2:C$63,3,FALSE)),(VLOOKUP((LEFT(D2683,1)),'Fed. Agency Identifier Table'!A$2:C$63,3,FALSE)),(VLOOKUP((LEFT(D2683,2)),'Fed. Agency Identifier Table'!A$2:C$63,3,FALSE)))),"",(IF(ISERROR(VLOOKUP((LEFT(D2683,2)),'Fed. Agency Identifier Table'!A$2:C$63,3,FALSE)),(VLOOKUP((LEFT(D2683,1)),'Fed. Agency Identifier Table'!A$2:C$63,3,FALSE)),(VLOOKUP((LEFT(D2683,2)),'Fed. Agency Identifier Table'!A$2:C$63,3,FALSE)))))</f>
        <v/>
      </c>
      <c r="I2683" s="150" t="str">
        <f>IF(ISNUMBER(SEARCH("*.unk*",D2683)),"Other Federal Awards",IF(ISERROR(VLOOKUP(D2683,'CFDA Program Titles Table'!A$2:C$2607,3,FALSE)),"",VLOOKUP(D2683,'CFDA Program Titles Table'!A$2:C$2607,3,FALSE)))</f>
        <v/>
      </c>
      <c r="J2683" s="70"/>
      <c r="K2683" s="70"/>
      <c r="L2683" s="2"/>
      <c r="M2683" s="10"/>
      <c r="N2683" s="10"/>
      <c r="R2683" s="17"/>
      <c r="S2683" s="106" t="str">
        <f>IFERROR(IF(J2683="Y", "Research And Development Programs Cluster:", VLOOKUP(D2683,'Cluster Info'!$A$2:$B$113,2,FALSE)), "Non Cluster:")</f>
        <v>Non Cluster:</v>
      </c>
      <c r="T2683" s="106">
        <f t="shared" si="205"/>
        <v>0</v>
      </c>
      <c r="U2683" s="106">
        <f t="shared" si="207"/>
        <v>0</v>
      </c>
      <c r="V2683" s="106">
        <f t="shared" si="208"/>
        <v>0</v>
      </c>
      <c r="W2683" s="119">
        <f t="shared" si="206"/>
        <v>0</v>
      </c>
      <c r="X2683" s="106">
        <f t="shared" si="209"/>
        <v>0</v>
      </c>
    </row>
    <row r="2684" spans="1:24" ht="14">
      <c r="A2684" s="198"/>
      <c r="D2684" s="1"/>
      <c r="E2684" s="1"/>
      <c r="F2684" s="187"/>
      <c r="G2684" s="187"/>
      <c r="H2684" s="80" t="str">
        <f>IF(ISERROR(IF(ISERROR(VLOOKUP((LEFT(D2684,2)),'Fed. Agency Identifier Table'!A$2:C$63,3,FALSE)),(VLOOKUP((LEFT(D2684,1)),'Fed. Agency Identifier Table'!A$2:C$63,3,FALSE)),(VLOOKUP((LEFT(D2684,2)),'Fed. Agency Identifier Table'!A$2:C$63,3,FALSE)))),"",(IF(ISERROR(VLOOKUP((LEFT(D2684,2)),'Fed. Agency Identifier Table'!A$2:C$63,3,FALSE)),(VLOOKUP((LEFT(D2684,1)),'Fed. Agency Identifier Table'!A$2:C$63,3,FALSE)),(VLOOKUP((LEFT(D2684,2)),'Fed. Agency Identifier Table'!A$2:C$63,3,FALSE)))))</f>
        <v/>
      </c>
      <c r="I2684" s="150" t="str">
        <f>IF(ISNUMBER(SEARCH("*.unk*",D2684)),"Other Federal Awards",IF(ISERROR(VLOOKUP(D2684,'CFDA Program Titles Table'!A$2:C$2607,3,FALSE)),"",VLOOKUP(D2684,'CFDA Program Titles Table'!A$2:C$2607,3,FALSE)))</f>
        <v/>
      </c>
      <c r="J2684" s="70"/>
      <c r="K2684" s="70"/>
      <c r="L2684" s="2"/>
      <c r="M2684" s="10"/>
      <c r="N2684" s="10"/>
      <c r="R2684" s="17"/>
      <c r="S2684" s="106" t="str">
        <f>IFERROR(IF(J2684="Y", "Research And Development Programs Cluster:", VLOOKUP(D2684,'Cluster Info'!$A$2:$B$113,2,FALSE)), "Non Cluster:")</f>
        <v>Non Cluster:</v>
      </c>
      <c r="T2684" s="106">
        <f t="shared" si="205"/>
        <v>0</v>
      </c>
      <c r="U2684" s="106">
        <f t="shared" si="207"/>
        <v>0</v>
      </c>
      <c r="V2684" s="106">
        <f t="shared" si="208"/>
        <v>0</v>
      </c>
      <c r="W2684" s="119">
        <f t="shared" si="206"/>
        <v>0</v>
      </c>
      <c r="X2684" s="106">
        <f t="shared" si="209"/>
        <v>0</v>
      </c>
    </row>
    <row r="2685" spans="1:24" ht="14">
      <c r="A2685" s="198"/>
      <c r="D2685" s="1"/>
      <c r="E2685" s="1"/>
      <c r="F2685" s="187"/>
      <c r="G2685" s="187"/>
      <c r="H2685" s="80" t="str">
        <f>IF(ISERROR(IF(ISERROR(VLOOKUP((LEFT(D2685,2)),'Fed. Agency Identifier Table'!A$2:C$63,3,FALSE)),(VLOOKUP((LEFT(D2685,1)),'Fed. Agency Identifier Table'!A$2:C$63,3,FALSE)),(VLOOKUP((LEFT(D2685,2)),'Fed. Agency Identifier Table'!A$2:C$63,3,FALSE)))),"",(IF(ISERROR(VLOOKUP((LEFT(D2685,2)),'Fed. Agency Identifier Table'!A$2:C$63,3,FALSE)),(VLOOKUP((LEFT(D2685,1)),'Fed. Agency Identifier Table'!A$2:C$63,3,FALSE)),(VLOOKUP((LEFT(D2685,2)),'Fed. Agency Identifier Table'!A$2:C$63,3,FALSE)))))</f>
        <v/>
      </c>
      <c r="I2685" s="150" t="str">
        <f>IF(ISNUMBER(SEARCH("*.unk*",D2685)),"Other Federal Awards",IF(ISERROR(VLOOKUP(D2685,'CFDA Program Titles Table'!A$2:C$2607,3,FALSE)),"",VLOOKUP(D2685,'CFDA Program Titles Table'!A$2:C$2607,3,FALSE)))</f>
        <v/>
      </c>
      <c r="J2685" s="70"/>
      <c r="K2685" s="70"/>
      <c r="L2685" s="2"/>
      <c r="M2685" s="10"/>
      <c r="N2685" s="10"/>
      <c r="R2685" s="17"/>
      <c r="S2685" s="106" t="str">
        <f>IFERROR(IF(J2685="Y", "Research And Development Programs Cluster:", VLOOKUP(D2685,'Cluster Info'!$A$2:$B$113,2,FALSE)), "Non Cluster:")</f>
        <v>Non Cluster:</v>
      </c>
      <c r="T2685" s="106">
        <f t="shared" si="205"/>
        <v>0</v>
      </c>
      <c r="U2685" s="106">
        <f t="shared" si="207"/>
        <v>0</v>
      </c>
      <c r="V2685" s="106">
        <f t="shared" si="208"/>
        <v>0</v>
      </c>
      <c r="W2685" s="119">
        <f t="shared" si="206"/>
        <v>0</v>
      </c>
      <c r="X2685" s="106">
        <f t="shared" si="209"/>
        <v>0</v>
      </c>
    </row>
    <row r="2686" spans="1:24" ht="14">
      <c r="A2686" s="198"/>
      <c r="D2686" s="1"/>
      <c r="E2686" s="1"/>
      <c r="F2686" s="187"/>
      <c r="G2686" s="187"/>
      <c r="H2686" s="80" t="str">
        <f>IF(ISERROR(IF(ISERROR(VLOOKUP((LEFT(D2686,2)),'Fed. Agency Identifier Table'!A$2:C$63,3,FALSE)),(VLOOKUP((LEFT(D2686,1)),'Fed. Agency Identifier Table'!A$2:C$63,3,FALSE)),(VLOOKUP((LEFT(D2686,2)),'Fed. Agency Identifier Table'!A$2:C$63,3,FALSE)))),"",(IF(ISERROR(VLOOKUP((LEFT(D2686,2)),'Fed. Agency Identifier Table'!A$2:C$63,3,FALSE)),(VLOOKUP((LEFT(D2686,1)),'Fed. Agency Identifier Table'!A$2:C$63,3,FALSE)),(VLOOKUP((LEFT(D2686,2)),'Fed. Agency Identifier Table'!A$2:C$63,3,FALSE)))))</f>
        <v/>
      </c>
      <c r="I2686" s="150" t="str">
        <f>IF(ISNUMBER(SEARCH("*.unk*",D2686)),"Other Federal Awards",IF(ISERROR(VLOOKUP(D2686,'CFDA Program Titles Table'!A$2:C$2607,3,FALSE)),"",VLOOKUP(D2686,'CFDA Program Titles Table'!A$2:C$2607,3,FALSE)))</f>
        <v/>
      </c>
      <c r="J2686" s="70"/>
      <c r="K2686" s="70"/>
      <c r="L2686" s="2"/>
      <c r="M2686" s="10"/>
      <c r="N2686" s="10"/>
      <c r="R2686" s="17"/>
      <c r="S2686" s="106" t="str">
        <f>IFERROR(IF(J2686="Y", "Research And Development Programs Cluster:", VLOOKUP(D2686,'Cluster Info'!$A$2:$B$113,2,FALSE)), "Non Cluster:")</f>
        <v>Non Cluster:</v>
      </c>
      <c r="T2686" s="106">
        <f t="shared" si="205"/>
        <v>0</v>
      </c>
      <c r="U2686" s="106">
        <f t="shared" si="207"/>
        <v>0</v>
      </c>
      <c r="V2686" s="106">
        <f t="shared" si="208"/>
        <v>0</v>
      </c>
      <c r="W2686" s="119">
        <f t="shared" si="206"/>
        <v>0</v>
      </c>
      <c r="X2686" s="106">
        <f t="shared" si="209"/>
        <v>0</v>
      </c>
    </row>
    <row r="2687" spans="1:24" ht="14">
      <c r="A2687" s="198"/>
      <c r="D2687" s="1"/>
      <c r="E2687" s="1"/>
      <c r="F2687" s="187"/>
      <c r="G2687" s="187"/>
      <c r="H2687" s="80" t="str">
        <f>IF(ISERROR(IF(ISERROR(VLOOKUP((LEFT(D2687,2)),'Fed. Agency Identifier Table'!A$2:C$63,3,FALSE)),(VLOOKUP((LEFT(D2687,1)),'Fed. Agency Identifier Table'!A$2:C$63,3,FALSE)),(VLOOKUP((LEFT(D2687,2)),'Fed. Agency Identifier Table'!A$2:C$63,3,FALSE)))),"",(IF(ISERROR(VLOOKUP((LEFT(D2687,2)),'Fed. Agency Identifier Table'!A$2:C$63,3,FALSE)),(VLOOKUP((LEFT(D2687,1)),'Fed. Agency Identifier Table'!A$2:C$63,3,FALSE)),(VLOOKUP((LEFT(D2687,2)),'Fed. Agency Identifier Table'!A$2:C$63,3,FALSE)))))</f>
        <v/>
      </c>
      <c r="I2687" s="150" t="str">
        <f>IF(ISNUMBER(SEARCH("*.unk*",D2687)),"Other Federal Awards",IF(ISERROR(VLOOKUP(D2687,'CFDA Program Titles Table'!A$2:C$2607,3,FALSE)),"",VLOOKUP(D2687,'CFDA Program Titles Table'!A$2:C$2607,3,FALSE)))</f>
        <v/>
      </c>
      <c r="J2687" s="70"/>
      <c r="K2687" s="70"/>
      <c r="L2687" s="2"/>
      <c r="M2687" s="10"/>
      <c r="N2687" s="10"/>
      <c r="R2687" s="17"/>
      <c r="S2687" s="106" t="str">
        <f>IFERROR(IF(J2687="Y", "Research And Development Programs Cluster:", VLOOKUP(D2687,'Cluster Info'!$A$2:$B$113,2,FALSE)), "Non Cluster:")</f>
        <v>Non Cluster:</v>
      </c>
      <c r="T2687" s="106">
        <f t="shared" si="205"/>
        <v>0</v>
      </c>
      <c r="U2687" s="106">
        <f t="shared" si="207"/>
        <v>0</v>
      </c>
      <c r="V2687" s="106">
        <f t="shared" si="208"/>
        <v>0</v>
      </c>
      <c r="W2687" s="119">
        <f t="shared" si="206"/>
        <v>0</v>
      </c>
      <c r="X2687" s="106">
        <f t="shared" si="209"/>
        <v>0</v>
      </c>
    </row>
    <row r="2688" spans="1:24" ht="14">
      <c r="A2688" s="198"/>
      <c r="D2688" s="1"/>
      <c r="E2688" s="1"/>
      <c r="F2688" s="187"/>
      <c r="G2688" s="187"/>
      <c r="H2688" s="80" t="str">
        <f>IF(ISERROR(IF(ISERROR(VLOOKUP((LEFT(D2688,2)),'Fed. Agency Identifier Table'!A$2:C$63,3,FALSE)),(VLOOKUP((LEFT(D2688,1)),'Fed. Agency Identifier Table'!A$2:C$63,3,FALSE)),(VLOOKUP((LEFT(D2688,2)),'Fed. Agency Identifier Table'!A$2:C$63,3,FALSE)))),"",(IF(ISERROR(VLOOKUP((LEFT(D2688,2)),'Fed. Agency Identifier Table'!A$2:C$63,3,FALSE)),(VLOOKUP((LEFT(D2688,1)),'Fed. Agency Identifier Table'!A$2:C$63,3,FALSE)),(VLOOKUP((LEFT(D2688,2)),'Fed. Agency Identifier Table'!A$2:C$63,3,FALSE)))))</f>
        <v/>
      </c>
      <c r="I2688" s="150" t="str">
        <f>IF(ISNUMBER(SEARCH("*.unk*",D2688)),"Other Federal Awards",IF(ISERROR(VLOOKUP(D2688,'CFDA Program Titles Table'!A$2:C$2607,3,FALSE)),"",VLOOKUP(D2688,'CFDA Program Titles Table'!A$2:C$2607,3,FALSE)))</f>
        <v/>
      </c>
      <c r="J2688" s="70"/>
      <c r="K2688" s="70"/>
      <c r="L2688" s="2"/>
      <c r="M2688" s="10"/>
      <c r="N2688" s="10"/>
      <c r="R2688" s="17"/>
      <c r="S2688" s="106" t="str">
        <f>IFERROR(IF(J2688="Y", "Research And Development Programs Cluster:", VLOOKUP(D2688,'Cluster Info'!$A$2:$B$113,2,FALSE)), "Non Cluster:")</f>
        <v>Non Cluster:</v>
      </c>
      <c r="T2688" s="106">
        <f t="shared" si="205"/>
        <v>0</v>
      </c>
      <c r="U2688" s="106">
        <f t="shared" si="207"/>
        <v>0</v>
      </c>
      <c r="V2688" s="106">
        <f t="shared" si="208"/>
        <v>0</v>
      </c>
      <c r="W2688" s="119">
        <f t="shared" si="206"/>
        <v>0</v>
      </c>
      <c r="X2688" s="106">
        <f t="shared" si="209"/>
        <v>0</v>
      </c>
    </row>
    <row r="2689" spans="1:24" ht="14">
      <c r="A2689" s="198"/>
      <c r="D2689" s="1"/>
      <c r="E2689" s="1"/>
      <c r="F2689" s="187"/>
      <c r="G2689" s="187"/>
      <c r="H2689" s="80" t="str">
        <f>IF(ISERROR(IF(ISERROR(VLOOKUP((LEFT(D2689,2)),'Fed. Agency Identifier Table'!A$2:C$63,3,FALSE)),(VLOOKUP((LEFT(D2689,1)),'Fed. Agency Identifier Table'!A$2:C$63,3,FALSE)),(VLOOKUP((LEFT(D2689,2)),'Fed. Agency Identifier Table'!A$2:C$63,3,FALSE)))),"",(IF(ISERROR(VLOOKUP((LEFT(D2689,2)),'Fed. Agency Identifier Table'!A$2:C$63,3,FALSE)),(VLOOKUP((LEFT(D2689,1)),'Fed. Agency Identifier Table'!A$2:C$63,3,FALSE)),(VLOOKUP((LEFT(D2689,2)),'Fed. Agency Identifier Table'!A$2:C$63,3,FALSE)))))</f>
        <v/>
      </c>
      <c r="I2689" s="150" t="str">
        <f>IF(ISNUMBER(SEARCH("*.unk*",D2689)),"Other Federal Awards",IF(ISERROR(VLOOKUP(D2689,'CFDA Program Titles Table'!A$2:C$2607,3,FALSE)),"",VLOOKUP(D2689,'CFDA Program Titles Table'!A$2:C$2607,3,FALSE)))</f>
        <v/>
      </c>
      <c r="J2689" s="70"/>
      <c r="K2689" s="70"/>
      <c r="L2689" s="2"/>
      <c r="M2689" s="10"/>
      <c r="N2689" s="10"/>
      <c r="R2689" s="17"/>
      <c r="S2689" s="106" t="str">
        <f>IFERROR(IF(J2689="Y", "Research And Development Programs Cluster:", VLOOKUP(D2689,'Cluster Info'!$A$2:$B$113,2,FALSE)), "Non Cluster:")</f>
        <v>Non Cluster:</v>
      </c>
      <c r="T2689" s="106">
        <f t="shared" si="205"/>
        <v>0</v>
      </c>
      <c r="U2689" s="106">
        <f t="shared" si="207"/>
        <v>0</v>
      </c>
      <c r="V2689" s="106">
        <f t="shared" si="208"/>
        <v>0</v>
      </c>
      <c r="W2689" s="119">
        <f t="shared" si="206"/>
        <v>0</v>
      </c>
      <c r="X2689" s="106">
        <f t="shared" si="209"/>
        <v>0</v>
      </c>
    </row>
    <row r="2690" spans="1:24" ht="14">
      <c r="A2690" s="198"/>
      <c r="D2690" s="1"/>
      <c r="E2690" s="1"/>
      <c r="F2690" s="187"/>
      <c r="G2690" s="187"/>
      <c r="H2690" s="80" t="str">
        <f>IF(ISERROR(IF(ISERROR(VLOOKUP((LEFT(D2690,2)),'Fed. Agency Identifier Table'!A$2:C$63,3,FALSE)),(VLOOKUP((LEFT(D2690,1)),'Fed. Agency Identifier Table'!A$2:C$63,3,FALSE)),(VLOOKUP((LEFT(D2690,2)),'Fed. Agency Identifier Table'!A$2:C$63,3,FALSE)))),"",(IF(ISERROR(VLOOKUP((LEFT(D2690,2)),'Fed. Agency Identifier Table'!A$2:C$63,3,FALSE)),(VLOOKUP((LEFT(D2690,1)),'Fed. Agency Identifier Table'!A$2:C$63,3,FALSE)),(VLOOKUP((LEFT(D2690,2)),'Fed. Agency Identifier Table'!A$2:C$63,3,FALSE)))))</f>
        <v/>
      </c>
      <c r="I2690" s="150" t="str">
        <f>IF(ISNUMBER(SEARCH("*.unk*",D2690)),"Other Federal Awards",IF(ISERROR(VLOOKUP(D2690,'CFDA Program Titles Table'!A$2:C$2607,3,FALSE)),"",VLOOKUP(D2690,'CFDA Program Titles Table'!A$2:C$2607,3,FALSE)))</f>
        <v/>
      </c>
      <c r="J2690" s="70"/>
      <c r="K2690" s="70"/>
      <c r="L2690" s="2"/>
      <c r="M2690" s="10"/>
      <c r="N2690" s="10"/>
      <c r="R2690" s="17"/>
      <c r="S2690" s="106" t="str">
        <f>IFERROR(IF(J2690="Y", "Research And Development Programs Cluster:", VLOOKUP(D2690,'Cluster Info'!$A$2:$B$113,2,FALSE)), "Non Cluster:")</f>
        <v>Non Cluster:</v>
      </c>
      <c r="T2690" s="106">
        <f t="shared" ref="T2690:T2753" si="210">IF(E2690="Y","ARRA - "&amp;N2690, N2690)</f>
        <v>0</v>
      </c>
      <c r="U2690" s="106">
        <f t="shared" si="207"/>
        <v>0</v>
      </c>
      <c r="V2690" s="106">
        <f t="shared" si="208"/>
        <v>0</v>
      </c>
      <c r="W2690" s="119">
        <f t="shared" ref="W2690:W2753" si="211">IF(AND(J2690="Y",I2690="Other Federal Awards"),(LEFT(D2690,2)&amp;".RD"),D2690)</f>
        <v>0</v>
      </c>
      <c r="X2690" s="106">
        <f t="shared" si="209"/>
        <v>0</v>
      </c>
    </row>
    <row r="2691" spans="1:24" ht="14">
      <c r="A2691" s="198"/>
      <c r="D2691" s="1"/>
      <c r="E2691" s="1"/>
      <c r="F2691" s="187"/>
      <c r="G2691" s="187"/>
      <c r="H2691" s="80" t="str">
        <f>IF(ISERROR(IF(ISERROR(VLOOKUP((LEFT(D2691,2)),'Fed. Agency Identifier Table'!A$2:C$63,3,FALSE)),(VLOOKUP((LEFT(D2691,1)),'Fed. Agency Identifier Table'!A$2:C$63,3,FALSE)),(VLOOKUP((LEFT(D2691,2)),'Fed. Agency Identifier Table'!A$2:C$63,3,FALSE)))),"",(IF(ISERROR(VLOOKUP((LEFT(D2691,2)),'Fed. Agency Identifier Table'!A$2:C$63,3,FALSE)),(VLOOKUP((LEFT(D2691,1)),'Fed. Agency Identifier Table'!A$2:C$63,3,FALSE)),(VLOOKUP((LEFT(D2691,2)),'Fed. Agency Identifier Table'!A$2:C$63,3,FALSE)))))</f>
        <v/>
      </c>
      <c r="I2691" s="150" t="str">
        <f>IF(ISNUMBER(SEARCH("*.unk*",D2691)),"Other Federal Awards",IF(ISERROR(VLOOKUP(D2691,'CFDA Program Titles Table'!A$2:C$2607,3,FALSE)),"",VLOOKUP(D2691,'CFDA Program Titles Table'!A$2:C$2607,3,FALSE)))</f>
        <v/>
      </c>
      <c r="J2691" s="70"/>
      <c r="K2691" s="70"/>
      <c r="L2691" s="2"/>
      <c r="M2691" s="10"/>
      <c r="N2691" s="10"/>
      <c r="R2691" s="17"/>
      <c r="S2691" s="106" t="str">
        <f>IFERROR(IF(J2691="Y", "Research And Development Programs Cluster:", VLOOKUP(D2691,'Cluster Info'!$A$2:$B$113,2,FALSE)), "Non Cluster:")</f>
        <v>Non Cluster:</v>
      </c>
      <c r="T2691" s="106">
        <f t="shared" si="210"/>
        <v>0</v>
      </c>
      <c r="U2691" s="106">
        <f t="shared" ref="U2691:U2754" si="212">IF(F2691="Y","COVID-19 - "&amp;N2691, N2691)</f>
        <v>0</v>
      </c>
      <c r="V2691" s="106">
        <f t="shared" ref="V2691:V2754" si="213">IF(G2691="Y","ARP - "&amp;N2691, N2691)</f>
        <v>0</v>
      </c>
      <c r="W2691" s="119">
        <f t="shared" si="211"/>
        <v>0</v>
      </c>
      <c r="X2691" s="106">
        <f t="shared" ref="X2691:X2754" si="214">O2691-P2691</f>
        <v>0</v>
      </c>
    </row>
    <row r="2692" spans="1:24" ht="14">
      <c r="A2692" s="198"/>
      <c r="D2692" s="1"/>
      <c r="E2692" s="1"/>
      <c r="F2692" s="187"/>
      <c r="G2692" s="187"/>
      <c r="H2692" s="80" t="str">
        <f>IF(ISERROR(IF(ISERROR(VLOOKUP((LEFT(D2692,2)),'Fed. Agency Identifier Table'!A$2:C$63,3,FALSE)),(VLOOKUP((LEFT(D2692,1)),'Fed. Agency Identifier Table'!A$2:C$63,3,FALSE)),(VLOOKUP((LEFT(D2692,2)),'Fed. Agency Identifier Table'!A$2:C$63,3,FALSE)))),"",(IF(ISERROR(VLOOKUP((LEFT(D2692,2)),'Fed. Agency Identifier Table'!A$2:C$63,3,FALSE)),(VLOOKUP((LEFT(D2692,1)),'Fed. Agency Identifier Table'!A$2:C$63,3,FALSE)),(VLOOKUP((LEFT(D2692,2)),'Fed. Agency Identifier Table'!A$2:C$63,3,FALSE)))))</f>
        <v/>
      </c>
      <c r="I2692" s="150" t="str">
        <f>IF(ISNUMBER(SEARCH("*.unk*",D2692)),"Other Federal Awards",IF(ISERROR(VLOOKUP(D2692,'CFDA Program Titles Table'!A$2:C$2607,3,FALSE)),"",VLOOKUP(D2692,'CFDA Program Titles Table'!A$2:C$2607,3,FALSE)))</f>
        <v/>
      </c>
      <c r="J2692" s="70"/>
      <c r="K2692" s="70"/>
      <c r="L2692" s="2"/>
      <c r="M2692" s="10"/>
      <c r="N2692" s="10"/>
      <c r="R2692" s="17"/>
      <c r="S2692" s="106" t="str">
        <f>IFERROR(IF(J2692="Y", "Research And Development Programs Cluster:", VLOOKUP(D2692,'Cluster Info'!$A$2:$B$113,2,FALSE)), "Non Cluster:")</f>
        <v>Non Cluster:</v>
      </c>
      <c r="T2692" s="106">
        <f t="shared" si="210"/>
        <v>0</v>
      </c>
      <c r="U2692" s="106">
        <f t="shared" si="212"/>
        <v>0</v>
      </c>
      <c r="V2692" s="106">
        <f t="shared" si="213"/>
        <v>0</v>
      </c>
      <c r="W2692" s="119">
        <f t="shared" si="211"/>
        <v>0</v>
      </c>
      <c r="X2692" s="106">
        <f t="shared" si="214"/>
        <v>0</v>
      </c>
    </row>
    <row r="2693" spans="1:24" ht="14">
      <c r="A2693" s="198"/>
      <c r="D2693" s="1"/>
      <c r="E2693" s="1"/>
      <c r="F2693" s="187"/>
      <c r="G2693" s="187"/>
      <c r="H2693" s="80" t="str">
        <f>IF(ISERROR(IF(ISERROR(VLOOKUP((LEFT(D2693,2)),'Fed. Agency Identifier Table'!A$2:C$63,3,FALSE)),(VLOOKUP((LEFT(D2693,1)),'Fed. Agency Identifier Table'!A$2:C$63,3,FALSE)),(VLOOKUP((LEFT(D2693,2)),'Fed. Agency Identifier Table'!A$2:C$63,3,FALSE)))),"",(IF(ISERROR(VLOOKUP((LEFT(D2693,2)),'Fed. Agency Identifier Table'!A$2:C$63,3,FALSE)),(VLOOKUP((LEFT(D2693,1)),'Fed. Agency Identifier Table'!A$2:C$63,3,FALSE)),(VLOOKUP((LEFT(D2693,2)),'Fed. Agency Identifier Table'!A$2:C$63,3,FALSE)))))</f>
        <v/>
      </c>
      <c r="I2693" s="150" t="str">
        <f>IF(ISNUMBER(SEARCH("*.unk*",D2693)),"Other Federal Awards",IF(ISERROR(VLOOKUP(D2693,'CFDA Program Titles Table'!A$2:C$2607,3,FALSE)),"",VLOOKUP(D2693,'CFDA Program Titles Table'!A$2:C$2607,3,FALSE)))</f>
        <v/>
      </c>
      <c r="J2693" s="70"/>
      <c r="K2693" s="70"/>
      <c r="L2693" s="2"/>
      <c r="M2693" s="10"/>
      <c r="N2693" s="10"/>
      <c r="R2693" s="17"/>
      <c r="S2693" s="106" t="str">
        <f>IFERROR(IF(J2693="Y", "Research And Development Programs Cluster:", VLOOKUP(D2693,'Cluster Info'!$A$2:$B$113,2,FALSE)), "Non Cluster:")</f>
        <v>Non Cluster:</v>
      </c>
      <c r="T2693" s="106">
        <f t="shared" si="210"/>
        <v>0</v>
      </c>
      <c r="U2693" s="106">
        <f t="shared" si="212"/>
        <v>0</v>
      </c>
      <c r="V2693" s="106">
        <f t="shared" si="213"/>
        <v>0</v>
      </c>
      <c r="W2693" s="119">
        <f t="shared" si="211"/>
        <v>0</v>
      </c>
      <c r="X2693" s="106">
        <f t="shared" si="214"/>
        <v>0</v>
      </c>
    </row>
    <row r="2694" spans="1:24" ht="14">
      <c r="A2694" s="198"/>
      <c r="D2694" s="1"/>
      <c r="E2694" s="1"/>
      <c r="F2694" s="187"/>
      <c r="G2694" s="187"/>
      <c r="H2694" s="80" t="str">
        <f>IF(ISERROR(IF(ISERROR(VLOOKUP((LEFT(D2694,2)),'Fed. Agency Identifier Table'!A$2:C$63,3,FALSE)),(VLOOKUP((LEFT(D2694,1)),'Fed. Agency Identifier Table'!A$2:C$63,3,FALSE)),(VLOOKUP((LEFT(D2694,2)),'Fed. Agency Identifier Table'!A$2:C$63,3,FALSE)))),"",(IF(ISERROR(VLOOKUP((LEFT(D2694,2)),'Fed. Agency Identifier Table'!A$2:C$63,3,FALSE)),(VLOOKUP((LEFT(D2694,1)),'Fed. Agency Identifier Table'!A$2:C$63,3,FALSE)),(VLOOKUP((LEFT(D2694,2)),'Fed. Agency Identifier Table'!A$2:C$63,3,FALSE)))))</f>
        <v/>
      </c>
      <c r="I2694" s="150" t="str">
        <f>IF(ISNUMBER(SEARCH("*.unk*",D2694)),"Other Federal Awards",IF(ISERROR(VLOOKUP(D2694,'CFDA Program Titles Table'!A$2:C$2607,3,FALSE)),"",VLOOKUP(D2694,'CFDA Program Titles Table'!A$2:C$2607,3,FALSE)))</f>
        <v/>
      </c>
      <c r="J2694" s="70"/>
      <c r="K2694" s="70"/>
      <c r="L2694" s="2"/>
      <c r="M2694" s="10"/>
      <c r="N2694" s="10"/>
      <c r="R2694" s="17"/>
      <c r="S2694" s="106" t="str">
        <f>IFERROR(IF(J2694="Y", "Research And Development Programs Cluster:", VLOOKUP(D2694,'Cluster Info'!$A$2:$B$113,2,FALSE)), "Non Cluster:")</f>
        <v>Non Cluster:</v>
      </c>
      <c r="T2694" s="106">
        <f t="shared" si="210"/>
        <v>0</v>
      </c>
      <c r="U2694" s="106">
        <f t="shared" si="212"/>
        <v>0</v>
      </c>
      <c r="V2694" s="106">
        <f t="shared" si="213"/>
        <v>0</v>
      </c>
      <c r="W2694" s="119">
        <f t="shared" si="211"/>
        <v>0</v>
      </c>
      <c r="X2694" s="106">
        <f t="shared" si="214"/>
        <v>0</v>
      </c>
    </row>
    <row r="2695" spans="1:24" ht="14">
      <c r="A2695" s="198"/>
      <c r="D2695" s="1"/>
      <c r="E2695" s="1"/>
      <c r="F2695" s="187"/>
      <c r="G2695" s="187"/>
      <c r="H2695" s="80" t="str">
        <f>IF(ISERROR(IF(ISERROR(VLOOKUP((LEFT(D2695,2)),'Fed. Agency Identifier Table'!A$2:C$63,3,FALSE)),(VLOOKUP((LEFT(D2695,1)),'Fed. Agency Identifier Table'!A$2:C$63,3,FALSE)),(VLOOKUP((LEFT(D2695,2)),'Fed. Agency Identifier Table'!A$2:C$63,3,FALSE)))),"",(IF(ISERROR(VLOOKUP((LEFT(D2695,2)),'Fed. Agency Identifier Table'!A$2:C$63,3,FALSE)),(VLOOKUP((LEFT(D2695,1)),'Fed. Agency Identifier Table'!A$2:C$63,3,FALSE)),(VLOOKUP((LEFT(D2695,2)),'Fed. Agency Identifier Table'!A$2:C$63,3,FALSE)))))</f>
        <v/>
      </c>
      <c r="I2695" s="150" t="str">
        <f>IF(ISNUMBER(SEARCH("*.unk*",D2695)),"Other Federal Awards",IF(ISERROR(VLOOKUP(D2695,'CFDA Program Titles Table'!A$2:C$2607,3,FALSE)),"",VLOOKUP(D2695,'CFDA Program Titles Table'!A$2:C$2607,3,FALSE)))</f>
        <v/>
      </c>
      <c r="J2695" s="70"/>
      <c r="K2695" s="70"/>
      <c r="L2695" s="2"/>
      <c r="M2695" s="10"/>
      <c r="N2695" s="10"/>
      <c r="R2695" s="17"/>
      <c r="S2695" s="106" t="str">
        <f>IFERROR(IF(J2695="Y", "Research And Development Programs Cluster:", VLOOKUP(D2695,'Cluster Info'!$A$2:$B$113,2,FALSE)), "Non Cluster:")</f>
        <v>Non Cluster:</v>
      </c>
      <c r="T2695" s="106">
        <f t="shared" si="210"/>
        <v>0</v>
      </c>
      <c r="U2695" s="106">
        <f t="shared" si="212"/>
        <v>0</v>
      </c>
      <c r="V2695" s="106">
        <f t="shared" si="213"/>
        <v>0</v>
      </c>
      <c r="W2695" s="119">
        <f t="shared" si="211"/>
        <v>0</v>
      </c>
      <c r="X2695" s="106">
        <f t="shared" si="214"/>
        <v>0</v>
      </c>
    </row>
    <row r="2696" spans="1:24" ht="14">
      <c r="A2696" s="198"/>
      <c r="D2696" s="1"/>
      <c r="E2696" s="1"/>
      <c r="F2696" s="187"/>
      <c r="G2696" s="187"/>
      <c r="H2696" s="80" t="str">
        <f>IF(ISERROR(IF(ISERROR(VLOOKUP((LEFT(D2696,2)),'Fed. Agency Identifier Table'!A$2:C$63,3,FALSE)),(VLOOKUP((LEFT(D2696,1)),'Fed. Agency Identifier Table'!A$2:C$63,3,FALSE)),(VLOOKUP((LEFT(D2696,2)),'Fed. Agency Identifier Table'!A$2:C$63,3,FALSE)))),"",(IF(ISERROR(VLOOKUP((LEFT(D2696,2)),'Fed. Agency Identifier Table'!A$2:C$63,3,FALSE)),(VLOOKUP((LEFT(D2696,1)),'Fed. Agency Identifier Table'!A$2:C$63,3,FALSE)),(VLOOKUP((LEFT(D2696,2)),'Fed. Agency Identifier Table'!A$2:C$63,3,FALSE)))))</f>
        <v/>
      </c>
      <c r="I2696" s="150" t="str">
        <f>IF(ISNUMBER(SEARCH("*.unk*",D2696)),"Other Federal Awards",IF(ISERROR(VLOOKUP(D2696,'CFDA Program Titles Table'!A$2:C$2607,3,FALSE)),"",VLOOKUP(D2696,'CFDA Program Titles Table'!A$2:C$2607,3,FALSE)))</f>
        <v/>
      </c>
      <c r="J2696" s="70"/>
      <c r="K2696" s="70"/>
      <c r="L2696" s="2"/>
      <c r="M2696" s="10"/>
      <c r="N2696" s="10"/>
      <c r="R2696" s="17"/>
      <c r="S2696" s="106" t="str">
        <f>IFERROR(IF(J2696="Y", "Research And Development Programs Cluster:", VLOOKUP(D2696,'Cluster Info'!$A$2:$B$113,2,FALSE)), "Non Cluster:")</f>
        <v>Non Cluster:</v>
      </c>
      <c r="T2696" s="106">
        <f t="shared" si="210"/>
        <v>0</v>
      </c>
      <c r="U2696" s="106">
        <f t="shared" si="212"/>
        <v>0</v>
      </c>
      <c r="V2696" s="106">
        <f t="shared" si="213"/>
        <v>0</v>
      </c>
      <c r="W2696" s="119">
        <f t="shared" si="211"/>
        <v>0</v>
      </c>
      <c r="X2696" s="106">
        <f t="shared" si="214"/>
        <v>0</v>
      </c>
    </row>
    <row r="2697" spans="1:24" ht="14">
      <c r="A2697" s="198"/>
      <c r="D2697" s="1"/>
      <c r="E2697" s="1"/>
      <c r="F2697" s="187"/>
      <c r="G2697" s="187"/>
      <c r="H2697" s="80" t="str">
        <f>IF(ISERROR(IF(ISERROR(VLOOKUP((LEFT(D2697,2)),'Fed. Agency Identifier Table'!A$2:C$63,3,FALSE)),(VLOOKUP((LEFT(D2697,1)),'Fed. Agency Identifier Table'!A$2:C$63,3,FALSE)),(VLOOKUP((LEFT(D2697,2)),'Fed. Agency Identifier Table'!A$2:C$63,3,FALSE)))),"",(IF(ISERROR(VLOOKUP((LEFT(D2697,2)),'Fed. Agency Identifier Table'!A$2:C$63,3,FALSE)),(VLOOKUP((LEFT(D2697,1)),'Fed. Agency Identifier Table'!A$2:C$63,3,FALSE)),(VLOOKUP((LEFT(D2697,2)),'Fed. Agency Identifier Table'!A$2:C$63,3,FALSE)))))</f>
        <v/>
      </c>
      <c r="I2697" s="150" t="str">
        <f>IF(ISNUMBER(SEARCH("*.unk*",D2697)),"Other Federal Awards",IF(ISERROR(VLOOKUP(D2697,'CFDA Program Titles Table'!A$2:C$2607,3,FALSE)),"",VLOOKUP(D2697,'CFDA Program Titles Table'!A$2:C$2607,3,FALSE)))</f>
        <v/>
      </c>
      <c r="J2697" s="70"/>
      <c r="K2697" s="70"/>
      <c r="L2697" s="2"/>
      <c r="M2697" s="10"/>
      <c r="N2697" s="10"/>
      <c r="R2697" s="17"/>
      <c r="S2697" s="106" t="str">
        <f>IFERROR(IF(J2697="Y", "Research And Development Programs Cluster:", VLOOKUP(D2697,'Cluster Info'!$A$2:$B$113,2,FALSE)), "Non Cluster:")</f>
        <v>Non Cluster:</v>
      </c>
      <c r="T2697" s="106">
        <f t="shared" si="210"/>
        <v>0</v>
      </c>
      <c r="U2697" s="106">
        <f t="shared" si="212"/>
        <v>0</v>
      </c>
      <c r="V2697" s="106">
        <f t="shared" si="213"/>
        <v>0</v>
      </c>
      <c r="W2697" s="119">
        <f t="shared" si="211"/>
        <v>0</v>
      </c>
      <c r="X2697" s="106">
        <f t="shared" si="214"/>
        <v>0</v>
      </c>
    </row>
    <row r="2698" spans="1:24" ht="14">
      <c r="A2698" s="198"/>
      <c r="D2698" s="1"/>
      <c r="E2698" s="1"/>
      <c r="F2698" s="187"/>
      <c r="G2698" s="187"/>
      <c r="H2698" s="80" t="str">
        <f>IF(ISERROR(IF(ISERROR(VLOOKUP((LEFT(D2698,2)),'Fed. Agency Identifier Table'!A$2:C$63,3,FALSE)),(VLOOKUP((LEFT(D2698,1)),'Fed. Agency Identifier Table'!A$2:C$63,3,FALSE)),(VLOOKUP((LEFT(D2698,2)),'Fed. Agency Identifier Table'!A$2:C$63,3,FALSE)))),"",(IF(ISERROR(VLOOKUP((LEFT(D2698,2)),'Fed. Agency Identifier Table'!A$2:C$63,3,FALSE)),(VLOOKUP((LEFT(D2698,1)),'Fed. Agency Identifier Table'!A$2:C$63,3,FALSE)),(VLOOKUP((LEFT(D2698,2)),'Fed. Agency Identifier Table'!A$2:C$63,3,FALSE)))))</f>
        <v/>
      </c>
      <c r="I2698" s="150" t="str">
        <f>IF(ISNUMBER(SEARCH("*.unk*",D2698)),"Other Federal Awards",IF(ISERROR(VLOOKUP(D2698,'CFDA Program Titles Table'!A$2:C$2607,3,FALSE)),"",VLOOKUP(D2698,'CFDA Program Titles Table'!A$2:C$2607,3,FALSE)))</f>
        <v/>
      </c>
      <c r="J2698" s="70"/>
      <c r="K2698" s="70"/>
      <c r="L2698" s="2"/>
      <c r="M2698" s="10"/>
      <c r="N2698" s="10"/>
      <c r="R2698" s="17"/>
      <c r="S2698" s="106" t="str">
        <f>IFERROR(IF(J2698="Y", "Research And Development Programs Cluster:", VLOOKUP(D2698,'Cluster Info'!$A$2:$B$113,2,FALSE)), "Non Cluster:")</f>
        <v>Non Cluster:</v>
      </c>
      <c r="T2698" s="106">
        <f t="shared" si="210"/>
        <v>0</v>
      </c>
      <c r="U2698" s="106">
        <f t="shared" si="212"/>
        <v>0</v>
      </c>
      <c r="V2698" s="106">
        <f t="shared" si="213"/>
        <v>0</v>
      </c>
      <c r="W2698" s="119">
        <f t="shared" si="211"/>
        <v>0</v>
      </c>
      <c r="X2698" s="106">
        <f t="shared" si="214"/>
        <v>0</v>
      </c>
    </row>
    <row r="2699" spans="1:24" ht="14">
      <c r="A2699" s="198"/>
      <c r="D2699" s="1"/>
      <c r="E2699" s="1"/>
      <c r="F2699" s="187"/>
      <c r="G2699" s="187"/>
      <c r="H2699" s="80" t="str">
        <f>IF(ISERROR(IF(ISERROR(VLOOKUP((LEFT(D2699,2)),'Fed. Agency Identifier Table'!A$2:C$63,3,FALSE)),(VLOOKUP((LEFT(D2699,1)),'Fed. Agency Identifier Table'!A$2:C$63,3,FALSE)),(VLOOKUP((LEFT(D2699,2)),'Fed. Agency Identifier Table'!A$2:C$63,3,FALSE)))),"",(IF(ISERROR(VLOOKUP((LEFT(D2699,2)),'Fed. Agency Identifier Table'!A$2:C$63,3,FALSE)),(VLOOKUP((LEFT(D2699,1)),'Fed. Agency Identifier Table'!A$2:C$63,3,FALSE)),(VLOOKUP((LEFT(D2699,2)),'Fed. Agency Identifier Table'!A$2:C$63,3,FALSE)))))</f>
        <v/>
      </c>
      <c r="I2699" s="150" t="str">
        <f>IF(ISNUMBER(SEARCH("*.unk*",D2699)),"Other Federal Awards",IF(ISERROR(VLOOKUP(D2699,'CFDA Program Titles Table'!A$2:C$2607,3,FALSE)),"",VLOOKUP(D2699,'CFDA Program Titles Table'!A$2:C$2607,3,FALSE)))</f>
        <v/>
      </c>
      <c r="J2699" s="70"/>
      <c r="K2699" s="70"/>
      <c r="L2699" s="2"/>
      <c r="M2699" s="10"/>
      <c r="N2699" s="10"/>
      <c r="R2699" s="17"/>
      <c r="S2699" s="106" t="str">
        <f>IFERROR(IF(J2699="Y", "Research And Development Programs Cluster:", VLOOKUP(D2699,'Cluster Info'!$A$2:$B$113,2,FALSE)), "Non Cluster:")</f>
        <v>Non Cluster:</v>
      </c>
      <c r="T2699" s="106">
        <f t="shared" si="210"/>
        <v>0</v>
      </c>
      <c r="U2699" s="106">
        <f t="shared" si="212"/>
        <v>0</v>
      </c>
      <c r="V2699" s="106">
        <f t="shared" si="213"/>
        <v>0</v>
      </c>
      <c r="W2699" s="119">
        <f t="shared" si="211"/>
        <v>0</v>
      </c>
      <c r="X2699" s="106">
        <f t="shared" si="214"/>
        <v>0</v>
      </c>
    </row>
    <row r="2700" spans="1:24" ht="14">
      <c r="A2700" s="198"/>
      <c r="D2700" s="1"/>
      <c r="E2700" s="1"/>
      <c r="F2700" s="187"/>
      <c r="G2700" s="187"/>
      <c r="H2700" s="80" t="str">
        <f>IF(ISERROR(IF(ISERROR(VLOOKUP((LEFT(D2700,2)),'Fed. Agency Identifier Table'!A$2:C$63,3,FALSE)),(VLOOKUP((LEFT(D2700,1)),'Fed. Agency Identifier Table'!A$2:C$63,3,FALSE)),(VLOOKUP((LEFT(D2700,2)),'Fed. Agency Identifier Table'!A$2:C$63,3,FALSE)))),"",(IF(ISERROR(VLOOKUP((LEFT(D2700,2)),'Fed. Agency Identifier Table'!A$2:C$63,3,FALSE)),(VLOOKUP((LEFT(D2700,1)),'Fed. Agency Identifier Table'!A$2:C$63,3,FALSE)),(VLOOKUP((LEFT(D2700,2)),'Fed. Agency Identifier Table'!A$2:C$63,3,FALSE)))))</f>
        <v/>
      </c>
      <c r="I2700" s="150" t="str">
        <f>IF(ISNUMBER(SEARCH("*.unk*",D2700)),"Other Federal Awards",IF(ISERROR(VLOOKUP(D2700,'CFDA Program Titles Table'!A$2:C$2607,3,FALSE)),"",VLOOKUP(D2700,'CFDA Program Titles Table'!A$2:C$2607,3,FALSE)))</f>
        <v/>
      </c>
      <c r="J2700" s="70"/>
      <c r="K2700" s="70"/>
      <c r="L2700" s="2"/>
      <c r="M2700" s="10"/>
      <c r="N2700" s="10"/>
      <c r="R2700" s="17"/>
      <c r="S2700" s="106" t="str">
        <f>IFERROR(IF(J2700="Y", "Research And Development Programs Cluster:", VLOOKUP(D2700,'Cluster Info'!$A$2:$B$113,2,FALSE)), "Non Cluster:")</f>
        <v>Non Cluster:</v>
      </c>
      <c r="T2700" s="106">
        <f t="shared" si="210"/>
        <v>0</v>
      </c>
      <c r="U2700" s="106">
        <f t="shared" si="212"/>
        <v>0</v>
      </c>
      <c r="V2700" s="106">
        <f t="shared" si="213"/>
        <v>0</v>
      </c>
      <c r="W2700" s="119">
        <f t="shared" si="211"/>
        <v>0</v>
      </c>
      <c r="X2700" s="106">
        <f t="shared" si="214"/>
        <v>0</v>
      </c>
    </row>
    <row r="2701" spans="1:24" ht="14">
      <c r="A2701" s="198"/>
      <c r="D2701" s="1"/>
      <c r="E2701" s="1"/>
      <c r="F2701" s="187"/>
      <c r="G2701" s="187"/>
      <c r="H2701" s="80" t="str">
        <f>IF(ISERROR(IF(ISERROR(VLOOKUP((LEFT(D2701,2)),'Fed. Agency Identifier Table'!A$2:C$63,3,FALSE)),(VLOOKUP((LEFT(D2701,1)),'Fed. Agency Identifier Table'!A$2:C$63,3,FALSE)),(VLOOKUP((LEFT(D2701,2)),'Fed. Agency Identifier Table'!A$2:C$63,3,FALSE)))),"",(IF(ISERROR(VLOOKUP((LEFT(D2701,2)),'Fed. Agency Identifier Table'!A$2:C$63,3,FALSE)),(VLOOKUP((LEFT(D2701,1)),'Fed. Agency Identifier Table'!A$2:C$63,3,FALSE)),(VLOOKUP((LEFT(D2701,2)),'Fed. Agency Identifier Table'!A$2:C$63,3,FALSE)))))</f>
        <v/>
      </c>
      <c r="I2701" s="150" t="str">
        <f>IF(ISNUMBER(SEARCH("*.unk*",D2701)),"Other Federal Awards",IF(ISERROR(VLOOKUP(D2701,'CFDA Program Titles Table'!A$2:C$2607,3,FALSE)),"",VLOOKUP(D2701,'CFDA Program Titles Table'!A$2:C$2607,3,FALSE)))</f>
        <v/>
      </c>
      <c r="J2701" s="70"/>
      <c r="K2701" s="70"/>
      <c r="L2701" s="2"/>
      <c r="M2701" s="10"/>
      <c r="N2701" s="10"/>
      <c r="R2701" s="17"/>
      <c r="S2701" s="106" t="str">
        <f>IFERROR(IF(J2701="Y", "Research And Development Programs Cluster:", VLOOKUP(D2701,'Cluster Info'!$A$2:$B$113,2,FALSE)), "Non Cluster:")</f>
        <v>Non Cluster:</v>
      </c>
      <c r="T2701" s="106">
        <f t="shared" si="210"/>
        <v>0</v>
      </c>
      <c r="U2701" s="106">
        <f t="shared" si="212"/>
        <v>0</v>
      </c>
      <c r="V2701" s="106">
        <f t="shared" si="213"/>
        <v>0</v>
      </c>
      <c r="W2701" s="119">
        <f t="shared" si="211"/>
        <v>0</v>
      </c>
      <c r="X2701" s="106">
        <f t="shared" si="214"/>
        <v>0</v>
      </c>
    </row>
    <row r="2702" spans="1:24" ht="14">
      <c r="A2702" s="198"/>
      <c r="D2702" s="1"/>
      <c r="E2702" s="1"/>
      <c r="F2702" s="187"/>
      <c r="G2702" s="187"/>
      <c r="H2702" s="80" t="str">
        <f>IF(ISERROR(IF(ISERROR(VLOOKUP((LEFT(D2702,2)),'Fed. Agency Identifier Table'!A$2:C$63,3,FALSE)),(VLOOKUP((LEFT(D2702,1)),'Fed. Agency Identifier Table'!A$2:C$63,3,FALSE)),(VLOOKUP((LEFT(D2702,2)),'Fed. Agency Identifier Table'!A$2:C$63,3,FALSE)))),"",(IF(ISERROR(VLOOKUP((LEFT(D2702,2)),'Fed. Agency Identifier Table'!A$2:C$63,3,FALSE)),(VLOOKUP((LEFT(D2702,1)),'Fed. Agency Identifier Table'!A$2:C$63,3,FALSE)),(VLOOKUP((LEFT(D2702,2)),'Fed. Agency Identifier Table'!A$2:C$63,3,FALSE)))))</f>
        <v/>
      </c>
      <c r="I2702" s="150" t="str">
        <f>IF(ISNUMBER(SEARCH("*.unk*",D2702)),"Other Federal Awards",IF(ISERROR(VLOOKUP(D2702,'CFDA Program Titles Table'!A$2:C$2607,3,FALSE)),"",VLOOKUP(D2702,'CFDA Program Titles Table'!A$2:C$2607,3,FALSE)))</f>
        <v/>
      </c>
      <c r="J2702" s="70"/>
      <c r="K2702" s="70"/>
      <c r="L2702" s="2"/>
      <c r="M2702" s="10"/>
      <c r="N2702" s="10"/>
      <c r="R2702" s="17"/>
      <c r="S2702" s="106" t="str">
        <f>IFERROR(IF(J2702="Y", "Research And Development Programs Cluster:", VLOOKUP(D2702,'Cluster Info'!$A$2:$B$113,2,FALSE)), "Non Cluster:")</f>
        <v>Non Cluster:</v>
      </c>
      <c r="T2702" s="106">
        <f t="shared" si="210"/>
        <v>0</v>
      </c>
      <c r="U2702" s="106">
        <f t="shared" si="212"/>
        <v>0</v>
      </c>
      <c r="V2702" s="106">
        <f t="shared" si="213"/>
        <v>0</v>
      </c>
      <c r="W2702" s="119">
        <f t="shared" si="211"/>
        <v>0</v>
      </c>
      <c r="X2702" s="106">
        <f t="shared" si="214"/>
        <v>0</v>
      </c>
    </row>
    <row r="2703" spans="1:24" ht="14">
      <c r="A2703" s="198"/>
      <c r="D2703" s="1"/>
      <c r="E2703" s="1"/>
      <c r="F2703" s="187"/>
      <c r="G2703" s="187"/>
      <c r="H2703" s="80" t="str">
        <f>IF(ISERROR(IF(ISERROR(VLOOKUP((LEFT(D2703,2)),'Fed. Agency Identifier Table'!A$2:C$63,3,FALSE)),(VLOOKUP((LEFT(D2703,1)),'Fed. Agency Identifier Table'!A$2:C$63,3,FALSE)),(VLOOKUP((LEFT(D2703,2)),'Fed. Agency Identifier Table'!A$2:C$63,3,FALSE)))),"",(IF(ISERROR(VLOOKUP((LEFT(D2703,2)),'Fed. Agency Identifier Table'!A$2:C$63,3,FALSE)),(VLOOKUP((LEFT(D2703,1)),'Fed. Agency Identifier Table'!A$2:C$63,3,FALSE)),(VLOOKUP((LEFT(D2703,2)),'Fed. Agency Identifier Table'!A$2:C$63,3,FALSE)))))</f>
        <v/>
      </c>
      <c r="I2703" s="150" t="str">
        <f>IF(ISNUMBER(SEARCH("*.unk*",D2703)),"Other Federal Awards",IF(ISERROR(VLOOKUP(D2703,'CFDA Program Titles Table'!A$2:C$2607,3,FALSE)),"",VLOOKUP(D2703,'CFDA Program Titles Table'!A$2:C$2607,3,FALSE)))</f>
        <v/>
      </c>
      <c r="J2703" s="70"/>
      <c r="K2703" s="70"/>
      <c r="L2703" s="2"/>
      <c r="M2703" s="10"/>
      <c r="N2703" s="10"/>
      <c r="R2703" s="17"/>
      <c r="S2703" s="106" t="str">
        <f>IFERROR(IF(J2703="Y", "Research And Development Programs Cluster:", VLOOKUP(D2703,'Cluster Info'!$A$2:$B$113,2,FALSE)), "Non Cluster:")</f>
        <v>Non Cluster:</v>
      </c>
      <c r="T2703" s="106">
        <f t="shared" si="210"/>
        <v>0</v>
      </c>
      <c r="U2703" s="106">
        <f t="shared" si="212"/>
        <v>0</v>
      </c>
      <c r="V2703" s="106">
        <f t="shared" si="213"/>
        <v>0</v>
      </c>
      <c r="W2703" s="119">
        <f t="shared" si="211"/>
        <v>0</v>
      </c>
      <c r="X2703" s="106">
        <f t="shared" si="214"/>
        <v>0</v>
      </c>
    </row>
    <row r="2704" spans="1:24" ht="14">
      <c r="A2704" s="198"/>
      <c r="D2704" s="1"/>
      <c r="E2704" s="1"/>
      <c r="F2704" s="187"/>
      <c r="G2704" s="187"/>
      <c r="H2704" s="80" t="str">
        <f>IF(ISERROR(IF(ISERROR(VLOOKUP((LEFT(D2704,2)),'Fed. Agency Identifier Table'!A$2:C$63,3,FALSE)),(VLOOKUP((LEFT(D2704,1)),'Fed. Agency Identifier Table'!A$2:C$63,3,FALSE)),(VLOOKUP((LEFT(D2704,2)),'Fed. Agency Identifier Table'!A$2:C$63,3,FALSE)))),"",(IF(ISERROR(VLOOKUP((LEFT(D2704,2)),'Fed. Agency Identifier Table'!A$2:C$63,3,FALSE)),(VLOOKUP((LEFT(D2704,1)),'Fed. Agency Identifier Table'!A$2:C$63,3,FALSE)),(VLOOKUP((LEFT(D2704,2)),'Fed. Agency Identifier Table'!A$2:C$63,3,FALSE)))))</f>
        <v/>
      </c>
      <c r="I2704" s="150" t="str">
        <f>IF(ISNUMBER(SEARCH("*.unk*",D2704)),"Other Federal Awards",IF(ISERROR(VLOOKUP(D2704,'CFDA Program Titles Table'!A$2:C$2607,3,FALSE)),"",VLOOKUP(D2704,'CFDA Program Titles Table'!A$2:C$2607,3,FALSE)))</f>
        <v/>
      </c>
      <c r="J2704" s="70"/>
      <c r="K2704" s="70"/>
      <c r="L2704" s="2"/>
      <c r="M2704" s="10"/>
      <c r="N2704" s="10"/>
      <c r="R2704" s="17"/>
      <c r="S2704" s="106" t="str">
        <f>IFERROR(IF(J2704="Y", "Research And Development Programs Cluster:", VLOOKUP(D2704,'Cluster Info'!$A$2:$B$113,2,FALSE)), "Non Cluster:")</f>
        <v>Non Cluster:</v>
      </c>
      <c r="T2704" s="106">
        <f t="shared" si="210"/>
        <v>0</v>
      </c>
      <c r="U2704" s="106">
        <f t="shared" si="212"/>
        <v>0</v>
      </c>
      <c r="V2704" s="106">
        <f t="shared" si="213"/>
        <v>0</v>
      </c>
      <c r="W2704" s="119">
        <f t="shared" si="211"/>
        <v>0</v>
      </c>
      <c r="X2704" s="106">
        <f t="shared" si="214"/>
        <v>0</v>
      </c>
    </row>
    <row r="2705" spans="1:24" ht="14">
      <c r="A2705" s="198"/>
      <c r="D2705" s="1"/>
      <c r="E2705" s="1"/>
      <c r="F2705" s="187"/>
      <c r="G2705" s="187"/>
      <c r="H2705" s="80" t="str">
        <f>IF(ISERROR(IF(ISERROR(VLOOKUP((LEFT(D2705,2)),'Fed. Agency Identifier Table'!A$2:C$63,3,FALSE)),(VLOOKUP((LEFT(D2705,1)),'Fed. Agency Identifier Table'!A$2:C$63,3,FALSE)),(VLOOKUP((LEFT(D2705,2)),'Fed. Agency Identifier Table'!A$2:C$63,3,FALSE)))),"",(IF(ISERROR(VLOOKUP((LEFT(D2705,2)),'Fed. Agency Identifier Table'!A$2:C$63,3,FALSE)),(VLOOKUP((LEFT(D2705,1)),'Fed. Agency Identifier Table'!A$2:C$63,3,FALSE)),(VLOOKUP((LEFT(D2705,2)),'Fed. Agency Identifier Table'!A$2:C$63,3,FALSE)))))</f>
        <v/>
      </c>
      <c r="I2705" s="150" t="str">
        <f>IF(ISNUMBER(SEARCH("*.unk*",D2705)),"Other Federal Awards",IF(ISERROR(VLOOKUP(D2705,'CFDA Program Titles Table'!A$2:C$2607,3,FALSE)),"",VLOOKUP(D2705,'CFDA Program Titles Table'!A$2:C$2607,3,FALSE)))</f>
        <v/>
      </c>
      <c r="J2705" s="70"/>
      <c r="K2705" s="70"/>
      <c r="L2705" s="2"/>
      <c r="M2705" s="10"/>
      <c r="N2705" s="10"/>
      <c r="R2705" s="17"/>
      <c r="S2705" s="106" t="str">
        <f>IFERROR(IF(J2705="Y", "Research And Development Programs Cluster:", VLOOKUP(D2705,'Cluster Info'!$A$2:$B$113,2,FALSE)), "Non Cluster:")</f>
        <v>Non Cluster:</v>
      </c>
      <c r="T2705" s="106">
        <f t="shared" si="210"/>
        <v>0</v>
      </c>
      <c r="U2705" s="106">
        <f t="shared" si="212"/>
        <v>0</v>
      </c>
      <c r="V2705" s="106">
        <f t="shared" si="213"/>
        <v>0</v>
      </c>
      <c r="W2705" s="119">
        <f t="shared" si="211"/>
        <v>0</v>
      </c>
      <c r="X2705" s="106">
        <f t="shared" si="214"/>
        <v>0</v>
      </c>
    </row>
    <row r="2706" spans="1:24" ht="14">
      <c r="A2706" s="198"/>
      <c r="D2706" s="1"/>
      <c r="E2706" s="1"/>
      <c r="F2706" s="187"/>
      <c r="G2706" s="187"/>
      <c r="H2706" s="80" t="str">
        <f>IF(ISERROR(IF(ISERROR(VLOOKUP((LEFT(D2706,2)),'Fed. Agency Identifier Table'!A$2:C$63,3,FALSE)),(VLOOKUP((LEFT(D2706,1)),'Fed. Agency Identifier Table'!A$2:C$63,3,FALSE)),(VLOOKUP((LEFT(D2706,2)),'Fed. Agency Identifier Table'!A$2:C$63,3,FALSE)))),"",(IF(ISERROR(VLOOKUP((LEFT(D2706,2)),'Fed. Agency Identifier Table'!A$2:C$63,3,FALSE)),(VLOOKUP((LEFT(D2706,1)),'Fed. Agency Identifier Table'!A$2:C$63,3,FALSE)),(VLOOKUP((LEFT(D2706,2)),'Fed. Agency Identifier Table'!A$2:C$63,3,FALSE)))))</f>
        <v/>
      </c>
      <c r="I2706" s="150" t="str">
        <f>IF(ISNUMBER(SEARCH("*.unk*",D2706)),"Other Federal Awards",IF(ISERROR(VLOOKUP(D2706,'CFDA Program Titles Table'!A$2:C$2607,3,FALSE)),"",VLOOKUP(D2706,'CFDA Program Titles Table'!A$2:C$2607,3,FALSE)))</f>
        <v/>
      </c>
      <c r="J2706" s="70"/>
      <c r="K2706" s="70"/>
      <c r="L2706" s="2"/>
      <c r="M2706" s="10"/>
      <c r="N2706" s="10"/>
      <c r="R2706" s="17"/>
      <c r="S2706" s="106" t="str">
        <f>IFERROR(IF(J2706="Y", "Research And Development Programs Cluster:", VLOOKUP(D2706,'Cluster Info'!$A$2:$B$113,2,FALSE)), "Non Cluster:")</f>
        <v>Non Cluster:</v>
      </c>
      <c r="T2706" s="106">
        <f t="shared" si="210"/>
        <v>0</v>
      </c>
      <c r="U2706" s="106">
        <f t="shared" si="212"/>
        <v>0</v>
      </c>
      <c r="V2706" s="106">
        <f t="shared" si="213"/>
        <v>0</v>
      </c>
      <c r="W2706" s="119">
        <f t="shared" si="211"/>
        <v>0</v>
      </c>
      <c r="X2706" s="106">
        <f t="shared" si="214"/>
        <v>0</v>
      </c>
    </row>
    <row r="2707" spans="1:24" ht="14">
      <c r="A2707" s="198"/>
      <c r="D2707" s="1"/>
      <c r="E2707" s="1"/>
      <c r="F2707" s="187"/>
      <c r="G2707" s="187"/>
      <c r="H2707" s="80" t="str">
        <f>IF(ISERROR(IF(ISERROR(VLOOKUP((LEFT(D2707,2)),'Fed. Agency Identifier Table'!A$2:C$63,3,FALSE)),(VLOOKUP((LEFT(D2707,1)),'Fed. Agency Identifier Table'!A$2:C$63,3,FALSE)),(VLOOKUP((LEFT(D2707,2)),'Fed. Agency Identifier Table'!A$2:C$63,3,FALSE)))),"",(IF(ISERROR(VLOOKUP((LEFT(D2707,2)),'Fed. Agency Identifier Table'!A$2:C$63,3,FALSE)),(VLOOKUP((LEFT(D2707,1)),'Fed. Agency Identifier Table'!A$2:C$63,3,FALSE)),(VLOOKUP((LEFT(D2707,2)),'Fed. Agency Identifier Table'!A$2:C$63,3,FALSE)))))</f>
        <v/>
      </c>
      <c r="I2707" s="150" t="str">
        <f>IF(ISNUMBER(SEARCH("*.unk*",D2707)),"Other Federal Awards",IF(ISERROR(VLOOKUP(D2707,'CFDA Program Titles Table'!A$2:C$2607,3,FALSE)),"",VLOOKUP(D2707,'CFDA Program Titles Table'!A$2:C$2607,3,FALSE)))</f>
        <v/>
      </c>
      <c r="J2707" s="70"/>
      <c r="K2707" s="70"/>
      <c r="L2707" s="2"/>
      <c r="M2707" s="10"/>
      <c r="N2707" s="10"/>
      <c r="R2707" s="17"/>
      <c r="S2707" s="106" t="str">
        <f>IFERROR(IF(J2707="Y", "Research And Development Programs Cluster:", VLOOKUP(D2707,'Cluster Info'!$A$2:$B$113,2,FALSE)), "Non Cluster:")</f>
        <v>Non Cluster:</v>
      </c>
      <c r="T2707" s="106">
        <f t="shared" si="210"/>
        <v>0</v>
      </c>
      <c r="U2707" s="106">
        <f t="shared" si="212"/>
        <v>0</v>
      </c>
      <c r="V2707" s="106">
        <f t="shared" si="213"/>
        <v>0</v>
      </c>
      <c r="W2707" s="119">
        <f t="shared" si="211"/>
        <v>0</v>
      </c>
      <c r="X2707" s="106">
        <f t="shared" si="214"/>
        <v>0</v>
      </c>
    </row>
    <row r="2708" spans="1:24" ht="14">
      <c r="A2708" s="198"/>
      <c r="D2708" s="1"/>
      <c r="E2708" s="1"/>
      <c r="F2708" s="187"/>
      <c r="G2708" s="187"/>
      <c r="H2708" s="80" t="str">
        <f>IF(ISERROR(IF(ISERROR(VLOOKUP((LEFT(D2708,2)),'Fed. Agency Identifier Table'!A$2:C$63,3,FALSE)),(VLOOKUP((LEFT(D2708,1)),'Fed. Agency Identifier Table'!A$2:C$63,3,FALSE)),(VLOOKUP((LEFT(D2708,2)),'Fed. Agency Identifier Table'!A$2:C$63,3,FALSE)))),"",(IF(ISERROR(VLOOKUP((LEFT(D2708,2)),'Fed. Agency Identifier Table'!A$2:C$63,3,FALSE)),(VLOOKUP((LEFT(D2708,1)),'Fed. Agency Identifier Table'!A$2:C$63,3,FALSE)),(VLOOKUP((LEFT(D2708,2)),'Fed. Agency Identifier Table'!A$2:C$63,3,FALSE)))))</f>
        <v/>
      </c>
      <c r="I2708" s="150" t="str">
        <f>IF(ISNUMBER(SEARCH("*.unk*",D2708)),"Other Federal Awards",IF(ISERROR(VLOOKUP(D2708,'CFDA Program Titles Table'!A$2:C$2607,3,FALSE)),"",VLOOKUP(D2708,'CFDA Program Titles Table'!A$2:C$2607,3,FALSE)))</f>
        <v/>
      </c>
      <c r="J2708" s="70"/>
      <c r="K2708" s="70"/>
      <c r="L2708" s="2"/>
      <c r="M2708" s="10"/>
      <c r="N2708" s="10"/>
      <c r="R2708" s="17"/>
      <c r="S2708" s="106" t="str">
        <f>IFERROR(IF(J2708="Y", "Research And Development Programs Cluster:", VLOOKUP(D2708,'Cluster Info'!$A$2:$B$113,2,FALSE)), "Non Cluster:")</f>
        <v>Non Cluster:</v>
      </c>
      <c r="T2708" s="106">
        <f t="shared" si="210"/>
        <v>0</v>
      </c>
      <c r="U2708" s="106">
        <f t="shared" si="212"/>
        <v>0</v>
      </c>
      <c r="V2708" s="106">
        <f t="shared" si="213"/>
        <v>0</v>
      </c>
      <c r="W2708" s="119">
        <f t="shared" si="211"/>
        <v>0</v>
      </c>
      <c r="X2708" s="106">
        <f t="shared" si="214"/>
        <v>0</v>
      </c>
    </row>
    <row r="2709" spans="1:24" ht="14">
      <c r="A2709" s="198"/>
      <c r="D2709" s="1"/>
      <c r="E2709" s="1"/>
      <c r="F2709" s="187"/>
      <c r="G2709" s="187"/>
      <c r="H2709" s="80" t="str">
        <f>IF(ISERROR(IF(ISERROR(VLOOKUP((LEFT(D2709,2)),'Fed. Agency Identifier Table'!A$2:C$63,3,FALSE)),(VLOOKUP((LEFT(D2709,1)),'Fed. Agency Identifier Table'!A$2:C$63,3,FALSE)),(VLOOKUP((LEFT(D2709,2)),'Fed. Agency Identifier Table'!A$2:C$63,3,FALSE)))),"",(IF(ISERROR(VLOOKUP((LEFT(D2709,2)),'Fed. Agency Identifier Table'!A$2:C$63,3,FALSE)),(VLOOKUP((LEFT(D2709,1)),'Fed. Agency Identifier Table'!A$2:C$63,3,FALSE)),(VLOOKUP((LEFT(D2709,2)),'Fed. Agency Identifier Table'!A$2:C$63,3,FALSE)))))</f>
        <v/>
      </c>
      <c r="I2709" s="150" t="str">
        <f>IF(ISNUMBER(SEARCH("*.unk*",D2709)),"Other Federal Awards",IF(ISERROR(VLOOKUP(D2709,'CFDA Program Titles Table'!A$2:C$2607,3,FALSE)),"",VLOOKUP(D2709,'CFDA Program Titles Table'!A$2:C$2607,3,FALSE)))</f>
        <v/>
      </c>
      <c r="J2709" s="70"/>
      <c r="K2709" s="70"/>
      <c r="L2709" s="2"/>
      <c r="M2709" s="10"/>
      <c r="N2709" s="10"/>
      <c r="R2709" s="17"/>
      <c r="S2709" s="106" t="str">
        <f>IFERROR(IF(J2709="Y", "Research And Development Programs Cluster:", VLOOKUP(D2709,'Cluster Info'!$A$2:$B$113,2,FALSE)), "Non Cluster:")</f>
        <v>Non Cluster:</v>
      </c>
      <c r="T2709" s="106">
        <f t="shared" si="210"/>
        <v>0</v>
      </c>
      <c r="U2709" s="106">
        <f t="shared" si="212"/>
        <v>0</v>
      </c>
      <c r="V2709" s="106">
        <f t="shared" si="213"/>
        <v>0</v>
      </c>
      <c r="W2709" s="119">
        <f t="shared" si="211"/>
        <v>0</v>
      </c>
      <c r="X2709" s="106">
        <f t="shared" si="214"/>
        <v>0</v>
      </c>
    </row>
    <row r="2710" spans="1:24" ht="14">
      <c r="A2710" s="198"/>
      <c r="D2710" s="1"/>
      <c r="E2710" s="1"/>
      <c r="F2710" s="187"/>
      <c r="G2710" s="187"/>
      <c r="H2710" s="80" t="str">
        <f>IF(ISERROR(IF(ISERROR(VLOOKUP((LEFT(D2710,2)),'Fed. Agency Identifier Table'!A$2:C$63,3,FALSE)),(VLOOKUP((LEFT(D2710,1)),'Fed. Agency Identifier Table'!A$2:C$63,3,FALSE)),(VLOOKUP((LEFT(D2710,2)),'Fed. Agency Identifier Table'!A$2:C$63,3,FALSE)))),"",(IF(ISERROR(VLOOKUP((LEFT(D2710,2)),'Fed. Agency Identifier Table'!A$2:C$63,3,FALSE)),(VLOOKUP((LEFT(D2710,1)),'Fed. Agency Identifier Table'!A$2:C$63,3,FALSE)),(VLOOKUP((LEFT(D2710,2)),'Fed. Agency Identifier Table'!A$2:C$63,3,FALSE)))))</f>
        <v/>
      </c>
      <c r="I2710" s="150" t="str">
        <f>IF(ISNUMBER(SEARCH("*.unk*",D2710)),"Other Federal Awards",IF(ISERROR(VLOOKUP(D2710,'CFDA Program Titles Table'!A$2:C$2607,3,FALSE)),"",VLOOKUP(D2710,'CFDA Program Titles Table'!A$2:C$2607,3,FALSE)))</f>
        <v/>
      </c>
      <c r="J2710" s="70"/>
      <c r="K2710" s="70"/>
      <c r="L2710" s="2"/>
      <c r="M2710" s="10"/>
      <c r="N2710" s="10"/>
      <c r="R2710" s="17"/>
      <c r="S2710" s="106" t="str">
        <f>IFERROR(IF(J2710="Y", "Research And Development Programs Cluster:", VLOOKUP(D2710,'Cluster Info'!$A$2:$B$113,2,FALSE)), "Non Cluster:")</f>
        <v>Non Cluster:</v>
      </c>
      <c r="T2710" s="106">
        <f t="shared" si="210"/>
        <v>0</v>
      </c>
      <c r="U2710" s="106">
        <f t="shared" si="212"/>
        <v>0</v>
      </c>
      <c r="V2710" s="106">
        <f t="shared" si="213"/>
        <v>0</v>
      </c>
      <c r="W2710" s="119">
        <f t="shared" si="211"/>
        <v>0</v>
      </c>
      <c r="X2710" s="106">
        <f t="shared" si="214"/>
        <v>0</v>
      </c>
    </row>
    <row r="2711" spans="1:24" ht="14">
      <c r="A2711" s="198"/>
      <c r="D2711" s="1"/>
      <c r="E2711" s="1"/>
      <c r="F2711" s="187"/>
      <c r="G2711" s="187"/>
      <c r="H2711" s="80" t="str">
        <f>IF(ISERROR(IF(ISERROR(VLOOKUP((LEFT(D2711,2)),'Fed. Agency Identifier Table'!A$2:C$63,3,FALSE)),(VLOOKUP((LEFT(D2711,1)),'Fed. Agency Identifier Table'!A$2:C$63,3,FALSE)),(VLOOKUP((LEFT(D2711,2)),'Fed. Agency Identifier Table'!A$2:C$63,3,FALSE)))),"",(IF(ISERROR(VLOOKUP((LEFT(D2711,2)),'Fed. Agency Identifier Table'!A$2:C$63,3,FALSE)),(VLOOKUP((LEFT(D2711,1)),'Fed. Agency Identifier Table'!A$2:C$63,3,FALSE)),(VLOOKUP((LEFT(D2711,2)),'Fed. Agency Identifier Table'!A$2:C$63,3,FALSE)))))</f>
        <v/>
      </c>
      <c r="I2711" s="150" t="str">
        <f>IF(ISNUMBER(SEARCH("*.unk*",D2711)),"Other Federal Awards",IF(ISERROR(VLOOKUP(D2711,'CFDA Program Titles Table'!A$2:C$2607,3,FALSE)),"",VLOOKUP(D2711,'CFDA Program Titles Table'!A$2:C$2607,3,FALSE)))</f>
        <v/>
      </c>
      <c r="J2711" s="70"/>
      <c r="K2711" s="70"/>
      <c r="L2711" s="2"/>
      <c r="M2711" s="10"/>
      <c r="N2711" s="10"/>
      <c r="R2711" s="17"/>
      <c r="S2711" s="106" t="str">
        <f>IFERROR(IF(J2711="Y", "Research And Development Programs Cluster:", VLOOKUP(D2711,'Cluster Info'!$A$2:$B$113,2,FALSE)), "Non Cluster:")</f>
        <v>Non Cluster:</v>
      </c>
      <c r="T2711" s="106">
        <f t="shared" si="210"/>
        <v>0</v>
      </c>
      <c r="U2711" s="106">
        <f t="shared" si="212"/>
        <v>0</v>
      </c>
      <c r="V2711" s="106">
        <f t="shared" si="213"/>
        <v>0</v>
      </c>
      <c r="W2711" s="119">
        <f t="shared" si="211"/>
        <v>0</v>
      </c>
      <c r="X2711" s="106">
        <f t="shared" si="214"/>
        <v>0</v>
      </c>
    </row>
    <row r="2712" spans="1:24" ht="14">
      <c r="A2712" s="198"/>
      <c r="D2712" s="1"/>
      <c r="E2712" s="1"/>
      <c r="F2712" s="187"/>
      <c r="G2712" s="187"/>
      <c r="H2712" s="80" t="str">
        <f>IF(ISERROR(IF(ISERROR(VLOOKUP((LEFT(D2712,2)),'Fed. Agency Identifier Table'!A$2:C$63,3,FALSE)),(VLOOKUP((LEFT(D2712,1)),'Fed. Agency Identifier Table'!A$2:C$63,3,FALSE)),(VLOOKUP((LEFT(D2712,2)),'Fed. Agency Identifier Table'!A$2:C$63,3,FALSE)))),"",(IF(ISERROR(VLOOKUP((LEFT(D2712,2)),'Fed. Agency Identifier Table'!A$2:C$63,3,FALSE)),(VLOOKUP((LEFT(D2712,1)),'Fed. Agency Identifier Table'!A$2:C$63,3,FALSE)),(VLOOKUP((LEFT(D2712,2)),'Fed. Agency Identifier Table'!A$2:C$63,3,FALSE)))))</f>
        <v/>
      </c>
      <c r="I2712" s="150" t="str">
        <f>IF(ISNUMBER(SEARCH("*.unk*",D2712)),"Other Federal Awards",IF(ISERROR(VLOOKUP(D2712,'CFDA Program Titles Table'!A$2:C$2607,3,FALSE)),"",VLOOKUP(D2712,'CFDA Program Titles Table'!A$2:C$2607,3,FALSE)))</f>
        <v/>
      </c>
      <c r="J2712" s="70"/>
      <c r="K2712" s="70"/>
      <c r="L2712" s="2"/>
      <c r="M2712" s="10"/>
      <c r="N2712" s="10"/>
      <c r="R2712" s="17"/>
      <c r="S2712" s="106" t="str">
        <f>IFERROR(IF(J2712="Y", "Research And Development Programs Cluster:", VLOOKUP(D2712,'Cluster Info'!$A$2:$B$113,2,FALSE)), "Non Cluster:")</f>
        <v>Non Cluster:</v>
      </c>
      <c r="T2712" s="106">
        <f t="shared" si="210"/>
        <v>0</v>
      </c>
      <c r="U2712" s="106">
        <f t="shared" si="212"/>
        <v>0</v>
      </c>
      <c r="V2712" s="106">
        <f t="shared" si="213"/>
        <v>0</v>
      </c>
      <c r="W2712" s="119">
        <f t="shared" si="211"/>
        <v>0</v>
      </c>
      <c r="X2712" s="106">
        <f t="shared" si="214"/>
        <v>0</v>
      </c>
    </row>
    <row r="2713" spans="1:24" ht="14">
      <c r="A2713" s="198"/>
      <c r="D2713" s="1"/>
      <c r="E2713" s="1"/>
      <c r="F2713" s="187"/>
      <c r="G2713" s="187"/>
      <c r="H2713" s="80" t="str">
        <f>IF(ISERROR(IF(ISERROR(VLOOKUP((LEFT(D2713,2)),'Fed. Agency Identifier Table'!A$2:C$63,3,FALSE)),(VLOOKUP((LEFT(D2713,1)),'Fed. Agency Identifier Table'!A$2:C$63,3,FALSE)),(VLOOKUP((LEFT(D2713,2)),'Fed. Agency Identifier Table'!A$2:C$63,3,FALSE)))),"",(IF(ISERROR(VLOOKUP((LEFT(D2713,2)),'Fed. Agency Identifier Table'!A$2:C$63,3,FALSE)),(VLOOKUP((LEFT(D2713,1)),'Fed. Agency Identifier Table'!A$2:C$63,3,FALSE)),(VLOOKUP((LEFT(D2713,2)),'Fed. Agency Identifier Table'!A$2:C$63,3,FALSE)))))</f>
        <v/>
      </c>
      <c r="I2713" s="150" t="str">
        <f>IF(ISNUMBER(SEARCH("*.unk*",D2713)),"Other Federal Awards",IF(ISERROR(VLOOKUP(D2713,'CFDA Program Titles Table'!A$2:C$2607,3,FALSE)),"",VLOOKUP(D2713,'CFDA Program Titles Table'!A$2:C$2607,3,FALSE)))</f>
        <v/>
      </c>
      <c r="J2713" s="70"/>
      <c r="K2713" s="70"/>
      <c r="L2713" s="2"/>
      <c r="M2713" s="10"/>
      <c r="N2713" s="10"/>
      <c r="R2713" s="17"/>
      <c r="S2713" s="106" t="str">
        <f>IFERROR(IF(J2713="Y", "Research And Development Programs Cluster:", VLOOKUP(D2713,'Cluster Info'!$A$2:$B$113,2,FALSE)), "Non Cluster:")</f>
        <v>Non Cluster:</v>
      </c>
      <c r="T2713" s="106">
        <f t="shared" si="210"/>
        <v>0</v>
      </c>
      <c r="U2713" s="106">
        <f t="shared" si="212"/>
        <v>0</v>
      </c>
      <c r="V2713" s="106">
        <f t="shared" si="213"/>
        <v>0</v>
      </c>
      <c r="W2713" s="119">
        <f t="shared" si="211"/>
        <v>0</v>
      </c>
      <c r="X2713" s="106">
        <f t="shared" si="214"/>
        <v>0</v>
      </c>
    </row>
    <row r="2714" spans="1:24" ht="14">
      <c r="A2714" s="198"/>
      <c r="D2714" s="1"/>
      <c r="E2714" s="1"/>
      <c r="F2714" s="187"/>
      <c r="G2714" s="187"/>
      <c r="H2714" s="80" t="str">
        <f>IF(ISERROR(IF(ISERROR(VLOOKUP((LEFT(D2714,2)),'Fed. Agency Identifier Table'!A$2:C$63,3,FALSE)),(VLOOKUP((LEFT(D2714,1)),'Fed. Agency Identifier Table'!A$2:C$63,3,FALSE)),(VLOOKUP((LEFT(D2714,2)),'Fed. Agency Identifier Table'!A$2:C$63,3,FALSE)))),"",(IF(ISERROR(VLOOKUP((LEFT(D2714,2)),'Fed. Agency Identifier Table'!A$2:C$63,3,FALSE)),(VLOOKUP((LEFT(D2714,1)),'Fed. Agency Identifier Table'!A$2:C$63,3,FALSE)),(VLOOKUP((LEFT(D2714,2)),'Fed. Agency Identifier Table'!A$2:C$63,3,FALSE)))))</f>
        <v/>
      </c>
      <c r="I2714" s="150" t="str">
        <f>IF(ISNUMBER(SEARCH("*.unk*",D2714)),"Other Federal Awards",IF(ISERROR(VLOOKUP(D2714,'CFDA Program Titles Table'!A$2:C$2607,3,FALSE)),"",VLOOKUP(D2714,'CFDA Program Titles Table'!A$2:C$2607,3,FALSE)))</f>
        <v/>
      </c>
      <c r="J2714" s="70"/>
      <c r="K2714" s="70"/>
      <c r="L2714" s="2"/>
      <c r="M2714" s="10"/>
      <c r="N2714" s="10"/>
      <c r="R2714" s="17"/>
      <c r="S2714" s="106" t="str">
        <f>IFERROR(IF(J2714="Y", "Research And Development Programs Cluster:", VLOOKUP(D2714,'Cluster Info'!$A$2:$B$113,2,FALSE)), "Non Cluster:")</f>
        <v>Non Cluster:</v>
      </c>
      <c r="T2714" s="106">
        <f t="shared" si="210"/>
        <v>0</v>
      </c>
      <c r="U2714" s="106">
        <f t="shared" si="212"/>
        <v>0</v>
      </c>
      <c r="V2714" s="106">
        <f t="shared" si="213"/>
        <v>0</v>
      </c>
      <c r="W2714" s="119">
        <f t="shared" si="211"/>
        <v>0</v>
      </c>
      <c r="X2714" s="106">
        <f t="shared" si="214"/>
        <v>0</v>
      </c>
    </row>
    <row r="2715" spans="1:24" ht="14">
      <c r="A2715" s="198"/>
      <c r="D2715" s="1"/>
      <c r="E2715" s="1"/>
      <c r="F2715" s="187"/>
      <c r="G2715" s="187"/>
      <c r="H2715" s="80" t="str">
        <f>IF(ISERROR(IF(ISERROR(VLOOKUP((LEFT(D2715,2)),'Fed. Agency Identifier Table'!A$2:C$63,3,FALSE)),(VLOOKUP((LEFT(D2715,1)),'Fed. Agency Identifier Table'!A$2:C$63,3,FALSE)),(VLOOKUP((LEFT(D2715,2)),'Fed. Agency Identifier Table'!A$2:C$63,3,FALSE)))),"",(IF(ISERROR(VLOOKUP((LEFT(D2715,2)),'Fed. Agency Identifier Table'!A$2:C$63,3,FALSE)),(VLOOKUP((LEFT(D2715,1)),'Fed. Agency Identifier Table'!A$2:C$63,3,FALSE)),(VLOOKUP((LEFT(D2715,2)),'Fed. Agency Identifier Table'!A$2:C$63,3,FALSE)))))</f>
        <v/>
      </c>
      <c r="I2715" s="150" t="str">
        <f>IF(ISNUMBER(SEARCH("*.unk*",D2715)),"Other Federal Awards",IF(ISERROR(VLOOKUP(D2715,'CFDA Program Titles Table'!A$2:C$2607,3,FALSE)),"",VLOOKUP(D2715,'CFDA Program Titles Table'!A$2:C$2607,3,FALSE)))</f>
        <v/>
      </c>
      <c r="J2715" s="70"/>
      <c r="K2715" s="70"/>
      <c r="L2715" s="2"/>
      <c r="M2715" s="10"/>
      <c r="N2715" s="10"/>
      <c r="R2715" s="17"/>
      <c r="S2715" s="106" t="str">
        <f>IFERROR(IF(J2715="Y", "Research And Development Programs Cluster:", VLOOKUP(D2715,'Cluster Info'!$A$2:$B$113,2,FALSE)), "Non Cluster:")</f>
        <v>Non Cluster:</v>
      </c>
      <c r="T2715" s="106">
        <f t="shared" si="210"/>
        <v>0</v>
      </c>
      <c r="U2715" s="106">
        <f t="shared" si="212"/>
        <v>0</v>
      </c>
      <c r="V2715" s="106">
        <f t="shared" si="213"/>
        <v>0</v>
      </c>
      <c r="W2715" s="119">
        <f t="shared" si="211"/>
        <v>0</v>
      </c>
      <c r="X2715" s="106">
        <f t="shared" si="214"/>
        <v>0</v>
      </c>
    </row>
    <row r="2716" spans="1:24" ht="14">
      <c r="A2716" s="198"/>
      <c r="D2716" s="1"/>
      <c r="E2716" s="1"/>
      <c r="F2716" s="187"/>
      <c r="G2716" s="187"/>
      <c r="H2716" s="80" t="str">
        <f>IF(ISERROR(IF(ISERROR(VLOOKUP((LEFT(D2716,2)),'Fed. Agency Identifier Table'!A$2:C$63,3,FALSE)),(VLOOKUP((LEFT(D2716,1)),'Fed. Agency Identifier Table'!A$2:C$63,3,FALSE)),(VLOOKUP((LEFT(D2716,2)),'Fed. Agency Identifier Table'!A$2:C$63,3,FALSE)))),"",(IF(ISERROR(VLOOKUP((LEFT(D2716,2)),'Fed. Agency Identifier Table'!A$2:C$63,3,FALSE)),(VLOOKUP((LEFT(D2716,1)),'Fed. Agency Identifier Table'!A$2:C$63,3,FALSE)),(VLOOKUP((LEFT(D2716,2)),'Fed. Agency Identifier Table'!A$2:C$63,3,FALSE)))))</f>
        <v/>
      </c>
      <c r="I2716" s="150" t="str">
        <f>IF(ISNUMBER(SEARCH("*.unk*",D2716)),"Other Federal Awards",IF(ISERROR(VLOOKUP(D2716,'CFDA Program Titles Table'!A$2:C$2607,3,FALSE)),"",VLOOKUP(D2716,'CFDA Program Titles Table'!A$2:C$2607,3,FALSE)))</f>
        <v/>
      </c>
      <c r="J2716" s="70"/>
      <c r="K2716" s="70"/>
      <c r="L2716" s="2"/>
      <c r="M2716" s="10"/>
      <c r="N2716" s="10"/>
      <c r="R2716" s="17"/>
      <c r="S2716" s="106" t="str">
        <f>IFERROR(IF(J2716="Y", "Research And Development Programs Cluster:", VLOOKUP(D2716,'Cluster Info'!$A$2:$B$113,2,FALSE)), "Non Cluster:")</f>
        <v>Non Cluster:</v>
      </c>
      <c r="T2716" s="106">
        <f t="shared" si="210"/>
        <v>0</v>
      </c>
      <c r="U2716" s="106">
        <f t="shared" si="212"/>
        <v>0</v>
      </c>
      <c r="V2716" s="106">
        <f t="shared" si="213"/>
        <v>0</v>
      </c>
      <c r="W2716" s="119">
        <f t="shared" si="211"/>
        <v>0</v>
      </c>
      <c r="X2716" s="106">
        <f t="shared" si="214"/>
        <v>0</v>
      </c>
    </row>
    <row r="2717" spans="1:24" ht="14">
      <c r="A2717" s="198"/>
      <c r="D2717" s="1"/>
      <c r="E2717" s="1"/>
      <c r="F2717" s="187"/>
      <c r="G2717" s="187"/>
      <c r="H2717" s="80" t="str">
        <f>IF(ISERROR(IF(ISERROR(VLOOKUP((LEFT(D2717,2)),'Fed. Agency Identifier Table'!A$2:C$63,3,FALSE)),(VLOOKUP((LEFT(D2717,1)),'Fed. Agency Identifier Table'!A$2:C$63,3,FALSE)),(VLOOKUP((LEFT(D2717,2)),'Fed. Agency Identifier Table'!A$2:C$63,3,FALSE)))),"",(IF(ISERROR(VLOOKUP((LEFT(D2717,2)),'Fed. Agency Identifier Table'!A$2:C$63,3,FALSE)),(VLOOKUP((LEFT(D2717,1)),'Fed. Agency Identifier Table'!A$2:C$63,3,FALSE)),(VLOOKUP((LEFT(D2717,2)),'Fed. Agency Identifier Table'!A$2:C$63,3,FALSE)))))</f>
        <v/>
      </c>
      <c r="I2717" s="150" t="str">
        <f>IF(ISNUMBER(SEARCH("*.unk*",D2717)),"Other Federal Awards",IF(ISERROR(VLOOKUP(D2717,'CFDA Program Titles Table'!A$2:C$2607,3,FALSE)),"",VLOOKUP(D2717,'CFDA Program Titles Table'!A$2:C$2607,3,FALSE)))</f>
        <v/>
      </c>
      <c r="J2717" s="70"/>
      <c r="K2717" s="70"/>
      <c r="L2717" s="2"/>
      <c r="M2717" s="10"/>
      <c r="N2717" s="10"/>
      <c r="R2717" s="17"/>
      <c r="S2717" s="106" t="str">
        <f>IFERROR(IF(J2717="Y", "Research And Development Programs Cluster:", VLOOKUP(D2717,'Cluster Info'!$A$2:$B$113,2,FALSE)), "Non Cluster:")</f>
        <v>Non Cluster:</v>
      </c>
      <c r="T2717" s="106">
        <f t="shared" si="210"/>
        <v>0</v>
      </c>
      <c r="U2717" s="106">
        <f t="shared" si="212"/>
        <v>0</v>
      </c>
      <c r="V2717" s="106">
        <f t="shared" si="213"/>
        <v>0</v>
      </c>
      <c r="W2717" s="119">
        <f t="shared" si="211"/>
        <v>0</v>
      </c>
      <c r="X2717" s="106">
        <f t="shared" si="214"/>
        <v>0</v>
      </c>
    </row>
    <row r="2718" spans="1:24" ht="14">
      <c r="A2718" s="198"/>
      <c r="D2718" s="1"/>
      <c r="E2718" s="1"/>
      <c r="F2718" s="187"/>
      <c r="G2718" s="187"/>
      <c r="H2718" s="80" t="str">
        <f>IF(ISERROR(IF(ISERROR(VLOOKUP((LEFT(D2718,2)),'Fed. Agency Identifier Table'!A$2:C$63,3,FALSE)),(VLOOKUP((LEFT(D2718,1)),'Fed. Agency Identifier Table'!A$2:C$63,3,FALSE)),(VLOOKUP((LEFT(D2718,2)),'Fed. Agency Identifier Table'!A$2:C$63,3,FALSE)))),"",(IF(ISERROR(VLOOKUP((LEFT(D2718,2)),'Fed. Agency Identifier Table'!A$2:C$63,3,FALSE)),(VLOOKUP((LEFT(D2718,1)),'Fed. Agency Identifier Table'!A$2:C$63,3,FALSE)),(VLOOKUP((LEFT(D2718,2)),'Fed. Agency Identifier Table'!A$2:C$63,3,FALSE)))))</f>
        <v/>
      </c>
      <c r="I2718" s="150" t="str">
        <f>IF(ISNUMBER(SEARCH("*.unk*",D2718)),"Other Federal Awards",IF(ISERROR(VLOOKUP(D2718,'CFDA Program Titles Table'!A$2:C$2607,3,FALSE)),"",VLOOKUP(D2718,'CFDA Program Titles Table'!A$2:C$2607,3,FALSE)))</f>
        <v/>
      </c>
      <c r="J2718" s="70"/>
      <c r="K2718" s="70"/>
      <c r="L2718" s="2"/>
      <c r="M2718" s="10"/>
      <c r="N2718" s="10"/>
      <c r="R2718" s="17"/>
      <c r="S2718" s="106" t="str">
        <f>IFERROR(IF(J2718="Y", "Research And Development Programs Cluster:", VLOOKUP(D2718,'Cluster Info'!$A$2:$B$113,2,FALSE)), "Non Cluster:")</f>
        <v>Non Cluster:</v>
      </c>
      <c r="T2718" s="106">
        <f t="shared" si="210"/>
        <v>0</v>
      </c>
      <c r="U2718" s="106">
        <f t="shared" si="212"/>
        <v>0</v>
      </c>
      <c r="V2718" s="106">
        <f t="shared" si="213"/>
        <v>0</v>
      </c>
      <c r="W2718" s="119">
        <f t="shared" si="211"/>
        <v>0</v>
      </c>
      <c r="X2718" s="106">
        <f t="shared" si="214"/>
        <v>0</v>
      </c>
    </row>
    <row r="2719" spans="1:24" ht="14">
      <c r="A2719" s="198"/>
      <c r="D2719" s="1"/>
      <c r="E2719" s="1"/>
      <c r="F2719" s="187"/>
      <c r="G2719" s="187"/>
      <c r="H2719" s="80" t="str">
        <f>IF(ISERROR(IF(ISERROR(VLOOKUP((LEFT(D2719,2)),'Fed. Agency Identifier Table'!A$2:C$63,3,FALSE)),(VLOOKUP((LEFT(D2719,1)),'Fed. Agency Identifier Table'!A$2:C$63,3,FALSE)),(VLOOKUP((LEFT(D2719,2)),'Fed. Agency Identifier Table'!A$2:C$63,3,FALSE)))),"",(IF(ISERROR(VLOOKUP((LEFT(D2719,2)),'Fed. Agency Identifier Table'!A$2:C$63,3,FALSE)),(VLOOKUP((LEFT(D2719,1)),'Fed. Agency Identifier Table'!A$2:C$63,3,FALSE)),(VLOOKUP((LEFT(D2719,2)),'Fed. Agency Identifier Table'!A$2:C$63,3,FALSE)))))</f>
        <v/>
      </c>
      <c r="I2719" s="150" t="str">
        <f>IF(ISNUMBER(SEARCH("*.unk*",D2719)),"Other Federal Awards",IF(ISERROR(VLOOKUP(D2719,'CFDA Program Titles Table'!A$2:C$2607,3,FALSE)),"",VLOOKUP(D2719,'CFDA Program Titles Table'!A$2:C$2607,3,FALSE)))</f>
        <v/>
      </c>
      <c r="J2719" s="70"/>
      <c r="K2719" s="70"/>
      <c r="L2719" s="2"/>
      <c r="M2719" s="10"/>
      <c r="N2719" s="10"/>
      <c r="R2719" s="17"/>
      <c r="S2719" s="106" t="str">
        <f>IFERROR(IF(J2719="Y", "Research And Development Programs Cluster:", VLOOKUP(D2719,'Cluster Info'!$A$2:$B$113,2,FALSE)), "Non Cluster:")</f>
        <v>Non Cluster:</v>
      </c>
      <c r="T2719" s="106">
        <f t="shared" si="210"/>
        <v>0</v>
      </c>
      <c r="U2719" s="106">
        <f t="shared" si="212"/>
        <v>0</v>
      </c>
      <c r="V2719" s="106">
        <f t="shared" si="213"/>
        <v>0</v>
      </c>
      <c r="W2719" s="119">
        <f t="shared" si="211"/>
        <v>0</v>
      </c>
      <c r="X2719" s="106">
        <f t="shared" si="214"/>
        <v>0</v>
      </c>
    </row>
    <row r="2720" spans="1:24" ht="14">
      <c r="A2720" s="198"/>
      <c r="D2720" s="1"/>
      <c r="E2720" s="1"/>
      <c r="F2720" s="187"/>
      <c r="G2720" s="187"/>
      <c r="H2720" s="80" t="str">
        <f>IF(ISERROR(IF(ISERROR(VLOOKUP((LEFT(D2720,2)),'Fed. Agency Identifier Table'!A$2:C$63,3,FALSE)),(VLOOKUP((LEFT(D2720,1)),'Fed. Agency Identifier Table'!A$2:C$63,3,FALSE)),(VLOOKUP((LEFT(D2720,2)),'Fed. Agency Identifier Table'!A$2:C$63,3,FALSE)))),"",(IF(ISERROR(VLOOKUP((LEFT(D2720,2)),'Fed. Agency Identifier Table'!A$2:C$63,3,FALSE)),(VLOOKUP((LEFT(D2720,1)),'Fed. Agency Identifier Table'!A$2:C$63,3,FALSE)),(VLOOKUP((LEFT(D2720,2)),'Fed. Agency Identifier Table'!A$2:C$63,3,FALSE)))))</f>
        <v/>
      </c>
      <c r="I2720" s="150" t="str">
        <f>IF(ISNUMBER(SEARCH("*.unk*",D2720)),"Other Federal Awards",IF(ISERROR(VLOOKUP(D2720,'CFDA Program Titles Table'!A$2:C$2607,3,FALSE)),"",VLOOKUP(D2720,'CFDA Program Titles Table'!A$2:C$2607,3,FALSE)))</f>
        <v/>
      </c>
      <c r="J2720" s="70"/>
      <c r="K2720" s="70"/>
      <c r="L2720" s="2"/>
      <c r="M2720" s="10"/>
      <c r="N2720" s="10"/>
      <c r="R2720" s="17"/>
      <c r="S2720" s="106" t="str">
        <f>IFERROR(IF(J2720="Y", "Research And Development Programs Cluster:", VLOOKUP(D2720,'Cluster Info'!$A$2:$B$113,2,FALSE)), "Non Cluster:")</f>
        <v>Non Cluster:</v>
      </c>
      <c r="T2720" s="106">
        <f t="shared" si="210"/>
        <v>0</v>
      </c>
      <c r="U2720" s="106">
        <f t="shared" si="212"/>
        <v>0</v>
      </c>
      <c r="V2720" s="106">
        <f t="shared" si="213"/>
        <v>0</v>
      </c>
      <c r="W2720" s="119">
        <f t="shared" si="211"/>
        <v>0</v>
      </c>
      <c r="X2720" s="106">
        <f t="shared" si="214"/>
        <v>0</v>
      </c>
    </row>
    <row r="2721" spans="1:24" ht="14">
      <c r="A2721" s="198"/>
      <c r="D2721" s="1"/>
      <c r="E2721" s="1"/>
      <c r="F2721" s="187"/>
      <c r="G2721" s="187"/>
      <c r="H2721" s="80" t="str">
        <f>IF(ISERROR(IF(ISERROR(VLOOKUP((LEFT(D2721,2)),'Fed. Agency Identifier Table'!A$2:C$63,3,FALSE)),(VLOOKUP((LEFT(D2721,1)),'Fed. Agency Identifier Table'!A$2:C$63,3,FALSE)),(VLOOKUP((LEFT(D2721,2)),'Fed. Agency Identifier Table'!A$2:C$63,3,FALSE)))),"",(IF(ISERROR(VLOOKUP((LEFT(D2721,2)),'Fed. Agency Identifier Table'!A$2:C$63,3,FALSE)),(VLOOKUP((LEFT(D2721,1)),'Fed. Agency Identifier Table'!A$2:C$63,3,FALSE)),(VLOOKUP((LEFT(D2721,2)),'Fed. Agency Identifier Table'!A$2:C$63,3,FALSE)))))</f>
        <v/>
      </c>
      <c r="I2721" s="150" t="str">
        <f>IF(ISNUMBER(SEARCH("*.unk*",D2721)),"Other Federal Awards",IF(ISERROR(VLOOKUP(D2721,'CFDA Program Titles Table'!A$2:C$2607,3,FALSE)),"",VLOOKUP(D2721,'CFDA Program Titles Table'!A$2:C$2607,3,FALSE)))</f>
        <v/>
      </c>
      <c r="J2721" s="70"/>
      <c r="K2721" s="70"/>
      <c r="L2721" s="2"/>
      <c r="M2721" s="10"/>
      <c r="N2721" s="10"/>
      <c r="R2721" s="17"/>
      <c r="S2721" s="106" t="str">
        <f>IFERROR(IF(J2721="Y", "Research And Development Programs Cluster:", VLOOKUP(D2721,'Cluster Info'!$A$2:$B$113,2,FALSE)), "Non Cluster:")</f>
        <v>Non Cluster:</v>
      </c>
      <c r="T2721" s="106">
        <f t="shared" si="210"/>
        <v>0</v>
      </c>
      <c r="U2721" s="106">
        <f t="shared" si="212"/>
        <v>0</v>
      </c>
      <c r="V2721" s="106">
        <f t="shared" si="213"/>
        <v>0</v>
      </c>
      <c r="W2721" s="119">
        <f t="shared" si="211"/>
        <v>0</v>
      </c>
      <c r="X2721" s="106">
        <f t="shared" si="214"/>
        <v>0</v>
      </c>
    </row>
    <row r="2722" spans="1:24" ht="14">
      <c r="A2722" s="198"/>
      <c r="D2722" s="1"/>
      <c r="E2722" s="1"/>
      <c r="F2722" s="187"/>
      <c r="G2722" s="187"/>
      <c r="H2722" s="80" t="str">
        <f>IF(ISERROR(IF(ISERROR(VLOOKUP((LEFT(D2722,2)),'Fed. Agency Identifier Table'!A$2:C$63,3,FALSE)),(VLOOKUP((LEFT(D2722,1)),'Fed. Agency Identifier Table'!A$2:C$63,3,FALSE)),(VLOOKUP((LEFT(D2722,2)),'Fed. Agency Identifier Table'!A$2:C$63,3,FALSE)))),"",(IF(ISERROR(VLOOKUP((LEFT(D2722,2)),'Fed. Agency Identifier Table'!A$2:C$63,3,FALSE)),(VLOOKUP((LEFT(D2722,1)),'Fed. Agency Identifier Table'!A$2:C$63,3,FALSE)),(VLOOKUP((LEFT(D2722,2)),'Fed. Agency Identifier Table'!A$2:C$63,3,FALSE)))))</f>
        <v/>
      </c>
      <c r="I2722" s="150" t="str">
        <f>IF(ISNUMBER(SEARCH("*.unk*",D2722)),"Other Federal Awards",IF(ISERROR(VLOOKUP(D2722,'CFDA Program Titles Table'!A$2:C$2607,3,FALSE)),"",VLOOKUP(D2722,'CFDA Program Titles Table'!A$2:C$2607,3,FALSE)))</f>
        <v/>
      </c>
      <c r="J2722" s="70"/>
      <c r="K2722" s="70"/>
      <c r="L2722" s="2"/>
      <c r="M2722" s="10"/>
      <c r="N2722" s="10"/>
      <c r="R2722" s="17"/>
      <c r="S2722" s="106" t="str">
        <f>IFERROR(IF(J2722="Y", "Research And Development Programs Cluster:", VLOOKUP(D2722,'Cluster Info'!$A$2:$B$113,2,FALSE)), "Non Cluster:")</f>
        <v>Non Cluster:</v>
      </c>
      <c r="T2722" s="106">
        <f t="shared" si="210"/>
        <v>0</v>
      </c>
      <c r="U2722" s="106">
        <f t="shared" si="212"/>
        <v>0</v>
      </c>
      <c r="V2722" s="106">
        <f t="shared" si="213"/>
        <v>0</v>
      </c>
      <c r="W2722" s="119">
        <f t="shared" si="211"/>
        <v>0</v>
      </c>
      <c r="X2722" s="106">
        <f t="shared" si="214"/>
        <v>0</v>
      </c>
    </row>
    <row r="2723" spans="1:24" ht="14">
      <c r="A2723" s="198"/>
      <c r="D2723" s="1"/>
      <c r="E2723" s="1"/>
      <c r="F2723" s="187"/>
      <c r="G2723" s="187"/>
      <c r="H2723" s="80" t="str">
        <f>IF(ISERROR(IF(ISERROR(VLOOKUP((LEFT(D2723,2)),'Fed. Agency Identifier Table'!A$2:C$63,3,FALSE)),(VLOOKUP((LEFT(D2723,1)),'Fed. Agency Identifier Table'!A$2:C$63,3,FALSE)),(VLOOKUP((LEFT(D2723,2)),'Fed. Agency Identifier Table'!A$2:C$63,3,FALSE)))),"",(IF(ISERROR(VLOOKUP((LEFT(D2723,2)),'Fed. Agency Identifier Table'!A$2:C$63,3,FALSE)),(VLOOKUP((LEFT(D2723,1)),'Fed. Agency Identifier Table'!A$2:C$63,3,FALSE)),(VLOOKUP((LEFT(D2723,2)),'Fed. Agency Identifier Table'!A$2:C$63,3,FALSE)))))</f>
        <v/>
      </c>
      <c r="I2723" s="150" t="str">
        <f>IF(ISNUMBER(SEARCH("*.unk*",D2723)),"Other Federal Awards",IF(ISERROR(VLOOKUP(D2723,'CFDA Program Titles Table'!A$2:C$2607,3,FALSE)),"",VLOOKUP(D2723,'CFDA Program Titles Table'!A$2:C$2607,3,FALSE)))</f>
        <v/>
      </c>
      <c r="J2723" s="70"/>
      <c r="K2723" s="70"/>
      <c r="L2723" s="2"/>
      <c r="M2723" s="10"/>
      <c r="N2723" s="10"/>
      <c r="R2723" s="17"/>
      <c r="S2723" s="106" t="str">
        <f>IFERROR(IF(J2723="Y", "Research And Development Programs Cluster:", VLOOKUP(D2723,'Cluster Info'!$A$2:$B$113,2,FALSE)), "Non Cluster:")</f>
        <v>Non Cluster:</v>
      </c>
      <c r="T2723" s="106">
        <f t="shared" si="210"/>
        <v>0</v>
      </c>
      <c r="U2723" s="106">
        <f t="shared" si="212"/>
        <v>0</v>
      </c>
      <c r="V2723" s="106">
        <f t="shared" si="213"/>
        <v>0</v>
      </c>
      <c r="W2723" s="119">
        <f t="shared" si="211"/>
        <v>0</v>
      </c>
      <c r="X2723" s="106">
        <f t="shared" si="214"/>
        <v>0</v>
      </c>
    </row>
    <row r="2724" spans="1:24" ht="14">
      <c r="A2724" s="198"/>
      <c r="D2724" s="1"/>
      <c r="E2724" s="1"/>
      <c r="F2724" s="187"/>
      <c r="G2724" s="187"/>
      <c r="H2724" s="80" t="str">
        <f>IF(ISERROR(IF(ISERROR(VLOOKUP((LEFT(D2724,2)),'Fed. Agency Identifier Table'!A$2:C$63,3,FALSE)),(VLOOKUP((LEFT(D2724,1)),'Fed. Agency Identifier Table'!A$2:C$63,3,FALSE)),(VLOOKUP((LEFT(D2724,2)),'Fed. Agency Identifier Table'!A$2:C$63,3,FALSE)))),"",(IF(ISERROR(VLOOKUP((LEFT(D2724,2)),'Fed. Agency Identifier Table'!A$2:C$63,3,FALSE)),(VLOOKUP((LEFT(D2724,1)),'Fed. Agency Identifier Table'!A$2:C$63,3,FALSE)),(VLOOKUP((LEFT(D2724,2)),'Fed. Agency Identifier Table'!A$2:C$63,3,FALSE)))))</f>
        <v/>
      </c>
      <c r="I2724" s="150" t="str">
        <f>IF(ISNUMBER(SEARCH("*.unk*",D2724)),"Other Federal Awards",IF(ISERROR(VLOOKUP(D2724,'CFDA Program Titles Table'!A$2:C$2607,3,FALSE)),"",VLOOKUP(D2724,'CFDA Program Titles Table'!A$2:C$2607,3,FALSE)))</f>
        <v/>
      </c>
      <c r="J2724" s="70"/>
      <c r="K2724" s="70"/>
      <c r="L2724" s="2"/>
      <c r="M2724" s="10"/>
      <c r="N2724" s="10"/>
      <c r="R2724" s="17"/>
      <c r="S2724" s="106" t="str">
        <f>IFERROR(IF(J2724="Y", "Research And Development Programs Cluster:", VLOOKUP(D2724,'Cluster Info'!$A$2:$B$113,2,FALSE)), "Non Cluster:")</f>
        <v>Non Cluster:</v>
      </c>
      <c r="T2724" s="106">
        <f t="shared" si="210"/>
        <v>0</v>
      </c>
      <c r="U2724" s="106">
        <f t="shared" si="212"/>
        <v>0</v>
      </c>
      <c r="V2724" s="106">
        <f t="shared" si="213"/>
        <v>0</v>
      </c>
      <c r="W2724" s="119">
        <f t="shared" si="211"/>
        <v>0</v>
      </c>
      <c r="X2724" s="106">
        <f t="shared" si="214"/>
        <v>0</v>
      </c>
    </row>
    <row r="2725" spans="1:24" ht="14">
      <c r="A2725" s="198"/>
      <c r="D2725" s="1"/>
      <c r="E2725" s="1"/>
      <c r="F2725" s="187"/>
      <c r="G2725" s="187"/>
      <c r="H2725" s="80" t="str">
        <f>IF(ISERROR(IF(ISERROR(VLOOKUP((LEFT(D2725,2)),'Fed. Agency Identifier Table'!A$2:C$63,3,FALSE)),(VLOOKUP((LEFT(D2725,1)),'Fed. Agency Identifier Table'!A$2:C$63,3,FALSE)),(VLOOKUP((LEFT(D2725,2)),'Fed. Agency Identifier Table'!A$2:C$63,3,FALSE)))),"",(IF(ISERROR(VLOOKUP((LEFT(D2725,2)),'Fed. Agency Identifier Table'!A$2:C$63,3,FALSE)),(VLOOKUP((LEFT(D2725,1)),'Fed. Agency Identifier Table'!A$2:C$63,3,FALSE)),(VLOOKUP((LEFT(D2725,2)),'Fed. Agency Identifier Table'!A$2:C$63,3,FALSE)))))</f>
        <v/>
      </c>
      <c r="I2725" s="150" t="str">
        <f>IF(ISNUMBER(SEARCH("*.unk*",D2725)),"Other Federal Awards",IF(ISERROR(VLOOKUP(D2725,'CFDA Program Titles Table'!A$2:C$2607,3,FALSE)),"",VLOOKUP(D2725,'CFDA Program Titles Table'!A$2:C$2607,3,FALSE)))</f>
        <v/>
      </c>
      <c r="J2725" s="70"/>
      <c r="K2725" s="70"/>
      <c r="L2725" s="2"/>
      <c r="M2725" s="10"/>
      <c r="N2725" s="10"/>
      <c r="R2725" s="17"/>
      <c r="S2725" s="106" t="str">
        <f>IFERROR(IF(J2725="Y", "Research And Development Programs Cluster:", VLOOKUP(D2725,'Cluster Info'!$A$2:$B$113,2,FALSE)), "Non Cluster:")</f>
        <v>Non Cluster:</v>
      </c>
      <c r="T2725" s="106">
        <f t="shared" si="210"/>
        <v>0</v>
      </c>
      <c r="U2725" s="106">
        <f t="shared" si="212"/>
        <v>0</v>
      </c>
      <c r="V2725" s="106">
        <f t="shared" si="213"/>
        <v>0</v>
      </c>
      <c r="W2725" s="119">
        <f t="shared" si="211"/>
        <v>0</v>
      </c>
      <c r="X2725" s="106">
        <f t="shared" si="214"/>
        <v>0</v>
      </c>
    </row>
    <row r="2726" spans="1:24" ht="14">
      <c r="A2726" s="198"/>
      <c r="D2726" s="1"/>
      <c r="E2726" s="1"/>
      <c r="F2726" s="187"/>
      <c r="G2726" s="187"/>
      <c r="H2726" s="80" t="str">
        <f>IF(ISERROR(IF(ISERROR(VLOOKUP((LEFT(D2726,2)),'Fed. Agency Identifier Table'!A$2:C$63,3,FALSE)),(VLOOKUP((LEFT(D2726,1)),'Fed. Agency Identifier Table'!A$2:C$63,3,FALSE)),(VLOOKUP((LEFT(D2726,2)),'Fed. Agency Identifier Table'!A$2:C$63,3,FALSE)))),"",(IF(ISERROR(VLOOKUP((LEFT(D2726,2)),'Fed. Agency Identifier Table'!A$2:C$63,3,FALSE)),(VLOOKUP((LEFT(D2726,1)),'Fed. Agency Identifier Table'!A$2:C$63,3,FALSE)),(VLOOKUP((LEFT(D2726,2)),'Fed. Agency Identifier Table'!A$2:C$63,3,FALSE)))))</f>
        <v/>
      </c>
      <c r="I2726" s="150" t="str">
        <f>IF(ISNUMBER(SEARCH("*.unk*",D2726)),"Other Federal Awards",IF(ISERROR(VLOOKUP(D2726,'CFDA Program Titles Table'!A$2:C$2607,3,FALSE)),"",VLOOKUP(D2726,'CFDA Program Titles Table'!A$2:C$2607,3,FALSE)))</f>
        <v/>
      </c>
      <c r="J2726" s="70"/>
      <c r="K2726" s="70"/>
      <c r="L2726" s="2"/>
      <c r="M2726" s="10"/>
      <c r="N2726" s="10"/>
      <c r="R2726" s="17"/>
      <c r="S2726" s="106" t="str">
        <f>IFERROR(IF(J2726="Y", "Research And Development Programs Cluster:", VLOOKUP(D2726,'Cluster Info'!$A$2:$B$113,2,FALSE)), "Non Cluster:")</f>
        <v>Non Cluster:</v>
      </c>
      <c r="T2726" s="106">
        <f t="shared" si="210"/>
        <v>0</v>
      </c>
      <c r="U2726" s="106">
        <f t="shared" si="212"/>
        <v>0</v>
      </c>
      <c r="V2726" s="106">
        <f t="shared" si="213"/>
        <v>0</v>
      </c>
      <c r="W2726" s="119">
        <f t="shared" si="211"/>
        <v>0</v>
      </c>
      <c r="X2726" s="106">
        <f t="shared" si="214"/>
        <v>0</v>
      </c>
    </row>
    <row r="2727" spans="1:24" ht="14">
      <c r="A2727" s="198"/>
      <c r="D2727" s="1"/>
      <c r="E2727" s="1"/>
      <c r="F2727" s="187"/>
      <c r="G2727" s="187"/>
      <c r="H2727" s="80" t="str">
        <f>IF(ISERROR(IF(ISERROR(VLOOKUP((LEFT(D2727,2)),'Fed. Agency Identifier Table'!A$2:C$63,3,FALSE)),(VLOOKUP((LEFT(D2727,1)),'Fed. Agency Identifier Table'!A$2:C$63,3,FALSE)),(VLOOKUP((LEFT(D2727,2)),'Fed. Agency Identifier Table'!A$2:C$63,3,FALSE)))),"",(IF(ISERROR(VLOOKUP((LEFT(D2727,2)),'Fed. Agency Identifier Table'!A$2:C$63,3,FALSE)),(VLOOKUP((LEFT(D2727,1)),'Fed. Agency Identifier Table'!A$2:C$63,3,FALSE)),(VLOOKUP((LEFT(D2727,2)),'Fed. Agency Identifier Table'!A$2:C$63,3,FALSE)))))</f>
        <v/>
      </c>
      <c r="I2727" s="150" t="str">
        <f>IF(ISNUMBER(SEARCH("*.unk*",D2727)),"Other Federal Awards",IF(ISERROR(VLOOKUP(D2727,'CFDA Program Titles Table'!A$2:C$2607,3,FALSE)),"",VLOOKUP(D2727,'CFDA Program Titles Table'!A$2:C$2607,3,FALSE)))</f>
        <v/>
      </c>
      <c r="J2727" s="70"/>
      <c r="K2727" s="70"/>
      <c r="L2727" s="2"/>
      <c r="M2727" s="10"/>
      <c r="N2727" s="10"/>
      <c r="R2727" s="17"/>
      <c r="S2727" s="106" t="str">
        <f>IFERROR(IF(J2727="Y", "Research And Development Programs Cluster:", VLOOKUP(D2727,'Cluster Info'!$A$2:$B$113,2,FALSE)), "Non Cluster:")</f>
        <v>Non Cluster:</v>
      </c>
      <c r="T2727" s="106">
        <f t="shared" si="210"/>
        <v>0</v>
      </c>
      <c r="U2727" s="106">
        <f t="shared" si="212"/>
        <v>0</v>
      </c>
      <c r="V2727" s="106">
        <f t="shared" si="213"/>
        <v>0</v>
      </c>
      <c r="W2727" s="119">
        <f t="shared" si="211"/>
        <v>0</v>
      </c>
      <c r="X2727" s="106">
        <f t="shared" si="214"/>
        <v>0</v>
      </c>
    </row>
    <row r="2728" spans="1:24" ht="14">
      <c r="A2728" s="198"/>
      <c r="D2728" s="1"/>
      <c r="E2728" s="1"/>
      <c r="F2728" s="187"/>
      <c r="G2728" s="187"/>
      <c r="H2728" s="80" t="str">
        <f>IF(ISERROR(IF(ISERROR(VLOOKUP((LEFT(D2728,2)),'Fed. Agency Identifier Table'!A$2:C$63,3,FALSE)),(VLOOKUP((LEFT(D2728,1)),'Fed. Agency Identifier Table'!A$2:C$63,3,FALSE)),(VLOOKUP((LEFT(D2728,2)),'Fed. Agency Identifier Table'!A$2:C$63,3,FALSE)))),"",(IF(ISERROR(VLOOKUP((LEFT(D2728,2)),'Fed. Agency Identifier Table'!A$2:C$63,3,FALSE)),(VLOOKUP((LEFT(D2728,1)),'Fed. Agency Identifier Table'!A$2:C$63,3,FALSE)),(VLOOKUP((LEFT(D2728,2)),'Fed. Agency Identifier Table'!A$2:C$63,3,FALSE)))))</f>
        <v/>
      </c>
      <c r="I2728" s="150" t="str">
        <f>IF(ISNUMBER(SEARCH("*.unk*",D2728)),"Other Federal Awards",IF(ISERROR(VLOOKUP(D2728,'CFDA Program Titles Table'!A$2:C$2607,3,FALSE)),"",VLOOKUP(D2728,'CFDA Program Titles Table'!A$2:C$2607,3,FALSE)))</f>
        <v/>
      </c>
      <c r="J2728" s="70"/>
      <c r="K2728" s="70"/>
      <c r="L2728" s="2"/>
      <c r="M2728" s="10"/>
      <c r="N2728" s="10"/>
      <c r="R2728" s="17"/>
      <c r="S2728" s="106" t="str">
        <f>IFERROR(IF(J2728="Y", "Research And Development Programs Cluster:", VLOOKUP(D2728,'Cluster Info'!$A$2:$B$113,2,FALSE)), "Non Cluster:")</f>
        <v>Non Cluster:</v>
      </c>
      <c r="T2728" s="106">
        <f t="shared" si="210"/>
        <v>0</v>
      </c>
      <c r="U2728" s="106">
        <f t="shared" si="212"/>
        <v>0</v>
      </c>
      <c r="V2728" s="106">
        <f t="shared" si="213"/>
        <v>0</v>
      </c>
      <c r="W2728" s="119">
        <f t="shared" si="211"/>
        <v>0</v>
      </c>
      <c r="X2728" s="106">
        <f t="shared" si="214"/>
        <v>0</v>
      </c>
    </row>
    <row r="2729" spans="1:24" ht="14">
      <c r="A2729" s="198"/>
      <c r="D2729" s="1"/>
      <c r="E2729" s="1"/>
      <c r="F2729" s="187"/>
      <c r="G2729" s="187"/>
      <c r="H2729" s="80" t="str">
        <f>IF(ISERROR(IF(ISERROR(VLOOKUP((LEFT(D2729,2)),'Fed. Agency Identifier Table'!A$2:C$63,3,FALSE)),(VLOOKUP((LEFT(D2729,1)),'Fed. Agency Identifier Table'!A$2:C$63,3,FALSE)),(VLOOKUP((LEFT(D2729,2)),'Fed. Agency Identifier Table'!A$2:C$63,3,FALSE)))),"",(IF(ISERROR(VLOOKUP((LEFT(D2729,2)),'Fed. Agency Identifier Table'!A$2:C$63,3,FALSE)),(VLOOKUP((LEFT(D2729,1)),'Fed. Agency Identifier Table'!A$2:C$63,3,FALSE)),(VLOOKUP((LEFT(D2729,2)),'Fed. Agency Identifier Table'!A$2:C$63,3,FALSE)))))</f>
        <v/>
      </c>
      <c r="I2729" s="150" t="str">
        <f>IF(ISNUMBER(SEARCH("*.unk*",D2729)),"Other Federal Awards",IF(ISERROR(VLOOKUP(D2729,'CFDA Program Titles Table'!A$2:C$2607,3,FALSE)),"",VLOOKUP(D2729,'CFDA Program Titles Table'!A$2:C$2607,3,FALSE)))</f>
        <v/>
      </c>
      <c r="J2729" s="70"/>
      <c r="K2729" s="70"/>
      <c r="L2729" s="2"/>
      <c r="M2729" s="10"/>
      <c r="N2729" s="10"/>
      <c r="R2729" s="17"/>
      <c r="S2729" s="106" t="str">
        <f>IFERROR(IF(J2729="Y", "Research And Development Programs Cluster:", VLOOKUP(D2729,'Cluster Info'!$A$2:$B$113,2,FALSE)), "Non Cluster:")</f>
        <v>Non Cluster:</v>
      </c>
      <c r="T2729" s="106">
        <f t="shared" si="210"/>
        <v>0</v>
      </c>
      <c r="U2729" s="106">
        <f t="shared" si="212"/>
        <v>0</v>
      </c>
      <c r="V2729" s="106">
        <f t="shared" si="213"/>
        <v>0</v>
      </c>
      <c r="W2729" s="119">
        <f t="shared" si="211"/>
        <v>0</v>
      </c>
      <c r="X2729" s="106">
        <f t="shared" si="214"/>
        <v>0</v>
      </c>
    </row>
    <row r="2730" spans="1:24" ht="14">
      <c r="A2730" s="198"/>
      <c r="D2730" s="1"/>
      <c r="E2730" s="1"/>
      <c r="F2730" s="187"/>
      <c r="G2730" s="187"/>
      <c r="H2730" s="80" t="str">
        <f>IF(ISERROR(IF(ISERROR(VLOOKUP((LEFT(D2730,2)),'Fed. Agency Identifier Table'!A$2:C$63,3,FALSE)),(VLOOKUP((LEFT(D2730,1)),'Fed. Agency Identifier Table'!A$2:C$63,3,FALSE)),(VLOOKUP((LEFT(D2730,2)),'Fed. Agency Identifier Table'!A$2:C$63,3,FALSE)))),"",(IF(ISERROR(VLOOKUP((LEFT(D2730,2)),'Fed. Agency Identifier Table'!A$2:C$63,3,FALSE)),(VLOOKUP((LEFT(D2730,1)),'Fed. Agency Identifier Table'!A$2:C$63,3,FALSE)),(VLOOKUP((LEFT(D2730,2)),'Fed. Agency Identifier Table'!A$2:C$63,3,FALSE)))))</f>
        <v/>
      </c>
      <c r="I2730" s="150" t="str">
        <f>IF(ISNUMBER(SEARCH("*.unk*",D2730)),"Other Federal Awards",IF(ISERROR(VLOOKUP(D2730,'CFDA Program Titles Table'!A$2:C$2607,3,FALSE)),"",VLOOKUP(D2730,'CFDA Program Titles Table'!A$2:C$2607,3,FALSE)))</f>
        <v/>
      </c>
      <c r="J2730" s="70"/>
      <c r="K2730" s="70"/>
      <c r="L2730" s="2"/>
      <c r="M2730" s="10"/>
      <c r="N2730" s="10"/>
      <c r="R2730" s="17"/>
      <c r="S2730" s="106" t="str">
        <f>IFERROR(IF(J2730="Y", "Research And Development Programs Cluster:", VLOOKUP(D2730,'Cluster Info'!$A$2:$B$113,2,FALSE)), "Non Cluster:")</f>
        <v>Non Cluster:</v>
      </c>
      <c r="T2730" s="106">
        <f t="shared" si="210"/>
        <v>0</v>
      </c>
      <c r="U2730" s="106">
        <f t="shared" si="212"/>
        <v>0</v>
      </c>
      <c r="V2730" s="106">
        <f t="shared" si="213"/>
        <v>0</v>
      </c>
      <c r="W2730" s="119">
        <f t="shared" si="211"/>
        <v>0</v>
      </c>
      <c r="X2730" s="106">
        <f t="shared" si="214"/>
        <v>0</v>
      </c>
    </row>
    <row r="2731" spans="1:24" ht="14">
      <c r="A2731" s="198"/>
      <c r="D2731" s="1"/>
      <c r="E2731" s="1"/>
      <c r="F2731" s="187"/>
      <c r="G2731" s="187"/>
      <c r="H2731" s="80" t="str">
        <f>IF(ISERROR(IF(ISERROR(VLOOKUP((LEFT(D2731,2)),'Fed. Agency Identifier Table'!A$2:C$63,3,FALSE)),(VLOOKUP((LEFT(D2731,1)),'Fed. Agency Identifier Table'!A$2:C$63,3,FALSE)),(VLOOKUP((LEFT(D2731,2)),'Fed. Agency Identifier Table'!A$2:C$63,3,FALSE)))),"",(IF(ISERROR(VLOOKUP((LEFT(D2731,2)),'Fed. Agency Identifier Table'!A$2:C$63,3,FALSE)),(VLOOKUP((LEFT(D2731,1)),'Fed. Agency Identifier Table'!A$2:C$63,3,FALSE)),(VLOOKUP((LEFT(D2731,2)),'Fed. Agency Identifier Table'!A$2:C$63,3,FALSE)))))</f>
        <v/>
      </c>
      <c r="I2731" s="150" t="str">
        <f>IF(ISNUMBER(SEARCH("*.unk*",D2731)),"Other Federal Awards",IF(ISERROR(VLOOKUP(D2731,'CFDA Program Titles Table'!A$2:C$2607,3,FALSE)),"",VLOOKUP(D2731,'CFDA Program Titles Table'!A$2:C$2607,3,FALSE)))</f>
        <v/>
      </c>
      <c r="J2731" s="70"/>
      <c r="K2731" s="70"/>
      <c r="L2731" s="2"/>
      <c r="M2731" s="10"/>
      <c r="N2731" s="10"/>
      <c r="R2731" s="17"/>
      <c r="S2731" s="106" t="str">
        <f>IFERROR(IF(J2731="Y", "Research And Development Programs Cluster:", VLOOKUP(D2731,'Cluster Info'!$A$2:$B$113,2,FALSE)), "Non Cluster:")</f>
        <v>Non Cluster:</v>
      </c>
      <c r="T2731" s="106">
        <f t="shared" si="210"/>
        <v>0</v>
      </c>
      <c r="U2731" s="106">
        <f t="shared" si="212"/>
        <v>0</v>
      </c>
      <c r="V2731" s="106">
        <f t="shared" si="213"/>
        <v>0</v>
      </c>
      <c r="W2731" s="119">
        <f t="shared" si="211"/>
        <v>0</v>
      </c>
      <c r="X2731" s="106">
        <f t="shared" si="214"/>
        <v>0</v>
      </c>
    </row>
    <row r="2732" spans="1:24" ht="14">
      <c r="A2732" s="198"/>
      <c r="D2732" s="1"/>
      <c r="E2732" s="1"/>
      <c r="F2732" s="187"/>
      <c r="G2732" s="187"/>
      <c r="H2732" s="80" t="str">
        <f>IF(ISERROR(IF(ISERROR(VLOOKUP((LEFT(D2732,2)),'Fed. Agency Identifier Table'!A$2:C$63,3,FALSE)),(VLOOKUP((LEFT(D2732,1)),'Fed. Agency Identifier Table'!A$2:C$63,3,FALSE)),(VLOOKUP((LEFT(D2732,2)),'Fed. Agency Identifier Table'!A$2:C$63,3,FALSE)))),"",(IF(ISERROR(VLOOKUP((LEFT(D2732,2)),'Fed. Agency Identifier Table'!A$2:C$63,3,FALSE)),(VLOOKUP((LEFT(D2732,1)),'Fed. Agency Identifier Table'!A$2:C$63,3,FALSE)),(VLOOKUP((LEFT(D2732,2)),'Fed. Agency Identifier Table'!A$2:C$63,3,FALSE)))))</f>
        <v/>
      </c>
      <c r="I2732" s="150" t="str">
        <f>IF(ISNUMBER(SEARCH("*.unk*",D2732)),"Other Federal Awards",IF(ISERROR(VLOOKUP(D2732,'CFDA Program Titles Table'!A$2:C$2607,3,FALSE)),"",VLOOKUP(D2732,'CFDA Program Titles Table'!A$2:C$2607,3,FALSE)))</f>
        <v/>
      </c>
      <c r="J2732" s="70"/>
      <c r="K2732" s="70"/>
      <c r="L2732" s="2"/>
      <c r="M2732" s="10"/>
      <c r="N2732" s="10"/>
      <c r="R2732" s="17"/>
      <c r="S2732" s="106" t="str">
        <f>IFERROR(IF(J2732="Y", "Research And Development Programs Cluster:", VLOOKUP(D2732,'Cluster Info'!$A$2:$B$113,2,FALSE)), "Non Cluster:")</f>
        <v>Non Cluster:</v>
      </c>
      <c r="T2732" s="106">
        <f t="shared" si="210"/>
        <v>0</v>
      </c>
      <c r="U2732" s="106">
        <f t="shared" si="212"/>
        <v>0</v>
      </c>
      <c r="V2732" s="106">
        <f t="shared" si="213"/>
        <v>0</v>
      </c>
      <c r="W2732" s="119">
        <f t="shared" si="211"/>
        <v>0</v>
      </c>
      <c r="X2732" s="106">
        <f t="shared" si="214"/>
        <v>0</v>
      </c>
    </row>
    <row r="2733" spans="1:24" ht="14">
      <c r="A2733" s="198"/>
      <c r="D2733" s="1"/>
      <c r="E2733" s="1"/>
      <c r="F2733" s="187"/>
      <c r="G2733" s="187"/>
      <c r="H2733" s="80" t="str">
        <f>IF(ISERROR(IF(ISERROR(VLOOKUP((LEFT(D2733,2)),'Fed. Agency Identifier Table'!A$2:C$63,3,FALSE)),(VLOOKUP((LEFT(D2733,1)),'Fed. Agency Identifier Table'!A$2:C$63,3,FALSE)),(VLOOKUP((LEFT(D2733,2)),'Fed. Agency Identifier Table'!A$2:C$63,3,FALSE)))),"",(IF(ISERROR(VLOOKUP((LEFT(D2733,2)),'Fed. Agency Identifier Table'!A$2:C$63,3,FALSE)),(VLOOKUP((LEFT(D2733,1)),'Fed. Agency Identifier Table'!A$2:C$63,3,FALSE)),(VLOOKUP((LEFT(D2733,2)),'Fed. Agency Identifier Table'!A$2:C$63,3,FALSE)))))</f>
        <v/>
      </c>
      <c r="I2733" s="150" t="str">
        <f>IF(ISNUMBER(SEARCH("*.unk*",D2733)),"Other Federal Awards",IF(ISERROR(VLOOKUP(D2733,'CFDA Program Titles Table'!A$2:C$2607,3,FALSE)),"",VLOOKUP(D2733,'CFDA Program Titles Table'!A$2:C$2607,3,FALSE)))</f>
        <v/>
      </c>
      <c r="J2733" s="70"/>
      <c r="K2733" s="70"/>
      <c r="L2733" s="2"/>
      <c r="M2733" s="10"/>
      <c r="N2733" s="10"/>
      <c r="R2733" s="17"/>
      <c r="S2733" s="106" t="str">
        <f>IFERROR(IF(J2733="Y", "Research And Development Programs Cluster:", VLOOKUP(D2733,'Cluster Info'!$A$2:$B$113,2,FALSE)), "Non Cluster:")</f>
        <v>Non Cluster:</v>
      </c>
      <c r="T2733" s="106">
        <f t="shared" si="210"/>
        <v>0</v>
      </c>
      <c r="U2733" s="106">
        <f t="shared" si="212"/>
        <v>0</v>
      </c>
      <c r="V2733" s="106">
        <f t="shared" si="213"/>
        <v>0</v>
      </c>
      <c r="W2733" s="119">
        <f t="shared" si="211"/>
        <v>0</v>
      </c>
      <c r="X2733" s="106">
        <f t="shared" si="214"/>
        <v>0</v>
      </c>
    </row>
    <row r="2734" spans="1:24" ht="14">
      <c r="A2734" s="198"/>
      <c r="D2734" s="1"/>
      <c r="E2734" s="1"/>
      <c r="F2734" s="187"/>
      <c r="G2734" s="187"/>
      <c r="H2734" s="80" t="str">
        <f>IF(ISERROR(IF(ISERROR(VLOOKUP((LEFT(D2734,2)),'Fed. Agency Identifier Table'!A$2:C$63,3,FALSE)),(VLOOKUP((LEFT(D2734,1)),'Fed. Agency Identifier Table'!A$2:C$63,3,FALSE)),(VLOOKUP((LEFT(D2734,2)),'Fed. Agency Identifier Table'!A$2:C$63,3,FALSE)))),"",(IF(ISERROR(VLOOKUP((LEFT(D2734,2)),'Fed. Agency Identifier Table'!A$2:C$63,3,FALSE)),(VLOOKUP((LEFT(D2734,1)),'Fed. Agency Identifier Table'!A$2:C$63,3,FALSE)),(VLOOKUP((LEFT(D2734,2)),'Fed. Agency Identifier Table'!A$2:C$63,3,FALSE)))))</f>
        <v/>
      </c>
      <c r="I2734" s="150" t="str">
        <f>IF(ISNUMBER(SEARCH("*.unk*",D2734)),"Other Federal Awards",IF(ISERROR(VLOOKUP(D2734,'CFDA Program Titles Table'!A$2:C$2607,3,FALSE)),"",VLOOKUP(D2734,'CFDA Program Titles Table'!A$2:C$2607,3,FALSE)))</f>
        <v/>
      </c>
      <c r="J2734" s="70"/>
      <c r="K2734" s="70"/>
      <c r="L2734" s="2"/>
      <c r="M2734" s="10"/>
      <c r="N2734" s="10"/>
      <c r="R2734" s="17"/>
      <c r="S2734" s="106" t="str">
        <f>IFERROR(IF(J2734="Y", "Research And Development Programs Cluster:", VLOOKUP(D2734,'Cluster Info'!$A$2:$B$113,2,FALSE)), "Non Cluster:")</f>
        <v>Non Cluster:</v>
      </c>
      <c r="T2734" s="106">
        <f t="shared" si="210"/>
        <v>0</v>
      </c>
      <c r="U2734" s="106">
        <f t="shared" si="212"/>
        <v>0</v>
      </c>
      <c r="V2734" s="106">
        <f t="shared" si="213"/>
        <v>0</v>
      </c>
      <c r="W2734" s="119">
        <f t="shared" si="211"/>
        <v>0</v>
      </c>
      <c r="X2734" s="106">
        <f t="shared" si="214"/>
        <v>0</v>
      </c>
    </row>
    <row r="2735" spans="1:24" ht="14">
      <c r="A2735" s="198"/>
      <c r="D2735" s="1"/>
      <c r="E2735" s="1"/>
      <c r="F2735" s="187"/>
      <c r="G2735" s="187"/>
      <c r="H2735" s="80" t="str">
        <f>IF(ISERROR(IF(ISERROR(VLOOKUP((LEFT(D2735,2)),'Fed. Agency Identifier Table'!A$2:C$63,3,FALSE)),(VLOOKUP((LEFT(D2735,1)),'Fed. Agency Identifier Table'!A$2:C$63,3,FALSE)),(VLOOKUP((LEFT(D2735,2)),'Fed. Agency Identifier Table'!A$2:C$63,3,FALSE)))),"",(IF(ISERROR(VLOOKUP((LEFT(D2735,2)),'Fed. Agency Identifier Table'!A$2:C$63,3,FALSE)),(VLOOKUP((LEFT(D2735,1)),'Fed. Agency Identifier Table'!A$2:C$63,3,FALSE)),(VLOOKUP((LEFT(D2735,2)),'Fed. Agency Identifier Table'!A$2:C$63,3,FALSE)))))</f>
        <v/>
      </c>
      <c r="I2735" s="150" t="str">
        <f>IF(ISNUMBER(SEARCH("*.unk*",D2735)),"Other Federal Awards",IF(ISERROR(VLOOKUP(D2735,'CFDA Program Titles Table'!A$2:C$2607,3,FALSE)),"",VLOOKUP(D2735,'CFDA Program Titles Table'!A$2:C$2607,3,FALSE)))</f>
        <v/>
      </c>
      <c r="J2735" s="70"/>
      <c r="K2735" s="70"/>
      <c r="L2735" s="2"/>
      <c r="M2735" s="10"/>
      <c r="N2735" s="10"/>
      <c r="R2735" s="17"/>
      <c r="S2735" s="106" t="str">
        <f>IFERROR(IF(J2735="Y", "Research And Development Programs Cluster:", VLOOKUP(D2735,'Cluster Info'!$A$2:$B$113,2,FALSE)), "Non Cluster:")</f>
        <v>Non Cluster:</v>
      </c>
      <c r="T2735" s="106">
        <f t="shared" si="210"/>
        <v>0</v>
      </c>
      <c r="U2735" s="106">
        <f t="shared" si="212"/>
        <v>0</v>
      </c>
      <c r="V2735" s="106">
        <f t="shared" si="213"/>
        <v>0</v>
      </c>
      <c r="W2735" s="119">
        <f t="shared" si="211"/>
        <v>0</v>
      </c>
      <c r="X2735" s="106">
        <f t="shared" si="214"/>
        <v>0</v>
      </c>
    </row>
    <row r="2736" spans="1:24" ht="14">
      <c r="A2736" s="198"/>
      <c r="D2736" s="1"/>
      <c r="E2736" s="1"/>
      <c r="F2736" s="187"/>
      <c r="G2736" s="187"/>
      <c r="H2736" s="80" t="str">
        <f>IF(ISERROR(IF(ISERROR(VLOOKUP((LEFT(D2736,2)),'Fed. Agency Identifier Table'!A$2:C$63,3,FALSE)),(VLOOKUP((LEFT(D2736,1)),'Fed. Agency Identifier Table'!A$2:C$63,3,FALSE)),(VLOOKUP((LEFT(D2736,2)),'Fed. Agency Identifier Table'!A$2:C$63,3,FALSE)))),"",(IF(ISERROR(VLOOKUP((LEFT(D2736,2)),'Fed. Agency Identifier Table'!A$2:C$63,3,FALSE)),(VLOOKUP((LEFT(D2736,1)),'Fed. Agency Identifier Table'!A$2:C$63,3,FALSE)),(VLOOKUP((LEFT(D2736,2)),'Fed. Agency Identifier Table'!A$2:C$63,3,FALSE)))))</f>
        <v/>
      </c>
      <c r="I2736" s="150" t="str">
        <f>IF(ISNUMBER(SEARCH("*.unk*",D2736)),"Other Federal Awards",IF(ISERROR(VLOOKUP(D2736,'CFDA Program Titles Table'!A$2:C$2607,3,FALSE)),"",VLOOKUP(D2736,'CFDA Program Titles Table'!A$2:C$2607,3,FALSE)))</f>
        <v/>
      </c>
      <c r="J2736" s="70"/>
      <c r="K2736" s="70"/>
      <c r="L2736" s="2"/>
      <c r="M2736" s="10"/>
      <c r="N2736" s="10"/>
      <c r="R2736" s="17"/>
      <c r="S2736" s="106" t="str">
        <f>IFERROR(IF(J2736="Y", "Research And Development Programs Cluster:", VLOOKUP(D2736,'Cluster Info'!$A$2:$B$113,2,FALSE)), "Non Cluster:")</f>
        <v>Non Cluster:</v>
      </c>
      <c r="T2736" s="106">
        <f t="shared" si="210"/>
        <v>0</v>
      </c>
      <c r="U2736" s="106">
        <f t="shared" si="212"/>
        <v>0</v>
      </c>
      <c r="V2736" s="106">
        <f t="shared" si="213"/>
        <v>0</v>
      </c>
      <c r="W2736" s="119">
        <f t="shared" si="211"/>
        <v>0</v>
      </c>
      <c r="X2736" s="106">
        <f t="shared" si="214"/>
        <v>0</v>
      </c>
    </row>
    <row r="2737" spans="1:24" ht="14">
      <c r="A2737" s="198"/>
      <c r="D2737" s="1"/>
      <c r="E2737" s="1"/>
      <c r="F2737" s="187"/>
      <c r="G2737" s="187"/>
      <c r="H2737" s="80" t="str">
        <f>IF(ISERROR(IF(ISERROR(VLOOKUP((LEFT(D2737,2)),'Fed. Agency Identifier Table'!A$2:C$63,3,FALSE)),(VLOOKUP((LEFT(D2737,1)),'Fed. Agency Identifier Table'!A$2:C$63,3,FALSE)),(VLOOKUP((LEFT(D2737,2)),'Fed. Agency Identifier Table'!A$2:C$63,3,FALSE)))),"",(IF(ISERROR(VLOOKUP((LEFT(D2737,2)),'Fed. Agency Identifier Table'!A$2:C$63,3,FALSE)),(VLOOKUP((LEFT(D2737,1)),'Fed. Agency Identifier Table'!A$2:C$63,3,FALSE)),(VLOOKUP((LEFT(D2737,2)),'Fed. Agency Identifier Table'!A$2:C$63,3,FALSE)))))</f>
        <v/>
      </c>
      <c r="I2737" s="150" t="str">
        <f>IF(ISNUMBER(SEARCH("*.unk*",D2737)),"Other Federal Awards",IF(ISERROR(VLOOKUP(D2737,'CFDA Program Titles Table'!A$2:C$2607,3,FALSE)),"",VLOOKUP(D2737,'CFDA Program Titles Table'!A$2:C$2607,3,FALSE)))</f>
        <v/>
      </c>
      <c r="J2737" s="70"/>
      <c r="K2737" s="70"/>
      <c r="L2737" s="2"/>
      <c r="M2737" s="10"/>
      <c r="N2737" s="10"/>
      <c r="R2737" s="17"/>
      <c r="S2737" s="106" t="str">
        <f>IFERROR(IF(J2737="Y", "Research And Development Programs Cluster:", VLOOKUP(D2737,'Cluster Info'!$A$2:$B$113,2,FALSE)), "Non Cluster:")</f>
        <v>Non Cluster:</v>
      </c>
      <c r="T2737" s="106">
        <f t="shared" si="210"/>
        <v>0</v>
      </c>
      <c r="U2737" s="106">
        <f t="shared" si="212"/>
        <v>0</v>
      </c>
      <c r="V2737" s="106">
        <f t="shared" si="213"/>
        <v>0</v>
      </c>
      <c r="W2737" s="119">
        <f t="shared" si="211"/>
        <v>0</v>
      </c>
      <c r="X2737" s="106">
        <f t="shared" si="214"/>
        <v>0</v>
      </c>
    </row>
    <row r="2738" spans="1:24" ht="14">
      <c r="A2738" s="198"/>
      <c r="D2738" s="1"/>
      <c r="E2738" s="1"/>
      <c r="F2738" s="187"/>
      <c r="G2738" s="187"/>
      <c r="H2738" s="80" t="str">
        <f>IF(ISERROR(IF(ISERROR(VLOOKUP((LEFT(D2738,2)),'Fed. Agency Identifier Table'!A$2:C$63,3,FALSE)),(VLOOKUP((LEFT(D2738,1)),'Fed. Agency Identifier Table'!A$2:C$63,3,FALSE)),(VLOOKUP((LEFT(D2738,2)),'Fed. Agency Identifier Table'!A$2:C$63,3,FALSE)))),"",(IF(ISERROR(VLOOKUP((LEFT(D2738,2)),'Fed. Agency Identifier Table'!A$2:C$63,3,FALSE)),(VLOOKUP((LEFT(D2738,1)),'Fed. Agency Identifier Table'!A$2:C$63,3,FALSE)),(VLOOKUP((LEFT(D2738,2)),'Fed. Agency Identifier Table'!A$2:C$63,3,FALSE)))))</f>
        <v/>
      </c>
      <c r="I2738" s="150" t="str">
        <f>IF(ISNUMBER(SEARCH("*.unk*",D2738)),"Other Federal Awards",IF(ISERROR(VLOOKUP(D2738,'CFDA Program Titles Table'!A$2:C$2607,3,FALSE)),"",VLOOKUP(D2738,'CFDA Program Titles Table'!A$2:C$2607,3,FALSE)))</f>
        <v/>
      </c>
      <c r="J2738" s="70"/>
      <c r="K2738" s="70"/>
      <c r="L2738" s="2"/>
      <c r="M2738" s="10"/>
      <c r="N2738" s="10"/>
      <c r="R2738" s="17"/>
      <c r="S2738" s="106" t="str">
        <f>IFERROR(IF(J2738="Y", "Research And Development Programs Cluster:", VLOOKUP(D2738,'Cluster Info'!$A$2:$B$113,2,FALSE)), "Non Cluster:")</f>
        <v>Non Cluster:</v>
      </c>
      <c r="T2738" s="106">
        <f t="shared" si="210"/>
        <v>0</v>
      </c>
      <c r="U2738" s="106">
        <f t="shared" si="212"/>
        <v>0</v>
      </c>
      <c r="V2738" s="106">
        <f t="shared" si="213"/>
        <v>0</v>
      </c>
      <c r="W2738" s="119">
        <f t="shared" si="211"/>
        <v>0</v>
      </c>
      <c r="X2738" s="106">
        <f t="shared" si="214"/>
        <v>0</v>
      </c>
    </row>
    <row r="2739" spans="1:24" ht="14">
      <c r="A2739" s="198"/>
      <c r="D2739" s="1"/>
      <c r="E2739" s="1"/>
      <c r="F2739" s="187"/>
      <c r="G2739" s="187"/>
      <c r="H2739" s="80" t="str">
        <f>IF(ISERROR(IF(ISERROR(VLOOKUP((LEFT(D2739,2)),'Fed. Agency Identifier Table'!A$2:C$63,3,FALSE)),(VLOOKUP((LEFT(D2739,1)),'Fed. Agency Identifier Table'!A$2:C$63,3,FALSE)),(VLOOKUP((LEFT(D2739,2)),'Fed. Agency Identifier Table'!A$2:C$63,3,FALSE)))),"",(IF(ISERROR(VLOOKUP((LEFT(D2739,2)),'Fed. Agency Identifier Table'!A$2:C$63,3,FALSE)),(VLOOKUP((LEFT(D2739,1)),'Fed. Agency Identifier Table'!A$2:C$63,3,FALSE)),(VLOOKUP((LEFT(D2739,2)),'Fed. Agency Identifier Table'!A$2:C$63,3,FALSE)))))</f>
        <v/>
      </c>
      <c r="I2739" s="150" t="str">
        <f>IF(ISNUMBER(SEARCH("*.unk*",D2739)),"Other Federal Awards",IF(ISERROR(VLOOKUP(D2739,'CFDA Program Titles Table'!A$2:C$2607,3,FALSE)),"",VLOOKUP(D2739,'CFDA Program Titles Table'!A$2:C$2607,3,FALSE)))</f>
        <v/>
      </c>
      <c r="J2739" s="70"/>
      <c r="K2739" s="70"/>
      <c r="L2739" s="2"/>
      <c r="M2739" s="10"/>
      <c r="N2739" s="10"/>
      <c r="R2739" s="17"/>
      <c r="S2739" s="106" t="str">
        <f>IFERROR(IF(J2739="Y", "Research And Development Programs Cluster:", VLOOKUP(D2739,'Cluster Info'!$A$2:$B$113,2,FALSE)), "Non Cluster:")</f>
        <v>Non Cluster:</v>
      </c>
      <c r="T2739" s="106">
        <f t="shared" si="210"/>
        <v>0</v>
      </c>
      <c r="U2739" s="106">
        <f t="shared" si="212"/>
        <v>0</v>
      </c>
      <c r="V2739" s="106">
        <f t="shared" si="213"/>
        <v>0</v>
      </c>
      <c r="W2739" s="119">
        <f t="shared" si="211"/>
        <v>0</v>
      </c>
      <c r="X2739" s="106">
        <f t="shared" si="214"/>
        <v>0</v>
      </c>
    </row>
    <row r="2740" spans="1:24" ht="14">
      <c r="A2740" s="198"/>
      <c r="D2740" s="1"/>
      <c r="E2740" s="1"/>
      <c r="F2740" s="187"/>
      <c r="G2740" s="187"/>
      <c r="H2740" s="80" t="str">
        <f>IF(ISERROR(IF(ISERROR(VLOOKUP((LEFT(D2740,2)),'Fed. Agency Identifier Table'!A$2:C$63,3,FALSE)),(VLOOKUP((LEFT(D2740,1)),'Fed. Agency Identifier Table'!A$2:C$63,3,FALSE)),(VLOOKUP((LEFT(D2740,2)),'Fed. Agency Identifier Table'!A$2:C$63,3,FALSE)))),"",(IF(ISERROR(VLOOKUP((LEFT(D2740,2)),'Fed. Agency Identifier Table'!A$2:C$63,3,FALSE)),(VLOOKUP((LEFT(D2740,1)),'Fed. Agency Identifier Table'!A$2:C$63,3,FALSE)),(VLOOKUP((LEFT(D2740,2)),'Fed. Agency Identifier Table'!A$2:C$63,3,FALSE)))))</f>
        <v/>
      </c>
      <c r="I2740" s="150" t="str">
        <f>IF(ISNUMBER(SEARCH("*.unk*",D2740)),"Other Federal Awards",IF(ISERROR(VLOOKUP(D2740,'CFDA Program Titles Table'!A$2:C$2607,3,FALSE)),"",VLOOKUP(D2740,'CFDA Program Titles Table'!A$2:C$2607,3,FALSE)))</f>
        <v/>
      </c>
      <c r="J2740" s="70"/>
      <c r="K2740" s="70"/>
      <c r="L2740" s="2"/>
      <c r="M2740" s="10"/>
      <c r="N2740" s="10"/>
      <c r="R2740" s="17"/>
      <c r="S2740" s="106" t="str">
        <f>IFERROR(IF(J2740="Y", "Research And Development Programs Cluster:", VLOOKUP(D2740,'Cluster Info'!$A$2:$B$113,2,FALSE)), "Non Cluster:")</f>
        <v>Non Cluster:</v>
      </c>
      <c r="T2740" s="106">
        <f t="shared" si="210"/>
        <v>0</v>
      </c>
      <c r="U2740" s="106">
        <f t="shared" si="212"/>
        <v>0</v>
      </c>
      <c r="V2740" s="106">
        <f t="shared" si="213"/>
        <v>0</v>
      </c>
      <c r="W2740" s="119">
        <f t="shared" si="211"/>
        <v>0</v>
      </c>
      <c r="X2740" s="106">
        <f t="shared" si="214"/>
        <v>0</v>
      </c>
    </row>
    <row r="2741" spans="1:24" ht="14">
      <c r="A2741" s="198"/>
      <c r="D2741" s="1"/>
      <c r="E2741" s="1"/>
      <c r="F2741" s="187"/>
      <c r="G2741" s="187"/>
      <c r="H2741" s="80" t="str">
        <f>IF(ISERROR(IF(ISERROR(VLOOKUP((LEFT(D2741,2)),'Fed. Agency Identifier Table'!A$2:C$63,3,FALSE)),(VLOOKUP((LEFT(D2741,1)),'Fed. Agency Identifier Table'!A$2:C$63,3,FALSE)),(VLOOKUP((LEFT(D2741,2)),'Fed. Agency Identifier Table'!A$2:C$63,3,FALSE)))),"",(IF(ISERROR(VLOOKUP((LEFT(D2741,2)),'Fed. Agency Identifier Table'!A$2:C$63,3,FALSE)),(VLOOKUP((LEFT(D2741,1)),'Fed. Agency Identifier Table'!A$2:C$63,3,FALSE)),(VLOOKUP((LEFT(D2741,2)),'Fed. Agency Identifier Table'!A$2:C$63,3,FALSE)))))</f>
        <v/>
      </c>
      <c r="I2741" s="150" t="str">
        <f>IF(ISNUMBER(SEARCH("*.unk*",D2741)),"Other Federal Awards",IF(ISERROR(VLOOKUP(D2741,'CFDA Program Titles Table'!A$2:C$2607,3,FALSE)),"",VLOOKUP(D2741,'CFDA Program Titles Table'!A$2:C$2607,3,FALSE)))</f>
        <v/>
      </c>
      <c r="J2741" s="70"/>
      <c r="K2741" s="70"/>
      <c r="L2741" s="2"/>
      <c r="M2741" s="10"/>
      <c r="N2741" s="10"/>
      <c r="R2741" s="17"/>
      <c r="S2741" s="106" t="str">
        <f>IFERROR(IF(J2741="Y", "Research And Development Programs Cluster:", VLOOKUP(D2741,'Cluster Info'!$A$2:$B$113,2,FALSE)), "Non Cluster:")</f>
        <v>Non Cluster:</v>
      </c>
      <c r="T2741" s="106">
        <f t="shared" si="210"/>
        <v>0</v>
      </c>
      <c r="U2741" s="106">
        <f t="shared" si="212"/>
        <v>0</v>
      </c>
      <c r="V2741" s="106">
        <f t="shared" si="213"/>
        <v>0</v>
      </c>
      <c r="W2741" s="119">
        <f t="shared" si="211"/>
        <v>0</v>
      </c>
      <c r="X2741" s="106">
        <f t="shared" si="214"/>
        <v>0</v>
      </c>
    </row>
    <row r="2742" spans="1:24" ht="14">
      <c r="A2742" s="198"/>
      <c r="D2742" s="1"/>
      <c r="E2742" s="1"/>
      <c r="F2742" s="187"/>
      <c r="G2742" s="187"/>
      <c r="H2742" s="80" t="str">
        <f>IF(ISERROR(IF(ISERROR(VLOOKUP((LEFT(D2742,2)),'Fed. Agency Identifier Table'!A$2:C$63,3,FALSE)),(VLOOKUP((LEFT(D2742,1)),'Fed. Agency Identifier Table'!A$2:C$63,3,FALSE)),(VLOOKUP((LEFT(D2742,2)),'Fed. Agency Identifier Table'!A$2:C$63,3,FALSE)))),"",(IF(ISERROR(VLOOKUP((LEFT(D2742,2)),'Fed. Agency Identifier Table'!A$2:C$63,3,FALSE)),(VLOOKUP((LEFT(D2742,1)),'Fed. Agency Identifier Table'!A$2:C$63,3,FALSE)),(VLOOKUP((LEFT(D2742,2)),'Fed. Agency Identifier Table'!A$2:C$63,3,FALSE)))))</f>
        <v/>
      </c>
      <c r="I2742" s="150" t="str">
        <f>IF(ISNUMBER(SEARCH("*.unk*",D2742)),"Other Federal Awards",IF(ISERROR(VLOOKUP(D2742,'CFDA Program Titles Table'!A$2:C$2607,3,FALSE)),"",VLOOKUP(D2742,'CFDA Program Titles Table'!A$2:C$2607,3,FALSE)))</f>
        <v/>
      </c>
      <c r="J2742" s="70"/>
      <c r="K2742" s="70"/>
      <c r="L2742" s="2"/>
      <c r="M2742" s="10"/>
      <c r="N2742" s="10"/>
      <c r="R2742" s="17"/>
      <c r="S2742" s="106" t="str">
        <f>IFERROR(IF(J2742="Y", "Research And Development Programs Cluster:", VLOOKUP(D2742,'Cluster Info'!$A$2:$B$113,2,FALSE)), "Non Cluster:")</f>
        <v>Non Cluster:</v>
      </c>
      <c r="T2742" s="106">
        <f t="shared" si="210"/>
        <v>0</v>
      </c>
      <c r="U2742" s="106">
        <f t="shared" si="212"/>
        <v>0</v>
      </c>
      <c r="V2742" s="106">
        <f t="shared" si="213"/>
        <v>0</v>
      </c>
      <c r="W2742" s="119">
        <f t="shared" si="211"/>
        <v>0</v>
      </c>
      <c r="X2742" s="106">
        <f t="shared" si="214"/>
        <v>0</v>
      </c>
    </row>
    <row r="2743" spans="1:24" ht="14">
      <c r="A2743" s="198"/>
      <c r="D2743" s="1"/>
      <c r="E2743" s="1"/>
      <c r="F2743" s="187"/>
      <c r="G2743" s="187"/>
      <c r="H2743" s="80" t="str">
        <f>IF(ISERROR(IF(ISERROR(VLOOKUP((LEFT(D2743,2)),'Fed. Agency Identifier Table'!A$2:C$63,3,FALSE)),(VLOOKUP((LEFT(D2743,1)),'Fed. Agency Identifier Table'!A$2:C$63,3,FALSE)),(VLOOKUP((LEFT(D2743,2)),'Fed. Agency Identifier Table'!A$2:C$63,3,FALSE)))),"",(IF(ISERROR(VLOOKUP((LEFT(D2743,2)),'Fed. Agency Identifier Table'!A$2:C$63,3,FALSE)),(VLOOKUP((LEFT(D2743,1)),'Fed. Agency Identifier Table'!A$2:C$63,3,FALSE)),(VLOOKUP((LEFT(D2743,2)),'Fed. Agency Identifier Table'!A$2:C$63,3,FALSE)))))</f>
        <v/>
      </c>
      <c r="I2743" s="150" t="str">
        <f>IF(ISNUMBER(SEARCH("*.unk*",D2743)),"Other Federal Awards",IF(ISERROR(VLOOKUP(D2743,'CFDA Program Titles Table'!A$2:C$2607,3,FALSE)),"",VLOOKUP(D2743,'CFDA Program Titles Table'!A$2:C$2607,3,FALSE)))</f>
        <v/>
      </c>
      <c r="J2743" s="70"/>
      <c r="K2743" s="70"/>
      <c r="L2743" s="2"/>
      <c r="M2743" s="10"/>
      <c r="N2743" s="10"/>
      <c r="R2743" s="17"/>
      <c r="S2743" s="106" t="str">
        <f>IFERROR(IF(J2743="Y", "Research And Development Programs Cluster:", VLOOKUP(D2743,'Cluster Info'!$A$2:$B$113,2,FALSE)), "Non Cluster:")</f>
        <v>Non Cluster:</v>
      </c>
      <c r="T2743" s="106">
        <f t="shared" si="210"/>
        <v>0</v>
      </c>
      <c r="U2743" s="106">
        <f t="shared" si="212"/>
        <v>0</v>
      </c>
      <c r="V2743" s="106">
        <f t="shared" si="213"/>
        <v>0</v>
      </c>
      <c r="W2743" s="119">
        <f t="shared" si="211"/>
        <v>0</v>
      </c>
      <c r="X2743" s="106">
        <f t="shared" si="214"/>
        <v>0</v>
      </c>
    </row>
    <row r="2744" spans="1:24" ht="14">
      <c r="A2744" s="198"/>
      <c r="D2744" s="1"/>
      <c r="E2744" s="1"/>
      <c r="F2744" s="187"/>
      <c r="G2744" s="187"/>
      <c r="H2744" s="80" t="str">
        <f>IF(ISERROR(IF(ISERROR(VLOOKUP((LEFT(D2744,2)),'Fed. Agency Identifier Table'!A$2:C$63,3,FALSE)),(VLOOKUP((LEFT(D2744,1)),'Fed. Agency Identifier Table'!A$2:C$63,3,FALSE)),(VLOOKUP((LEFT(D2744,2)),'Fed. Agency Identifier Table'!A$2:C$63,3,FALSE)))),"",(IF(ISERROR(VLOOKUP((LEFT(D2744,2)),'Fed. Agency Identifier Table'!A$2:C$63,3,FALSE)),(VLOOKUP((LEFT(D2744,1)),'Fed. Agency Identifier Table'!A$2:C$63,3,FALSE)),(VLOOKUP((LEFT(D2744,2)),'Fed. Agency Identifier Table'!A$2:C$63,3,FALSE)))))</f>
        <v/>
      </c>
      <c r="I2744" s="150" t="str">
        <f>IF(ISNUMBER(SEARCH("*.unk*",D2744)),"Other Federal Awards",IF(ISERROR(VLOOKUP(D2744,'CFDA Program Titles Table'!A$2:C$2607,3,FALSE)),"",VLOOKUP(D2744,'CFDA Program Titles Table'!A$2:C$2607,3,FALSE)))</f>
        <v/>
      </c>
      <c r="J2744" s="70"/>
      <c r="K2744" s="70"/>
      <c r="L2744" s="2"/>
      <c r="M2744" s="10"/>
      <c r="N2744" s="10"/>
      <c r="R2744" s="17"/>
      <c r="S2744" s="106" t="str">
        <f>IFERROR(IF(J2744="Y", "Research And Development Programs Cluster:", VLOOKUP(D2744,'Cluster Info'!$A$2:$B$113,2,FALSE)), "Non Cluster:")</f>
        <v>Non Cluster:</v>
      </c>
      <c r="T2744" s="106">
        <f t="shared" si="210"/>
        <v>0</v>
      </c>
      <c r="U2744" s="106">
        <f t="shared" si="212"/>
        <v>0</v>
      </c>
      <c r="V2744" s="106">
        <f t="shared" si="213"/>
        <v>0</v>
      </c>
      <c r="W2744" s="119">
        <f t="shared" si="211"/>
        <v>0</v>
      </c>
      <c r="X2744" s="106">
        <f t="shared" si="214"/>
        <v>0</v>
      </c>
    </row>
    <row r="2745" spans="1:24" ht="14">
      <c r="A2745" s="198"/>
      <c r="D2745" s="1"/>
      <c r="E2745" s="1"/>
      <c r="F2745" s="187"/>
      <c r="G2745" s="187"/>
      <c r="H2745" s="80" t="str">
        <f>IF(ISERROR(IF(ISERROR(VLOOKUP((LEFT(D2745,2)),'Fed. Agency Identifier Table'!A$2:C$63,3,FALSE)),(VLOOKUP((LEFT(D2745,1)),'Fed. Agency Identifier Table'!A$2:C$63,3,FALSE)),(VLOOKUP((LEFT(D2745,2)),'Fed. Agency Identifier Table'!A$2:C$63,3,FALSE)))),"",(IF(ISERROR(VLOOKUP((LEFT(D2745,2)),'Fed. Agency Identifier Table'!A$2:C$63,3,FALSE)),(VLOOKUP((LEFT(D2745,1)),'Fed. Agency Identifier Table'!A$2:C$63,3,FALSE)),(VLOOKUP((LEFT(D2745,2)),'Fed. Agency Identifier Table'!A$2:C$63,3,FALSE)))))</f>
        <v/>
      </c>
      <c r="I2745" s="150" t="str">
        <f>IF(ISNUMBER(SEARCH("*.unk*",D2745)),"Other Federal Awards",IF(ISERROR(VLOOKUP(D2745,'CFDA Program Titles Table'!A$2:C$2607,3,FALSE)),"",VLOOKUP(D2745,'CFDA Program Titles Table'!A$2:C$2607,3,FALSE)))</f>
        <v/>
      </c>
      <c r="J2745" s="70"/>
      <c r="K2745" s="70"/>
      <c r="L2745" s="2"/>
      <c r="M2745" s="10"/>
      <c r="N2745" s="10"/>
      <c r="R2745" s="17"/>
      <c r="S2745" s="106" t="str">
        <f>IFERROR(IF(J2745="Y", "Research And Development Programs Cluster:", VLOOKUP(D2745,'Cluster Info'!$A$2:$B$113,2,FALSE)), "Non Cluster:")</f>
        <v>Non Cluster:</v>
      </c>
      <c r="T2745" s="106">
        <f t="shared" si="210"/>
        <v>0</v>
      </c>
      <c r="U2745" s="106">
        <f t="shared" si="212"/>
        <v>0</v>
      </c>
      <c r="V2745" s="106">
        <f t="shared" si="213"/>
        <v>0</v>
      </c>
      <c r="W2745" s="119">
        <f t="shared" si="211"/>
        <v>0</v>
      </c>
      <c r="X2745" s="106">
        <f t="shared" si="214"/>
        <v>0</v>
      </c>
    </row>
    <row r="2746" spans="1:24" ht="14">
      <c r="A2746" s="198"/>
      <c r="D2746" s="1"/>
      <c r="E2746" s="1"/>
      <c r="F2746" s="187"/>
      <c r="G2746" s="187"/>
      <c r="H2746" s="80" t="str">
        <f>IF(ISERROR(IF(ISERROR(VLOOKUP((LEFT(D2746,2)),'Fed. Agency Identifier Table'!A$2:C$63,3,FALSE)),(VLOOKUP((LEFT(D2746,1)),'Fed. Agency Identifier Table'!A$2:C$63,3,FALSE)),(VLOOKUP((LEFT(D2746,2)),'Fed. Agency Identifier Table'!A$2:C$63,3,FALSE)))),"",(IF(ISERROR(VLOOKUP((LEFT(D2746,2)),'Fed. Agency Identifier Table'!A$2:C$63,3,FALSE)),(VLOOKUP((LEFT(D2746,1)),'Fed. Agency Identifier Table'!A$2:C$63,3,FALSE)),(VLOOKUP((LEFT(D2746,2)),'Fed. Agency Identifier Table'!A$2:C$63,3,FALSE)))))</f>
        <v/>
      </c>
      <c r="I2746" s="150" t="str">
        <f>IF(ISNUMBER(SEARCH("*.unk*",D2746)),"Other Federal Awards",IF(ISERROR(VLOOKUP(D2746,'CFDA Program Titles Table'!A$2:C$2607,3,FALSE)),"",VLOOKUP(D2746,'CFDA Program Titles Table'!A$2:C$2607,3,FALSE)))</f>
        <v/>
      </c>
      <c r="J2746" s="70"/>
      <c r="K2746" s="70"/>
      <c r="L2746" s="2"/>
      <c r="M2746" s="10"/>
      <c r="N2746" s="10"/>
      <c r="R2746" s="17"/>
      <c r="S2746" s="106" t="str">
        <f>IFERROR(IF(J2746="Y", "Research And Development Programs Cluster:", VLOOKUP(D2746,'Cluster Info'!$A$2:$B$113,2,FALSE)), "Non Cluster:")</f>
        <v>Non Cluster:</v>
      </c>
      <c r="T2746" s="106">
        <f t="shared" si="210"/>
        <v>0</v>
      </c>
      <c r="U2746" s="106">
        <f t="shared" si="212"/>
        <v>0</v>
      </c>
      <c r="V2746" s="106">
        <f t="shared" si="213"/>
        <v>0</v>
      </c>
      <c r="W2746" s="119">
        <f t="shared" si="211"/>
        <v>0</v>
      </c>
      <c r="X2746" s="106">
        <f t="shared" si="214"/>
        <v>0</v>
      </c>
    </row>
    <row r="2747" spans="1:24" ht="14">
      <c r="A2747" s="198"/>
      <c r="D2747" s="1"/>
      <c r="E2747" s="1"/>
      <c r="F2747" s="187"/>
      <c r="G2747" s="187"/>
      <c r="H2747" s="80" t="str">
        <f>IF(ISERROR(IF(ISERROR(VLOOKUP((LEFT(D2747,2)),'Fed. Agency Identifier Table'!A$2:C$63,3,FALSE)),(VLOOKUP((LEFT(D2747,1)),'Fed. Agency Identifier Table'!A$2:C$63,3,FALSE)),(VLOOKUP((LEFT(D2747,2)),'Fed. Agency Identifier Table'!A$2:C$63,3,FALSE)))),"",(IF(ISERROR(VLOOKUP((LEFT(D2747,2)),'Fed. Agency Identifier Table'!A$2:C$63,3,FALSE)),(VLOOKUP((LEFT(D2747,1)),'Fed. Agency Identifier Table'!A$2:C$63,3,FALSE)),(VLOOKUP((LEFT(D2747,2)),'Fed. Agency Identifier Table'!A$2:C$63,3,FALSE)))))</f>
        <v/>
      </c>
      <c r="I2747" s="150" t="str">
        <f>IF(ISNUMBER(SEARCH("*.unk*",D2747)),"Other Federal Awards",IF(ISERROR(VLOOKUP(D2747,'CFDA Program Titles Table'!A$2:C$2607,3,FALSE)),"",VLOOKUP(D2747,'CFDA Program Titles Table'!A$2:C$2607,3,FALSE)))</f>
        <v/>
      </c>
      <c r="J2747" s="70"/>
      <c r="K2747" s="70"/>
      <c r="L2747" s="2"/>
      <c r="M2747" s="10"/>
      <c r="N2747" s="10"/>
      <c r="R2747" s="17"/>
      <c r="S2747" s="106" t="str">
        <f>IFERROR(IF(J2747="Y", "Research And Development Programs Cluster:", VLOOKUP(D2747,'Cluster Info'!$A$2:$B$113,2,FALSE)), "Non Cluster:")</f>
        <v>Non Cluster:</v>
      </c>
      <c r="T2747" s="106">
        <f t="shared" si="210"/>
        <v>0</v>
      </c>
      <c r="U2747" s="106">
        <f t="shared" si="212"/>
        <v>0</v>
      </c>
      <c r="V2747" s="106">
        <f t="shared" si="213"/>
        <v>0</v>
      </c>
      <c r="W2747" s="119">
        <f t="shared" si="211"/>
        <v>0</v>
      </c>
      <c r="X2747" s="106">
        <f t="shared" si="214"/>
        <v>0</v>
      </c>
    </row>
    <row r="2748" spans="1:24" ht="14">
      <c r="A2748" s="198"/>
      <c r="D2748" s="1"/>
      <c r="E2748" s="1"/>
      <c r="F2748" s="187"/>
      <c r="G2748" s="187"/>
      <c r="H2748" s="80" t="str">
        <f>IF(ISERROR(IF(ISERROR(VLOOKUP((LEFT(D2748,2)),'Fed. Agency Identifier Table'!A$2:C$63,3,FALSE)),(VLOOKUP((LEFT(D2748,1)),'Fed. Agency Identifier Table'!A$2:C$63,3,FALSE)),(VLOOKUP((LEFT(D2748,2)),'Fed. Agency Identifier Table'!A$2:C$63,3,FALSE)))),"",(IF(ISERROR(VLOOKUP((LEFT(D2748,2)),'Fed. Agency Identifier Table'!A$2:C$63,3,FALSE)),(VLOOKUP((LEFT(D2748,1)),'Fed. Agency Identifier Table'!A$2:C$63,3,FALSE)),(VLOOKUP((LEFT(D2748,2)),'Fed. Agency Identifier Table'!A$2:C$63,3,FALSE)))))</f>
        <v/>
      </c>
      <c r="I2748" s="150" t="str">
        <f>IF(ISNUMBER(SEARCH("*.unk*",D2748)),"Other Federal Awards",IF(ISERROR(VLOOKUP(D2748,'CFDA Program Titles Table'!A$2:C$2607,3,FALSE)),"",VLOOKUP(D2748,'CFDA Program Titles Table'!A$2:C$2607,3,FALSE)))</f>
        <v/>
      </c>
      <c r="J2748" s="70"/>
      <c r="K2748" s="70"/>
      <c r="L2748" s="2"/>
      <c r="M2748" s="10"/>
      <c r="N2748" s="10"/>
      <c r="R2748" s="17"/>
      <c r="S2748" s="106" t="str">
        <f>IFERROR(IF(J2748="Y", "Research And Development Programs Cluster:", VLOOKUP(D2748,'Cluster Info'!$A$2:$B$113,2,FALSE)), "Non Cluster:")</f>
        <v>Non Cluster:</v>
      </c>
      <c r="T2748" s="106">
        <f t="shared" si="210"/>
        <v>0</v>
      </c>
      <c r="U2748" s="106">
        <f t="shared" si="212"/>
        <v>0</v>
      </c>
      <c r="V2748" s="106">
        <f t="shared" si="213"/>
        <v>0</v>
      </c>
      <c r="W2748" s="119">
        <f t="shared" si="211"/>
        <v>0</v>
      </c>
      <c r="X2748" s="106">
        <f t="shared" si="214"/>
        <v>0</v>
      </c>
    </row>
    <row r="2749" spans="1:24" ht="14">
      <c r="A2749" s="198"/>
      <c r="D2749" s="1"/>
      <c r="E2749" s="1"/>
      <c r="F2749" s="187"/>
      <c r="G2749" s="187"/>
      <c r="H2749" s="80" t="str">
        <f>IF(ISERROR(IF(ISERROR(VLOOKUP((LEFT(D2749,2)),'Fed. Agency Identifier Table'!A$2:C$63,3,FALSE)),(VLOOKUP((LEFT(D2749,1)),'Fed. Agency Identifier Table'!A$2:C$63,3,FALSE)),(VLOOKUP((LEFT(D2749,2)),'Fed. Agency Identifier Table'!A$2:C$63,3,FALSE)))),"",(IF(ISERROR(VLOOKUP((LEFT(D2749,2)),'Fed. Agency Identifier Table'!A$2:C$63,3,FALSE)),(VLOOKUP((LEFT(D2749,1)),'Fed. Agency Identifier Table'!A$2:C$63,3,FALSE)),(VLOOKUP((LEFT(D2749,2)),'Fed. Agency Identifier Table'!A$2:C$63,3,FALSE)))))</f>
        <v/>
      </c>
      <c r="I2749" s="150" t="str">
        <f>IF(ISNUMBER(SEARCH("*.unk*",D2749)),"Other Federal Awards",IF(ISERROR(VLOOKUP(D2749,'CFDA Program Titles Table'!A$2:C$2607,3,FALSE)),"",VLOOKUP(D2749,'CFDA Program Titles Table'!A$2:C$2607,3,FALSE)))</f>
        <v/>
      </c>
      <c r="J2749" s="70"/>
      <c r="K2749" s="70"/>
      <c r="L2749" s="2"/>
      <c r="M2749" s="10"/>
      <c r="N2749" s="10"/>
      <c r="R2749" s="17"/>
      <c r="S2749" s="106" t="str">
        <f>IFERROR(IF(J2749="Y", "Research And Development Programs Cluster:", VLOOKUP(D2749,'Cluster Info'!$A$2:$B$113,2,FALSE)), "Non Cluster:")</f>
        <v>Non Cluster:</v>
      </c>
      <c r="T2749" s="106">
        <f t="shared" si="210"/>
        <v>0</v>
      </c>
      <c r="U2749" s="106">
        <f t="shared" si="212"/>
        <v>0</v>
      </c>
      <c r="V2749" s="106">
        <f t="shared" si="213"/>
        <v>0</v>
      </c>
      <c r="W2749" s="119">
        <f t="shared" si="211"/>
        <v>0</v>
      </c>
      <c r="X2749" s="106">
        <f t="shared" si="214"/>
        <v>0</v>
      </c>
    </row>
    <row r="2750" spans="1:24" ht="14">
      <c r="A2750" s="198"/>
      <c r="D2750" s="1"/>
      <c r="E2750" s="1"/>
      <c r="F2750" s="187"/>
      <c r="G2750" s="187"/>
      <c r="H2750" s="80" t="str">
        <f>IF(ISERROR(IF(ISERROR(VLOOKUP((LEFT(D2750,2)),'Fed. Agency Identifier Table'!A$2:C$63,3,FALSE)),(VLOOKUP((LEFT(D2750,1)),'Fed. Agency Identifier Table'!A$2:C$63,3,FALSE)),(VLOOKUP((LEFT(D2750,2)),'Fed. Agency Identifier Table'!A$2:C$63,3,FALSE)))),"",(IF(ISERROR(VLOOKUP((LEFT(D2750,2)),'Fed. Agency Identifier Table'!A$2:C$63,3,FALSE)),(VLOOKUP((LEFT(D2750,1)),'Fed. Agency Identifier Table'!A$2:C$63,3,FALSE)),(VLOOKUP((LEFT(D2750,2)),'Fed. Agency Identifier Table'!A$2:C$63,3,FALSE)))))</f>
        <v/>
      </c>
      <c r="I2750" s="150" t="str">
        <f>IF(ISNUMBER(SEARCH("*.unk*",D2750)),"Other Federal Awards",IF(ISERROR(VLOOKUP(D2750,'CFDA Program Titles Table'!A$2:C$2607,3,FALSE)),"",VLOOKUP(D2750,'CFDA Program Titles Table'!A$2:C$2607,3,FALSE)))</f>
        <v/>
      </c>
      <c r="J2750" s="70"/>
      <c r="K2750" s="70"/>
      <c r="L2750" s="2"/>
      <c r="M2750" s="10"/>
      <c r="N2750" s="10"/>
      <c r="R2750" s="17"/>
      <c r="S2750" s="106" t="str">
        <f>IFERROR(IF(J2750="Y", "Research And Development Programs Cluster:", VLOOKUP(D2750,'Cluster Info'!$A$2:$B$113,2,FALSE)), "Non Cluster:")</f>
        <v>Non Cluster:</v>
      </c>
      <c r="T2750" s="106">
        <f t="shared" si="210"/>
        <v>0</v>
      </c>
      <c r="U2750" s="106">
        <f t="shared" si="212"/>
        <v>0</v>
      </c>
      <c r="V2750" s="106">
        <f t="shared" si="213"/>
        <v>0</v>
      </c>
      <c r="W2750" s="119">
        <f t="shared" si="211"/>
        <v>0</v>
      </c>
      <c r="X2750" s="106">
        <f t="shared" si="214"/>
        <v>0</v>
      </c>
    </row>
    <row r="2751" spans="1:24" ht="14">
      <c r="A2751" s="198"/>
      <c r="D2751" s="1"/>
      <c r="E2751" s="1"/>
      <c r="F2751" s="187"/>
      <c r="G2751" s="187"/>
      <c r="H2751" s="80" t="str">
        <f>IF(ISERROR(IF(ISERROR(VLOOKUP((LEFT(D2751,2)),'Fed. Agency Identifier Table'!A$2:C$63,3,FALSE)),(VLOOKUP((LEFT(D2751,1)),'Fed. Agency Identifier Table'!A$2:C$63,3,FALSE)),(VLOOKUP((LEFT(D2751,2)),'Fed. Agency Identifier Table'!A$2:C$63,3,FALSE)))),"",(IF(ISERROR(VLOOKUP((LEFT(D2751,2)),'Fed. Agency Identifier Table'!A$2:C$63,3,FALSE)),(VLOOKUP((LEFT(D2751,1)),'Fed. Agency Identifier Table'!A$2:C$63,3,FALSE)),(VLOOKUP((LEFT(D2751,2)),'Fed. Agency Identifier Table'!A$2:C$63,3,FALSE)))))</f>
        <v/>
      </c>
      <c r="I2751" s="150" t="str">
        <f>IF(ISNUMBER(SEARCH("*.unk*",D2751)),"Other Federal Awards",IF(ISERROR(VLOOKUP(D2751,'CFDA Program Titles Table'!A$2:C$2607,3,FALSE)),"",VLOOKUP(D2751,'CFDA Program Titles Table'!A$2:C$2607,3,FALSE)))</f>
        <v/>
      </c>
      <c r="J2751" s="70"/>
      <c r="K2751" s="70"/>
      <c r="L2751" s="2"/>
      <c r="M2751" s="10"/>
      <c r="N2751" s="10"/>
      <c r="R2751" s="17"/>
      <c r="S2751" s="106" t="str">
        <f>IFERROR(IF(J2751="Y", "Research And Development Programs Cluster:", VLOOKUP(D2751,'Cluster Info'!$A$2:$B$113,2,FALSE)), "Non Cluster:")</f>
        <v>Non Cluster:</v>
      </c>
      <c r="T2751" s="106">
        <f t="shared" si="210"/>
        <v>0</v>
      </c>
      <c r="U2751" s="106">
        <f t="shared" si="212"/>
        <v>0</v>
      </c>
      <c r="V2751" s="106">
        <f t="shared" si="213"/>
        <v>0</v>
      </c>
      <c r="W2751" s="119">
        <f t="shared" si="211"/>
        <v>0</v>
      </c>
      <c r="X2751" s="106">
        <f t="shared" si="214"/>
        <v>0</v>
      </c>
    </row>
    <row r="2752" spans="1:24" ht="14">
      <c r="A2752" s="198"/>
      <c r="D2752" s="1"/>
      <c r="E2752" s="1"/>
      <c r="F2752" s="187"/>
      <c r="G2752" s="187"/>
      <c r="H2752" s="80" t="str">
        <f>IF(ISERROR(IF(ISERROR(VLOOKUP((LEFT(D2752,2)),'Fed. Agency Identifier Table'!A$2:C$63,3,FALSE)),(VLOOKUP((LEFT(D2752,1)),'Fed. Agency Identifier Table'!A$2:C$63,3,FALSE)),(VLOOKUP((LEFT(D2752,2)),'Fed. Agency Identifier Table'!A$2:C$63,3,FALSE)))),"",(IF(ISERROR(VLOOKUP((LEFT(D2752,2)),'Fed. Agency Identifier Table'!A$2:C$63,3,FALSE)),(VLOOKUP((LEFT(D2752,1)),'Fed. Agency Identifier Table'!A$2:C$63,3,FALSE)),(VLOOKUP((LEFT(D2752,2)),'Fed. Agency Identifier Table'!A$2:C$63,3,FALSE)))))</f>
        <v/>
      </c>
      <c r="I2752" s="150" t="str">
        <f>IF(ISNUMBER(SEARCH("*.unk*",D2752)),"Other Federal Awards",IF(ISERROR(VLOOKUP(D2752,'CFDA Program Titles Table'!A$2:C$2607,3,FALSE)),"",VLOOKUP(D2752,'CFDA Program Titles Table'!A$2:C$2607,3,FALSE)))</f>
        <v/>
      </c>
      <c r="J2752" s="70"/>
      <c r="K2752" s="70"/>
      <c r="L2752" s="2"/>
      <c r="M2752" s="10"/>
      <c r="N2752" s="10"/>
      <c r="R2752" s="17"/>
      <c r="S2752" s="106" t="str">
        <f>IFERROR(IF(J2752="Y", "Research And Development Programs Cluster:", VLOOKUP(D2752,'Cluster Info'!$A$2:$B$113,2,FALSE)), "Non Cluster:")</f>
        <v>Non Cluster:</v>
      </c>
      <c r="T2752" s="106">
        <f t="shared" si="210"/>
        <v>0</v>
      </c>
      <c r="U2752" s="106">
        <f t="shared" si="212"/>
        <v>0</v>
      </c>
      <c r="V2752" s="106">
        <f t="shared" si="213"/>
        <v>0</v>
      </c>
      <c r="W2752" s="119">
        <f t="shared" si="211"/>
        <v>0</v>
      </c>
      <c r="X2752" s="106">
        <f t="shared" si="214"/>
        <v>0</v>
      </c>
    </row>
    <row r="2753" spans="1:24" ht="14">
      <c r="A2753" s="198"/>
      <c r="D2753" s="1"/>
      <c r="E2753" s="1"/>
      <c r="F2753" s="187"/>
      <c r="G2753" s="187"/>
      <c r="H2753" s="80" t="str">
        <f>IF(ISERROR(IF(ISERROR(VLOOKUP((LEFT(D2753,2)),'Fed. Agency Identifier Table'!A$2:C$63,3,FALSE)),(VLOOKUP((LEFT(D2753,1)),'Fed. Agency Identifier Table'!A$2:C$63,3,FALSE)),(VLOOKUP((LEFT(D2753,2)),'Fed. Agency Identifier Table'!A$2:C$63,3,FALSE)))),"",(IF(ISERROR(VLOOKUP((LEFT(D2753,2)),'Fed. Agency Identifier Table'!A$2:C$63,3,FALSE)),(VLOOKUP((LEFT(D2753,1)),'Fed. Agency Identifier Table'!A$2:C$63,3,FALSE)),(VLOOKUP((LEFT(D2753,2)),'Fed. Agency Identifier Table'!A$2:C$63,3,FALSE)))))</f>
        <v/>
      </c>
      <c r="I2753" s="150" t="str">
        <f>IF(ISNUMBER(SEARCH("*.unk*",D2753)),"Other Federal Awards",IF(ISERROR(VLOOKUP(D2753,'CFDA Program Titles Table'!A$2:C$2607,3,FALSE)),"",VLOOKUP(D2753,'CFDA Program Titles Table'!A$2:C$2607,3,FALSE)))</f>
        <v/>
      </c>
      <c r="J2753" s="70"/>
      <c r="K2753" s="70"/>
      <c r="L2753" s="2"/>
      <c r="M2753" s="10"/>
      <c r="N2753" s="10"/>
      <c r="R2753" s="17"/>
      <c r="S2753" s="106" t="str">
        <f>IFERROR(IF(J2753="Y", "Research And Development Programs Cluster:", VLOOKUP(D2753,'Cluster Info'!$A$2:$B$113,2,FALSE)), "Non Cluster:")</f>
        <v>Non Cluster:</v>
      </c>
      <c r="T2753" s="106">
        <f t="shared" si="210"/>
        <v>0</v>
      </c>
      <c r="U2753" s="106">
        <f t="shared" si="212"/>
        <v>0</v>
      </c>
      <c r="V2753" s="106">
        <f t="shared" si="213"/>
        <v>0</v>
      </c>
      <c r="W2753" s="119">
        <f t="shared" si="211"/>
        <v>0</v>
      </c>
      <c r="X2753" s="106">
        <f t="shared" si="214"/>
        <v>0</v>
      </c>
    </row>
    <row r="2754" spans="1:24" ht="14">
      <c r="A2754" s="198"/>
      <c r="D2754" s="1"/>
      <c r="E2754" s="1"/>
      <c r="F2754" s="187"/>
      <c r="G2754" s="187"/>
      <c r="H2754" s="80" t="str">
        <f>IF(ISERROR(IF(ISERROR(VLOOKUP((LEFT(D2754,2)),'Fed. Agency Identifier Table'!A$2:C$63,3,FALSE)),(VLOOKUP((LEFT(D2754,1)),'Fed. Agency Identifier Table'!A$2:C$63,3,FALSE)),(VLOOKUP((LEFT(D2754,2)),'Fed. Agency Identifier Table'!A$2:C$63,3,FALSE)))),"",(IF(ISERROR(VLOOKUP((LEFT(D2754,2)),'Fed. Agency Identifier Table'!A$2:C$63,3,FALSE)),(VLOOKUP((LEFT(D2754,1)),'Fed. Agency Identifier Table'!A$2:C$63,3,FALSE)),(VLOOKUP((LEFT(D2754,2)),'Fed. Agency Identifier Table'!A$2:C$63,3,FALSE)))))</f>
        <v/>
      </c>
      <c r="I2754" s="150" t="str">
        <f>IF(ISNUMBER(SEARCH("*.unk*",D2754)),"Other Federal Awards",IF(ISERROR(VLOOKUP(D2754,'CFDA Program Titles Table'!A$2:C$2607,3,FALSE)),"",VLOOKUP(D2754,'CFDA Program Titles Table'!A$2:C$2607,3,FALSE)))</f>
        <v/>
      </c>
      <c r="J2754" s="70"/>
      <c r="K2754" s="70"/>
      <c r="L2754" s="2"/>
      <c r="M2754" s="10"/>
      <c r="N2754" s="10"/>
      <c r="R2754" s="17"/>
      <c r="S2754" s="106" t="str">
        <f>IFERROR(IF(J2754="Y", "Research And Development Programs Cluster:", VLOOKUP(D2754,'Cluster Info'!$A$2:$B$113,2,FALSE)), "Non Cluster:")</f>
        <v>Non Cluster:</v>
      </c>
      <c r="T2754" s="106">
        <f t="shared" ref="T2754:T2817" si="215">IF(E2754="Y","ARRA - "&amp;N2754, N2754)</f>
        <v>0</v>
      </c>
      <c r="U2754" s="106">
        <f t="shared" si="212"/>
        <v>0</v>
      </c>
      <c r="V2754" s="106">
        <f t="shared" si="213"/>
        <v>0</v>
      </c>
      <c r="W2754" s="119">
        <f t="shared" ref="W2754:W2817" si="216">IF(AND(J2754="Y",I2754="Other Federal Awards"),(LEFT(D2754,2)&amp;".RD"),D2754)</f>
        <v>0</v>
      </c>
      <c r="X2754" s="106">
        <f t="shared" si="214"/>
        <v>0</v>
      </c>
    </row>
    <row r="2755" spans="1:24" ht="14">
      <c r="A2755" s="198"/>
      <c r="D2755" s="1"/>
      <c r="E2755" s="1"/>
      <c r="F2755" s="187"/>
      <c r="G2755" s="187"/>
      <c r="H2755" s="80" t="str">
        <f>IF(ISERROR(IF(ISERROR(VLOOKUP((LEFT(D2755,2)),'Fed. Agency Identifier Table'!A$2:C$63,3,FALSE)),(VLOOKUP((LEFT(D2755,1)),'Fed. Agency Identifier Table'!A$2:C$63,3,FALSE)),(VLOOKUP((LEFT(D2755,2)),'Fed. Agency Identifier Table'!A$2:C$63,3,FALSE)))),"",(IF(ISERROR(VLOOKUP((LEFT(D2755,2)),'Fed. Agency Identifier Table'!A$2:C$63,3,FALSE)),(VLOOKUP((LEFT(D2755,1)),'Fed. Agency Identifier Table'!A$2:C$63,3,FALSE)),(VLOOKUP((LEFT(D2755,2)),'Fed. Agency Identifier Table'!A$2:C$63,3,FALSE)))))</f>
        <v/>
      </c>
      <c r="I2755" s="150" t="str">
        <f>IF(ISNUMBER(SEARCH("*.unk*",D2755)),"Other Federal Awards",IF(ISERROR(VLOOKUP(D2755,'CFDA Program Titles Table'!A$2:C$2607,3,FALSE)),"",VLOOKUP(D2755,'CFDA Program Titles Table'!A$2:C$2607,3,FALSE)))</f>
        <v/>
      </c>
      <c r="J2755" s="70"/>
      <c r="K2755" s="70"/>
      <c r="L2755" s="2"/>
      <c r="M2755" s="10"/>
      <c r="N2755" s="10"/>
      <c r="R2755" s="17"/>
      <c r="S2755" s="106" t="str">
        <f>IFERROR(IF(J2755="Y", "Research And Development Programs Cluster:", VLOOKUP(D2755,'Cluster Info'!$A$2:$B$113,2,FALSE)), "Non Cluster:")</f>
        <v>Non Cluster:</v>
      </c>
      <c r="T2755" s="106">
        <f t="shared" si="215"/>
        <v>0</v>
      </c>
      <c r="U2755" s="106">
        <f t="shared" ref="U2755:U2818" si="217">IF(F2755="Y","COVID-19 - "&amp;N2755, N2755)</f>
        <v>0</v>
      </c>
      <c r="V2755" s="106">
        <f t="shared" ref="V2755:V2818" si="218">IF(G2755="Y","ARP - "&amp;N2755, N2755)</f>
        <v>0</v>
      </c>
      <c r="W2755" s="119">
        <f t="shared" si="216"/>
        <v>0</v>
      </c>
      <c r="X2755" s="106">
        <f t="shared" ref="X2755:X2818" si="219">O2755-P2755</f>
        <v>0</v>
      </c>
    </row>
    <row r="2756" spans="1:24" ht="14">
      <c r="A2756" s="198"/>
      <c r="D2756" s="1"/>
      <c r="E2756" s="1"/>
      <c r="F2756" s="187"/>
      <c r="G2756" s="187"/>
      <c r="H2756" s="80" t="str">
        <f>IF(ISERROR(IF(ISERROR(VLOOKUP((LEFT(D2756,2)),'Fed. Agency Identifier Table'!A$2:C$63,3,FALSE)),(VLOOKUP((LEFT(D2756,1)),'Fed. Agency Identifier Table'!A$2:C$63,3,FALSE)),(VLOOKUP((LEFT(D2756,2)),'Fed. Agency Identifier Table'!A$2:C$63,3,FALSE)))),"",(IF(ISERROR(VLOOKUP((LEFT(D2756,2)),'Fed. Agency Identifier Table'!A$2:C$63,3,FALSE)),(VLOOKUP((LEFT(D2756,1)),'Fed. Agency Identifier Table'!A$2:C$63,3,FALSE)),(VLOOKUP((LEFT(D2756,2)),'Fed. Agency Identifier Table'!A$2:C$63,3,FALSE)))))</f>
        <v/>
      </c>
      <c r="I2756" s="150" t="str">
        <f>IF(ISNUMBER(SEARCH("*.unk*",D2756)),"Other Federal Awards",IF(ISERROR(VLOOKUP(D2756,'CFDA Program Titles Table'!A$2:C$2607,3,FALSE)),"",VLOOKUP(D2756,'CFDA Program Titles Table'!A$2:C$2607,3,FALSE)))</f>
        <v/>
      </c>
      <c r="J2756" s="70"/>
      <c r="K2756" s="70"/>
      <c r="L2756" s="2"/>
      <c r="M2756" s="10"/>
      <c r="N2756" s="10"/>
      <c r="R2756" s="17"/>
      <c r="S2756" s="106" t="str">
        <f>IFERROR(IF(J2756="Y", "Research And Development Programs Cluster:", VLOOKUP(D2756,'Cluster Info'!$A$2:$B$113,2,FALSE)), "Non Cluster:")</f>
        <v>Non Cluster:</v>
      </c>
      <c r="T2756" s="106">
        <f t="shared" si="215"/>
        <v>0</v>
      </c>
      <c r="U2756" s="106">
        <f t="shared" si="217"/>
        <v>0</v>
      </c>
      <c r="V2756" s="106">
        <f t="shared" si="218"/>
        <v>0</v>
      </c>
      <c r="W2756" s="119">
        <f t="shared" si="216"/>
        <v>0</v>
      </c>
      <c r="X2756" s="106">
        <f t="shared" si="219"/>
        <v>0</v>
      </c>
    </row>
    <row r="2757" spans="1:24" ht="14">
      <c r="A2757" s="198"/>
      <c r="D2757" s="1"/>
      <c r="E2757" s="1"/>
      <c r="F2757" s="187"/>
      <c r="G2757" s="187"/>
      <c r="H2757" s="80" t="str">
        <f>IF(ISERROR(IF(ISERROR(VLOOKUP((LEFT(D2757,2)),'Fed. Agency Identifier Table'!A$2:C$63,3,FALSE)),(VLOOKUP((LEFT(D2757,1)),'Fed. Agency Identifier Table'!A$2:C$63,3,FALSE)),(VLOOKUP((LEFT(D2757,2)),'Fed. Agency Identifier Table'!A$2:C$63,3,FALSE)))),"",(IF(ISERROR(VLOOKUP((LEFT(D2757,2)),'Fed. Agency Identifier Table'!A$2:C$63,3,FALSE)),(VLOOKUP((LEFT(D2757,1)),'Fed. Agency Identifier Table'!A$2:C$63,3,FALSE)),(VLOOKUP((LEFT(D2757,2)),'Fed. Agency Identifier Table'!A$2:C$63,3,FALSE)))))</f>
        <v/>
      </c>
      <c r="I2757" s="150" t="str">
        <f>IF(ISNUMBER(SEARCH("*.unk*",D2757)),"Other Federal Awards",IF(ISERROR(VLOOKUP(D2757,'CFDA Program Titles Table'!A$2:C$2607,3,FALSE)),"",VLOOKUP(D2757,'CFDA Program Titles Table'!A$2:C$2607,3,FALSE)))</f>
        <v/>
      </c>
      <c r="J2757" s="70"/>
      <c r="K2757" s="70"/>
      <c r="L2757" s="2"/>
      <c r="M2757" s="10"/>
      <c r="N2757" s="10"/>
      <c r="R2757" s="17"/>
      <c r="S2757" s="106" t="str">
        <f>IFERROR(IF(J2757="Y", "Research And Development Programs Cluster:", VLOOKUP(D2757,'Cluster Info'!$A$2:$B$113,2,FALSE)), "Non Cluster:")</f>
        <v>Non Cluster:</v>
      </c>
      <c r="T2757" s="106">
        <f t="shared" si="215"/>
        <v>0</v>
      </c>
      <c r="U2757" s="106">
        <f t="shared" si="217"/>
        <v>0</v>
      </c>
      <c r="V2757" s="106">
        <f t="shared" si="218"/>
        <v>0</v>
      </c>
      <c r="W2757" s="119">
        <f t="shared" si="216"/>
        <v>0</v>
      </c>
      <c r="X2757" s="106">
        <f t="shared" si="219"/>
        <v>0</v>
      </c>
    </row>
    <row r="2758" spans="1:24" ht="14">
      <c r="A2758" s="198"/>
      <c r="D2758" s="1"/>
      <c r="E2758" s="1"/>
      <c r="F2758" s="187"/>
      <c r="G2758" s="187"/>
      <c r="H2758" s="80" t="str">
        <f>IF(ISERROR(IF(ISERROR(VLOOKUP((LEFT(D2758,2)),'Fed. Agency Identifier Table'!A$2:C$63,3,FALSE)),(VLOOKUP((LEFT(D2758,1)),'Fed. Agency Identifier Table'!A$2:C$63,3,FALSE)),(VLOOKUP((LEFT(D2758,2)),'Fed. Agency Identifier Table'!A$2:C$63,3,FALSE)))),"",(IF(ISERROR(VLOOKUP((LEFT(D2758,2)),'Fed. Agency Identifier Table'!A$2:C$63,3,FALSE)),(VLOOKUP((LEFT(D2758,1)),'Fed. Agency Identifier Table'!A$2:C$63,3,FALSE)),(VLOOKUP((LEFT(D2758,2)),'Fed. Agency Identifier Table'!A$2:C$63,3,FALSE)))))</f>
        <v/>
      </c>
      <c r="I2758" s="150" t="str">
        <f>IF(ISNUMBER(SEARCH("*.unk*",D2758)),"Other Federal Awards",IF(ISERROR(VLOOKUP(D2758,'CFDA Program Titles Table'!A$2:C$2607,3,FALSE)),"",VLOOKUP(D2758,'CFDA Program Titles Table'!A$2:C$2607,3,FALSE)))</f>
        <v/>
      </c>
      <c r="J2758" s="70"/>
      <c r="K2758" s="70"/>
      <c r="L2758" s="2"/>
      <c r="M2758" s="10"/>
      <c r="N2758" s="10"/>
      <c r="R2758" s="17"/>
      <c r="S2758" s="106" t="str">
        <f>IFERROR(IF(J2758="Y", "Research And Development Programs Cluster:", VLOOKUP(D2758,'Cluster Info'!$A$2:$B$113,2,FALSE)), "Non Cluster:")</f>
        <v>Non Cluster:</v>
      </c>
      <c r="T2758" s="106">
        <f t="shared" si="215"/>
        <v>0</v>
      </c>
      <c r="U2758" s="106">
        <f t="shared" si="217"/>
        <v>0</v>
      </c>
      <c r="V2758" s="106">
        <f t="shared" si="218"/>
        <v>0</v>
      </c>
      <c r="W2758" s="119">
        <f t="shared" si="216"/>
        <v>0</v>
      </c>
      <c r="X2758" s="106">
        <f t="shared" si="219"/>
        <v>0</v>
      </c>
    </row>
    <row r="2759" spans="1:24" ht="14">
      <c r="A2759" s="198"/>
      <c r="D2759" s="1"/>
      <c r="E2759" s="1"/>
      <c r="F2759" s="187"/>
      <c r="G2759" s="187"/>
      <c r="H2759" s="80" t="str">
        <f>IF(ISERROR(IF(ISERROR(VLOOKUP((LEFT(D2759,2)),'Fed. Agency Identifier Table'!A$2:C$63,3,FALSE)),(VLOOKUP((LEFT(D2759,1)),'Fed. Agency Identifier Table'!A$2:C$63,3,FALSE)),(VLOOKUP((LEFT(D2759,2)),'Fed. Agency Identifier Table'!A$2:C$63,3,FALSE)))),"",(IF(ISERROR(VLOOKUP((LEFT(D2759,2)),'Fed. Agency Identifier Table'!A$2:C$63,3,FALSE)),(VLOOKUP((LEFT(D2759,1)),'Fed. Agency Identifier Table'!A$2:C$63,3,FALSE)),(VLOOKUP((LEFT(D2759,2)),'Fed. Agency Identifier Table'!A$2:C$63,3,FALSE)))))</f>
        <v/>
      </c>
      <c r="I2759" s="150" t="str">
        <f>IF(ISNUMBER(SEARCH("*.unk*",D2759)),"Other Federal Awards",IF(ISERROR(VLOOKUP(D2759,'CFDA Program Titles Table'!A$2:C$2607,3,FALSE)),"",VLOOKUP(D2759,'CFDA Program Titles Table'!A$2:C$2607,3,FALSE)))</f>
        <v/>
      </c>
      <c r="J2759" s="70"/>
      <c r="K2759" s="70"/>
      <c r="L2759" s="2"/>
      <c r="M2759" s="10"/>
      <c r="N2759" s="10"/>
      <c r="R2759" s="17"/>
      <c r="S2759" s="106" t="str">
        <f>IFERROR(IF(J2759="Y", "Research And Development Programs Cluster:", VLOOKUP(D2759,'Cluster Info'!$A$2:$B$113,2,FALSE)), "Non Cluster:")</f>
        <v>Non Cluster:</v>
      </c>
      <c r="T2759" s="106">
        <f t="shared" si="215"/>
        <v>0</v>
      </c>
      <c r="U2759" s="106">
        <f t="shared" si="217"/>
        <v>0</v>
      </c>
      <c r="V2759" s="106">
        <f t="shared" si="218"/>
        <v>0</v>
      </c>
      <c r="W2759" s="119">
        <f t="shared" si="216"/>
        <v>0</v>
      </c>
      <c r="X2759" s="106">
        <f t="shared" si="219"/>
        <v>0</v>
      </c>
    </row>
    <row r="2760" spans="1:24" ht="14">
      <c r="A2760" s="198"/>
      <c r="D2760" s="1"/>
      <c r="E2760" s="1"/>
      <c r="F2760" s="187"/>
      <c r="G2760" s="187"/>
      <c r="H2760" s="80" t="str">
        <f>IF(ISERROR(IF(ISERROR(VLOOKUP((LEFT(D2760,2)),'Fed. Agency Identifier Table'!A$2:C$63,3,FALSE)),(VLOOKUP((LEFT(D2760,1)),'Fed. Agency Identifier Table'!A$2:C$63,3,FALSE)),(VLOOKUP((LEFT(D2760,2)),'Fed. Agency Identifier Table'!A$2:C$63,3,FALSE)))),"",(IF(ISERROR(VLOOKUP((LEFT(D2760,2)),'Fed. Agency Identifier Table'!A$2:C$63,3,FALSE)),(VLOOKUP((LEFT(D2760,1)),'Fed. Agency Identifier Table'!A$2:C$63,3,FALSE)),(VLOOKUP((LEFT(D2760,2)),'Fed. Agency Identifier Table'!A$2:C$63,3,FALSE)))))</f>
        <v/>
      </c>
      <c r="I2760" s="150" t="str">
        <f>IF(ISNUMBER(SEARCH("*.unk*",D2760)),"Other Federal Awards",IF(ISERROR(VLOOKUP(D2760,'CFDA Program Titles Table'!A$2:C$2607,3,FALSE)),"",VLOOKUP(D2760,'CFDA Program Titles Table'!A$2:C$2607,3,FALSE)))</f>
        <v/>
      </c>
      <c r="J2760" s="70"/>
      <c r="K2760" s="70"/>
      <c r="L2760" s="2"/>
      <c r="M2760" s="10"/>
      <c r="N2760" s="10"/>
      <c r="R2760" s="17"/>
      <c r="S2760" s="106" t="str">
        <f>IFERROR(IF(J2760="Y", "Research And Development Programs Cluster:", VLOOKUP(D2760,'Cluster Info'!$A$2:$B$113,2,FALSE)), "Non Cluster:")</f>
        <v>Non Cluster:</v>
      </c>
      <c r="T2760" s="106">
        <f t="shared" si="215"/>
        <v>0</v>
      </c>
      <c r="U2760" s="106">
        <f t="shared" si="217"/>
        <v>0</v>
      </c>
      <c r="V2760" s="106">
        <f t="shared" si="218"/>
        <v>0</v>
      </c>
      <c r="W2760" s="119">
        <f t="shared" si="216"/>
        <v>0</v>
      </c>
      <c r="X2760" s="106">
        <f t="shared" si="219"/>
        <v>0</v>
      </c>
    </row>
    <row r="2761" spans="1:24" ht="14">
      <c r="A2761" s="198"/>
      <c r="D2761" s="1"/>
      <c r="E2761" s="1"/>
      <c r="F2761" s="187"/>
      <c r="G2761" s="187"/>
      <c r="H2761" s="80" t="str">
        <f>IF(ISERROR(IF(ISERROR(VLOOKUP((LEFT(D2761,2)),'Fed. Agency Identifier Table'!A$2:C$63,3,FALSE)),(VLOOKUP((LEFT(D2761,1)),'Fed. Agency Identifier Table'!A$2:C$63,3,FALSE)),(VLOOKUP((LEFT(D2761,2)),'Fed. Agency Identifier Table'!A$2:C$63,3,FALSE)))),"",(IF(ISERROR(VLOOKUP((LEFT(D2761,2)),'Fed. Agency Identifier Table'!A$2:C$63,3,FALSE)),(VLOOKUP((LEFT(D2761,1)),'Fed. Agency Identifier Table'!A$2:C$63,3,FALSE)),(VLOOKUP((LEFT(D2761,2)),'Fed. Agency Identifier Table'!A$2:C$63,3,FALSE)))))</f>
        <v/>
      </c>
      <c r="I2761" s="150" t="str">
        <f>IF(ISNUMBER(SEARCH("*.unk*",D2761)),"Other Federal Awards",IF(ISERROR(VLOOKUP(D2761,'CFDA Program Titles Table'!A$2:C$2607,3,FALSE)),"",VLOOKUP(D2761,'CFDA Program Titles Table'!A$2:C$2607,3,FALSE)))</f>
        <v/>
      </c>
      <c r="J2761" s="70"/>
      <c r="K2761" s="70"/>
      <c r="L2761" s="2"/>
      <c r="M2761" s="10"/>
      <c r="N2761" s="10"/>
      <c r="R2761" s="17"/>
      <c r="S2761" s="106" t="str">
        <f>IFERROR(IF(J2761="Y", "Research And Development Programs Cluster:", VLOOKUP(D2761,'Cluster Info'!$A$2:$B$113,2,FALSE)), "Non Cluster:")</f>
        <v>Non Cluster:</v>
      </c>
      <c r="T2761" s="106">
        <f t="shared" si="215"/>
        <v>0</v>
      </c>
      <c r="U2761" s="106">
        <f t="shared" si="217"/>
        <v>0</v>
      </c>
      <c r="V2761" s="106">
        <f t="shared" si="218"/>
        <v>0</v>
      </c>
      <c r="W2761" s="119">
        <f t="shared" si="216"/>
        <v>0</v>
      </c>
      <c r="X2761" s="106">
        <f t="shared" si="219"/>
        <v>0</v>
      </c>
    </row>
    <row r="2762" spans="1:24" ht="14">
      <c r="A2762" s="198"/>
      <c r="D2762" s="1"/>
      <c r="E2762" s="1"/>
      <c r="F2762" s="187"/>
      <c r="G2762" s="187"/>
      <c r="H2762" s="80" t="str">
        <f>IF(ISERROR(IF(ISERROR(VLOOKUP((LEFT(D2762,2)),'Fed. Agency Identifier Table'!A$2:C$63,3,FALSE)),(VLOOKUP((LEFT(D2762,1)),'Fed. Agency Identifier Table'!A$2:C$63,3,FALSE)),(VLOOKUP((LEFT(D2762,2)),'Fed. Agency Identifier Table'!A$2:C$63,3,FALSE)))),"",(IF(ISERROR(VLOOKUP((LEFT(D2762,2)),'Fed. Agency Identifier Table'!A$2:C$63,3,FALSE)),(VLOOKUP((LEFT(D2762,1)),'Fed. Agency Identifier Table'!A$2:C$63,3,FALSE)),(VLOOKUP((LEFT(D2762,2)),'Fed. Agency Identifier Table'!A$2:C$63,3,FALSE)))))</f>
        <v/>
      </c>
      <c r="I2762" s="150" t="str">
        <f>IF(ISNUMBER(SEARCH("*.unk*",D2762)),"Other Federal Awards",IF(ISERROR(VLOOKUP(D2762,'CFDA Program Titles Table'!A$2:C$2607,3,FALSE)),"",VLOOKUP(D2762,'CFDA Program Titles Table'!A$2:C$2607,3,FALSE)))</f>
        <v/>
      </c>
      <c r="J2762" s="70"/>
      <c r="K2762" s="70"/>
      <c r="L2762" s="2"/>
      <c r="M2762" s="10"/>
      <c r="N2762" s="10"/>
      <c r="R2762" s="17"/>
      <c r="S2762" s="106" t="str">
        <f>IFERROR(IF(J2762="Y", "Research And Development Programs Cluster:", VLOOKUP(D2762,'Cluster Info'!$A$2:$B$113,2,FALSE)), "Non Cluster:")</f>
        <v>Non Cluster:</v>
      </c>
      <c r="T2762" s="106">
        <f t="shared" si="215"/>
        <v>0</v>
      </c>
      <c r="U2762" s="106">
        <f t="shared" si="217"/>
        <v>0</v>
      </c>
      <c r="V2762" s="106">
        <f t="shared" si="218"/>
        <v>0</v>
      </c>
      <c r="W2762" s="119">
        <f t="shared" si="216"/>
        <v>0</v>
      </c>
      <c r="X2762" s="106">
        <f t="shared" si="219"/>
        <v>0</v>
      </c>
    </row>
    <row r="2763" spans="1:24" ht="14">
      <c r="A2763" s="198"/>
      <c r="D2763" s="1"/>
      <c r="E2763" s="1"/>
      <c r="F2763" s="187"/>
      <c r="G2763" s="187"/>
      <c r="H2763" s="80" t="str">
        <f>IF(ISERROR(IF(ISERROR(VLOOKUP((LEFT(D2763,2)),'Fed. Agency Identifier Table'!A$2:C$63,3,FALSE)),(VLOOKUP((LEFT(D2763,1)),'Fed. Agency Identifier Table'!A$2:C$63,3,FALSE)),(VLOOKUP((LEFT(D2763,2)),'Fed. Agency Identifier Table'!A$2:C$63,3,FALSE)))),"",(IF(ISERROR(VLOOKUP((LEFT(D2763,2)),'Fed. Agency Identifier Table'!A$2:C$63,3,FALSE)),(VLOOKUP((LEFT(D2763,1)),'Fed. Agency Identifier Table'!A$2:C$63,3,FALSE)),(VLOOKUP((LEFT(D2763,2)),'Fed. Agency Identifier Table'!A$2:C$63,3,FALSE)))))</f>
        <v/>
      </c>
      <c r="I2763" s="150" t="str">
        <f>IF(ISNUMBER(SEARCH("*.unk*",D2763)),"Other Federal Awards",IF(ISERROR(VLOOKUP(D2763,'CFDA Program Titles Table'!A$2:C$2607,3,FALSE)),"",VLOOKUP(D2763,'CFDA Program Titles Table'!A$2:C$2607,3,FALSE)))</f>
        <v/>
      </c>
      <c r="J2763" s="70"/>
      <c r="K2763" s="70"/>
      <c r="L2763" s="2"/>
      <c r="M2763" s="10"/>
      <c r="N2763" s="10"/>
      <c r="R2763" s="17"/>
      <c r="S2763" s="106" t="str">
        <f>IFERROR(IF(J2763="Y", "Research And Development Programs Cluster:", VLOOKUP(D2763,'Cluster Info'!$A$2:$B$113,2,FALSE)), "Non Cluster:")</f>
        <v>Non Cluster:</v>
      </c>
      <c r="T2763" s="106">
        <f t="shared" si="215"/>
        <v>0</v>
      </c>
      <c r="U2763" s="106">
        <f t="shared" si="217"/>
        <v>0</v>
      </c>
      <c r="V2763" s="106">
        <f t="shared" si="218"/>
        <v>0</v>
      </c>
      <c r="W2763" s="119">
        <f t="shared" si="216"/>
        <v>0</v>
      </c>
      <c r="X2763" s="106">
        <f t="shared" si="219"/>
        <v>0</v>
      </c>
    </row>
    <row r="2764" spans="1:24" ht="14">
      <c r="A2764" s="198"/>
      <c r="D2764" s="1"/>
      <c r="E2764" s="1"/>
      <c r="F2764" s="187"/>
      <c r="G2764" s="187"/>
      <c r="H2764" s="80" t="str">
        <f>IF(ISERROR(IF(ISERROR(VLOOKUP((LEFT(D2764,2)),'Fed. Agency Identifier Table'!A$2:C$63,3,FALSE)),(VLOOKUP((LEFT(D2764,1)),'Fed. Agency Identifier Table'!A$2:C$63,3,FALSE)),(VLOOKUP((LEFT(D2764,2)),'Fed. Agency Identifier Table'!A$2:C$63,3,FALSE)))),"",(IF(ISERROR(VLOOKUP((LEFT(D2764,2)),'Fed. Agency Identifier Table'!A$2:C$63,3,FALSE)),(VLOOKUP((LEFT(D2764,1)),'Fed. Agency Identifier Table'!A$2:C$63,3,FALSE)),(VLOOKUP((LEFT(D2764,2)),'Fed. Agency Identifier Table'!A$2:C$63,3,FALSE)))))</f>
        <v/>
      </c>
      <c r="I2764" s="150" t="str">
        <f>IF(ISNUMBER(SEARCH("*.unk*",D2764)),"Other Federal Awards",IF(ISERROR(VLOOKUP(D2764,'CFDA Program Titles Table'!A$2:C$2607,3,FALSE)),"",VLOOKUP(D2764,'CFDA Program Titles Table'!A$2:C$2607,3,FALSE)))</f>
        <v/>
      </c>
      <c r="J2764" s="70"/>
      <c r="K2764" s="70"/>
      <c r="L2764" s="2"/>
      <c r="M2764" s="10"/>
      <c r="N2764" s="10"/>
      <c r="R2764" s="17"/>
      <c r="S2764" s="106" t="str">
        <f>IFERROR(IF(J2764="Y", "Research And Development Programs Cluster:", VLOOKUP(D2764,'Cluster Info'!$A$2:$B$113,2,FALSE)), "Non Cluster:")</f>
        <v>Non Cluster:</v>
      </c>
      <c r="T2764" s="106">
        <f t="shared" si="215"/>
        <v>0</v>
      </c>
      <c r="U2764" s="106">
        <f t="shared" si="217"/>
        <v>0</v>
      </c>
      <c r="V2764" s="106">
        <f t="shared" si="218"/>
        <v>0</v>
      </c>
      <c r="W2764" s="119">
        <f t="shared" si="216"/>
        <v>0</v>
      </c>
      <c r="X2764" s="106">
        <f t="shared" si="219"/>
        <v>0</v>
      </c>
    </row>
    <row r="2765" spans="1:24" ht="14">
      <c r="A2765" s="198"/>
      <c r="D2765" s="1"/>
      <c r="E2765" s="1"/>
      <c r="F2765" s="187"/>
      <c r="G2765" s="187"/>
      <c r="H2765" s="80" t="str">
        <f>IF(ISERROR(IF(ISERROR(VLOOKUP((LEFT(D2765,2)),'Fed. Agency Identifier Table'!A$2:C$63,3,FALSE)),(VLOOKUP((LEFT(D2765,1)),'Fed. Agency Identifier Table'!A$2:C$63,3,FALSE)),(VLOOKUP((LEFT(D2765,2)),'Fed. Agency Identifier Table'!A$2:C$63,3,FALSE)))),"",(IF(ISERROR(VLOOKUP((LEFT(D2765,2)),'Fed. Agency Identifier Table'!A$2:C$63,3,FALSE)),(VLOOKUP((LEFT(D2765,1)),'Fed. Agency Identifier Table'!A$2:C$63,3,FALSE)),(VLOOKUP((LEFT(D2765,2)),'Fed. Agency Identifier Table'!A$2:C$63,3,FALSE)))))</f>
        <v/>
      </c>
      <c r="I2765" s="150" t="str">
        <f>IF(ISNUMBER(SEARCH("*.unk*",D2765)),"Other Federal Awards",IF(ISERROR(VLOOKUP(D2765,'CFDA Program Titles Table'!A$2:C$2607,3,FALSE)),"",VLOOKUP(D2765,'CFDA Program Titles Table'!A$2:C$2607,3,FALSE)))</f>
        <v/>
      </c>
      <c r="J2765" s="70"/>
      <c r="K2765" s="70"/>
      <c r="L2765" s="2"/>
      <c r="M2765" s="10"/>
      <c r="N2765" s="10"/>
      <c r="R2765" s="17"/>
      <c r="S2765" s="106" t="str">
        <f>IFERROR(IF(J2765="Y", "Research And Development Programs Cluster:", VLOOKUP(D2765,'Cluster Info'!$A$2:$B$113,2,FALSE)), "Non Cluster:")</f>
        <v>Non Cluster:</v>
      </c>
      <c r="T2765" s="106">
        <f t="shared" si="215"/>
        <v>0</v>
      </c>
      <c r="U2765" s="106">
        <f t="shared" si="217"/>
        <v>0</v>
      </c>
      <c r="V2765" s="106">
        <f t="shared" si="218"/>
        <v>0</v>
      </c>
      <c r="W2765" s="119">
        <f t="shared" si="216"/>
        <v>0</v>
      </c>
      <c r="X2765" s="106">
        <f t="shared" si="219"/>
        <v>0</v>
      </c>
    </row>
    <row r="2766" spans="1:24" ht="14">
      <c r="A2766" s="198"/>
      <c r="D2766" s="1"/>
      <c r="E2766" s="1"/>
      <c r="F2766" s="187"/>
      <c r="G2766" s="187"/>
      <c r="H2766" s="80" t="str">
        <f>IF(ISERROR(IF(ISERROR(VLOOKUP((LEFT(D2766,2)),'Fed. Agency Identifier Table'!A$2:C$63,3,FALSE)),(VLOOKUP((LEFT(D2766,1)),'Fed. Agency Identifier Table'!A$2:C$63,3,FALSE)),(VLOOKUP((LEFT(D2766,2)),'Fed. Agency Identifier Table'!A$2:C$63,3,FALSE)))),"",(IF(ISERROR(VLOOKUP((LEFT(D2766,2)),'Fed. Agency Identifier Table'!A$2:C$63,3,FALSE)),(VLOOKUP((LEFT(D2766,1)),'Fed. Agency Identifier Table'!A$2:C$63,3,FALSE)),(VLOOKUP((LEFT(D2766,2)),'Fed. Agency Identifier Table'!A$2:C$63,3,FALSE)))))</f>
        <v/>
      </c>
      <c r="I2766" s="150" t="str">
        <f>IF(ISNUMBER(SEARCH("*.unk*",D2766)),"Other Federal Awards",IF(ISERROR(VLOOKUP(D2766,'CFDA Program Titles Table'!A$2:C$2607,3,FALSE)),"",VLOOKUP(D2766,'CFDA Program Titles Table'!A$2:C$2607,3,FALSE)))</f>
        <v/>
      </c>
      <c r="J2766" s="70"/>
      <c r="K2766" s="70"/>
      <c r="L2766" s="2"/>
      <c r="M2766" s="10"/>
      <c r="N2766" s="10"/>
      <c r="R2766" s="17"/>
      <c r="S2766" s="106" t="str">
        <f>IFERROR(IF(J2766="Y", "Research And Development Programs Cluster:", VLOOKUP(D2766,'Cluster Info'!$A$2:$B$113,2,FALSE)), "Non Cluster:")</f>
        <v>Non Cluster:</v>
      </c>
      <c r="T2766" s="106">
        <f t="shared" si="215"/>
        <v>0</v>
      </c>
      <c r="U2766" s="106">
        <f t="shared" si="217"/>
        <v>0</v>
      </c>
      <c r="V2766" s="106">
        <f t="shared" si="218"/>
        <v>0</v>
      </c>
      <c r="W2766" s="119">
        <f t="shared" si="216"/>
        <v>0</v>
      </c>
      <c r="X2766" s="106">
        <f t="shared" si="219"/>
        <v>0</v>
      </c>
    </row>
    <row r="2767" spans="1:24" ht="14">
      <c r="A2767" s="198"/>
      <c r="D2767" s="1"/>
      <c r="E2767" s="1"/>
      <c r="F2767" s="187"/>
      <c r="G2767" s="187"/>
      <c r="H2767" s="80" t="str">
        <f>IF(ISERROR(IF(ISERROR(VLOOKUP((LEFT(D2767,2)),'Fed. Agency Identifier Table'!A$2:C$63,3,FALSE)),(VLOOKUP((LEFT(D2767,1)),'Fed. Agency Identifier Table'!A$2:C$63,3,FALSE)),(VLOOKUP((LEFT(D2767,2)),'Fed. Agency Identifier Table'!A$2:C$63,3,FALSE)))),"",(IF(ISERROR(VLOOKUP((LEFT(D2767,2)),'Fed. Agency Identifier Table'!A$2:C$63,3,FALSE)),(VLOOKUP((LEFT(D2767,1)),'Fed. Agency Identifier Table'!A$2:C$63,3,FALSE)),(VLOOKUP((LEFT(D2767,2)),'Fed. Agency Identifier Table'!A$2:C$63,3,FALSE)))))</f>
        <v/>
      </c>
      <c r="I2767" s="150" t="str">
        <f>IF(ISNUMBER(SEARCH("*.unk*",D2767)),"Other Federal Awards",IF(ISERROR(VLOOKUP(D2767,'CFDA Program Titles Table'!A$2:C$2607,3,FALSE)),"",VLOOKUP(D2767,'CFDA Program Titles Table'!A$2:C$2607,3,FALSE)))</f>
        <v/>
      </c>
      <c r="J2767" s="70"/>
      <c r="K2767" s="70"/>
      <c r="L2767" s="2"/>
      <c r="M2767" s="10"/>
      <c r="N2767" s="10"/>
      <c r="R2767" s="17"/>
      <c r="S2767" s="106" t="str">
        <f>IFERROR(IF(J2767="Y", "Research And Development Programs Cluster:", VLOOKUP(D2767,'Cluster Info'!$A$2:$B$113,2,FALSE)), "Non Cluster:")</f>
        <v>Non Cluster:</v>
      </c>
      <c r="T2767" s="106">
        <f t="shared" si="215"/>
        <v>0</v>
      </c>
      <c r="U2767" s="106">
        <f t="shared" si="217"/>
        <v>0</v>
      </c>
      <c r="V2767" s="106">
        <f t="shared" si="218"/>
        <v>0</v>
      </c>
      <c r="W2767" s="119">
        <f t="shared" si="216"/>
        <v>0</v>
      </c>
      <c r="X2767" s="106">
        <f t="shared" si="219"/>
        <v>0</v>
      </c>
    </row>
    <row r="2768" spans="1:24" ht="14">
      <c r="A2768" s="198"/>
      <c r="D2768" s="1"/>
      <c r="E2768" s="1"/>
      <c r="F2768" s="187"/>
      <c r="G2768" s="187"/>
      <c r="H2768" s="80" t="str">
        <f>IF(ISERROR(IF(ISERROR(VLOOKUP((LEFT(D2768,2)),'Fed. Agency Identifier Table'!A$2:C$63,3,FALSE)),(VLOOKUP((LEFT(D2768,1)),'Fed. Agency Identifier Table'!A$2:C$63,3,FALSE)),(VLOOKUP((LEFT(D2768,2)),'Fed. Agency Identifier Table'!A$2:C$63,3,FALSE)))),"",(IF(ISERROR(VLOOKUP((LEFT(D2768,2)),'Fed. Agency Identifier Table'!A$2:C$63,3,FALSE)),(VLOOKUP((LEFT(D2768,1)),'Fed. Agency Identifier Table'!A$2:C$63,3,FALSE)),(VLOOKUP((LEFT(D2768,2)),'Fed. Agency Identifier Table'!A$2:C$63,3,FALSE)))))</f>
        <v/>
      </c>
      <c r="I2768" s="150" t="str">
        <f>IF(ISNUMBER(SEARCH("*.unk*",D2768)),"Other Federal Awards",IF(ISERROR(VLOOKUP(D2768,'CFDA Program Titles Table'!A$2:C$2607,3,FALSE)),"",VLOOKUP(D2768,'CFDA Program Titles Table'!A$2:C$2607,3,FALSE)))</f>
        <v/>
      </c>
      <c r="J2768" s="70"/>
      <c r="K2768" s="70"/>
      <c r="L2768" s="2"/>
      <c r="M2768" s="10"/>
      <c r="N2768" s="10"/>
      <c r="R2768" s="17"/>
      <c r="S2768" s="106" t="str">
        <f>IFERROR(IF(J2768="Y", "Research And Development Programs Cluster:", VLOOKUP(D2768,'Cluster Info'!$A$2:$B$113,2,FALSE)), "Non Cluster:")</f>
        <v>Non Cluster:</v>
      </c>
      <c r="T2768" s="106">
        <f t="shared" si="215"/>
        <v>0</v>
      </c>
      <c r="U2768" s="106">
        <f t="shared" si="217"/>
        <v>0</v>
      </c>
      <c r="V2768" s="106">
        <f t="shared" si="218"/>
        <v>0</v>
      </c>
      <c r="W2768" s="119">
        <f t="shared" si="216"/>
        <v>0</v>
      </c>
      <c r="X2768" s="106">
        <f t="shared" si="219"/>
        <v>0</v>
      </c>
    </row>
    <row r="2769" spans="1:24" ht="14">
      <c r="A2769" s="198"/>
      <c r="D2769" s="1"/>
      <c r="E2769" s="1"/>
      <c r="F2769" s="187"/>
      <c r="G2769" s="187"/>
      <c r="H2769" s="80" t="str">
        <f>IF(ISERROR(IF(ISERROR(VLOOKUP((LEFT(D2769,2)),'Fed. Agency Identifier Table'!A$2:C$63,3,FALSE)),(VLOOKUP((LEFT(D2769,1)),'Fed. Agency Identifier Table'!A$2:C$63,3,FALSE)),(VLOOKUP((LEFT(D2769,2)),'Fed. Agency Identifier Table'!A$2:C$63,3,FALSE)))),"",(IF(ISERROR(VLOOKUP((LEFT(D2769,2)),'Fed. Agency Identifier Table'!A$2:C$63,3,FALSE)),(VLOOKUP((LEFT(D2769,1)),'Fed. Agency Identifier Table'!A$2:C$63,3,FALSE)),(VLOOKUP((LEFT(D2769,2)),'Fed. Agency Identifier Table'!A$2:C$63,3,FALSE)))))</f>
        <v/>
      </c>
      <c r="I2769" s="150" t="str">
        <f>IF(ISNUMBER(SEARCH("*.unk*",D2769)),"Other Federal Awards",IF(ISERROR(VLOOKUP(D2769,'CFDA Program Titles Table'!A$2:C$2607,3,FALSE)),"",VLOOKUP(D2769,'CFDA Program Titles Table'!A$2:C$2607,3,FALSE)))</f>
        <v/>
      </c>
      <c r="J2769" s="70"/>
      <c r="K2769" s="70"/>
      <c r="L2769" s="2"/>
      <c r="M2769" s="10"/>
      <c r="N2769" s="10"/>
      <c r="R2769" s="17"/>
      <c r="S2769" s="106" t="str">
        <f>IFERROR(IF(J2769="Y", "Research And Development Programs Cluster:", VLOOKUP(D2769,'Cluster Info'!$A$2:$B$113,2,FALSE)), "Non Cluster:")</f>
        <v>Non Cluster:</v>
      </c>
      <c r="T2769" s="106">
        <f t="shared" si="215"/>
        <v>0</v>
      </c>
      <c r="U2769" s="106">
        <f t="shared" si="217"/>
        <v>0</v>
      </c>
      <c r="V2769" s="106">
        <f t="shared" si="218"/>
        <v>0</v>
      </c>
      <c r="W2769" s="119">
        <f t="shared" si="216"/>
        <v>0</v>
      </c>
      <c r="X2769" s="106">
        <f t="shared" si="219"/>
        <v>0</v>
      </c>
    </row>
    <row r="2770" spans="1:24" ht="14">
      <c r="A2770" s="198"/>
      <c r="D2770" s="1"/>
      <c r="E2770" s="1"/>
      <c r="F2770" s="187"/>
      <c r="G2770" s="187"/>
      <c r="H2770" s="80" t="str">
        <f>IF(ISERROR(IF(ISERROR(VLOOKUP((LEFT(D2770,2)),'Fed. Agency Identifier Table'!A$2:C$63,3,FALSE)),(VLOOKUP((LEFT(D2770,1)),'Fed. Agency Identifier Table'!A$2:C$63,3,FALSE)),(VLOOKUP((LEFT(D2770,2)),'Fed. Agency Identifier Table'!A$2:C$63,3,FALSE)))),"",(IF(ISERROR(VLOOKUP((LEFT(D2770,2)),'Fed. Agency Identifier Table'!A$2:C$63,3,FALSE)),(VLOOKUP((LEFT(D2770,1)),'Fed. Agency Identifier Table'!A$2:C$63,3,FALSE)),(VLOOKUP((LEFT(D2770,2)),'Fed. Agency Identifier Table'!A$2:C$63,3,FALSE)))))</f>
        <v/>
      </c>
      <c r="I2770" s="150" t="str">
        <f>IF(ISNUMBER(SEARCH("*.unk*",D2770)),"Other Federal Awards",IF(ISERROR(VLOOKUP(D2770,'CFDA Program Titles Table'!A$2:C$2607,3,FALSE)),"",VLOOKUP(D2770,'CFDA Program Titles Table'!A$2:C$2607,3,FALSE)))</f>
        <v/>
      </c>
      <c r="J2770" s="70"/>
      <c r="K2770" s="70"/>
      <c r="L2770" s="2"/>
      <c r="M2770" s="10"/>
      <c r="N2770" s="10"/>
      <c r="R2770" s="17"/>
      <c r="S2770" s="106" t="str">
        <f>IFERROR(IF(J2770="Y", "Research And Development Programs Cluster:", VLOOKUP(D2770,'Cluster Info'!$A$2:$B$113,2,FALSE)), "Non Cluster:")</f>
        <v>Non Cluster:</v>
      </c>
      <c r="T2770" s="106">
        <f t="shared" si="215"/>
        <v>0</v>
      </c>
      <c r="U2770" s="106">
        <f t="shared" si="217"/>
        <v>0</v>
      </c>
      <c r="V2770" s="106">
        <f t="shared" si="218"/>
        <v>0</v>
      </c>
      <c r="W2770" s="119">
        <f t="shared" si="216"/>
        <v>0</v>
      </c>
      <c r="X2770" s="106">
        <f t="shared" si="219"/>
        <v>0</v>
      </c>
    </row>
    <row r="2771" spans="1:24" ht="14">
      <c r="A2771" s="198"/>
      <c r="D2771" s="1"/>
      <c r="E2771" s="1"/>
      <c r="F2771" s="187"/>
      <c r="G2771" s="187"/>
      <c r="H2771" s="80" t="str">
        <f>IF(ISERROR(IF(ISERROR(VLOOKUP((LEFT(D2771,2)),'Fed. Agency Identifier Table'!A$2:C$63,3,FALSE)),(VLOOKUP((LEFT(D2771,1)),'Fed. Agency Identifier Table'!A$2:C$63,3,FALSE)),(VLOOKUP((LEFT(D2771,2)),'Fed. Agency Identifier Table'!A$2:C$63,3,FALSE)))),"",(IF(ISERROR(VLOOKUP((LEFT(D2771,2)),'Fed. Agency Identifier Table'!A$2:C$63,3,FALSE)),(VLOOKUP((LEFT(D2771,1)),'Fed. Agency Identifier Table'!A$2:C$63,3,FALSE)),(VLOOKUP((LEFT(D2771,2)),'Fed. Agency Identifier Table'!A$2:C$63,3,FALSE)))))</f>
        <v/>
      </c>
      <c r="I2771" s="150" t="str">
        <f>IF(ISNUMBER(SEARCH("*.unk*",D2771)),"Other Federal Awards",IF(ISERROR(VLOOKUP(D2771,'CFDA Program Titles Table'!A$2:C$2607,3,FALSE)),"",VLOOKUP(D2771,'CFDA Program Titles Table'!A$2:C$2607,3,FALSE)))</f>
        <v/>
      </c>
      <c r="J2771" s="70"/>
      <c r="K2771" s="70"/>
      <c r="L2771" s="2"/>
      <c r="M2771" s="10"/>
      <c r="N2771" s="10"/>
      <c r="R2771" s="17"/>
      <c r="S2771" s="106" t="str">
        <f>IFERROR(IF(J2771="Y", "Research And Development Programs Cluster:", VLOOKUP(D2771,'Cluster Info'!$A$2:$B$113,2,FALSE)), "Non Cluster:")</f>
        <v>Non Cluster:</v>
      </c>
      <c r="T2771" s="106">
        <f t="shared" si="215"/>
        <v>0</v>
      </c>
      <c r="U2771" s="106">
        <f t="shared" si="217"/>
        <v>0</v>
      </c>
      <c r="V2771" s="106">
        <f t="shared" si="218"/>
        <v>0</v>
      </c>
      <c r="W2771" s="119">
        <f t="shared" si="216"/>
        <v>0</v>
      </c>
      <c r="X2771" s="106">
        <f t="shared" si="219"/>
        <v>0</v>
      </c>
    </row>
    <row r="2772" spans="1:24" ht="14">
      <c r="A2772" s="198"/>
      <c r="D2772" s="1"/>
      <c r="E2772" s="1"/>
      <c r="F2772" s="187"/>
      <c r="G2772" s="187"/>
      <c r="H2772" s="80" t="str">
        <f>IF(ISERROR(IF(ISERROR(VLOOKUP((LEFT(D2772,2)),'Fed. Agency Identifier Table'!A$2:C$63,3,FALSE)),(VLOOKUP((LEFT(D2772,1)),'Fed. Agency Identifier Table'!A$2:C$63,3,FALSE)),(VLOOKUP((LEFT(D2772,2)),'Fed. Agency Identifier Table'!A$2:C$63,3,FALSE)))),"",(IF(ISERROR(VLOOKUP((LEFT(D2772,2)),'Fed. Agency Identifier Table'!A$2:C$63,3,FALSE)),(VLOOKUP((LEFT(D2772,1)),'Fed. Agency Identifier Table'!A$2:C$63,3,FALSE)),(VLOOKUP((LEFT(D2772,2)),'Fed. Agency Identifier Table'!A$2:C$63,3,FALSE)))))</f>
        <v/>
      </c>
      <c r="I2772" s="150" t="str">
        <f>IF(ISNUMBER(SEARCH("*.unk*",D2772)),"Other Federal Awards",IF(ISERROR(VLOOKUP(D2772,'CFDA Program Titles Table'!A$2:C$2607,3,FALSE)),"",VLOOKUP(D2772,'CFDA Program Titles Table'!A$2:C$2607,3,FALSE)))</f>
        <v/>
      </c>
      <c r="J2772" s="70"/>
      <c r="K2772" s="70"/>
      <c r="L2772" s="2"/>
      <c r="M2772" s="10"/>
      <c r="N2772" s="10"/>
      <c r="R2772" s="17"/>
      <c r="S2772" s="106" t="str">
        <f>IFERROR(IF(J2772="Y", "Research And Development Programs Cluster:", VLOOKUP(D2772,'Cluster Info'!$A$2:$B$113,2,FALSE)), "Non Cluster:")</f>
        <v>Non Cluster:</v>
      </c>
      <c r="T2772" s="106">
        <f t="shared" si="215"/>
        <v>0</v>
      </c>
      <c r="U2772" s="106">
        <f t="shared" si="217"/>
        <v>0</v>
      </c>
      <c r="V2772" s="106">
        <f t="shared" si="218"/>
        <v>0</v>
      </c>
      <c r="W2772" s="119">
        <f t="shared" si="216"/>
        <v>0</v>
      </c>
      <c r="X2772" s="106">
        <f t="shared" si="219"/>
        <v>0</v>
      </c>
    </row>
    <row r="2773" spans="1:24" ht="14">
      <c r="A2773" s="198"/>
      <c r="D2773" s="1"/>
      <c r="E2773" s="1"/>
      <c r="F2773" s="187"/>
      <c r="G2773" s="187"/>
      <c r="H2773" s="80" t="str">
        <f>IF(ISERROR(IF(ISERROR(VLOOKUP((LEFT(D2773,2)),'Fed. Agency Identifier Table'!A$2:C$63,3,FALSE)),(VLOOKUP((LEFT(D2773,1)),'Fed. Agency Identifier Table'!A$2:C$63,3,FALSE)),(VLOOKUP((LEFT(D2773,2)),'Fed. Agency Identifier Table'!A$2:C$63,3,FALSE)))),"",(IF(ISERROR(VLOOKUP((LEFT(D2773,2)),'Fed. Agency Identifier Table'!A$2:C$63,3,FALSE)),(VLOOKUP((LEFT(D2773,1)),'Fed. Agency Identifier Table'!A$2:C$63,3,FALSE)),(VLOOKUP((LEFT(D2773,2)),'Fed. Agency Identifier Table'!A$2:C$63,3,FALSE)))))</f>
        <v/>
      </c>
      <c r="I2773" s="150" t="str">
        <f>IF(ISNUMBER(SEARCH("*.unk*",D2773)),"Other Federal Awards",IF(ISERROR(VLOOKUP(D2773,'CFDA Program Titles Table'!A$2:C$2607,3,FALSE)),"",VLOOKUP(D2773,'CFDA Program Titles Table'!A$2:C$2607,3,FALSE)))</f>
        <v/>
      </c>
      <c r="J2773" s="70"/>
      <c r="K2773" s="70"/>
      <c r="L2773" s="2"/>
      <c r="M2773" s="10"/>
      <c r="N2773" s="10"/>
      <c r="R2773" s="17"/>
      <c r="S2773" s="106" t="str">
        <f>IFERROR(IF(J2773="Y", "Research And Development Programs Cluster:", VLOOKUP(D2773,'Cluster Info'!$A$2:$B$113,2,FALSE)), "Non Cluster:")</f>
        <v>Non Cluster:</v>
      </c>
      <c r="T2773" s="106">
        <f t="shared" si="215"/>
        <v>0</v>
      </c>
      <c r="U2773" s="106">
        <f t="shared" si="217"/>
        <v>0</v>
      </c>
      <c r="V2773" s="106">
        <f t="shared" si="218"/>
        <v>0</v>
      </c>
      <c r="W2773" s="119">
        <f t="shared" si="216"/>
        <v>0</v>
      </c>
      <c r="X2773" s="106">
        <f t="shared" si="219"/>
        <v>0</v>
      </c>
    </row>
    <row r="2774" spans="1:24" ht="14">
      <c r="A2774" s="198"/>
      <c r="D2774" s="1"/>
      <c r="E2774" s="1"/>
      <c r="F2774" s="187"/>
      <c r="G2774" s="187"/>
      <c r="H2774" s="80" t="str">
        <f>IF(ISERROR(IF(ISERROR(VLOOKUP((LEFT(D2774,2)),'Fed. Agency Identifier Table'!A$2:C$63,3,FALSE)),(VLOOKUP((LEFT(D2774,1)),'Fed. Agency Identifier Table'!A$2:C$63,3,FALSE)),(VLOOKUP((LEFT(D2774,2)),'Fed. Agency Identifier Table'!A$2:C$63,3,FALSE)))),"",(IF(ISERROR(VLOOKUP((LEFT(D2774,2)),'Fed. Agency Identifier Table'!A$2:C$63,3,FALSE)),(VLOOKUP((LEFT(D2774,1)),'Fed. Agency Identifier Table'!A$2:C$63,3,FALSE)),(VLOOKUP((LEFT(D2774,2)),'Fed. Agency Identifier Table'!A$2:C$63,3,FALSE)))))</f>
        <v/>
      </c>
      <c r="I2774" s="150" t="str">
        <f>IF(ISNUMBER(SEARCH("*.unk*",D2774)),"Other Federal Awards",IF(ISERROR(VLOOKUP(D2774,'CFDA Program Titles Table'!A$2:C$2607,3,FALSE)),"",VLOOKUP(D2774,'CFDA Program Titles Table'!A$2:C$2607,3,FALSE)))</f>
        <v/>
      </c>
      <c r="J2774" s="70"/>
      <c r="K2774" s="70"/>
      <c r="L2774" s="2"/>
      <c r="M2774" s="10"/>
      <c r="N2774" s="10"/>
      <c r="R2774" s="17"/>
      <c r="S2774" s="106" t="str">
        <f>IFERROR(IF(J2774="Y", "Research And Development Programs Cluster:", VLOOKUP(D2774,'Cluster Info'!$A$2:$B$113,2,FALSE)), "Non Cluster:")</f>
        <v>Non Cluster:</v>
      </c>
      <c r="T2774" s="106">
        <f t="shared" si="215"/>
        <v>0</v>
      </c>
      <c r="U2774" s="106">
        <f t="shared" si="217"/>
        <v>0</v>
      </c>
      <c r="V2774" s="106">
        <f t="shared" si="218"/>
        <v>0</v>
      </c>
      <c r="W2774" s="119">
        <f t="shared" si="216"/>
        <v>0</v>
      </c>
      <c r="X2774" s="106">
        <f t="shared" si="219"/>
        <v>0</v>
      </c>
    </row>
    <row r="2775" spans="1:24" ht="14">
      <c r="A2775" s="198"/>
      <c r="D2775" s="1"/>
      <c r="E2775" s="1"/>
      <c r="F2775" s="187"/>
      <c r="G2775" s="187"/>
      <c r="H2775" s="80" t="str">
        <f>IF(ISERROR(IF(ISERROR(VLOOKUP((LEFT(D2775,2)),'Fed. Agency Identifier Table'!A$2:C$63,3,FALSE)),(VLOOKUP((LEFT(D2775,1)),'Fed. Agency Identifier Table'!A$2:C$63,3,FALSE)),(VLOOKUP((LEFT(D2775,2)),'Fed. Agency Identifier Table'!A$2:C$63,3,FALSE)))),"",(IF(ISERROR(VLOOKUP((LEFT(D2775,2)),'Fed. Agency Identifier Table'!A$2:C$63,3,FALSE)),(VLOOKUP((LEFT(D2775,1)),'Fed. Agency Identifier Table'!A$2:C$63,3,FALSE)),(VLOOKUP((LEFT(D2775,2)),'Fed. Agency Identifier Table'!A$2:C$63,3,FALSE)))))</f>
        <v/>
      </c>
      <c r="I2775" s="150" t="str">
        <f>IF(ISNUMBER(SEARCH("*.unk*",D2775)),"Other Federal Awards",IF(ISERROR(VLOOKUP(D2775,'CFDA Program Titles Table'!A$2:C$2607,3,FALSE)),"",VLOOKUP(D2775,'CFDA Program Titles Table'!A$2:C$2607,3,FALSE)))</f>
        <v/>
      </c>
      <c r="J2775" s="70"/>
      <c r="K2775" s="70"/>
      <c r="L2775" s="2"/>
      <c r="M2775" s="10"/>
      <c r="N2775" s="10"/>
      <c r="R2775" s="17"/>
      <c r="S2775" s="106" t="str">
        <f>IFERROR(IF(J2775="Y", "Research And Development Programs Cluster:", VLOOKUP(D2775,'Cluster Info'!$A$2:$B$113,2,FALSE)), "Non Cluster:")</f>
        <v>Non Cluster:</v>
      </c>
      <c r="T2775" s="106">
        <f t="shared" si="215"/>
        <v>0</v>
      </c>
      <c r="U2775" s="106">
        <f t="shared" si="217"/>
        <v>0</v>
      </c>
      <c r="V2775" s="106">
        <f t="shared" si="218"/>
        <v>0</v>
      </c>
      <c r="W2775" s="119">
        <f t="shared" si="216"/>
        <v>0</v>
      </c>
      <c r="X2775" s="106">
        <f t="shared" si="219"/>
        <v>0</v>
      </c>
    </row>
    <row r="2776" spans="1:24" ht="14">
      <c r="A2776" s="198"/>
      <c r="D2776" s="1"/>
      <c r="E2776" s="1"/>
      <c r="F2776" s="187"/>
      <c r="G2776" s="187"/>
      <c r="H2776" s="80" t="str">
        <f>IF(ISERROR(IF(ISERROR(VLOOKUP((LEFT(D2776,2)),'Fed. Agency Identifier Table'!A$2:C$63,3,FALSE)),(VLOOKUP((LEFT(D2776,1)),'Fed. Agency Identifier Table'!A$2:C$63,3,FALSE)),(VLOOKUP((LEFT(D2776,2)),'Fed. Agency Identifier Table'!A$2:C$63,3,FALSE)))),"",(IF(ISERROR(VLOOKUP((LEFT(D2776,2)),'Fed. Agency Identifier Table'!A$2:C$63,3,FALSE)),(VLOOKUP((LEFT(D2776,1)),'Fed. Agency Identifier Table'!A$2:C$63,3,FALSE)),(VLOOKUP((LEFT(D2776,2)),'Fed. Agency Identifier Table'!A$2:C$63,3,FALSE)))))</f>
        <v/>
      </c>
      <c r="I2776" s="150" t="str">
        <f>IF(ISNUMBER(SEARCH("*.unk*",D2776)),"Other Federal Awards",IF(ISERROR(VLOOKUP(D2776,'CFDA Program Titles Table'!A$2:C$2607,3,FALSE)),"",VLOOKUP(D2776,'CFDA Program Titles Table'!A$2:C$2607,3,FALSE)))</f>
        <v/>
      </c>
      <c r="J2776" s="70"/>
      <c r="K2776" s="70"/>
      <c r="L2776" s="2"/>
      <c r="M2776" s="10"/>
      <c r="N2776" s="10"/>
      <c r="R2776" s="17"/>
      <c r="S2776" s="106" t="str">
        <f>IFERROR(IF(J2776="Y", "Research And Development Programs Cluster:", VLOOKUP(D2776,'Cluster Info'!$A$2:$B$113,2,FALSE)), "Non Cluster:")</f>
        <v>Non Cluster:</v>
      </c>
      <c r="T2776" s="106">
        <f t="shared" si="215"/>
        <v>0</v>
      </c>
      <c r="U2776" s="106">
        <f t="shared" si="217"/>
        <v>0</v>
      </c>
      <c r="V2776" s="106">
        <f t="shared" si="218"/>
        <v>0</v>
      </c>
      <c r="W2776" s="119">
        <f t="shared" si="216"/>
        <v>0</v>
      </c>
      <c r="X2776" s="106">
        <f t="shared" si="219"/>
        <v>0</v>
      </c>
    </row>
    <row r="2777" spans="1:24" ht="14">
      <c r="A2777" s="198"/>
      <c r="D2777" s="1"/>
      <c r="E2777" s="1"/>
      <c r="F2777" s="187"/>
      <c r="G2777" s="187"/>
      <c r="H2777" s="80" t="str">
        <f>IF(ISERROR(IF(ISERROR(VLOOKUP((LEFT(D2777,2)),'Fed. Agency Identifier Table'!A$2:C$63,3,FALSE)),(VLOOKUP((LEFT(D2777,1)),'Fed. Agency Identifier Table'!A$2:C$63,3,FALSE)),(VLOOKUP((LEFT(D2777,2)),'Fed. Agency Identifier Table'!A$2:C$63,3,FALSE)))),"",(IF(ISERROR(VLOOKUP((LEFT(D2777,2)),'Fed. Agency Identifier Table'!A$2:C$63,3,FALSE)),(VLOOKUP((LEFT(D2777,1)),'Fed. Agency Identifier Table'!A$2:C$63,3,FALSE)),(VLOOKUP((LEFT(D2777,2)),'Fed. Agency Identifier Table'!A$2:C$63,3,FALSE)))))</f>
        <v/>
      </c>
      <c r="I2777" s="150" t="str">
        <f>IF(ISNUMBER(SEARCH("*.unk*",D2777)),"Other Federal Awards",IF(ISERROR(VLOOKUP(D2777,'CFDA Program Titles Table'!A$2:C$2607,3,FALSE)),"",VLOOKUP(D2777,'CFDA Program Titles Table'!A$2:C$2607,3,FALSE)))</f>
        <v/>
      </c>
      <c r="J2777" s="70"/>
      <c r="K2777" s="70"/>
      <c r="L2777" s="2"/>
      <c r="M2777" s="10"/>
      <c r="N2777" s="10"/>
      <c r="R2777" s="17"/>
      <c r="S2777" s="106" t="str">
        <f>IFERROR(IF(J2777="Y", "Research And Development Programs Cluster:", VLOOKUP(D2777,'Cluster Info'!$A$2:$B$113,2,FALSE)), "Non Cluster:")</f>
        <v>Non Cluster:</v>
      </c>
      <c r="T2777" s="106">
        <f t="shared" si="215"/>
        <v>0</v>
      </c>
      <c r="U2777" s="106">
        <f t="shared" si="217"/>
        <v>0</v>
      </c>
      <c r="V2777" s="106">
        <f t="shared" si="218"/>
        <v>0</v>
      </c>
      <c r="W2777" s="119">
        <f t="shared" si="216"/>
        <v>0</v>
      </c>
      <c r="X2777" s="106">
        <f t="shared" si="219"/>
        <v>0</v>
      </c>
    </row>
    <row r="2778" spans="1:24" ht="14">
      <c r="A2778" s="198"/>
      <c r="D2778" s="1"/>
      <c r="E2778" s="1"/>
      <c r="F2778" s="187"/>
      <c r="G2778" s="187"/>
      <c r="H2778" s="80" t="str">
        <f>IF(ISERROR(IF(ISERROR(VLOOKUP((LEFT(D2778,2)),'Fed. Agency Identifier Table'!A$2:C$63,3,FALSE)),(VLOOKUP((LEFT(D2778,1)),'Fed. Agency Identifier Table'!A$2:C$63,3,FALSE)),(VLOOKUP((LEFT(D2778,2)),'Fed. Agency Identifier Table'!A$2:C$63,3,FALSE)))),"",(IF(ISERROR(VLOOKUP((LEFT(D2778,2)),'Fed. Agency Identifier Table'!A$2:C$63,3,FALSE)),(VLOOKUP((LEFT(D2778,1)),'Fed. Agency Identifier Table'!A$2:C$63,3,FALSE)),(VLOOKUP((LEFT(D2778,2)),'Fed. Agency Identifier Table'!A$2:C$63,3,FALSE)))))</f>
        <v/>
      </c>
      <c r="I2778" s="150" t="str">
        <f>IF(ISNUMBER(SEARCH("*.unk*",D2778)),"Other Federal Awards",IF(ISERROR(VLOOKUP(D2778,'CFDA Program Titles Table'!A$2:C$2607,3,FALSE)),"",VLOOKUP(D2778,'CFDA Program Titles Table'!A$2:C$2607,3,FALSE)))</f>
        <v/>
      </c>
      <c r="J2778" s="70"/>
      <c r="K2778" s="70"/>
      <c r="L2778" s="2"/>
      <c r="M2778" s="10"/>
      <c r="N2778" s="10"/>
      <c r="R2778" s="17"/>
      <c r="S2778" s="106" t="str">
        <f>IFERROR(IF(J2778="Y", "Research And Development Programs Cluster:", VLOOKUP(D2778,'Cluster Info'!$A$2:$B$113,2,FALSE)), "Non Cluster:")</f>
        <v>Non Cluster:</v>
      </c>
      <c r="T2778" s="106">
        <f t="shared" si="215"/>
        <v>0</v>
      </c>
      <c r="U2778" s="106">
        <f t="shared" si="217"/>
        <v>0</v>
      </c>
      <c r="V2778" s="106">
        <f t="shared" si="218"/>
        <v>0</v>
      </c>
      <c r="W2778" s="119">
        <f t="shared" si="216"/>
        <v>0</v>
      </c>
      <c r="X2778" s="106">
        <f t="shared" si="219"/>
        <v>0</v>
      </c>
    </row>
    <row r="2779" spans="1:24" ht="14">
      <c r="A2779" s="198"/>
      <c r="D2779" s="1"/>
      <c r="E2779" s="1"/>
      <c r="F2779" s="187"/>
      <c r="G2779" s="187"/>
      <c r="H2779" s="80" t="str">
        <f>IF(ISERROR(IF(ISERROR(VLOOKUP((LEFT(D2779,2)),'Fed. Agency Identifier Table'!A$2:C$63,3,FALSE)),(VLOOKUP((LEFT(D2779,1)),'Fed. Agency Identifier Table'!A$2:C$63,3,FALSE)),(VLOOKUP((LEFT(D2779,2)),'Fed. Agency Identifier Table'!A$2:C$63,3,FALSE)))),"",(IF(ISERROR(VLOOKUP((LEFT(D2779,2)),'Fed. Agency Identifier Table'!A$2:C$63,3,FALSE)),(VLOOKUP((LEFT(D2779,1)),'Fed. Agency Identifier Table'!A$2:C$63,3,FALSE)),(VLOOKUP((LEFT(D2779,2)),'Fed. Agency Identifier Table'!A$2:C$63,3,FALSE)))))</f>
        <v/>
      </c>
      <c r="I2779" s="150" t="str">
        <f>IF(ISNUMBER(SEARCH("*.unk*",D2779)),"Other Federal Awards",IF(ISERROR(VLOOKUP(D2779,'CFDA Program Titles Table'!A$2:C$2607,3,FALSE)),"",VLOOKUP(D2779,'CFDA Program Titles Table'!A$2:C$2607,3,FALSE)))</f>
        <v/>
      </c>
      <c r="J2779" s="70"/>
      <c r="K2779" s="70"/>
      <c r="L2779" s="2"/>
      <c r="M2779" s="10"/>
      <c r="N2779" s="10"/>
      <c r="R2779" s="17"/>
      <c r="S2779" s="106" t="str">
        <f>IFERROR(IF(J2779="Y", "Research And Development Programs Cluster:", VLOOKUP(D2779,'Cluster Info'!$A$2:$B$113,2,FALSE)), "Non Cluster:")</f>
        <v>Non Cluster:</v>
      </c>
      <c r="T2779" s="106">
        <f t="shared" si="215"/>
        <v>0</v>
      </c>
      <c r="U2779" s="106">
        <f t="shared" si="217"/>
        <v>0</v>
      </c>
      <c r="V2779" s="106">
        <f t="shared" si="218"/>
        <v>0</v>
      </c>
      <c r="W2779" s="119">
        <f t="shared" si="216"/>
        <v>0</v>
      </c>
      <c r="X2779" s="106">
        <f t="shared" si="219"/>
        <v>0</v>
      </c>
    </row>
    <row r="2780" spans="1:24" ht="14">
      <c r="A2780" s="198"/>
      <c r="D2780" s="1"/>
      <c r="E2780" s="1"/>
      <c r="F2780" s="187"/>
      <c r="G2780" s="187"/>
      <c r="H2780" s="80" t="str">
        <f>IF(ISERROR(IF(ISERROR(VLOOKUP((LEFT(D2780,2)),'Fed. Agency Identifier Table'!A$2:C$63,3,FALSE)),(VLOOKUP((LEFT(D2780,1)),'Fed. Agency Identifier Table'!A$2:C$63,3,FALSE)),(VLOOKUP((LEFT(D2780,2)),'Fed. Agency Identifier Table'!A$2:C$63,3,FALSE)))),"",(IF(ISERROR(VLOOKUP((LEFT(D2780,2)),'Fed. Agency Identifier Table'!A$2:C$63,3,FALSE)),(VLOOKUP((LEFT(D2780,1)),'Fed. Agency Identifier Table'!A$2:C$63,3,FALSE)),(VLOOKUP((LEFT(D2780,2)),'Fed. Agency Identifier Table'!A$2:C$63,3,FALSE)))))</f>
        <v/>
      </c>
      <c r="I2780" s="150" t="str">
        <f>IF(ISNUMBER(SEARCH("*.unk*",D2780)),"Other Federal Awards",IF(ISERROR(VLOOKUP(D2780,'CFDA Program Titles Table'!A$2:C$2607,3,FALSE)),"",VLOOKUP(D2780,'CFDA Program Titles Table'!A$2:C$2607,3,FALSE)))</f>
        <v/>
      </c>
      <c r="J2780" s="70"/>
      <c r="K2780" s="70"/>
      <c r="L2780" s="2"/>
      <c r="M2780" s="10"/>
      <c r="N2780" s="10"/>
      <c r="R2780" s="17"/>
      <c r="S2780" s="106" t="str">
        <f>IFERROR(IF(J2780="Y", "Research And Development Programs Cluster:", VLOOKUP(D2780,'Cluster Info'!$A$2:$B$113,2,FALSE)), "Non Cluster:")</f>
        <v>Non Cluster:</v>
      </c>
      <c r="T2780" s="106">
        <f t="shared" si="215"/>
        <v>0</v>
      </c>
      <c r="U2780" s="106">
        <f t="shared" si="217"/>
        <v>0</v>
      </c>
      <c r="V2780" s="106">
        <f t="shared" si="218"/>
        <v>0</v>
      </c>
      <c r="W2780" s="119">
        <f t="shared" si="216"/>
        <v>0</v>
      </c>
      <c r="X2780" s="106">
        <f t="shared" si="219"/>
        <v>0</v>
      </c>
    </row>
    <row r="2781" spans="1:24" ht="14">
      <c r="A2781" s="198"/>
      <c r="D2781" s="1"/>
      <c r="E2781" s="1"/>
      <c r="F2781" s="187"/>
      <c r="G2781" s="187"/>
      <c r="H2781" s="80" t="str">
        <f>IF(ISERROR(IF(ISERROR(VLOOKUP((LEFT(D2781,2)),'Fed. Agency Identifier Table'!A$2:C$63,3,FALSE)),(VLOOKUP((LEFT(D2781,1)),'Fed. Agency Identifier Table'!A$2:C$63,3,FALSE)),(VLOOKUP((LEFT(D2781,2)),'Fed. Agency Identifier Table'!A$2:C$63,3,FALSE)))),"",(IF(ISERROR(VLOOKUP((LEFT(D2781,2)),'Fed. Agency Identifier Table'!A$2:C$63,3,FALSE)),(VLOOKUP((LEFT(D2781,1)),'Fed. Agency Identifier Table'!A$2:C$63,3,FALSE)),(VLOOKUP((LEFT(D2781,2)),'Fed. Agency Identifier Table'!A$2:C$63,3,FALSE)))))</f>
        <v/>
      </c>
      <c r="I2781" s="150" t="str">
        <f>IF(ISNUMBER(SEARCH("*.unk*",D2781)),"Other Federal Awards",IF(ISERROR(VLOOKUP(D2781,'CFDA Program Titles Table'!A$2:C$2607,3,FALSE)),"",VLOOKUP(D2781,'CFDA Program Titles Table'!A$2:C$2607,3,FALSE)))</f>
        <v/>
      </c>
      <c r="J2781" s="70"/>
      <c r="K2781" s="70"/>
      <c r="L2781" s="2"/>
      <c r="M2781" s="10"/>
      <c r="N2781" s="10"/>
      <c r="R2781" s="17"/>
      <c r="S2781" s="106" t="str">
        <f>IFERROR(IF(J2781="Y", "Research And Development Programs Cluster:", VLOOKUP(D2781,'Cluster Info'!$A$2:$B$113,2,FALSE)), "Non Cluster:")</f>
        <v>Non Cluster:</v>
      </c>
      <c r="T2781" s="106">
        <f t="shared" si="215"/>
        <v>0</v>
      </c>
      <c r="U2781" s="106">
        <f t="shared" si="217"/>
        <v>0</v>
      </c>
      <c r="V2781" s="106">
        <f t="shared" si="218"/>
        <v>0</v>
      </c>
      <c r="W2781" s="119">
        <f t="shared" si="216"/>
        <v>0</v>
      </c>
      <c r="X2781" s="106">
        <f t="shared" si="219"/>
        <v>0</v>
      </c>
    </row>
    <row r="2782" spans="1:24" ht="14">
      <c r="A2782" s="198"/>
      <c r="D2782" s="1"/>
      <c r="E2782" s="1"/>
      <c r="F2782" s="187"/>
      <c r="G2782" s="187"/>
      <c r="H2782" s="80" t="str">
        <f>IF(ISERROR(IF(ISERROR(VLOOKUP((LEFT(D2782,2)),'Fed. Agency Identifier Table'!A$2:C$63,3,FALSE)),(VLOOKUP((LEFT(D2782,1)),'Fed. Agency Identifier Table'!A$2:C$63,3,FALSE)),(VLOOKUP((LEFT(D2782,2)),'Fed. Agency Identifier Table'!A$2:C$63,3,FALSE)))),"",(IF(ISERROR(VLOOKUP((LEFT(D2782,2)),'Fed. Agency Identifier Table'!A$2:C$63,3,FALSE)),(VLOOKUP((LEFT(D2782,1)),'Fed. Agency Identifier Table'!A$2:C$63,3,FALSE)),(VLOOKUP((LEFT(D2782,2)),'Fed. Agency Identifier Table'!A$2:C$63,3,FALSE)))))</f>
        <v/>
      </c>
      <c r="I2782" s="150" t="str">
        <f>IF(ISNUMBER(SEARCH("*.unk*",D2782)),"Other Federal Awards",IF(ISERROR(VLOOKUP(D2782,'CFDA Program Titles Table'!A$2:C$2607,3,FALSE)),"",VLOOKUP(D2782,'CFDA Program Titles Table'!A$2:C$2607,3,FALSE)))</f>
        <v/>
      </c>
      <c r="J2782" s="70"/>
      <c r="K2782" s="70"/>
      <c r="L2782" s="2"/>
      <c r="M2782" s="10"/>
      <c r="N2782" s="10"/>
      <c r="R2782" s="17"/>
      <c r="S2782" s="106" t="str">
        <f>IFERROR(IF(J2782="Y", "Research And Development Programs Cluster:", VLOOKUP(D2782,'Cluster Info'!$A$2:$B$113,2,FALSE)), "Non Cluster:")</f>
        <v>Non Cluster:</v>
      </c>
      <c r="T2782" s="106">
        <f t="shared" si="215"/>
        <v>0</v>
      </c>
      <c r="U2782" s="106">
        <f t="shared" si="217"/>
        <v>0</v>
      </c>
      <c r="V2782" s="106">
        <f t="shared" si="218"/>
        <v>0</v>
      </c>
      <c r="W2782" s="119">
        <f t="shared" si="216"/>
        <v>0</v>
      </c>
      <c r="X2782" s="106">
        <f t="shared" si="219"/>
        <v>0</v>
      </c>
    </row>
    <row r="2783" spans="1:24" ht="14">
      <c r="A2783" s="198"/>
      <c r="D2783" s="1"/>
      <c r="E2783" s="1"/>
      <c r="F2783" s="187"/>
      <c r="G2783" s="187"/>
      <c r="H2783" s="80" t="str">
        <f>IF(ISERROR(IF(ISERROR(VLOOKUP((LEFT(D2783,2)),'Fed. Agency Identifier Table'!A$2:C$63,3,FALSE)),(VLOOKUP((LEFT(D2783,1)),'Fed. Agency Identifier Table'!A$2:C$63,3,FALSE)),(VLOOKUP((LEFT(D2783,2)),'Fed. Agency Identifier Table'!A$2:C$63,3,FALSE)))),"",(IF(ISERROR(VLOOKUP((LEFT(D2783,2)),'Fed. Agency Identifier Table'!A$2:C$63,3,FALSE)),(VLOOKUP((LEFT(D2783,1)),'Fed. Agency Identifier Table'!A$2:C$63,3,FALSE)),(VLOOKUP((LEFT(D2783,2)),'Fed. Agency Identifier Table'!A$2:C$63,3,FALSE)))))</f>
        <v/>
      </c>
      <c r="I2783" s="150" t="str">
        <f>IF(ISNUMBER(SEARCH("*.unk*",D2783)),"Other Federal Awards",IF(ISERROR(VLOOKUP(D2783,'CFDA Program Titles Table'!A$2:C$2607,3,FALSE)),"",VLOOKUP(D2783,'CFDA Program Titles Table'!A$2:C$2607,3,FALSE)))</f>
        <v/>
      </c>
      <c r="J2783" s="70"/>
      <c r="K2783" s="70"/>
      <c r="L2783" s="2"/>
      <c r="M2783" s="10"/>
      <c r="N2783" s="10"/>
      <c r="R2783" s="17"/>
      <c r="S2783" s="106" t="str">
        <f>IFERROR(IF(J2783="Y", "Research And Development Programs Cluster:", VLOOKUP(D2783,'Cluster Info'!$A$2:$B$113,2,FALSE)), "Non Cluster:")</f>
        <v>Non Cluster:</v>
      </c>
      <c r="T2783" s="106">
        <f t="shared" si="215"/>
        <v>0</v>
      </c>
      <c r="U2783" s="106">
        <f t="shared" si="217"/>
        <v>0</v>
      </c>
      <c r="V2783" s="106">
        <f t="shared" si="218"/>
        <v>0</v>
      </c>
      <c r="W2783" s="119">
        <f t="shared" si="216"/>
        <v>0</v>
      </c>
      <c r="X2783" s="106">
        <f t="shared" si="219"/>
        <v>0</v>
      </c>
    </row>
    <row r="2784" spans="1:24" ht="14">
      <c r="A2784" s="198"/>
      <c r="D2784" s="1"/>
      <c r="E2784" s="1"/>
      <c r="F2784" s="187"/>
      <c r="G2784" s="187"/>
      <c r="H2784" s="80" t="str">
        <f>IF(ISERROR(IF(ISERROR(VLOOKUP((LEFT(D2784,2)),'Fed. Agency Identifier Table'!A$2:C$63,3,FALSE)),(VLOOKUP((LEFT(D2784,1)),'Fed. Agency Identifier Table'!A$2:C$63,3,FALSE)),(VLOOKUP((LEFT(D2784,2)),'Fed. Agency Identifier Table'!A$2:C$63,3,FALSE)))),"",(IF(ISERROR(VLOOKUP((LEFT(D2784,2)),'Fed. Agency Identifier Table'!A$2:C$63,3,FALSE)),(VLOOKUP((LEFT(D2784,1)),'Fed. Agency Identifier Table'!A$2:C$63,3,FALSE)),(VLOOKUP((LEFT(D2784,2)),'Fed. Agency Identifier Table'!A$2:C$63,3,FALSE)))))</f>
        <v/>
      </c>
      <c r="I2784" s="150" t="str">
        <f>IF(ISNUMBER(SEARCH("*.unk*",D2784)),"Other Federal Awards",IF(ISERROR(VLOOKUP(D2784,'CFDA Program Titles Table'!A$2:C$2607,3,FALSE)),"",VLOOKUP(D2784,'CFDA Program Titles Table'!A$2:C$2607,3,FALSE)))</f>
        <v/>
      </c>
      <c r="J2784" s="70"/>
      <c r="K2784" s="70"/>
      <c r="L2784" s="2"/>
      <c r="M2784" s="10"/>
      <c r="N2784" s="10"/>
      <c r="R2784" s="17"/>
      <c r="S2784" s="106" t="str">
        <f>IFERROR(IF(J2784="Y", "Research And Development Programs Cluster:", VLOOKUP(D2784,'Cluster Info'!$A$2:$B$113,2,FALSE)), "Non Cluster:")</f>
        <v>Non Cluster:</v>
      </c>
      <c r="T2784" s="106">
        <f t="shared" si="215"/>
        <v>0</v>
      </c>
      <c r="U2784" s="106">
        <f t="shared" si="217"/>
        <v>0</v>
      </c>
      <c r="V2784" s="106">
        <f t="shared" si="218"/>
        <v>0</v>
      </c>
      <c r="W2784" s="119">
        <f t="shared" si="216"/>
        <v>0</v>
      </c>
      <c r="X2784" s="106">
        <f t="shared" si="219"/>
        <v>0</v>
      </c>
    </row>
    <row r="2785" spans="1:24" ht="14">
      <c r="A2785" s="198"/>
      <c r="D2785" s="1"/>
      <c r="E2785" s="1"/>
      <c r="F2785" s="187"/>
      <c r="G2785" s="187"/>
      <c r="H2785" s="80" t="str">
        <f>IF(ISERROR(IF(ISERROR(VLOOKUP((LEFT(D2785,2)),'Fed. Agency Identifier Table'!A$2:C$63,3,FALSE)),(VLOOKUP((LEFT(D2785,1)),'Fed. Agency Identifier Table'!A$2:C$63,3,FALSE)),(VLOOKUP((LEFT(D2785,2)),'Fed. Agency Identifier Table'!A$2:C$63,3,FALSE)))),"",(IF(ISERROR(VLOOKUP((LEFT(D2785,2)),'Fed. Agency Identifier Table'!A$2:C$63,3,FALSE)),(VLOOKUP((LEFT(D2785,1)),'Fed. Agency Identifier Table'!A$2:C$63,3,FALSE)),(VLOOKUP((LEFT(D2785,2)),'Fed. Agency Identifier Table'!A$2:C$63,3,FALSE)))))</f>
        <v/>
      </c>
      <c r="I2785" s="150" t="str">
        <f>IF(ISNUMBER(SEARCH("*.unk*",D2785)),"Other Federal Awards",IF(ISERROR(VLOOKUP(D2785,'CFDA Program Titles Table'!A$2:C$2607,3,FALSE)),"",VLOOKUP(D2785,'CFDA Program Titles Table'!A$2:C$2607,3,FALSE)))</f>
        <v/>
      </c>
      <c r="J2785" s="70"/>
      <c r="K2785" s="70"/>
      <c r="L2785" s="2"/>
      <c r="M2785" s="10"/>
      <c r="N2785" s="10"/>
      <c r="R2785" s="17"/>
      <c r="S2785" s="106" t="str">
        <f>IFERROR(IF(J2785="Y", "Research And Development Programs Cluster:", VLOOKUP(D2785,'Cluster Info'!$A$2:$B$113,2,FALSE)), "Non Cluster:")</f>
        <v>Non Cluster:</v>
      </c>
      <c r="T2785" s="106">
        <f t="shared" si="215"/>
        <v>0</v>
      </c>
      <c r="U2785" s="106">
        <f t="shared" si="217"/>
        <v>0</v>
      </c>
      <c r="V2785" s="106">
        <f t="shared" si="218"/>
        <v>0</v>
      </c>
      <c r="W2785" s="119">
        <f t="shared" si="216"/>
        <v>0</v>
      </c>
      <c r="X2785" s="106">
        <f t="shared" si="219"/>
        <v>0</v>
      </c>
    </row>
    <row r="2786" spans="1:24" ht="14">
      <c r="A2786" s="198"/>
      <c r="D2786" s="1"/>
      <c r="E2786" s="1"/>
      <c r="F2786" s="187"/>
      <c r="G2786" s="187"/>
      <c r="H2786" s="80" t="str">
        <f>IF(ISERROR(IF(ISERROR(VLOOKUP((LEFT(D2786,2)),'Fed. Agency Identifier Table'!A$2:C$63,3,FALSE)),(VLOOKUP((LEFT(D2786,1)),'Fed. Agency Identifier Table'!A$2:C$63,3,FALSE)),(VLOOKUP((LEFT(D2786,2)),'Fed. Agency Identifier Table'!A$2:C$63,3,FALSE)))),"",(IF(ISERROR(VLOOKUP((LEFT(D2786,2)),'Fed. Agency Identifier Table'!A$2:C$63,3,FALSE)),(VLOOKUP((LEFT(D2786,1)),'Fed. Agency Identifier Table'!A$2:C$63,3,FALSE)),(VLOOKUP((LEFT(D2786,2)),'Fed. Agency Identifier Table'!A$2:C$63,3,FALSE)))))</f>
        <v/>
      </c>
      <c r="I2786" s="150" t="str">
        <f>IF(ISNUMBER(SEARCH("*.unk*",D2786)),"Other Federal Awards",IF(ISERROR(VLOOKUP(D2786,'CFDA Program Titles Table'!A$2:C$2607,3,FALSE)),"",VLOOKUP(D2786,'CFDA Program Titles Table'!A$2:C$2607,3,FALSE)))</f>
        <v/>
      </c>
      <c r="J2786" s="70"/>
      <c r="K2786" s="70"/>
      <c r="L2786" s="2"/>
      <c r="M2786" s="10"/>
      <c r="N2786" s="10"/>
      <c r="R2786" s="17"/>
      <c r="S2786" s="106" t="str">
        <f>IFERROR(IF(J2786="Y", "Research And Development Programs Cluster:", VLOOKUP(D2786,'Cluster Info'!$A$2:$B$113,2,FALSE)), "Non Cluster:")</f>
        <v>Non Cluster:</v>
      </c>
      <c r="T2786" s="106">
        <f t="shared" si="215"/>
        <v>0</v>
      </c>
      <c r="U2786" s="106">
        <f t="shared" si="217"/>
        <v>0</v>
      </c>
      <c r="V2786" s="106">
        <f t="shared" si="218"/>
        <v>0</v>
      </c>
      <c r="W2786" s="119">
        <f t="shared" si="216"/>
        <v>0</v>
      </c>
      <c r="X2786" s="106">
        <f t="shared" si="219"/>
        <v>0</v>
      </c>
    </row>
    <row r="2787" spans="1:24" ht="14">
      <c r="A2787" s="198"/>
      <c r="D2787" s="1"/>
      <c r="E2787" s="1"/>
      <c r="F2787" s="187"/>
      <c r="G2787" s="187"/>
      <c r="H2787" s="80" t="str">
        <f>IF(ISERROR(IF(ISERROR(VLOOKUP((LEFT(D2787,2)),'Fed. Agency Identifier Table'!A$2:C$63,3,FALSE)),(VLOOKUP((LEFT(D2787,1)),'Fed. Agency Identifier Table'!A$2:C$63,3,FALSE)),(VLOOKUP((LEFT(D2787,2)),'Fed. Agency Identifier Table'!A$2:C$63,3,FALSE)))),"",(IF(ISERROR(VLOOKUP((LEFT(D2787,2)),'Fed. Agency Identifier Table'!A$2:C$63,3,FALSE)),(VLOOKUP((LEFT(D2787,1)),'Fed. Agency Identifier Table'!A$2:C$63,3,FALSE)),(VLOOKUP((LEFT(D2787,2)),'Fed. Agency Identifier Table'!A$2:C$63,3,FALSE)))))</f>
        <v/>
      </c>
      <c r="I2787" s="150" t="str">
        <f>IF(ISNUMBER(SEARCH("*.unk*",D2787)),"Other Federal Awards",IF(ISERROR(VLOOKUP(D2787,'CFDA Program Titles Table'!A$2:C$2607,3,FALSE)),"",VLOOKUP(D2787,'CFDA Program Titles Table'!A$2:C$2607,3,FALSE)))</f>
        <v/>
      </c>
      <c r="J2787" s="70"/>
      <c r="K2787" s="70"/>
      <c r="L2787" s="2"/>
      <c r="M2787" s="10"/>
      <c r="N2787" s="10"/>
      <c r="R2787" s="17"/>
      <c r="S2787" s="106" t="str">
        <f>IFERROR(IF(J2787="Y", "Research And Development Programs Cluster:", VLOOKUP(D2787,'Cluster Info'!$A$2:$B$113,2,FALSE)), "Non Cluster:")</f>
        <v>Non Cluster:</v>
      </c>
      <c r="T2787" s="106">
        <f t="shared" si="215"/>
        <v>0</v>
      </c>
      <c r="U2787" s="106">
        <f t="shared" si="217"/>
        <v>0</v>
      </c>
      <c r="V2787" s="106">
        <f t="shared" si="218"/>
        <v>0</v>
      </c>
      <c r="W2787" s="119">
        <f t="shared" si="216"/>
        <v>0</v>
      </c>
      <c r="X2787" s="106">
        <f t="shared" si="219"/>
        <v>0</v>
      </c>
    </row>
    <row r="2788" spans="1:24" ht="14">
      <c r="A2788" s="198"/>
      <c r="D2788" s="1"/>
      <c r="E2788" s="1"/>
      <c r="F2788" s="187"/>
      <c r="G2788" s="187"/>
      <c r="H2788" s="80" t="str">
        <f>IF(ISERROR(IF(ISERROR(VLOOKUP((LEFT(D2788,2)),'Fed. Agency Identifier Table'!A$2:C$63,3,FALSE)),(VLOOKUP((LEFT(D2788,1)),'Fed. Agency Identifier Table'!A$2:C$63,3,FALSE)),(VLOOKUP((LEFT(D2788,2)),'Fed. Agency Identifier Table'!A$2:C$63,3,FALSE)))),"",(IF(ISERROR(VLOOKUP((LEFT(D2788,2)),'Fed. Agency Identifier Table'!A$2:C$63,3,FALSE)),(VLOOKUP((LEFT(D2788,1)),'Fed. Agency Identifier Table'!A$2:C$63,3,FALSE)),(VLOOKUP((LEFT(D2788,2)),'Fed. Agency Identifier Table'!A$2:C$63,3,FALSE)))))</f>
        <v/>
      </c>
      <c r="I2788" s="150" t="str">
        <f>IF(ISNUMBER(SEARCH("*.unk*",D2788)),"Other Federal Awards",IF(ISERROR(VLOOKUP(D2788,'CFDA Program Titles Table'!A$2:C$2607,3,FALSE)),"",VLOOKUP(D2788,'CFDA Program Titles Table'!A$2:C$2607,3,FALSE)))</f>
        <v/>
      </c>
      <c r="J2788" s="70"/>
      <c r="K2788" s="70"/>
      <c r="L2788" s="2"/>
      <c r="M2788" s="10"/>
      <c r="N2788" s="10"/>
      <c r="R2788" s="17"/>
      <c r="S2788" s="106" t="str">
        <f>IFERROR(IF(J2788="Y", "Research And Development Programs Cluster:", VLOOKUP(D2788,'Cluster Info'!$A$2:$B$113,2,FALSE)), "Non Cluster:")</f>
        <v>Non Cluster:</v>
      </c>
      <c r="T2788" s="106">
        <f t="shared" si="215"/>
        <v>0</v>
      </c>
      <c r="U2788" s="106">
        <f t="shared" si="217"/>
        <v>0</v>
      </c>
      <c r="V2788" s="106">
        <f t="shared" si="218"/>
        <v>0</v>
      </c>
      <c r="W2788" s="119">
        <f t="shared" si="216"/>
        <v>0</v>
      </c>
      <c r="X2788" s="106">
        <f t="shared" si="219"/>
        <v>0</v>
      </c>
    </row>
    <row r="2789" spans="1:24" ht="14">
      <c r="A2789" s="198"/>
      <c r="D2789" s="1"/>
      <c r="E2789" s="1"/>
      <c r="F2789" s="187"/>
      <c r="G2789" s="187"/>
      <c r="H2789" s="80" t="str">
        <f>IF(ISERROR(IF(ISERROR(VLOOKUP((LEFT(D2789,2)),'Fed. Agency Identifier Table'!A$2:C$63,3,FALSE)),(VLOOKUP((LEFT(D2789,1)),'Fed. Agency Identifier Table'!A$2:C$63,3,FALSE)),(VLOOKUP((LEFT(D2789,2)),'Fed. Agency Identifier Table'!A$2:C$63,3,FALSE)))),"",(IF(ISERROR(VLOOKUP((LEFT(D2789,2)),'Fed. Agency Identifier Table'!A$2:C$63,3,FALSE)),(VLOOKUP((LEFT(D2789,1)),'Fed. Agency Identifier Table'!A$2:C$63,3,FALSE)),(VLOOKUP((LEFT(D2789,2)),'Fed. Agency Identifier Table'!A$2:C$63,3,FALSE)))))</f>
        <v/>
      </c>
      <c r="I2789" s="150" t="str">
        <f>IF(ISNUMBER(SEARCH("*.unk*",D2789)),"Other Federal Awards",IF(ISERROR(VLOOKUP(D2789,'CFDA Program Titles Table'!A$2:C$2607,3,FALSE)),"",VLOOKUP(D2789,'CFDA Program Titles Table'!A$2:C$2607,3,FALSE)))</f>
        <v/>
      </c>
      <c r="J2789" s="70"/>
      <c r="K2789" s="70"/>
      <c r="L2789" s="2"/>
      <c r="M2789" s="10"/>
      <c r="N2789" s="10"/>
      <c r="R2789" s="17"/>
      <c r="S2789" s="106" t="str">
        <f>IFERROR(IF(J2789="Y", "Research And Development Programs Cluster:", VLOOKUP(D2789,'Cluster Info'!$A$2:$B$113,2,FALSE)), "Non Cluster:")</f>
        <v>Non Cluster:</v>
      </c>
      <c r="T2789" s="106">
        <f t="shared" si="215"/>
        <v>0</v>
      </c>
      <c r="U2789" s="106">
        <f t="shared" si="217"/>
        <v>0</v>
      </c>
      <c r="V2789" s="106">
        <f t="shared" si="218"/>
        <v>0</v>
      </c>
      <c r="W2789" s="119">
        <f t="shared" si="216"/>
        <v>0</v>
      </c>
      <c r="X2789" s="106">
        <f t="shared" si="219"/>
        <v>0</v>
      </c>
    </row>
    <row r="2790" spans="1:24" ht="14">
      <c r="A2790" s="198"/>
      <c r="D2790" s="1"/>
      <c r="E2790" s="1"/>
      <c r="F2790" s="187"/>
      <c r="G2790" s="187"/>
      <c r="H2790" s="80" t="str">
        <f>IF(ISERROR(IF(ISERROR(VLOOKUP((LEFT(D2790,2)),'Fed. Agency Identifier Table'!A$2:C$63,3,FALSE)),(VLOOKUP((LEFT(D2790,1)),'Fed. Agency Identifier Table'!A$2:C$63,3,FALSE)),(VLOOKUP((LEFT(D2790,2)),'Fed. Agency Identifier Table'!A$2:C$63,3,FALSE)))),"",(IF(ISERROR(VLOOKUP((LEFT(D2790,2)),'Fed. Agency Identifier Table'!A$2:C$63,3,FALSE)),(VLOOKUP((LEFT(D2790,1)),'Fed. Agency Identifier Table'!A$2:C$63,3,FALSE)),(VLOOKUP((LEFT(D2790,2)),'Fed. Agency Identifier Table'!A$2:C$63,3,FALSE)))))</f>
        <v/>
      </c>
      <c r="I2790" s="150" t="str">
        <f>IF(ISNUMBER(SEARCH("*.unk*",D2790)),"Other Federal Awards",IF(ISERROR(VLOOKUP(D2790,'CFDA Program Titles Table'!A$2:C$2607,3,FALSE)),"",VLOOKUP(D2790,'CFDA Program Titles Table'!A$2:C$2607,3,FALSE)))</f>
        <v/>
      </c>
      <c r="J2790" s="70"/>
      <c r="K2790" s="70"/>
      <c r="L2790" s="2"/>
      <c r="M2790" s="10"/>
      <c r="N2790" s="10"/>
      <c r="R2790" s="17"/>
      <c r="S2790" s="106" t="str">
        <f>IFERROR(IF(J2790="Y", "Research And Development Programs Cluster:", VLOOKUP(D2790,'Cluster Info'!$A$2:$B$113,2,FALSE)), "Non Cluster:")</f>
        <v>Non Cluster:</v>
      </c>
      <c r="T2790" s="106">
        <f t="shared" si="215"/>
        <v>0</v>
      </c>
      <c r="U2790" s="106">
        <f t="shared" si="217"/>
        <v>0</v>
      </c>
      <c r="V2790" s="106">
        <f t="shared" si="218"/>
        <v>0</v>
      </c>
      <c r="W2790" s="119">
        <f t="shared" si="216"/>
        <v>0</v>
      </c>
      <c r="X2790" s="106">
        <f t="shared" si="219"/>
        <v>0</v>
      </c>
    </row>
    <row r="2791" spans="1:24" ht="14">
      <c r="A2791" s="198"/>
      <c r="D2791" s="1"/>
      <c r="E2791" s="1"/>
      <c r="F2791" s="187"/>
      <c r="G2791" s="187"/>
      <c r="H2791" s="80" t="str">
        <f>IF(ISERROR(IF(ISERROR(VLOOKUP((LEFT(D2791,2)),'Fed. Agency Identifier Table'!A$2:C$63,3,FALSE)),(VLOOKUP((LEFT(D2791,1)),'Fed. Agency Identifier Table'!A$2:C$63,3,FALSE)),(VLOOKUP((LEFT(D2791,2)),'Fed. Agency Identifier Table'!A$2:C$63,3,FALSE)))),"",(IF(ISERROR(VLOOKUP((LEFT(D2791,2)),'Fed. Agency Identifier Table'!A$2:C$63,3,FALSE)),(VLOOKUP((LEFT(D2791,1)),'Fed. Agency Identifier Table'!A$2:C$63,3,FALSE)),(VLOOKUP((LEFT(D2791,2)),'Fed. Agency Identifier Table'!A$2:C$63,3,FALSE)))))</f>
        <v/>
      </c>
      <c r="I2791" s="150" t="str">
        <f>IF(ISNUMBER(SEARCH("*.unk*",D2791)),"Other Federal Awards",IF(ISERROR(VLOOKUP(D2791,'CFDA Program Titles Table'!A$2:C$2607,3,FALSE)),"",VLOOKUP(D2791,'CFDA Program Titles Table'!A$2:C$2607,3,FALSE)))</f>
        <v/>
      </c>
      <c r="J2791" s="70"/>
      <c r="K2791" s="70"/>
      <c r="L2791" s="2"/>
      <c r="M2791" s="10"/>
      <c r="N2791" s="10"/>
      <c r="R2791" s="17"/>
      <c r="S2791" s="106" t="str">
        <f>IFERROR(IF(J2791="Y", "Research And Development Programs Cluster:", VLOOKUP(D2791,'Cluster Info'!$A$2:$B$113,2,FALSE)), "Non Cluster:")</f>
        <v>Non Cluster:</v>
      </c>
      <c r="T2791" s="106">
        <f t="shared" si="215"/>
        <v>0</v>
      </c>
      <c r="U2791" s="106">
        <f t="shared" si="217"/>
        <v>0</v>
      </c>
      <c r="V2791" s="106">
        <f t="shared" si="218"/>
        <v>0</v>
      </c>
      <c r="W2791" s="119">
        <f t="shared" si="216"/>
        <v>0</v>
      </c>
      <c r="X2791" s="106">
        <f t="shared" si="219"/>
        <v>0</v>
      </c>
    </row>
    <row r="2792" spans="1:24" ht="14">
      <c r="A2792" s="198"/>
      <c r="D2792" s="1"/>
      <c r="E2792" s="1"/>
      <c r="F2792" s="187"/>
      <c r="G2792" s="187"/>
      <c r="H2792" s="80" t="str">
        <f>IF(ISERROR(IF(ISERROR(VLOOKUP((LEFT(D2792,2)),'Fed. Agency Identifier Table'!A$2:C$63,3,FALSE)),(VLOOKUP((LEFT(D2792,1)),'Fed. Agency Identifier Table'!A$2:C$63,3,FALSE)),(VLOOKUP((LEFT(D2792,2)),'Fed. Agency Identifier Table'!A$2:C$63,3,FALSE)))),"",(IF(ISERROR(VLOOKUP((LEFT(D2792,2)),'Fed. Agency Identifier Table'!A$2:C$63,3,FALSE)),(VLOOKUP((LEFT(D2792,1)),'Fed. Agency Identifier Table'!A$2:C$63,3,FALSE)),(VLOOKUP((LEFT(D2792,2)),'Fed. Agency Identifier Table'!A$2:C$63,3,FALSE)))))</f>
        <v/>
      </c>
      <c r="I2792" s="150" t="str">
        <f>IF(ISNUMBER(SEARCH("*.unk*",D2792)),"Other Federal Awards",IF(ISERROR(VLOOKUP(D2792,'CFDA Program Titles Table'!A$2:C$2607,3,FALSE)),"",VLOOKUP(D2792,'CFDA Program Titles Table'!A$2:C$2607,3,FALSE)))</f>
        <v/>
      </c>
      <c r="J2792" s="70"/>
      <c r="K2792" s="70"/>
      <c r="L2792" s="2"/>
      <c r="M2792" s="10"/>
      <c r="N2792" s="10"/>
      <c r="R2792" s="17"/>
      <c r="S2792" s="106" t="str">
        <f>IFERROR(IF(J2792="Y", "Research And Development Programs Cluster:", VLOOKUP(D2792,'Cluster Info'!$A$2:$B$113,2,FALSE)), "Non Cluster:")</f>
        <v>Non Cluster:</v>
      </c>
      <c r="T2792" s="106">
        <f t="shared" si="215"/>
        <v>0</v>
      </c>
      <c r="U2792" s="106">
        <f t="shared" si="217"/>
        <v>0</v>
      </c>
      <c r="V2792" s="106">
        <f t="shared" si="218"/>
        <v>0</v>
      </c>
      <c r="W2792" s="119">
        <f t="shared" si="216"/>
        <v>0</v>
      </c>
      <c r="X2792" s="106">
        <f t="shared" si="219"/>
        <v>0</v>
      </c>
    </row>
    <row r="2793" spans="1:24" ht="14">
      <c r="A2793" s="198"/>
      <c r="D2793" s="1"/>
      <c r="E2793" s="1"/>
      <c r="F2793" s="187"/>
      <c r="G2793" s="187"/>
      <c r="H2793" s="80" t="str">
        <f>IF(ISERROR(IF(ISERROR(VLOOKUP((LEFT(D2793,2)),'Fed. Agency Identifier Table'!A$2:C$63,3,FALSE)),(VLOOKUP((LEFT(D2793,1)),'Fed. Agency Identifier Table'!A$2:C$63,3,FALSE)),(VLOOKUP((LEFT(D2793,2)),'Fed. Agency Identifier Table'!A$2:C$63,3,FALSE)))),"",(IF(ISERROR(VLOOKUP((LEFT(D2793,2)),'Fed. Agency Identifier Table'!A$2:C$63,3,FALSE)),(VLOOKUP((LEFT(D2793,1)),'Fed. Agency Identifier Table'!A$2:C$63,3,FALSE)),(VLOOKUP((LEFT(D2793,2)),'Fed. Agency Identifier Table'!A$2:C$63,3,FALSE)))))</f>
        <v/>
      </c>
      <c r="I2793" s="150" t="str">
        <f>IF(ISNUMBER(SEARCH("*.unk*",D2793)),"Other Federal Awards",IF(ISERROR(VLOOKUP(D2793,'CFDA Program Titles Table'!A$2:C$2607,3,FALSE)),"",VLOOKUP(D2793,'CFDA Program Titles Table'!A$2:C$2607,3,FALSE)))</f>
        <v/>
      </c>
      <c r="J2793" s="70"/>
      <c r="K2793" s="70"/>
      <c r="L2793" s="2"/>
      <c r="M2793" s="10"/>
      <c r="N2793" s="10"/>
      <c r="R2793" s="17"/>
      <c r="S2793" s="106" t="str">
        <f>IFERROR(IF(J2793="Y", "Research And Development Programs Cluster:", VLOOKUP(D2793,'Cluster Info'!$A$2:$B$113,2,FALSE)), "Non Cluster:")</f>
        <v>Non Cluster:</v>
      </c>
      <c r="T2793" s="106">
        <f t="shared" si="215"/>
        <v>0</v>
      </c>
      <c r="U2793" s="106">
        <f t="shared" si="217"/>
        <v>0</v>
      </c>
      <c r="V2793" s="106">
        <f t="shared" si="218"/>
        <v>0</v>
      </c>
      <c r="W2793" s="119">
        <f t="shared" si="216"/>
        <v>0</v>
      </c>
      <c r="X2793" s="106">
        <f t="shared" si="219"/>
        <v>0</v>
      </c>
    </row>
    <row r="2794" spans="1:24" ht="14">
      <c r="A2794" s="198"/>
      <c r="D2794" s="1"/>
      <c r="E2794" s="1"/>
      <c r="F2794" s="187"/>
      <c r="G2794" s="187"/>
      <c r="H2794" s="80" t="str">
        <f>IF(ISERROR(IF(ISERROR(VLOOKUP((LEFT(D2794,2)),'Fed. Agency Identifier Table'!A$2:C$63,3,FALSE)),(VLOOKUP((LEFT(D2794,1)),'Fed. Agency Identifier Table'!A$2:C$63,3,FALSE)),(VLOOKUP((LEFT(D2794,2)),'Fed. Agency Identifier Table'!A$2:C$63,3,FALSE)))),"",(IF(ISERROR(VLOOKUP((LEFT(D2794,2)),'Fed. Agency Identifier Table'!A$2:C$63,3,FALSE)),(VLOOKUP((LEFT(D2794,1)),'Fed. Agency Identifier Table'!A$2:C$63,3,FALSE)),(VLOOKUP((LEFT(D2794,2)),'Fed. Agency Identifier Table'!A$2:C$63,3,FALSE)))))</f>
        <v/>
      </c>
      <c r="I2794" s="150" t="str">
        <f>IF(ISNUMBER(SEARCH("*.unk*",D2794)),"Other Federal Awards",IF(ISERROR(VLOOKUP(D2794,'CFDA Program Titles Table'!A$2:C$2607,3,FALSE)),"",VLOOKUP(D2794,'CFDA Program Titles Table'!A$2:C$2607,3,FALSE)))</f>
        <v/>
      </c>
      <c r="J2794" s="70"/>
      <c r="K2794" s="70"/>
      <c r="L2794" s="2"/>
      <c r="M2794" s="10"/>
      <c r="N2794" s="10"/>
      <c r="R2794" s="17"/>
      <c r="S2794" s="106" t="str">
        <f>IFERROR(IF(J2794="Y", "Research And Development Programs Cluster:", VLOOKUP(D2794,'Cluster Info'!$A$2:$B$113,2,FALSE)), "Non Cluster:")</f>
        <v>Non Cluster:</v>
      </c>
      <c r="T2794" s="106">
        <f t="shared" si="215"/>
        <v>0</v>
      </c>
      <c r="U2794" s="106">
        <f t="shared" si="217"/>
        <v>0</v>
      </c>
      <c r="V2794" s="106">
        <f t="shared" si="218"/>
        <v>0</v>
      </c>
      <c r="W2794" s="119">
        <f t="shared" si="216"/>
        <v>0</v>
      </c>
      <c r="X2794" s="106">
        <f t="shared" si="219"/>
        <v>0</v>
      </c>
    </row>
    <row r="2795" spans="1:24" ht="14">
      <c r="A2795" s="198"/>
      <c r="D2795" s="1"/>
      <c r="E2795" s="1"/>
      <c r="F2795" s="187"/>
      <c r="G2795" s="187"/>
      <c r="H2795" s="80" t="str">
        <f>IF(ISERROR(IF(ISERROR(VLOOKUP((LEFT(D2795,2)),'Fed. Agency Identifier Table'!A$2:C$63,3,FALSE)),(VLOOKUP((LEFT(D2795,1)),'Fed. Agency Identifier Table'!A$2:C$63,3,FALSE)),(VLOOKUP((LEFT(D2795,2)),'Fed. Agency Identifier Table'!A$2:C$63,3,FALSE)))),"",(IF(ISERROR(VLOOKUP((LEFT(D2795,2)),'Fed. Agency Identifier Table'!A$2:C$63,3,FALSE)),(VLOOKUP((LEFT(D2795,1)),'Fed. Agency Identifier Table'!A$2:C$63,3,FALSE)),(VLOOKUP((LEFT(D2795,2)),'Fed. Agency Identifier Table'!A$2:C$63,3,FALSE)))))</f>
        <v/>
      </c>
      <c r="I2795" s="150" t="str">
        <f>IF(ISNUMBER(SEARCH("*.unk*",D2795)),"Other Federal Awards",IF(ISERROR(VLOOKUP(D2795,'CFDA Program Titles Table'!A$2:C$2607,3,FALSE)),"",VLOOKUP(D2795,'CFDA Program Titles Table'!A$2:C$2607,3,FALSE)))</f>
        <v/>
      </c>
      <c r="J2795" s="70"/>
      <c r="K2795" s="70"/>
      <c r="L2795" s="2"/>
      <c r="M2795" s="10"/>
      <c r="N2795" s="10"/>
      <c r="R2795" s="17"/>
      <c r="S2795" s="106" t="str">
        <f>IFERROR(IF(J2795="Y", "Research And Development Programs Cluster:", VLOOKUP(D2795,'Cluster Info'!$A$2:$B$113,2,FALSE)), "Non Cluster:")</f>
        <v>Non Cluster:</v>
      </c>
      <c r="T2795" s="106">
        <f t="shared" si="215"/>
        <v>0</v>
      </c>
      <c r="U2795" s="106">
        <f t="shared" si="217"/>
        <v>0</v>
      </c>
      <c r="V2795" s="106">
        <f t="shared" si="218"/>
        <v>0</v>
      </c>
      <c r="W2795" s="119">
        <f t="shared" si="216"/>
        <v>0</v>
      </c>
      <c r="X2795" s="106">
        <f t="shared" si="219"/>
        <v>0</v>
      </c>
    </row>
    <row r="2796" spans="1:24" ht="14">
      <c r="A2796" s="198"/>
      <c r="D2796" s="1"/>
      <c r="E2796" s="1"/>
      <c r="F2796" s="187"/>
      <c r="G2796" s="187"/>
      <c r="H2796" s="80" t="str">
        <f>IF(ISERROR(IF(ISERROR(VLOOKUP((LEFT(D2796,2)),'Fed. Agency Identifier Table'!A$2:C$63,3,FALSE)),(VLOOKUP((LEFT(D2796,1)),'Fed. Agency Identifier Table'!A$2:C$63,3,FALSE)),(VLOOKUP((LEFT(D2796,2)),'Fed. Agency Identifier Table'!A$2:C$63,3,FALSE)))),"",(IF(ISERROR(VLOOKUP((LEFT(D2796,2)),'Fed. Agency Identifier Table'!A$2:C$63,3,FALSE)),(VLOOKUP((LEFT(D2796,1)),'Fed. Agency Identifier Table'!A$2:C$63,3,FALSE)),(VLOOKUP((LEFT(D2796,2)),'Fed. Agency Identifier Table'!A$2:C$63,3,FALSE)))))</f>
        <v/>
      </c>
      <c r="I2796" s="150" t="str">
        <f>IF(ISNUMBER(SEARCH("*.unk*",D2796)),"Other Federal Awards",IF(ISERROR(VLOOKUP(D2796,'CFDA Program Titles Table'!A$2:C$2607,3,FALSE)),"",VLOOKUP(D2796,'CFDA Program Titles Table'!A$2:C$2607,3,FALSE)))</f>
        <v/>
      </c>
      <c r="J2796" s="70"/>
      <c r="K2796" s="70"/>
      <c r="L2796" s="2"/>
      <c r="M2796" s="10"/>
      <c r="N2796" s="10"/>
      <c r="R2796" s="17"/>
      <c r="S2796" s="106" t="str">
        <f>IFERROR(IF(J2796="Y", "Research And Development Programs Cluster:", VLOOKUP(D2796,'Cluster Info'!$A$2:$B$113,2,FALSE)), "Non Cluster:")</f>
        <v>Non Cluster:</v>
      </c>
      <c r="T2796" s="106">
        <f t="shared" si="215"/>
        <v>0</v>
      </c>
      <c r="U2796" s="106">
        <f t="shared" si="217"/>
        <v>0</v>
      </c>
      <c r="V2796" s="106">
        <f t="shared" si="218"/>
        <v>0</v>
      </c>
      <c r="W2796" s="119">
        <f t="shared" si="216"/>
        <v>0</v>
      </c>
      <c r="X2796" s="106">
        <f t="shared" si="219"/>
        <v>0</v>
      </c>
    </row>
    <row r="2797" spans="1:24" ht="14">
      <c r="A2797" s="198"/>
      <c r="D2797" s="1"/>
      <c r="E2797" s="1"/>
      <c r="F2797" s="187"/>
      <c r="G2797" s="187"/>
      <c r="H2797" s="80" t="str">
        <f>IF(ISERROR(IF(ISERROR(VLOOKUP((LEFT(D2797,2)),'Fed. Agency Identifier Table'!A$2:C$63,3,FALSE)),(VLOOKUP((LEFT(D2797,1)),'Fed. Agency Identifier Table'!A$2:C$63,3,FALSE)),(VLOOKUP((LEFT(D2797,2)),'Fed. Agency Identifier Table'!A$2:C$63,3,FALSE)))),"",(IF(ISERROR(VLOOKUP((LEFT(D2797,2)),'Fed. Agency Identifier Table'!A$2:C$63,3,FALSE)),(VLOOKUP((LEFT(D2797,1)),'Fed. Agency Identifier Table'!A$2:C$63,3,FALSE)),(VLOOKUP((LEFT(D2797,2)),'Fed. Agency Identifier Table'!A$2:C$63,3,FALSE)))))</f>
        <v/>
      </c>
      <c r="I2797" s="150" t="str">
        <f>IF(ISNUMBER(SEARCH("*.unk*",D2797)),"Other Federal Awards",IF(ISERROR(VLOOKUP(D2797,'CFDA Program Titles Table'!A$2:C$2607,3,FALSE)),"",VLOOKUP(D2797,'CFDA Program Titles Table'!A$2:C$2607,3,FALSE)))</f>
        <v/>
      </c>
      <c r="J2797" s="70"/>
      <c r="K2797" s="70"/>
      <c r="L2797" s="2"/>
      <c r="M2797" s="10"/>
      <c r="N2797" s="10"/>
      <c r="R2797" s="17"/>
      <c r="S2797" s="106" t="str">
        <f>IFERROR(IF(J2797="Y", "Research And Development Programs Cluster:", VLOOKUP(D2797,'Cluster Info'!$A$2:$B$113,2,FALSE)), "Non Cluster:")</f>
        <v>Non Cluster:</v>
      </c>
      <c r="T2797" s="106">
        <f t="shared" si="215"/>
        <v>0</v>
      </c>
      <c r="U2797" s="106">
        <f t="shared" si="217"/>
        <v>0</v>
      </c>
      <c r="V2797" s="106">
        <f t="shared" si="218"/>
        <v>0</v>
      </c>
      <c r="W2797" s="119">
        <f t="shared" si="216"/>
        <v>0</v>
      </c>
      <c r="X2797" s="106">
        <f t="shared" si="219"/>
        <v>0</v>
      </c>
    </row>
    <row r="2798" spans="1:24" ht="14">
      <c r="A2798" s="198"/>
      <c r="D2798" s="1"/>
      <c r="E2798" s="1"/>
      <c r="F2798" s="187"/>
      <c r="G2798" s="187"/>
      <c r="H2798" s="80" t="str">
        <f>IF(ISERROR(IF(ISERROR(VLOOKUP((LEFT(D2798,2)),'Fed. Agency Identifier Table'!A$2:C$63,3,FALSE)),(VLOOKUP((LEFT(D2798,1)),'Fed. Agency Identifier Table'!A$2:C$63,3,FALSE)),(VLOOKUP((LEFT(D2798,2)),'Fed. Agency Identifier Table'!A$2:C$63,3,FALSE)))),"",(IF(ISERROR(VLOOKUP((LEFT(D2798,2)),'Fed. Agency Identifier Table'!A$2:C$63,3,FALSE)),(VLOOKUP((LEFT(D2798,1)),'Fed. Agency Identifier Table'!A$2:C$63,3,FALSE)),(VLOOKUP((LEFT(D2798,2)),'Fed. Agency Identifier Table'!A$2:C$63,3,FALSE)))))</f>
        <v/>
      </c>
      <c r="I2798" s="150" t="str">
        <f>IF(ISNUMBER(SEARCH("*.unk*",D2798)),"Other Federal Awards",IF(ISERROR(VLOOKUP(D2798,'CFDA Program Titles Table'!A$2:C$2607,3,FALSE)),"",VLOOKUP(D2798,'CFDA Program Titles Table'!A$2:C$2607,3,FALSE)))</f>
        <v/>
      </c>
      <c r="J2798" s="70"/>
      <c r="K2798" s="70"/>
      <c r="L2798" s="2"/>
      <c r="M2798" s="10"/>
      <c r="N2798" s="10"/>
      <c r="R2798" s="17"/>
      <c r="S2798" s="106" t="str">
        <f>IFERROR(IF(J2798="Y", "Research And Development Programs Cluster:", VLOOKUP(D2798,'Cluster Info'!$A$2:$B$113,2,FALSE)), "Non Cluster:")</f>
        <v>Non Cluster:</v>
      </c>
      <c r="T2798" s="106">
        <f t="shared" si="215"/>
        <v>0</v>
      </c>
      <c r="U2798" s="106">
        <f t="shared" si="217"/>
        <v>0</v>
      </c>
      <c r="V2798" s="106">
        <f t="shared" si="218"/>
        <v>0</v>
      </c>
      <c r="W2798" s="119">
        <f t="shared" si="216"/>
        <v>0</v>
      </c>
      <c r="X2798" s="106">
        <f t="shared" si="219"/>
        <v>0</v>
      </c>
    </row>
    <row r="2799" spans="1:24" ht="14">
      <c r="A2799" s="198"/>
      <c r="D2799" s="1"/>
      <c r="E2799" s="1"/>
      <c r="F2799" s="187"/>
      <c r="G2799" s="187"/>
      <c r="H2799" s="80" t="str">
        <f>IF(ISERROR(IF(ISERROR(VLOOKUP((LEFT(D2799,2)),'Fed. Agency Identifier Table'!A$2:C$63,3,FALSE)),(VLOOKUP((LEFT(D2799,1)),'Fed. Agency Identifier Table'!A$2:C$63,3,FALSE)),(VLOOKUP((LEFT(D2799,2)),'Fed. Agency Identifier Table'!A$2:C$63,3,FALSE)))),"",(IF(ISERROR(VLOOKUP((LEFT(D2799,2)),'Fed. Agency Identifier Table'!A$2:C$63,3,FALSE)),(VLOOKUP((LEFT(D2799,1)),'Fed. Agency Identifier Table'!A$2:C$63,3,FALSE)),(VLOOKUP((LEFT(D2799,2)),'Fed. Agency Identifier Table'!A$2:C$63,3,FALSE)))))</f>
        <v/>
      </c>
      <c r="I2799" s="150" t="str">
        <f>IF(ISNUMBER(SEARCH("*.unk*",D2799)),"Other Federal Awards",IF(ISERROR(VLOOKUP(D2799,'CFDA Program Titles Table'!A$2:C$2607,3,FALSE)),"",VLOOKUP(D2799,'CFDA Program Titles Table'!A$2:C$2607,3,FALSE)))</f>
        <v/>
      </c>
      <c r="J2799" s="70"/>
      <c r="K2799" s="70"/>
      <c r="L2799" s="2"/>
      <c r="M2799" s="10"/>
      <c r="N2799" s="10"/>
      <c r="R2799" s="17"/>
      <c r="S2799" s="106" t="str">
        <f>IFERROR(IF(J2799="Y", "Research And Development Programs Cluster:", VLOOKUP(D2799,'Cluster Info'!$A$2:$B$113,2,FALSE)), "Non Cluster:")</f>
        <v>Non Cluster:</v>
      </c>
      <c r="T2799" s="106">
        <f t="shared" si="215"/>
        <v>0</v>
      </c>
      <c r="U2799" s="106">
        <f t="shared" si="217"/>
        <v>0</v>
      </c>
      <c r="V2799" s="106">
        <f t="shared" si="218"/>
        <v>0</v>
      </c>
      <c r="W2799" s="119">
        <f t="shared" si="216"/>
        <v>0</v>
      </c>
      <c r="X2799" s="106">
        <f t="shared" si="219"/>
        <v>0</v>
      </c>
    </row>
    <row r="2800" spans="1:24" ht="14">
      <c r="A2800" s="198"/>
      <c r="D2800" s="1"/>
      <c r="E2800" s="1"/>
      <c r="F2800" s="187"/>
      <c r="G2800" s="187"/>
      <c r="H2800" s="80" t="str">
        <f>IF(ISERROR(IF(ISERROR(VLOOKUP((LEFT(D2800,2)),'Fed. Agency Identifier Table'!A$2:C$63,3,FALSE)),(VLOOKUP((LEFT(D2800,1)),'Fed. Agency Identifier Table'!A$2:C$63,3,FALSE)),(VLOOKUP((LEFT(D2800,2)),'Fed. Agency Identifier Table'!A$2:C$63,3,FALSE)))),"",(IF(ISERROR(VLOOKUP((LEFT(D2800,2)),'Fed. Agency Identifier Table'!A$2:C$63,3,FALSE)),(VLOOKUP((LEFT(D2800,1)),'Fed. Agency Identifier Table'!A$2:C$63,3,FALSE)),(VLOOKUP((LEFT(D2800,2)),'Fed. Agency Identifier Table'!A$2:C$63,3,FALSE)))))</f>
        <v/>
      </c>
      <c r="I2800" s="150" t="str">
        <f>IF(ISNUMBER(SEARCH("*.unk*",D2800)),"Other Federal Awards",IF(ISERROR(VLOOKUP(D2800,'CFDA Program Titles Table'!A$2:C$2607,3,FALSE)),"",VLOOKUP(D2800,'CFDA Program Titles Table'!A$2:C$2607,3,FALSE)))</f>
        <v/>
      </c>
      <c r="J2800" s="70"/>
      <c r="K2800" s="70"/>
      <c r="L2800" s="2"/>
      <c r="M2800" s="10"/>
      <c r="N2800" s="10"/>
      <c r="R2800" s="17"/>
      <c r="S2800" s="106" t="str">
        <f>IFERROR(IF(J2800="Y", "Research And Development Programs Cluster:", VLOOKUP(D2800,'Cluster Info'!$A$2:$B$113,2,FALSE)), "Non Cluster:")</f>
        <v>Non Cluster:</v>
      </c>
      <c r="T2800" s="106">
        <f t="shared" si="215"/>
        <v>0</v>
      </c>
      <c r="U2800" s="106">
        <f t="shared" si="217"/>
        <v>0</v>
      </c>
      <c r="V2800" s="106">
        <f t="shared" si="218"/>
        <v>0</v>
      </c>
      <c r="W2800" s="119">
        <f t="shared" si="216"/>
        <v>0</v>
      </c>
      <c r="X2800" s="106">
        <f t="shared" si="219"/>
        <v>0</v>
      </c>
    </row>
    <row r="2801" spans="1:24" ht="14">
      <c r="A2801" s="198"/>
      <c r="D2801" s="1"/>
      <c r="E2801" s="1"/>
      <c r="F2801" s="187"/>
      <c r="G2801" s="187"/>
      <c r="H2801" s="80" t="str">
        <f>IF(ISERROR(IF(ISERROR(VLOOKUP((LEFT(D2801,2)),'Fed. Agency Identifier Table'!A$2:C$63,3,FALSE)),(VLOOKUP((LEFT(D2801,1)),'Fed. Agency Identifier Table'!A$2:C$63,3,FALSE)),(VLOOKUP((LEFT(D2801,2)),'Fed. Agency Identifier Table'!A$2:C$63,3,FALSE)))),"",(IF(ISERROR(VLOOKUP((LEFT(D2801,2)),'Fed. Agency Identifier Table'!A$2:C$63,3,FALSE)),(VLOOKUP((LEFT(D2801,1)),'Fed. Agency Identifier Table'!A$2:C$63,3,FALSE)),(VLOOKUP((LEFT(D2801,2)),'Fed. Agency Identifier Table'!A$2:C$63,3,FALSE)))))</f>
        <v/>
      </c>
      <c r="I2801" s="150" t="str">
        <f>IF(ISNUMBER(SEARCH("*.unk*",D2801)),"Other Federal Awards",IF(ISERROR(VLOOKUP(D2801,'CFDA Program Titles Table'!A$2:C$2607,3,FALSE)),"",VLOOKUP(D2801,'CFDA Program Titles Table'!A$2:C$2607,3,FALSE)))</f>
        <v/>
      </c>
      <c r="J2801" s="70"/>
      <c r="K2801" s="70"/>
      <c r="L2801" s="2"/>
      <c r="M2801" s="10"/>
      <c r="N2801" s="10"/>
      <c r="R2801" s="17"/>
      <c r="S2801" s="106" t="str">
        <f>IFERROR(IF(J2801="Y", "Research And Development Programs Cluster:", VLOOKUP(D2801,'Cluster Info'!$A$2:$B$113,2,FALSE)), "Non Cluster:")</f>
        <v>Non Cluster:</v>
      </c>
      <c r="T2801" s="106">
        <f t="shared" si="215"/>
        <v>0</v>
      </c>
      <c r="U2801" s="106">
        <f t="shared" si="217"/>
        <v>0</v>
      </c>
      <c r="V2801" s="106">
        <f t="shared" si="218"/>
        <v>0</v>
      </c>
      <c r="W2801" s="119">
        <f t="shared" si="216"/>
        <v>0</v>
      </c>
      <c r="X2801" s="106">
        <f t="shared" si="219"/>
        <v>0</v>
      </c>
    </row>
    <row r="2802" spans="1:24" ht="14">
      <c r="A2802" s="198"/>
      <c r="D2802" s="1"/>
      <c r="E2802" s="1"/>
      <c r="F2802" s="187"/>
      <c r="G2802" s="187"/>
      <c r="H2802" s="80" t="str">
        <f>IF(ISERROR(IF(ISERROR(VLOOKUP((LEFT(D2802,2)),'Fed. Agency Identifier Table'!A$2:C$63,3,FALSE)),(VLOOKUP((LEFT(D2802,1)),'Fed. Agency Identifier Table'!A$2:C$63,3,FALSE)),(VLOOKUP((LEFT(D2802,2)),'Fed. Agency Identifier Table'!A$2:C$63,3,FALSE)))),"",(IF(ISERROR(VLOOKUP((LEFT(D2802,2)),'Fed. Agency Identifier Table'!A$2:C$63,3,FALSE)),(VLOOKUP((LEFT(D2802,1)),'Fed. Agency Identifier Table'!A$2:C$63,3,FALSE)),(VLOOKUP((LEFT(D2802,2)),'Fed. Agency Identifier Table'!A$2:C$63,3,FALSE)))))</f>
        <v/>
      </c>
      <c r="I2802" s="150" t="str">
        <f>IF(ISNUMBER(SEARCH("*.unk*",D2802)),"Other Federal Awards",IF(ISERROR(VLOOKUP(D2802,'CFDA Program Titles Table'!A$2:C$2607,3,FALSE)),"",VLOOKUP(D2802,'CFDA Program Titles Table'!A$2:C$2607,3,FALSE)))</f>
        <v/>
      </c>
      <c r="J2802" s="70"/>
      <c r="K2802" s="70"/>
      <c r="L2802" s="2"/>
      <c r="M2802" s="10"/>
      <c r="N2802" s="10"/>
      <c r="R2802" s="17"/>
      <c r="S2802" s="106" t="str">
        <f>IFERROR(IF(J2802="Y", "Research And Development Programs Cluster:", VLOOKUP(D2802,'Cluster Info'!$A$2:$B$113,2,FALSE)), "Non Cluster:")</f>
        <v>Non Cluster:</v>
      </c>
      <c r="T2802" s="106">
        <f t="shared" si="215"/>
        <v>0</v>
      </c>
      <c r="U2802" s="106">
        <f t="shared" si="217"/>
        <v>0</v>
      </c>
      <c r="V2802" s="106">
        <f t="shared" si="218"/>
        <v>0</v>
      </c>
      <c r="W2802" s="119">
        <f t="shared" si="216"/>
        <v>0</v>
      </c>
      <c r="X2802" s="106">
        <f t="shared" si="219"/>
        <v>0</v>
      </c>
    </row>
    <row r="2803" spans="1:24" ht="14">
      <c r="A2803" s="198"/>
      <c r="D2803" s="1"/>
      <c r="E2803" s="1"/>
      <c r="F2803" s="187"/>
      <c r="G2803" s="187"/>
      <c r="H2803" s="80" t="str">
        <f>IF(ISERROR(IF(ISERROR(VLOOKUP((LEFT(D2803,2)),'Fed. Agency Identifier Table'!A$2:C$63,3,FALSE)),(VLOOKUP((LEFT(D2803,1)),'Fed. Agency Identifier Table'!A$2:C$63,3,FALSE)),(VLOOKUP((LEFT(D2803,2)),'Fed. Agency Identifier Table'!A$2:C$63,3,FALSE)))),"",(IF(ISERROR(VLOOKUP((LEFT(D2803,2)),'Fed. Agency Identifier Table'!A$2:C$63,3,FALSE)),(VLOOKUP((LEFT(D2803,1)),'Fed. Agency Identifier Table'!A$2:C$63,3,FALSE)),(VLOOKUP((LEFT(D2803,2)),'Fed. Agency Identifier Table'!A$2:C$63,3,FALSE)))))</f>
        <v/>
      </c>
      <c r="I2803" s="150" t="str">
        <f>IF(ISNUMBER(SEARCH("*.unk*",D2803)),"Other Federal Awards",IF(ISERROR(VLOOKUP(D2803,'CFDA Program Titles Table'!A$2:C$2607,3,FALSE)),"",VLOOKUP(D2803,'CFDA Program Titles Table'!A$2:C$2607,3,FALSE)))</f>
        <v/>
      </c>
      <c r="J2803" s="70"/>
      <c r="K2803" s="70"/>
      <c r="L2803" s="2"/>
      <c r="M2803" s="10"/>
      <c r="N2803" s="10"/>
      <c r="R2803" s="17"/>
      <c r="S2803" s="106" t="str">
        <f>IFERROR(IF(J2803="Y", "Research And Development Programs Cluster:", VLOOKUP(D2803,'Cluster Info'!$A$2:$B$113,2,FALSE)), "Non Cluster:")</f>
        <v>Non Cluster:</v>
      </c>
      <c r="T2803" s="106">
        <f t="shared" si="215"/>
        <v>0</v>
      </c>
      <c r="U2803" s="106">
        <f t="shared" si="217"/>
        <v>0</v>
      </c>
      <c r="V2803" s="106">
        <f t="shared" si="218"/>
        <v>0</v>
      </c>
      <c r="W2803" s="119">
        <f t="shared" si="216"/>
        <v>0</v>
      </c>
      <c r="X2803" s="106">
        <f t="shared" si="219"/>
        <v>0</v>
      </c>
    </row>
    <row r="2804" spans="1:24" ht="14">
      <c r="A2804" s="198"/>
      <c r="D2804" s="1"/>
      <c r="E2804" s="1"/>
      <c r="F2804" s="187"/>
      <c r="G2804" s="187"/>
      <c r="H2804" s="80" t="str">
        <f>IF(ISERROR(IF(ISERROR(VLOOKUP((LEFT(D2804,2)),'Fed. Agency Identifier Table'!A$2:C$63,3,FALSE)),(VLOOKUP((LEFT(D2804,1)),'Fed. Agency Identifier Table'!A$2:C$63,3,FALSE)),(VLOOKUP((LEFT(D2804,2)),'Fed. Agency Identifier Table'!A$2:C$63,3,FALSE)))),"",(IF(ISERROR(VLOOKUP((LEFT(D2804,2)),'Fed. Agency Identifier Table'!A$2:C$63,3,FALSE)),(VLOOKUP((LEFT(D2804,1)),'Fed. Agency Identifier Table'!A$2:C$63,3,FALSE)),(VLOOKUP((LEFT(D2804,2)),'Fed. Agency Identifier Table'!A$2:C$63,3,FALSE)))))</f>
        <v/>
      </c>
      <c r="I2804" s="150" t="str">
        <f>IF(ISNUMBER(SEARCH("*.unk*",D2804)),"Other Federal Awards",IF(ISERROR(VLOOKUP(D2804,'CFDA Program Titles Table'!A$2:C$2607,3,FALSE)),"",VLOOKUP(D2804,'CFDA Program Titles Table'!A$2:C$2607,3,FALSE)))</f>
        <v/>
      </c>
      <c r="J2804" s="70"/>
      <c r="K2804" s="70"/>
      <c r="L2804" s="2"/>
      <c r="M2804" s="10"/>
      <c r="N2804" s="10"/>
      <c r="R2804" s="17"/>
      <c r="S2804" s="106" t="str">
        <f>IFERROR(IF(J2804="Y", "Research And Development Programs Cluster:", VLOOKUP(D2804,'Cluster Info'!$A$2:$B$113,2,FALSE)), "Non Cluster:")</f>
        <v>Non Cluster:</v>
      </c>
      <c r="T2804" s="106">
        <f t="shared" si="215"/>
        <v>0</v>
      </c>
      <c r="U2804" s="106">
        <f t="shared" si="217"/>
        <v>0</v>
      </c>
      <c r="V2804" s="106">
        <f t="shared" si="218"/>
        <v>0</v>
      </c>
      <c r="W2804" s="119">
        <f t="shared" si="216"/>
        <v>0</v>
      </c>
      <c r="X2804" s="106">
        <f t="shared" si="219"/>
        <v>0</v>
      </c>
    </row>
    <row r="2805" spans="1:24" ht="14">
      <c r="A2805" s="198"/>
      <c r="D2805" s="1"/>
      <c r="E2805" s="1"/>
      <c r="F2805" s="187"/>
      <c r="G2805" s="187"/>
      <c r="H2805" s="80" t="str">
        <f>IF(ISERROR(IF(ISERROR(VLOOKUP((LEFT(D2805,2)),'Fed. Agency Identifier Table'!A$2:C$63,3,FALSE)),(VLOOKUP((LEFT(D2805,1)),'Fed. Agency Identifier Table'!A$2:C$63,3,FALSE)),(VLOOKUP((LEFT(D2805,2)),'Fed. Agency Identifier Table'!A$2:C$63,3,FALSE)))),"",(IF(ISERROR(VLOOKUP((LEFT(D2805,2)),'Fed. Agency Identifier Table'!A$2:C$63,3,FALSE)),(VLOOKUP((LEFT(D2805,1)),'Fed. Agency Identifier Table'!A$2:C$63,3,FALSE)),(VLOOKUP((LEFT(D2805,2)),'Fed. Agency Identifier Table'!A$2:C$63,3,FALSE)))))</f>
        <v/>
      </c>
      <c r="I2805" s="150" t="str">
        <f>IF(ISNUMBER(SEARCH("*.unk*",D2805)),"Other Federal Awards",IF(ISERROR(VLOOKUP(D2805,'CFDA Program Titles Table'!A$2:C$2607,3,FALSE)),"",VLOOKUP(D2805,'CFDA Program Titles Table'!A$2:C$2607,3,FALSE)))</f>
        <v/>
      </c>
      <c r="J2805" s="70"/>
      <c r="K2805" s="70"/>
      <c r="L2805" s="2"/>
      <c r="M2805" s="10"/>
      <c r="N2805" s="10"/>
      <c r="R2805" s="17"/>
      <c r="S2805" s="106" t="str">
        <f>IFERROR(IF(J2805="Y", "Research And Development Programs Cluster:", VLOOKUP(D2805,'Cluster Info'!$A$2:$B$113,2,FALSE)), "Non Cluster:")</f>
        <v>Non Cluster:</v>
      </c>
      <c r="T2805" s="106">
        <f t="shared" si="215"/>
        <v>0</v>
      </c>
      <c r="U2805" s="106">
        <f t="shared" si="217"/>
        <v>0</v>
      </c>
      <c r="V2805" s="106">
        <f t="shared" si="218"/>
        <v>0</v>
      </c>
      <c r="W2805" s="119">
        <f t="shared" si="216"/>
        <v>0</v>
      </c>
      <c r="X2805" s="106">
        <f t="shared" si="219"/>
        <v>0</v>
      </c>
    </row>
    <row r="2806" spans="1:24" ht="14">
      <c r="A2806" s="198"/>
      <c r="D2806" s="1"/>
      <c r="E2806" s="1"/>
      <c r="F2806" s="187"/>
      <c r="G2806" s="187"/>
      <c r="H2806" s="80" t="str">
        <f>IF(ISERROR(IF(ISERROR(VLOOKUP((LEFT(D2806,2)),'Fed. Agency Identifier Table'!A$2:C$63,3,FALSE)),(VLOOKUP((LEFT(D2806,1)),'Fed. Agency Identifier Table'!A$2:C$63,3,FALSE)),(VLOOKUP((LEFT(D2806,2)),'Fed. Agency Identifier Table'!A$2:C$63,3,FALSE)))),"",(IF(ISERROR(VLOOKUP((LEFT(D2806,2)),'Fed. Agency Identifier Table'!A$2:C$63,3,FALSE)),(VLOOKUP((LEFT(D2806,1)),'Fed. Agency Identifier Table'!A$2:C$63,3,FALSE)),(VLOOKUP((LEFT(D2806,2)),'Fed. Agency Identifier Table'!A$2:C$63,3,FALSE)))))</f>
        <v/>
      </c>
      <c r="I2806" s="150" t="str">
        <f>IF(ISNUMBER(SEARCH("*.unk*",D2806)),"Other Federal Awards",IF(ISERROR(VLOOKUP(D2806,'CFDA Program Titles Table'!A$2:C$2607,3,FALSE)),"",VLOOKUP(D2806,'CFDA Program Titles Table'!A$2:C$2607,3,FALSE)))</f>
        <v/>
      </c>
      <c r="J2806" s="70"/>
      <c r="K2806" s="70"/>
      <c r="L2806" s="2"/>
      <c r="M2806" s="10"/>
      <c r="N2806" s="10"/>
      <c r="R2806" s="17"/>
      <c r="S2806" s="106" t="str">
        <f>IFERROR(IF(J2806="Y", "Research And Development Programs Cluster:", VLOOKUP(D2806,'Cluster Info'!$A$2:$B$113,2,FALSE)), "Non Cluster:")</f>
        <v>Non Cluster:</v>
      </c>
      <c r="T2806" s="106">
        <f t="shared" si="215"/>
        <v>0</v>
      </c>
      <c r="U2806" s="106">
        <f t="shared" si="217"/>
        <v>0</v>
      </c>
      <c r="V2806" s="106">
        <f t="shared" si="218"/>
        <v>0</v>
      </c>
      <c r="W2806" s="119">
        <f t="shared" si="216"/>
        <v>0</v>
      </c>
      <c r="X2806" s="106">
        <f t="shared" si="219"/>
        <v>0</v>
      </c>
    </row>
    <row r="2807" spans="1:24" ht="14">
      <c r="A2807" s="198"/>
      <c r="D2807" s="1"/>
      <c r="E2807" s="1"/>
      <c r="F2807" s="187"/>
      <c r="G2807" s="187"/>
      <c r="H2807" s="80" t="str">
        <f>IF(ISERROR(IF(ISERROR(VLOOKUP((LEFT(D2807,2)),'Fed. Agency Identifier Table'!A$2:C$63,3,FALSE)),(VLOOKUP((LEFT(D2807,1)),'Fed. Agency Identifier Table'!A$2:C$63,3,FALSE)),(VLOOKUP((LEFT(D2807,2)),'Fed. Agency Identifier Table'!A$2:C$63,3,FALSE)))),"",(IF(ISERROR(VLOOKUP((LEFT(D2807,2)),'Fed. Agency Identifier Table'!A$2:C$63,3,FALSE)),(VLOOKUP((LEFT(D2807,1)),'Fed. Agency Identifier Table'!A$2:C$63,3,FALSE)),(VLOOKUP((LEFT(D2807,2)),'Fed. Agency Identifier Table'!A$2:C$63,3,FALSE)))))</f>
        <v/>
      </c>
      <c r="I2807" s="150" t="str">
        <f>IF(ISNUMBER(SEARCH("*.unk*",D2807)),"Other Federal Awards",IF(ISERROR(VLOOKUP(D2807,'CFDA Program Titles Table'!A$2:C$2607,3,FALSE)),"",VLOOKUP(D2807,'CFDA Program Titles Table'!A$2:C$2607,3,FALSE)))</f>
        <v/>
      </c>
      <c r="J2807" s="70"/>
      <c r="K2807" s="70"/>
      <c r="L2807" s="2"/>
      <c r="M2807" s="10"/>
      <c r="N2807" s="10"/>
      <c r="R2807" s="17"/>
      <c r="S2807" s="106" t="str">
        <f>IFERROR(IF(J2807="Y", "Research And Development Programs Cluster:", VLOOKUP(D2807,'Cluster Info'!$A$2:$B$113,2,FALSE)), "Non Cluster:")</f>
        <v>Non Cluster:</v>
      </c>
      <c r="T2807" s="106">
        <f t="shared" si="215"/>
        <v>0</v>
      </c>
      <c r="U2807" s="106">
        <f t="shared" si="217"/>
        <v>0</v>
      </c>
      <c r="V2807" s="106">
        <f t="shared" si="218"/>
        <v>0</v>
      </c>
      <c r="W2807" s="119">
        <f t="shared" si="216"/>
        <v>0</v>
      </c>
      <c r="X2807" s="106">
        <f t="shared" si="219"/>
        <v>0</v>
      </c>
    </row>
    <row r="2808" spans="1:24" ht="14">
      <c r="A2808" s="198"/>
      <c r="D2808" s="1"/>
      <c r="E2808" s="1"/>
      <c r="F2808" s="187"/>
      <c r="G2808" s="187"/>
      <c r="H2808" s="80" t="str">
        <f>IF(ISERROR(IF(ISERROR(VLOOKUP((LEFT(D2808,2)),'Fed. Agency Identifier Table'!A$2:C$63,3,FALSE)),(VLOOKUP((LEFT(D2808,1)),'Fed. Agency Identifier Table'!A$2:C$63,3,FALSE)),(VLOOKUP((LEFT(D2808,2)),'Fed. Agency Identifier Table'!A$2:C$63,3,FALSE)))),"",(IF(ISERROR(VLOOKUP((LEFT(D2808,2)),'Fed. Agency Identifier Table'!A$2:C$63,3,FALSE)),(VLOOKUP((LEFT(D2808,1)),'Fed. Agency Identifier Table'!A$2:C$63,3,FALSE)),(VLOOKUP((LEFT(D2808,2)),'Fed. Agency Identifier Table'!A$2:C$63,3,FALSE)))))</f>
        <v/>
      </c>
      <c r="I2808" s="150" t="str">
        <f>IF(ISNUMBER(SEARCH("*.unk*",D2808)),"Other Federal Awards",IF(ISERROR(VLOOKUP(D2808,'CFDA Program Titles Table'!A$2:C$2607,3,FALSE)),"",VLOOKUP(D2808,'CFDA Program Titles Table'!A$2:C$2607,3,FALSE)))</f>
        <v/>
      </c>
      <c r="J2808" s="70"/>
      <c r="K2808" s="70"/>
      <c r="L2808" s="2"/>
      <c r="M2808" s="10"/>
      <c r="N2808" s="10"/>
      <c r="R2808" s="17"/>
      <c r="S2808" s="106" t="str">
        <f>IFERROR(IF(J2808="Y", "Research And Development Programs Cluster:", VLOOKUP(D2808,'Cluster Info'!$A$2:$B$113,2,FALSE)), "Non Cluster:")</f>
        <v>Non Cluster:</v>
      </c>
      <c r="T2808" s="106">
        <f t="shared" si="215"/>
        <v>0</v>
      </c>
      <c r="U2808" s="106">
        <f t="shared" si="217"/>
        <v>0</v>
      </c>
      <c r="V2808" s="106">
        <f t="shared" si="218"/>
        <v>0</v>
      </c>
      <c r="W2808" s="119">
        <f t="shared" si="216"/>
        <v>0</v>
      </c>
      <c r="X2808" s="106">
        <f t="shared" si="219"/>
        <v>0</v>
      </c>
    </row>
    <row r="2809" spans="1:24" ht="14">
      <c r="A2809" s="198"/>
      <c r="D2809" s="1"/>
      <c r="E2809" s="1"/>
      <c r="F2809" s="187"/>
      <c r="G2809" s="187"/>
      <c r="H2809" s="80" t="str">
        <f>IF(ISERROR(IF(ISERROR(VLOOKUP((LEFT(D2809,2)),'Fed. Agency Identifier Table'!A$2:C$63,3,FALSE)),(VLOOKUP((LEFT(D2809,1)),'Fed. Agency Identifier Table'!A$2:C$63,3,FALSE)),(VLOOKUP((LEFT(D2809,2)),'Fed. Agency Identifier Table'!A$2:C$63,3,FALSE)))),"",(IF(ISERROR(VLOOKUP((LEFT(D2809,2)),'Fed. Agency Identifier Table'!A$2:C$63,3,FALSE)),(VLOOKUP((LEFT(D2809,1)),'Fed. Agency Identifier Table'!A$2:C$63,3,FALSE)),(VLOOKUP((LEFT(D2809,2)),'Fed. Agency Identifier Table'!A$2:C$63,3,FALSE)))))</f>
        <v/>
      </c>
      <c r="I2809" s="150" t="str">
        <f>IF(ISNUMBER(SEARCH("*.unk*",D2809)),"Other Federal Awards",IF(ISERROR(VLOOKUP(D2809,'CFDA Program Titles Table'!A$2:C$2607,3,FALSE)),"",VLOOKUP(D2809,'CFDA Program Titles Table'!A$2:C$2607,3,FALSE)))</f>
        <v/>
      </c>
      <c r="J2809" s="70"/>
      <c r="K2809" s="70"/>
      <c r="L2809" s="2"/>
      <c r="M2809" s="10"/>
      <c r="N2809" s="10"/>
      <c r="R2809" s="17"/>
      <c r="S2809" s="106" t="str">
        <f>IFERROR(IF(J2809="Y", "Research And Development Programs Cluster:", VLOOKUP(D2809,'Cluster Info'!$A$2:$B$113,2,FALSE)), "Non Cluster:")</f>
        <v>Non Cluster:</v>
      </c>
      <c r="T2809" s="106">
        <f t="shared" si="215"/>
        <v>0</v>
      </c>
      <c r="U2809" s="106">
        <f t="shared" si="217"/>
        <v>0</v>
      </c>
      <c r="V2809" s="106">
        <f t="shared" si="218"/>
        <v>0</v>
      </c>
      <c r="W2809" s="119">
        <f t="shared" si="216"/>
        <v>0</v>
      </c>
      <c r="X2809" s="106">
        <f t="shared" si="219"/>
        <v>0</v>
      </c>
    </row>
    <row r="2810" spans="1:24" ht="14">
      <c r="A2810" s="198"/>
      <c r="D2810" s="1"/>
      <c r="E2810" s="1"/>
      <c r="F2810" s="187"/>
      <c r="G2810" s="187"/>
      <c r="H2810" s="80" t="str">
        <f>IF(ISERROR(IF(ISERROR(VLOOKUP((LEFT(D2810,2)),'Fed. Agency Identifier Table'!A$2:C$63,3,FALSE)),(VLOOKUP((LEFT(D2810,1)),'Fed. Agency Identifier Table'!A$2:C$63,3,FALSE)),(VLOOKUP((LEFT(D2810,2)),'Fed. Agency Identifier Table'!A$2:C$63,3,FALSE)))),"",(IF(ISERROR(VLOOKUP((LEFT(D2810,2)),'Fed. Agency Identifier Table'!A$2:C$63,3,FALSE)),(VLOOKUP((LEFT(D2810,1)),'Fed. Agency Identifier Table'!A$2:C$63,3,FALSE)),(VLOOKUP((LEFT(D2810,2)),'Fed. Agency Identifier Table'!A$2:C$63,3,FALSE)))))</f>
        <v/>
      </c>
      <c r="I2810" s="150" t="str">
        <f>IF(ISNUMBER(SEARCH("*.unk*",D2810)),"Other Federal Awards",IF(ISERROR(VLOOKUP(D2810,'CFDA Program Titles Table'!A$2:C$2607,3,FALSE)),"",VLOOKUP(D2810,'CFDA Program Titles Table'!A$2:C$2607,3,FALSE)))</f>
        <v/>
      </c>
      <c r="J2810" s="70"/>
      <c r="K2810" s="70"/>
      <c r="L2810" s="2"/>
      <c r="M2810" s="10"/>
      <c r="N2810" s="10"/>
      <c r="R2810" s="17"/>
      <c r="S2810" s="106" t="str">
        <f>IFERROR(IF(J2810="Y", "Research And Development Programs Cluster:", VLOOKUP(D2810,'Cluster Info'!$A$2:$B$113,2,FALSE)), "Non Cluster:")</f>
        <v>Non Cluster:</v>
      </c>
      <c r="T2810" s="106">
        <f t="shared" si="215"/>
        <v>0</v>
      </c>
      <c r="U2810" s="106">
        <f t="shared" si="217"/>
        <v>0</v>
      </c>
      <c r="V2810" s="106">
        <f t="shared" si="218"/>
        <v>0</v>
      </c>
      <c r="W2810" s="119">
        <f t="shared" si="216"/>
        <v>0</v>
      </c>
      <c r="X2810" s="106">
        <f t="shared" si="219"/>
        <v>0</v>
      </c>
    </row>
    <row r="2811" spans="1:24" ht="14">
      <c r="A2811" s="198"/>
      <c r="D2811" s="1"/>
      <c r="E2811" s="1"/>
      <c r="F2811" s="187"/>
      <c r="G2811" s="187"/>
      <c r="H2811" s="80" t="str">
        <f>IF(ISERROR(IF(ISERROR(VLOOKUP((LEFT(D2811,2)),'Fed. Agency Identifier Table'!A$2:C$63,3,FALSE)),(VLOOKUP((LEFT(D2811,1)),'Fed. Agency Identifier Table'!A$2:C$63,3,FALSE)),(VLOOKUP((LEFT(D2811,2)),'Fed. Agency Identifier Table'!A$2:C$63,3,FALSE)))),"",(IF(ISERROR(VLOOKUP((LEFT(D2811,2)),'Fed. Agency Identifier Table'!A$2:C$63,3,FALSE)),(VLOOKUP((LEFT(D2811,1)),'Fed. Agency Identifier Table'!A$2:C$63,3,FALSE)),(VLOOKUP((LEFT(D2811,2)),'Fed. Agency Identifier Table'!A$2:C$63,3,FALSE)))))</f>
        <v/>
      </c>
      <c r="I2811" s="150" t="str">
        <f>IF(ISNUMBER(SEARCH("*.unk*",D2811)),"Other Federal Awards",IF(ISERROR(VLOOKUP(D2811,'CFDA Program Titles Table'!A$2:C$2607,3,FALSE)),"",VLOOKUP(D2811,'CFDA Program Titles Table'!A$2:C$2607,3,FALSE)))</f>
        <v/>
      </c>
      <c r="J2811" s="70"/>
      <c r="K2811" s="70"/>
      <c r="L2811" s="2"/>
      <c r="M2811" s="10"/>
      <c r="N2811" s="10"/>
      <c r="R2811" s="17"/>
      <c r="S2811" s="106" t="str">
        <f>IFERROR(IF(J2811="Y", "Research And Development Programs Cluster:", VLOOKUP(D2811,'Cluster Info'!$A$2:$B$113,2,FALSE)), "Non Cluster:")</f>
        <v>Non Cluster:</v>
      </c>
      <c r="T2811" s="106">
        <f t="shared" si="215"/>
        <v>0</v>
      </c>
      <c r="U2811" s="106">
        <f t="shared" si="217"/>
        <v>0</v>
      </c>
      <c r="V2811" s="106">
        <f t="shared" si="218"/>
        <v>0</v>
      </c>
      <c r="W2811" s="119">
        <f t="shared" si="216"/>
        <v>0</v>
      </c>
      <c r="X2811" s="106">
        <f t="shared" si="219"/>
        <v>0</v>
      </c>
    </row>
    <row r="2812" spans="1:24" ht="14">
      <c r="A2812" s="198"/>
      <c r="D2812" s="1"/>
      <c r="E2812" s="1"/>
      <c r="F2812" s="187"/>
      <c r="G2812" s="187"/>
      <c r="H2812" s="80" t="str">
        <f>IF(ISERROR(IF(ISERROR(VLOOKUP((LEFT(D2812,2)),'Fed. Agency Identifier Table'!A$2:C$63,3,FALSE)),(VLOOKUP((LEFT(D2812,1)),'Fed. Agency Identifier Table'!A$2:C$63,3,FALSE)),(VLOOKUP((LEFT(D2812,2)),'Fed. Agency Identifier Table'!A$2:C$63,3,FALSE)))),"",(IF(ISERROR(VLOOKUP((LEFT(D2812,2)),'Fed. Agency Identifier Table'!A$2:C$63,3,FALSE)),(VLOOKUP((LEFT(D2812,1)),'Fed. Agency Identifier Table'!A$2:C$63,3,FALSE)),(VLOOKUP((LEFT(D2812,2)),'Fed. Agency Identifier Table'!A$2:C$63,3,FALSE)))))</f>
        <v/>
      </c>
      <c r="I2812" s="150" t="str">
        <f>IF(ISNUMBER(SEARCH("*.unk*",D2812)),"Other Federal Awards",IF(ISERROR(VLOOKUP(D2812,'CFDA Program Titles Table'!A$2:C$2607,3,FALSE)),"",VLOOKUP(D2812,'CFDA Program Titles Table'!A$2:C$2607,3,FALSE)))</f>
        <v/>
      </c>
      <c r="J2812" s="70"/>
      <c r="K2812" s="70"/>
      <c r="L2812" s="2"/>
      <c r="M2812" s="10"/>
      <c r="N2812" s="10"/>
      <c r="R2812" s="17"/>
      <c r="S2812" s="106" t="str">
        <f>IFERROR(IF(J2812="Y", "Research And Development Programs Cluster:", VLOOKUP(D2812,'Cluster Info'!$A$2:$B$113,2,FALSE)), "Non Cluster:")</f>
        <v>Non Cluster:</v>
      </c>
      <c r="T2812" s="106">
        <f t="shared" si="215"/>
        <v>0</v>
      </c>
      <c r="U2812" s="106">
        <f t="shared" si="217"/>
        <v>0</v>
      </c>
      <c r="V2812" s="106">
        <f t="shared" si="218"/>
        <v>0</v>
      </c>
      <c r="W2812" s="119">
        <f t="shared" si="216"/>
        <v>0</v>
      </c>
      <c r="X2812" s="106">
        <f t="shared" si="219"/>
        <v>0</v>
      </c>
    </row>
    <row r="2813" spans="1:24" ht="14">
      <c r="A2813" s="198"/>
      <c r="D2813" s="1"/>
      <c r="E2813" s="1"/>
      <c r="F2813" s="187"/>
      <c r="G2813" s="187"/>
      <c r="H2813" s="80" t="str">
        <f>IF(ISERROR(IF(ISERROR(VLOOKUP((LEFT(D2813,2)),'Fed. Agency Identifier Table'!A$2:C$63,3,FALSE)),(VLOOKUP((LEFT(D2813,1)),'Fed. Agency Identifier Table'!A$2:C$63,3,FALSE)),(VLOOKUP((LEFT(D2813,2)),'Fed. Agency Identifier Table'!A$2:C$63,3,FALSE)))),"",(IF(ISERROR(VLOOKUP((LEFT(D2813,2)),'Fed. Agency Identifier Table'!A$2:C$63,3,FALSE)),(VLOOKUP((LEFT(D2813,1)),'Fed. Agency Identifier Table'!A$2:C$63,3,FALSE)),(VLOOKUP((LEFT(D2813,2)),'Fed. Agency Identifier Table'!A$2:C$63,3,FALSE)))))</f>
        <v/>
      </c>
      <c r="I2813" s="150" t="str">
        <f>IF(ISNUMBER(SEARCH("*.unk*",D2813)),"Other Federal Awards",IF(ISERROR(VLOOKUP(D2813,'CFDA Program Titles Table'!A$2:C$2607,3,FALSE)),"",VLOOKUP(D2813,'CFDA Program Titles Table'!A$2:C$2607,3,FALSE)))</f>
        <v/>
      </c>
      <c r="J2813" s="70"/>
      <c r="K2813" s="70"/>
      <c r="L2813" s="2"/>
      <c r="M2813" s="10"/>
      <c r="N2813" s="10"/>
      <c r="R2813" s="17"/>
      <c r="S2813" s="106" t="str">
        <f>IFERROR(IF(J2813="Y", "Research And Development Programs Cluster:", VLOOKUP(D2813,'Cluster Info'!$A$2:$B$113,2,FALSE)), "Non Cluster:")</f>
        <v>Non Cluster:</v>
      </c>
      <c r="T2813" s="106">
        <f t="shared" si="215"/>
        <v>0</v>
      </c>
      <c r="U2813" s="106">
        <f t="shared" si="217"/>
        <v>0</v>
      </c>
      <c r="V2813" s="106">
        <f t="shared" si="218"/>
        <v>0</v>
      </c>
      <c r="W2813" s="119">
        <f t="shared" si="216"/>
        <v>0</v>
      </c>
      <c r="X2813" s="106">
        <f t="shared" si="219"/>
        <v>0</v>
      </c>
    </row>
    <row r="2814" spans="1:24" ht="14">
      <c r="A2814" s="198"/>
      <c r="D2814" s="1"/>
      <c r="E2814" s="1"/>
      <c r="F2814" s="187"/>
      <c r="G2814" s="187"/>
      <c r="H2814" s="80" t="str">
        <f>IF(ISERROR(IF(ISERROR(VLOOKUP((LEFT(D2814,2)),'Fed. Agency Identifier Table'!A$2:C$63,3,FALSE)),(VLOOKUP((LEFT(D2814,1)),'Fed. Agency Identifier Table'!A$2:C$63,3,FALSE)),(VLOOKUP((LEFT(D2814,2)),'Fed. Agency Identifier Table'!A$2:C$63,3,FALSE)))),"",(IF(ISERROR(VLOOKUP((LEFT(D2814,2)),'Fed. Agency Identifier Table'!A$2:C$63,3,FALSE)),(VLOOKUP((LEFT(D2814,1)),'Fed. Agency Identifier Table'!A$2:C$63,3,FALSE)),(VLOOKUP((LEFT(D2814,2)),'Fed. Agency Identifier Table'!A$2:C$63,3,FALSE)))))</f>
        <v/>
      </c>
      <c r="I2814" s="150" t="str">
        <f>IF(ISNUMBER(SEARCH("*.unk*",D2814)),"Other Federal Awards",IF(ISERROR(VLOOKUP(D2814,'CFDA Program Titles Table'!A$2:C$2607,3,FALSE)),"",VLOOKUP(D2814,'CFDA Program Titles Table'!A$2:C$2607,3,FALSE)))</f>
        <v/>
      </c>
      <c r="J2814" s="70"/>
      <c r="K2814" s="70"/>
      <c r="L2814" s="2"/>
      <c r="M2814" s="10"/>
      <c r="N2814" s="10"/>
      <c r="R2814" s="17"/>
      <c r="S2814" s="106" t="str">
        <f>IFERROR(IF(J2814="Y", "Research And Development Programs Cluster:", VLOOKUP(D2814,'Cluster Info'!$A$2:$B$113,2,FALSE)), "Non Cluster:")</f>
        <v>Non Cluster:</v>
      </c>
      <c r="T2814" s="106">
        <f t="shared" si="215"/>
        <v>0</v>
      </c>
      <c r="U2814" s="106">
        <f t="shared" si="217"/>
        <v>0</v>
      </c>
      <c r="V2814" s="106">
        <f t="shared" si="218"/>
        <v>0</v>
      </c>
      <c r="W2814" s="119">
        <f t="shared" si="216"/>
        <v>0</v>
      </c>
      <c r="X2814" s="106">
        <f t="shared" si="219"/>
        <v>0</v>
      </c>
    </row>
    <row r="2815" spans="1:24" ht="14">
      <c r="A2815" s="198"/>
      <c r="D2815" s="1"/>
      <c r="E2815" s="1"/>
      <c r="F2815" s="187"/>
      <c r="G2815" s="187"/>
      <c r="H2815" s="80" t="str">
        <f>IF(ISERROR(IF(ISERROR(VLOOKUP((LEFT(D2815,2)),'Fed. Agency Identifier Table'!A$2:C$63,3,FALSE)),(VLOOKUP((LEFT(D2815,1)),'Fed. Agency Identifier Table'!A$2:C$63,3,FALSE)),(VLOOKUP((LEFT(D2815,2)),'Fed. Agency Identifier Table'!A$2:C$63,3,FALSE)))),"",(IF(ISERROR(VLOOKUP((LEFT(D2815,2)),'Fed. Agency Identifier Table'!A$2:C$63,3,FALSE)),(VLOOKUP((LEFT(D2815,1)),'Fed. Agency Identifier Table'!A$2:C$63,3,FALSE)),(VLOOKUP((LEFT(D2815,2)),'Fed. Agency Identifier Table'!A$2:C$63,3,FALSE)))))</f>
        <v/>
      </c>
      <c r="I2815" s="150" t="str">
        <f>IF(ISNUMBER(SEARCH("*.unk*",D2815)),"Other Federal Awards",IF(ISERROR(VLOOKUP(D2815,'CFDA Program Titles Table'!A$2:C$2607,3,FALSE)),"",VLOOKUP(D2815,'CFDA Program Titles Table'!A$2:C$2607,3,FALSE)))</f>
        <v/>
      </c>
      <c r="J2815" s="70"/>
      <c r="K2815" s="70"/>
      <c r="L2815" s="2"/>
      <c r="M2815" s="10"/>
      <c r="N2815" s="10"/>
      <c r="R2815" s="17"/>
      <c r="S2815" s="106" t="str">
        <f>IFERROR(IF(J2815="Y", "Research And Development Programs Cluster:", VLOOKUP(D2815,'Cluster Info'!$A$2:$B$113,2,FALSE)), "Non Cluster:")</f>
        <v>Non Cluster:</v>
      </c>
      <c r="T2815" s="106">
        <f t="shared" si="215"/>
        <v>0</v>
      </c>
      <c r="U2815" s="106">
        <f t="shared" si="217"/>
        <v>0</v>
      </c>
      <c r="V2815" s="106">
        <f t="shared" si="218"/>
        <v>0</v>
      </c>
      <c r="W2815" s="119">
        <f t="shared" si="216"/>
        <v>0</v>
      </c>
      <c r="X2815" s="106">
        <f t="shared" si="219"/>
        <v>0</v>
      </c>
    </row>
    <row r="2816" spans="1:24" ht="14">
      <c r="A2816" s="198"/>
      <c r="D2816" s="1"/>
      <c r="E2816" s="1"/>
      <c r="F2816" s="187"/>
      <c r="G2816" s="187"/>
      <c r="H2816" s="80" t="str">
        <f>IF(ISERROR(IF(ISERROR(VLOOKUP((LEFT(D2816,2)),'Fed. Agency Identifier Table'!A$2:C$63,3,FALSE)),(VLOOKUP((LEFT(D2816,1)),'Fed. Agency Identifier Table'!A$2:C$63,3,FALSE)),(VLOOKUP((LEFT(D2816,2)),'Fed. Agency Identifier Table'!A$2:C$63,3,FALSE)))),"",(IF(ISERROR(VLOOKUP((LEFT(D2816,2)),'Fed. Agency Identifier Table'!A$2:C$63,3,FALSE)),(VLOOKUP((LEFT(D2816,1)),'Fed. Agency Identifier Table'!A$2:C$63,3,FALSE)),(VLOOKUP((LEFT(D2816,2)),'Fed. Agency Identifier Table'!A$2:C$63,3,FALSE)))))</f>
        <v/>
      </c>
      <c r="I2816" s="150" t="str">
        <f>IF(ISNUMBER(SEARCH("*.unk*",D2816)),"Other Federal Awards",IF(ISERROR(VLOOKUP(D2816,'CFDA Program Titles Table'!A$2:C$2607,3,FALSE)),"",VLOOKUP(D2816,'CFDA Program Titles Table'!A$2:C$2607,3,FALSE)))</f>
        <v/>
      </c>
      <c r="J2816" s="70"/>
      <c r="K2816" s="70"/>
      <c r="L2816" s="2"/>
      <c r="M2816" s="10"/>
      <c r="N2816" s="10"/>
      <c r="R2816" s="17"/>
      <c r="S2816" s="106" t="str">
        <f>IFERROR(IF(J2816="Y", "Research And Development Programs Cluster:", VLOOKUP(D2816,'Cluster Info'!$A$2:$B$113,2,FALSE)), "Non Cluster:")</f>
        <v>Non Cluster:</v>
      </c>
      <c r="T2816" s="106">
        <f t="shared" si="215"/>
        <v>0</v>
      </c>
      <c r="U2816" s="106">
        <f t="shared" si="217"/>
        <v>0</v>
      </c>
      <c r="V2816" s="106">
        <f t="shared" si="218"/>
        <v>0</v>
      </c>
      <c r="W2816" s="119">
        <f t="shared" si="216"/>
        <v>0</v>
      </c>
      <c r="X2816" s="106">
        <f t="shared" si="219"/>
        <v>0</v>
      </c>
    </row>
    <row r="2817" spans="1:24" ht="14">
      <c r="A2817" s="198"/>
      <c r="D2817" s="1"/>
      <c r="E2817" s="1"/>
      <c r="F2817" s="187"/>
      <c r="G2817" s="187"/>
      <c r="H2817" s="80" t="str">
        <f>IF(ISERROR(IF(ISERROR(VLOOKUP((LEFT(D2817,2)),'Fed. Agency Identifier Table'!A$2:C$63,3,FALSE)),(VLOOKUP((LEFT(D2817,1)),'Fed. Agency Identifier Table'!A$2:C$63,3,FALSE)),(VLOOKUP((LEFT(D2817,2)),'Fed. Agency Identifier Table'!A$2:C$63,3,FALSE)))),"",(IF(ISERROR(VLOOKUP((LEFT(D2817,2)),'Fed. Agency Identifier Table'!A$2:C$63,3,FALSE)),(VLOOKUP((LEFT(D2817,1)),'Fed. Agency Identifier Table'!A$2:C$63,3,FALSE)),(VLOOKUP((LEFT(D2817,2)),'Fed. Agency Identifier Table'!A$2:C$63,3,FALSE)))))</f>
        <v/>
      </c>
      <c r="I2817" s="150" t="str">
        <f>IF(ISNUMBER(SEARCH("*.unk*",D2817)),"Other Federal Awards",IF(ISERROR(VLOOKUP(D2817,'CFDA Program Titles Table'!A$2:C$2607,3,FALSE)),"",VLOOKUP(D2817,'CFDA Program Titles Table'!A$2:C$2607,3,FALSE)))</f>
        <v/>
      </c>
      <c r="J2817" s="70"/>
      <c r="K2817" s="70"/>
      <c r="L2817" s="2"/>
      <c r="M2817" s="10"/>
      <c r="N2817" s="10"/>
      <c r="R2817" s="17"/>
      <c r="S2817" s="106" t="str">
        <f>IFERROR(IF(J2817="Y", "Research And Development Programs Cluster:", VLOOKUP(D2817,'Cluster Info'!$A$2:$B$113,2,FALSE)), "Non Cluster:")</f>
        <v>Non Cluster:</v>
      </c>
      <c r="T2817" s="106">
        <f t="shared" si="215"/>
        <v>0</v>
      </c>
      <c r="U2817" s="106">
        <f t="shared" si="217"/>
        <v>0</v>
      </c>
      <c r="V2817" s="106">
        <f t="shared" si="218"/>
        <v>0</v>
      </c>
      <c r="W2817" s="119">
        <f t="shared" si="216"/>
        <v>0</v>
      </c>
      <c r="X2817" s="106">
        <f t="shared" si="219"/>
        <v>0</v>
      </c>
    </row>
    <row r="2818" spans="1:24" ht="14">
      <c r="A2818" s="198"/>
      <c r="D2818" s="1"/>
      <c r="E2818" s="1"/>
      <c r="F2818" s="187"/>
      <c r="G2818" s="187"/>
      <c r="H2818" s="80" t="str">
        <f>IF(ISERROR(IF(ISERROR(VLOOKUP((LEFT(D2818,2)),'Fed. Agency Identifier Table'!A$2:C$63,3,FALSE)),(VLOOKUP((LEFT(D2818,1)),'Fed. Agency Identifier Table'!A$2:C$63,3,FALSE)),(VLOOKUP((LEFT(D2818,2)),'Fed. Agency Identifier Table'!A$2:C$63,3,FALSE)))),"",(IF(ISERROR(VLOOKUP((LEFT(D2818,2)),'Fed. Agency Identifier Table'!A$2:C$63,3,FALSE)),(VLOOKUP((LEFT(D2818,1)),'Fed. Agency Identifier Table'!A$2:C$63,3,FALSE)),(VLOOKUP((LEFT(D2818,2)),'Fed. Agency Identifier Table'!A$2:C$63,3,FALSE)))))</f>
        <v/>
      </c>
      <c r="I2818" s="150" t="str">
        <f>IF(ISNUMBER(SEARCH("*.unk*",D2818)),"Other Federal Awards",IF(ISERROR(VLOOKUP(D2818,'CFDA Program Titles Table'!A$2:C$2607,3,FALSE)),"",VLOOKUP(D2818,'CFDA Program Titles Table'!A$2:C$2607,3,FALSE)))</f>
        <v/>
      </c>
      <c r="J2818" s="70"/>
      <c r="K2818" s="70"/>
      <c r="L2818" s="2"/>
      <c r="M2818" s="10"/>
      <c r="N2818" s="10"/>
      <c r="R2818" s="17"/>
      <c r="S2818" s="106" t="str">
        <f>IFERROR(IF(J2818="Y", "Research And Development Programs Cluster:", VLOOKUP(D2818,'Cluster Info'!$A$2:$B$113,2,FALSE)), "Non Cluster:")</f>
        <v>Non Cluster:</v>
      </c>
      <c r="T2818" s="106">
        <f t="shared" ref="T2818:T2881" si="220">IF(E2818="Y","ARRA - "&amp;N2818, N2818)</f>
        <v>0</v>
      </c>
      <c r="U2818" s="106">
        <f t="shared" si="217"/>
        <v>0</v>
      </c>
      <c r="V2818" s="106">
        <f t="shared" si="218"/>
        <v>0</v>
      </c>
      <c r="W2818" s="119">
        <f t="shared" ref="W2818:W2881" si="221">IF(AND(J2818="Y",I2818="Other Federal Awards"),(LEFT(D2818,2)&amp;".RD"),D2818)</f>
        <v>0</v>
      </c>
      <c r="X2818" s="106">
        <f t="shared" si="219"/>
        <v>0</v>
      </c>
    </row>
    <row r="2819" spans="1:24" ht="14">
      <c r="A2819" s="198"/>
      <c r="D2819" s="1"/>
      <c r="E2819" s="1"/>
      <c r="F2819" s="187"/>
      <c r="G2819" s="187"/>
      <c r="H2819" s="80" t="str">
        <f>IF(ISERROR(IF(ISERROR(VLOOKUP((LEFT(D2819,2)),'Fed. Agency Identifier Table'!A$2:C$63,3,FALSE)),(VLOOKUP((LEFT(D2819,1)),'Fed. Agency Identifier Table'!A$2:C$63,3,FALSE)),(VLOOKUP((LEFT(D2819,2)),'Fed. Agency Identifier Table'!A$2:C$63,3,FALSE)))),"",(IF(ISERROR(VLOOKUP((LEFT(D2819,2)),'Fed. Agency Identifier Table'!A$2:C$63,3,FALSE)),(VLOOKUP((LEFT(D2819,1)),'Fed. Agency Identifier Table'!A$2:C$63,3,FALSE)),(VLOOKUP((LEFT(D2819,2)),'Fed. Agency Identifier Table'!A$2:C$63,3,FALSE)))))</f>
        <v/>
      </c>
      <c r="I2819" s="150" t="str">
        <f>IF(ISNUMBER(SEARCH("*.unk*",D2819)),"Other Federal Awards",IF(ISERROR(VLOOKUP(D2819,'CFDA Program Titles Table'!A$2:C$2607,3,FALSE)),"",VLOOKUP(D2819,'CFDA Program Titles Table'!A$2:C$2607,3,FALSE)))</f>
        <v/>
      </c>
      <c r="J2819" s="70"/>
      <c r="K2819" s="70"/>
      <c r="L2819" s="2"/>
      <c r="M2819" s="10"/>
      <c r="N2819" s="10"/>
      <c r="R2819" s="17"/>
      <c r="S2819" s="106" t="str">
        <f>IFERROR(IF(J2819="Y", "Research And Development Programs Cluster:", VLOOKUP(D2819,'Cluster Info'!$A$2:$B$113,2,FALSE)), "Non Cluster:")</f>
        <v>Non Cluster:</v>
      </c>
      <c r="T2819" s="106">
        <f t="shared" si="220"/>
        <v>0</v>
      </c>
      <c r="U2819" s="106">
        <f t="shared" ref="U2819:U2882" si="222">IF(F2819="Y","COVID-19 - "&amp;N2819, N2819)</f>
        <v>0</v>
      </c>
      <c r="V2819" s="106">
        <f t="shared" ref="V2819:V2882" si="223">IF(G2819="Y","ARP - "&amp;N2819, N2819)</f>
        <v>0</v>
      </c>
      <c r="W2819" s="119">
        <f t="shared" si="221"/>
        <v>0</v>
      </c>
      <c r="X2819" s="106">
        <f t="shared" ref="X2819:X2882" si="224">O2819-P2819</f>
        <v>0</v>
      </c>
    </row>
    <row r="2820" spans="1:24" ht="14">
      <c r="A2820" s="198"/>
      <c r="D2820" s="1"/>
      <c r="E2820" s="1"/>
      <c r="F2820" s="187"/>
      <c r="G2820" s="187"/>
      <c r="H2820" s="80" t="str">
        <f>IF(ISERROR(IF(ISERROR(VLOOKUP((LEFT(D2820,2)),'Fed. Agency Identifier Table'!A$2:C$63,3,FALSE)),(VLOOKUP((LEFT(D2820,1)),'Fed. Agency Identifier Table'!A$2:C$63,3,FALSE)),(VLOOKUP((LEFT(D2820,2)),'Fed. Agency Identifier Table'!A$2:C$63,3,FALSE)))),"",(IF(ISERROR(VLOOKUP((LEFT(D2820,2)),'Fed. Agency Identifier Table'!A$2:C$63,3,FALSE)),(VLOOKUP((LEFT(D2820,1)),'Fed. Agency Identifier Table'!A$2:C$63,3,FALSE)),(VLOOKUP((LEFT(D2820,2)),'Fed. Agency Identifier Table'!A$2:C$63,3,FALSE)))))</f>
        <v/>
      </c>
      <c r="I2820" s="150" t="str">
        <f>IF(ISNUMBER(SEARCH("*.unk*",D2820)),"Other Federal Awards",IF(ISERROR(VLOOKUP(D2820,'CFDA Program Titles Table'!A$2:C$2607,3,FALSE)),"",VLOOKUP(D2820,'CFDA Program Titles Table'!A$2:C$2607,3,FALSE)))</f>
        <v/>
      </c>
      <c r="J2820" s="70"/>
      <c r="K2820" s="70"/>
      <c r="L2820" s="2"/>
      <c r="M2820" s="10"/>
      <c r="N2820" s="10"/>
      <c r="R2820" s="17"/>
      <c r="S2820" s="106" t="str">
        <f>IFERROR(IF(J2820="Y", "Research And Development Programs Cluster:", VLOOKUP(D2820,'Cluster Info'!$A$2:$B$113,2,FALSE)), "Non Cluster:")</f>
        <v>Non Cluster:</v>
      </c>
      <c r="T2820" s="106">
        <f t="shared" si="220"/>
        <v>0</v>
      </c>
      <c r="U2820" s="106">
        <f t="shared" si="222"/>
        <v>0</v>
      </c>
      <c r="V2820" s="106">
        <f t="shared" si="223"/>
        <v>0</v>
      </c>
      <c r="W2820" s="119">
        <f t="shared" si="221"/>
        <v>0</v>
      </c>
      <c r="X2820" s="106">
        <f t="shared" si="224"/>
        <v>0</v>
      </c>
    </row>
    <row r="2821" spans="1:24" ht="14">
      <c r="A2821" s="198"/>
      <c r="D2821" s="1"/>
      <c r="E2821" s="1"/>
      <c r="F2821" s="187"/>
      <c r="G2821" s="187"/>
      <c r="H2821" s="80" t="str">
        <f>IF(ISERROR(IF(ISERROR(VLOOKUP((LEFT(D2821,2)),'Fed. Agency Identifier Table'!A$2:C$63,3,FALSE)),(VLOOKUP((LEFT(D2821,1)),'Fed. Agency Identifier Table'!A$2:C$63,3,FALSE)),(VLOOKUP((LEFT(D2821,2)),'Fed. Agency Identifier Table'!A$2:C$63,3,FALSE)))),"",(IF(ISERROR(VLOOKUP((LEFT(D2821,2)),'Fed. Agency Identifier Table'!A$2:C$63,3,FALSE)),(VLOOKUP((LEFT(D2821,1)),'Fed. Agency Identifier Table'!A$2:C$63,3,FALSE)),(VLOOKUP((LEFT(D2821,2)),'Fed. Agency Identifier Table'!A$2:C$63,3,FALSE)))))</f>
        <v/>
      </c>
      <c r="I2821" s="150" t="str">
        <f>IF(ISNUMBER(SEARCH("*.unk*",D2821)),"Other Federal Awards",IF(ISERROR(VLOOKUP(D2821,'CFDA Program Titles Table'!A$2:C$2607,3,FALSE)),"",VLOOKUP(D2821,'CFDA Program Titles Table'!A$2:C$2607,3,FALSE)))</f>
        <v/>
      </c>
      <c r="J2821" s="70"/>
      <c r="K2821" s="70"/>
      <c r="L2821" s="2"/>
      <c r="M2821" s="10"/>
      <c r="N2821" s="10"/>
      <c r="R2821" s="17"/>
      <c r="S2821" s="106" t="str">
        <f>IFERROR(IF(J2821="Y", "Research And Development Programs Cluster:", VLOOKUP(D2821,'Cluster Info'!$A$2:$B$113,2,FALSE)), "Non Cluster:")</f>
        <v>Non Cluster:</v>
      </c>
      <c r="T2821" s="106">
        <f t="shared" si="220"/>
        <v>0</v>
      </c>
      <c r="U2821" s="106">
        <f t="shared" si="222"/>
        <v>0</v>
      </c>
      <c r="V2821" s="106">
        <f t="shared" si="223"/>
        <v>0</v>
      </c>
      <c r="W2821" s="119">
        <f t="shared" si="221"/>
        <v>0</v>
      </c>
      <c r="X2821" s="106">
        <f t="shared" si="224"/>
        <v>0</v>
      </c>
    </row>
    <row r="2822" spans="1:24" ht="14">
      <c r="A2822" s="198"/>
      <c r="D2822" s="1"/>
      <c r="E2822" s="1"/>
      <c r="F2822" s="187"/>
      <c r="G2822" s="187"/>
      <c r="H2822" s="80" t="str">
        <f>IF(ISERROR(IF(ISERROR(VLOOKUP((LEFT(D2822,2)),'Fed. Agency Identifier Table'!A$2:C$63,3,FALSE)),(VLOOKUP((LEFT(D2822,1)),'Fed. Agency Identifier Table'!A$2:C$63,3,FALSE)),(VLOOKUP((LEFT(D2822,2)),'Fed. Agency Identifier Table'!A$2:C$63,3,FALSE)))),"",(IF(ISERROR(VLOOKUP((LEFT(D2822,2)),'Fed. Agency Identifier Table'!A$2:C$63,3,FALSE)),(VLOOKUP((LEFT(D2822,1)),'Fed. Agency Identifier Table'!A$2:C$63,3,FALSE)),(VLOOKUP((LEFT(D2822,2)),'Fed. Agency Identifier Table'!A$2:C$63,3,FALSE)))))</f>
        <v/>
      </c>
      <c r="I2822" s="150" t="str">
        <f>IF(ISNUMBER(SEARCH("*.unk*",D2822)),"Other Federal Awards",IF(ISERROR(VLOOKUP(D2822,'CFDA Program Titles Table'!A$2:C$2607,3,FALSE)),"",VLOOKUP(D2822,'CFDA Program Titles Table'!A$2:C$2607,3,FALSE)))</f>
        <v/>
      </c>
      <c r="J2822" s="70"/>
      <c r="K2822" s="70"/>
      <c r="L2822" s="2"/>
      <c r="M2822" s="10"/>
      <c r="N2822" s="10"/>
      <c r="R2822" s="17"/>
      <c r="S2822" s="106" t="str">
        <f>IFERROR(IF(J2822="Y", "Research And Development Programs Cluster:", VLOOKUP(D2822,'Cluster Info'!$A$2:$B$113,2,FALSE)), "Non Cluster:")</f>
        <v>Non Cluster:</v>
      </c>
      <c r="T2822" s="106">
        <f t="shared" si="220"/>
        <v>0</v>
      </c>
      <c r="U2822" s="106">
        <f t="shared" si="222"/>
        <v>0</v>
      </c>
      <c r="V2822" s="106">
        <f t="shared" si="223"/>
        <v>0</v>
      </c>
      <c r="W2822" s="119">
        <f t="shared" si="221"/>
        <v>0</v>
      </c>
      <c r="X2822" s="106">
        <f t="shared" si="224"/>
        <v>0</v>
      </c>
    </row>
    <row r="2823" spans="1:24" ht="14">
      <c r="A2823" s="198"/>
      <c r="D2823" s="1"/>
      <c r="E2823" s="1"/>
      <c r="F2823" s="187"/>
      <c r="G2823" s="187"/>
      <c r="H2823" s="80" t="str">
        <f>IF(ISERROR(IF(ISERROR(VLOOKUP((LEFT(D2823,2)),'Fed. Agency Identifier Table'!A$2:C$63,3,FALSE)),(VLOOKUP((LEFT(D2823,1)),'Fed. Agency Identifier Table'!A$2:C$63,3,FALSE)),(VLOOKUP((LEFT(D2823,2)),'Fed. Agency Identifier Table'!A$2:C$63,3,FALSE)))),"",(IF(ISERROR(VLOOKUP((LEFT(D2823,2)),'Fed. Agency Identifier Table'!A$2:C$63,3,FALSE)),(VLOOKUP((LEFT(D2823,1)),'Fed. Agency Identifier Table'!A$2:C$63,3,FALSE)),(VLOOKUP((LEFT(D2823,2)),'Fed. Agency Identifier Table'!A$2:C$63,3,FALSE)))))</f>
        <v/>
      </c>
      <c r="I2823" s="150" t="str">
        <f>IF(ISNUMBER(SEARCH("*.unk*",D2823)),"Other Federal Awards",IF(ISERROR(VLOOKUP(D2823,'CFDA Program Titles Table'!A$2:C$2607,3,FALSE)),"",VLOOKUP(D2823,'CFDA Program Titles Table'!A$2:C$2607,3,FALSE)))</f>
        <v/>
      </c>
      <c r="J2823" s="70"/>
      <c r="K2823" s="70"/>
      <c r="L2823" s="2"/>
      <c r="M2823" s="10"/>
      <c r="N2823" s="10"/>
      <c r="R2823" s="17"/>
      <c r="S2823" s="106" t="str">
        <f>IFERROR(IF(J2823="Y", "Research And Development Programs Cluster:", VLOOKUP(D2823,'Cluster Info'!$A$2:$B$113,2,FALSE)), "Non Cluster:")</f>
        <v>Non Cluster:</v>
      </c>
      <c r="T2823" s="106">
        <f t="shared" si="220"/>
        <v>0</v>
      </c>
      <c r="U2823" s="106">
        <f t="shared" si="222"/>
        <v>0</v>
      </c>
      <c r="V2823" s="106">
        <f t="shared" si="223"/>
        <v>0</v>
      </c>
      <c r="W2823" s="119">
        <f t="shared" si="221"/>
        <v>0</v>
      </c>
      <c r="X2823" s="106">
        <f t="shared" si="224"/>
        <v>0</v>
      </c>
    </row>
    <row r="2824" spans="1:24" ht="14">
      <c r="A2824" s="198"/>
      <c r="D2824" s="1"/>
      <c r="E2824" s="1"/>
      <c r="F2824" s="187"/>
      <c r="G2824" s="187"/>
      <c r="H2824" s="80" t="str">
        <f>IF(ISERROR(IF(ISERROR(VLOOKUP((LEFT(D2824,2)),'Fed. Agency Identifier Table'!A$2:C$63,3,FALSE)),(VLOOKUP((LEFT(D2824,1)),'Fed. Agency Identifier Table'!A$2:C$63,3,FALSE)),(VLOOKUP((LEFT(D2824,2)),'Fed. Agency Identifier Table'!A$2:C$63,3,FALSE)))),"",(IF(ISERROR(VLOOKUP((LEFT(D2824,2)),'Fed. Agency Identifier Table'!A$2:C$63,3,FALSE)),(VLOOKUP((LEFT(D2824,1)),'Fed. Agency Identifier Table'!A$2:C$63,3,FALSE)),(VLOOKUP((LEFT(D2824,2)),'Fed. Agency Identifier Table'!A$2:C$63,3,FALSE)))))</f>
        <v/>
      </c>
      <c r="I2824" s="150" t="str">
        <f>IF(ISNUMBER(SEARCH("*.unk*",D2824)),"Other Federal Awards",IF(ISERROR(VLOOKUP(D2824,'CFDA Program Titles Table'!A$2:C$2607,3,FALSE)),"",VLOOKUP(D2824,'CFDA Program Titles Table'!A$2:C$2607,3,FALSE)))</f>
        <v/>
      </c>
      <c r="J2824" s="70"/>
      <c r="K2824" s="70"/>
      <c r="L2824" s="2"/>
      <c r="M2824" s="10"/>
      <c r="N2824" s="10"/>
      <c r="R2824" s="17"/>
      <c r="S2824" s="106" t="str">
        <f>IFERROR(IF(J2824="Y", "Research And Development Programs Cluster:", VLOOKUP(D2824,'Cluster Info'!$A$2:$B$113,2,FALSE)), "Non Cluster:")</f>
        <v>Non Cluster:</v>
      </c>
      <c r="T2824" s="106">
        <f t="shared" si="220"/>
        <v>0</v>
      </c>
      <c r="U2824" s="106">
        <f t="shared" si="222"/>
        <v>0</v>
      </c>
      <c r="V2824" s="106">
        <f t="shared" si="223"/>
        <v>0</v>
      </c>
      <c r="W2824" s="119">
        <f t="shared" si="221"/>
        <v>0</v>
      </c>
      <c r="X2824" s="106">
        <f t="shared" si="224"/>
        <v>0</v>
      </c>
    </row>
    <row r="2825" spans="1:24" ht="14">
      <c r="A2825" s="198"/>
      <c r="D2825" s="1"/>
      <c r="E2825" s="1"/>
      <c r="F2825" s="187"/>
      <c r="G2825" s="187"/>
      <c r="H2825" s="80" t="str">
        <f>IF(ISERROR(IF(ISERROR(VLOOKUP((LEFT(D2825,2)),'Fed. Agency Identifier Table'!A$2:C$63,3,FALSE)),(VLOOKUP((LEFT(D2825,1)),'Fed. Agency Identifier Table'!A$2:C$63,3,FALSE)),(VLOOKUP((LEFT(D2825,2)),'Fed. Agency Identifier Table'!A$2:C$63,3,FALSE)))),"",(IF(ISERROR(VLOOKUP((LEFT(D2825,2)),'Fed. Agency Identifier Table'!A$2:C$63,3,FALSE)),(VLOOKUP((LEFT(D2825,1)),'Fed. Agency Identifier Table'!A$2:C$63,3,FALSE)),(VLOOKUP((LEFT(D2825,2)),'Fed. Agency Identifier Table'!A$2:C$63,3,FALSE)))))</f>
        <v/>
      </c>
      <c r="I2825" s="150" t="str">
        <f>IF(ISNUMBER(SEARCH("*.unk*",D2825)),"Other Federal Awards",IF(ISERROR(VLOOKUP(D2825,'CFDA Program Titles Table'!A$2:C$2607,3,FALSE)),"",VLOOKUP(D2825,'CFDA Program Titles Table'!A$2:C$2607,3,FALSE)))</f>
        <v/>
      </c>
      <c r="J2825" s="70"/>
      <c r="K2825" s="70"/>
      <c r="L2825" s="2"/>
      <c r="M2825" s="10"/>
      <c r="N2825" s="10"/>
      <c r="R2825" s="17"/>
      <c r="S2825" s="106" t="str">
        <f>IFERROR(IF(J2825="Y", "Research And Development Programs Cluster:", VLOOKUP(D2825,'Cluster Info'!$A$2:$B$113,2,FALSE)), "Non Cluster:")</f>
        <v>Non Cluster:</v>
      </c>
      <c r="T2825" s="106">
        <f t="shared" si="220"/>
        <v>0</v>
      </c>
      <c r="U2825" s="106">
        <f t="shared" si="222"/>
        <v>0</v>
      </c>
      <c r="V2825" s="106">
        <f t="shared" si="223"/>
        <v>0</v>
      </c>
      <c r="W2825" s="119">
        <f t="shared" si="221"/>
        <v>0</v>
      </c>
      <c r="X2825" s="106">
        <f t="shared" si="224"/>
        <v>0</v>
      </c>
    </row>
    <row r="2826" spans="1:24" ht="14">
      <c r="A2826" s="198"/>
      <c r="D2826" s="1"/>
      <c r="E2826" s="1"/>
      <c r="F2826" s="187"/>
      <c r="G2826" s="187"/>
      <c r="H2826" s="80" t="str">
        <f>IF(ISERROR(IF(ISERROR(VLOOKUP((LEFT(D2826,2)),'Fed. Agency Identifier Table'!A$2:C$63,3,FALSE)),(VLOOKUP((LEFT(D2826,1)),'Fed. Agency Identifier Table'!A$2:C$63,3,FALSE)),(VLOOKUP((LEFT(D2826,2)),'Fed. Agency Identifier Table'!A$2:C$63,3,FALSE)))),"",(IF(ISERROR(VLOOKUP((LEFT(D2826,2)),'Fed. Agency Identifier Table'!A$2:C$63,3,FALSE)),(VLOOKUP((LEFT(D2826,1)),'Fed. Agency Identifier Table'!A$2:C$63,3,FALSE)),(VLOOKUP((LEFT(D2826,2)),'Fed. Agency Identifier Table'!A$2:C$63,3,FALSE)))))</f>
        <v/>
      </c>
      <c r="I2826" s="150" t="str">
        <f>IF(ISNUMBER(SEARCH("*.unk*",D2826)),"Other Federal Awards",IF(ISERROR(VLOOKUP(D2826,'CFDA Program Titles Table'!A$2:C$2607,3,FALSE)),"",VLOOKUP(D2826,'CFDA Program Titles Table'!A$2:C$2607,3,FALSE)))</f>
        <v/>
      </c>
      <c r="J2826" s="70"/>
      <c r="K2826" s="70"/>
      <c r="L2826" s="2"/>
      <c r="M2826" s="10"/>
      <c r="N2826" s="10"/>
      <c r="R2826" s="17"/>
      <c r="S2826" s="106" t="str">
        <f>IFERROR(IF(J2826="Y", "Research And Development Programs Cluster:", VLOOKUP(D2826,'Cluster Info'!$A$2:$B$113,2,FALSE)), "Non Cluster:")</f>
        <v>Non Cluster:</v>
      </c>
      <c r="T2826" s="106">
        <f t="shared" si="220"/>
        <v>0</v>
      </c>
      <c r="U2826" s="106">
        <f t="shared" si="222"/>
        <v>0</v>
      </c>
      <c r="V2826" s="106">
        <f t="shared" si="223"/>
        <v>0</v>
      </c>
      <c r="W2826" s="119">
        <f t="shared" si="221"/>
        <v>0</v>
      </c>
      <c r="X2826" s="106">
        <f t="shared" si="224"/>
        <v>0</v>
      </c>
    </row>
    <row r="2827" spans="1:24" ht="14">
      <c r="A2827" s="198"/>
      <c r="D2827" s="1"/>
      <c r="E2827" s="1"/>
      <c r="F2827" s="187"/>
      <c r="G2827" s="187"/>
      <c r="H2827" s="80" t="str">
        <f>IF(ISERROR(IF(ISERROR(VLOOKUP((LEFT(D2827,2)),'Fed. Agency Identifier Table'!A$2:C$63,3,FALSE)),(VLOOKUP((LEFT(D2827,1)),'Fed. Agency Identifier Table'!A$2:C$63,3,FALSE)),(VLOOKUP((LEFT(D2827,2)),'Fed. Agency Identifier Table'!A$2:C$63,3,FALSE)))),"",(IF(ISERROR(VLOOKUP((LEFT(D2827,2)),'Fed. Agency Identifier Table'!A$2:C$63,3,FALSE)),(VLOOKUP((LEFT(D2827,1)),'Fed. Agency Identifier Table'!A$2:C$63,3,FALSE)),(VLOOKUP((LEFT(D2827,2)),'Fed. Agency Identifier Table'!A$2:C$63,3,FALSE)))))</f>
        <v/>
      </c>
      <c r="I2827" s="150" t="str">
        <f>IF(ISNUMBER(SEARCH("*.unk*",D2827)),"Other Federal Awards",IF(ISERROR(VLOOKUP(D2827,'CFDA Program Titles Table'!A$2:C$2607,3,FALSE)),"",VLOOKUP(D2827,'CFDA Program Titles Table'!A$2:C$2607,3,FALSE)))</f>
        <v/>
      </c>
      <c r="J2827" s="70"/>
      <c r="K2827" s="70"/>
      <c r="L2827" s="2"/>
      <c r="M2827" s="10"/>
      <c r="N2827" s="10"/>
      <c r="R2827" s="17"/>
      <c r="S2827" s="106" t="str">
        <f>IFERROR(IF(J2827="Y", "Research And Development Programs Cluster:", VLOOKUP(D2827,'Cluster Info'!$A$2:$B$113,2,FALSE)), "Non Cluster:")</f>
        <v>Non Cluster:</v>
      </c>
      <c r="T2827" s="106">
        <f t="shared" si="220"/>
        <v>0</v>
      </c>
      <c r="U2827" s="106">
        <f t="shared" si="222"/>
        <v>0</v>
      </c>
      <c r="V2827" s="106">
        <f t="shared" si="223"/>
        <v>0</v>
      </c>
      <c r="W2827" s="119">
        <f t="shared" si="221"/>
        <v>0</v>
      </c>
      <c r="X2827" s="106">
        <f t="shared" si="224"/>
        <v>0</v>
      </c>
    </row>
    <row r="2828" spans="1:24" ht="14">
      <c r="A2828" s="198"/>
      <c r="D2828" s="1"/>
      <c r="E2828" s="1"/>
      <c r="F2828" s="187"/>
      <c r="G2828" s="187"/>
      <c r="H2828" s="80" t="str">
        <f>IF(ISERROR(IF(ISERROR(VLOOKUP((LEFT(D2828,2)),'Fed. Agency Identifier Table'!A$2:C$63,3,FALSE)),(VLOOKUP((LEFT(D2828,1)),'Fed. Agency Identifier Table'!A$2:C$63,3,FALSE)),(VLOOKUP((LEFT(D2828,2)),'Fed. Agency Identifier Table'!A$2:C$63,3,FALSE)))),"",(IF(ISERROR(VLOOKUP((LEFT(D2828,2)),'Fed. Agency Identifier Table'!A$2:C$63,3,FALSE)),(VLOOKUP((LEFT(D2828,1)),'Fed. Agency Identifier Table'!A$2:C$63,3,FALSE)),(VLOOKUP((LEFT(D2828,2)),'Fed. Agency Identifier Table'!A$2:C$63,3,FALSE)))))</f>
        <v/>
      </c>
      <c r="I2828" s="150" t="str">
        <f>IF(ISNUMBER(SEARCH("*.unk*",D2828)),"Other Federal Awards",IF(ISERROR(VLOOKUP(D2828,'CFDA Program Titles Table'!A$2:C$2607,3,FALSE)),"",VLOOKUP(D2828,'CFDA Program Titles Table'!A$2:C$2607,3,FALSE)))</f>
        <v/>
      </c>
      <c r="J2828" s="70"/>
      <c r="K2828" s="70"/>
      <c r="L2828" s="2"/>
      <c r="M2828" s="10"/>
      <c r="N2828" s="10"/>
      <c r="R2828" s="17"/>
      <c r="S2828" s="106" t="str">
        <f>IFERROR(IF(J2828="Y", "Research And Development Programs Cluster:", VLOOKUP(D2828,'Cluster Info'!$A$2:$B$113,2,FALSE)), "Non Cluster:")</f>
        <v>Non Cluster:</v>
      </c>
      <c r="T2828" s="106">
        <f t="shared" si="220"/>
        <v>0</v>
      </c>
      <c r="U2828" s="106">
        <f t="shared" si="222"/>
        <v>0</v>
      </c>
      <c r="V2828" s="106">
        <f t="shared" si="223"/>
        <v>0</v>
      </c>
      <c r="W2828" s="119">
        <f t="shared" si="221"/>
        <v>0</v>
      </c>
      <c r="X2828" s="106">
        <f t="shared" si="224"/>
        <v>0</v>
      </c>
    </row>
    <row r="2829" spans="1:24" ht="14">
      <c r="A2829" s="198"/>
      <c r="D2829" s="1"/>
      <c r="E2829" s="1"/>
      <c r="F2829" s="187"/>
      <c r="G2829" s="187"/>
      <c r="H2829" s="80" t="str">
        <f>IF(ISERROR(IF(ISERROR(VLOOKUP((LEFT(D2829,2)),'Fed. Agency Identifier Table'!A$2:C$63,3,FALSE)),(VLOOKUP((LEFT(D2829,1)),'Fed. Agency Identifier Table'!A$2:C$63,3,FALSE)),(VLOOKUP((LEFT(D2829,2)),'Fed. Agency Identifier Table'!A$2:C$63,3,FALSE)))),"",(IF(ISERROR(VLOOKUP((LEFT(D2829,2)),'Fed. Agency Identifier Table'!A$2:C$63,3,FALSE)),(VLOOKUP((LEFT(D2829,1)),'Fed. Agency Identifier Table'!A$2:C$63,3,FALSE)),(VLOOKUP((LEFT(D2829,2)),'Fed. Agency Identifier Table'!A$2:C$63,3,FALSE)))))</f>
        <v/>
      </c>
      <c r="I2829" s="150" t="str">
        <f>IF(ISNUMBER(SEARCH("*.unk*",D2829)),"Other Federal Awards",IF(ISERROR(VLOOKUP(D2829,'CFDA Program Titles Table'!A$2:C$2607,3,FALSE)),"",VLOOKUP(D2829,'CFDA Program Titles Table'!A$2:C$2607,3,FALSE)))</f>
        <v/>
      </c>
      <c r="J2829" s="70"/>
      <c r="K2829" s="70"/>
      <c r="L2829" s="2"/>
      <c r="M2829" s="10"/>
      <c r="N2829" s="10"/>
      <c r="R2829" s="17"/>
      <c r="S2829" s="106" t="str">
        <f>IFERROR(IF(J2829="Y", "Research And Development Programs Cluster:", VLOOKUP(D2829,'Cluster Info'!$A$2:$B$113,2,FALSE)), "Non Cluster:")</f>
        <v>Non Cluster:</v>
      </c>
      <c r="T2829" s="106">
        <f t="shared" si="220"/>
        <v>0</v>
      </c>
      <c r="U2829" s="106">
        <f t="shared" si="222"/>
        <v>0</v>
      </c>
      <c r="V2829" s="106">
        <f t="shared" si="223"/>
        <v>0</v>
      </c>
      <c r="W2829" s="119">
        <f t="shared" si="221"/>
        <v>0</v>
      </c>
      <c r="X2829" s="106">
        <f t="shared" si="224"/>
        <v>0</v>
      </c>
    </row>
    <row r="2830" spans="1:24" ht="14">
      <c r="A2830" s="198"/>
      <c r="D2830" s="1"/>
      <c r="E2830" s="1"/>
      <c r="F2830" s="187"/>
      <c r="G2830" s="187"/>
      <c r="H2830" s="80" t="str">
        <f>IF(ISERROR(IF(ISERROR(VLOOKUP((LEFT(D2830,2)),'Fed. Agency Identifier Table'!A$2:C$63,3,FALSE)),(VLOOKUP((LEFT(D2830,1)),'Fed. Agency Identifier Table'!A$2:C$63,3,FALSE)),(VLOOKUP((LEFT(D2830,2)),'Fed. Agency Identifier Table'!A$2:C$63,3,FALSE)))),"",(IF(ISERROR(VLOOKUP((LEFT(D2830,2)),'Fed. Agency Identifier Table'!A$2:C$63,3,FALSE)),(VLOOKUP((LEFT(D2830,1)),'Fed. Agency Identifier Table'!A$2:C$63,3,FALSE)),(VLOOKUP((LEFT(D2830,2)),'Fed. Agency Identifier Table'!A$2:C$63,3,FALSE)))))</f>
        <v/>
      </c>
      <c r="I2830" s="150" t="str">
        <f>IF(ISNUMBER(SEARCH("*.unk*",D2830)),"Other Federal Awards",IF(ISERROR(VLOOKUP(D2830,'CFDA Program Titles Table'!A$2:C$2607,3,FALSE)),"",VLOOKUP(D2830,'CFDA Program Titles Table'!A$2:C$2607,3,FALSE)))</f>
        <v/>
      </c>
      <c r="J2830" s="70"/>
      <c r="K2830" s="70"/>
      <c r="L2830" s="2"/>
      <c r="M2830" s="10"/>
      <c r="N2830" s="10"/>
      <c r="R2830" s="17"/>
      <c r="S2830" s="106" t="str">
        <f>IFERROR(IF(J2830="Y", "Research And Development Programs Cluster:", VLOOKUP(D2830,'Cluster Info'!$A$2:$B$113,2,FALSE)), "Non Cluster:")</f>
        <v>Non Cluster:</v>
      </c>
      <c r="T2830" s="106">
        <f t="shared" si="220"/>
        <v>0</v>
      </c>
      <c r="U2830" s="106">
        <f t="shared" si="222"/>
        <v>0</v>
      </c>
      <c r="V2830" s="106">
        <f t="shared" si="223"/>
        <v>0</v>
      </c>
      <c r="W2830" s="119">
        <f t="shared" si="221"/>
        <v>0</v>
      </c>
      <c r="X2830" s="106">
        <f t="shared" si="224"/>
        <v>0</v>
      </c>
    </row>
    <row r="2831" spans="1:24" ht="14">
      <c r="A2831" s="198"/>
      <c r="D2831" s="1"/>
      <c r="E2831" s="1"/>
      <c r="F2831" s="187"/>
      <c r="G2831" s="187"/>
      <c r="H2831" s="80" t="str">
        <f>IF(ISERROR(IF(ISERROR(VLOOKUP((LEFT(D2831,2)),'Fed. Agency Identifier Table'!A$2:C$63,3,FALSE)),(VLOOKUP((LEFT(D2831,1)),'Fed. Agency Identifier Table'!A$2:C$63,3,FALSE)),(VLOOKUP((LEFT(D2831,2)),'Fed. Agency Identifier Table'!A$2:C$63,3,FALSE)))),"",(IF(ISERROR(VLOOKUP((LEFT(D2831,2)),'Fed. Agency Identifier Table'!A$2:C$63,3,FALSE)),(VLOOKUP((LEFT(D2831,1)),'Fed. Agency Identifier Table'!A$2:C$63,3,FALSE)),(VLOOKUP((LEFT(D2831,2)),'Fed. Agency Identifier Table'!A$2:C$63,3,FALSE)))))</f>
        <v/>
      </c>
      <c r="I2831" s="150" t="str">
        <f>IF(ISNUMBER(SEARCH("*.unk*",D2831)),"Other Federal Awards",IF(ISERROR(VLOOKUP(D2831,'CFDA Program Titles Table'!A$2:C$2607,3,FALSE)),"",VLOOKUP(D2831,'CFDA Program Titles Table'!A$2:C$2607,3,FALSE)))</f>
        <v/>
      </c>
      <c r="J2831" s="70"/>
      <c r="K2831" s="70"/>
      <c r="L2831" s="2"/>
      <c r="M2831" s="10"/>
      <c r="N2831" s="10"/>
      <c r="R2831" s="17"/>
      <c r="S2831" s="106" t="str">
        <f>IFERROR(IF(J2831="Y", "Research And Development Programs Cluster:", VLOOKUP(D2831,'Cluster Info'!$A$2:$B$113,2,FALSE)), "Non Cluster:")</f>
        <v>Non Cluster:</v>
      </c>
      <c r="T2831" s="106">
        <f t="shared" si="220"/>
        <v>0</v>
      </c>
      <c r="U2831" s="106">
        <f t="shared" si="222"/>
        <v>0</v>
      </c>
      <c r="V2831" s="106">
        <f t="shared" si="223"/>
        <v>0</v>
      </c>
      <c r="W2831" s="119">
        <f t="shared" si="221"/>
        <v>0</v>
      </c>
      <c r="X2831" s="106">
        <f t="shared" si="224"/>
        <v>0</v>
      </c>
    </row>
    <row r="2832" spans="1:24" ht="14">
      <c r="A2832" s="198"/>
      <c r="D2832" s="1"/>
      <c r="E2832" s="1"/>
      <c r="F2832" s="187"/>
      <c r="G2832" s="187"/>
      <c r="H2832" s="80" t="str">
        <f>IF(ISERROR(IF(ISERROR(VLOOKUP((LEFT(D2832,2)),'Fed. Agency Identifier Table'!A$2:C$63,3,FALSE)),(VLOOKUP((LEFT(D2832,1)),'Fed. Agency Identifier Table'!A$2:C$63,3,FALSE)),(VLOOKUP((LEFT(D2832,2)),'Fed. Agency Identifier Table'!A$2:C$63,3,FALSE)))),"",(IF(ISERROR(VLOOKUP((LEFT(D2832,2)),'Fed. Agency Identifier Table'!A$2:C$63,3,FALSE)),(VLOOKUP((LEFT(D2832,1)),'Fed. Agency Identifier Table'!A$2:C$63,3,FALSE)),(VLOOKUP((LEFT(D2832,2)),'Fed. Agency Identifier Table'!A$2:C$63,3,FALSE)))))</f>
        <v/>
      </c>
      <c r="I2832" s="150" t="str">
        <f>IF(ISNUMBER(SEARCH("*.unk*",D2832)),"Other Federal Awards",IF(ISERROR(VLOOKUP(D2832,'CFDA Program Titles Table'!A$2:C$2607,3,FALSE)),"",VLOOKUP(D2832,'CFDA Program Titles Table'!A$2:C$2607,3,FALSE)))</f>
        <v/>
      </c>
      <c r="J2832" s="70"/>
      <c r="K2832" s="70"/>
      <c r="L2832" s="2"/>
      <c r="M2832" s="10"/>
      <c r="N2832" s="10"/>
      <c r="R2832" s="17"/>
      <c r="S2832" s="106" t="str">
        <f>IFERROR(IF(J2832="Y", "Research And Development Programs Cluster:", VLOOKUP(D2832,'Cluster Info'!$A$2:$B$113,2,FALSE)), "Non Cluster:")</f>
        <v>Non Cluster:</v>
      </c>
      <c r="T2832" s="106">
        <f t="shared" si="220"/>
        <v>0</v>
      </c>
      <c r="U2832" s="106">
        <f t="shared" si="222"/>
        <v>0</v>
      </c>
      <c r="V2832" s="106">
        <f t="shared" si="223"/>
        <v>0</v>
      </c>
      <c r="W2832" s="119">
        <f t="shared" si="221"/>
        <v>0</v>
      </c>
      <c r="X2832" s="106">
        <f t="shared" si="224"/>
        <v>0</v>
      </c>
    </row>
    <row r="2833" spans="1:24" ht="14">
      <c r="A2833" s="198"/>
      <c r="D2833" s="1"/>
      <c r="E2833" s="1"/>
      <c r="F2833" s="187"/>
      <c r="G2833" s="187"/>
      <c r="H2833" s="80" t="str">
        <f>IF(ISERROR(IF(ISERROR(VLOOKUP((LEFT(D2833,2)),'Fed. Agency Identifier Table'!A$2:C$63,3,FALSE)),(VLOOKUP((LEFT(D2833,1)),'Fed. Agency Identifier Table'!A$2:C$63,3,FALSE)),(VLOOKUP((LEFT(D2833,2)),'Fed. Agency Identifier Table'!A$2:C$63,3,FALSE)))),"",(IF(ISERROR(VLOOKUP((LEFT(D2833,2)),'Fed. Agency Identifier Table'!A$2:C$63,3,FALSE)),(VLOOKUP((LEFT(D2833,1)),'Fed. Agency Identifier Table'!A$2:C$63,3,FALSE)),(VLOOKUP((LEFT(D2833,2)),'Fed. Agency Identifier Table'!A$2:C$63,3,FALSE)))))</f>
        <v/>
      </c>
      <c r="I2833" s="150" t="str">
        <f>IF(ISNUMBER(SEARCH("*.unk*",D2833)),"Other Federal Awards",IF(ISERROR(VLOOKUP(D2833,'CFDA Program Titles Table'!A$2:C$2607,3,FALSE)),"",VLOOKUP(D2833,'CFDA Program Titles Table'!A$2:C$2607,3,FALSE)))</f>
        <v/>
      </c>
      <c r="J2833" s="70"/>
      <c r="K2833" s="70"/>
      <c r="L2833" s="2"/>
      <c r="M2833" s="10"/>
      <c r="N2833" s="10"/>
      <c r="R2833" s="17"/>
      <c r="S2833" s="106" t="str">
        <f>IFERROR(IF(J2833="Y", "Research And Development Programs Cluster:", VLOOKUP(D2833,'Cluster Info'!$A$2:$B$113,2,FALSE)), "Non Cluster:")</f>
        <v>Non Cluster:</v>
      </c>
      <c r="T2833" s="106">
        <f t="shared" si="220"/>
        <v>0</v>
      </c>
      <c r="U2833" s="106">
        <f t="shared" si="222"/>
        <v>0</v>
      </c>
      <c r="V2833" s="106">
        <f t="shared" si="223"/>
        <v>0</v>
      </c>
      <c r="W2833" s="119">
        <f t="shared" si="221"/>
        <v>0</v>
      </c>
      <c r="X2833" s="106">
        <f t="shared" si="224"/>
        <v>0</v>
      </c>
    </row>
    <row r="2834" spans="1:24" ht="14">
      <c r="A2834" s="198"/>
      <c r="D2834" s="1"/>
      <c r="E2834" s="1"/>
      <c r="F2834" s="187"/>
      <c r="G2834" s="187"/>
      <c r="H2834" s="80" t="str">
        <f>IF(ISERROR(IF(ISERROR(VLOOKUP((LEFT(D2834,2)),'Fed. Agency Identifier Table'!A$2:C$63,3,FALSE)),(VLOOKUP((LEFT(D2834,1)),'Fed. Agency Identifier Table'!A$2:C$63,3,FALSE)),(VLOOKUP((LEFT(D2834,2)),'Fed. Agency Identifier Table'!A$2:C$63,3,FALSE)))),"",(IF(ISERROR(VLOOKUP((LEFT(D2834,2)),'Fed. Agency Identifier Table'!A$2:C$63,3,FALSE)),(VLOOKUP((LEFT(D2834,1)),'Fed. Agency Identifier Table'!A$2:C$63,3,FALSE)),(VLOOKUP((LEFT(D2834,2)),'Fed. Agency Identifier Table'!A$2:C$63,3,FALSE)))))</f>
        <v/>
      </c>
      <c r="I2834" s="150" t="str">
        <f>IF(ISNUMBER(SEARCH("*.unk*",D2834)),"Other Federal Awards",IF(ISERROR(VLOOKUP(D2834,'CFDA Program Titles Table'!A$2:C$2607,3,FALSE)),"",VLOOKUP(D2834,'CFDA Program Titles Table'!A$2:C$2607,3,FALSE)))</f>
        <v/>
      </c>
      <c r="J2834" s="70"/>
      <c r="K2834" s="70"/>
      <c r="L2834" s="2"/>
      <c r="M2834" s="10"/>
      <c r="N2834" s="10"/>
      <c r="R2834" s="17"/>
      <c r="S2834" s="106" t="str">
        <f>IFERROR(IF(J2834="Y", "Research And Development Programs Cluster:", VLOOKUP(D2834,'Cluster Info'!$A$2:$B$113,2,FALSE)), "Non Cluster:")</f>
        <v>Non Cluster:</v>
      </c>
      <c r="T2834" s="106">
        <f t="shared" si="220"/>
        <v>0</v>
      </c>
      <c r="U2834" s="106">
        <f t="shared" si="222"/>
        <v>0</v>
      </c>
      <c r="V2834" s="106">
        <f t="shared" si="223"/>
        <v>0</v>
      </c>
      <c r="W2834" s="119">
        <f t="shared" si="221"/>
        <v>0</v>
      </c>
      <c r="X2834" s="106">
        <f t="shared" si="224"/>
        <v>0</v>
      </c>
    </row>
    <row r="2835" spans="1:24" ht="14">
      <c r="A2835" s="198"/>
      <c r="D2835" s="1"/>
      <c r="E2835" s="1"/>
      <c r="F2835" s="187"/>
      <c r="G2835" s="187"/>
      <c r="H2835" s="80" t="str">
        <f>IF(ISERROR(IF(ISERROR(VLOOKUP((LEFT(D2835,2)),'Fed. Agency Identifier Table'!A$2:C$63,3,FALSE)),(VLOOKUP((LEFT(D2835,1)),'Fed. Agency Identifier Table'!A$2:C$63,3,FALSE)),(VLOOKUP((LEFT(D2835,2)),'Fed. Agency Identifier Table'!A$2:C$63,3,FALSE)))),"",(IF(ISERROR(VLOOKUP((LEFT(D2835,2)),'Fed. Agency Identifier Table'!A$2:C$63,3,FALSE)),(VLOOKUP((LEFT(D2835,1)),'Fed. Agency Identifier Table'!A$2:C$63,3,FALSE)),(VLOOKUP((LEFT(D2835,2)),'Fed. Agency Identifier Table'!A$2:C$63,3,FALSE)))))</f>
        <v/>
      </c>
      <c r="I2835" s="150" t="str">
        <f>IF(ISNUMBER(SEARCH("*.unk*",D2835)),"Other Federal Awards",IF(ISERROR(VLOOKUP(D2835,'CFDA Program Titles Table'!A$2:C$2607,3,FALSE)),"",VLOOKUP(D2835,'CFDA Program Titles Table'!A$2:C$2607,3,FALSE)))</f>
        <v/>
      </c>
      <c r="J2835" s="70"/>
      <c r="K2835" s="70"/>
      <c r="L2835" s="2"/>
      <c r="M2835" s="10"/>
      <c r="N2835" s="10"/>
      <c r="R2835" s="17"/>
      <c r="S2835" s="106" t="str">
        <f>IFERROR(IF(J2835="Y", "Research And Development Programs Cluster:", VLOOKUP(D2835,'Cluster Info'!$A$2:$B$113,2,FALSE)), "Non Cluster:")</f>
        <v>Non Cluster:</v>
      </c>
      <c r="T2835" s="106">
        <f t="shared" si="220"/>
        <v>0</v>
      </c>
      <c r="U2835" s="106">
        <f t="shared" si="222"/>
        <v>0</v>
      </c>
      <c r="V2835" s="106">
        <f t="shared" si="223"/>
        <v>0</v>
      </c>
      <c r="W2835" s="119">
        <f t="shared" si="221"/>
        <v>0</v>
      </c>
      <c r="X2835" s="106">
        <f t="shared" si="224"/>
        <v>0</v>
      </c>
    </row>
    <row r="2836" spans="1:24" ht="14">
      <c r="A2836" s="198"/>
      <c r="D2836" s="1"/>
      <c r="E2836" s="1"/>
      <c r="F2836" s="187"/>
      <c r="G2836" s="187"/>
      <c r="H2836" s="80" t="str">
        <f>IF(ISERROR(IF(ISERROR(VLOOKUP((LEFT(D2836,2)),'Fed. Agency Identifier Table'!A$2:C$63,3,FALSE)),(VLOOKUP((LEFT(D2836,1)),'Fed. Agency Identifier Table'!A$2:C$63,3,FALSE)),(VLOOKUP((LEFT(D2836,2)),'Fed. Agency Identifier Table'!A$2:C$63,3,FALSE)))),"",(IF(ISERROR(VLOOKUP((LEFT(D2836,2)),'Fed. Agency Identifier Table'!A$2:C$63,3,FALSE)),(VLOOKUP((LEFT(D2836,1)),'Fed. Agency Identifier Table'!A$2:C$63,3,FALSE)),(VLOOKUP((LEFT(D2836,2)),'Fed. Agency Identifier Table'!A$2:C$63,3,FALSE)))))</f>
        <v/>
      </c>
      <c r="I2836" s="150" t="str">
        <f>IF(ISNUMBER(SEARCH("*.unk*",D2836)),"Other Federal Awards",IF(ISERROR(VLOOKUP(D2836,'CFDA Program Titles Table'!A$2:C$2607,3,FALSE)),"",VLOOKUP(D2836,'CFDA Program Titles Table'!A$2:C$2607,3,FALSE)))</f>
        <v/>
      </c>
      <c r="J2836" s="70"/>
      <c r="K2836" s="70"/>
      <c r="L2836" s="2"/>
      <c r="M2836" s="10"/>
      <c r="N2836" s="10"/>
      <c r="R2836" s="17"/>
      <c r="S2836" s="106" t="str">
        <f>IFERROR(IF(J2836="Y", "Research And Development Programs Cluster:", VLOOKUP(D2836,'Cluster Info'!$A$2:$B$113,2,FALSE)), "Non Cluster:")</f>
        <v>Non Cluster:</v>
      </c>
      <c r="T2836" s="106">
        <f t="shared" si="220"/>
        <v>0</v>
      </c>
      <c r="U2836" s="106">
        <f t="shared" si="222"/>
        <v>0</v>
      </c>
      <c r="V2836" s="106">
        <f t="shared" si="223"/>
        <v>0</v>
      </c>
      <c r="W2836" s="119">
        <f t="shared" si="221"/>
        <v>0</v>
      </c>
      <c r="X2836" s="106">
        <f t="shared" si="224"/>
        <v>0</v>
      </c>
    </row>
    <row r="2837" spans="1:24" ht="14">
      <c r="A2837" s="198"/>
      <c r="D2837" s="1"/>
      <c r="E2837" s="1"/>
      <c r="F2837" s="187"/>
      <c r="G2837" s="187"/>
      <c r="H2837" s="80" t="str">
        <f>IF(ISERROR(IF(ISERROR(VLOOKUP((LEFT(D2837,2)),'Fed. Agency Identifier Table'!A$2:C$63,3,FALSE)),(VLOOKUP((LEFT(D2837,1)),'Fed. Agency Identifier Table'!A$2:C$63,3,FALSE)),(VLOOKUP((LEFT(D2837,2)),'Fed. Agency Identifier Table'!A$2:C$63,3,FALSE)))),"",(IF(ISERROR(VLOOKUP((LEFT(D2837,2)),'Fed. Agency Identifier Table'!A$2:C$63,3,FALSE)),(VLOOKUP((LEFT(D2837,1)),'Fed. Agency Identifier Table'!A$2:C$63,3,FALSE)),(VLOOKUP((LEFT(D2837,2)),'Fed. Agency Identifier Table'!A$2:C$63,3,FALSE)))))</f>
        <v/>
      </c>
      <c r="I2837" s="150" t="str">
        <f>IF(ISNUMBER(SEARCH("*.unk*",D2837)),"Other Federal Awards",IF(ISERROR(VLOOKUP(D2837,'CFDA Program Titles Table'!A$2:C$2607,3,FALSE)),"",VLOOKUP(D2837,'CFDA Program Titles Table'!A$2:C$2607,3,FALSE)))</f>
        <v/>
      </c>
      <c r="J2837" s="70"/>
      <c r="K2837" s="70"/>
      <c r="L2837" s="2"/>
      <c r="M2837" s="10"/>
      <c r="N2837" s="10"/>
      <c r="R2837" s="17"/>
      <c r="S2837" s="106" t="str">
        <f>IFERROR(IF(J2837="Y", "Research And Development Programs Cluster:", VLOOKUP(D2837,'Cluster Info'!$A$2:$B$113,2,FALSE)), "Non Cluster:")</f>
        <v>Non Cluster:</v>
      </c>
      <c r="T2837" s="106">
        <f t="shared" si="220"/>
        <v>0</v>
      </c>
      <c r="U2837" s="106">
        <f t="shared" si="222"/>
        <v>0</v>
      </c>
      <c r="V2837" s="106">
        <f t="shared" si="223"/>
        <v>0</v>
      </c>
      <c r="W2837" s="119">
        <f t="shared" si="221"/>
        <v>0</v>
      </c>
      <c r="X2837" s="106">
        <f t="shared" si="224"/>
        <v>0</v>
      </c>
    </row>
    <row r="2838" spans="1:24" ht="14">
      <c r="A2838" s="198"/>
      <c r="D2838" s="1"/>
      <c r="E2838" s="1"/>
      <c r="F2838" s="187"/>
      <c r="G2838" s="187"/>
      <c r="H2838" s="80" t="str">
        <f>IF(ISERROR(IF(ISERROR(VLOOKUP((LEFT(D2838,2)),'Fed. Agency Identifier Table'!A$2:C$63,3,FALSE)),(VLOOKUP((LEFT(D2838,1)),'Fed. Agency Identifier Table'!A$2:C$63,3,FALSE)),(VLOOKUP((LEFT(D2838,2)),'Fed. Agency Identifier Table'!A$2:C$63,3,FALSE)))),"",(IF(ISERROR(VLOOKUP((LEFT(D2838,2)),'Fed. Agency Identifier Table'!A$2:C$63,3,FALSE)),(VLOOKUP((LEFT(D2838,1)),'Fed. Agency Identifier Table'!A$2:C$63,3,FALSE)),(VLOOKUP((LEFT(D2838,2)),'Fed. Agency Identifier Table'!A$2:C$63,3,FALSE)))))</f>
        <v/>
      </c>
      <c r="I2838" s="150" t="str">
        <f>IF(ISNUMBER(SEARCH("*.unk*",D2838)),"Other Federal Awards",IF(ISERROR(VLOOKUP(D2838,'CFDA Program Titles Table'!A$2:C$2607,3,FALSE)),"",VLOOKUP(D2838,'CFDA Program Titles Table'!A$2:C$2607,3,FALSE)))</f>
        <v/>
      </c>
      <c r="J2838" s="70"/>
      <c r="K2838" s="70"/>
      <c r="L2838" s="2"/>
      <c r="M2838" s="10"/>
      <c r="N2838" s="10"/>
      <c r="R2838" s="17"/>
      <c r="S2838" s="106" t="str">
        <f>IFERROR(IF(J2838="Y", "Research And Development Programs Cluster:", VLOOKUP(D2838,'Cluster Info'!$A$2:$B$113,2,FALSE)), "Non Cluster:")</f>
        <v>Non Cluster:</v>
      </c>
      <c r="T2838" s="106">
        <f t="shared" si="220"/>
        <v>0</v>
      </c>
      <c r="U2838" s="106">
        <f t="shared" si="222"/>
        <v>0</v>
      </c>
      <c r="V2838" s="106">
        <f t="shared" si="223"/>
        <v>0</v>
      </c>
      <c r="W2838" s="119">
        <f t="shared" si="221"/>
        <v>0</v>
      </c>
      <c r="X2838" s="106">
        <f t="shared" si="224"/>
        <v>0</v>
      </c>
    </row>
    <row r="2839" spans="1:24" ht="14">
      <c r="A2839" s="198"/>
      <c r="D2839" s="1"/>
      <c r="E2839" s="1"/>
      <c r="F2839" s="187"/>
      <c r="G2839" s="187"/>
      <c r="H2839" s="80" t="str">
        <f>IF(ISERROR(IF(ISERROR(VLOOKUP((LEFT(D2839,2)),'Fed. Agency Identifier Table'!A$2:C$63,3,FALSE)),(VLOOKUP((LEFT(D2839,1)),'Fed. Agency Identifier Table'!A$2:C$63,3,FALSE)),(VLOOKUP((LEFT(D2839,2)),'Fed. Agency Identifier Table'!A$2:C$63,3,FALSE)))),"",(IF(ISERROR(VLOOKUP((LEFT(D2839,2)),'Fed. Agency Identifier Table'!A$2:C$63,3,FALSE)),(VLOOKUP((LEFT(D2839,1)),'Fed. Agency Identifier Table'!A$2:C$63,3,FALSE)),(VLOOKUP((LEFT(D2839,2)),'Fed. Agency Identifier Table'!A$2:C$63,3,FALSE)))))</f>
        <v/>
      </c>
      <c r="I2839" s="150" t="str">
        <f>IF(ISNUMBER(SEARCH("*.unk*",D2839)),"Other Federal Awards",IF(ISERROR(VLOOKUP(D2839,'CFDA Program Titles Table'!A$2:C$2607,3,FALSE)),"",VLOOKUP(D2839,'CFDA Program Titles Table'!A$2:C$2607,3,FALSE)))</f>
        <v/>
      </c>
      <c r="J2839" s="70"/>
      <c r="K2839" s="70"/>
      <c r="L2839" s="2"/>
      <c r="M2839" s="10"/>
      <c r="N2839" s="10"/>
      <c r="R2839" s="17"/>
      <c r="S2839" s="106" t="str">
        <f>IFERROR(IF(J2839="Y", "Research And Development Programs Cluster:", VLOOKUP(D2839,'Cluster Info'!$A$2:$B$113,2,FALSE)), "Non Cluster:")</f>
        <v>Non Cluster:</v>
      </c>
      <c r="T2839" s="106">
        <f t="shared" si="220"/>
        <v>0</v>
      </c>
      <c r="U2839" s="106">
        <f t="shared" si="222"/>
        <v>0</v>
      </c>
      <c r="V2839" s="106">
        <f t="shared" si="223"/>
        <v>0</v>
      </c>
      <c r="W2839" s="119">
        <f t="shared" si="221"/>
        <v>0</v>
      </c>
      <c r="X2839" s="106">
        <f t="shared" si="224"/>
        <v>0</v>
      </c>
    </row>
    <row r="2840" spans="1:24" ht="14">
      <c r="A2840" s="198"/>
      <c r="D2840" s="1"/>
      <c r="E2840" s="1"/>
      <c r="F2840" s="187"/>
      <c r="G2840" s="187"/>
      <c r="H2840" s="80" t="str">
        <f>IF(ISERROR(IF(ISERROR(VLOOKUP((LEFT(D2840,2)),'Fed. Agency Identifier Table'!A$2:C$63,3,FALSE)),(VLOOKUP((LEFT(D2840,1)),'Fed. Agency Identifier Table'!A$2:C$63,3,FALSE)),(VLOOKUP((LEFT(D2840,2)),'Fed. Agency Identifier Table'!A$2:C$63,3,FALSE)))),"",(IF(ISERROR(VLOOKUP((LEFT(D2840,2)),'Fed. Agency Identifier Table'!A$2:C$63,3,FALSE)),(VLOOKUP((LEFT(D2840,1)),'Fed. Agency Identifier Table'!A$2:C$63,3,FALSE)),(VLOOKUP((LEFT(D2840,2)),'Fed. Agency Identifier Table'!A$2:C$63,3,FALSE)))))</f>
        <v/>
      </c>
      <c r="I2840" s="150" t="str">
        <f>IF(ISNUMBER(SEARCH("*.unk*",D2840)),"Other Federal Awards",IF(ISERROR(VLOOKUP(D2840,'CFDA Program Titles Table'!A$2:C$2607,3,FALSE)),"",VLOOKUP(D2840,'CFDA Program Titles Table'!A$2:C$2607,3,FALSE)))</f>
        <v/>
      </c>
      <c r="J2840" s="70"/>
      <c r="K2840" s="70"/>
      <c r="L2840" s="2"/>
      <c r="M2840" s="10"/>
      <c r="N2840" s="10"/>
      <c r="R2840" s="17"/>
      <c r="S2840" s="106" t="str">
        <f>IFERROR(IF(J2840="Y", "Research And Development Programs Cluster:", VLOOKUP(D2840,'Cluster Info'!$A$2:$B$113,2,FALSE)), "Non Cluster:")</f>
        <v>Non Cluster:</v>
      </c>
      <c r="T2840" s="106">
        <f t="shared" si="220"/>
        <v>0</v>
      </c>
      <c r="U2840" s="106">
        <f t="shared" si="222"/>
        <v>0</v>
      </c>
      <c r="V2840" s="106">
        <f t="shared" si="223"/>
        <v>0</v>
      </c>
      <c r="W2840" s="119">
        <f t="shared" si="221"/>
        <v>0</v>
      </c>
      <c r="X2840" s="106">
        <f t="shared" si="224"/>
        <v>0</v>
      </c>
    </row>
    <row r="2841" spans="1:24" ht="14">
      <c r="A2841" s="198"/>
      <c r="D2841" s="1"/>
      <c r="E2841" s="1"/>
      <c r="F2841" s="187"/>
      <c r="G2841" s="187"/>
      <c r="H2841" s="80" t="str">
        <f>IF(ISERROR(IF(ISERROR(VLOOKUP((LEFT(D2841,2)),'Fed. Agency Identifier Table'!A$2:C$63,3,FALSE)),(VLOOKUP((LEFT(D2841,1)),'Fed. Agency Identifier Table'!A$2:C$63,3,FALSE)),(VLOOKUP((LEFT(D2841,2)),'Fed. Agency Identifier Table'!A$2:C$63,3,FALSE)))),"",(IF(ISERROR(VLOOKUP((LEFT(D2841,2)),'Fed. Agency Identifier Table'!A$2:C$63,3,FALSE)),(VLOOKUP((LEFT(D2841,1)),'Fed. Agency Identifier Table'!A$2:C$63,3,FALSE)),(VLOOKUP((LEFT(D2841,2)),'Fed. Agency Identifier Table'!A$2:C$63,3,FALSE)))))</f>
        <v/>
      </c>
      <c r="I2841" s="150" t="str">
        <f>IF(ISNUMBER(SEARCH("*.unk*",D2841)),"Other Federal Awards",IF(ISERROR(VLOOKUP(D2841,'CFDA Program Titles Table'!A$2:C$2607,3,FALSE)),"",VLOOKUP(D2841,'CFDA Program Titles Table'!A$2:C$2607,3,FALSE)))</f>
        <v/>
      </c>
      <c r="J2841" s="70"/>
      <c r="K2841" s="70"/>
      <c r="L2841" s="2"/>
      <c r="M2841" s="10"/>
      <c r="N2841" s="10"/>
      <c r="R2841" s="17"/>
      <c r="S2841" s="106" t="str">
        <f>IFERROR(IF(J2841="Y", "Research And Development Programs Cluster:", VLOOKUP(D2841,'Cluster Info'!$A$2:$B$113,2,FALSE)), "Non Cluster:")</f>
        <v>Non Cluster:</v>
      </c>
      <c r="T2841" s="106">
        <f t="shared" si="220"/>
        <v>0</v>
      </c>
      <c r="U2841" s="106">
        <f t="shared" si="222"/>
        <v>0</v>
      </c>
      <c r="V2841" s="106">
        <f t="shared" si="223"/>
        <v>0</v>
      </c>
      <c r="W2841" s="119">
        <f t="shared" si="221"/>
        <v>0</v>
      </c>
      <c r="X2841" s="106">
        <f t="shared" si="224"/>
        <v>0</v>
      </c>
    </row>
    <row r="2842" spans="1:24" ht="14">
      <c r="A2842" s="198"/>
      <c r="D2842" s="1"/>
      <c r="E2842" s="1"/>
      <c r="F2842" s="187"/>
      <c r="G2842" s="187"/>
      <c r="H2842" s="80" t="str">
        <f>IF(ISERROR(IF(ISERROR(VLOOKUP((LEFT(D2842,2)),'Fed. Agency Identifier Table'!A$2:C$63,3,FALSE)),(VLOOKUP((LEFT(D2842,1)),'Fed. Agency Identifier Table'!A$2:C$63,3,FALSE)),(VLOOKUP((LEFT(D2842,2)),'Fed. Agency Identifier Table'!A$2:C$63,3,FALSE)))),"",(IF(ISERROR(VLOOKUP((LEFT(D2842,2)),'Fed. Agency Identifier Table'!A$2:C$63,3,FALSE)),(VLOOKUP((LEFT(D2842,1)),'Fed. Agency Identifier Table'!A$2:C$63,3,FALSE)),(VLOOKUP((LEFT(D2842,2)),'Fed. Agency Identifier Table'!A$2:C$63,3,FALSE)))))</f>
        <v/>
      </c>
      <c r="I2842" s="150" t="str">
        <f>IF(ISNUMBER(SEARCH("*.unk*",D2842)),"Other Federal Awards",IF(ISERROR(VLOOKUP(D2842,'CFDA Program Titles Table'!A$2:C$2607,3,FALSE)),"",VLOOKUP(D2842,'CFDA Program Titles Table'!A$2:C$2607,3,FALSE)))</f>
        <v/>
      </c>
      <c r="J2842" s="70"/>
      <c r="K2842" s="70"/>
      <c r="L2842" s="2"/>
      <c r="M2842" s="10"/>
      <c r="N2842" s="10"/>
      <c r="R2842" s="17"/>
      <c r="S2842" s="106" t="str">
        <f>IFERROR(IF(J2842="Y", "Research And Development Programs Cluster:", VLOOKUP(D2842,'Cluster Info'!$A$2:$B$113,2,FALSE)), "Non Cluster:")</f>
        <v>Non Cluster:</v>
      </c>
      <c r="T2842" s="106">
        <f t="shared" si="220"/>
        <v>0</v>
      </c>
      <c r="U2842" s="106">
        <f t="shared" si="222"/>
        <v>0</v>
      </c>
      <c r="V2842" s="106">
        <f t="shared" si="223"/>
        <v>0</v>
      </c>
      <c r="W2842" s="119">
        <f t="shared" si="221"/>
        <v>0</v>
      </c>
      <c r="X2842" s="106">
        <f t="shared" si="224"/>
        <v>0</v>
      </c>
    </row>
    <row r="2843" spans="1:24" ht="14">
      <c r="A2843" s="198"/>
      <c r="D2843" s="1"/>
      <c r="E2843" s="1"/>
      <c r="F2843" s="187"/>
      <c r="G2843" s="187"/>
      <c r="H2843" s="80" t="str">
        <f>IF(ISERROR(IF(ISERROR(VLOOKUP((LEFT(D2843,2)),'Fed. Agency Identifier Table'!A$2:C$63,3,FALSE)),(VLOOKUP((LEFT(D2843,1)),'Fed. Agency Identifier Table'!A$2:C$63,3,FALSE)),(VLOOKUP((LEFT(D2843,2)),'Fed. Agency Identifier Table'!A$2:C$63,3,FALSE)))),"",(IF(ISERROR(VLOOKUP((LEFT(D2843,2)),'Fed. Agency Identifier Table'!A$2:C$63,3,FALSE)),(VLOOKUP((LEFT(D2843,1)),'Fed. Agency Identifier Table'!A$2:C$63,3,FALSE)),(VLOOKUP((LEFT(D2843,2)),'Fed. Agency Identifier Table'!A$2:C$63,3,FALSE)))))</f>
        <v/>
      </c>
      <c r="I2843" s="150" t="str">
        <f>IF(ISNUMBER(SEARCH("*.unk*",D2843)),"Other Federal Awards",IF(ISERROR(VLOOKUP(D2843,'CFDA Program Titles Table'!A$2:C$2607,3,FALSE)),"",VLOOKUP(D2843,'CFDA Program Titles Table'!A$2:C$2607,3,FALSE)))</f>
        <v/>
      </c>
      <c r="J2843" s="70"/>
      <c r="K2843" s="70"/>
      <c r="L2843" s="2"/>
      <c r="M2843" s="10"/>
      <c r="N2843" s="10"/>
      <c r="R2843" s="17"/>
      <c r="S2843" s="106" t="str">
        <f>IFERROR(IF(J2843="Y", "Research And Development Programs Cluster:", VLOOKUP(D2843,'Cluster Info'!$A$2:$B$113,2,FALSE)), "Non Cluster:")</f>
        <v>Non Cluster:</v>
      </c>
      <c r="T2843" s="106">
        <f t="shared" si="220"/>
        <v>0</v>
      </c>
      <c r="U2843" s="106">
        <f t="shared" si="222"/>
        <v>0</v>
      </c>
      <c r="V2843" s="106">
        <f t="shared" si="223"/>
        <v>0</v>
      </c>
      <c r="W2843" s="119">
        <f t="shared" si="221"/>
        <v>0</v>
      </c>
      <c r="X2843" s="106">
        <f t="shared" si="224"/>
        <v>0</v>
      </c>
    </row>
    <row r="2844" spans="1:24" ht="14">
      <c r="A2844" s="198"/>
      <c r="D2844" s="1"/>
      <c r="E2844" s="1"/>
      <c r="F2844" s="187"/>
      <c r="G2844" s="187"/>
      <c r="H2844" s="80" t="str">
        <f>IF(ISERROR(IF(ISERROR(VLOOKUP((LEFT(D2844,2)),'Fed. Agency Identifier Table'!A$2:C$63,3,FALSE)),(VLOOKUP((LEFT(D2844,1)),'Fed. Agency Identifier Table'!A$2:C$63,3,FALSE)),(VLOOKUP((LEFT(D2844,2)),'Fed. Agency Identifier Table'!A$2:C$63,3,FALSE)))),"",(IF(ISERROR(VLOOKUP((LEFT(D2844,2)),'Fed. Agency Identifier Table'!A$2:C$63,3,FALSE)),(VLOOKUP((LEFT(D2844,1)),'Fed. Agency Identifier Table'!A$2:C$63,3,FALSE)),(VLOOKUP((LEFT(D2844,2)),'Fed. Agency Identifier Table'!A$2:C$63,3,FALSE)))))</f>
        <v/>
      </c>
      <c r="I2844" s="150" t="str">
        <f>IF(ISNUMBER(SEARCH("*.unk*",D2844)),"Other Federal Awards",IF(ISERROR(VLOOKUP(D2844,'CFDA Program Titles Table'!A$2:C$2607,3,FALSE)),"",VLOOKUP(D2844,'CFDA Program Titles Table'!A$2:C$2607,3,FALSE)))</f>
        <v/>
      </c>
      <c r="J2844" s="70"/>
      <c r="K2844" s="70"/>
      <c r="L2844" s="2"/>
      <c r="M2844" s="10"/>
      <c r="N2844" s="10"/>
      <c r="R2844" s="17"/>
      <c r="S2844" s="106" t="str">
        <f>IFERROR(IF(J2844="Y", "Research And Development Programs Cluster:", VLOOKUP(D2844,'Cluster Info'!$A$2:$B$113,2,FALSE)), "Non Cluster:")</f>
        <v>Non Cluster:</v>
      </c>
      <c r="T2844" s="106">
        <f t="shared" si="220"/>
        <v>0</v>
      </c>
      <c r="U2844" s="106">
        <f t="shared" si="222"/>
        <v>0</v>
      </c>
      <c r="V2844" s="106">
        <f t="shared" si="223"/>
        <v>0</v>
      </c>
      <c r="W2844" s="119">
        <f t="shared" si="221"/>
        <v>0</v>
      </c>
      <c r="X2844" s="106">
        <f t="shared" si="224"/>
        <v>0</v>
      </c>
    </row>
    <row r="2845" spans="1:24" ht="14">
      <c r="A2845" s="198"/>
      <c r="D2845" s="1"/>
      <c r="E2845" s="1"/>
      <c r="F2845" s="187"/>
      <c r="G2845" s="187"/>
      <c r="H2845" s="80" t="str">
        <f>IF(ISERROR(IF(ISERROR(VLOOKUP((LEFT(D2845,2)),'Fed. Agency Identifier Table'!A$2:C$63,3,FALSE)),(VLOOKUP((LEFT(D2845,1)),'Fed. Agency Identifier Table'!A$2:C$63,3,FALSE)),(VLOOKUP((LEFT(D2845,2)),'Fed. Agency Identifier Table'!A$2:C$63,3,FALSE)))),"",(IF(ISERROR(VLOOKUP((LEFT(D2845,2)),'Fed. Agency Identifier Table'!A$2:C$63,3,FALSE)),(VLOOKUP((LEFT(D2845,1)),'Fed. Agency Identifier Table'!A$2:C$63,3,FALSE)),(VLOOKUP((LEFT(D2845,2)),'Fed. Agency Identifier Table'!A$2:C$63,3,FALSE)))))</f>
        <v/>
      </c>
      <c r="I2845" s="150" t="str">
        <f>IF(ISNUMBER(SEARCH("*.unk*",D2845)),"Other Federal Awards",IF(ISERROR(VLOOKUP(D2845,'CFDA Program Titles Table'!A$2:C$2607,3,FALSE)),"",VLOOKUP(D2845,'CFDA Program Titles Table'!A$2:C$2607,3,FALSE)))</f>
        <v/>
      </c>
      <c r="J2845" s="70"/>
      <c r="K2845" s="70"/>
      <c r="L2845" s="2"/>
      <c r="M2845" s="10"/>
      <c r="N2845" s="10"/>
      <c r="R2845" s="17"/>
      <c r="S2845" s="106" t="str">
        <f>IFERROR(IF(J2845="Y", "Research And Development Programs Cluster:", VLOOKUP(D2845,'Cluster Info'!$A$2:$B$113,2,FALSE)), "Non Cluster:")</f>
        <v>Non Cluster:</v>
      </c>
      <c r="T2845" s="106">
        <f t="shared" si="220"/>
        <v>0</v>
      </c>
      <c r="U2845" s="106">
        <f t="shared" si="222"/>
        <v>0</v>
      </c>
      <c r="V2845" s="106">
        <f t="shared" si="223"/>
        <v>0</v>
      </c>
      <c r="W2845" s="119">
        <f t="shared" si="221"/>
        <v>0</v>
      </c>
      <c r="X2845" s="106">
        <f t="shared" si="224"/>
        <v>0</v>
      </c>
    </row>
    <row r="2846" spans="1:24" ht="14">
      <c r="A2846" s="198"/>
      <c r="D2846" s="1"/>
      <c r="E2846" s="1"/>
      <c r="F2846" s="187"/>
      <c r="G2846" s="187"/>
      <c r="H2846" s="80" t="str">
        <f>IF(ISERROR(IF(ISERROR(VLOOKUP((LEFT(D2846,2)),'Fed. Agency Identifier Table'!A$2:C$63,3,FALSE)),(VLOOKUP((LEFT(D2846,1)),'Fed. Agency Identifier Table'!A$2:C$63,3,FALSE)),(VLOOKUP((LEFT(D2846,2)),'Fed. Agency Identifier Table'!A$2:C$63,3,FALSE)))),"",(IF(ISERROR(VLOOKUP((LEFT(D2846,2)),'Fed. Agency Identifier Table'!A$2:C$63,3,FALSE)),(VLOOKUP((LEFT(D2846,1)),'Fed. Agency Identifier Table'!A$2:C$63,3,FALSE)),(VLOOKUP((LEFT(D2846,2)),'Fed. Agency Identifier Table'!A$2:C$63,3,FALSE)))))</f>
        <v/>
      </c>
      <c r="I2846" s="150" t="str">
        <f>IF(ISNUMBER(SEARCH("*.unk*",D2846)),"Other Federal Awards",IF(ISERROR(VLOOKUP(D2846,'CFDA Program Titles Table'!A$2:C$2607,3,FALSE)),"",VLOOKUP(D2846,'CFDA Program Titles Table'!A$2:C$2607,3,FALSE)))</f>
        <v/>
      </c>
      <c r="J2846" s="70"/>
      <c r="K2846" s="70"/>
      <c r="L2846" s="2"/>
      <c r="M2846" s="10"/>
      <c r="N2846" s="10"/>
      <c r="R2846" s="17"/>
      <c r="S2846" s="106" t="str">
        <f>IFERROR(IF(J2846="Y", "Research And Development Programs Cluster:", VLOOKUP(D2846,'Cluster Info'!$A$2:$B$113,2,FALSE)), "Non Cluster:")</f>
        <v>Non Cluster:</v>
      </c>
      <c r="T2846" s="106">
        <f t="shared" si="220"/>
        <v>0</v>
      </c>
      <c r="U2846" s="106">
        <f t="shared" si="222"/>
        <v>0</v>
      </c>
      <c r="V2846" s="106">
        <f t="shared" si="223"/>
        <v>0</v>
      </c>
      <c r="W2846" s="119">
        <f t="shared" si="221"/>
        <v>0</v>
      </c>
      <c r="X2846" s="106">
        <f t="shared" si="224"/>
        <v>0</v>
      </c>
    </row>
    <row r="2847" spans="1:24" ht="14">
      <c r="A2847" s="198"/>
      <c r="D2847" s="1"/>
      <c r="E2847" s="1"/>
      <c r="F2847" s="187"/>
      <c r="G2847" s="187"/>
      <c r="H2847" s="80" t="str">
        <f>IF(ISERROR(IF(ISERROR(VLOOKUP((LEFT(D2847,2)),'Fed. Agency Identifier Table'!A$2:C$63,3,FALSE)),(VLOOKUP((LEFT(D2847,1)),'Fed. Agency Identifier Table'!A$2:C$63,3,FALSE)),(VLOOKUP((LEFT(D2847,2)),'Fed. Agency Identifier Table'!A$2:C$63,3,FALSE)))),"",(IF(ISERROR(VLOOKUP((LEFT(D2847,2)),'Fed. Agency Identifier Table'!A$2:C$63,3,FALSE)),(VLOOKUP((LEFT(D2847,1)),'Fed. Agency Identifier Table'!A$2:C$63,3,FALSE)),(VLOOKUP((LEFT(D2847,2)),'Fed. Agency Identifier Table'!A$2:C$63,3,FALSE)))))</f>
        <v/>
      </c>
      <c r="I2847" s="150" t="str">
        <f>IF(ISNUMBER(SEARCH("*.unk*",D2847)),"Other Federal Awards",IF(ISERROR(VLOOKUP(D2847,'CFDA Program Titles Table'!A$2:C$2607,3,FALSE)),"",VLOOKUP(D2847,'CFDA Program Titles Table'!A$2:C$2607,3,FALSE)))</f>
        <v/>
      </c>
      <c r="J2847" s="70"/>
      <c r="K2847" s="70"/>
      <c r="L2847" s="2"/>
      <c r="M2847" s="10"/>
      <c r="N2847" s="10"/>
      <c r="R2847" s="17"/>
      <c r="S2847" s="106" t="str">
        <f>IFERROR(IF(J2847="Y", "Research And Development Programs Cluster:", VLOOKUP(D2847,'Cluster Info'!$A$2:$B$113,2,FALSE)), "Non Cluster:")</f>
        <v>Non Cluster:</v>
      </c>
      <c r="T2847" s="106">
        <f t="shared" si="220"/>
        <v>0</v>
      </c>
      <c r="U2847" s="106">
        <f t="shared" si="222"/>
        <v>0</v>
      </c>
      <c r="V2847" s="106">
        <f t="shared" si="223"/>
        <v>0</v>
      </c>
      <c r="W2847" s="119">
        <f t="shared" si="221"/>
        <v>0</v>
      </c>
      <c r="X2847" s="106">
        <f t="shared" si="224"/>
        <v>0</v>
      </c>
    </row>
    <row r="2848" spans="1:24" ht="14">
      <c r="A2848" s="198"/>
      <c r="D2848" s="1"/>
      <c r="E2848" s="1"/>
      <c r="F2848" s="187"/>
      <c r="G2848" s="187"/>
      <c r="H2848" s="80" t="str">
        <f>IF(ISERROR(IF(ISERROR(VLOOKUP((LEFT(D2848,2)),'Fed. Agency Identifier Table'!A$2:C$63,3,FALSE)),(VLOOKUP((LEFT(D2848,1)),'Fed. Agency Identifier Table'!A$2:C$63,3,FALSE)),(VLOOKUP((LEFT(D2848,2)),'Fed. Agency Identifier Table'!A$2:C$63,3,FALSE)))),"",(IF(ISERROR(VLOOKUP((LEFT(D2848,2)),'Fed. Agency Identifier Table'!A$2:C$63,3,FALSE)),(VLOOKUP((LEFT(D2848,1)),'Fed. Agency Identifier Table'!A$2:C$63,3,FALSE)),(VLOOKUP((LEFT(D2848,2)),'Fed. Agency Identifier Table'!A$2:C$63,3,FALSE)))))</f>
        <v/>
      </c>
      <c r="I2848" s="150" t="str">
        <f>IF(ISNUMBER(SEARCH("*.unk*",D2848)),"Other Federal Awards",IF(ISERROR(VLOOKUP(D2848,'CFDA Program Titles Table'!A$2:C$2607,3,FALSE)),"",VLOOKUP(D2848,'CFDA Program Titles Table'!A$2:C$2607,3,FALSE)))</f>
        <v/>
      </c>
      <c r="J2848" s="70"/>
      <c r="K2848" s="70"/>
      <c r="L2848" s="2"/>
      <c r="M2848" s="10"/>
      <c r="N2848" s="10"/>
      <c r="R2848" s="17"/>
      <c r="S2848" s="106" t="str">
        <f>IFERROR(IF(J2848="Y", "Research And Development Programs Cluster:", VLOOKUP(D2848,'Cluster Info'!$A$2:$B$113,2,FALSE)), "Non Cluster:")</f>
        <v>Non Cluster:</v>
      </c>
      <c r="T2848" s="106">
        <f t="shared" si="220"/>
        <v>0</v>
      </c>
      <c r="U2848" s="106">
        <f t="shared" si="222"/>
        <v>0</v>
      </c>
      <c r="V2848" s="106">
        <f t="shared" si="223"/>
        <v>0</v>
      </c>
      <c r="W2848" s="119">
        <f t="shared" si="221"/>
        <v>0</v>
      </c>
      <c r="X2848" s="106">
        <f t="shared" si="224"/>
        <v>0</v>
      </c>
    </row>
    <row r="2849" spans="1:24" ht="14">
      <c r="A2849" s="198"/>
      <c r="D2849" s="1"/>
      <c r="E2849" s="1"/>
      <c r="F2849" s="187"/>
      <c r="G2849" s="187"/>
      <c r="H2849" s="80" t="str">
        <f>IF(ISERROR(IF(ISERROR(VLOOKUP((LEFT(D2849,2)),'Fed. Agency Identifier Table'!A$2:C$63,3,FALSE)),(VLOOKUP((LEFT(D2849,1)),'Fed. Agency Identifier Table'!A$2:C$63,3,FALSE)),(VLOOKUP((LEFT(D2849,2)),'Fed. Agency Identifier Table'!A$2:C$63,3,FALSE)))),"",(IF(ISERROR(VLOOKUP((LEFT(D2849,2)),'Fed. Agency Identifier Table'!A$2:C$63,3,FALSE)),(VLOOKUP((LEFT(D2849,1)),'Fed. Agency Identifier Table'!A$2:C$63,3,FALSE)),(VLOOKUP((LEFT(D2849,2)),'Fed. Agency Identifier Table'!A$2:C$63,3,FALSE)))))</f>
        <v/>
      </c>
      <c r="I2849" s="150" t="str">
        <f>IF(ISNUMBER(SEARCH("*.unk*",D2849)),"Other Federal Awards",IF(ISERROR(VLOOKUP(D2849,'CFDA Program Titles Table'!A$2:C$2607,3,FALSE)),"",VLOOKUP(D2849,'CFDA Program Titles Table'!A$2:C$2607,3,FALSE)))</f>
        <v/>
      </c>
      <c r="J2849" s="70"/>
      <c r="K2849" s="70"/>
      <c r="L2849" s="2"/>
      <c r="M2849" s="10"/>
      <c r="N2849" s="10"/>
      <c r="R2849" s="17"/>
      <c r="S2849" s="106" t="str">
        <f>IFERROR(IF(J2849="Y", "Research And Development Programs Cluster:", VLOOKUP(D2849,'Cluster Info'!$A$2:$B$113,2,FALSE)), "Non Cluster:")</f>
        <v>Non Cluster:</v>
      </c>
      <c r="T2849" s="106">
        <f t="shared" si="220"/>
        <v>0</v>
      </c>
      <c r="U2849" s="106">
        <f t="shared" si="222"/>
        <v>0</v>
      </c>
      <c r="V2849" s="106">
        <f t="shared" si="223"/>
        <v>0</v>
      </c>
      <c r="W2849" s="119">
        <f t="shared" si="221"/>
        <v>0</v>
      </c>
      <c r="X2849" s="106">
        <f t="shared" si="224"/>
        <v>0</v>
      </c>
    </row>
    <row r="2850" spans="1:24" ht="14">
      <c r="A2850" s="198"/>
      <c r="D2850" s="1"/>
      <c r="E2850" s="1"/>
      <c r="F2850" s="187"/>
      <c r="G2850" s="187"/>
      <c r="H2850" s="80" t="str">
        <f>IF(ISERROR(IF(ISERROR(VLOOKUP((LEFT(D2850,2)),'Fed. Agency Identifier Table'!A$2:C$63,3,FALSE)),(VLOOKUP((LEFT(D2850,1)),'Fed. Agency Identifier Table'!A$2:C$63,3,FALSE)),(VLOOKUP((LEFT(D2850,2)),'Fed. Agency Identifier Table'!A$2:C$63,3,FALSE)))),"",(IF(ISERROR(VLOOKUP((LEFT(D2850,2)),'Fed. Agency Identifier Table'!A$2:C$63,3,FALSE)),(VLOOKUP((LEFT(D2850,1)),'Fed. Agency Identifier Table'!A$2:C$63,3,FALSE)),(VLOOKUP((LEFT(D2850,2)),'Fed. Agency Identifier Table'!A$2:C$63,3,FALSE)))))</f>
        <v/>
      </c>
      <c r="I2850" s="150" t="str">
        <f>IF(ISNUMBER(SEARCH("*.unk*",D2850)),"Other Federal Awards",IF(ISERROR(VLOOKUP(D2850,'CFDA Program Titles Table'!A$2:C$2607,3,FALSE)),"",VLOOKUP(D2850,'CFDA Program Titles Table'!A$2:C$2607,3,FALSE)))</f>
        <v/>
      </c>
      <c r="J2850" s="70"/>
      <c r="K2850" s="70"/>
      <c r="L2850" s="2"/>
      <c r="M2850" s="10"/>
      <c r="N2850" s="10"/>
      <c r="R2850" s="17"/>
      <c r="S2850" s="106" t="str">
        <f>IFERROR(IF(J2850="Y", "Research And Development Programs Cluster:", VLOOKUP(D2850,'Cluster Info'!$A$2:$B$113,2,FALSE)), "Non Cluster:")</f>
        <v>Non Cluster:</v>
      </c>
      <c r="T2850" s="106">
        <f t="shared" si="220"/>
        <v>0</v>
      </c>
      <c r="U2850" s="106">
        <f t="shared" si="222"/>
        <v>0</v>
      </c>
      <c r="V2850" s="106">
        <f t="shared" si="223"/>
        <v>0</v>
      </c>
      <c r="W2850" s="119">
        <f t="shared" si="221"/>
        <v>0</v>
      </c>
      <c r="X2850" s="106">
        <f t="shared" si="224"/>
        <v>0</v>
      </c>
    </row>
    <row r="2851" spans="1:24" ht="14">
      <c r="A2851" s="198"/>
      <c r="D2851" s="1"/>
      <c r="E2851" s="1"/>
      <c r="F2851" s="187"/>
      <c r="G2851" s="187"/>
      <c r="H2851" s="80" t="str">
        <f>IF(ISERROR(IF(ISERROR(VLOOKUP((LEFT(D2851,2)),'Fed. Agency Identifier Table'!A$2:C$63,3,FALSE)),(VLOOKUP((LEFT(D2851,1)),'Fed. Agency Identifier Table'!A$2:C$63,3,FALSE)),(VLOOKUP((LEFT(D2851,2)),'Fed. Agency Identifier Table'!A$2:C$63,3,FALSE)))),"",(IF(ISERROR(VLOOKUP((LEFT(D2851,2)),'Fed. Agency Identifier Table'!A$2:C$63,3,FALSE)),(VLOOKUP((LEFT(D2851,1)),'Fed. Agency Identifier Table'!A$2:C$63,3,FALSE)),(VLOOKUP((LEFT(D2851,2)),'Fed. Agency Identifier Table'!A$2:C$63,3,FALSE)))))</f>
        <v/>
      </c>
      <c r="I2851" s="150" t="str">
        <f>IF(ISNUMBER(SEARCH("*.unk*",D2851)),"Other Federal Awards",IF(ISERROR(VLOOKUP(D2851,'CFDA Program Titles Table'!A$2:C$2607,3,FALSE)),"",VLOOKUP(D2851,'CFDA Program Titles Table'!A$2:C$2607,3,FALSE)))</f>
        <v/>
      </c>
      <c r="J2851" s="70"/>
      <c r="K2851" s="70"/>
      <c r="L2851" s="2"/>
      <c r="M2851" s="10"/>
      <c r="N2851" s="10"/>
      <c r="R2851" s="17"/>
      <c r="S2851" s="106" t="str">
        <f>IFERROR(IF(J2851="Y", "Research And Development Programs Cluster:", VLOOKUP(D2851,'Cluster Info'!$A$2:$B$113,2,FALSE)), "Non Cluster:")</f>
        <v>Non Cluster:</v>
      </c>
      <c r="T2851" s="106">
        <f t="shared" si="220"/>
        <v>0</v>
      </c>
      <c r="U2851" s="106">
        <f t="shared" si="222"/>
        <v>0</v>
      </c>
      <c r="V2851" s="106">
        <f t="shared" si="223"/>
        <v>0</v>
      </c>
      <c r="W2851" s="119">
        <f t="shared" si="221"/>
        <v>0</v>
      </c>
      <c r="X2851" s="106">
        <f t="shared" si="224"/>
        <v>0</v>
      </c>
    </row>
    <row r="2852" spans="1:24" ht="14">
      <c r="A2852" s="198"/>
      <c r="D2852" s="1"/>
      <c r="E2852" s="1"/>
      <c r="F2852" s="187"/>
      <c r="G2852" s="187"/>
      <c r="H2852" s="80" t="str">
        <f>IF(ISERROR(IF(ISERROR(VLOOKUP((LEFT(D2852,2)),'Fed. Agency Identifier Table'!A$2:C$63,3,FALSE)),(VLOOKUP((LEFT(D2852,1)),'Fed. Agency Identifier Table'!A$2:C$63,3,FALSE)),(VLOOKUP((LEFT(D2852,2)),'Fed. Agency Identifier Table'!A$2:C$63,3,FALSE)))),"",(IF(ISERROR(VLOOKUP((LEFT(D2852,2)),'Fed. Agency Identifier Table'!A$2:C$63,3,FALSE)),(VLOOKUP((LEFT(D2852,1)),'Fed. Agency Identifier Table'!A$2:C$63,3,FALSE)),(VLOOKUP((LEFT(D2852,2)),'Fed. Agency Identifier Table'!A$2:C$63,3,FALSE)))))</f>
        <v/>
      </c>
      <c r="I2852" s="150" t="str">
        <f>IF(ISNUMBER(SEARCH("*.unk*",D2852)),"Other Federal Awards",IF(ISERROR(VLOOKUP(D2852,'CFDA Program Titles Table'!A$2:C$2607,3,FALSE)),"",VLOOKUP(D2852,'CFDA Program Titles Table'!A$2:C$2607,3,FALSE)))</f>
        <v/>
      </c>
      <c r="J2852" s="70"/>
      <c r="K2852" s="70"/>
      <c r="L2852" s="2"/>
      <c r="M2852" s="10"/>
      <c r="N2852" s="10"/>
      <c r="R2852" s="17"/>
      <c r="S2852" s="106" t="str">
        <f>IFERROR(IF(J2852="Y", "Research And Development Programs Cluster:", VLOOKUP(D2852,'Cluster Info'!$A$2:$B$113,2,FALSE)), "Non Cluster:")</f>
        <v>Non Cluster:</v>
      </c>
      <c r="T2852" s="106">
        <f t="shared" si="220"/>
        <v>0</v>
      </c>
      <c r="U2852" s="106">
        <f t="shared" si="222"/>
        <v>0</v>
      </c>
      <c r="V2852" s="106">
        <f t="shared" si="223"/>
        <v>0</v>
      </c>
      <c r="W2852" s="119">
        <f t="shared" si="221"/>
        <v>0</v>
      </c>
      <c r="X2852" s="106">
        <f t="shared" si="224"/>
        <v>0</v>
      </c>
    </row>
    <row r="2853" spans="1:24" ht="14">
      <c r="A2853" s="198"/>
      <c r="D2853" s="1"/>
      <c r="E2853" s="1"/>
      <c r="F2853" s="187"/>
      <c r="G2853" s="187"/>
      <c r="H2853" s="80" t="str">
        <f>IF(ISERROR(IF(ISERROR(VLOOKUP((LEFT(D2853,2)),'Fed. Agency Identifier Table'!A$2:C$63,3,FALSE)),(VLOOKUP((LEFT(D2853,1)),'Fed. Agency Identifier Table'!A$2:C$63,3,FALSE)),(VLOOKUP((LEFT(D2853,2)),'Fed. Agency Identifier Table'!A$2:C$63,3,FALSE)))),"",(IF(ISERROR(VLOOKUP((LEFT(D2853,2)),'Fed. Agency Identifier Table'!A$2:C$63,3,FALSE)),(VLOOKUP((LEFT(D2853,1)),'Fed. Agency Identifier Table'!A$2:C$63,3,FALSE)),(VLOOKUP((LEFT(D2853,2)),'Fed. Agency Identifier Table'!A$2:C$63,3,FALSE)))))</f>
        <v/>
      </c>
      <c r="I2853" s="150" t="str">
        <f>IF(ISNUMBER(SEARCH("*.unk*",D2853)),"Other Federal Awards",IF(ISERROR(VLOOKUP(D2853,'CFDA Program Titles Table'!A$2:C$2607,3,FALSE)),"",VLOOKUP(D2853,'CFDA Program Titles Table'!A$2:C$2607,3,FALSE)))</f>
        <v/>
      </c>
      <c r="J2853" s="70"/>
      <c r="K2853" s="70"/>
      <c r="L2853" s="2"/>
      <c r="M2853" s="10"/>
      <c r="N2853" s="10"/>
      <c r="R2853" s="17"/>
      <c r="S2853" s="106" t="str">
        <f>IFERROR(IF(J2853="Y", "Research And Development Programs Cluster:", VLOOKUP(D2853,'Cluster Info'!$A$2:$B$113,2,FALSE)), "Non Cluster:")</f>
        <v>Non Cluster:</v>
      </c>
      <c r="T2853" s="106">
        <f t="shared" si="220"/>
        <v>0</v>
      </c>
      <c r="U2853" s="106">
        <f t="shared" si="222"/>
        <v>0</v>
      </c>
      <c r="V2853" s="106">
        <f t="shared" si="223"/>
        <v>0</v>
      </c>
      <c r="W2853" s="119">
        <f t="shared" si="221"/>
        <v>0</v>
      </c>
      <c r="X2853" s="106">
        <f t="shared" si="224"/>
        <v>0</v>
      </c>
    </row>
    <row r="2854" spans="1:24" ht="14">
      <c r="A2854" s="198"/>
      <c r="D2854" s="1"/>
      <c r="E2854" s="1"/>
      <c r="F2854" s="187"/>
      <c r="G2854" s="187"/>
      <c r="H2854" s="80" t="str">
        <f>IF(ISERROR(IF(ISERROR(VLOOKUP((LEFT(D2854,2)),'Fed. Agency Identifier Table'!A$2:C$63,3,FALSE)),(VLOOKUP((LEFT(D2854,1)),'Fed. Agency Identifier Table'!A$2:C$63,3,FALSE)),(VLOOKUP((LEFT(D2854,2)),'Fed. Agency Identifier Table'!A$2:C$63,3,FALSE)))),"",(IF(ISERROR(VLOOKUP((LEFT(D2854,2)),'Fed. Agency Identifier Table'!A$2:C$63,3,FALSE)),(VLOOKUP((LEFT(D2854,1)),'Fed. Agency Identifier Table'!A$2:C$63,3,FALSE)),(VLOOKUP((LEFT(D2854,2)),'Fed. Agency Identifier Table'!A$2:C$63,3,FALSE)))))</f>
        <v/>
      </c>
      <c r="I2854" s="150" t="str">
        <f>IF(ISNUMBER(SEARCH("*.unk*",D2854)),"Other Federal Awards",IF(ISERROR(VLOOKUP(D2854,'CFDA Program Titles Table'!A$2:C$2607,3,FALSE)),"",VLOOKUP(D2854,'CFDA Program Titles Table'!A$2:C$2607,3,FALSE)))</f>
        <v/>
      </c>
      <c r="J2854" s="70"/>
      <c r="K2854" s="70"/>
      <c r="L2854" s="2"/>
      <c r="M2854" s="10"/>
      <c r="N2854" s="10"/>
      <c r="R2854" s="17"/>
      <c r="S2854" s="106" t="str">
        <f>IFERROR(IF(J2854="Y", "Research And Development Programs Cluster:", VLOOKUP(D2854,'Cluster Info'!$A$2:$B$113,2,FALSE)), "Non Cluster:")</f>
        <v>Non Cluster:</v>
      </c>
      <c r="T2854" s="106">
        <f t="shared" si="220"/>
        <v>0</v>
      </c>
      <c r="U2854" s="106">
        <f t="shared" si="222"/>
        <v>0</v>
      </c>
      <c r="V2854" s="106">
        <f t="shared" si="223"/>
        <v>0</v>
      </c>
      <c r="W2854" s="119">
        <f t="shared" si="221"/>
        <v>0</v>
      </c>
      <c r="X2854" s="106">
        <f t="shared" si="224"/>
        <v>0</v>
      </c>
    </row>
    <row r="2855" spans="1:24" ht="14">
      <c r="A2855" s="198"/>
      <c r="D2855" s="1"/>
      <c r="E2855" s="1"/>
      <c r="F2855" s="187"/>
      <c r="G2855" s="187"/>
      <c r="H2855" s="80" t="str">
        <f>IF(ISERROR(IF(ISERROR(VLOOKUP((LEFT(D2855,2)),'Fed. Agency Identifier Table'!A$2:C$63,3,FALSE)),(VLOOKUP((LEFT(D2855,1)),'Fed. Agency Identifier Table'!A$2:C$63,3,FALSE)),(VLOOKUP((LEFT(D2855,2)),'Fed. Agency Identifier Table'!A$2:C$63,3,FALSE)))),"",(IF(ISERROR(VLOOKUP((LEFT(D2855,2)),'Fed. Agency Identifier Table'!A$2:C$63,3,FALSE)),(VLOOKUP((LEFT(D2855,1)),'Fed. Agency Identifier Table'!A$2:C$63,3,FALSE)),(VLOOKUP((LEFT(D2855,2)),'Fed. Agency Identifier Table'!A$2:C$63,3,FALSE)))))</f>
        <v/>
      </c>
      <c r="I2855" s="150" t="str">
        <f>IF(ISNUMBER(SEARCH("*.unk*",D2855)),"Other Federal Awards",IF(ISERROR(VLOOKUP(D2855,'CFDA Program Titles Table'!A$2:C$2607,3,FALSE)),"",VLOOKUP(D2855,'CFDA Program Titles Table'!A$2:C$2607,3,FALSE)))</f>
        <v/>
      </c>
      <c r="J2855" s="70"/>
      <c r="K2855" s="70"/>
      <c r="L2855" s="2"/>
      <c r="M2855" s="10"/>
      <c r="N2855" s="10"/>
      <c r="R2855" s="17"/>
      <c r="S2855" s="106" t="str">
        <f>IFERROR(IF(J2855="Y", "Research And Development Programs Cluster:", VLOOKUP(D2855,'Cluster Info'!$A$2:$B$113,2,FALSE)), "Non Cluster:")</f>
        <v>Non Cluster:</v>
      </c>
      <c r="T2855" s="106">
        <f t="shared" si="220"/>
        <v>0</v>
      </c>
      <c r="U2855" s="106">
        <f t="shared" si="222"/>
        <v>0</v>
      </c>
      <c r="V2855" s="106">
        <f t="shared" si="223"/>
        <v>0</v>
      </c>
      <c r="W2855" s="119">
        <f t="shared" si="221"/>
        <v>0</v>
      </c>
      <c r="X2855" s="106">
        <f t="shared" si="224"/>
        <v>0</v>
      </c>
    </row>
    <row r="2856" spans="1:24" ht="14">
      <c r="A2856" s="198"/>
      <c r="D2856" s="1"/>
      <c r="E2856" s="1"/>
      <c r="F2856" s="187"/>
      <c r="G2856" s="187"/>
      <c r="H2856" s="80" t="str">
        <f>IF(ISERROR(IF(ISERROR(VLOOKUP((LEFT(D2856,2)),'Fed. Agency Identifier Table'!A$2:C$63,3,FALSE)),(VLOOKUP((LEFT(D2856,1)),'Fed. Agency Identifier Table'!A$2:C$63,3,FALSE)),(VLOOKUP((LEFT(D2856,2)),'Fed. Agency Identifier Table'!A$2:C$63,3,FALSE)))),"",(IF(ISERROR(VLOOKUP((LEFT(D2856,2)),'Fed. Agency Identifier Table'!A$2:C$63,3,FALSE)),(VLOOKUP((LEFT(D2856,1)),'Fed. Agency Identifier Table'!A$2:C$63,3,FALSE)),(VLOOKUP((LEFT(D2856,2)),'Fed. Agency Identifier Table'!A$2:C$63,3,FALSE)))))</f>
        <v/>
      </c>
      <c r="I2856" s="150" t="str">
        <f>IF(ISNUMBER(SEARCH("*.unk*",D2856)),"Other Federal Awards",IF(ISERROR(VLOOKUP(D2856,'CFDA Program Titles Table'!A$2:C$2607,3,FALSE)),"",VLOOKUP(D2856,'CFDA Program Titles Table'!A$2:C$2607,3,FALSE)))</f>
        <v/>
      </c>
      <c r="J2856" s="70"/>
      <c r="K2856" s="70"/>
      <c r="L2856" s="2"/>
      <c r="M2856" s="10"/>
      <c r="N2856" s="10"/>
      <c r="R2856" s="17"/>
      <c r="S2856" s="106" t="str">
        <f>IFERROR(IF(J2856="Y", "Research And Development Programs Cluster:", VLOOKUP(D2856,'Cluster Info'!$A$2:$B$113,2,FALSE)), "Non Cluster:")</f>
        <v>Non Cluster:</v>
      </c>
      <c r="T2856" s="106">
        <f t="shared" si="220"/>
        <v>0</v>
      </c>
      <c r="U2856" s="106">
        <f t="shared" si="222"/>
        <v>0</v>
      </c>
      <c r="V2856" s="106">
        <f t="shared" si="223"/>
        <v>0</v>
      </c>
      <c r="W2856" s="119">
        <f t="shared" si="221"/>
        <v>0</v>
      </c>
      <c r="X2856" s="106">
        <f t="shared" si="224"/>
        <v>0</v>
      </c>
    </row>
    <row r="2857" spans="1:24" ht="14">
      <c r="A2857" s="198"/>
      <c r="D2857" s="1"/>
      <c r="E2857" s="1"/>
      <c r="F2857" s="187"/>
      <c r="G2857" s="187"/>
      <c r="H2857" s="80" t="str">
        <f>IF(ISERROR(IF(ISERROR(VLOOKUP((LEFT(D2857,2)),'Fed. Agency Identifier Table'!A$2:C$63,3,FALSE)),(VLOOKUP((LEFT(D2857,1)),'Fed. Agency Identifier Table'!A$2:C$63,3,FALSE)),(VLOOKUP((LEFT(D2857,2)),'Fed. Agency Identifier Table'!A$2:C$63,3,FALSE)))),"",(IF(ISERROR(VLOOKUP((LEFT(D2857,2)),'Fed. Agency Identifier Table'!A$2:C$63,3,FALSE)),(VLOOKUP((LEFT(D2857,1)),'Fed. Agency Identifier Table'!A$2:C$63,3,FALSE)),(VLOOKUP((LEFT(D2857,2)),'Fed. Agency Identifier Table'!A$2:C$63,3,FALSE)))))</f>
        <v/>
      </c>
      <c r="I2857" s="150" t="str">
        <f>IF(ISNUMBER(SEARCH("*.unk*",D2857)),"Other Federal Awards",IF(ISERROR(VLOOKUP(D2857,'CFDA Program Titles Table'!A$2:C$2607,3,FALSE)),"",VLOOKUP(D2857,'CFDA Program Titles Table'!A$2:C$2607,3,FALSE)))</f>
        <v/>
      </c>
      <c r="J2857" s="70"/>
      <c r="K2857" s="70"/>
      <c r="L2857" s="2"/>
      <c r="M2857" s="10"/>
      <c r="N2857" s="10"/>
      <c r="R2857" s="17"/>
      <c r="S2857" s="106" t="str">
        <f>IFERROR(IF(J2857="Y", "Research And Development Programs Cluster:", VLOOKUP(D2857,'Cluster Info'!$A$2:$B$113,2,FALSE)), "Non Cluster:")</f>
        <v>Non Cluster:</v>
      </c>
      <c r="T2857" s="106">
        <f t="shared" si="220"/>
        <v>0</v>
      </c>
      <c r="U2857" s="106">
        <f t="shared" si="222"/>
        <v>0</v>
      </c>
      <c r="V2857" s="106">
        <f t="shared" si="223"/>
        <v>0</v>
      </c>
      <c r="W2857" s="119">
        <f t="shared" si="221"/>
        <v>0</v>
      </c>
      <c r="X2857" s="106">
        <f t="shared" si="224"/>
        <v>0</v>
      </c>
    </row>
    <row r="2858" spans="1:24" ht="14">
      <c r="A2858" s="198"/>
      <c r="D2858" s="1"/>
      <c r="E2858" s="1"/>
      <c r="F2858" s="187"/>
      <c r="G2858" s="187"/>
      <c r="H2858" s="80" t="str">
        <f>IF(ISERROR(IF(ISERROR(VLOOKUP((LEFT(D2858,2)),'Fed. Agency Identifier Table'!A$2:C$63,3,FALSE)),(VLOOKUP((LEFT(D2858,1)),'Fed. Agency Identifier Table'!A$2:C$63,3,FALSE)),(VLOOKUP((LEFT(D2858,2)),'Fed. Agency Identifier Table'!A$2:C$63,3,FALSE)))),"",(IF(ISERROR(VLOOKUP((LEFT(D2858,2)),'Fed. Agency Identifier Table'!A$2:C$63,3,FALSE)),(VLOOKUP((LEFT(D2858,1)),'Fed. Agency Identifier Table'!A$2:C$63,3,FALSE)),(VLOOKUP((LEFT(D2858,2)),'Fed. Agency Identifier Table'!A$2:C$63,3,FALSE)))))</f>
        <v/>
      </c>
      <c r="I2858" s="150" t="str">
        <f>IF(ISNUMBER(SEARCH("*.unk*",D2858)),"Other Federal Awards",IF(ISERROR(VLOOKUP(D2858,'CFDA Program Titles Table'!A$2:C$2607,3,FALSE)),"",VLOOKUP(D2858,'CFDA Program Titles Table'!A$2:C$2607,3,FALSE)))</f>
        <v/>
      </c>
      <c r="J2858" s="70"/>
      <c r="K2858" s="70"/>
      <c r="L2858" s="2"/>
      <c r="M2858" s="10"/>
      <c r="N2858" s="10"/>
      <c r="R2858" s="17"/>
      <c r="S2858" s="106" t="str">
        <f>IFERROR(IF(J2858="Y", "Research And Development Programs Cluster:", VLOOKUP(D2858,'Cluster Info'!$A$2:$B$113,2,FALSE)), "Non Cluster:")</f>
        <v>Non Cluster:</v>
      </c>
      <c r="T2858" s="106">
        <f t="shared" si="220"/>
        <v>0</v>
      </c>
      <c r="U2858" s="106">
        <f t="shared" si="222"/>
        <v>0</v>
      </c>
      <c r="V2858" s="106">
        <f t="shared" si="223"/>
        <v>0</v>
      </c>
      <c r="W2858" s="119">
        <f t="shared" si="221"/>
        <v>0</v>
      </c>
      <c r="X2858" s="106">
        <f t="shared" si="224"/>
        <v>0</v>
      </c>
    </row>
    <row r="2859" spans="1:24" ht="14">
      <c r="A2859" s="198"/>
      <c r="D2859" s="1"/>
      <c r="E2859" s="1"/>
      <c r="F2859" s="187"/>
      <c r="G2859" s="187"/>
      <c r="H2859" s="80" t="str">
        <f>IF(ISERROR(IF(ISERROR(VLOOKUP((LEFT(D2859,2)),'Fed. Agency Identifier Table'!A$2:C$63,3,FALSE)),(VLOOKUP((LEFT(D2859,1)),'Fed. Agency Identifier Table'!A$2:C$63,3,FALSE)),(VLOOKUP((LEFT(D2859,2)),'Fed. Agency Identifier Table'!A$2:C$63,3,FALSE)))),"",(IF(ISERROR(VLOOKUP((LEFT(D2859,2)),'Fed. Agency Identifier Table'!A$2:C$63,3,FALSE)),(VLOOKUP((LEFT(D2859,1)),'Fed. Agency Identifier Table'!A$2:C$63,3,FALSE)),(VLOOKUP((LEFT(D2859,2)),'Fed. Agency Identifier Table'!A$2:C$63,3,FALSE)))))</f>
        <v/>
      </c>
      <c r="I2859" s="150" t="str">
        <f>IF(ISNUMBER(SEARCH("*.unk*",D2859)),"Other Federal Awards",IF(ISERROR(VLOOKUP(D2859,'CFDA Program Titles Table'!A$2:C$2607,3,FALSE)),"",VLOOKUP(D2859,'CFDA Program Titles Table'!A$2:C$2607,3,FALSE)))</f>
        <v/>
      </c>
      <c r="J2859" s="70"/>
      <c r="K2859" s="70"/>
      <c r="L2859" s="2"/>
      <c r="M2859" s="10"/>
      <c r="N2859" s="10"/>
      <c r="R2859" s="17"/>
      <c r="S2859" s="106" t="str">
        <f>IFERROR(IF(J2859="Y", "Research And Development Programs Cluster:", VLOOKUP(D2859,'Cluster Info'!$A$2:$B$113,2,FALSE)), "Non Cluster:")</f>
        <v>Non Cluster:</v>
      </c>
      <c r="T2859" s="106">
        <f t="shared" si="220"/>
        <v>0</v>
      </c>
      <c r="U2859" s="106">
        <f t="shared" si="222"/>
        <v>0</v>
      </c>
      <c r="V2859" s="106">
        <f t="shared" si="223"/>
        <v>0</v>
      </c>
      <c r="W2859" s="119">
        <f t="shared" si="221"/>
        <v>0</v>
      </c>
      <c r="X2859" s="106">
        <f t="shared" si="224"/>
        <v>0</v>
      </c>
    </row>
    <row r="2860" spans="1:24" ht="14">
      <c r="A2860" s="198"/>
      <c r="D2860" s="1"/>
      <c r="E2860" s="1"/>
      <c r="F2860" s="187"/>
      <c r="G2860" s="187"/>
      <c r="H2860" s="80" t="str">
        <f>IF(ISERROR(IF(ISERROR(VLOOKUP((LEFT(D2860,2)),'Fed. Agency Identifier Table'!A$2:C$63,3,FALSE)),(VLOOKUP((LEFT(D2860,1)),'Fed. Agency Identifier Table'!A$2:C$63,3,FALSE)),(VLOOKUP((LEFT(D2860,2)),'Fed. Agency Identifier Table'!A$2:C$63,3,FALSE)))),"",(IF(ISERROR(VLOOKUP((LEFT(D2860,2)),'Fed. Agency Identifier Table'!A$2:C$63,3,FALSE)),(VLOOKUP((LEFT(D2860,1)),'Fed. Agency Identifier Table'!A$2:C$63,3,FALSE)),(VLOOKUP((LEFT(D2860,2)),'Fed. Agency Identifier Table'!A$2:C$63,3,FALSE)))))</f>
        <v/>
      </c>
      <c r="I2860" s="150" t="str">
        <f>IF(ISNUMBER(SEARCH("*.unk*",D2860)),"Other Federal Awards",IF(ISERROR(VLOOKUP(D2860,'CFDA Program Titles Table'!A$2:C$2607,3,FALSE)),"",VLOOKUP(D2860,'CFDA Program Titles Table'!A$2:C$2607,3,FALSE)))</f>
        <v/>
      </c>
      <c r="J2860" s="70"/>
      <c r="K2860" s="70"/>
      <c r="L2860" s="2"/>
      <c r="M2860" s="10"/>
      <c r="N2860" s="10"/>
      <c r="R2860" s="17"/>
      <c r="S2860" s="106" t="str">
        <f>IFERROR(IF(J2860="Y", "Research And Development Programs Cluster:", VLOOKUP(D2860,'Cluster Info'!$A$2:$B$113,2,FALSE)), "Non Cluster:")</f>
        <v>Non Cluster:</v>
      </c>
      <c r="T2860" s="106">
        <f t="shared" si="220"/>
        <v>0</v>
      </c>
      <c r="U2860" s="106">
        <f t="shared" si="222"/>
        <v>0</v>
      </c>
      <c r="V2860" s="106">
        <f t="shared" si="223"/>
        <v>0</v>
      </c>
      <c r="W2860" s="119">
        <f t="shared" si="221"/>
        <v>0</v>
      </c>
      <c r="X2860" s="106">
        <f t="shared" si="224"/>
        <v>0</v>
      </c>
    </row>
    <row r="2861" spans="1:24" ht="14">
      <c r="A2861" s="198"/>
      <c r="D2861" s="1"/>
      <c r="E2861" s="1"/>
      <c r="F2861" s="187"/>
      <c r="G2861" s="187"/>
      <c r="H2861" s="80" t="str">
        <f>IF(ISERROR(IF(ISERROR(VLOOKUP((LEFT(D2861,2)),'Fed. Agency Identifier Table'!A$2:C$63,3,FALSE)),(VLOOKUP((LEFT(D2861,1)),'Fed. Agency Identifier Table'!A$2:C$63,3,FALSE)),(VLOOKUP((LEFT(D2861,2)),'Fed. Agency Identifier Table'!A$2:C$63,3,FALSE)))),"",(IF(ISERROR(VLOOKUP((LEFT(D2861,2)),'Fed. Agency Identifier Table'!A$2:C$63,3,FALSE)),(VLOOKUP((LEFT(D2861,1)),'Fed. Agency Identifier Table'!A$2:C$63,3,FALSE)),(VLOOKUP((LEFT(D2861,2)),'Fed. Agency Identifier Table'!A$2:C$63,3,FALSE)))))</f>
        <v/>
      </c>
      <c r="I2861" s="150" t="str">
        <f>IF(ISNUMBER(SEARCH("*.unk*",D2861)),"Other Federal Awards",IF(ISERROR(VLOOKUP(D2861,'CFDA Program Titles Table'!A$2:C$2607,3,FALSE)),"",VLOOKUP(D2861,'CFDA Program Titles Table'!A$2:C$2607,3,FALSE)))</f>
        <v/>
      </c>
      <c r="J2861" s="70"/>
      <c r="K2861" s="70"/>
      <c r="L2861" s="2"/>
      <c r="M2861" s="10"/>
      <c r="N2861" s="10"/>
      <c r="R2861" s="17"/>
      <c r="S2861" s="106" t="str">
        <f>IFERROR(IF(J2861="Y", "Research And Development Programs Cluster:", VLOOKUP(D2861,'Cluster Info'!$A$2:$B$113,2,FALSE)), "Non Cluster:")</f>
        <v>Non Cluster:</v>
      </c>
      <c r="T2861" s="106">
        <f t="shared" si="220"/>
        <v>0</v>
      </c>
      <c r="U2861" s="106">
        <f t="shared" si="222"/>
        <v>0</v>
      </c>
      <c r="V2861" s="106">
        <f t="shared" si="223"/>
        <v>0</v>
      </c>
      <c r="W2861" s="119">
        <f t="shared" si="221"/>
        <v>0</v>
      </c>
      <c r="X2861" s="106">
        <f t="shared" si="224"/>
        <v>0</v>
      </c>
    </row>
    <row r="2862" spans="1:24" ht="14">
      <c r="A2862" s="198"/>
      <c r="D2862" s="1"/>
      <c r="E2862" s="1"/>
      <c r="F2862" s="187"/>
      <c r="G2862" s="187"/>
      <c r="H2862" s="80" t="str">
        <f>IF(ISERROR(IF(ISERROR(VLOOKUP((LEFT(D2862,2)),'Fed. Agency Identifier Table'!A$2:C$63,3,FALSE)),(VLOOKUP((LEFT(D2862,1)),'Fed. Agency Identifier Table'!A$2:C$63,3,FALSE)),(VLOOKUP((LEFT(D2862,2)),'Fed. Agency Identifier Table'!A$2:C$63,3,FALSE)))),"",(IF(ISERROR(VLOOKUP((LEFT(D2862,2)),'Fed. Agency Identifier Table'!A$2:C$63,3,FALSE)),(VLOOKUP((LEFT(D2862,1)),'Fed. Agency Identifier Table'!A$2:C$63,3,FALSE)),(VLOOKUP((LEFT(D2862,2)),'Fed. Agency Identifier Table'!A$2:C$63,3,FALSE)))))</f>
        <v/>
      </c>
      <c r="I2862" s="150" t="str">
        <f>IF(ISNUMBER(SEARCH("*.unk*",D2862)),"Other Federal Awards",IF(ISERROR(VLOOKUP(D2862,'CFDA Program Titles Table'!A$2:C$2607,3,FALSE)),"",VLOOKUP(D2862,'CFDA Program Titles Table'!A$2:C$2607,3,FALSE)))</f>
        <v/>
      </c>
      <c r="J2862" s="70"/>
      <c r="K2862" s="70"/>
      <c r="L2862" s="2"/>
      <c r="M2862" s="10"/>
      <c r="N2862" s="10"/>
      <c r="R2862" s="17"/>
      <c r="S2862" s="106" t="str">
        <f>IFERROR(IF(J2862="Y", "Research And Development Programs Cluster:", VLOOKUP(D2862,'Cluster Info'!$A$2:$B$113,2,FALSE)), "Non Cluster:")</f>
        <v>Non Cluster:</v>
      </c>
      <c r="T2862" s="106">
        <f t="shared" si="220"/>
        <v>0</v>
      </c>
      <c r="U2862" s="106">
        <f t="shared" si="222"/>
        <v>0</v>
      </c>
      <c r="V2862" s="106">
        <f t="shared" si="223"/>
        <v>0</v>
      </c>
      <c r="W2862" s="119">
        <f t="shared" si="221"/>
        <v>0</v>
      </c>
      <c r="X2862" s="106">
        <f t="shared" si="224"/>
        <v>0</v>
      </c>
    </row>
    <row r="2863" spans="1:24" ht="14">
      <c r="A2863" s="198"/>
      <c r="D2863" s="1"/>
      <c r="E2863" s="1"/>
      <c r="F2863" s="187"/>
      <c r="G2863" s="187"/>
      <c r="H2863" s="80" t="str">
        <f>IF(ISERROR(IF(ISERROR(VLOOKUP((LEFT(D2863,2)),'Fed. Agency Identifier Table'!A$2:C$63,3,FALSE)),(VLOOKUP((LEFT(D2863,1)),'Fed. Agency Identifier Table'!A$2:C$63,3,FALSE)),(VLOOKUP((LEFT(D2863,2)),'Fed. Agency Identifier Table'!A$2:C$63,3,FALSE)))),"",(IF(ISERROR(VLOOKUP((LEFT(D2863,2)),'Fed. Agency Identifier Table'!A$2:C$63,3,FALSE)),(VLOOKUP((LEFT(D2863,1)),'Fed. Agency Identifier Table'!A$2:C$63,3,FALSE)),(VLOOKUP((LEFT(D2863,2)),'Fed. Agency Identifier Table'!A$2:C$63,3,FALSE)))))</f>
        <v/>
      </c>
      <c r="I2863" s="150" t="str">
        <f>IF(ISNUMBER(SEARCH("*.unk*",D2863)),"Other Federal Awards",IF(ISERROR(VLOOKUP(D2863,'CFDA Program Titles Table'!A$2:C$2607,3,FALSE)),"",VLOOKUP(D2863,'CFDA Program Titles Table'!A$2:C$2607,3,FALSE)))</f>
        <v/>
      </c>
      <c r="J2863" s="70"/>
      <c r="K2863" s="70"/>
      <c r="L2863" s="2"/>
      <c r="M2863" s="10"/>
      <c r="N2863" s="10"/>
      <c r="R2863" s="17"/>
      <c r="S2863" s="106" t="str">
        <f>IFERROR(IF(J2863="Y", "Research And Development Programs Cluster:", VLOOKUP(D2863,'Cluster Info'!$A$2:$B$113,2,FALSE)), "Non Cluster:")</f>
        <v>Non Cluster:</v>
      </c>
      <c r="T2863" s="106">
        <f t="shared" si="220"/>
        <v>0</v>
      </c>
      <c r="U2863" s="106">
        <f t="shared" si="222"/>
        <v>0</v>
      </c>
      <c r="V2863" s="106">
        <f t="shared" si="223"/>
        <v>0</v>
      </c>
      <c r="W2863" s="119">
        <f t="shared" si="221"/>
        <v>0</v>
      </c>
      <c r="X2863" s="106">
        <f t="shared" si="224"/>
        <v>0</v>
      </c>
    </row>
    <row r="2864" spans="1:24" ht="14">
      <c r="A2864" s="198"/>
      <c r="D2864" s="1"/>
      <c r="E2864" s="1"/>
      <c r="F2864" s="187"/>
      <c r="G2864" s="187"/>
      <c r="H2864" s="80" t="str">
        <f>IF(ISERROR(IF(ISERROR(VLOOKUP((LEFT(D2864,2)),'Fed. Agency Identifier Table'!A$2:C$63,3,FALSE)),(VLOOKUP((LEFT(D2864,1)),'Fed. Agency Identifier Table'!A$2:C$63,3,FALSE)),(VLOOKUP((LEFT(D2864,2)),'Fed. Agency Identifier Table'!A$2:C$63,3,FALSE)))),"",(IF(ISERROR(VLOOKUP((LEFT(D2864,2)),'Fed. Agency Identifier Table'!A$2:C$63,3,FALSE)),(VLOOKUP((LEFT(D2864,1)),'Fed. Agency Identifier Table'!A$2:C$63,3,FALSE)),(VLOOKUP((LEFT(D2864,2)),'Fed. Agency Identifier Table'!A$2:C$63,3,FALSE)))))</f>
        <v/>
      </c>
      <c r="I2864" s="150" t="str">
        <f>IF(ISNUMBER(SEARCH("*.unk*",D2864)),"Other Federal Awards",IF(ISERROR(VLOOKUP(D2864,'CFDA Program Titles Table'!A$2:C$2607,3,FALSE)),"",VLOOKUP(D2864,'CFDA Program Titles Table'!A$2:C$2607,3,FALSE)))</f>
        <v/>
      </c>
      <c r="J2864" s="70"/>
      <c r="K2864" s="70"/>
      <c r="L2864" s="2"/>
      <c r="M2864" s="10"/>
      <c r="N2864" s="10"/>
      <c r="R2864" s="17"/>
      <c r="S2864" s="106" t="str">
        <f>IFERROR(IF(J2864="Y", "Research And Development Programs Cluster:", VLOOKUP(D2864,'Cluster Info'!$A$2:$B$113,2,FALSE)), "Non Cluster:")</f>
        <v>Non Cluster:</v>
      </c>
      <c r="T2864" s="106">
        <f t="shared" si="220"/>
        <v>0</v>
      </c>
      <c r="U2864" s="106">
        <f t="shared" si="222"/>
        <v>0</v>
      </c>
      <c r="V2864" s="106">
        <f t="shared" si="223"/>
        <v>0</v>
      </c>
      <c r="W2864" s="119">
        <f t="shared" si="221"/>
        <v>0</v>
      </c>
      <c r="X2864" s="106">
        <f t="shared" si="224"/>
        <v>0</v>
      </c>
    </row>
    <row r="2865" spans="1:24" ht="14">
      <c r="A2865" s="198"/>
      <c r="D2865" s="1"/>
      <c r="E2865" s="1"/>
      <c r="F2865" s="187"/>
      <c r="G2865" s="187"/>
      <c r="H2865" s="80" t="str">
        <f>IF(ISERROR(IF(ISERROR(VLOOKUP((LEFT(D2865,2)),'Fed. Agency Identifier Table'!A$2:C$63,3,FALSE)),(VLOOKUP((LEFT(D2865,1)),'Fed. Agency Identifier Table'!A$2:C$63,3,FALSE)),(VLOOKUP((LEFT(D2865,2)),'Fed. Agency Identifier Table'!A$2:C$63,3,FALSE)))),"",(IF(ISERROR(VLOOKUP((LEFT(D2865,2)),'Fed. Agency Identifier Table'!A$2:C$63,3,FALSE)),(VLOOKUP((LEFT(D2865,1)),'Fed. Agency Identifier Table'!A$2:C$63,3,FALSE)),(VLOOKUP((LEFT(D2865,2)),'Fed. Agency Identifier Table'!A$2:C$63,3,FALSE)))))</f>
        <v/>
      </c>
      <c r="I2865" s="150" t="str">
        <f>IF(ISNUMBER(SEARCH("*.unk*",D2865)),"Other Federal Awards",IF(ISERROR(VLOOKUP(D2865,'CFDA Program Titles Table'!A$2:C$2607,3,FALSE)),"",VLOOKUP(D2865,'CFDA Program Titles Table'!A$2:C$2607,3,FALSE)))</f>
        <v/>
      </c>
      <c r="J2865" s="70"/>
      <c r="K2865" s="70"/>
      <c r="L2865" s="2"/>
      <c r="M2865" s="10"/>
      <c r="N2865" s="10"/>
      <c r="R2865" s="17"/>
      <c r="S2865" s="106" t="str">
        <f>IFERROR(IF(J2865="Y", "Research And Development Programs Cluster:", VLOOKUP(D2865,'Cluster Info'!$A$2:$B$113,2,FALSE)), "Non Cluster:")</f>
        <v>Non Cluster:</v>
      </c>
      <c r="T2865" s="106">
        <f t="shared" si="220"/>
        <v>0</v>
      </c>
      <c r="U2865" s="106">
        <f t="shared" si="222"/>
        <v>0</v>
      </c>
      <c r="V2865" s="106">
        <f t="shared" si="223"/>
        <v>0</v>
      </c>
      <c r="W2865" s="119">
        <f t="shared" si="221"/>
        <v>0</v>
      </c>
      <c r="X2865" s="106">
        <f t="shared" si="224"/>
        <v>0</v>
      </c>
    </row>
    <row r="2866" spans="1:24" ht="14">
      <c r="A2866" s="198"/>
      <c r="D2866" s="1"/>
      <c r="E2866" s="1"/>
      <c r="F2866" s="187"/>
      <c r="G2866" s="187"/>
      <c r="H2866" s="80" t="str">
        <f>IF(ISERROR(IF(ISERROR(VLOOKUP((LEFT(D2866,2)),'Fed. Agency Identifier Table'!A$2:C$63,3,FALSE)),(VLOOKUP((LEFT(D2866,1)),'Fed. Agency Identifier Table'!A$2:C$63,3,FALSE)),(VLOOKUP((LEFT(D2866,2)),'Fed. Agency Identifier Table'!A$2:C$63,3,FALSE)))),"",(IF(ISERROR(VLOOKUP((LEFT(D2866,2)),'Fed. Agency Identifier Table'!A$2:C$63,3,FALSE)),(VLOOKUP((LEFT(D2866,1)),'Fed. Agency Identifier Table'!A$2:C$63,3,FALSE)),(VLOOKUP((LEFT(D2866,2)),'Fed. Agency Identifier Table'!A$2:C$63,3,FALSE)))))</f>
        <v/>
      </c>
      <c r="I2866" s="150" t="str">
        <f>IF(ISNUMBER(SEARCH("*.unk*",D2866)),"Other Federal Awards",IF(ISERROR(VLOOKUP(D2866,'CFDA Program Titles Table'!A$2:C$2607,3,FALSE)),"",VLOOKUP(D2866,'CFDA Program Titles Table'!A$2:C$2607,3,FALSE)))</f>
        <v/>
      </c>
      <c r="J2866" s="70"/>
      <c r="K2866" s="70"/>
      <c r="L2866" s="2"/>
      <c r="M2866" s="10"/>
      <c r="N2866" s="10"/>
      <c r="R2866" s="17"/>
      <c r="S2866" s="106" t="str">
        <f>IFERROR(IF(J2866="Y", "Research And Development Programs Cluster:", VLOOKUP(D2866,'Cluster Info'!$A$2:$B$113,2,FALSE)), "Non Cluster:")</f>
        <v>Non Cluster:</v>
      </c>
      <c r="T2866" s="106">
        <f t="shared" si="220"/>
        <v>0</v>
      </c>
      <c r="U2866" s="106">
        <f t="shared" si="222"/>
        <v>0</v>
      </c>
      <c r="V2866" s="106">
        <f t="shared" si="223"/>
        <v>0</v>
      </c>
      <c r="W2866" s="119">
        <f t="shared" si="221"/>
        <v>0</v>
      </c>
      <c r="X2866" s="106">
        <f t="shared" si="224"/>
        <v>0</v>
      </c>
    </row>
    <row r="2867" spans="1:24" ht="14">
      <c r="A2867" s="198"/>
      <c r="D2867" s="1"/>
      <c r="E2867" s="1"/>
      <c r="F2867" s="187"/>
      <c r="G2867" s="187"/>
      <c r="H2867" s="80" t="str">
        <f>IF(ISERROR(IF(ISERROR(VLOOKUP((LEFT(D2867,2)),'Fed. Agency Identifier Table'!A$2:C$63,3,FALSE)),(VLOOKUP((LEFT(D2867,1)),'Fed. Agency Identifier Table'!A$2:C$63,3,FALSE)),(VLOOKUP((LEFT(D2867,2)),'Fed. Agency Identifier Table'!A$2:C$63,3,FALSE)))),"",(IF(ISERROR(VLOOKUP((LEFT(D2867,2)),'Fed. Agency Identifier Table'!A$2:C$63,3,FALSE)),(VLOOKUP((LEFT(D2867,1)),'Fed. Agency Identifier Table'!A$2:C$63,3,FALSE)),(VLOOKUP((LEFT(D2867,2)),'Fed. Agency Identifier Table'!A$2:C$63,3,FALSE)))))</f>
        <v/>
      </c>
      <c r="I2867" s="150" t="str">
        <f>IF(ISNUMBER(SEARCH("*.unk*",D2867)),"Other Federal Awards",IF(ISERROR(VLOOKUP(D2867,'CFDA Program Titles Table'!A$2:C$2607,3,FALSE)),"",VLOOKUP(D2867,'CFDA Program Titles Table'!A$2:C$2607,3,FALSE)))</f>
        <v/>
      </c>
      <c r="J2867" s="70"/>
      <c r="K2867" s="70"/>
      <c r="L2867" s="2"/>
      <c r="M2867" s="10"/>
      <c r="N2867" s="10"/>
      <c r="R2867" s="17"/>
      <c r="S2867" s="106" t="str">
        <f>IFERROR(IF(J2867="Y", "Research And Development Programs Cluster:", VLOOKUP(D2867,'Cluster Info'!$A$2:$B$113,2,FALSE)), "Non Cluster:")</f>
        <v>Non Cluster:</v>
      </c>
      <c r="T2867" s="106">
        <f t="shared" si="220"/>
        <v>0</v>
      </c>
      <c r="U2867" s="106">
        <f t="shared" si="222"/>
        <v>0</v>
      </c>
      <c r="V2867" s="106">
        <f t="shared" si="223"/>
        <v>0</v>
      </c>
      <c r="W2867" s="119">
        <f t="shared" si="221"/>
        <v>0</v>
      </c>
      <c r="X2867" s="106">
        <f t="shared" si="224"/>
        <v>0</v>
      </c>
    </row>
    <row r="2868" spans="1:24" ht="14">
      <c r="A2868" s="198"/>
      <c r="D2868" s="1"/>
      <c r="E2868" s="1"/>
      <c r="F2868" s="187"/>
      <c r="G2868" s="187"/>
      <c r="H2868" s="80" t="str">
        <f>IF(ISERROR(IF(ISERROR(VLOOKUP((LEFT(D2868,2)),'Fed. Agency Identifier Table'!A$2:C$63,3,FALSE)),(VLOOKUP((LEFT(D2868,1)),'Fed. Agency Identifier Table'!A$2:C$63,3,FALSE)),(VLOOKUP((LEFT(D2868,2)),'Fed. Agency Identifier Table'!A$2:C$63,3,FALSE)))),"",(IF(ISERROR(VLOOKUP((LEFT(D2868,2)),'Fed. Agency Identifier Table'!A$2:C$63,3,FALSE)),(VLOOKUP((LEFT(D2868,1)),'Fed. Agency Identifier Table'!A$2:C$63,3,FALSE)),(VLOOKUP((LEFT(D2868,2)),'Fed. Agency Identifier Table'!A$2:C$63,3,FALSE)))))</f>
        <v/>
      </c>
      <c r="I2868" s="150" t="str">
        <f>IF(ISNUMBER(SEARCH("*.unk*",D2868)),"Other Federal Awards",IF(ISERROR(VLOOKUP(D2868,'CFDA Program Titles Table'!A$2:C$2607,3,FALSE)),"",VLOOKUP(D2868,'CFDA Program Titles Table'!A$2:C$2607,3,FALSE)))</f>
        <v/>
      </c>
      <c r="J2868" s="70"/>
      <c r="K2868" s="70"/>
      <c r="L2868" s="2"/>
      <c r="M2868" s="10"/>
      <c r="N2868" s="10"/>
      <c r="R2868" s="17"/>
      <c r="S2868" s="106" t="str">
        <f>IFERROR(IF(J2868="Y", "Research And Development Programs Cluster:", VLOOKUP(D2868,'Cluster Info'!$A$2:$B$113,2,FALSE)), "Non Cluster:")</f>
        <v>Non Cluster:</v>
      </c>
      <c r="T2868" s="106">
        <f t="shared" si="220"/>
        <v>0</v>
      </c>
      <c r="U2868" s="106">
        <f t="shared" si="222"/>
        <v>0</v>
      </c>
      <c r="V2868" s="106">
        <f t="shared" si="223"/>
        <v>0</v>
      </c>
      <c r="W2868" s="119">
        <f t="shared" si="221"/>
        <v>0</v>
      </c>
      <c r="X2868" s="106">
        <f t="shared" si="224"/>
        <v>0</v>
      </c>
    </row>
    <row r="2869" spans="1:24" ht="14">
      <c r="A2869" s="198"/>
      <c r="D2869" s="1"/>
      <c r="E2869" s="1"/>
      <c r="F2869" s="187"/>
      <c r="G2869" s="187"/>
      <c r="H2869" s="80" t="str">
        <f>IF(ISERROR(IF(ISERROR(VLOOKUP((LEFT(D2869,2)),'Fed. Agency Identifier Table'!A$2:C$63,3,FALSE)),(VLOOKUP((LEFT(D2869,1)),'Fed. Agency Identifier Table'!A$2:C$63,3,FALSE)),(VLOOKUP((LEFT(D2869,2)),'Fed. Agency Identifier Table'!A$2:C$63,3,FALSE)))),"",(IF(ISERROR(VLOOKUP((LEFT(D2869,2)),'Fed. Agency Identifier Table'!A$2:C$63,3,FALSE)),(VLOOKUP((LEFT(D2869,1)),'Fed. Agency Identifier Table'!A$2:C$63,3,FALSE)),(VLOOKUP((LEFT(D2869,2)),'Fed. Agency Identifier Table'!A$2:C$63,3,FALSE)))))</f>
        <v/>
      </c>
      <c r="I2869" s="150" t="str">
        <f>IF(ISNUMBER(SEARCH("*.unk*",D2869)),"Other Federal Awards",IF(ISERROR(VLOOKUP(D2869,'CFDA Program Titles Table'!A$2:C$2607,3,FALSE)),"",VLOOKUP(D2869,'CFDA Program Titles Table'!A$2:C$2607,3,FALSE)))</f>
        <v/>
      </c>
      <c r="J2869" s="70"/>
      <c r="K2869" s="70"/>
      <c r="L2869" s="2"/>
      <c r="M2869" s="10"/>
      <c r="N2869" s="10"/>
      <c r="R2869" s="17"/>
      <c r="S2869" s="106" t="str">
        <f>IFERROR(IF(J2869="Y", "Research And Development Programs Cluster:", VLOOKUP(D2869,'Cluster Info'!$A$2:$B$113,2,FALSE)), "Non Cluster:")</f>
        <v>Non Cluster:</v>
      </c>
      <c r="T2869" s="106">
        <f t="shared" si="220"/>
        <v>0</v>
      </c>
      <c r="U2869" s="106">
        <f t="shared" si="222"/>
        <v>0</v>
      </c>
      <c r="V2869" s="106">
        <f t="shared" si="223"/>
        <v>0</v>
      </c>
      <c r="W2869" s="119">
        <f t="shared" si="221"/>
        <v>0</v>
      </c>
      <c r="X2869" s="106">
        <f t="shared" si="224"/>
        <v>0</v>
      </c>
    </row>
    <row r="2870" spans="1:24" ht="14">
      <c r="A2870" s="198"/>
      <c r="D2870" s="1"/>
      <c r="E2870" s="1"/>
      <c r="F2870" s="187"/>
      <c r="G2870" s="187"/>
      <c r="H2870" s="80" t="str">
        <f>IF(ISERROR(IF(ISERROR(VLOOKUP((LEFT(D2870,2)),'Fed. Agency Identifier Table'!A$2:C$63,3,FALSE)),(VLOOKUP((LEFT(D2870,1)),'Fed. Agency Identifier Table'!A$2:C$63,3,FALSE)),(VLOOKUP((LEFT(D2870,2)),'Fed. Agency Identifier Table'!A$2:C$63,3,FALSE)))),"",(IF(ISERROR(VLOOKUP((LEFT(D2870,2)),'Fed. Agency Identifier Table'!A$2:C$63,3,FALSE)),(VLOOKUP((LEFT(D2870,1)),'Fed. Agency Identifier Table'!A$2:C$63,3,FALSE)),(VLOOKUP((LEFT(D2870,2)),'Fed. Agency Identifier Table'!A$2:C$63,3,FALSE)))))</f>
        <v/>
      </c>
      <c r="I2870" s="150" t="str">
        <f>IF(ISNUMBER(SEARCH("*.unk*",D2870)),"Other Federal Awards",IF(ISERROR(VLOOKUP(D2870,'CFDA Program Titles Table'!A$2:C$2607,3,FALSE)),"",VLOOKUP(D2870,'CFDA Program Titles Table'!A$2:C$2607,3,FALSE)))</f>
        <v/>
      </c>
      <c r="J2870" s="70"/>
      <c r="K2870" s="70"/>
      <c r="L2870" s="2"/>
      <c r="M2870" s="10"/>
      <c r="N2870" s="10"/>
      <c r="R2870" s="17"/>
      <c r="S2870" s="106" t="str">
        <f>IFERROR(IF(J2870="Y", "Research And Development Programs Cluster:", VLOOKUP(D2870,'Cluster Info'!$A$2:$B$113,2,FALSE)), "Non Cluster:")</f>
        <v>Non Cluster:</v>
      </c>
      <c r="T2870" s="106">
        <f t="shared" si="220"/>
        <v>0</v>
      </c>
      <c r="U2870" s="106">
        <f t="shared" si="222"/>
        <v>0</v>
      </c>
      <c r="V2870" s="106">
        <f t="shared" si="223"/>
        <v>0</v>
      </c>
      <c r="W2870" s="119">
        <f t="shared" si="221"/>
        <v>0</v>
      </c>
      <c r="X2870" s="106">
        <f t="shared" si="224"/>
        <v>0</v>
      </c>
    </row>
    <row r="2871" spans="1:24" ht="14">
      <c r="A2871" s="198"/>
      <c r="D2871" s="1"/>
      <c r="E2871" s="1"/>
      <c r="F2871" s="187"/>
      <c r="G2871" s="187"/>
      <c r="H2871" s="80" t="str">
        <f>IF(ISERROR(IF(ISERROR(VLOOKUP((LEFT(D2871,2)),'Fed. Agency Identifier Table'!A$2:C$63,3,FALSE)),(VLOOKUP((LEFT(D2871,1)),'Fed. Agency Identifier Table'!A$2:C$63,3,FALSE)),(VLOOKUP((LEFT(D2871,2)),'Fed. Agency Identifier Table'!A$2:C$63,3,FALSE)))),"",(IF(ISERROR(VLOOKUP((LEFT(D2871,2)),'Fed. Agency Identifier Table'!A$2:C$63,3,FALSE)),(VLOOKUP((LEFT(D2871,1)),'Fed. Agency Identifier Table'!A$2:C$63,3,FALSE)),(VLOOKUP((LEFT(D2871,2)),'Fed. Agency Identifier Table'!A$2:C$63,3,FALSE)))))</f>
        <v/>
      </c>
      <c r="I2871" s="150" t="str">
        <f>IF(ISNUMBER(SEARCH("*.unk*",D2871)),"Other Federal Awards",IF(ISERROR(VLOOKUP(D2871,'CFDA Program Titles Table'!A$2:C$2607,3,FALSE)),"",VLOOKUP(D2871,'CFDA Program Titles Table'!A$2:C$2607,3,FALSE)))</f>
        <v/>
      </c>
      <c r="J2871" s="70"/>
      <c r="K2871" s="70"/>
      <c r="L2871" s="2"/>
      <c r="M2871" s="10"/>
      <c r="N2871" s="10"/>
      <c r="R2871" s="17"/>
      <c r="S2871" s="106" t="str">
        <f>IFERROR(IF(J2871="Y", "Research And Development Programs Cluster:", VLOOKUP(D2871,'Cluster Info'!$A$2:$B$113,2,FALSE)), "Non Cluster:")</f>
        <v>Non Cluster:</v>
      </c>
      <c r="T2871" s="106">
        <f t="shared" si="220"/>
        <v>0</v>
      </c>
      <c r="U2871" s="106">
        <f t="shared" si="222"/>
        <v>0</v>
      </c>
      <c r="V2871" s="106">
        <f t="shared" si="223"/>
        <v>0</v>
      </c>
      <c r="W2871" s="119">
        <f t="shared" si="221"/>
        <v>0</v>
      </c>
      <c r="X2871" s="106">
        <f t="shared" si="224"/>
        <v>0</v>
      </c>
    </row>
    <row r="2872" spans="1:24" ht="14">
      <c r="A2872" s="198"/>
      <c r="D2872" s="1"/>
      <c r="E2872" s="1"/>
      <c r="F2872" s="187"/>
      <c r="G2872" s="187"/>
      <c r="H2872" s="80" t="str">
        <f>IF(ISERROR(IF(ISERROR(VLOOKUP((LEFT(D2872,2)),'Fed. Agency Identifier Table'!A$2:C$63,3,FALSE)),(VLOOKUP((LEFT(D2872,1)),'Fed. Agency Identifier Table'!A$2:C$63,3,FALSE)),(VLOOKUP((LEFT(D2872,2)),'Fed. Agency Identifier Table'!A$2:C$63,3,FALSE)))),"",(IF(ISERROR(VLOOKUP((LEFT(D2872,2)),'Fed. Agency Identifier Table'!A$2:C$63,3,FALSE)),(VLOOKUP((LEFT(D2872,1)),'Fed. Agency Identifier Table'!A$2:C$63,3,FALSE)),(VLOOKUP((LEFT(D2872,2)),'Fed. Agency Identifier Table'!A$2:C$63,3,FALSE)))))</f>
        <v/>
      </c>
      <c r="I2872" s="150" t="str">
        <f>IF(ISNUMBER(SEARCH("*.unk*",D2872)),"Other Federal Awards",IF(ISERROR(VLOOKUP(D2872,'CFDA Program Titles Table'!A$2:C$2607,3,FALSE)),"",VLOOKUP(D2872,'CFDA Program Titles Table'!A$2:C$2607,3,FALSE)))</f>
        <v/>
      </c>
      <c r="J2872" s="70"/>
      <c r="K2872" s="70"/>
      <c r="L2872" s="2"/>
      <c r="M2872" s="10"/>
      <c r="N2872" s="10"/>
      <c r="R2872" s="17"/>
      <c r="S2872" s="106" t="str">
        <f>IFERROR(IF(J2872="Y", "Research And Development Programs Cluster:", VLOOKUP(D2872,'Cluster Info'!$A$2:$B$113,2,FALSE)), "Non Cluster:")</f>
        <v>Non Cluster:</v>
      </c>
      <c r="T2872" s="106">
        <f t="shared" si="220"/>
        <v>0</v>
      </c>
      <c r="U2872" s="106">
        <f t="shared" si="222"/>
        <v>0</v>
      </c>
      <c r="V2872" s="106">
        <f t="shared" si="223"/>
        <v>0</v>
      </c>
      <c r="W2872" s="119">
        <f t="shared" si="221"/>
        <v>0</v>
      </c>
      <c r="X2872" s="106">
        <f t="shared" si="224"/>
        <v>0</v>
      </c>
    </row>
    <row r="2873" spans="1:24" ht="14">
      <c r="A2873" s="198"/>
      <c r="D2873" s="1"/>
      <c r="E2873" s="1"/>
      <c r="F2873" s="187"/>
      <c r="G2873" s="187"/>
      <c r="H2873" s="80" t="str">
        <f>IF(ISERROR(IF(ISERROR(VLOOKUP((LEFT(D2873,2)),'Fed. Agency Identifier Table'!A$2:C$63,3,FALSE)),(VLOOKUP((LEFT(D2873,1)),'Fed. Agency Identifier Table'!A$2:C$63,3,FALSE)),(VLOOKUP((LEFT(D2873,2)),'Fed. Agency Identifier Table'!A$2:C$63,3,FALSE)))),"",(IF(ISERROR(VLOOKUP((LEFT(D2873,2)),'Fed. Agency Identifier Table'!A$2:C$63,3,FALSE)),(VLOOKUP((LEFT(D2873,1)),'Fed. Agency Identifier Table'!A$2:C$63,3,FALSE)),(VLOOKUP((LEFT(D2873,2)),'Fed. Agency Identifier Table'!A$2:C$63,3,FALSE)))))</f>
        <v/>
      </c>
      <c r="I2873" s="150" t="str">
        <f>IF(ISNUMBER(SEARCH("*.unk*",D2873)),"Other Federal Awards",IF(ISERROR(VLOOKUP(D2873,'CFDA Program Titles Table'!A$2:C$2607,3,FALSE)),"",VLOOKUP(D2873,'CFDA Program Titles Table'!A$2:C$2607,3,FALSE)))</f>
        <v/>
      </c>
      <c r="J2873" s="70"/>
      <c r="K2873" s="70"/>
      <c r="L2873" s="2"/>
      <c r="M2873" s="10"/>
      <c r="N2873" s="10"/>
      <c r="R2873" s="17"/>
      <c r="S2873" s="106" t="str">
        <f>IFERROR(IF(J2873="Y", "Research And Development Programs Cluster:", VLOOKUP(D2873,'Cluster Info'!$A$2:$B$113,2,FALSE)), "Non Cluster:")</f>
        <v>Non Cluster:</v>
      </c>
      <c r="T2873" s="106">
        <f t="shared" si="220"/>
        <v>0</v>
      </c>
      <c r="U2873" s="106">
        <f t="shared" si="222"/>
        <v>0</v>
      </c>
      <c r="V2873" s="106">
        <f t="shared" si="223"/>
        <v>0</v>
      </c>
      <c r="W2873" s="119">
        <f t="shared" si="221"/>
        <v>0</v>
      </c>
      <c r="X2873" s="106">
        <f t="shared" si="224"/>
        <v>0</v>
      </c>
    </row>
    <row r="2874" spans="1:24" ht="14">
      <c r="A2874" s="198"/>
      <c r="D2874" s="1"/>
      <c r="E2874" s="1"/>
      <c r="F2874" s="187"/>
      <c r="G2874" s="187"/>
      <c r="H2874" s="80" t="str">
        <f>IF(ISERROR(IF(ISERROR(VLOOKUP((LEFT(D2874,2)),'Fed. Agency Identifier Table'!A$2:C$63,3,FALSE)),(VLOOKUP((LEFT(D2874,1)),'Fed. Agency Identifier Table'!A$2:C$63,3,FALSE)),(VLOOKUP((LEFT(D2874,2)),'Fed. Agency Identifier Table'!A$2:C$63,3,FALSE)))),"",(IF(ISERROR(VLOOKUP((LEFT(D2874,2)),'Fed. Agency Identifier Table'!A$2:C$63,3,FALSE)),(VLOOKUP((LEFT(D2874,1)),'Fed. Agency Identifier Table'!A$2:C$63,3,FALSE)),(VLOOKUP((LEFT(D2874,2)),'Fed. Agency Identifier Table'!A$2:C$63,3,FALSE)))))</f>
        <v/>
      </c>
      <c r="I2874" s="150" t="str">
        <f>IF(ISNUMBER(SEARCH("*.unk*",D2874)),"Other Federal Awards",IF(ISERROR(VLOOKUP(D2874,'CFDA Program Titles Table'!A$2:C$2607,3,FALSE)),"",VLOOKUP(D2874,'CFDA Program Titles Table'!A$2:C$2607,3,FALSE)))</f>
        <v/>
      </c>
      <c r="J2874" s="70"/>
      <c r="K2874" s="70"/>
      <c r="L2874" s="2"/>
      <c r="M2874" s="10"/>
      <c r="N2874" s="10"/>
      <c r="R2874" s="17"/>
      <c r="S2874" s="106" t="str">
        <f>IFERROR(IF(J2874="Y", "Research And Development Programs Cluster:", VLOOKUP(D2874,'Cluster Info'!$A$2:$B$113,2,FALSE)), "Non Cluster:")</f>
        <v>Non Cluster:</v>
      </c>
      <c r="T2874" s="106">
        <f t="shared" si="220"/>
        <v>0</v>
      </c>
      <c r="U2874" s="106">
        <f t="shared" si="222"/>
        <v>0</v>
      </c>
      <c r="V2874" s="106">
        <f t="shared" si="223"/>
        <v>0</v>
      </c>
      <c r="W2874" s="119">
        <f t="shared" si="221"/>
        <v>0</v>
      </c>
      <c r="X2874" s="106">
        <f t="shared" si="224"/>
        <v>0</v>
      </c>
    </row>
    <row r="2875" spans="1:24" ht="14">
      <c r="A2875" s="198"/>
      <c r="D2875" s="1"/>
      <c r="E2875" s="1"/>
      <c r="F2875" s="187"/>
      <c r="G2875" s="187"/>
      <c r="H2875" s="80" t="str">
        <f>IF(ISERROR(IF(ISERROR(VLOOKUP((LEFT(D2875,2)),'Fed. Agency Identifier Table'!A$2:C$63,3,FALSE)),(VLOOKUP((LEFT(D2875,1)),'Fed. Agency Identifier Table'!A$2:C$63,3,FALSE)),(VLOOKUP((LEFT(D2875,2)),'Fed. Agency Identifier Table'!A$2:C$63,3,FALSE)))),"",(IF(ISERROR(VLOOKUP((LEFT(D2875,2)),'Fed. Agency Identifier Table'!A$2:C$63,3,FALSE)),(VLOOKUP((LEFT(D2875,1)),'Fed. Agency Identifier Table'!A$2:C$63,3,FALSE)),(VLOOKUP((LEFT(D2875,2)),'Fed. Agency Identifier Table'!A$2:C$63,3,FALSE)))))</f>
        <v/>
      </c>
      <c r="I2875" s="150" t="str">
        <f>IF(ISNUMBER(SEARCH("*.unk*",D2875)),"Other Federal Awards",IF(ISERROR(VLOOKUP(D2875,'CFDA Program Titles Table'!A$2:C$2607,3,FALSE)),"",VLOOKUP(D2875,'CFDA Program Titles Table'!A$2:C$2607,3,FALSE)))</f>
        <v/>
      </c>
      <c r="J2875" s="70"/>
      <c r="K2875" s="70"/>
      <c r="L2875" s="2"/>
      <c r="M2875" s="10"/>
      <c r="N2875" s="10"/>
      <c r="R2875" s="17"/>
      <c r="S2875" s="106" t="str">
        <f>IFERROR(IF(J2875="Y", "Research And Development Programs Cluster:", VLOOKUP(D2875,'Cluster Info'!$A$2:$B$113,2,FALSE)), "Non Cluster:")</f>
        <v>Non Cluster:</v>
      </c>
      <c r="T2875" s="106">
        <f t="shared" si="220"/>
        <v>0</v>
      </c>
      <c r="U2875" s="106">
        <f t="shared" si="222"/>
        <v>0</v>
      </c>
      <c r="V2875" s="106">
        <f t="shared" si="223"/>
        <v>0</v>
      </c>
      <c r="W2875" s="119">
        <f t="shared" si="221"/>
        <v>0</v>
      </c>
      <c r="X2875" s="106">
        <f t="shared" si="224"/>
        <v>0</v>
      </c>
    </row>
    <row r="2876" spans="1:24" ht="14">
      <c r="A2876" s="198"/>
      <c r="D2876" s="1"/>
      <c r="E2876" s="1"/>
      <c r="F2876" s="187"/>
      <c r="G2876" s="187"/>
      <c r="H2876" s="80" t="str">
        <f>IF(ISERROR(IF(ISERROR(VLOOKUP((LEFT(D2876,2)),'Fed. Agency Identifier Table'!A$2:C$63,3,FALSE)),(VLOOKUP((LEFT(D2876,1)),'Fed. Agency Identifier Table'!A$2:C$63,3,FALSE)),(VLOOKUP((LEFT(D2876,2)),'Fed. Agency Identifier Table'!A$2:C$63,3,FALSE)))),"",(IF(ISERROR(VLOOKUP((LEFT(D2876,2)),'Fed. Agency Identifier Table'!A$2:C$63,3,FALSE)),(VLOOKUP((LEFT(D2876,1)),'Fed. Agency Identifier Table'!A$2:C$63,3,FALSE)),(VLOOKUP((LEFT(D2876,2)),'Fed. Agency Identifier Table'!A$2:C$63,3,FALSE)))))</f>
        <v/>
      </c>
      <c r="I2876" s="150" t="str">
        <f>IF(ISNUMBER(SEARCH("*.unk*",D2876)),"Other Federal Awards",IF(ISERROR(VLOOKUP(D2876,'CFDA Program Titles Table'!A$2:C$2607,3,FALSE)),"",VLOOKUP(D2876,'CFDA Program Titles Table'!A$2:C$2607,3,FALSE)))</f>
        <v/>
      </c>
      <c r="J2876" s="70"/>
      <c r="K2876" s="70"/>
      <c r="L2876" s="2"/>
      <c r="M2876" s="10"/>
      <c r="N2876" s="10"/>
      <c r="R2876" s="17"/>
      <c r="S2876" s="106" t="str">
        <f>IFERROR(IF(J2876="Y", "Research And Development Programs Cluster:", VLOOKUP(D2876,'Cluster Info'!$A$2:$B$113,2,FALSE)), "Non Cluster:")</f>
        <v>Non Cluster:</v>
      </c>
      <c r="T2876" s="106">
        <f t="shared" si="220"/>
        <v>0</v>
      </c>
      <c r="U2876" s="106">
        <f t="shared" si="222"/>
        <v>0</v>
      </c>
      <c r="V2876" s="106">
        <f t="shared" si="223"/>
        <v>0</v>
      </c>
      <c r="W2876" s="119">
        <f t="shared" si="221"/>
        <v>0</v>
      </c>
      <c r="X2876" s="106">
        <f t="shared" si="224"/>
        <v>0</v>
      </c>
    </row>
    <row r="2877" spans="1:24" ht="14">
      <c r="A2877" s="198"/>
      <c r="D2877" s="1"/>
      <c r="E2877" s="1"/>
      <c r="F2877" s="187"/>
      <c r="G2877" s="187"/>
      <c r="H2877" s="80" t="str">
        <f>IF(ISERROR(IF(ISERROR(VLOOKUP((LEFT(D2877,2)),'Fed. Agency Identifier Table'!A$2:C$63,3,FALSE)),(VLOOKUP((LEFT(D2877,1)),'Fed. Agency Identifier Table'!A$2:C$63,3,FALSE)),(VLOOKUP((LEFT(D2877,2)),'Fed. Agency Identifier Table'!A$2:C$63,3,FALSE)))),"",(IF(ISERROR(VLOOKUP((LEFT(D2877,2)),'Fed. Agency Identifier Table'!A$2:C$63,3,FALSE)),(VLOOKUP((LEFT(D2877,1)),'Fed. Agency Identifier Table'!A$2:C$63,3,FALSE)),(VLOOKUP((LEFT(D2877,2)),'Fed. Agency Identifier Table'!A$2:C$63,3,FALSE)))))</f>
        <v/>
      </c>
      <c r="I2877" s="150" t="str">
        <f>IF(ISNUMBER(SEARCH("*.unk*",D2877)),"Other Federal Awards",IF(ISERROR(VLOOKUP(D2877,'CFDA Program Titles Table'!A$2:C$2607,3,FALSE)),"",VLOOKUP(D2877,'CFDA Program Titles Table'!A$2:C$2607,3,FALSE)))</f>
        <v/>
      </c>
      <c r="J2877" s="70"/>
      <c r="K2877" s="70"/>
      <c r="L2877" s="2"/>
      <c r="M2877" s="10"/>
      <c r="N2877" s="10"/>
      <c r="R2877" s="17"/>
      <c r="S2877" s="106" t="str">
        <f>IFERROR(IF(J2877="Y", "Research And Development Programs Cluster:", VLOOKUP(D2877,'Cluster Info'!$A$2:$B$113,2,FALSE)), "Non Cluster:")</f>
        <v>Non Cluster:</v>
      </c>
      <c r="T2877" s="106">
        <f t="shared" si="220"/>
        <v>0</v>
      </c>
      <c r="U2877" s="106">
        <f t="shared" si="222"/>
        <v>0</v>
      </c>
      <c r="V2877" s="106">
        <f t="shared" si="223"/>
        <v>0</v>
      </c>
      <c r="W2877" s="119">
        <f t="shared" si="221"/>
        <v>0</v>
      </c>
      <c r="X2877" s="106">
        <f t="shared" si="224"/>
        <v>0</v>
      </c>
    </row>
    <row r="2878" spans="1:24" ht="14">
      <c r="A2878" s="198"/>
      <c r="D2878" s="1"/>
      <c r="E2878" s="1"/>
      <c r="F2878" s="187"/>
      <c r="G2878" s="187"/>
      <c r="H2878" s="80" t="str">
        <f>IF(ISERROR(IF(ISERROR(VLOOKUP((LEFT(D2878,2)),'Fed. Agency Identifier Table'!A$2:C$63,3,FALSE)),(VLOOKUP((LEFT(D2878,1)),'Fed. Agency Identifier Table'!A$2:C$63,3,FALSE)),(VLOOKUP((LEFT(D2878,2)),'Fed. Agency Identifier Table'!A$2:C$63,3,FALSE)))),"",(IF(ISERROR(VLOOKUP((LEFT(D2878,2)),'Fed. Agency Identifier Table'!A$2:C$63,3,FALSE)),(VLOOKUP((LEFT(D2878,1)),'Fed. Agency Identifier Table'!A$2:C$63,3,FALSE)),(VLOOKUP((LEFT(D2878,2)),'Fed. Agency Identifier Table'!A$2:C$63,3,FALSE)))))</f>
        <v/>
      </c>
      <c r="I2878" s="150" t="str">
        <f>IF(ISNUMBER(SEARCH("*.unk*",D2878)),"Other Federal Awards",IF(ISERROR(VLOOKUP(D2878,'CFDA Program Titles Table'!A$2:C$2607,3,FALSE)),"",VLOOKUP(D2878,'CFDA Program Titles Table'!A$2:C$2607,3,FALSE)))</f>
        <v/>
      </c>
      <c r="J2878" s="70"/>
      <c r="K2878" s="70"/>
      <c r="L2878" s="2"/>
      <c r="M2878" s="10"/>
      <c r="N2878" s="10"/>
      <c r="R2878" s="17"/>
      <c r="S2878" s="106" t="str">
        <f>IFERROR(IF(J2878="Y", "Research And Development Programs Cluster:", VLOOKUP(D2878,'Cluster Info'!$A$2:$B$113,2,FALSE)), "Non Cluster:")</f>
        <v>Non Cluster:</v>
      </c>
      <c r="T2878" s="106">
        <f t="shared" si="220"/>
        <v>0</v>
      </c>
      <c r="U2878" s="106">
        <f t="shared" si="222"/>
        <v>0</v>
      </c>
      <c r="V2878" s="106">
        <f t="shared" si="223"/>
        <v>0</v>
      </c>
      <c r="W2878" s="119">
        <f t="shared" si="221"/>
        <v>0</v>
      </c>
      <c r="X2878" s="106">
        <f t="shared" si="224"/>
        <v>0</v>
      </c>
    </row>
    <row r="2879" spans="1:24" ht="14">
      <c r="A2879" s="198"/>
      <c r="D2879" s="1"/>
      <c r="E2879" s="1"/>
      <c r="F2879" s="187"/>
      <c r="G2879" s="187"/>
      <c r="H2879" s="80" t="str">
        <f>IF(ISERROR(IF(ISERROR(VLOOKUP((LEFT(D2879,2)),'Fed. Agency Identifier Table'!A$2:C$63,3,FALSE)),(VLOOKUP((LEFT(D2879,1)),'Fed. Agency Identifier Table'!A$2:C$63,3,FALSE)),(VLOOKUP((LEFT(D2879,2)),'Fed. Agency Identifier Table'!A$2:C$63,3,FALSE)))),"",(IF(ISERROR(VLOOKUP((LEFT(D2879,2)),'Fed. Agency Identifier Table'!A$2:C$63,3,FALSE)),(VLOOKUP((LEFT(D2879,1)),'Fed. Agency Identifier Table'!A$2:C$63,3,FALSE)),(VLOOKUP((LEFT(D2879,2)),'Fed. Agency Identifier Table'!A$2:C$63,3,FALSE)))))</f>
        <v/>
      </c>
      <c r="I2879" s="150" t="str">
        <f>IF(ISNUMBER(SEARCH("*.unk*",D2879)),"Other Federal Awards",IF(ISERROR(VLOOKUP(D2879,'CFDA Program Titles Table'!A$2:C$2607,3,FALSE)),"",VLOOKUP(D2879,'CFDA Program Titles Table'!A$2:C$2607,3,FALSE)))</f>
        <v/>
      </c>
      <c r="J2879" s="70"/>
      <c r="K2879" s="70"/>
      <c r="L2879" s="2"/>
      <c r="M2879" s="10"/>
      <c r="N2879" s="10"/>
      <c r="R2879" s="17"/>
      <c r="S2879" s="106" t="str">
        <f>IFERROR(IF(J2879="Y", "Research And Development Programs Cluster:", VLOOKUP(D2879,'Cluster Info'!$A$2:$B$113,2,FALSE)), "Non Cluster:")</f>
        <v>Non Cluster:</v>
      </c>
      <c r="T2879" s="106">
        <f t="shared" si="220"/>
        <v>0</v>
      </c>
      <c r="U2879" s="106">
        <f t="shared" si="222"/>
        <v>0</v>
      </c>
      <c r="V2879" s="106">
        <f t="shared" si="223"/>
        <v>0</v>
      </c>
      <c r="W2879" s="119">
        <f t="shared" si="221"/>
        <v>0</v>
      </c>
      <c r="X2879" s="106">
        <f t="shared" si="224"/>
        <v>0</v>
      </c>
    </row>
    <row r="2880" spans="1:24" ht="14">
      <c r="A2880" s="198"/>
      <c r="D2880" s="1"/>
      <c r="E2880" s="1"/>
      <c r="F2880" s="187"/>
      <c r="G2880" s="187"/>
      <c r="H2880" s="80" t="str">
        <f>IF(ISERROR(IF(ISERROR(VLOOKUP((LEFT(D2880,2)),'Fed. Agency Identifier Table'!A$2:C$63,3,FALSE)),(VLOOKUP((LEFT(D2880,1)),'Fed. Agency Identifier Table'!A$2:C$63,3,FALSE)),(VLOOKUP((LEFT(D2880,2)),'Fed. Agency Identifier Table'!A$2:C$63,3,FALSE)))),"",(IF(ISERROR(VLOOKUP((LEFT(D2880,2)),'Fed. Agency Identifier Table'!A$2:C$63,3,FALSE)),(VLOOKUP((LEFT(D2880,1)),'Fed. Agency Identifier Table'!A$2:C$63,3,FALSE)),(VLOOKUP((LEFT(D2880,2)),'Fed. Agency Identifier Table'!A$2:C$63,3,FALSE)))))</f>
        <v/>
      </c>
      <c r="I2880" s="150" t="str">
        <f>IF(ISNUMBER(SEARCH("*.unk*",D2880)),"Other Federal Awards",IF(ISERROR(VLOOKUP(D2880,'CFDA Program Titles Table'!A$2:C$2607,3,FALSE)),"",VLOOKUP(D2880,'CFDA Program Titles Table'!A$2:C$2607,3,FALSE)))</f>
        <v/>
      </c>
      <c r="J2880" s="70"/>
      <c r="K2880" s="70"/>
      <c r="L2880" s="2"/>
      <c r="M2880" s="10"/>
      <c r="N2880" s="10"/>
      <c r="R2880" s="17"/>
      <c r="S2880" s="106" t="str">
        <f>IFERROR(IF(J2880="Y", "Research And Development Programs Cluster:", VLOOKUP(D2880,'Cluster Info'!$A$2:$B$113,2,FALSE)), "Non Cluster:")</f>
        <v>Non Cluster:</v>
      </c>
      <c r="T2880" s="106">
        <f t="shared" si="220"/>
        <v>0</v>
      </c>
      <c r="U2880" s="106">
        <f t="shared" si="222"/>
        <v>0</v>
      </c>
      <c r="V2880" s="106">
        <f t="shared" si="223"/>
        <v>0</v>
      </c>
      <c r="W2880" s="119">
        <f t="shared" si="221"/>
        <v>0</v>
      </c>
      <c r="X2880" s="106">
        <f t="shared" si="224"/>
        <v>0</v>
      </c>
    </row>
    <row r="2881" spans="1:24" ht="14">
      <c r="A2881" s="198"/>
      <c r="D2881" s="1"/>
      <c r="E2881" s="1"/>
      <c r="F2881" s="187"/>
      <c r="G2881" s="187"/>
      <c r="H2881" s="80" t="str">
        <f>IF(ISERROR(IF(ISERROR(VLOOKUP((LEFT(D2881,2)),'Fed. Agency Identifier Table'!A$2:C$63,3,FALSE)),(VLOOKUP((LEFT(D2881,1)),'Fed. Agency Identifier Table'!A$2:C$63,3,FALSE)),(VLOOKUP((LEFT(D2881,2)),'Fed. Agency Identifier Table'!A$2:C$63,3,FALSE)))),"",(IF(ISERROR(VLOOKUP((LEFT(D2881,2)),'Fed. Agency Identifier Table'!A$2:C$63,3,FALSE)),(VLOOKUP((LEFT(D2881,1)),'Fed. Agency Identifier Table'!A$2:C$63,3,FALSE)),(VLOOKUP((LEFT(D2881,2)),'Fed. Agency Identifier Table'!A$2:C$63,3,FALSE)))))</f>
        <v/>
      </c>
      <c r="I2881" s="150" t="str">
        <f>IF(ISNUMBER(SEARCH("*.unk*",D2881)),"Other Federal Awards",IF(ISERROR(VLOOKUP(D2881,'CFDA Program Titles Table'!A$2:C$2607,3,FALSE)),"",VLOOKUP(D2881,'CFDA Program Titles Table'!A$2:C$2607,3,FALSE)))</f>
        <v/>
      </c>
      <c r="J2881" s="70"/>
      <c r="K2881" s="70"/>
      <c r="L2881" s="2"/>
      <c r="M2881" s="10"/>
      <c r="N2881" s="10"/>
      <c r="R2881" s="17"/>
      <c r="S2881" s="106" t="str">
        <f>IFERROR(IF(J2881="Y", "Research And Development Programs Cluster:", VLOOKUP(D2881,'Cluster Info'!$A$2:$B$113,2,FALSE)), "Non Cluster:")</f>
        <v>Non Cluster:</v>
      </c>
      <c r="T2881" s="106">
        <f t="shared" si="220"/>
        <v>0</v>
      </c>
      <c r="U2881" s="106">
        <f t="shared" si="222"/>
        <v>0</v>
      </c>
      <c r="V2881" s="106">
        <f t="shared" si="223"/>
        <v>0</v>
      </c>
      <c r="W2881" s="119">
        <f t="shared" si="221"/>
        <v>0</v>
      </c>
      <c r="X2881" s="106">
        <f t="shared" si="224"/>
        <v>0</v>
      </c>
    </row>
    <row r="2882" spans="1:24" ht="14">
      <c r="A2882" s="198"/>
      <c r="D2882" s="1"/>
      <c r="E2882" s="1"/>
      <c r="F2882" s="187"/>
      <c r="G2882" s="187"/>
      <c r="H2882" s="80" t="str">
        <f>IF(ISERROR(IF(ISERROR(VLOOKUP((LEFT(D2882,2)),'Fed. Agency Identifier Table'!A$2:C$63,3,FALSE)),(VLOOKUP((LEFT(D2882,1)),'Fed. Agency Identifier Table'!A$2:C$63,3,FALSE)),(VLOOKUP((LEFT(D2882,2)),'Fed. Agency Identifier Table'!A$2:C$63,3,FALSE)))),"",(IF(ISERROR(VLOOKUP((LEFT(D2882,2)),'Fed. Agency Identifier Table'!A$2:C$63,3,FALSE)),(VLOOKUP((LEFT(D2882,1)),'Fed. Agency Identifier Table'!A$2:C$63,3,FALSE)),(VLOOKUP((LEFT(D2882,2)),'Fed. Agency Identifier Table'!A$2:C$63,3,FALSE)))))</f>
        <v/>
      </c>
      <c r="I2882" s="150" t="str">
        <f>IF(ISNUMBER(SEARCH("*.unk*",D2882)),"Other Federal Awards",IF(ISERROR(VLOOKUP(D2882,'CFDA Program Titles Table'!A$2:C$2607,3,FALSE)),"",VLOOKUP(D2882,'CFDA Program Titles Table'!A$2:C$2607,3,FALSE)))</f>
        <v/>
      </c>
      <c r="J2882" s="70"/>
      <c r="K2882" s="70"/>
      <c r="L2882" s="2"/>
      <c r="M2882" s="10"/>
      <c r="N2882" s="10"/>
      <c r="R2882" s="17"/>
      <c r="S2882" s="106" t="str">
        <f>IFERROR(IF(J2882="Y", "Research And Development Programs Cluster:", VLOOKUP(D2882,'Cluster Info'!$A$2:$B$113,2,FALSE)), "Non Cluster:")</f>
        <v>Non Cluster:</v>
      </c>
      <c r="T2882" s="106">
        <f t="shared" ref="T2882:T2945" si="225">IF(E2882="Y","ARRA - "&amp;N2882, N2882)</f>
        <v>0</v>
      </c>
      <c r="U2882" s="106">
        <f t="shared" si="222"/>
        <v>0</v>
      </c>
      <c r="V2882" s="106">
        <f t="shared" si="223"/>
        <v>0</v>
      </c>
      <c r="W2882" s="119">
        <f t="shared" ref="W2882:W2945" si="226">IF(AND(J2882="Y",I2882="Other Federal Awards"),(LEFT(D2882,2)&amp;".RD"),D2882)</f>
        <v>0</v>
      </c>
      <c r="X2882" s="106">
        <f t="shared" si="224"/>
        <v>0</v>
      </c>
    </row>
    <row r="2883" spans="1:24" ht="14">
      <c r="A2883" s="198"/>
      <c r="D2883" s="1"/>
      <c r="E2883" s="1"/>
      <c r="F2883" s="187"/>
      <c r="G2883" s="187"/>
      <c r="H2883" s="80" t="str">
        <f>IF(ISERROR(IF(ISERROR(VLOOKUP((LEFT(D2883,2)),'Fed. Agency Identifier Table'!A$2:C$63,3,FALSE)),(VLOOKUP((LEFT(D2883,1)),'Fed. Agency Identifier Table'!A$2:C$63,3,FALSE)),(VLOOKUP((LEFT(D2883,2)),'Fed. Agency Identifier Table'!A$2:C$63,3,FALSE)))),"",(IF(ISERROR(VLOOKUP((LEFT(D2883,2)),'Fed. Agency Identifier Table'!A$2:C$63,3,FALSE)),(VLOOKUP((LEFT(D2883,1)),'Fed. Agency Identifier Table'!A$2:C$63,3,FALSE)),(VLOOKUP((LEFT(D2883,2)),'Fed. Agency Identifier Table'!A$2:C$63,3,FALSE)))))</f>
        <v/>
      </c>
      <c r="I2883" s="150" t="str">
        <f>IF(ISNUMBER(SEARCH("*.unk*",D2883)),"Other Federal Awards",IF(ISERROR(VLOOKUP(D2883,'CFDA Program Titles Table'!A$2:C$2607,3,FALSE)),"",VLOOKUP(D2883,'CFDA Program Titles Table'!A$2:C$2607,3,FALSE)))</f>
        <v/>
      </c>
      <c r="J2883" s="70"/>
      <c r="K2883" s="70"/>
      <c r="L2883" s="2"/>
      <c r="M2883" s="10"/>
      <c r="N2883" s="10"/>
      <c r="R2883" s="17"/>
      <c r="S2883" s="106" t="str">
        <f>IFERROR(IF(J2883="Y", "Research And Development Programs Cluster:", VLOOKUP(D2883,'Cluster Info'!$A$2:$B$113,2,FALSE)), "Non Cluster:")</f>
        <v>Non Cluster:</v>
      </c>
      <c r="T2883" s="106">
        <f t="shared" si="225"/>
        <v>0</v>
      </c>
      <c r="U2883" s="106">
        <f t="shared" ref="U2883:U2946" si="227">IF(F2883="Y","COVID-19 - "&amp;N2883, N2883)</f>
        <v>0</v>
      </c>
      <c r="V2883" s="106">
        <f t="shared" ref="V2883:V2946" si="228">IF(G2883="Y","ARP - "&amp;N2883, N2883)</f>
        <v>0</v>
      </c>
      <c r="W2883" s="119">
        <f t="shared" si="226"/>
        <v>0</v>
      </c>
      <c r="X2883" s="106">
        <f t="shared" ref="X2883:X2946" si="229">O2883-P2883</f>
        <v>0</v>
      </c>
    </row>
    <row r="2884" spans="1:24" ht="14">
      <c r="A2884" s="198"/>
      <c r="D2884" s="1"/>
      <c r="E2884" s="1"/>
      <c r="F2884" s="187"/>
      <c r="G2884" s="187"/>
      <c r="H2884" s="80" t="str">
        <f>IF(ISERROR(IF(ISERROR(VLOOKUP((LEFT(D2884,2)),'Fed. Agency Identifier Table'!A$2:C$63,3,FALSE)),(VLOOKUP((LEFT(D2884,1)),'Fed. Agency Identifier Table'!A$2:C$63,3,FALSE)),(VLOOKUP((LEFT(D2884,2)),'Fed. Agency Identifier Table'!A$2:C$63,3,FALSE)))),"",(IF(ISERROR(VLOOKUP((LEFT(D2884,2)),'Fed. Agency Identifier Table'!A$2:C$63,3,FALSE)),(VLOOKUP((LEFT(D2884,1)),'Fed. Agency Identifier Table'!A$2:C$63,3,FALSE)),(VLOOKUP((LEFT(D2884,2)),'Fed. Agency Identifier Table'!A$2:C$63,3,FALSE)))))</f>
        <v/>
      </c>
      <c r="I2884" s="150" t="str">
        <f>IF(ISNUMBER(SEARCH("*.unk*",D2884)),"Other Federal Awards",IF(ISERROR(VLOOKUP(D2884,'CFDA Program Titles Table'!A$2:C$2607,3,FALSE)),"",VLOOKUP(D2884,'CFDA Program Titles Table'!A$2:C$2607,3,FALSE)))</f>
        <v/>
      </c>
      <c r="J2884" s="70"/>
      <c r="K2884" s="70"/>
      <c r="L2884" s="2"/>
      <c r="M2884" s="10"/>
      <c r="N2884" s="10"/>
      <c r="R2884" s="17"/>
      <c r="S2884" s="106" t="str">
        <f>IFERROR(IF(J2884="Y", "Research And Development Programs Cluster:", VLOOKUP(D2884,'Cluster Info'!$A$2:$B$113,2,FALSE)), "Non Cluster:")</f>
        <v>Non Cluster:</v>
      </c>
      <c r="T2884" s="106">
        <f t="shared" si="225"/>
        <v>0</v>
      </c>
      <c r="U2884" s="106">
        <f t="shared" si="227"/>
        <v>0</v>
      </c>
      <c r="V2884" s="106">
        <f t="shared" si="228"/>
        <v>0</v>
      </c>
      <c r="W2884" s="119">
        <f t="shared" si="226"/>
        <v>0</v>
      </c>
      <c r="X2884" s="106">
        <f t="shared" si="229"/>
        <v>0</v>
      </c>
    </row>
    <row r="2885" spans="1:24" ht="14">
      <c r="A2885" s="198"/>
      <c r="D2885" s="1"/>
      <c r="E2885" s="1"/>
      <c r="F2885" s="187"/>
      <c r="G2885" s="187"/>
      <c r="H2885" s="80" t="str">
        <f>IF(ISERROR(IF(ISERROR(VLOOKUP((LEFT(D2885,2)),'Fed. Agency Identifier Table'!A$2:C$63,3,FALSE)),(VLOOKUP((LEFT(D2885,1)),'Fed. Agency Identifier Table'!A$2:C$63,3,FALSE)),(VLOOKUP((LEFT(D2885,2)),'Fed. Agency Identifier Table'!A$2:C$63,3,FALSE)))),"",(IF(ISERROR(VLOOKUP((LEFT(D2885,2)),'Fed. Agency Identifier Table'!A$2:C$63,3,FALSE)),(VLOOKUP((LEFT(D2885,1)),'Fed. Agency Identifier Table'!A$2:C$63,3,FALSE)),(VLOOKUP((LEFT(D2885,2)),'Fed. Agency Identifier Table'!A$2:C$63,3,FALSE)))))</f>
        <v/>
      </c>
      <c r="I2885" s="150" t="str">
        <f>IF(ISNUMBER(SEARCH("*.unk*",D2885)),"Other Federal Awards",IF(ISERROR(VLOOKUP(D2885,'CFDA Program Titles Table'!A$2:C$2607,3,FALSE)),"",VLOOKUP(D2885,'CFDA Program Titles Table'!A$2:C$2607,3,FALSE)))</f>
        <v/>
      </c>
      <c r="J2885" s="70"/>
      <c r="K2885" s="70"/>
      <c r="L2885" s="2"/>
      <c r="M2885" s="10"/>
      <c r="N2885" s="10"/>
      <c r="R2885" s="17"/>
      <c r="S2885" s="106" t="str">
        <f>IFERROR(IF(J2885="Y", "Research And Development Programs Cluster:", VLOOKUP(D2885,'Cluster Info'!$A$2:$B$113,2,FALSE)), "Non Cluster:")</f>
        <v>Non Cluster:</v>
      </c>
      <c r="T2885" s="106">
        <f t="shared" si="225"/>
        <v>0</v>
      </c>
      <c r="U2885" s="106">
        <f t="shared" si="227"/>
        <v>0</v>
      </c>
      <c r="V2885" s="106">
        <f t="shared" si="228"/>
        <v>0</v>
      </c>
      <c r="W2885" s="119">
        <f t="shared" si="226"/>
        <v>0</v>
      </c>
      <c r="X2885" s="106">
        <f t="shared" si="229"/>
        <v>0</v>
      </c>
    </row>
    <row r="2886" spans="1:24" ht="14">
      <c r="A2886" s="198"/>
      <c r="D2886" s="1"/>
      <c r="E2886" s="1"/>
      <c r="F2886" s="187"/>
      <c r="G2886" s="187"/>
      <c r="H2886" s="80" t="str">
        <f>IF(ISERROR(IF(ISERROR(VLOOKUP((LEFT(D2886,2)),'Fed. Agency Identifier Table'!A$2:C$63,3,FALSE)),(VLOOKUP((LEFT(D2886,1)),'Fed. Agency Identifier Table'!A$2:C$63,3,FALSE)),(VLOOKUP((LEFT(D2886,2)),'Fed. Agency Identifier Table'!A$2:C$63,3,FALSE)))),"",(IF(ISERROR(VLOOKUP((LEFT(D2886,2)),'Fed. Agency Identifier Table'!A$2:C$63,3,FALSE)),(VLOOKUP((LEFT(D2886,1)),'Fed. Agency Identifier Table'!A$2:C$63,3,FALSE)),(VLOOKUP((LEFT(D2886,2)),'Fed. Agency Identifier Table'!A$2:C$63,3,FALSE)))))</f>
        <v/>
      </c>
      <c r="I2886" s="150" t="str">
        <f>IF(ISNUMBER(SEARCH("*.unk*",D2886)),"Other Federal Awards",IF(ISERROR(VLOOKUP(D2886,'CFDA Program Titles Table'!A$2:C$2607,3,FALSE)),"",VLOOKUP(D2886,'CFDA Program Titles Table'!A$2:C$2607,3,FALSE)))</f>
        <v/>
      </c>
      <c r="J2886" s="70"/>
      <c r="K2886" s="70"/>
      <c r="L2886" s="2"/>
      <c r="M2886" s="10"/>
      <c r="N2886" s="10"/>
      <c r="R2886" s="17"/>
      <c r="S2886" s="106" t="str">
        <f>IFERROR(IF(J2886="Y", "Research And Development Programs Cluster:", VLOOKUP(D2886,'Cluster Info'!$A$2:$B$113,2,FALSE)), "Non Cluster:")</f>
        <v>Non Cluster:</v>
      </c>
      <c r="T2886" s="106">
        <f t="shared" si="225"/>
        <v>0</v>
      </c>
      <c r="U2886" s="106">
        <f t="shared" si="227"/>
        <v>0</v>
      </c>
      <c r="V2886" s="106">
        <f t="shared" si="228"/>
        <v>0</v>
      </c>
      <c r="W2886" s="119">
        <f t="shared" si="226"/>
        <v>0</v>
      </c>
      <c r="X2886" s="106">
        <f t="shared" si="229"/>
        <v>0</v>
      </c>
    </row>
    <row r="2887" spans="1:24" ht="14">
      <c r="A2887" s="198"/>
      <c r="D2887" s="1"/>
      <c r="E2887" s="1"/>
      <c r="F2887" s="187"/>
      <c r="G2887" s="187"/>
      <c r="H2887" s="80" t="str">
        <f>IF(ISERROR(IF(ISERROR(VLOOKUP((LEFT(D2887,2)),'Fed. Agency Identifier Table'!A$2:C$63,3,FALSE)),(VLOOKUP((LEFT(D2887,1)),'Fed. Agency Identifier Table'!A$2:C$63,3,FALSE)),(VLOOKUP((LEFT(D2887,2)),'Fed. Agency Identifier Table'!A$2:C$63,3,FALSE)))),"",(IF(ISERROR(VLOOKUP((LEFT(D2887,2)),'Fed. Agency Identifier Table'!A$2:C$63,3,FALSE)),(VLOOKUP((LEFT(D2887,1)),'Fed. Agency Identifier Table'!A$2:C$63,3,FALSE)),(VLOOKUP((LEFT(D2887,2)),'Fed. Agency Identifier Table'!A$2:C$63,3,FALSE)))))</f>
        <v/>
      </c>
      <c r="I2887" s="150" t="str">
        <f>IF(ISNUMBER(SEARCH("*.unk*",D2887)),"Other Federal Awards",IF(ISERROR(VLOOKUP(D2887,'CFDA Program Titles Table'!A$2:C$2607,3,FALSE)),"",VLOOKUP(D2887,'CFDA Program Titles Table'!A$2:C$2607,3,FALSE)))</f>
        <v/>
      </c>
      <c r="J2887" s="70"/>
      <c r="K2887" s="70"/>
      <c r="L2887" s="2"/>
      <c r="M2887" s="10"/>
      <c r="N2887" s="10"/>
      <c r="R2887" s="17"/>
      <c r="S2887" s="106" t="str">
        <f>IFERROR(IF(J2887="Y", "Research And Development Programs Cluster:", VLOOKUP(D2887,'Cluster Info'!$A$2:$B$113,2,FALSE)), "Non Cluster:")</f>
        <v>Non Cluster:</v>
      </c>
      <c r="T2887" s="106">
        <f t="shared" si="225"/>
        <v>0</v>
      </c>
      <c r="U2887" s="106">
        <f t="shared" si="227"/>
        <v>0</v>
      </c>
      <c r="V2887" s="106">
        <f t="shared" si="228"/>
        <v>0</v>
      </c>
      <c r="W2887" s="119">
        <f t="shared" si="226"/>
        <v>0</v>
      </c>
      <c r="X2887" s="106">
        <f t="shared" si="229"/>
        <v>0</v>
      </c>
    </row>
    <row r="2888" spans="1:24" ht="14">
      <c r="A2888" s="198"/>
      <c r="D2888" s="1"/>
      <c r="E2888" s="1"/>
      <c r="F2888" s="187"/>
      <c r="G2888" s="187"/>
      <c r="H2888" s="80" t="str">
        <f>IF(ISERROR(IF(ISERROR(VLOOKUP((LEFT(D2888,2)),'Fed. Agency Identifier Table'!A$2:C$63,3,FALSE)),(VLOOKUP((LEFT(D2888,1)),'Fed. Agency Identifier Table'!A$2:C$63,3,FALSE)),(VLOOKUP((LEFT(D2888,2)),'Fed. Agency Identifier Table'!A$2:C$63,3,FALSE)))),"",(IF(ISERROR(VLOOKUP((LEFT(D2888,2)),'Fed. Agency Identifier Table'!A$2:C$63,3,FALSE)),(VLOOKUP((LEFT(D2888,1)),'Fed. Agency Identifier Table'!A$2:C$63,3,FALSE)),(VLOOKUP((LEFT(D2888,2)),'Fed. Agency Identifier Table'!A$2:C$63,3,FALSE)))))</f>
        <v/>
      </c>
      <c r="I2888" s="150" t="str">
        <f>IF(ISNUMBER(SEARCH("*.unk*",D2888)),"Other Federal Awards",IF(ISERROR(VLOOKUP(D2888,'CFDA Program Titles Table'!A$2:C$2607,3,FALSE)),"",VLOOKUP(D2888,'CFDA Program Titles Table'!A$2:C$2607,3,FALSE)))</f>
        <v/>
      </c>
      <c r="J2888" s="70"/>
      <c r="K2888" s="70"/>
      <c r="L2888" s="2"/>
      <c r="M2888" s="10"/>
      <c r="N2888" s="10"/>
      <c r="R2888" s="17"/>
      <c r="S2888" s="106" t="str">
        <f>IFERROR(IF(J2888="Y", "Research And Development Programs Cluster:", VLOOKUP(D2888,'Cluster Info'!$A$2:$B$113,2,FALSE)), "Non Cluster:")</f>
        <v>Non Cluster:</v>
      </c>
      <c r="T2888" s="106">
        <f t="shared" si="225"/>
        <v>0</v>
      </c>
      <c r="U2888" s="106">
        <f t="shared" si="227"/>
        <v>0</v>
      </c>
      <c r="V2888" s="106">
        <f t="shared" si="228"/>
        <v>0</v>
      </c>
      <c r="W2888" s="119">
        <f t="shared" si="226"/>
        <v>0</v>
      </c>
      <c r="X2888" s="106">
        <f t="shared" si="229"/>
        <v>0</v>
      </c>
    </row>
    <row r="2889" spans="1:24" ht="14">
      <c r="A2889" s="198"/>
      <c r="D2889" s="1"/>
      <c r="E2889" s="1"/>
      <c r="F2889" s="187"/>
      <c r="G2889" s="187"/>
      <c r="H2889" s="80" t="str">
        <f>IF(ISERROR(IF(ISERROR(VLOOKUP((LEFT(D2889,2)),'Fed. Agency Identifier Table'!A$2:C$63,3,FALSE)),(VLOOKUP((LEFT(D2889,1)),'Fed. Agency Identifier Table'!A$2:C$63,3,FALSE)),(VLOOKUP((LEFT(D2889,2)),'Fed. Agency Identifier Table'!A$2:C$63,3,FALSE)))),"",(IF(ISERROR(VLOOKUP((LEFT(D2889,2)),'Fed. Agency Identifier Table'!A$2:C$63,3,FALSE)),(VLOOKUP((LEFT(D2889,1)),'Fed. Agency Identifier Table'!A$2:C$63,3,FALSE)),(VLOOKUP((LEFT(D2889,2)),'Fed. Agency Identifier Table'!A$2:C$63,3,FALSE)))))</f>
        <v/>
      </c>
      <c r="I2889" s="150" t="str">
        <f>IF(ISNUMBER(SEARCH("*.unk*",D2889)),"Other Federal Awards",IF(ISERROR(VLOOKUP(D2889,'CFDA Program Titles Table'!A$2:C$2607,3,FALSE)),"",VLOOKUP(D2889,'CFDA Program Titles Table'!A$2:C$2607,3,FALSE)))</f>
        <v/>
      </c>
      <c r="J2889" s="70"/>
      <c r="K2889" s="70"/>
      <c r="L2889" s="2"/>
      <c r="M2889" s="10"/>
      <c r="N2889" s="10"/>
      <c r="R2889" s="17"/>
      <c r="S2889" s="106" t="str">
        <f>IFERROR(IF(J2889="Y", "Research And Development Programs Cluster:", VLOOKUP(D2889,'Cluster Info'!$A$2:$B$113,2,FALSE)), "Non Cluster:")</f>
        <v>Non Cluster:</v>
      </c>
      <c r="T2889" s="106">
        <f t="shared" si="225"/>
        <v>0</v>
      </c>
      <c r="U2889" s="106">
        <f t="shared" si="227"/>
        <v>0</v>
      </c>
      <c r="V2889" s="106">
        <f t="shared" si="228"/>
        <v>0</v>
      </c>
      <c r="W2889" s="119">
        <f t="shared" si="226"/>
        <v>0</v>
      </c>
      <c r="X2889" s="106">
        <f t="shared" si="229"/>
        <v>0</v>
      </c>
    </row>
    <row r="2890" spans="1:24" ht="14">
      <c r="A2890" s="198"/>
      <c r="D2890" s="1"/>
      <c r="E2890" s="1"/>
      <c r="F2890" s="187"/>
      <c r="G2890" s="187"/>
      <c r="H2890" s="80" t="str">
        <f>IF(ISERROR(IF(ISERROR(VLOOKUP((LEFT(D2890,2)),'Fed. Agency Identifier Table'!A$2:C$63,3,FALSE)),(VLOOKUP((LEFT(D2890,1)),'Fed. Agency Identifier Table'!A$2:C$63,3,FALSE)),(VLOOKUP((LEFT(D2890,2)),'Fed. Agency Identifier Table'!A$2:C$63,3,FALSE)))),"",(IF(ISERROR(VLOOKUP((LEFT(D2890,2)),'Fed. Agency Identifier Table'!A$2:C$63,3,FALSE)),(VLOOKUP((LEFT(D2890,1)),'Fed. Agency Identifier Table'!A$2:C$63,3,FALSE)),(VLOOKUP((LEFT(D2890,2)),'Fed. Agency Identifier Table'!A$2:C$63,3,FALSE)))))</f>
        <v/>
      </c>
      <c r="I2890" s="150" t="str">
        <f>IF(ISNUMBER(SEARCH("*.unk*",D2890)),"Other Federal Awards",IF(ISERROR(VLOOKUP(D2890,'CFDA Program Titles Table'!A$2:C$2607,3,FALSE)),"",VLOOKUP(D2890,'CFDA Program Titles Table'!A$2:C$2607,3,FALSE)))</f>
        <v/>
      </c>
      <c r="J2890" s="70"/>
      <c r="K2890" s="70"/>
      <c r="L2890" s="2"/>
      <c r="M2890" s="10"/>
      <c r="N2890" s="10"/>
      <c r="R2890" s="17"/>
      <c r="S2890" s="106" t="str">
        <f>IFERROR(IF(J2890="Y", "Research And Development Programs Cluster:", VLOOKUP(D2890,'Cluster Info'!$A$2:$B$113,2,FALSE)), "Non Cluster:")</f>
        <v>Non Cluster:</v>
      </c>
      <c r="T2890" s="106">
        <f t="shared" si="225"/>
        <v>0</v>
      </c>
      <c r="U2890" s="106">
        <f t="shared" si="227"/>
        <v>0</v>
      </c>
      <c r="V2890" s="106">
        <f t="shared" si="228"/>
        <v>0</v>
      </c>
      <c r="W2890" s="119">
        <f t="shared" si="226"/>
        <v>0</v>
      </c>
      <c r="X2890" s="106">
        <f t="shared" si="229"/>
        <v>0</v>
      </c>
    </row>
    <row r="2891" spans="1:24" ht="14">
      <c r="A2891" s="198"/>
      <c r="D2891" s="1"/>
      <c r="E2891" s="1"/>
      <c r="F2891" s="187"/>
      <c r="G2891" s="187"/>
      <c r="H2891" s="80" t="str">
        <f>IF(ISERROR(IF(ISERROR(VLOOKUP((LEFT(D2891,2)),'Fed. Agency Identifier Table'!A$2:C$63,3,FALSE)),(VLOOKUP((LEFT(D2891,1)),'Fed. Agency Identifier Table'!A$2:C$63,3,FALSE)),(VLOOKUP((LEFT(D2891,2)),'Fed. Agency Identifier Table'!A$2:C$63,3,FALSE)))),"",(IF(ISERROR(VLOOKUP((LEFT(D2891,2)),'Fed. Agency Identifier Table'!A$2:C$63,3,FALSE)),(VLOOKUP((LEFT(D2891,1)),'Fed. Agency Identifier Table'!A$2:C$63,3,FALSE)),(VLOOKUP((LEFT(D2891,2)),'Fed. Agency Identifier Table'!A$2:C$63,3,FALSE)))))</f>
        <v/>
      </c>
      <c r="I2891" s="150" t="str">
        <f>IF(ISNUMBER(SEARCH("*.unk*",D2891)),"Other Federal Awards",IF(ISERROR(VLOOKUP(D2891,'CFDA Program Titles Table'!A$2:C$2607,3,FALSE)),"",VLOOKUP(D2891,'CFDA Program Titles Table'!A$2:C$2607,3,FALSE)))</f>
        <v/>
      </c>
      <c r="J2891" s="70"/>
      <c r="K2891" s="70"/>
      <c r="L2891" s="2"/>
      <c r="M2891" s="10"/>
      <c r="N2891" s="10"/>
      <c r="R2891" s="17"/>
      <c r="S2891" s="106" t="str">
        <f>IFERROR(IF(J2891="Y", "Research And Development Programs Cluster:", VLOOKUP(D2891,'Cluster Info'!$A$2:$B$113,2,FALSE)), "Non Cluster:")</f>
        <v>Non Cluster:</v>
      </c>
      <c r="T2891" s="106">
        <f t="shared" si="225"/>
        <v>0</v>
      </c>
      <c r="U2891" s="106">
        <f t="shared" si="227"/>
        <v>0</v>
      </c>
      <c r="V2891" s="106">
        <f t="shared" si="228"/>
        <v>0</v>
      </c>
      <c r="W2891" s="119">
        <f t="shared" si="226"/>
        <v>0</v>
      </c>
      <c r="X2891" s="106">
        <f t="shared" si="229"/>
        <v>0</v>
      </c>
    </row>
    <row r="2892" spans="1:24" ht="14">
      <c r="A2892" s="198"/>
      <c r="D2892" s="1"/>
      <c r="E2892" s="1"/>
      <c r="F2892" s="187"/>
      <c r="G2892" s="187"/>
      <c r="H2892" s="80" t="str">
        <f>IF(ISERROR(IF(ISERROR(VLOOKUP((LEFT(D2892,2)),'Fed. Agency Identifier Table'!A$2:C$63,3,FALSE)),(VLOOKUP((LEFT(D2892,1)),'Fed. Agency Identifier Table'!A$2:C$63,3,FALSE)),(VLOOKUP((LEFT(D2892,2)),'Fed. Agency Identifier Table'!A$2:C$63,3,FALSE)))),"",(IF(ISERROR(VLOOKUP((LEFT(D2892,2)),'Fed. Agency Identifier Table'!A$2:C$63,3,FALSE)),(VLOOKUP((LEFT(D2892,1)),'Fed. Agency Identifier Table'!A$2:C$63,3,FALSE)),(VLOOKUP((LEFT(D2892,2)),'Fed. Agency Identifier Table'!A$2:C$63,3,FALSE)))))</f>
        <v/>
      </c>
      <c r="I2892" s="150" t="str">
        <f>IF(ISNUMBER(SEARCH("*.unk*",D2892)),"Other Federal Awards",IF(ISERROR(VLOOKUP(D2892,'CFDA Program Titles Table'!A$2:C$2607,3,FALSE)),"",VLOOKUP(D2892,'CFDA Program Titles Table'!A$2:C$2607,3,FALSE)))</f>
        <v/>
      </c>
      <c r="J2892" s="70"/>
      <c r="K2892" s="70"/>
      <c r="L2892" s="2"/>
      <c r="M2892" s="10"/>
      <c r="N2892" s="10"/>
      <c r="R2892" s="17"/>
      <c r="S2892" s="106" t="str">
        <f>IFERROR(IF(J2892="Y", "Research And Development Programs Cluster:", VLOOKUP(D2892,'Cluster Info'!$A$2:$B$113,2,FALSE)), "Non Cluster:")</f>
        <v>Non Cluster:</v>
      </c>
      <c r="T2892" s="106">
        <f t="shared" si="225"/>
        <v>0</v>
      </c>
      <c r="U2892" s="106">
        <f t="shared" si="227"/>
        <v>0</v>
      </c>
      <c r="V2892" s="106">
        <f t="shared" si="228"/>
        <v>0</v>
      </c>
      <c r="W2892" s="119">
        <f t="shared" si="226"/>
        <v>0</v>
      </c>
      <c r="X2892" s="106">
        <f t="shared" si="229"/>
        <v>0</v>
      </c>
    </row>
    <row r="2893" spans="1:24" ht="14">
      <c r="A2893" s="198"/>
      <c r="D2893" s="1"/>
      <c r="E2893" s="1"/>
      <c r="F2893" s="187"/>
      <c r="G2893" s="187"/>
      <c r="H2893" s="80" t="str">
        <f>IF(ISERROR(IF(ISERROR(VLOOKUP((LEFT(D2893,2)),'Fed. Agency Identifier Table'!A$2:C$63,3,FALSE)),(VLOOKUP((LEFT(D2893,1)),'Fed. Agency Identifier Table'!A$2:C$63,3,FALSE)),(VLOOKUP((LEFT(D2893,2)),'Fed. Agency Identifier Table'!A$2:C$63,3,FALSE)))),"",(IF(ISERROR(VLOOKUP((LEFT(D2893,2)),'Fed. Agency Identifier Table'!A$2:C$63,3,FALSE)),(VLOOKUP((LEFT(D2893,1)),'Fed. Agency Identifier Table'!A$2:C$63,3,FALSE)),(VLOOKUP((LEFT(D2893,2)),'Fed. Agency Identifier Table'!A$2:C$63,3,FALSE)))))</f>
        <v/>
      </c>
      <c r="I2893" s="150" t="str">
        <f>IF(ISNUMBER(SEARCH("*.unk*",D2893)),"Other Federal Awards",IF(ISERROR(VLOOKUP(D2893,'CFDA Program Titles Table'!A$2:C$2607,3,FALSE)),"",VLOOKUP(D2893,'CFDA Program Titles Table'!A$2:C$2607,3,FALSE)))</f>
        <v/>
      </c>
      <c r="J2893" s="70"/>
      <c r="K2893" s="70"/>
      <c r="L2893" s="2"/>
      <c r="M2893" s="10"/>
      <c r="N2893" s="10"/>
      <c r="R2893" s="17"/>
      <c r="S2893" s="106" t="str">
        <f>IFERROR(IF(J2893="Y", "Research And Development Programs Cluster:", VLOOKUP(D2893,'Cluster Info'!$A$2:$B$113,2,FALSE)), "Non Cluster:")</f>
        <v>Non Cluster:</v>
      </c>
      <c r="T2893" s="106">
        <f t="shared" si="225"/>
        <v>0</v>
      </c>
      <c r="U2893" s="106">
        <f t="shared" si="227"/>
        <v>0</v>
      </c>
      <c r="V2893" s="106">
        <f t="shared" si="228"/>
        <v>0</v>
      </c>
      <c r="W2893" s="119">
        <f t="shared" si="226"/>
        <v>0</v>
      </c>
      <c r="X2893" s="106">
        <f t="shared" si="229"/>
        <v>0</v>
      </c>
    </row>
    <row r="2894" spans="1:24" ht="14">
      <c r="A2894" s="198"/>
      <c r="D2894" s="1"/>
      <c r="E2894" s="1"/>
      <c r="F2894" s="187"/>
      <c r="G2894" s="187"/>
      <c r="H2894" s="80" t="str">
        <f>IF(ISERROR(IF(ISERROR(VLOOKUP((LEFT(D2894,2)),'Fed. Agency Identifier Table'!A$2:C$63,3,FALSE)),(VLOOKUP((LEFT(D2894,1)),'Fed. Agency Identifier Table'!A$2:C$63,3,FALSE)),(VLOOKUP((LEFT(D2894,2)),'Fed. Agency Identifier Table'!A$2:C$63,3,FALSE)))),"",(IF(ISERROR(VLOOKUP((LEFT(D2894,2)),'Fed. Agency Identifier Table'!A$2:C$63,3,FALSE)),(VLOOKUP((LEFT(D2894,1)),'Fed. Agency Identifier Table'!A$2:C$63,3,FALSE)),(VLOOKUP((LEFT(D2894,2)),'Fed. Agency Identifier Table'!A$2:C$63,3,FALSE)))))</f>
        <v/>
      </c>
      <c r="I2894" s="150" t="str">
        <f>IF(ISNUMBER(SEARCH("*.unk*",D2894)),"Other Federal Awards",IF(ISERROR(VLOOKUP(D2894,'CFDA Program Titles Table'!A$2:C$2607,3,FALSE)),"",VLOOKUP(D2894,'CFDA Program Titles Table'!A$2:C$2607,3,FALSE)))</f>
        <v/>
      </c>
      <c r="J2894" s="70"/>
      <c r="K2894" s="70"/>
      <c r="L2894" s="2"/>
      <c r="M2894" s="10"/>
      <c r="N2894" s="10"/>
      <c r="R2894" s="17"/>
      <c r="S2894" s="106" t="str">
        <f>IFERROR(IF(J2894="Y", "Research And Development Programs Cluster:", VLOOKUP(D2894,'Cluster Info'!$A$2:$B$113,2,FALSE)), "Non Cluster:")</f>
        <v>Non Cluster:</v>
      </c>
      <c r="T2894" s="106">
        <f t="shared" si="225"/>
        <v>0</v>
      </c>
      <c r="U2894" s="106">
        <f t="shared" si="227"/>
        <v>0</v>
      </c>
      <c r="V2894" s="106">
        <f t="shared" si="228"/>
        <v>0</v>
      </c>
      <c r="W2894" s="119">
        <f t="shared" si="226"/>
        <v>0</v>
      </c>
      <c r="X2894" s="106">
        <f t="shared" si="229"/>
        <v>0</v>
      </c>
    </row>
    <row r="2895" spans="1:24" ht="14">
      <c r="A2895" s="198"/>
      <c r="D2895" s="1"/>
      <c r="E2895" s="1"/>
      <c r="F2895" s="187"/>
      <c r="G2895" s="187"/>
      <c r="H2895" s="80" t="str">
        <f>IF(ISERROR(IF(ISERROR(VLOOKUP((LEFT(D2895,2)),'Fed. Agency Identifier Table'!A$2:C$63,3,FALSE)),(VLOOKUP((LEFT(D2895,1)),'Fed. Agency Identifier Table'!A$2:C$63,3,FALSE)),(VLOOKUP((LEFT(D2895,2)),'Fed. Agency Identifier Table'!A$2:C$63,3,FALSE)))),"",(IF(ISERROR(VLOOKUP((LEFT(D2895,2)),'Fed. Agency Identifier Table'!A$2:C$63,3,FALSE)),(VLOOKUP((LEFT(D2895,1)),'Fed. Agency Identifier Table'!A$2:C$63,3,FALSE)),(VLOOKUP((LEFT(D2895,2)),'Fed. Agency Identifier Table'!A$2:C$63,3,FALSE)))))</f>
        <v/>
      </c>
      <c r="I2895" s="150" t="str">
        <f>IF(ISNUMBER(SEARCH("*.unk*",D2895)),"Other Federal Awards",IF(ISERROR(VLOOKUP(D2895,'CFDA Program Titles Table'!A$2:C$2607,3,FALSE)),"",VLOOKUP(D2895,'CFDA Program Titles Table'!A$2:C$2607,3,FALSE)))</f>
        <v/>
      </c>
      <c r="J2895" s="70"/>
      <c r="K2895" s="70"/>
      <c r="L2895" s="2"/>
      <c r="M2895" s="10"/>
      <c r="N2895" s="10"/>
      <c r="R2895" s="17"/>
      <c r="S2895" s="106" t="str">
        <f>IFERROR(IF(J2895="Y", "Research And Development Programs Cluster:", VLOOKUP(D2895,'Cluster Info'!$A$2:$B$113,2,FALSE)), "Non Cluster:")</f>
        <v>Non Cluster:</v>
      </c>
      <c r="T2895" s="106">
        <f t="shared" si="225"/>
        <v>0</v>
      </c>
      <c r="U2895" s="106">
        <f t="shared" si="227"/>
        <v>0</v>
      </c>
      <c r="V2895" s="106">
        <f t="shared" si="228"/>
        <v>0</v>
      </c>
      <c r="W2895" s="119">
        <f t="shared" si="226"/>
        <v>0</v>
      </c>
      <c r="X2895" s="106">
        <f t="shared" si="229"/>
        <v>0</v>
      </c>
    </row>
    <row r="2896" spans="1:24" ht="14">
      <c r="A2896" s="198"/>
      <c r="D2896" s="1"/>
      <c r="E2896" s="1"/>
      <c r="F2896" s="187"/>
      <c r="G2896" s="187"/>
      <c r="H2896" s="80" t="str">
        <f>IF(ISERROR(IF(ISERROR(VLOOKUP((LEFT(D2896,2)),'Fed. Agency Identifier Table'!A$2:C$63,3,FALSE)),(VLOOKUP((LEFT(D2896,1)),'Fed. Agency Identifier Table'!A$2:C$63,3,FALSE)),(VLOOKUP((LEFT(D2896,2)),'Fed. Agency Identifier Table'!A$2:C$63,3,FALSE)))),"",(IF(ISERROR(VLOOKUP((LEFT(D2896,2)),'Fed. Agency Identifier Table'!A$2:C$63,3,FALSE)),(VLOOKUP((LEFT(D2896,1)),'Fed. Agency Identifier Table'!A$2:C$63,3,FALSE)),(VLOOKUP((LEFT(D2896,2)),'Fed. Agency Identifier Table'!A$2:C$63,3,FALSE)))))</f>
        <v/>
      </c>
      <c r="I2896" s="150" t="str">
        <f>IF(ISNUMBER(SEARCH("*.unk*",D2896)),"Other Federal Awards",IF(ISERROR(VLOOKUP(D2896,'CFDA Program Titles Table'!A$2:C$2607,3,FALSE)),"",VLOOKUP(D2896,'CFDA Program Titles Table'!A$2:C$2607,3,FALSE)))</f>
        <v/>
      </c>
      <c r="J2896" s="70"/>
      <c r="K2896" s="70"/>
      <c r="L2896" s="2"/>
      <c r="M2896" s="10"/>
      <c r="N2896" s="10"/>
      <c r="R2896" s="17"/>
      <c r="S2896" s="106" t="str">
        <f>IFERROR(IF(J2896="Y", "Research And Development Programs Cluster:", VLOOKUP(D2896,'Cluster Info'!$A$2:$B$113,2,FALSE)), "Non Cluster:")</f>
        <v>Non Cluster:</v>
      </c>
      <c r="T2896" s="106">
        <f t="shared" si="225"/>
        <v>0</v>
      </c>
      <c r="U2896" s="106">
        <f t="shared" si="227"/>
        <v>0</v>
      </c>
      <c r="V2896" s="106">
        <f t="shared" si="228"/>
        <v>0</v>
      </c>
      <c r="W2896" s="119">
        <f t="shared" si="226"/>
        <v>0</v>
      </c>
      <c r="X2896" s="106">
        <f t="shared" si="229"/>
        <v>0</v>
      </c>
    </row>
    <row r="2897" spans="1:24" ht="14">
      <c r="A2897" s="198"/>
      <c r="D2897" s="1"/>
      <c r="E2897" s="1"/>
      <c r="F2897" s="187"/>
      <c r="G2897" s="187"/>
      <c r="H2897" s="80" t="str">
        <f>IF(ISERROR(IF(ISERROR(VLOOKUP((LEFT(D2897,2)),'Fed. Agency Identifier Table'!A$2:C$63,3,FALSE)),(VLOOKUP((LEFT(D2897,1)),'Fed. Agency Identifier Table'!A$2:C$63,3,FALSE)),(VLOOKUP((LEFT(D2897,2)),'Fed. Agency Identifier Table'!A$2:C$63,3,FALSE)))),"",(IF(ISERROR(VLOOKUP((LEFT(D2897,2)),'Fed. Agency Identifier Table'!A$2:C$63,3,FALSE)),(VLOOKUP((LEFT(D2897,1)),'Fed. Agency Identifier Table'!A$2:C$63,3,FALSE)),(VLOOKUP((LEFT(D2897,2)),'Fed. Agency Identifier Table'!A$2:C$63,3,FALSE)))))</f>
        <v/>
      </c>
      <c r="I2897" s="150" t="str">
        <f>IF(ISNUMBER(SEARCH("*.unk*",D2897)),"Other Federal Awards",IF(ISERROR(VLOOKUP(D2897,'CFDA Program Titles Table'!A$2:C$2607,3,FALSE)),"",VLOOKUP(D2897,'CFDA Program Titles Table'!A$2:C$2607,3,FALSE)))</f>
        <v/>
      </c>
      <c r="J2897" s="70"/>
      <c r="K2897" s="70"/>
      <c r="L2897" s="2"/>
      <c r="M2897" s="10"/>
      <c r="N2897" s="10"/>
      <c r="R2897" s="17"/>
      <c r="S2897" s="106" t="str">
        <f>IFERROR(IF(J2897="Y", "Research And Development Programs Cluster:", VLOOKUP(D2897,'Cluster Info'!$A$2:$B$113,2,FALSE)), "Non Cluster:")</f>
        <v>Non Cluster:</v>
      </c>
      <c r="T2897" s="106">
        <f t="shared" si="225"/>
        <v>0</v>
      </c>
      <c r="U2897" s="106">
        <f t="shared" si="227"/>
        <v>0</v>
      </c>
      <c r="V2897" s="106">
        <f t="shared" si="228"/>
        <v>0</v>
      </c>
      <c r="W2897" s="119">
        <f t="shared" si="226"/>
        <v>0</v>
      </c>
      <c r="X2897" s="106">
        <f t="shared" si="229"/>
        <v>0</v>
      </c>
    </row>
    <row r="2898" spans="1:24" ht="14">
      <c r="A2898" s="198"/>
      <c r="D2898" s="1"/>
      <c r="E2898" s="1"/>
      <c r="F2898" s="187"/>
      <c r="G2898" s="187"/>
      <c r="H2898" s="80" t="str">
        <f>IF(ISERROR(IF(ISERROR(VLOOKUP((LEFT(D2898,2)),'Fed. Agency Identifier Table'!A$2:C$63,3,FALSE)),(VLOOKUP((LEFT(D2898,1)),'Fed. Agency Identifier Table'!A$2:C$63,3,FALSE)),(VLOOKUP((LEFT(D2898,2)),'Fed. Agency Identifier Table'!A$2:C$63,3,FALSE)))),"",(IF(ISERROR(VLOOKUP((LEFT(D2898,2)),'Fed. Agency Identifier Table'!A$2:C$63,3,FALSE)),(VLOOKUP((LEFT(D2898,1)),'Fed. Agency Identifier Table'!A$2:C$63,3,FALSE)),(VLOOKUP((LEFT(D2898,2)),'Fed. Agency Identifier Table'!A$2:C$63,3,FALSE)))))</f>
        <v/>
      </c>
      <c r="I2898" s="150" t="str">
        <f>IF(ISNUMBER(SEARCH("*.unk*",D2898)),"Other Federal Awards",IF(ISERROR(VLOOKUP(D2898,'CFDA Program Titles Table'!A$2:C$2607,3,FALSE)),"",VLOOKUP(D2898,'CFDA Program Titles Table'!A$2:C$2607,3,FALSE)))</f>
        <v/>
      </c>
      <c r="J2898" s="70"/>
      <c r="K2898" s="70"/>
      <c r="L2898" s="2"/>
      <c r="M2898" s="10"/>
      <c r="N2898" s="10"/>
      <c r="R2898" s="17"/>
      <c r="S2898" s="106" t="str">
        <f>IFERROR(IF(J2898="Y", "Research And Development Programs Cluster:", VLOOKUP(D2898,'Cluster Info'!$A$2:$B$113,2,FALSE)), "Non Cluster:")</f>
        <v>Non Cluster:</v>
      </c>
      <c r="T2898" s="106">
        <f t="shared" si="225"/>
        <v>0</v>
      </c>
      <c r="U2898" s="106">
        <f t="shared" si="227"/>
        <v>0</v>
      </c>
      <c r="V2898" s="106">
        <f t="shared" si="228"/>
        <v>0</v>
      </c>
      <c r="W2898" s="119">
        <f t="shared" si="226"/>
        <v>0</v>
      </c>
      <c r="X2898" s="106">
        <f t="shared" si="229"/>
        <v>0</v>
      </c>
    </row>
    <row r="2899" spans="1:24" ht="14">
      <c r="A2899" s="198"/>
      <c r="D2899" s="1"/>
      <c r="E2899" s="1"/>
      <c r="F2899" s="187"/>
      <c r="G2899" s="187"/>
      <c r="H2899" s="80" t="str">
        <f>IF(ISERROR(IF(ISERROR(VLOOKUP((LEFT(D2899,2)),'Fed. Agency Identifier Table'!A$2:C$63,3,FALSE)),(VLOOKUP((LEFT(D2899,1)),'Fed. Agency Identifier Table'!A$2:C$63,3,FALSE)),(VLOOKUP((LEFT(D2899,2)),'Fed. Agency Identifier Table'!A$2:C$63,3,FALSE)))),"",(IF(ISERROR(VLOOKUP((LEFT(D2899,2)),'Fed. Agency Identifier Table'!A$2:C$63,3,FALSE)),(VLOOKUP((LEFT(D2899,1)),'Fed. Agency Identifier Table'!A$2:C$63,3,FALSE)),(VLOOKUP((LEFT(D2899,2)),'Fed. Agency Identifier Table'!A$2:C$63,3,FALSE)))))</f>
        <v/>
      </c>
      <c r="I2899" s="150" t="str">
        <f>IF(ISNUMBER(SEARCH("*.unk*",D2899)),"Other Federal Awards",IF(ISERROR(VLOOKUP(D2899,'CFDA Program Titles Table'!A$2:C$2607,3,FALSE)),"",VLOOKUP(D2899,'CFDA Program Titles Table'!A$2:C$2607,3,FALSE)))</f>
        <v/>
      </c>
      <c r="J2899" s="70"/>
      <c r="K2899" s="70"/>
      <c r="L2899" s="2"/>
      <c r="M2899" s="10"/>
      <c r="N2899" s="10"/>
      <c r="R2899" s="17"/>
      <c r="S2899" s="106" t="str">
        <f>IFERROR(IF(J2899="Y", "Research And Development Programs Cluster:", VLOOKUP(D2899,'Cluster Info'!$A$2:$B$113,2,FALSE)), "Non Cluster:")</f>
        <v>Non Cluster:</v>
      </c>
      <c r="T2899" s="106">
        <f t="shared" si="225"/>
        <v>0</v>
      </c>
      <c r="U2899" s="106">
        <f t="shared" si="227"/>
        <v>0</v>
      </c>
      <c r="V2899" s="106">
        <f t="shared" si="228"/>
        <v>0</v>
      </c>
      <c r="W2899" s="119">
        <f t="shared" si="226"/>
        <v>0</v>
      </c>
      <c r="X2899" s="106">
        <f t="shared" si="229"/>
        <v>0</v>
      </c>
    </row>
    <row r="2900" spans="1:24" ht="14">
      <c r="A2900" s="198"/>
      <c r="D2900" s="1"/>
      <c r="E2900" s="1"/>
      <c r="F2900" s="187"/>
      <c r="G2900" s="187"/>
      <c r="H2900" s="80" t="str">
        <f>IF(ISERROR(IF(ISERROR(VLOOKUP((LEFT(D2900,2)),'Fed. Agency Identifier Table'!A$2:C$63,3,FALSE)),(VLOOKUP((LEFT(D2900,1)),'Fed. Agency Identifier Table'!A$2:C$63,3,FALSE)),(VLOOKUP((LEFT(D2900,2)),'Fed. Agency Identifier Table'!A$2:C$63,3,FALSE)))),"",(IF(ISERROR(VLOOKUP((LEFT(D2900,2)),'Fed. Agency Identifier Table'!A$2:C$63,3,FALSE)),(VLOOKUP((LEFT(D2900,1)),'Fed. Agency Identifier Table'!A$2:C$63,3,FALSE)),(VLOOKUP((LEFT(D2900,2)),'Fed. Agency Identifier Table'!A$2:C$63,3,FALSE)))))</f>
        <v/>
      </c>
      <c r="I2900" s="150" t="str">
        <f>IF(ISNUMBER(SEARCH("*.unk*",D2900)),"Other Federal Awards",IF(ISERROR(VLOOKUP(D2900,'CFDA Program Titles Table'!A$2:C$2607,3,FALSE)),"",VLOOKUP(D2900,'CFDA Program Titles Table'!A$2:C$2607,3,FALSE)))</f>
        <v/>
      </c>
      <c r="J2900" s="70"/>
      <c r="K2900" s="70"/>
      <c r="L2900" s="2"/>
      <c r="M2900" s="10"/>
      <c r="N2900" s="10"/>
      <c r="R2900" s="17"/>
      <c r="S2900" s="106" t="str">
        <f>IFERROR(IF(J2900="Y", "Research And Development Programs Cluster:", VLOOKUP(D2900,'Cluster Info'!$A$2:$B$113,2,FALSE)), "Non Cluster:")</f>
        <v>Non Cluster:</v>
      </c>
      <c r="T2900" s="106">
        <f t="shared" si="225"/>
        <v>0</v>
      </c>
      <c r="U2900" s="106">
        <f t="shared" si="227"/>
        <v>0</v>
      </c>
      <c r="V2900" s="106">
        <f t="shared" si="228"/>
        <v>0</v>
      </c>
      <c r="W2900" s="119">
        <f t="shared" si="226"/>
        <v>0</v>
      </c>
      <c r="X2900" s="106">
        <f t="shared" si="229"/>
        <v>0</v>
      </c>
    </row>
    <row r="2901" spans="1:24" ht="14">
      <c r="A2901" s="198"/>
      <c r="D2901" s="1"/>
      <c r="E2901" s="1"/>
      <c r="F2901" s="187"/>
      <c r="G2901" s="187"/>
      <c r="H2901" s="80" t="str">
        <f>IF(ISERROR(IF(ISERROR(VLOOKUP((LEFT(D2901,2)),'Fed. Agency Identifier Table'!A$2:C$63,3,FALSE)),(VLOOKUP((LEFT(D2901,1)),'Fed. Agency Identifier Table'!A$2:C$63,3,FALSE)),(VLOOKUP((LEFT(D2901,2)),'Fed. Agency Identifier Table'!A$2:C$63,3,FALSE)))),"",(IF(ISERROR(VLOOKUP((LEFT(D2901,2)),'Fed. Agency Identifier Table'!A$2:C$63,3,FALSE)),(VLOOKUP((LEFT(D2901,1)),'Fed. Agency Identifier Table'!A$2:C$63,3,FALSE)),(VLOOKUP((LEFT(D2901,2)),'Fed. Agency Identifier Table'!A$2:C$63,3,FALSE)))))</f>
        <v/>
      </c>
      <c r="I2901" s="150" t="str">
        <f>IF(ISNUMBER(SEARCH("*.unk*",D2901)),"Other Federal Awards",IF(ISERROR(VLOOKUP(D2901,'CFDA Program Titles Table'!A$2:C$2607,3,FALSE)),"",VLOOKUP(D2901,'CFDA Program Titles Table'!A$2:C$2607,3,FALSE)))</f>
        <v/>
      </c>
      <c r="J2901" s="70"/>
      <c r="K2901" s="70"/>
      <c r="L2901" s="2"/>
      <c r="M2901" s="10"/>
      <c r="N2901" s="10"/>
      <c r="R2901" s="17"/>
      <c r="S2901" s="106" t="str">
        <f>IFERROR(IF(J2901="Y", "Research And Development Programs Cluster:", VLOOKUP(D2901,'Cluster Info'!$A$2:$B$113,2,FALSE)), "Non Cluster:")</f>
        <v>Non Cluster:</v>
      </c>
      <c r="T2901" s="106">
        <f t="shared" si="225"/>
        <v>0</v>
      </c>
      <c r="U2901" s="106">
        <f t="shared" si="227"/>
        <v>0</v>
      </c>
      <c r="V2901" s="106">
        <f t="shared" si="228"/>
        <v>0</v>
      </c>
      <c r="W2901" s="119">
        <f t="shared" si="226"/>
        <v>0</v>
      </c>
      <c r="X2901" s="106">
        <f t="shared" si="229"/>
        <v>0</v>
      </c>
    </row>
    <row r="2902" spans="1:24" ht="14">
      <c r="A2902" s="198"/>
      <c r="D2902" s="1"/>
      <c r="E2902" s="1"/>
      <c r="F2902" s="187"/>
      <c r="G2902" s="187"/>
      <c r="H2902" s="80" t="str">
        <f>IF(ISERROR(IF(ISERROR(VLOOKUP((LEFT(D2902,2)),'Fed. Agency Identifier Table'!A$2:C$63,3,FALSE)),(VLOOKUP((LEFT(D2902,1)),'Fed. Agency Identifier Table'!A$2:C$63,3,FALSE)),(VLOOKUP((LEFT(D2902,2)),'Fed. Agency Identifier Table'!A$2:C$63,3,FALSE)))),"",(IF(ISERROR(VLOOKUP((LEFT(D2902,2)),'Fed. Agency Identifier Table'!A$2:C$63,3,FALSE)),(VLOOKUP((LEFT(D2902,1)),'Fed. Agency Identifier Table'!A$2:C$63,3,FALSE)),(VLOOKUP((LEFT(D2902,2)),'Fed. Agency Identifier Table'!A$2:C$63,3,FALSE)))))</f>
        <v/>
      </c>
      <c r="I2902" s="150" t="str">
        <f>IF(ISNUMBER(SEARCH("*.unk*",D2902)),"Other Federal Awards",IF(ISERROR(VLOOKUP(D2902,'CFDA Program Titles Table'!A$2:C$2607,3,FALSE)),"",VLOOKUP(D2902,'CFDA Program Titles Table'!A$2:C$2607,3,FALSE)))</f>
        <v/>
      </c>
      <c r="J2902" s="70"/>
      <c r="K2902" s="70"/>
      <c r="L2902" s="2"/>
      <c r="M2902" s="10"/>
      <c r="N2902" s="10"/>
      <c r="R2902" s="17"/>
      <c r="S2902" s="106" t="str">
        <f>IFERROR(IF(J2902="Y", "Research And Development Programs Cluster:", VLOOKUP(D2902,'Cluster Info'!$A$2:$B$113,2,FALSE)), "Non Cluster:")</f>
        <v>Non Cluster:</v>
      </c>
      <c r="T2902" s="106">
        <f t="shared" si="225"/>
        <v>0</v>
      </c>
      <c r="U2902" s="106">
        <f t="shared" si="227"/>
        <v>0</v>
      </c>
      <c r="V2902" s="106">
        <f t="shared" si="228"/>
        <v>0</v>
      </c>
      <c r="W2902" s="119">
        <f t="shared" si="226"/>
        <v>0</v>
      </c>
      <c r="X2902" s="106">
        <f t="shared" si="229"/>
        <v>0</v>
      </c>
    </row>
    <row r="2903" spans="1:24" ht="14">
      <c r="A2903" s="198"/>
      <c r="D2903" s="1"/>
      <c r="E2903" s="1"/>
      <c r="F2903" s="187"/>
      <c r="G2903" s="187"/>
      <c r="H2903" s="80" t="str">
        <f>IF(ISERROR(IF(ISERROR(VLOOKUP((LEFT(D2903,2)),'Fed. Agency Identifier Table'!A$2:C$63,3,FALSE)),(VLOOKUP((LEFT(D2903,1)),'Fed. Agency Identifier Table'!A$2:C$63,3,FALSE)),(VLOOKUP((LEFT(D2903,2)),'Fed. Agency Identifier Table'!A$2:C$63,3,FALSE)))),"",(IF(ISERROR(VLOOKUP((LEFT(D2903,2)),'Fed. Agency Identifier Table'!A$2:C$63,3,FALSE)),(VLOOKUP((LEFT(D2903,1)),'Fed. Agency Identifier Table'!A$2:C$63,3,FALSE)),(VLOOKUP((LEFT(D2903,2)),'Fed. Agency Identifier Table'!A$2:C$63,3,FALSE)))))</f>
        <v/>
      </c>
      <c r="I2903" s="150" t="str">
        <f>IF(ISNUMBER(SEARCH("*.unk*",D2903)),"Other Federal Awards",IF(ISERROR(VLOOKUP(D2903,'CFDA Program Titles Table'!A$2:C$2607,3,FALSE)),"",VLOOKUP(D2903,'CFDA Program Titles Table'!A$2:C$2607,3,FALSE)))</f>
        <v/>
      </c>
      <c r="J2903" s="70"/>
      <c r="K2903" s="70"/>
      <c r="L2903" s="2"/>
      <c r="M2903" s="10"/>
      <c r="N2903" s="10"/>
      <c r="R2903" s="17"/>
      <c r="S2903" s="106" t="str">
        <f>IFERROR(IF(J2903="Y", "Research And Development Programs Cluster:", VLOOKUP(D2903,'Cluster Info'!$A$2:$B$113,2,FALSE)), "Non Cluster:")</f>
        <v>Non Cluster:</v>
      </c>
      <c r="T2903" s="106">
        <f t="shared" si="225"/>
        <v>0</v>
      </c>
      <c r="U2903" s="106">
        <f t="shared" si="227"/>
        <v>0</v>
      </c>
      <c r="V2903" s="106">
        <f t="shared" si="228"/>
        <v>0</v>
      </c>
      <c r="W2903" s="119">
        <f t="shared" si="226"/>
        <v>0</v>
      </c>
      <c r="X2903" s="106">
        <f t="shared" si="229"/>
        <v>0</v>
      </c>
    </row>
    <row r="2904" spans="1:24" ht="14">
      <c r="A2904" s="198"/>
      <c r="D2904" s="1"/>
      <c r="E2904" s="1"/>
      <c r="F2904" s="187"/>
      <c r="G2904" s="187"/>
      <c r="H2904" s="80" t="str">
        <f>IF(ISERROR(IF(ISERROR(VLOOKUP((LEFT(D2904,2)),'Fed. Agency Identifier Table'!A$2:C$63,3,FALSE)),(VLOOKUP((LEFT(D2904,1)),'Fed. Agency Identifier Table'!A$2:C$63,3,FALSE)),(VLOOKUP((LEFT(D2904,2)),'Fed. Agency Identifier Table'!A$2:C$63,3,FALSE)))),"",(IF(ISERROR(VLOOKUP((LEFT(D2904,2)),'Fed. Agency Identifier Table'!A$2:C$63,3,FALSE)),(VLOOKUP((LEFT(D2904,1)),'Fed. Agency Identifier Table'!A$2:C$63,3,FALSE)),(VLOOKUP((LEFT(D2904,2)),'Fed. Agency Identifier Table'!A$2:C$63,3,FALSE)))))</f>
        <v/>
      </c>
      <c r="I2904" s="150" t="str">
        <f>IF(ISNUMBER(SEARCH("*.unk*",D2904)),"Other Federal Awards",IF(ISERROR(VLOOKUP(D2904,'CFDA Program Titles Table'!A$2:C$2607,3,FALSE)),"",VLOOKUP(D2904,'CFDA Program Titles Table'!A$2:C$2607,3,FALSE)))</f>
        <v/>
      </c>
      <c r="J2904" s="70"/>
      <c r="K2904" s="70"/>
      <c r="L2904" s="2"/>
      <c r="M2904" s="10"/>
      <c r="N2904" s="10"/>
      <c r="R2904" s="17"/>
      <c r="S2904" s="106" t="str">
        <f>IFERROR(IF(J2904="Y", "Research And Development Programs Cluster:", VLOOKUP(D2904,'Cluster Info'!$A$2:$B$113,2,FALSE)), "Non Cluster:")</f>
        <v>Non Cluster:</v>
      </c>
      <c r="T2904" s="106">
        <f t="shared" si="225"/>
        <v>0</v>
      </c>
      <c r="U2904" s="106">
        <f t="shared" si="227"/>
        <v>0</v>
      </c>
      <c r="V2904" s="106">
        <f t="shared" si="228"/>
        <v>0</v>
      </c>
      <c r="W2904" s="119">
        <f t="shared" si="226"/>
        <v>0</v>
      </c>
      <c r="X2904" s="106">
        <f t="shared" si="229"/>
        <v>0</v>
      </c>
    </row>
    <row r="2905" spans="1:24" ht="14">
      <c r="A2905" s="198"/>
      <c r="D2905" s="1"/>
      <c r="E2905" s="1"/>
      <c r="F2905" s="187"/>
      <c r="G2905" s="187"/>
      <c r="H2905" s="80" t="str">
        <f>IF(ISERROR(IF(ISERROR(VLOOKUP((LEFT(D2905,2)),'Fed. Agency Identifier Table'!A$2:C$63,3,FALSE)),(VLOOKUP((LEFT(D2905,1)),'Fed. Agency Identifier Table'!A$2:C$63,3,FALSE)),(VLOOKUP((LEFT(D2905,2)),'Fed. Agency Identifier Table'!A$2:C$63,3,FALSE)))),"",(IF(ISERROR(VLOOKUP((LEFT(D2905,2)),'Fed. Agency Identifier Table'!A$2:C$63,3,FALSE)),(VLOOKUP((LEFT(D2905,1)),'Fed. Agency Identifier Table'!A$2:C$63,3,FALSE)),(VLOOKUP((LEFT(D2905,2)),'Fed. Agency Identifier Table'!A$2:C$63,3,FALSE)))))</f>
        <v/>
      </c>
      <c r="I2905" s="150" t="str">
        <f>IF(ISNUMBER(SEARCH("*.unk*",D2905)),"Other Federal Awards",IF(ISERROR(VLOOKUP(D2905,'CFDA Program Titles Table'!A$2:C$2607,3,FALSE)),"",VLOOKUP(D2905,'CFDA Program Titles Table'!A$2:C$2607,3,FALSE)))</f>
        <v/>
      </c>
      <c r="J2905" s="70"/>
      <c r="K2905" s="70"/>
      <c r="L2905" s="2"/>
      <c r="M2905" s="10"/>
      <c r="N2905" s="10"/>
      <c r="R2905" s="17"/>
      <c r="S2905" s="106" t="str">
        <f>IFERROR(IF(J2905="Y", "Research And Development Programs Cluster:", VLOOKUP(D2905,'Cluster Info'!$A$2:$B$113,2,FALSE)), "Non Cluster:")</f>
        <v>Non Cluster:</v>
      </c>
      <c r="T2905" s="106">
        <f t="shared" si="225"/>
        <v>0</v>
      </c>
      <c r="U2905" s="106">
        <f t="shared" si="227"/>
        <v>0</v>
      </c>
      <c r="V2905" s="106">
        <f t="shared" si="228"/>
        <v>0</v>
      </c>
      <c r="W2905" s="119">
        <f t="shared" si="226"/>
        <v>0</v>
      </c>
      <c r="X2905" s="106">
        <f t="shared" si="229"/>
        <v>0</v>
      </c>
    </row>
    <row r="2906" spans="1:24" ht="14">
      <c r="A2906" s="198"/>
      <c r="D2906" s="1"/>
      <c r="E2906" s="1"/>
      <c r="F2906" s="187"/>
      <c r="G2906" s="187"/>
      <c r="H2906" s="80" t="str">
        <f>IF(ISERROR(IF(ISERROR(VLOOKUP((LEFT(D2906,2)),'Fed. Agency Identifier Table'!A$2:C$63,3,FALSE)),(VLOOKUP((LEFT(D2906,1)),'Fed. Agency Identifier Table'!A$2:C$63,3,FALSE)),(VLOOKUP((LEFT(D2906,2)),'Fed. Agency Identifier Table'!A$2:C$63,3,FALSE)))),"",(IF(ISERROR(VLOOKUP((LEFT(D2906,2)),'Fed. Agency Identifier Table'!A$2:C$63,3,FALSE)),(VLOOKUP((LEFT(D2906,1)),'Fed. Agency Identifier Table'!A$2:C$63,3,FALSE)),(VLOOKUP((LEFT(D2906,2)),'Fed. Agency Identifier Table'!A$2:C$63,3,FALSE)))))</f>
        <v/>
      </c>
      <c r="I2906" s="150" t="str">
        <f>IF(ISNUMBER(SEARCH("*.unk*",D2906)),"Other Federal Awards",IF(ISERROR(VLOOKUP(D2906,'CFDA Program Titles Table'!A$2:C$2607,3,FALSE)),"",VLOOKUP(D2906,'CFDA Program Titles Table'!A$2:C$2607,3,FALSE)))</f>
        <v/>
      </c>
      <c r="J2906" s="70"/>
      <c r="K2906" s="70"/>
      <c r="L2906" s="2"/>
      <c r="M2906" s="10"/>
      <c r="N2906" s="10"/>
      <c r="R2906" s="17"/>
      <c r="S2906" s="106" t="str">
        <f>IFERROR(IF(J2906="Y", "Research And Development Programs Cluster:", VLOOKUP(D2906,'Cluster Info'!$A$2:$B$113,2,FALSE)), "Non Cluster:")</f>
        <v>Non Cluster:</v>
      </c>
      <c r="T2906" s="106">
        <f t="shared" si="225"/>
        <v>0</v>
      </c>
      <c r="U2906" s="106">
        <f t="shared" si="227"/>
        <v>0</v>
      </c>
      <c r="V2906" s="106">
        <f t="shared" si="228"/>
        <v>0</v>
      </c>
      <c r="W2906" s="119">
        <f t="shared" si="226"/>
        <v>0</v>
      </c>
      <c r="X2906" s="106">
        <f t="shared" si="229"/>
        <v>0</v>
      </c>
    </row>
    <row r="2907" spans="1:24" ht="14">
      <c r="A2907" s="198"/>
      <c r="D2907" s="1"/>
      <c r="E2907" s="1"/>
      <c r="F2907" s="187"/>
      <c r="G2907" s="187"/>
      <c r="H2907" s="80" t="str">
        <f>IF(ISERROR(IF(ISERROR(VLOOKUP((LEFT(D2907,2)),'Fed. Agency Identifier Table'!A$2:C$63,3,FALSE)),(VLOOKUP((LEFT(D2907,1)),'Fed. Agency Identifier Table'!A$2:C$63,3,FALSE)),(VLOOKUP((LEFT(D2907,2)),'Fed. Agency Identifier Table'!A$2:C$63,3,FALSE)))),"",(IF(ISERROR(VLOOKUP((LEFT(D2907,2)),'Fed. Agency Identifier Table'!A$2:C$63,3,FALSE)),(VLOOKUP((LEFT(D2907,1)),'Fed. Agency Identifier Table'!A$2:C$63,3,FALSE)),(VLOOKUP((LEFT(D2907,2)),'Fed. Agency Identifier Table'!A$2:C$63,3,FALSE)))))</f>
        <v/>
      </c>
      <c r="I2907" s="150" t="str">
        <f>IF(ISNUMBER(SEARCH("*.unk*",D2907)),"Other Federal Awards",IF(ISERROR(VLOOKUP(D2907,'CFDA Program Titles Table'!A$2:C$2607,3,FALSE)),"",VLOOKUP(D2907,'CFDA Program Titles Table'!A$2:C$2607,3,FALSE)))</f>
        <v/>
      </c>
      <c r="J2907" s="70"/>
      <c r="K2907" s="70"/>
      <c r="L2907" s="2"/>
      <c r="M2907" s="10"/>
      <c r="N2907" s="10"/>
      <c r="R2907" s="17"/>
      <c r="S2907" s="106" t="str">
        <f>IFERROR(IF(J2907="Y", "Research And Development Programs Cluster:", VLOOKUP(D2907,'Cluster Info'!$A$2:$B$113,2,FALSE)), "Non Cluster:")</f>
        <v>Non Cluster:</v>
      </c>
      <c r="T2907" s="106">
        <f t="shared" si="225"/>
        <v>0</v>
      </c>
      <c r="U2907" s="106">
        <f t="shared" si="227"/>
        <v>0</v>
      </c>
      <c r="V2907" s="106">
        <f t="shared" si="228"/>
        <v>0</v>
      </c>
      <c r="W2907" s="119">
        <f t="shared" si="226"/>
        <v>0</v>
      </c>
      <c r="X2907" s="106">
        <f t="shared" si="229"/>
        <v>0</v>
      </c>
    </row>
    <row r="2908" spans="1:24" ht="14">
      <c r="A2908" s="198"/>
      <c r="D2908" s="1"/>
      <c r="E2908" s="1"/>
      <c r="F2908" s="187"/>
      <c r="G2908" s="187"/>
      <c r="H2908" s="80" t="str">
        <f>IF(ISERROR(IF(ISERROR(VLOOKUP((LEFT(D2908,2)),'Fed. Agency Identifier Table'!A$2:C$63,3,FALSE)),(VLOOKUP((LEFT(D2908,1)),'Fed. Agency Identifier Table'!A$2:C$63,3,FALSE)),(VLOOKUP((LEFT(D2908,2)),'Fed. Agency Identifier Table'!A$2:C$63,3,FALSE)))),"",(IF(ISERROR(VLOOKUP((LEFT(D2908,2)),'Fed. Agency Identifier Table'!A$2:C$63,3,FALSE)),(VLOOKUP((LEFT(D2908,1)),'Fed. Agency Identifier Table'!A$2:C$63,3,FALSE)),(VLOOKUP((LEFT(D2908,2)),'Fed. Agency Identifier Table'!A$2:C$63,3,FALSE)))))</f>
        <v/>
      </c>
      <c r="I2908" s="150" t="str">
        <f>IF(ISNUMBER(SEARCH("*.unk*",D2908)),"Other Federal Awards",IF(ISERROR(VLOOKUP(D2908,'CFDA Program Titles Table'!A$2:C$2607,3,FALSE)),"",VLOOKUP(D2908,'CFDA Program Titles Table'!A$2:C$2607,3,FALSE)))</f>
        <v/>
      </c>
      <c r="J2908" s="70"/>
      <c r="K2908" s="70"/>
      <c r="L2908" s="2"/>
      <c r="M2908" s="10"/>
      <c r="N2908" s="10"/>
      <c r="R2908" s="17"/>
      <c r="S2908" s="106" t="str">
        <f>IFERROR(IF(J2908="Y", "Research And Development Programs Cluster:", VLOOKUP(D2908,'Cluster Info'!$A$2:$B$113,2,FALSE)), "Non Cluster:")</f>
        <v>Non Cluster:</v>
      </c>
      <c r="T2908" s="106">
        <f t="shared" si="225"/>
        <v>0</v>
      </c>
      <c r="U2908" s="106">
        <f t="shared" si="227"/>
        <v>0</v>
      </c>
      <c r="V2908" s="106">
        <f t="shared" si="228"/>
        <v>0</v>
      </c>
      <c r="W2908" s="119">
        <f t="shared" si="226"/>
        <v>0</v>
      </c>
      <c r="X2908" s="106">
        <f t="shared" si="229"/>
        <v>0</v>
      </c>
    </row>
    <row r="2909" spans="1:24" ht="14">
      <c r="A2909" s="198"/>
      <c r="D2909" s="1"/>
      <c r="E2909" s="1"/>
      <c r="F2909" s="187"/>
      <c r="G2909" s="187"/>
      <c r="H2909" s="80" t="str">
        <f>IF(ISERROR(IF(ISERROR(VLOOKUP((LEFT(D2909,2)),'Fed. Agency Identifier Table'!A$2:C$63,3,FALSE)),(VLOOKUP((LEFT(D2909,1)),'Fed. Agency Identifier Table'!A$2:C$63,3,FALSE)),(VLOOKUP((LEFT(D2909,2)),'Fed. Agency Identifier Table'!A$2:C$63,3,FALSE)))),"",(IF(ISERROR(VLOOKUP((LEFT(D2909,2)),'Fed. Agency Identifier Table'!A$2:C$63,3,FALSE)),(VLOOKUP((LEFT(D2909,1)),'Fed. Agency Identifier Table'!A$2:C$63,3,FALSE)),(VLOOKUP((LEFT(D2909,2)),'Fed. Agency Identifier Table'!A$2:C$63,3,FALSE)))))</f>
        <v/>
      </c>
      <c r="I2909" s="150" t="str">
        <f>IF(ISNUMBER(SEARCH("*.unk*",D2909)),"Other Federal Awards",IF(ISERROR(VLOOKUP(D2909,'CFDA Program Titles Table'!A$2:C$2607,3,FALSE)),"",VLOOKUP(D2909,'CFDA Program Titles Table'!A$2:C$2607,3,FALSE)))</f>
        <v/>
      </c>
      <c r="J2909" s="70"/>
      <c r="K2909" s="70"/>
      <c r="L2909" s="2"/>
      <c r="M2909" s="10"/>
      <c r="N2909" s="10"/>
      <c r="R2909" s="17"/>
      <c r="S2909" s="106" t="str">
        <f>IFERROR(IF(J2909="Y", "Research And Development Programs Cluster:", VLOOKUP(D2909,'Cluster Info'!$A$2:$B$113,2,FALSE)), "Non Cluster:")</f>
        <v>Non Cluster:</v>
      </c>
      <c r="T2909" s="106">
        <f t="shared" si="225"/>
        <v>0</v>
      </c>
      <c r="U2909" s="106">
        <f t="shared" si="227"/>
        <v>0</v>
      </c>
      <c r="V2909" s="106">
        <f t="shared" si="228"/>
        <v>0</v>
      </c>
      <c r="W2909" s="119">
        <f t="shared" si="226"/>
        <v>0</v>
      </c>
      <c r="X2909" s="106">
        <f t="shared" si="229"/>
        <v>0</v>
      </c>
    </row>
    <row r="2910" spans="1:24" ht="14">
      <c r="A2910" s="198"/>
      <c r="D2910" s="1"/>
      <c r="E2910" s="1"/>
      <c r="F2910" s="187"/>
      <c r="G2910" s="187"/>
      <c r="H2910" s="80" t="str">
        <f>IF(ISERROR(IF(ISERROR(VLOOKUP((LEFT(D2910,2)),'Fed. Agency Identifier Table'!A$2:C$63,3,FALSE)),(VLOOKUP((LEFT(D2910,1)),'Fed. Agency Identifier Table'!A$2:C$63,3,FALSE)),(VLOOKUP((LEFT(D2910,2)),'Fed. Agency Identifier Table'!A$2:C$63,3,FALSE)))),"",(IF(ISERROR(VLOOKUP((LEFT(D2910,2)),'Fed. Agency Identifier Table'!A$2:C$63,3,FALSE)),(VLOOKUP((LEFT(D2910,1)),'Fed. Agency Identifier Table'!A$2:C$63,3,FALSE)),(VLOOKUP((LEFT(D2910,2)),'Fed. Agency Identifier Table'!A$2:C$63,3,FALSE)))))</f>
        <v/>
      </c>
      <c r="I2910" s="150" t="str">
        <f>IF(ISNUMBER(SEARCH("*.unk*",D2910)),"Other Federal Awards",IF(ISERROR(VLOOKUP(D2910,'CFDA Program Titles Table'!A$2:C$2607,3,FALSE)),"",VLOOKUP(D2910,'CFDA Program Titles Table'!A$2:C$2607,3,FALSE)))</f>
        <v/>
      </c>
      <c r="J2910" s="70"/>
      <c r="K2910" s="70"/>
      <c r="L2910" s="2"/>
      <c r="M2910" s="10"/>
      <c r="N2910" s="10"/>
      <c r="R2910" s="17"/>
      <c r="S2910" s="106" t="str">
        <f>IFERROR(IF(J2910="Y", "Research And Development Programs Cluster:", VLOOKUP(D2910,'Cluster Info'!$A$2:$B$113,2,FALSE)), "Non Cluster:")</f>
        <v>Non Cluster:</v>
      </c>
      <c r="T2910" s="106">
        <f t="shared" si="225"/>
        <v>0</v>
      </c>
      <c r="U2910" s="106">
        <f t="shared" si="227"/>
        <v>0</v>
      </c>
      <c r="V2910" s="106">
        <f t="shared" si="228"/>
        <v>0</v>
      </c>
      <c r="W2910" s="119">
        <f t="shared" si="226"/>
        <v>0</v>
      </c>
      <c r="X2910" s="106">
        <f t="shared" si="229"/>
        <v>0</v>
      </c>
    </row>
    <row r="2911" spans="1:24" ht="14">
      <c r="A2911" s="198"/>
      <c r="D2911" s="1"/>
      <c r="E2911" s="1"/>
      <c r="F2911" s="187"/>
      <c r="G2911" s="187"/>
      <c r="H2911" s="80" t="str">
        <f>IF(ISERROR(IF(ISERROR(VLOOKUP((LEFT(D2911,2)),'Fed. Agency Identifier Table'!A$2:C$63,3,FALSE)),(VLOOKUP((LEFT(D2911,1)),'Fed. Agency Identifier Table'!A$2:C$63,3,FALSE)),(VLOOKUP((LEFT(D2911,2)),'Fed. Agency Identifier Table'!A$2:C$63,3,FALSE)))),"",(IF(ISERROR(VLOOKUP((LEFT(D2911,2)),'Fed. Agency Identifier Table'!A$2:C$63,3,FALSE)),(VLOOKUP((LEFT(D2911,1)),'Fed. Agency Identifier Table'!A$2:C$63,3,FALSE)),(VLOOKUP((LEFT(D2911,2)),'Fed. Agency Identifier Table'!A$2:C$63,3,FALSE)))))</f>
        <v/>
      </c>
      <c r="I2911" s="150" t="str">
        <f>IF(ISNUMBER(SEARCH("*.unk*",D2911)),"Other Federal Awards",IF(ISERROR(VLOOKUP(D2911,'CFDA Program Titles Table'!A$2:C$2607,3,FALSE)),"",VLOOKUP(D2911,'CFDA Program Titles Table'!A$2:C$2607,3,FALSE)))</f>
        <v/>
      </c>
      <c r="J2911" s="70"/>
      <c r="K2911" s="70"/>
      <c r="L2911" s="2"/>
      <c r="M2911" s="10"/>
      <c r="N2911" s="10"/>
      <c r="R2911" s="17"/>
      <c r="S2911" s="106" t="str">
        <f>IFERROR(IF(J2911="Y", "Research And Development Programs Cluster:", VLOOKUP(D2911,'Cluster Info'!$A$2:$B$113,2,FALSE)), "Non Cluster:")</f>
        <v>Non Cluster:</v>
      </c>
      <c r="T2911" s="106">
        <f t="shared" si="225"/>
        <v>0</v>
      </c>
      <c r="U2911" s="106">
        <f t="shared" si="227"/>
        <v>0</v>
      </c>
      <c r="V2911" s="106">
        <f t="shared" si="228"/>
        <v>0</v>
      </c>
      <c r="W2911" s="119">
        <f t="shared" si="226"/>
        <v>0</v>
      </c>
      <c r="X2911" s="106">
        <f t="shared" si="229"/>
        <v>0</v>
      </c>
    </row>
    <row r="2912" spans="1:24" ht="14">
      <c r="A2912" s="198"/>
      <c r="D2912" s="1"/>
      <c r="E2912" s="1"/>
      <c r="F2912" s="187"/>
      <c r="G2912" s="187"/>
      <c r="H2912" s="80" t="str">
        <f>IF(ISERROR(IF(ISERROR(VLOOKUP((LEFT(D2912,2)),'Fed. Agency Identifier Table'!A$2:C$63,3,FALSE)),(VLOOKUP((LEFT(D2912,1)),'Fed. Agency Identifier Table'!A$2:C$63,3,FALSE)),(VLOOKUP((LEFT(D2912,2)),'Fed. Agency Identifier Table'!A$2:C$63,3,FALSE)))),"",(IF(ISERROR(VLOOKUP((LEFT(D2912,2)),'Fed. Agency Identifier Table'!A$2:C$63,3,FALSE)),(VLOOKUP((LEFT(D2912,1)),'Fed. Agency Identifier Table'!A$2:C$63,3,FALSE)),(VLOOKUP((LEFT(D2912,2)),'Fed. Agency Identifier Table'!A$2:C$63,3,FALSE)))))</f>
        <v/>
      </c>
      <c r="I2912" s="150" t="str">
        <f>IF(ISNUMBER(SEARCH("*.unk*",D2912)),"Other Federal Awards",IF(ISERROR(VLOOKUP(D2912,'CFDA Program Titles Table'!A$2:C$2607,3,FALSE)),"",VLOOKUP(D2912,'CFDA Program Titles Table'!A$2:C$2607,3,FALSE)))</f>
        <v/>
      </c>
      <c r="J2912" s="70"/>
      <c r="K2912" s="70"/>
      <c r="L2912" s="2"/>
      <c r="M2912" s="10"/>
      <c r="N2912" s="10"/>
      <c r="R2912" s="17"/>
      <c r="S2912" s="106" t="str">
        <f>IFERROR(IF(J2912="Y", "Research And Development Programs Cluster:", VLOOKUP(D2912,'Cluster Info'!$A$2:$B$113,2,FALSE)), "Non Cluster:")</f>
        <v>Non Cluster:</v>
      </c>
      <c r="T2912" s="106">
        <f t="shared" si="225"/>
        <v>0</v>
      </c>
      <c r="U2912" s="106">
        <f t="shared" si="227"/>
        <v>0</v>
      </c>
      <c r="V2912" s="106">
        <f t="shared" si="228"/>
        <v>0</v>
      </c>
      <c r="W2912" s="119">
        <f t="shared" si="226"/>
        <v>0</v>
      </c>
      <c r="X2912" s="106">
        <f t="shared" si="229"/>
        <v>0</v>
      </c>
    </row>
    <row r="2913" spans="1:24" ht="14">
      <c r="A2913" s="198"/>
      <c r="D2913" s="1"/>
      <c r="E2913" s="1"/>
      <c r="F2913" s="187"/>
      <c r="G2913" s="187"/>
      <c r="H2913" s="80" t="str">
        <f>IF(ISERROR(IF(ISERROR(VLOOKUP((LEFT(D2913,2)),'Fed. Agency Identifier Table'!A$2:C$63,3,FALSE)),(VLOOKUP((LEFT(D2913,1)),'Fed. Agency Identifier Table'!A$2:C$63,3,FALSE)),(VLOOKUP((LEFT(D2913,2)),'Fed. Agency Identifier Table'!A$2:C$63,3,FALSE)))),"",(IF(ISERROR(VLOOKUP((LEFT(D2913,2)),'Fed. Agency Identifier Table'!A$2:C$63,3,FALSE)),(VLOOKUP((LEFT(D2913,1)),'Fed. Agency Identifier Table'!A$2:C$63,3,FALSE)),(VLOOKUP((LEFT(D2913,2)),'Fed. Agency Identifier Table'!A$2:C$63,3,FALSE)))))</f>
        <v/>
      </c>
      <c r="I2913" s="150" t="str">
        <f>IF(ISNUMBER(SEARCH("*.unk*",D2913)),"Other Federal Awards",IF(ISERROR(VLOOKUP(D2913,'CFDA Program Titles Table'!A$2:C$2607,3,FALSE)),"",VLOOKUP(D2913,'CFDA Program Titles Table'!A$2:C$2607,3,FALSE)))</f>
        <v/>
      </c>
      <c r="J2913" s="70"/>
      <c r="K2913" s="70"/>
      <c r="L2913" s="2"/>
      <c r="M2913" s="10"/>
      <c r="N2913" s="10"/>
      <c r="R2913" s="17"/>
      <c r="S2913" s="106" t="str">
        <f>IFERROR(IF(J2913="Y", "Research And Development Programs Cluster:", VLOOKUP(D2913,'Cluster Info'!$A$2:$B$113,2,FALSE)), "Non Cluster:")</f>
        <v>Non Cluster:</v>
      </c>
      <c r="T2913" s="106">
        <f t="shared" si="225"/>
        <v>0</v>
      </c>
      <c r="U2913" s="106">
        <f t="shared" si="227"/>
        <v>0</v>
      </c>
      <c r="V2913" s="106">
        <f t="shared" si="228"/>
        <v>0</v>
      </c>
      <c r="W2913" s="119">
        <f t="shared" si="226"/>
        <v>0</v>
      </c>
      <c r="X2913" s="106">
        <f t="shared" si="229"/>
        <v>0</v>
      </c>
    </row>
    <row r="2914" spans="1:24" ht="14">
      <c r="A2914" s="198"/>
      <c r="D2914" s="1"/>
      <c r="E2914" s="1"/>
      <c r="F2914" s="187"/>
      <c r="G2914" s="187"/>
      <c r="H2914" s="80" t="str">
        <f>IF(ISERROR(IF(ISERROR(VLOOKUP((LEFT(D2914,2)),'Fed. Agency Identifier Table'!A$2:C$63,3,FALSE)),(VLOOKUP((LEFT(D2914,1)),'Fed. Agency Identifier Table'!A$2:C$63,3,FALSE)),(VLOOKUP((LEFT(D2914,2)),'Fed. Agency Identifier Table'!A$2:C$63,3,FALSE)))),"",(IF(ISERROR(VLOOKUP((LEFT(D2914,2)),'Fed. Agency Identifier Table'!A$2:C$63,3,FALSE)),(VLOOKUP((LEFT(D2914,1)),'Fed. Agency Identifier Table'!A$2:C$63,3,FALSE)),(VLOOKUP((LEFT(D2914,2)),'Fed. Agency Identifier Table'!A$2:C$63,3,FALSE)))))</f>
        <v/>
      </c>
      <c r="I2914" s="150" t="str">
        <f>IF(ISNUMBER(SEARCH("*.unk*",D2914)),"Other Federal Awards",IF(ISERROR(VLOOKUP(D2914,'CFDA Program Titles Table'!A$2:C$2607,3,FALSE)),"",VLOOKUP(D2914,'CFDA Program Titles Table'!A$2:C$2607,3,FALSE)))</f>
        <v/>
      </c>
      <c r="J2914" s="70"/>
      <c r="K2914" s="70"/>
      <c r="L2914" s="2"/>
      <c r="M2914" s="10"/>
      <c r="N2914" s="10"/>
      <c r="R2914" s="17"/>
      <c r="S2914" s="106" t="str">
        <f>IFERROR(IF(J2914="Y", "Research And Development Programs Cluster:", VLOOKUP(D2914,'Cluster Info'!$A$2:$B$113,2,FALSE)), "Non Cluster:")</f>
        <v>Non Cluster:</v>
      </c>
      <c r="T2914" s="106">
        <f t="shared" si="225"/>
        <v>0</v>
      </c>
      <c r="U2914" s="106">
        <f t="shared" si="227"/>
        <v>0</v>
      </c>
      <c r="V2914" s="106">
        <f t="shared" si="228"/>
        <v>0</v>
      </c>
      <c r="W2914" s="119">
        <f t="shared" si="226"/>
        <v>0</v>
      </c>
      <c r="X2914" s="106">
        <f t="shared" si="229"/>
        <v>0</v>
      </c>
    </row>
    <row r="2915" spans="1:24" ht="14">
      <c r="A2915" s="198"/>
      <c r="D2915" s="1"/>
      <c r="E2915" s="1"/>
      <c r="F2915" s="187"/>
      <c r="G2915" s="187"/>
      <c r="H2915" s="80" t="str">
        <f>IF(ISERROR(IF(ISERROR(VLOOKUP((LEFT(D2915,2)),'Fed. Agency Identifier Table'!A$2:C$63,3,FALSE)),(VLOOKUP((LEFT(D2915,1)),'Fed. Agency Identifier Table'!A$2:C$63,3,FALSE)),(VLOOKUP((LEFT(D2915,2)),'Fed. Agency Identifier Table'!A$2:C$63,3,FALSE)))),"",(IF(ISERROR(VLOOKUP((LEFT(D2915,2)),'Fed. Agency Identifier Table'!A$2:C$63,3,FALSE)),(VLOOKUP((LEFT(D2915,1)),'Fed. Agency Identifier Table'!A$2:C$63,3,FALSE)),(VLOOKUP((LEFT(D2915,2)),'Fed. Agency Identifier Table'!A$2:C$63,3,FALSE)))))</f>
        <v/>
      </c>
      <c r="I2915" s="150" t="str">
        <f>IF(ISNUMBER(SEARCH("*.unk*",D2915)),"Other Federal Awards",IF(ISERROR(VLOOKUP(D2915,'CFDA Program Titles Table'!A$2:C$2607,3,FALSE)),"",VLOOKUP(D2915,'CFDA Program Titles Table'!A$2:C$2607,3,FALSE)))</f>
        <v/>
      </c>
      <c r="J2915" s="70"/>
      <c r="K2915" s="70"/>
      <c r="L2915" s="2"/>
      <c r="M2915" s="10"/>
      <c r="N2915" s="10"/>
      <c r="R2915" s="17"/>
      <c r="S2915" s="106" t="str">
        <f>IFERROR(IF(J2915="Y", "Research And Development Programs Cluster:", VLOOKUP(D2915,'Cluster Info'!$A$2:$B$113,2,FALSE)), "Non Cluster:")</f>
        <v>Non Cluster:</v>
      </c>
      <c r="T2915" s="106">
        <f t="shared" si="225"/>
        <v>0</v>
      </c>
      <c r="U2915" s="106">
        <f t="shared" si="227"/>
        <v>0</v>
      </c>
      <c r="V2915" s="106">
        <f t="shared" si="228"/>
        <v>0</v>
      </c>
      <c r="W2915" s="119">
        <f t="shared" si="226"/>
        <v>0</v>
      </c>
      <c r="X2915" s="106">
        <f t="shared" si="229"/>
        <v>0</v>
      </c>
    </row>
    <row r="2916" spans="1:24" ht="14">
      <c r="A2916" s="198"/>
      <c r="D2916" s="1"/>
      <c r="E2916" s="1"/>
      <c r="F2916" s="187"/>
      <c r="G2916" s="187"/>
      <c r="H2916" s="80" t="str">
        <f>IF(ISERROR(IF(ISERROR(VLOOKUP((LEFT(D2916,2)),'Fed. Agency Identifier Table'!A$2:C$63,3,FALSE)),(VLOOKUP((LEFT(D2916,1)),'Fed. Agency Identifier Table'!A$2:C$63,3,FALSE)),(VLOOKUP((LEFT(D2916,2)),'Fed. Agency Identifier Table'!A$2:C$63,3,FALSE)))),"",(IF(ISERROR(VLOOKUP((LEFT(D2916,2)),'Fed. Agency Identifier Table'!A$2:C$63,3,FALSE)),(VLOOKUP((LEFT(D2916,1)),'Fed. Agency Identifier Table'!A$2:C$63,3,FALSE)),(VLOOKUP((LEFT(D2916,2)),'Fed. Agency Identifier Table'!A$2:C$63,3,FALSE)))))</f>
        <v/>
      </c>
      <c r="I2916" s="150" t="str">
        <f>IF(ISNUMBER(SEARCH("*.unk*",D2916)),"Other Federal Awards",IF(ISERROR(VLOOKUP(D2916,'CFDA Program Titles Table'!A$2:C$2607,3,FALSE)),"",VLOOKUP(D2916,'CFDA Program Titles Table'!A$2:C$2607,3,FALSE)))</f>
        <v/>
      </c>
      <c r="J2916" s="70"/>
      <c r="K2916" s="70"/>
      <c r="L2916" s="2"/>
      <c r="M2916" s="10"/>
      <c r="N2916" s="10"/>
      <c r="R2916" s="17"/>
      <c r="S2916" s="106" t="str">
        <f>IFERROR(IF(J2916="Y", "Research And Development Programs Cluster:", VLOOKUP(D2916,'Cluster Info'!$A$2:$B$113,2,FALSE)), "Non Cluster:")</f>
        <v>Non Cluster:</v>
      </c>
      <c r="T2916" s="106">
        <f t="shared" si="225"/>
        <v>0</v>
      </c>
      <c r="U2916" s="106">
        <f t="shared" si="227"/>
        <v>0</v>
      </c>
      <c r="V2916" s="106">
        <f t="shared" si="228"/>
        <v>0</v>
      </c>
      <c r="W2916" s="119">
        <f t="shared" si="226"/>
        <v>0</v>
      </c>
      <c r="X2916" s="106">
        <f t="shared" si="229"/>
        <v>0</v>
      </c>
    </row>
    <row r="2917" spans="1:24" ht="14">
      <c r="A2917" s="198"/>
      <c r="D2917" s="1"/>
      <c r="E2917" s="1"/>
      <c r="F2917" s="187"/>
      <c r="G2917" s="187"/>
      <c r="H2917" s="80" t="str">
        <f>IF(ISERROR(IF(ISERROR(VLOOKUP((LEFT(D2917,2)),'Fed. Agency Identifier Table'!A$2:C$63,3,FALSE)),(VLOOKUP((LEFT(D2917,1)),'Fed. Agency Identifier Table'!A$2:C$63,3,FALSE)),(VLOOKUP((LEFT(D2917,2)),'Fed. Agency Identifier Table'!A$2:C$63,3,FALSE)))),"",(IF(ISERROR(VLOOKUP((LEFT(D2917,2)),'Fed. Agency Identifier Table'!A$2:C$63,3,FALSE)),(VLOOKUP((LEFT(D2917,1)),'Fed. Agency Identifier Table'!A$2:C$63,3,FALSE)),(VLOOKUP((LEFT(D2917,2)),'Fed. Agency Identifier Table'!A$2:C$63,3,FALSE)))))</f>
        <v/>
      </c>
      <c r="I2917" s="150" t="str">
        <f>IF(ISNUMBER(SEARCH("*.unk*",D2917)),"Other Federal Awards",IF(ISERROR(VLOOKUP(D2917,'CFDA Program Titles Table'!A$2:C$2607,3,FALSE)),"",VLOOKUP(D2917,'CFDA Program Titles Table'!A$2:C$2607,3,FALSE)))</f>
        <v/>
      </c>
      <c r="J2917" s="70"/>
      <c r="K2917" s="70"/>
      <c r="L2917" s="2"/>
      <c r="M2917" s="10"/>
      <c r="N2917" s="10"/>
      <c r="R2917" s="17"/>
      <c r="S2917" s="106" t="str">
        <f>IFERROR(IF(J2917="Y", "Research And Development Programs Cluster:", VLOOKUP(D2917,'Cluster Info'!$A$2:$B$113,2,FALSE)), "Non Cluster:")</f>
        <v>Non Cluster:</v>
      </c>
      <c r="T2917" s="106">
        <f t="shared" si="225"/>
        <v>0</v>
      </c>
      <c r="U2917" s="106">
        <f t="shared" si="227"/>
        <v>0</v>
      </c>
      <c r="V2917" s="106">
        <f t="shared" si="228"/>
        <v>0</v>
      </c>
      <c r="W2917" s="119">
        <f t="shared" si="226"/>
        <v>0</v>
      </c>
      <c r="X2917" s="106">
        <f t="shared" si="229"/>
        <v>0</v>
      </c>
    </row>
    <row r="2918" spans="1:24" ht="14">
      <c r="A2918" s="198"/>
      <c r="D2918" s="1"/>
      <c r="E2918" s="1"/>
      <c r="F2918" s="187"/>
      <c r="G2918" s="187"/>
      <c r="H2918" s="80" t="str">
        <f>IF(ISERROR(IF(ISERROR(VLOOKUP((LEFT(D2918,2)),'Fed. Agency Identifier Table'!A$2:C$63,3,FALSE)),(VLOOKUP((LEFT(D2918,1)),'Fed. Agency Identifier Table'!A$2:C$63,3,FALSE)),(VLOOKUP((LEFT(D2918,2)),'Fed. Agency Identifier Table'!A$2:C$63,3,FALSE)))),"",(IF(ISERROR(VLOOKUP((LEFT(D2918,2)),'Fed. Agency Identifier Table'!A$2:C$63,3,FALSE)),(VLOOKUP((LEFT(D2918,1)),'Fed. Agency Identifier Table'!A$2:C$63,3,FALSE)),(VLOOKUP((LEFT(D2918,2)),'Fed. Agency Identifier Table'!A$2:C$63,3,FALSE)))))</f>
        <v/>
      </c>
      <c r="I2918" s="150" t="str">
        <f>IF(ISNUMBER(SEARCH("*.unk*",D2918)),"Other Federal Awards",IF(ISERROR(VLOOKUP(D2918,'CFDA Program Titles Table'!A$2:C$2607,3,FALSE)),"",VLOOKUP(D2918,'CFDA Program Titles Table'!A$2:C$2607,3,FALSE)))</f>
        <v/>
      </c>
      <c r="J2918" s="70"/>
      <c r="K2918" s="70"/>
      <c r="L2918" s="2"/>
      <c r="M2918" s="10"/>
      <c r="N2918" s="10"/>
      <c r="R2918" s="17"/>
      <c r="S2918" s="106" t="str">
        <f>IFERROR(IF(J2918="Y", "Research And Development Programs Cluster:", VLOOKUP(D2918,'Cluster Info'!$A$2:$B$113,2,FALSE)), "Non Cluster:")</f>
        <v>Non Cluster:</v>
      </c>
      <c r="T2918" s="106">
        <f t="shared" si="225"/>
        <v>0</v>
      </c>
      <c r="U2918" s="106">
        <f t="shared" si="227"/>
        <v>0</v>
      </c>
      <c r="V2918" s="106">
        <f t="shared" si="228"/>
        <v>0</v>
      </c>
      <c r="W2918" s="119">
        <f t="shared" si="226"/>
        <v>0</v>
      </c>
      <c r="X2918" s="106">
        <f t="shared" si="229"/>
        <v>0</v>
      </c>
    </row>
    <row r="2919" spans="1:24" ht="14">
      <c r="A2919" s="198"/>
      <c r="D2919" s="1"/>
      <c r="E2919" s="1"/>
      <c r="F2919" s="187"/>
      <c r="G2919" s="187"/>
      <c r="H2919" s="80" t="str">
        <f>IF(ISERROR(IF(ISERROR(VLOOKUP((LEFT(D2919,2)),'Fed. Agency Identifier Table'!A$2:C$63,3,FALSE)),(VLOOKUP((LEFT(D2919,1)),'Fed. Agency Identifier Table'!A$2:C$63,3,FALSE)),(VLOOKUP((LEFT(D2919,2)),'Fed. Agency Identifier Table'!A$2:C$63,3,FALSE)))),"",(IF(ISERROR(VLOOKUP((LEFT(D2919,2)),'Fed. Agency Identifier Table'!A$2:C$63,3,FALSE)),(VLOOKUP((LEFT(D2919,1)),'Fed. Agency Identifier Table'!A$2:C$63,3,FALSE)),(VLOOKUP((LEFT(D2919,2)),'Fed. Agency Identifier Table'!A$2:C$63,3,FALSE)))))</f>
        <v/>
      </c>
      <c r="I2919" s="150" t="str">
        <f>IF(ISNUMBER(SEARCH("*.unk*",D2919)),"Other Federal Awards",IF(ISERROR(VLOOKUP(D2919,'CFDA Program Titles Table'!A$2:C$2607,3,FALSE)),"",VLOOKUP(D2919,'CFDA Program Titles Table'!A$2:C$2607,3,FALSE)))</f>
        <v/>
      </c>
      <c r="J2919" s="70"/>
      <c r="K2919" s="70"/>
      <c r="L2919" s="2"/>
      <c r="M2919" s="10"/>
      <c r="N2919" s="10"/>
      <c r="R2919" s="17"/>
      <c r="S2919" s="106" t="str">
        <f>IFERROR(IF(J2919="Y", "Research And Development Programs Cluster:", VLOOKUP(D2919,'Cluster Info'!$A$2:$B$113,2,FALSE)), "Non Cluster:")</f>
        <v>Non Cluster:</v>
      </c>
      <c r="T2919" s="106">
        <f t="shared" si="225"/>
        <v>0</v>
      </c>
      <c r="U2919" s="106">
        <f t="shared" si="227"/>
        <v>0</v>
      </c>
      <c r="V2919" s="106">
        <f t="shared" si="228"/>
        <v>0</v>
      </c>
      <c r="W2919" s="119">
        <f t="shared" si="226"/>
        <v>0</v>
      </c>
      <c r="X2919" s="106">
        <f t="shared" si="229"/>
        <v>0</v>
      </c>
    </row>
    <row r="2920" spans="1:24" ht="14">
      <c r="A2920" s="198"/>
      <c r="D2920" s="1"/>
      <c r="E2920" s="1"/>
      <c r="F2920" s="187"/>
      <c r="G2920" s="187"/>
      <c r="H2920" s="80" t="str">
        <f>IF(ISERROR(IF(ISERROR(VLOOKUP((LEFT(D2920,2)),'Fed. Agency Identifier Table'!A$2:C$63,3,FALSE)),(VLOOKUP((LEFT(D2920,1)),'Fed. Agency Identifier Table'!A$2:C$63,3,FALSE)),(VLOOKUP((LEFT(D2920,2)),'Fed. Agency Identifier Table'!A$2:C$63,3,FALSE)))),"",(IF(ISERROR(VLOOKUP((LEFT(D2920,2)),'Fed. Agency Identifier Table'!A$2:C$63,3,FALSE)),(VLOOKUP((LEFT(D2920,1)),'Fed. Agency Identifier Table'!A$2:C$63,3,FALSE)),(VLOOKUP((LEFT(D2920,2)),'Fed. Agency Identifier Table'!A$2:C$63,3,FALSE)))))</f>
        <v/>
      </c>
      <c r="I2920" s="150" t="str">
        <f>IF(ISNUMBER(SEARCH("*.unk*",D2920)),"Other Federal Awards",IF(ISERROR(VLOOKUP(D2920,'CFDA Program Titles Table'!A$2:C$2607,3,FALSE)),"",VLOOKUP(D2920,'CFDA Program Titles Table'!A$2:C$2607,3,FALSE)))</f>
        <v/>
      </c>
      <c r="J2920" s="70"/>
      <c r="K2920" s="70"/>
      <c r="L2920" s="2"/>
      <c r="M2920" s="10"/>
      <c r="N2920" s="10"/>
      <c r="R2920" s="17"/>
      <c r="S2920" s="106" t="str">
        <f>IFERROR(IF(J2920="Y", "Research And Development Programs Cluster:", VLOOKUP(D2920,'Cluster Info'!$A$2:$B$113,2,FALSE)), "Non Cluster:")</f>
        <v>Non Cluster:</v>
      </c>
      <c r="T2920" s="106">
        <f t="shared" si="225"/>
        <v>0</v>
      </c>
      <c r="U2920" s="106">
        <f t="shared" si="227"/>
        <v>0</v>
      </c>
      <c r="V2920" s="106">
        <f t="shared" si="228"/>
        <v>0</v>
      </c>
      <c r="W2920" s="119">
        <f t="shared" si="226"/>
        <v>0</v>
      </c>
      <c r="X2920" s="106">
        <f t="shared" si="229"/>
        <v>0</v>
      </c>
    </row>
    <row r="2921" spans="1:24" ht="14">
      <c r="A2921" s="198"/>
      <c r="D2921" s="1"/>
      <c r="E2921" s="1"/>
      <c r="F2921" s="187"/>
      <c r="G2921" s="187"/>
      <c r="H2921" s="80" t="str">
        <f>IF(ISERROR(IF(ISERROR(VLOOKUP((LEFT(D2921,2)),'Fed. Agency Identifier Table'!A$2:C$63,3,FALSE)),(VLOOKUP((LEFT(D2921,1)),'Fed. Agency Identifier Table'!A$2:C$63,3,FALSE)),(VLOOKUP((LEFT(D2921,2)),'Fed. Agency Identifier Table'!A$2:C$63,3,FALSE)))),"",(IF(ISERROR(VLOOKUP((LEFT(D2921,2)),'Fed. Agency Identifier Table'!A$2:C$63,3,FALSE)),(VLOOKUP((LEFT(D2921,1)),'Fed. Agency Identifier Table'!A$2:C$63,3,FALSE)),(VLOOKUP((LEFT(D2921,2)),'Fed. Agency Identifier Table'!A$2:C$63,3,FALSE)))))</f>
        <v/>
      </c>
      <c r="I2921" s="150" t="str">
        <f>IF(ISNUMBER(SEARCH("*.unk*",D2921)),"Other Federal Awards",IF(ISERROR(VLOOKUP(D2921,'CFDA Program Titles Table'!A$2:C$2607,3,FALSE)),"",VLOOKUP(D2921,'CFDA Program Titles Table'!A$2:C$2607,3,FALSE)))</f>
        <v/>
      </c>
      <c r="J2921" s="70"/>
      <c r="K2921" s="70"/>
      <c r="L2921" s="2"/>
      <c r="M2921" s="10"/>
      <c r="N2921" s="10"/>
      <c r="R2921" s="17"/>
      <c r="S2921" s="106" t="str">
        <f>IFERROR(IF(J2921="Y", "Research And Development Programs Cluster:", VLOOKUP(D2921,'Cluster Info'!$A$2:$B$113,2,FALSE)), "Non Cluster:")</f>
        <v>Non Cluster:</v>
      </c>
      <c r="T2921" s="106">
        <f t="shared" si="225"/>
        <v>0</v>
      </c>
      <c r="U2921" s="106">
        <f t="shared" si="227"/>
        <v>0</v>
      </c>
      <c r="V2921" s="106">
        <f t="shared" si="228"/>
        <v>0</v>
      </c>
      <c r="W2921" s="119">
        <f t="shared" si="226"/>
        <v>0</v>
      </c>
      <c r="X2921" s="106">
        <f t="shared" si="229"/>
        <v>0</v>
      </c>
    </row>
    <row r="2922" spans="1:24" ht="14">
      <c r="A2922" s="198"/>
      <c r="D2922" s="1"/>
      <c r="E2922" s="1"/>
      <c r="F2922" s="187"/>
      <c r="G2922" s="187"/>
      <c r="H2922" s="80" t="str">
        <f>IF(ISERROR(IF(ISERROR(VLOOKUP((LEFT(D2922,2)),'Fed. Agency Identifier Table'!A$2:C$63,3,FALSE)),(VLOOKUP((LEFT(D2922,1)),'Fed. Agency Identifier Table'!A$2:C$63,3,FALSE)),(VLOOKUP((LEFT(D2922,2)),'Fed. Agency Identifier Table'!A$2:C$63,3,FALSE)))),"",(IF(ISERROR(VLOOKUP((LEFT(D2922,2)),'Fed. Agency Identifier Table'!A$2:C$63,3,FALSE)),(VLOOKUP((LEFT(D2922,1)),'Fed. Agency Identifier Table'!A$2:C$63,3,FALSE)),(VLOOKUP((LEFT(D2922,2)),'Fed. Agency Identifier Table'!A$2:C$63,3,FALSE)))))</f>
        <v/>
      </c>
      <c r="I2922" s="150" t="str">
        <f>IF(ISNUMBER(SEARCH("*.unk*",D2922)),"Other Federal Awards",IF(ISERROR(VLOOKUP(D2922,'CFDA Program Titles Table'!A$2:C$2607,3,FALSE)),"",VLOOKUP(D2922,'CFDA Program Titles Table'!A$2:C$2607,3,FALSE)))</f>
        <v/>
      </c>
      <c r="J2922" s="70"/>
      <c r="K2922" s="70"/>
      <c r="L2922" s="2"/>
      <c r="M2922" s="10"/>
      <c r="N2922" s="10"/>
      <c r="R2922" s="17"/>
      <c r="S2922" s="106" t="str">
        <f>IFERROR(IF(J2922="Y", "Research And Development Programs Cluster:", VLOOKUP(D2922,'Cluster Info'!$A$2:$B$113,2,FALSE)), "Non Cluster:")</f>
        <v>Non Cluster:</v>
      </c>
      <c r="T2922" s="106">
        <f t="shared" si="225"/>
        <v>0</v>
      </c>
      <c r="U2922" s="106">
        <f t="shared" si="227"/>
        <v>0</v>
      </c>
      <c r="V2922" s="106">
        <f t="shared" si="228"/>
        <v>0</v>
      </c>
      <c r="W2922" s="119">
        <f t="shared" si="226"/>
        <v>0</v>
      </c>
      <c r="X2922" s="106">
        <f t="shared" si="229"/>
        <v>0</v>
      </c>
    </row>
    <row r="2923" spans="1:24" ht="14">
      <c r="A2923" s="198"/>
      <c r="D2923" s="1"/>
      <c r="E2923" s="1"/>
      <c r="F2923" s="187"/>
      <c r="G2923" s="187"/>
      <c r="H2923" s="80" t="str">
        <f>IF(ISERROR(IF(ISERROR(VLOOKUP((LEFT(D2923,2)),'Fed. Agency Identifier Table'!A$2:C$63,3,FALSE)),(VLOOKUP((LEFT(D2923,1)),'Fed. Agency Identifier Table'!A$2:C$63,3,FALSE)),(VLOOKUP((LEFT(D2923,2)),'Fed. Agency Identifier Table'!A$2:C$63,3,FALSE)))),"",(IF(ISERROR(VLOOKUP((LEFT(D2923,2)),'Fed. Agency Identifier Table'!A$2:C$63,3,FALSE)),(VLOOKUP((LEFT(D2923,1)),'Fed. Agency Identifier Table'!A$2:C$63,3,FALSE)),(VLOOKUP((LEFT(D2923,2)),'Fed. Agency Identifier Table'!A$2:C$63,3,FALSE)))))</f>
        <v/>
      </c>
      <c r="I2923" s="150" t="str">
        <f>IF(ISNUMBER(SEARCH("*.unk*",D2923)),"Other Federal Awards",IF(ISERROR(VLOOKUP(D2923,'CFDA Program Titles Table'!A$2:C$2607,3,FALSE)),"",VLOOKUP(D2923,'CFDA Program Titles Table'!A$2:C$2607,3,FALSE)))</f>
        <v/>
      </c>
      <c r="J2923" s="70"/>
      <c r="K2923" s="70"/>
      <c r="L2923" s="2"/>
      <c r="M2923" s="10"/>
      <c r="N2923" s="10"/>
      <c r="R2923" s="17"/>
      <c r="S2923" s="106" t="str">
        <f>IFERROR(IF(J2923="Y", "Research And Development Programs Cluster:", VLOOKUP(D2923,'Cluster Info'!$A$2:$B$113,2,FALSE)), "Non Cluster:")</f>
        <v>Non Cluster:</v>
      </c>
      <c r="T2923" s="106">
        <f t="shared" si="225"/>
        <v>0</v>
      </c>
      <c r="U2923" s="106">
        <f t="shared" si="227"/>
        <v>0</v>
      </c>
      <c r="V2923" s="106">
        <f t="shared" si="228"/>
        <v>0</v>
      </c>
      <c r="W2923" s="119">
        <f t="shared" si="226"/>
        <v>0</v>
      </c>
      <c r="X2923" s="106">
        <f t="shared" si="229"/>
        <v>0</v>
      </c>
    </row>
    <row r="2924" spans="1:24" ht="14">
      <c r="A2924" s="198"/>
      <c r="D2924" s="1"/>
      <c r="E2924" s="1"/>
      <c r="F2924" s="187"/>
      <c r="G2924" s="187"/>
      <c r="H2924" s="80" t="str">
        <f>IF(ISERROR(IF(ISERROR(VLOOKUP((LEFT(D2924,2)),'Fed. Agency Identifier Table'!A$2:C$63,3,FALSE)),(VLOOKUP((LEFT(D2924,1)),'Fed. Agency Identifier Table'!A$2:C$63,3,FALSE)),(VLOOKUP((LEFT(D2924,2)),'Fed. Agency Identifier Table'!A$2:C$63,3,FALSE)))),"",(IF(ISERROR(VLOOKUP((LEFT(D2924,2)),'Fed. Agency Identifier Table'!A$2:C$63,3,FALSE)),(VLOOKUP((LEFT(D2924,1)),'Fed. Agency Identifier Table'!A$2:C$63,3,FALSE)),(VLOOKUP((LEFT(D2924,2)),'Fed. Agency Identifier Table'!A$2:C$63,3,FALSE)))))</f>
        <v/>
      </c>
      <c r="I2924" s="150" t="str">
        <f>IF(ISNUMBER(SEARCH("*.unk*",D2924)),"Other Federal Awards",IF(ISERROR(VLOOKUP(D2924,'CFDA Program Titles Table'!A$2:C$2607,3,FALSE)),"",VLOOKUP(D2924,'CFDA Program Titles Table'!A$2:C$2607,3,FALSE)))</f>
        <v/>
      </c>
      <c r="J2924" s="70"/>
      <c r="K2924" s="70"/>
      <c r="L2924" s="2"/>
      <c r="M2924" s="10"/>
      <c r="N2924" s="10"/>
      <c r="R2924" s="17"/>
      <c r="S2924" s="106" t="str">
        <f>IFERROR(IF(J2924="Y", "Research And Development Programs Cluster:", VLOOKUP(D2924,'Cluster Info'!$A$2:$B$113,2,FALSE)), "Non Cluster:")</f>
        <v>Non Cluster:</v>
      </c>
      <c r="T2924" s="106">
        <f t="shared" si="225"/>
        <v>0</v>
      </c>
      <c r="U2924" s="106">
        <f t="shared" si="227"/>
        <v>0</v>
      </c>
      <c r="V2924" s="106">
        <f t="shared" si="228"/>
        <v>0</v>
      </c>
      <c r="W2924" s="119">
        <f t="shared" si="226"/>
        <v>0</v>
      </c>
      <c r="X2924" s="106">
        <f t="shared" si="229"/>
        <v>0</v>
      </c>
    </row>
    <row r="2925" spans="1:24" ht="14">
      <c r="A2925" s="198"/>
      <c r="D2925" s="1"/>
      <c r="E2925" s="1"/>
      <c r="F2925" s="187"/>
      <c r="G2925" s="187"/>
      <c r="H2925" s="80" t="str">
        <f>IF(ISERROR(IF(ISERROR(VLOOKUP((LEFT(D2925,2)),'Fed. Agency Identifier Table'!A$2:C$63,3,FALSE)),(VLOOKUP((LEFT(D2925,1)),'Fed. Agency Identifier Table'!A$2:C$63,3,FALSE)),(VLOOKUP((LEFT(D2925,2)),'Fed. Agency Identifier Table'!A$2:C$63,3,FALSE)))),"",(IF(ISERROR(VLOOKUP((LEFT(D2925,2)),'Fed. Agency Identifier Table'!A$2:C$63,3,FALSE)),(VLOOKUP((LEFT(D2925,1)),'Fed. Agency Identifier Table'!A$2:C$63,3,FALSE)),(VLOOKUP((LEFT(D2925,2)),'Fed. Agency Identifier Table'!A$2:C$63,3,FALSE)))))</f>
        <v/>
      </c>
      <c r="I2925" s="150" t="str">
        <f>IF(ISNUMBER(SEARCH("*.unk*",D2925)),"Other Federal Awards",IF(ISERROR(VLOOKUP(D2925,'CFDA Program Titles Table'!A$2:C$2607,3,FALSE)),"",VLOOKUP(D2925,'CFDA Program Titles Table'!A$2:C$2607,3,FALSE)))</f>
        <v/>
      </c>
      <c r="J2925" s="70"/>
      <c r="K2925" s="70"/>
      <c r="L2925" s="2"/>
      <c r="M2925" s="10"/>
      <c r="N2925" s="10"/>
      <c r="R2925" s="17"/>
      <c r="S2925" s="106" t="str">
        <f>IFERROR(IF(J2925="Y", "Research And Development Programs Cluster:", VLOOKUP(D2925,'Cluster Info'!$A$2:$B$113,2,FALSE)), "Non Cluster:")</f>
        <v>Non Cluster:</v>
      </c>
      <c r="T2925" s="106">
        <f t="shared" si="225"/>
        <v>0</v>
      </c>
      <c r="U2925" s="106">
        <f t="shared" si="227"/>
        <v>0</v>
      </c>
      <c r="V2925" s="106">
        <f t="shared" si="228"/>
        <v>0</v>
      </c>
      <c r="W2925" s="119">
        <f t="shared" si="226"/>
        <v>0</v>
      </c>
      <c r="X2925" s="106">
        <f t="shared" si="229"/>
        <v>0</v>
      </c>
    </row>
    <row r="2926" spans="1:24" ht="14">
      <c r="A2926" s="198"/>
      <c r="D2926" s="1"/>
      <c r="E2926" s="1"/>
      <c r="F2926" s="187"/>
      <c r="G2926" s="187"/>
      <c r="H2926" s="80" t="str">
        <f>IF(ISERROR(IF(ISERROR(VLOOKUP((LEFT(D2926,2)),'Fed. Agency Identifier Table'!A$2:C$63,3,FALSE)),(VLOOKUP((LEFT(D2926,1)),'Fed. Agency Identifier Table'!A$2:C$63,3,FALSE)),(VLOOKUP((LEFT(D2926,2)),'Fed. Agency Identifier Table'!A$2:C$63,3,FALSE)))),"",(IF(ISERROR(VLOOKUP((LEFT(D2926,2)),'Fed. Agency Identifier Table'!A$2:C$63,3,FALSE)),(VLOOKUP((LEFT(D2926,1)),'Fed. Agency Identifier Table'!A$2:C$63,3,FALSE)),(VLOOKUP((LEFT(D2926,2)),'Fed. Agency Identifier Table'!A$2:C$63,3,FALSE)))))</f>
        <v/>
      </c>
      <c r="I2926" s="150" t="str">
        <f>IF(ISNUMBER(SEARCH("*.unk*",D2926)),"Other Federal Awards",IF(ISERROR(VLOOKUP(D2926,'CFDA Program Titles Table'!A$2:C$2607,3,FALSE)),"",VLOOKUP(D2926,'CFDA Program Titles Table'!A$2:C$2607,3,FALSE)))</f>
        <v/>
      </c>
      <c r="J2926" s="70"/>
      <c r="K2926" s="70"/>
      <c r="L2926" s="2"/>
      <c r="M2926" s="10"/>
      <c r="N2926" s="10"/>
      <c r="R2926" s="17"/>
      <c r="S2926" s="106" t="str">
        <f>IFERROR(IF(J2926="Y", "Research And Development Programs Cluster:", VLOOKUP(D2926,'Cluster Info'!$A$2:$B$113,2,FALSE)), "Non Cluster:")</f>
        <v>Non Cluster:</v>
      </c>
      <c r="T2926" s="106">
        <f t="shared" si="225"/>
        <v>0</v>
      </c>
      <c r="U2926" s="106">
        <f t="shared" si="227"/>
        <v>0</v>
      </c>
      <c r="V2926" s="106">
        <f t="shared" si="228"/>
        <v>0</v>
      </c>
      <c r="W2926" s="119">
        <f t="shared" si="226"/>
        <v>0</v>
      </c>
      <c r="X2926" s="106">
        <f t="shared" si="229"/>
        <v>0</v>
      </c>
    </row>
    <row r="2927" spans="1:24" ht="14">
      <c r="A2927" s="198"/>
      <c r="D2927" s="1"/>
      <c r="E2927" s="1"/>
      <c r="F2927" s="187"/>
      <c r="G2927" s="187"/>
      <c r="H2927" s="80" t="str">
        <f>IF(ISERROR(IF(ISERROR(VLOOKUP((LEFT(D2927,2)),'Fed. Agency Identifier Table'!A$2:C$63,3,FALSE)),(VLOOKUP((LEFT(D2927,1)),'Fed. Agency Identifier Table'!A$2:C$63,3,FALSE)),(VLOOKUP((LEFT(D2927,2)),'Fed. Agency Identifier Table'!A$2:C$63,3,FALSE)))),"",(IF(ISERROR(VLOOKUP((LEFT(D2927,2)),'Fed. Agency Identifier Table'!A$2:C$63,3,FALSE)),(VLOOKUP((LEFT(D2927,1)),'Fed. Agency Identifier Table'!A$2:C$63,3,FALSE)),(VLOOKUP((LEFT(D2927,2)),'Fed. Agency Identifier Table'!A$2:C$63,3,FALSE)))))</f>
        <v/>
      </c>
      <c r="I2927" s="150" t="str">
        <f>IF(ISNUMBER(SEARCH("*.unk*",D2927)),"Other Federal Awards",IF(ISERROR(VLOOKUP(D2927,'CFDA Program Titles Table'!A$2:C$2607,3,FALSE)),"",VLOOKUP(D2927,'CFDA Program Titles Table'!A$2:C$2607,3,FALSE)))</f>
        <v/>
      </c>
      <c r="J2927" s="70"/>
      <c r="K2927" s="70"/>
      <c r="L2927" s="2"/>
      <c r="M2927" s="10"/>
      <c r="N2927" s="10"/>
      <c r="R2927" s="17"/>
      <c r="S2927" s="106" t="str">
        <f>IFERROR(IF(J2927="Y", "Research And Development Programs Cluster:", VLOOKUP(D2927,'Cluster Info'!$A$2:$B$113,2,FALSE)), "Non Cluster:")</f>
        <v>Non Cluster:</v>
      </c>
      <c r="T2927" s="106">
        <f t="shared" si="225"/>
        <v>0</v>
      </c>
      <c r="U2927" s="106">
        <f t="shared" si="227"/>
        <v>0</v>
      </c>
      <c r="V2927" s="106">
        <f t="shared" si="228"/>
        <v>0</v>
      </c>
      <c r="W2927" s="119">
        <f t="shared" si="226"/>
        <v>0</v>
      </c>
      <c r="X2927" s="106">
        <f t="shared" si="229"/>
        <v>0</v>
      </c>
    </row>
    <row r="2928" spans="1:24" ht="14">
      <c r="A2928" s="198"/>
      <c r="D2928" s="1"/>
      <c r="E2928" s="1"/>
      <c r="F2928" s="187"/>
      <c r="G2928" s="187"/>
      <c r="H2928" s="80" t="str">
        <f>IF(ISERROR(IF(ISERROR(VLOOKUP((LEFT(D2928,2)),'Fed. Agency Identifier Table'!A$2:C$63,3,FALSE)),(VLOOKUP((LEFT(D2928,1)),'Fed. Agency Identifier Table'!A$2:C$63,3,FALSE)),(VLOOKUP((LEFT(D2928,2)),'Fed. Agency Identifier Table'!A$2:C$63,3,FALSE)))),"",(IF(ISERROR(VLOOKUP((LEFT(D2928,2)),'Fed. Agency Identifier Table'!A$2:C$63,3,FALSE)),(VLOOKUP((LEFT(D2928,1)),'Fed. Agency Identifier Table'!A$2:C$63,3,FALSE)),(VLOOKUP((LEFT(D2928,2)),'Fed. Agency Identifier Table'!A$2:C$63,3,FALSE)))))</f>
        <v/>
      </c>
      <c r="I2928" s="150" t="str">
        <f>IF(ISNUMBER(SEARCH("*.unk*",D2928)),"Other Federal Awards",IF(ISERROR(VLOOKUP(D2928,'CFDA Program Titles Table'!A$2:C$2607,3,FALSE)),"",VLOOKUP(D2928,'CFDA Program Titles Table'!A$2:C$2607,3,FALSE)))</f>
        <v/>
      </c>
      <c r="J2928" s="70"/>
      <c r="K2928" s="70"/>
      <c r="L2928" s="2"/>
      <c r="M2928" s="10"/>
      <c r="N2928" s="10"/>
      <c r="R2928" s="17"/>
      <c r="S2928" s="106" t="str">
        <f>IFERROR(IF(J2928="Y", "Research And Development Programs Cluster:", VLOOKUP(D2928,'Cluster Info'!$A$2:$B$113,2,FALSE)), "Non Cluster:")</f>
        <v>Non Cluster:</v>
      </c>
      <c r="T2928" s="106">
        <f t="shared" si="225"/>
        <v>0</v>
      </c>
      <c r="U2928" s="106">
        <f t="shared" si="227"/>
        <v>0</v>
      </c>
      <c r="V2928" s="106">
        <f t="shared" si="228"/>
        <v>0</v>
      </c>
      <c r="W2928" s="119">
        <f t="shared" si="226"/>
        <v>0</v>
      </c>
      <c r="X2928" s="106">
        <f t="shared" si="229"/>
        <v>0</v>
      </c>
    </row>
    <row r="2929" spans="1:24" ht="14">
      <c r="A2929" s="198"/>
      <c r="D2929" s="1"/>
      <c r="E2929" s="1"/>
      <c r="F2929" s="187"/>
      <c r="G2929" s="187"/>
      <c r="H2929" s="80" t="str">
        <f>IF(ISERROR(IF(ISERROR(VLOOKUP((LEFT(D2929,2)),'Fed. Agency Identifier Table'!A$2:C$63,3,FALSE)),(VLOOKUP((LEFT(D2929,1)),'Fed. Agency Identifier Table'!A$2:C$63,3,FALSE)),(VLOOKUP((LEFT(D2929,2)),'Fed. Agency Identifier Table'!A$2:C$63,3,FALSE)))),"",(IF(ISERROR(VLOOKUP((LEFT(D2929,2)),'Fed. Agency Identifier Table'!A$2:C$63,3,FALSE)),(VLOOKUP((LEFT(D2929,1)),'Fed. Agency Identifier Table'!A$2:C$63,3,FALSE)),(VLOOKUP((LEFT(D2929,2)),'Fed. Agency Identifier Table'!A$2:C$63,3,FALSE)))))</f>
        <v/>
      </c>
      <c r="I2929" s="150" t="str">
        <f>IF(ISNUMBER(SEARCH("*.unk*",D2929)),"Other Federal Awards",IF(ISERROR(VLOOKUP(D2929,'CFDA Program Titles Table'!A$2:C$2607,3,FALSE)),"",VLOOKUP(D2929,'CFDA Program Titles Table'!A$2:C$2607,3,FALSE)))</f>
        <v/>
      </c>
      <c r="J2929" s="70"/>
      <c r="K2929" s="70"/>
      <c r="L2929" s="2"/>
      <c r="M2929" s="10"/>
      <c r="N2929" s="10"/>
      <c r="R2929" s="17"/>
      <c r="S2929" s="106" t="str">
        <f>IFERROR(IF(J2929="Y", "Research And Development Programs Cluster:", VLOOKUP(D2929,'Cluster Info'!$A$2:$B$113,2,FALSE)), "Non Cluster:")</f>
        <v>Non Cluster:</v>
      </c>
      <c r="T2929" s="106">
        <f t="shared" si="225"/>
        <v>0</v>
      </c>
      <c r="U2929" s="106">
        <f t="shared" si="227"/>
        <v>0</v>
      </c>
      <c r="V2929" s="106">
        <f t="shared" si="228"/>
        <v>0</v>
      </c>
      <c r="W2929" s="119">
        <f t="shared" si="226"/>
        <v>0</v>
      </c>
      <c r="X2929" s="106">
        <f t="shared" si="229"/>
        <v>0</v>
      </c>
    </row>
    <row r="2930" spans="1:24" ht="14">
      <c r="A2930" s="198"/>
      <c r="D2930" s="1"/>
      <c r="E2930" s="1"/>
      <c r="F2930" s="187"/>
      <c r="G2930" s="187"/>
      <c r="H2930" s="80" t="str">
        <f>IF(ISERROR(IF(ISERROR(VLOOKUP((LEFT(D2930,2)),'Fed. Agency Identifier Table'!A$2:C$63,3,FALSE)),(VLOOKUP((LEFT(D2930,1)),'Fed. Agency Identifier Table'!A$2:C$63,3,FALSE)),(VLOOKUP((LEFT(D2930,2)),'Fed. Agency Identifier Table'!A$2:C$63,3,FALSE)))),"",(IF(ISERROR(VLOOKUP((LEFT(D2930,2)),'Fed. Agency Identifier Table'!A$2:C$63,3,FALSE)),(VLOOKUP((LEFT(D2930,1)),'Fed. Agency Identifier Table'!A$2:C$63,3,FALSE)),(VLOOKUP((LEFT(D2930,2)),'Fed. Agency Identifier Table'!A$2:C$63,3,FALSE)))))</f>
        <v/>
      </c>
      <c r="I2930" s="150" t="str">
        <f>IF(ISNUMBER(SEARCH("*.unk*",D2930)),"Other Federal Awards",IF(ISERROR(VLOOKUP(D2930,'CFDA Program Titles Table'!A$2:C$2607,3,FALSE)),"",VLOOKUP(D2930,'CFDA Program Titles Table'!A$2:C$2607,3,FALSE)))</f>
        <v/>
      </c>
      <c r="J2930" s="70"/>
      <c r="K2930" s="70"/>
      <c r="L2930" s="2"/>
      <c r="M2930" s="10"/>
      <c r="N2930" s="10"/>
      <c r="R2930" s="17"/>
      <c r="S2930" s="106" t="str">
        <f>IFERROR(IF(J2930="Y", "Research And Development Programs Cluster:", VLOOKUP(D2930,'Cluster Info'!$A$2:$B$113,2,FALSE)), "Non Cluster:")</f>
        <v>Non Cluster:</v>
      </c>
      <c r="T2930" s="106">
        <f t="shared" si="225"/>
        <v>0</v>
      </c>
      <c r="U2930" s="106">
        <f t="shared" si="227"/>
        <v>0</v>
      </c>
      <c r="V2930" s="106">
        <f t="shared" si="228"/>
        <v>0</v>
      </c>
      <c r="W2930" s="119">
        <f t="shared" si="226"/>
        <v>0</v>
      </c>
      <c r="X2930" s="106">
        <f t="shared" si="229"/>
        <v>0</v>
      </c>
    </row>
    <row r="2931" spans="1:24" ht="14">
      <c r="A2931" s="198"/>
      <c r="D2931" s="1"/>
      <c r="E2931" s="1"/>
      <c r="F2931" s="187"/>
      <c r="G2931" s="187"/>
      <c r="H2931" s="80" t="str">
        <f>IF(ISERROR(IF(ISERROR(VLOOKUP((LEFT(D2931,2)),'Fed. Agency Identifier Table'!A$2:C$63,3,FALSE)),(VLOOKUP((LEFT(D2931,1)),'Fed. Agency Identifier Table'!A$2:C$63,3,FALSE)),(VLOOKUP((LEFT(D2931,2)),'Fed. Agency Identifier Table'!A$2:C$63,3,FALSE)))),"",(IF(ISERROR(VLOOKUP((LEFT(D2931,2)),'Fed. Agency Identifier Table'!A$2:C$63,3,FALSE)),(VLOOKUP((LEFT(D2931,1)),'Fed. Agency Identifier Table'!A$2:C$63,3,FALSE)),(VLOOKUP((LEFT(D2931,2)),'Fed. Agency Identifier Table'!A$2:C$63,3,FALSE)))))</f>
        <v/>
      </c>
      <c r="I2931" s="150" t="str">
        <f>IF(ISNUMBER(SEARCH("*.unk*",D2931)),"Other Federal Awards",IF(ISERROR(VLOOKUP(D2931,'CFDA Program Titles Table'!A$2:C$2607,3,FALSE)),"",VLOOKUP(D2931,'CFDA Program Titles Table'!A$2:C$2607,3,FALSE)))</f>
        <v/>
      </c>
      <c r="J2931" s="70"/>
      <c r="K2931" s="70"/>
      <c r="L2931" s="2"/>
      <c r="M2931" s="10"/>
      <c r="N2931" s="10"/>
      <c r="R2931" s="17"/>
      <c r="S2931" s="106" t="str">
        <f>IFERROR(IF(J2931="Y", "Research And Development Programs Cluster:", VLOOKUP(D2931,'Cluster Info'!$A$2:$B$113,2,FALSE)), "Non Cluster:")</f>
        <v>Non Cluster:</v>
      </c>
      <c r="T2931" s="106">
        <f t="shared" si="225"/>
        <v>0</v>
      </c>
      <c r="U2931" s="106">
        <f t="shared" si="227"/>
        <v>0</v>
      </c>
      <c r="V2931" s="106">
        <f t="shared" si="228"/>
        <v>0</v>
      </c>
      <c r="W2931" s="119">
        <f t="shared" si="226"/>
        <v>0</v>
      </c>
      <c r="X2931" s="106">
        <f t="shared" si="229"/>
        <v>0</v>
      </c>
    </row>
    <row r="2932" spans="1:24" ht="14">
      <c r="A2932" s="198"/>
      <c r="D2932" s="1"/>
      <c r="E2932" s="1"/>
      <c r="F2932" s="187"/>
      <c r="G2932" s="187"/>
      <c r="H2932" s="80" t="str">
        <f>IF(ISERROR(IF(ISERROR(VLOOKUP((LEFT(D2932,2)),'Fed. Agency Identifier Table'!A$2:C$63,3,FALSE)),(VLOOKUP((LEFT(D2932,1)),'Fed. Agency Identifier Table'!A$2:C$63,3,FALSE)),(VLOOKUP((LEFT(D2932,2)),'Fed. Agency Identifier Table'!A$2:C$63,3,FALSE)))),"",(IF(ISERROR(VLOOKUP((LEFT(D2932,2)),'Fed. Agency Identifier Table'!A$2:C$63,3,FALSE)),(VLOOKUP((LEFT(D2932,1)),'Fed. Agency Identifier Table'!A$2:C$63,3,FALSE)),(VLOOKUP((LEFT(D2932,2)),'Fed. Agency Identifier Table'!A$2:C$63,3,FALSE)))))</f>
        <v/>
      </c>
      <c r="I2932" s="150" t="str">
        <f>IF(ISNUMBER(SEARCH("*.unk*",D2932)),"Other Federal Awards",IF(ISERROR(VLOOKUP(D2932,'CFDA Program Titles Table'!A$2:C$2607,3,FALSE)),"",VLOOKUP(D2932,'CFDA Program Titles Table'!A$2:C$2607,3,FALSE)))</f>
        <v/>
      </c>
      <c r="J2932" s="70"/>
      <c r="K2932" s="70"/>
      <c r="L2932" s="2"/>
      <c r="M2932" s="10"/>
      <c r="N2932" s="10"/>
      <c r="R2932" s="17"/>
      <c r="S2932" s="106" t="str">
        <f>IFERROR(IF(J2932="Y", "Research And Development Programs Cluster:", VLOOKUP(D2932,'Cluster Info'!$A$2:$B$113,2,FALSE)), "Non Cluster:")</f>
        <v>Non Cluster:</v>
      </c>
      <c r="T2932" s="106">
        <f t="shared" si="225"/>
        <v>0</v>
      </c>
      <c r="U2932" s="106">
        <f t="shared" si="227"/>
        <v>0</v>
      </c>
      <c r="V2932" s="106">
        <f t="shared" si="228"/>
        <v>0</v>
      </c>
      <c r="W2932" s="119">
        <f t="shared" si="226"/>
        <v>0</v>
      </c>
      <c r="X2932" s="106">
        <f t="shared" si="229"/>
        <v>0</v>
      </c>
    </row>
    <row r="2933" spans="1:24" ht="14">
      <c r="A2933" s="198"/>
      <c r="D2933" s="1"/>
      <c r="E2933" s="1"/>
      <c r="F2933" s="187"/>
      <c r="G2933" s="187"/>
      <c r="H2933" s="80" t="str">
        <f>IF(ISERROR(IF(ISERROR(VLOOKUP((LEFT(D2933,2)),'Fed. Agency Identifier Table'!A$2:C$63,3,FALSE)),(VLOOKUP((LEFT(D2933,1)),'Fed. Agency Identifier Table'!A$2:C$63,3,FALSE)),(VLOOKUP((LEFT(D2933,2)),'Fed. Agency Identifier Table'!A$2:C$63,3,FALSE)))),"",(IF(ISERROR(VLOOKUP((LEFT(D2933,2)),'Fed. Agency Identifier Table'!A$2:C$63,3,FALSE)),(VLOOKUP((LEFT(D2933,1)),'Fed. Agency Identifier Table'!A$2:C$63,3,FALSE)),(VLOOKUP((LEFT(D2933,2)),'Fed. Agency Identifier Table'!A$2:C$63,3,FALSE)))))</f>
        <v/>
      </c>
      <c r="I2933" s="150" t="str">
        <f>IF(ISNUMBER(SEARCH("*.unk*",D2933)),"Other Federal Awards",IF(ISERROR(VLOOKUP(D2933,'CFDA Program Titles Table'!A$2:C$2607,3,FALSE)),"",VLOOKUP(D2933,'CFDA Program Titles Table'!A$2:C$2607,3,FALSE)))</f>
        <v/>
      </c>
      <c r="J2933" s="70"/>
      <c r="K2933" s="70"/>
      <c r="L2933" s="2"/>
      <c r="M2933" s="10"/>
      <c r="N2933" s="10"/>
      <c r="R2933" s="17"/>
      <c r="S2933" s="106" t="str">
        <f>IFERROR(IF(J2933="Y", "Research And Development Programs Cluster:", VLOOKUP(D2933,'Cluster Info'!$A$2:$B$113,2,FALSE)), "Non Cluster:")</f>
        <v>Non Cluster:</v>
      </c>
      <c r="T2933" s="106">
        <f t="shared" si="225"/>
        <v>0</v>
      </c>
      <c r="U2933" s="106">
        <f t="shared" si="227"/>
        <v>0</v>
      </c>
      <c r="V2933" s="106">
        <f t="shared" si="228"/>
        <v>0</v>
      </c>
      <c r="W2933" s="119">
        <f t="shared" si="226"/>
        <v>0</v>
      </c>
      <c r="X2933" s="106">
        <f t="shared" si="229"/>
        <v>0</v>
      </c>
    </row>
    <row r="2934" spans="1:24" ht="14">
      <c r="A2934" s="198"/>
      <c r="D2934" s="1"/>
      <c r="E2934" s="1"/>
      <c r="F2934" s="187"/>
      <c r="G2934" s="187"/>
      <c r="H2934" s="80" t="str">
        <f>IF(ISERROR(IF(ISERROR(VLOOKUP((LEFT(D2934,2)),'Fed. Agency Identifier Table'!A$2:C$63,3,FALSE)),(VLOOKUP((LEFT(D2934,1)),'Fed. Agency Identifier Table'!A$2:C$63,3,FALSE)),(VLOOKUP((LEFT(D2934,2)),'Fed. Agency Identifier Table'!A$2:C$63,3,FALSE)))),"",(IF(ISERROR(VLOOKUP((LEFT(D2934,2)),'Fed. Agency Identifier Table'!A$2:C$63,3,FALSE)),(VLOOKUP((LEFT(D2934,1)),'Fed. Agency Identifier Table'!A$2:C$63,3,FALSE)),(VLOOKUP((LEFT(D2934,2)),'Fed. Agency Identifier Table'!A$2:C$63,3,FALSE)))))</f>
        <v/>
      </c>
      <c r="I2934" s="150" t="str">
        <f>IF(ISNUMBER(SEARCH("*.unk*",D2934)),"Other Federal Awards",IF(ISERROR(VLOOKUP(D2934,'CFDA Program Titles Table'!A$2:C$2607,3,FALSE)),"",VLOOKUP(D2934,'CFDA Program Titles Table'!A$2:C$2607,3,FALSE)))</f>
        <v/>
      </c>
      <c r="J2934" s="70"/>
      <c r="K2934" s="70"/>
      <c r="L2934" s="2"/>
      <c r="M2934" s="10"/>
      <c r="N2934" s="10"/>
      <c r="R2934" s="17"/>
      <c r="S2934" s="106" t="str">
        <f>IFERROR(IF(J2934="Y", "Research And Development Programs Cluster:", VLOOKUP(D2934,'Cluster Info'!$A$2:$B$113,2,FALSE)), "Non Cluster:")</f>
        <v>Non Cluster:</v>
      </c>
      <c r="T2934" s="106">
        <f t="shared" si="225"/>
        <v>0</v>
      </c>
      <c r="U2934" s="106">
        <f t="shared" si="227"/>
        <v>0</v>
      </c>
      <c r="V2934" s="106">
        <f t="shared" si="228"/>
        <v>0</v>
      </c>
      <c r="W2934" s="119">
        <f t="shared" si="226"/>
        <v>0</v>
      </c>
      <c r="X2934" s="106">
        <f t="shared" si="229"/>
        <v>0</v>
      </c>
    </row>
    <row r="2935" spans="1:24" ht="14">
      <c r="A2935" s="198"/>
      <c r="D2935" s="1"/>
      <c r="E2935" s="1"/>
      <c r="F2935" s="187"/>
      <c r="G2935" s="187"/>
      <c r="H2935" s="80" t="str">
        <f>IF(ISERROR(IF(ISERROR(VLOOKUP((LEFT(D2935,2)),'Fed. Agency Identifier Table'!A$2:C$63,3,FALSE)),(VLOOKUP((LEFT(D2935,1)),'Fed. Agency Identifier Table'!A$2:C$63,3,FALSE)),(VLOOKUP((LEFT(D2935,2)),'Fed. Agency Identifier Table'!A$2:C$63,3,FALSE)))),"",(IF(ISERROR(VLOOKUP((LEFT(D2935,2)),'Fed. Agency Identifier Table'!A$2:C$63,3,FALSE)),(VLOOKUP((LEFT(D2935,1)),'Fed. Agency Identifier Table'!A$2:C$63,3,FALSE)),(VLOOKUP((LEFT(D2935,2)),'Fed. Agency Identifier Table'!A$2:C$63,3,FALSE)))))</f>
        <v/>
      </c>
      <c r="I2935" s="150" t="str">
        <f>IF(ISNUMBER(SEARCH("*.unk*",D2935)),"Other Federal Awards",IF(ISERROR(VLOOKUP(D2935,'CFDA Program Titles Table'!A$2:C$2607,3,FALSE)),"",VLOOKUP(D2935,'CFDA Program Titles Table'!A$2:C$2607,3,FALSE)))</f>
        <v/>
      </c>
      <c r="J2935" s="70"/>
      <c r="K2935" s="70"/>
      <c r="L2935" s="2"/>
      <c r="M2935" s="10"/>
      <c r="N2935" s="10"/>
      <c r="R2935" s="17"/>
      <c r="S2935" s="106" t="str">
        <f>IFERROR(IF(J2935="Y", "Research And Development Programs Cluster:", VLOOKUP(D2935,'Cluster Info'!$A$2:$B$113,2,FALSE)), "Non Cluster:")</f>
        <v>Non Cluster:</v>
      </c>
      <c r="T2935" s="106">
        <f t="shared" si="225"/>
        <v>0</v>
      </c>
      <c r="U2935" s="106">
        <f t="shared" si="227"/>
        <v>0</v>
      </c>
      <c r="V2935" s="106">
        <f t="shared" si="228"/>
        <v>0</v>
      </c>
      <c r="W2935" s="119">
        <f t="shared" si="226"/>
        <v>0</v>
      </c>
      <c r="X2935" s="106">
        <f t="shared" si="229"/>
        <v>0</v>
      </c>
    </row>
    <row r="2936" spans="1:24" ht="14">
      <c r="A2936" s="198"/>
      <c r="D2936" s="1"/>
      <c r="E2936" s="1"/>
      <c r="F2936" s="187"/>
      <c r="G2936" s="187"/>
      <c r="H2936" s="80" t="str">
        <f>IF(ISERROR(IF(ISERROR(VLOOKUP((LEFT(D2936,2)),'Fed. Agency Identifier Table'!A$2:C$63,3,FALSE)),(VLOOKUP((LEFT(D2936,1)),'Fed. Agency Identifier Table'!A$2:C$63,3,FALSE)),(VLOOKUP((LEFT(D2936,2)),'Fed. Agency Identifier Table'!A$2:C$63,3,FALSE)))),"",(IF(ISERROR(VLOOKUP((LEFT(D2936,2)),'Fed. Agency Identifier Table'!A$2:C$63,3,FALSE)),(VLOOKUP((LEFT(D2936,1)),'Fed. Agency Identifier Table'!A$2:C$63,3,FALSE)),(VLOOKUP((LEFT(D2936,2)),'Fed. Agency Identifier Table'!A$2:C$63,3,FALSE)))))</f>
        <v/>
      </c>
      <c r="I2936" s="150" t="str">
        <f>IF(ISNUMBER(SEARCH("*.unk*",D2936)),"Other Federal Awards",IF(ISERROR(VLOOKUP(D2936,'CFDA Program Titles Table'!A$2:C$2607,3,FALSE)),"",VLOOKUP(D2936,'CFDA Program Titles Table'!A$2:C$2607,3,FALSE)))</f>
        <v/>
      </c>
      <c r="J2936" s="70"/>
      <c r="K2936" s="70"/>
      <c r="L2936" s="2"/>
      <c r="M2936" s="10"/>
      <c r="N2936" s="10"/>
      <c r="R2936" s="17"/>
      <c r="S2936" s="106" t="str">
        <f>IFERROR(IF(J2936="Y", "Research And Development Programs Cluster:", VLOOKUP(D2936,'Cluster Info'!$A$2:$B$113,2,FALSE)), "Non Cluster:")</f>
        <v>Non Cluster:</v>
      </c>
      <c r="T2936" s="106">
        <f t="shared" si="225"/>
        <v>0</v>
      </c>
      <c r="U2936" s="106">
        <f t="shared" si="227"/>
        <v>0</v>
      </c>
      <c r="V2936" s="106">
        <f t="shared" si="228"/>
        <v>0</v>
      </c>
      <c r="W2936" s="119">
        <f t="shared" si="226"/>
        <v>0</v>
      </c>
      <c r="X2936" s="106">
        <f t="shared" si="229"/>
        <v>0</v>
      </c>
    </row>
    <row r="2937" spans="1:24" ht="14">
      <c r="A2937" s="198"/>
      <c r="D2937" s="1"/>
      <c r="E2937" s="1"/>
      <c r="F2937" s="187"/>
      <c r="G2937" s="187"/>
      <c r="H2937" s="80" t="str">
        <f>IF(ISERROR(IF(ISERROR(VLOOKUP((LEFT(D2937,2)),'Fed. Agency Identifier Table'!A$2:C$63,3,FALSE)),(VLOOKUP((LEFT(D2937,1)),'Fed. Agency Identifier Table'!A$2:C$63,3,FALSE)),(VLOOKUP((LEFT(D2937,2)),'Fed. Agency Identifier Table'!A$2:C$63,3,FALSE)))),"",(IF(ISERROR(VLOOKUP((LEFT(D2937,2)),'Fed. Agency Identifier Table'!A$2:C$63,3,FALSE)),(VLOOKUP((LEFT(D2937,1)),'Fed. Agency Identifier Table'!A$2:C$63,3,FALSE)),(VLOOKUP((LEFT(D2937,2)),'Fed. Agency Identifier Table'!A$2:C$63,3,FALSE)))))</f>
        <v/>
      </c>
      <c r="I2937" s="150" t="str">
        <f>IF(ISNUMBER(SEARCH("*.unk*",D2937)),"Other Federal Awards",IF(ISERROR(VLOOKUP(D2937,'CFDA Program Titles Table'!A$2:C$2607,3,FALSE)),"",VLOOKUP(D2937,'CFDA Program Titles Table'!A$2:C$2607,3,FALSE)))</f>
        <v/>
      </c>
      <c r="J2937" s="70"/>
      <c r="K2937" s="70"/>
      <c r="L2937" s="2"/>
      <c r="M2937" s="10"/>
      <c r="N2937" s="10"/>
      <c r="R2937" s="17"/>
      <c r="S2937" s="106" t="str">
        <f>IFERROR(IF(J2937="Y", "Research And Development Programs Cluster:", VLOOKUP(D2937,'Cluster Info'!$A$2:$B$113,2,FALSE)), "Non Cluster:")</f>
        <v>Non Cluster:</v>
      </c>
      <c r="T2937" s="106">
        <f t="shared" si="225"/>
        <v>0</v>
      </c>
      <c r="U2937" s="106">
        <f t="shared" si="227"/>
        <v>0</v>
      </c>
      <c r="V2937" s="106">
        <f t="shared" si="228"/>
        <v>0</v>
      </c>
      <c r="W2937" s="119">
        <f t="shared" si="226"/>
        <v>0</v>
      </c>
      <c r="X2937" s="106">
        <f t="shared" si="229"/>
        <v>0</v>
      </c>
    </row>
    <row r="2938" spans="1:24" ht="14">
      <c r="A2938" s="198"/>
      <c r="D2938" s="1"/>
      <c r="E2938" s="1"/>
      <c r="F2938" s="187"/>
      <c r="G2938" s="187"/>
      <c r="H2938" s="80" t="str">
        <f>IF(ISERROR(IF(ISERROR(VLOOKUP((LEFT(D2938,2)),'Fed. Agency Identifier Table'!A$2:C$63,3,FALSE)),(VLOOKUP((LEFT(D2938,1)),'Fed. Agency Identifier Table'!A$2:C$63,3,FALSE)),(VLOOKUP((LEFT(D2938,2)),'Fed. Agency Identifier Table'!A$2:C$63,3,FALSE)))),"",(IF(ISERROR(VLOOKUP((LEFT(D2938,2)),'Fed. Agency Identifier Table'!A$2:C$63,3,FALSE)),(VLOOKUP((LEFT(D2938,1)),'Fed. Agency Identifier Table'!A$2:C$63,3,FALSE)),(VLOOKUP((LEFT(D2938,2)),'Fed. Agency Identifier Table'!A$2:C$63,3,FALSE)))))</f>
        <v/>
      </c>
      <c r="I2938" s="150" t="str">
        <f>IF(ISNUMBER(SEARCH("*.unk*",D2938)),"Other Federal Awards",IF(ISERROR(VLOOKUP(D2938,'CFDA Program Titles Table'!A$2:C$2607,3,FALSE)),"",VLOOKUP(D2938,'CFDA Program Titles Table'!A$2:C$2607,3,FALSE)))</f>
        <v/>
      </c>
      <c r="J2938" s="70"/>
      <c r="K2938" s="70"/>
      <c r="L2938" s="2"/>
      <c r="M2938" s="10"/>
      <c r="N2938" s="10"/>
      <c r="R2938" s="17"/>
      <c r="S2938" s="106" t="str">
        <f>IFERROR(IF(J2938="Y", "Research And Development Programs Cluster:", VLOOKUP(D2938,'Cluster Info'!$A$2:$B$113,2,FALSE)), "Non Cluster:")</f>
        <v>Non Cluster:</v>
      </c>
      <c r="T2938" s="106">
        <f t="shared" si="225"/>
        <v>0</v>
      </c>
      <c r="U2938" s="106">
        <f t="shared" si="227"/>
        <v>0</v>
      </c>
      <c r="V2938" s="106">
        <f t="shared" si="228"/>
        <v>0</v>
      </c>
      <c r="W2938" s="119">
        <f t="shared" si="226"/>
        <v>0</v>
      </c>
      <c r="X2938" s="106">
        <f t="shared" si="229"/>
        <v>0</v>
      </c>
    </row>
    <row r="2939" spans="1:24" ht="14">
      <c r="A2939" s="198"/>
      <c r="D2939" s="1"/>
      <c r="E2939" s="1"/>
      <c r="F2939" s="187"/>
      <c r="G2939" s="187"/>
      <c r="H2939" s="80" t="str">
        <f>IF(ISERROR(IF(ISERROR(VLOOKUP((LEFT(D2939,2)),'Fed. Agency Identifier Table'!A$2:C$63,3,FALSE)),(VLOOKUP((LEFT(D2939,1)),'Fed. Agency Identifier Table'!A$2:C$63,3,FALSE)),(VLOOKUP((LEFT(D2939,2)),'Fed. Agency Identifier Table'!A$2:C$63,3,FALSE)))),"",(IF(ISERROR(VLOOKUP((LEFT(D2939,2)),'Fed. Agency Identifier Table'!A$2:C$63,3,FALSE)),(VLOOKUP((LEFT(D2939,1)),'Fed. Agency Identifier Table'!A$2:C$63,3,FALSE)),(VLOOKUP((LEFT(D2939,2)),'Fed. Agency Identifier Table'!A$2:C$63,3,FALSE)))))</f>
        <v/>
      </c>
      <c r="I2939" s="150" t="str">
        <f>IF(ISNUMBER(SEARCH("*.unk*",D2939)),"Other Federal Awards",IF(ISERROR(VLOOKUP(D2939,'CFDA Program Titles Table'!A$2:C$2607,3,FALSE)),"",VLOOKUP(D2939,'CFDA Program Titles Table'!A$2:C$2607,3,FALSE)))</f>
        <v/>
      </c>
      <c r="J2939" s="70"/>
      <c r="K2939" s="70"/>
      <c r="L2939" s="2"/>
      <c r="M2939" s="10"/>
      <c r="N2939" s="10"/>
      <c r="R2939" s="17"/>
      <c r="S2939" s="106" t="str">
        <f>IFERROR(IF(J2939="Y", "Research And Development Programs Cluster:", VLOOKUP(D2939,'Cluster Info'!$A$2:$B$113,2,FALSE)), "Non Cluster:")</f>
        <v>Non Cluster:</v>
      </c>
      <c r="T2939" s="106">
        <f t="shared" si="225"/>
        <v>0</v>
      </c>
      <c r="U2939" s="106">
        <f t="shared" si="227"/>
        <v>0</v>
      </c>
      <c r="V2939" s="106">
        <f t="shared" si="228"/>
        <v>0</v>
      </c>
      <c r="W2939" s="119">
        <f t="shared" si="226"/>
        <v>0</v>
      </c>
      <c r="X2939" s="106">
        <f t="shared" si="229"/>
        <v>0</v>
      </c>
    </row>
    <row r="2940" spans="1:24" ht="14">
      <c r="A2940" s="198"/>
      <c r="D2940" s="1"/>
      <c r="E2940" s="1"/>
      <c r="F2940" s="187"/>
      <c r="G2940" s="187"/>
      <c r="H2940" s="80" t="str">
        <f>IF(ISERROR(IF(ISERROR(VLOOKUP((LEFT(D2940,2)),'Fed. Agency Identifier Table'!A$2:C$63,3,FALSE)),(VLOOKUP((LEFT(D2940,1)),'Fed. Agency Identifier Table'!A$2:C$63,3,FALSE)),(VLOOKUP((LEFT(D2940,2)),'Fed. Agency Identifier Table'!A$2:C$63,3,FALSE)))),"",(IF(ISERROR(VLOOKUP((LEFT(D2940,2)),'Fed. Agency Identifier Table'!A$2:C$63,3,FALSE)),(VLOOKUP((LEFT(D2940,1)),'Fed. Agency Identifier Table'!A$2:C$63,3,FALSE)),(VLOOKUP((LEFT(D2940,2)),'Fed. Agency Identifier Table'!A$2:C$63,3,FALSE)))))</f>
        <v/>
      </c>
      <c r="I2940" s="150" t="str">
        <f>IF(ISNUMBER(SEARCH("*.unk*",D2940)),"Other Federal Awards",IF(ISERROR(VLOOKUP(D2940,'CFDA Program Titles Table'!A$2:C$2607,3,FALSE)),"",VLOOKUP(D2940,'CFDA Program Titles Table'!A$2:C$2607,3,FALSE)))</f>
        <v/>
      </c>
      <c r="J2940" s="70"/>
      <c r="K2940" s="70"/>
      <c r="L2940" s="2"/>
      <c r="M2940" s="10"/>
      <c r="N2940" s="10"/>
      <c r="R2940" s="17"/>
      <c r="S2940" s="106" t="str">
        <f>IFERROR(IF(J2940="Y", "Research And Development Programs Cluster:", VLOOKUP(D2940,'Cluster Info'!$A$2:$B$113,2,FALSE)), "Non Cluster:")</f>
        <v>Non Cluster:</v>
      </c>
      <c r="T2940" s="106">
        <f t="shared" si="225"/>
        <v>0</v>
      </c>
      <c r="U2940" s="106">
        <f t="shared" si="227"/>
        <v>0</v>
      </c>
      <c r="V2940" s="106">
        <f t="shared" si="228"/>
        <v>0</v>
      </c>
      <c r="W2940" s="119">
        <f t="shared" si="226"/>
        <v>0</v>
      </c>
      <c r="X2940" s="106">
        <f t="shared" si="229"/>
        <v>0</v>
      </c>
    </row>
    <row r="2941" spans="1:24" ht="14">
      <c r="A2941" s="198"/>
      <c r="D2941" s="1"/>
      <c r="E2941" s="1"/>
      <c r="F2941" s="187"/>
      <c r="G2941" s="187"/>
      <c r="H2941" s="80" t="str">
        <f>IF(ISERROR(IF(ISERROR(VLOOKUP((LEFT(D2941,2)),'Fed. Agency Identifier Table'!A$2:C$63,3,FALSE)),(VLOOKUP((LEFT(D2941,1)),'Fed. Agency Identifier Table'!A$2:C$63,3,FALSE)),(VLOOKUP((LEFT(D2941,2)),'Fed. Agency Identifier Table'!A$2:C$63,3,FALSE)))),"",(IF(ISERROR(VLOOKUP((LEFT(D2941,2)),'Fed. Agency Identifier Table'!A$2:C$63,3,FALSE)),(VLOOKUP((LEFT(D2941,1)),'Fed. Agency Identifier Table'!A$2:C$63,3,FALSE)),(VLOOKUP((LEFT(D2941,2)),'Fed. Agency Identifier Table'!A$2:C$63,3,FALSE)))))</f>
        <v/>
      </c>
      <c r="I2941" s="150" t="str">
        <f>IF(ISNUMBER(SEARCH("*.unk*",D2941)),"Other Federal Awards",IF(ISERROR(VLOOKUP(D2941,'CFDA Program Titles Table'!A$2:C$2607,3,FALSE)),"",VLOOKUP(D2941,'CFDA Program Titles Table'!A$2:C$2607,3,FALSE)))</f>
        <v/>
      </c>
      <c r="J2941" s="70"/>
      <c r="K2941" s="70"/>
      <c r="L2941" s="2"/>
      <c r="M2941" s="10"/>
      <c r="N2941" s="10"/>
      <c r="R2941" s="17"/>
      <c r="S2941" s="106" t="str">
        <f>IFERROR(IF(J2941="Y", "Research And Development Programs Cluster:", VLOOKUP(D2941,'Cluster Info'!$A$2:$B$113,2,FALSE)), "Non Cluster:")</f>
        <v>Non Cluster:</v>
      </c>
      <c r="T2941" s="106">
        <f t="shared" si="225"/>
        <v>0</v>
      </c>
      <c r="U2941" s="106">
        <f t="shared" si="227"/>
        <v>0</v>
      </c>
      <c r="V2941" s="106">
        <f t="shared" si="228"/>
        <v>0</v>
      </c>
      <c r="W2941" s="119">
        <f t="shared" si="226"/>
        <v>0</v>
      </c>
      <c r="X2941" s="106">
        <f t="shared" si="229"/>
        <v>0</v>
      </c>
    </row>
    <row r="2942" spans="1:24" ht="14">
      <c r="A2942" s="198"/>
      <c r="D2942" s="1"/>
      <c r="E2942" s="1"/>
      <c r="F2942" s="187"/>
      <c r="G2942" s="187"/>
      <c r="H2942" s="80" t="str">
        <f>IF(ISERROR(IF(ISERROR(VLOOKUP((LEFT(D2942,2)),'Fed. Agency Identifier Table'!A$2:C$63,3,FALSE)),(VLOOKUP((LEFT(D2942,1)),'Fed. Agency Identifier Table'!A$2:C$63,3,FALSE)),(VLOOKUP((LEFT(D2942,2)),'Fed. Agency Identifier Table'!A$2:C$63,3,FALSE)))),"",(IF(ISERROR(VLOOKUP((LEFT(D2942,2)),'Fed. Agency Identifier Table'!A$2:C$63,3,FALSE)),(VLOOKUP((LEFT(D2942,1)),'Fed. Agency Identifier Table'!A$2:C$63,3,FALSE)),(VLOOKUP((LEFT(D2942,2)),'Fed. Agency Identifier Table'!A$2:C$63,3,FALSE)))))</f>
        <v/>
      </c>
      <c r="I2942" s="150" t="str">
        <f>IF(ISNUMBER(SEARCH("*.unk*",D2942)),"Other Federal Awards",IF(ISERROR(VLOOKUP(D2942,'CFDA Program Titles Table'!A$2:C$2607,3,FALSE)),"",VLOOKUP(D2942,'CFDA Program Titles Table'!A$2:C$2607,3,FALSE)))</f>
        <v/>
      </c>
      <c r="J2942" s="70"/>
      <c r="K2942" s="70"/>
      <c r="L2942" s="2"/>
      <c r="M2942" s="10"/>
      <c r="N2942" s="10"/>
      <c r="R2942" s="17"/>
      <c r="S2942" s="106" t="str">
        <f>IFERROR(IF(J2942="Y", "Research And Development Programs Cluster:", VLOOKUP(D2942,'Cluster Info'!$A$2:$B$113,2,FALSE)), "Non Cluster:")</f>
        <v>Non Cluster:</v>
      </c>
      <c r="T2942" s="106">
        <f t="shared" si="225"/>
        <v>0</v>
      </c>
      <c r="U2942" s="106">
        <f t="shared" si="227"/>
        <v>0</v>
      </c>
      <c r="V2942" s="106">
        <f t="shared" si="228"/>
        <v>0</v>
      </c>
      <c r="W2942" s="119">
        <f t="shared" si="226"/>
        <v>0</v>
      </c>
      <c r="X2942" s="106">
        <f t="shared" si="229"/>
        <v>0</v>
      </c>
    </row>
    <row r="2943" spans="1:24" ht="14">
      <c r="A2943" s="198"/>
      <c r="D2943" s="1"/>
      <c r="E2943" s="1"/>
      <c r="F2943" s="187"/>
      <c r="G2943" s="187"/>
      <c r="H2943" s="80" t="str">
        <f>IF(ISERROR(IF(ISERROR(VLOOKUP((LEFT(D2943,2)),'Fed. Agency Identifier Table'!A$2:C$63,3,FALSE)),(VLOOKUP((LEFT(D2943,1)),'Fed. Agency Identifier Table'!A$2:C$63,3,FALSE)),(VLOOKUP((LEFT(D2943,2)),'Fed. Agency Identifier Table'!A$2:C$63,3,FALSE)))),"",(IF(ISERROR(VLOOKUP((LEFT(D2943,2)),'Fed. Agency Identifier Table'!A$2:C$63,3,FALSE)),(VLOOKUP((LEFT(D2943,1)),'Fed. Agency Identifier Table'!A$2:C$63,3,FALSE)),(VLOOKUP((LEFT(D2943,2)),'Fed. Agency Identifier Table'!A$2:C$63,3,FALSE)))))</f>
        <v/>
      </c>
      <c r="I2943" s="150" t="str">
        <f>IF(ISNUMBER(SEARCH("*.unk*",D2943)),"Other Federal Awards",IF(ISERROR(VLOOKUP(D2943,'CFDA Program Titles Table'!A$2:C$2607,3,FALSE)),"",VLOOKUP(D2943,'CFDA Program Titles Table'!A$2:C$2607,3,FALSE)))</f>
        <v/>
      </c>
      <c r="J2943" s="70"/>
      <c r="K2943" s="70"/>
      <c r="L2943" s="2"/>
      <c r="M2943" s="10"/>
      <c r="N2943" s="10"/>
      <c r="R2943" s="17"/>
      <c r="S2943" s="106" t="str">
        <f>IFERROR(IF(J2943="Y", "Research And Development Programs Cluster:", VLOOKUP(D2943,'Cluster Info'!$A$2:$B$113,2,FALSE)), "Non Cluster:")</f>
        <v>Non Cluster:</v>
      </c>
      <c r="T2943" s="106">
        <f t="shared" si="225"/>
        <v>0</v>
      </c>
      <c r="U2943" s="106">
        <f t="shared" si="227"/>
        <v>0</v>
      </c>
      <c r="V2943" s="106">
        <f t="shared" si="228"/>
        <v>0</v>
      </c>
      <c r="W2943" s="119">
        <f t="shared" si="226"/>
        <v>0</v>
      </c>
      <c r="X2943" s="106">
        <f t="shared" si="229"/>
        <v>0</v>
      </c>
    </row>
    <row r="2944" spans="1:24" ht="14">
      <c r="A2944" s="198"/>
      <c r="D2944" s="1"/>
      <c r="E2944" s="1"/>
      <c r="F2944" s="187"/>
      <c r="G2944" s="187"/>
      <c r="H2944" s="80" t="str">
        <f>IF(ISERROR(IF(ISERROR(VLOOKUP((LEFT(D2944,2)),'Fed. Agency Identifier Table'!A$2:C$63,3,FALSE)),(VLOOKUP((LEFT(D2944,1)),'Fed. Agency Identifier Table'!A$2:C$63,3,FALSE)),(VLOOKUP((LEFT(D2944,2)),'Fed. Agency Identifier Table'!A$2:C$63,3,FALSE)))),"",(IF(ISERROR(VLOOKUP((LEFT(D2944,2)),'Fed. Agency Identifier Table'!A$2:C$63,3,FALSE)),(VLOOKUP((LEFT(D2944,1)),'Fed. Agency Identifier Table'!A$2:C$63,3,FALSE)),(VLOOKUP((LEFT(D2944,2)),'Fed. Agency Identifier Table'!A$2:C$63,3,FALSE)))))</f>
        <v/>
      </c>
      <c r="I2944" s="150" t="str">
        <f>IF(ISNUMBER(SEARCH("*.unk*",D2944)),"Other Federal Awards",IF(ISERROR(VLOOKUP(D2944,'CFDA Program Titles Table'!A$2:C$2607,3,FALSE)),"",VLOOKUP(D2944,'CFDA Program Titles Table'!A$2:C$2607,3,FALSE)))</f>
        <v/>
      </c>
      <c r="J2944" s="70"/>
      <c r="K2944" s="70"/>
      <c r="L2944" s="2"/>
      <c r="M2944" s="10"/>
      <c r="N2944" s="10"/>
      <c r="R2944" s="17"/>
      <c r="S2944" s="106" t="str">
        <f>IFERROR(IF(J2944="Y", "Research And Development Programs Cluster:", VLOOKUP(D2944,'Cluster Info'!$A$2:$B$113,2,FALSE)), "Non Cluster:")</f>
        <v>Non Cluster:</v>
      </c>
      <c r="T2944" s="106">
        <f t="shared" si="225"/>
        <v>0</v>
      </c>
      <c r="U2944" s="106">
        <f t="shared" si="227"/>
        <v>0</v>
      </c>
      <c r="V2944" s="106">
        <f t="shared" si="228"/>
        <v>0</v>
      </c>
      <c r="W2944" s="119">
        <f t="shared" si="226"/>
        <v>0</v>
      </c>
      <c r="X2944" s="106">
        <f t="shared" si="229"/>
        <v>0</v>
      </c>
    </row>
    <row r="2945" spans="1:24" ht="14">
      <c r="A2945" s="198"/>
      <c r="D2945" s="1"/>
      <c r="E2945" s="1"/>
      <c r="F2945" s="187"/>
      <c r="G2945" s="187"/>
      <c r="H2945" s="80" t="str">
        <f>IF(ISERROR(IF(ISERROR(VLOOKUP((LEFT(D2945,2)),'Fed. Agency Identifier Table'!A$2:C$63,3,FALSE)),(VLOOKUP((LEFT(D2945,1)),'Fed. Agency Identifier Table'!A$2:C$63,3,FALSE)),(VLOOKUP((LEFT(D2945,2)),'Fed. Agency Identifier Table'!A$2:C$63,3,FALSE)))),"",(IF(ISERROR(VLOOKUP((LEFT(D2945,2)),'Fed. Agency Identifier Table'!A$2:C$63,3,FALSE)),(VLOOKUP((LEFT(D2945,1)),'Fed. Agency Identifier Table'!A$2:C$63,3,FALSE)),(VLOOKUP((LEFT(D2945,2)),'Fed. Agency Identifier Table'!A$2:C$63,3,FALSE)))))</f>
        <v/>
      </c>
      <c r="I2945" s="150" t="str">
        <f>IF(ISNUMBER(SEARCH("*.unk*",D2945)),"Other Federal Awards",IF(ISERROR(VLOOKUP(D2945,'CFDA Program Titles Table'!A$2:C$2607,3,FALSE)),"",VLOOKUP(D2945,'CFDA Program Titles Table'!A$2:C$2607,3,FALSE)))</f>
        <v/>
      </c>
      <c r="J2945" s="70"/>
      <c r="K2945" s="70"/>
      <c r="L2945" s="2"/>
      <c r="M2945" s="10"/>
      <c r="N2945" s="10"/>
      <c r="R2945" s="17"/>
      <c r="S2945" s="106" t="str">
        <f>IFERROR(IF(J2945="Y", "Research And Development Programs Cluster:", VLOOKUP(D2945,'Cluster Info'!$A$2:$B$113,2,FALSE)), "Non Cluster:")</f>
        <v>Non Cluster:</v>
      </c>
      <c r="T2945" s="106">
        <f t="shared" si="225"/>
        <v>0</v>
      </c>
      <c r="U2945" s="106">
        <f t="shared" si="227"/>
        <v>0</v>
      </c>
      <c r="V2945" s="106">
        <f t="shared" si="228"/>
        <v>0</v>
      </c>
      <c r="W2945" s="119">
        <f t="shared" si="226"/>
        <v>0</v>
      </c>
      <c r="X2945" s="106">
        <f t="shared" si="229"/>
        <v>0</v>
      </c>
    </row>
    <row r="2946" spans="1:24" ht="14">
      <c r="A2946" s="198"/>
      <c r="D2946" s="1"/>
      <c r="E2946" s="1"/>
      <c r="F2946" s="187"/>
      <c r="G2946" s="187"/>
      <c r="H2946" s="80" t="str">
        <f>IF(ISERROR(IF(ISERROR(VLOOKUP((LEFT(D2946,2)),'Fed. Agency Identifier Table'!A$2:C$63,3,FALSE)),(VLOOKUP((LEFT(D2946,1)),'Fed. Agency Identifier Table'!A$2:C$63,3,FALSE)),(VLOOKUP((LEFT(D2946,2)),'Fed. Agency Identifier Table'!A$2:C$63,3,FALSE)))),"",(IF(ISERROR(VLOOKUP((LEFT(D2946,2)),'Fed. Agency Identifier Table'!A$2:C$63,3,FALSE)),(VLOOKUP((LEFT(D2946,1)),'Fed. Agency Identifier Table'!A$2:C$63,3,FALSE)),(VLOOKUP((LEFT(D2946,2)),'Fed. Agency Identifier Table'!A$2:C$63,3,FALSE)))))</f>
        <v/>
      </c>
      <c r="I2946" s="150" t="str">
        <f>IF(ISNUMBER(SEARCH("*.unk*",D2946)),"Other Federal Awards",IF(ISERROR(VLOOKUP(D2946,'CFDA Program Titles Table'!A$2:C$2607,3,FALSE)),"",VLOOKUP(D2946,'CFDA Program Titles Table'!A$2:C$2607,3,FALSE)))</f>
        <v/>
      </c>
      <c r="J2946" s="70"/>
      <c r="K2946" s="70"/>
      <c r="L2946" s="2"/>
      <c r="M2946" s="10"/>
      <c r="N2946" s="10"/>
      <c r="R2946" s="17"/>
      <c r="S2946" s="106" t="str">
        <f>IFERROR(IF(J2946="Y", "Research And Development Programs Cluster:", VLOOKUP(D2946,'Cluster Info'!$A$2:$B$113,2,FALSE)), "Non Cluster:")</f>
        <v>Non Cluster:</v>
      </c>
      <c r="T2946" s="106">
        <f t="shared" ref="T2946:T3009" si="230">IF(E2946="Y","ARRA - "&amp;N2946, N2946)</f>
        <v>0</v>
      </c>
      <c r="U2946" s="106">
        <f t="shared" si="227"/>
        <v>0</v>
      </c>
      <c r="V2946" s="106">
        <f t="shared" si="228"/>
        <v>0</v>
      </c>
      <c r="W2946" s="119">
        <f t="shared" ref="W2946:W3009" si="231">IF(AND(J2946="Y",I2946="Other Federal Awards"),(LEFT(D2946,2)&amp;".RD"),D2946)</f>
        <v>0</v>
      </c>
      <c r="X2946" s="106">
        <f t="shared" si="229"/>
        <v>0</v>
      </c>
    </row>
    <row r="2947" spans="1:24" ht="14">
      <c r="A2947" s="198"/>
      <c r="D2947" s="1"/>
      <c r="E2947" s="1"/>
      <c r="F2947" s="187"/>
      <c r="G2947" s="187"/>
      <c r="H2947" s="80" t="str">
        <f>IF(ISERROR(IF(ISERROR(VLOOKUP((LEFT(D2947,2)),'Fed. Agency Identifier Table'!A$2:C$63,3,FALSE)),(VLOOKUP((LEFT(D2947,1)),'Fed. Agency Identifier Table'!A$2:C$63,3,FALSE)),(VLOOKUP((LEFT(D2947,2)),'Fed. Agency Identifier Table'!A$2:C$63,3,FALSE)))),"",(IF(ISERROR(VLOOKUP((LEFT(D2947,2)),'Fed. Agency Identifier Table'!A$2:C$63,3,FALSE)),(VLOOKUP((LEFT(D2947,1)),'Fed. Agency Identifier Table'!A$2:C$63,3,FALSE)),(VLOOKUP((LEFT(D2947,2)),'Fed. Agency Identifier Table'!A$2:C$63,3,FALSE)))))</f>
        <v/>
      </c>
      <c r="I2947" s="150" t="str">
        <f>IF(ISNUMBER(SEARCH("*.unk*",D2947)),"Other Federal Awards",IF(ISERROR(VLOOKUP(D2947,'CFDA Program Titles Table'!A$2:C$2607,3,FALSE)),"",VLOOKUP(D2947,'CFDA Program Titles Table'!A$2:C$2607,3,FALSE)))</f>
        <v/>
      </c>
      <c r="J2947" s="70"/>
      <c r="K2947" s="70"/>
      <c r="L2947" s="2"/>
      <c r="M2947" s="10"/>
      <c r="N2947" s="10"/>
      <c r="R2947" s="17"/>
      <c r="S2947" s="106" t="str">
        <f>IFERROR(IF(J2947="Y", "Research And Development Programs Cluster:", VLOOKUP(D2947,'Cluster Info'!$A$2:$B$113,2,FALSE)), "Non Cluster:")</f>
        <v>Non Cluster:</v>
      </c>
      <c r="T2947" s="106">
        <f t="shared" si="230"/>
        <v>0</v>
      </c>
      <c r="U2947" s="106">
        <f t="shared" ref="U2947:U3010" si="232">IF(F2947="Y","COVID-19 - "&amp;N2947, N2947)</f>
        <v>0</v>
      </c>
      <c r="V2947" s="106">
        <f t="shared" ref="V2947:V3010" si="233">IF(G2947="Y","ARP - "&amp;N2947, N2947)</f>
        <v>0</v>
      </c>
      <c r="W2947" s="119">
        <f t="shared" si="231"/>
        <v>0</v>
      </c>
      <c r="X2947" s="106">
        <f t="shared" ref="X2947:X3010" si="234">O2947-P2947</f>
        <v>0</v>
      </c>
    </row>
    <row r="2948" spans="1:24" ht="14">
      <c r="A2948" s="198"/>
      <c r="D2948" s="1"/>
      <c r="E2948" s="1"/>
      <c r="F2948" s="187"/>
      <c r="G2948" s="187"/>
      <c r="H2948" s="80" t="str">
        <f>IF(ISERROR(IF(ISERROR(VLOOKUP((LEFT(D2948,2)),'Fed. Agency Identifier Table'!A$2:C$63,3,FALSE)),(VLOOKUP((LEFT(D2948,1)),'Fed. Agency Identifier Table'!A$2:C$63,3,FALSE)),(VLOOKUP((LEFT(D2948,2)),'Fed. Agency Identifier Table'!A$2:C$63,3,FALSE)))),"",(IF(ISERROR(VLOOKUP((LEFT(D2948,2)),'Fed. Agency Identifier Table'!A$2:C$63,3,FALSE)),(VLOOKUP((LEFT(D2948,1)),'Fed. Agency Identifier Table'!A$2:C$63,3,FALSE)),(VLOOKUP((LEFT(D2948,2)),'Fed. Agency Identifier Table'!A$2:C$63,3,FALSE)))))</f>
        <v/>
      </c>
      <c r="I2948" s="150" t="str">
        <f>IF(ISNUMBER(SEARCH("*.unk*",D2948)),"Other Federal Awards",IF(ISERROR(VLOOKUP(D2948,'CFDA Program Titles Table'!A$2:C$2607,3,FALSE)),"",VLOOKUP(D2948,'CFDA Program Titles Table'!A$2:C$2607,3,FALSE)))</f>
        <v/>
      </c>
      <c r="J2948" s="70"/>
      <c r="K2948" s="70"/>
      <c r="L2948" s="2"/>
      <c r="M2948" s="10"/>
      <c r="N2948" s="10"/>
      <c r="R2948" s="17"/>
      <c r="S2948" s="106" t="str">
        <f>IFERROR(IF(J2948="Y", "Research And Development Programs Cluster:", VLOOKUP(D2948,'Cluster Info'!$A$2:$B$113,2,FALSE)), "Non Cluster:")</f>
        <v>Non Cluster:</v>
      </c>
      <c r="T2948" s="106">
        <f t="shared" si="230"/>
        <v>0</v>
      </c>
      <c r="U2948" s="106">
        <f t="shared" si="232"/>
        <v>0</v>
      </c>
      <c r="V2948" s="106">
        <f t="shared" si="233"/>
        <v>0</v>
      </c>
      <c r="W2948" s="119">
        <f t="shared" si="231"/>
        <v>0</v>
      </c>
      <c r="X2948" s="106">
        <f t="shared" si="234"/>
        <v>0</v>
      </c>
    </row>
    <row r="2949" spans="1:24" ht="14">
      <c r="A2949" s="198"/>
      <c r="D2949" s="1"/>
      <c r="E2949" s="1"/>
      <c r="F2949" s="187"/>
      <c r="G2949" s="187"/>
      <c r="H2949" s="80" t="str">
        <f>IF(ISERROR(IF(ISERROR(VLOOKUP((LEFT(D2949,2)),'Fed. Agency Identifier Table'!A$2:C$63,3,FALSE)),(VLOOKUP((LEFT(D2949,1)),'Fed. Agency Identifier Table'!A$2:C$63,3,FALSE)),(VLOOKUP((LEFT(D2949,2)),'Fed. Agency Identifier Table'!A$2:C$63,3,FALSE)))),"",(IF(ISERROR(VLOOKUP((LEFT(D2949,2)),'Fed. Agency Identifier Table'!A$2:C$63,3,FALSE)),(VLOOKUP((LEFT(D2949,1)),'Fed. Agency Identifier Table'!A$2:C$63,3,FALSE)),(VLOOKUP((LEFT(D2949,2)),'Fed. Agency Identifier Table'!A$2:C$63,3,FALSE)))))</f>
        <v/>
      </c>
      <c r="I2949" s="150" t="str">
        <f>IF(ISNUMBER(SEARCH("*.unk*",D2949)),"Other Federal Awards",IF(ISERROR(VLOOKUP(D2949,'CFDA Program Titles Table'!A$2:C$2607,3,FALSE)),"",VLOOKUP(D2949,'CFDA Program Titles Table'!A$2:C$2607,3,FALSE)))</f>
        <v/>
      </c>
      <c r="J2949" s="70"/>
      <c r="K2949" s="70"/>
      <c r="L2949" s="2"/>
      <c r="M2949" s="10"/>
      <c r="N2949" s="10"/>
      <c r="R2949" s="17"/>
      <c r="S2949" s="106" t="str">
        <f>IFERROR(IF(J2949="Y", "Research And Development Programs Cluster:", VLOOKUP(D2949,'Cluster Info'!$A$2:$B$113,2,FALSE)), "Non Cluster:")</f>
        <v>Non Cluster:</v>
      </c>
      <c r="T2949" s="106">
        <f t="shared" si="230"/>
        <v>0</v>
      </c>
      <c r="U2949" s="106">
        <f t="shared" si="232"/>
        <v>0</v>
      </c>
      <c r="V2949" s="106">
        <f t="shared" si="233"/>
        <v>0</v>
      </c>
      <c r="W2949" s="119">
        <f t="shared" si="231"/>
        <v>0</v>
      </c>
      <c r="X2949" s="106">
        <f t="shared" si="234"/>
        <v>0</v>
      </c>
    </row>
    <row r="2950" spans="1:24" ht="14">
      <c r="A2950" s="198"/>
      <c r="D2950" s="1"/>
      <c r="E2950" s="1"/>
      <c r="F2950" s="187"/>
      <c r="G2950" s="187"/>
      <c r="H2950" s="80" t="str">
        <f>IF(ISERROR(IF(ISERROR(VLOOKUP((LEFT(D2950,2)),'Fed. Agency Identifier Table'!A$2:C$63,3,FALSE)),(VLOOKUP((LEFT(D2950,1)),'Fed. Agency Identifier Table'!A$2:C$63,3,FALSE)),(VLOOKUP((LEFT(D2950,2)),'Fed. Agency Identifier Table'!A$2:C$63,3,FALSE)))),"",(IF(ISERROR(VLOOKUP((LEFT(D2950,2)),'Fed. Agency Identifier Table'!A$2:C$63,3,FALSE)),(VLOOKUP((LEFT(D2950,1)),'Fed. Agency Identifier Table'!A$2:C$63,3,FALSE)),(VLOOKUP((LEFT(D2950,2)),'Fed. Agency Identifier Table'!A$2:C$63,3,FALSE)))))</f>
        <v/>
      </c>
      <c r="I2950" s="150" t="str">
        <f>IF(ISNUMBER(SEARCH("*.unk*",D2950)),"Other Federal Awards",IF(ISERROR(VLOOKUP(D2950,'CFDA Program Titles Table'!A$2:C$2607,3,FALSE)),"",VLOOKUP(D2950,'CFDA Program Titles Table'!A$2:C$2607,3,FALSE)))</f>
        <v/>
      </c>
      <c r="J2950" s="70"/>
      <c r="K2950" s="70"/>
      <c r="L2950" s="2"/>
      <c r="M2950" s="10"/>
      <c r="N2950" s="10"/>
      <c r="R2950" s="17"/>
      <c r="S2950" s="106" t="str">
        <f>IFERROR(IF(J2950="Y", "Research And Development Programs Cluster:", VLOOKUP(D2950,'Cluster Info'!$A$2:$B$113,2,FALSE)), "Non Cluster:")</f>
        <v>Non Cluster:</v>
      </c>
      <c r="T2950" s="106">
        <f t="shared" si="230"/>
        <v>0</v>
      </c>
      <c r="U2950" s="106">
        <f t="shared" si="232"/>
        <v>0</v>
      </c>
      <c r="V2950" s="106">
        <f t="shared" si="233"/>
        <v>0</v>
      </c>
      <c r="W2950" s="119">
        <f t="shared" si="231"/>
        <v>0</v>
      </c>
      <c r="X2950" s="106">
        <f t="shared" si="234"/>
        <v>0</v>
      </c>
    </row>
    <row r="2951" spans="1:24" ht="14">
      <c r="A2951" s="198"/>
      <c r="D2951" s="1"/>
      <c r="E2951" s="1"/>
      <c r="F2951" s="187"/>
      <c r="G2951" s="187"/>
      <c r="H2951" s="80" t="str">
        <f>IF(ISERROR(IF(ISERROR(VLOOKUP((LEFT(D2951,2)),'Fed. Agency Identifier Table'!A$2:C$63,3,FALSE)),(VLOOKUP((LEFT(D2951,1)),'Fed. Agency Identifier Table'!A$2:C$63,3,FALSE)),(VLOOKUP((LEFT(D2951,2)),'Fed. Agency Identifier Table'!A$2:C$63,3,FALSE)))),"",(IF(ISERROR(VLOOKUP((LEFT(D2951,2)),'Fed. Agency Identifier Table'!A$2:C$63,3,FALSE)),(VLOOKUP((LEFT(D2951,1)),'Fed. Agency Identifier Table'!A$2:C$63,3,FALSE)),(VLOOKUP((LEFT(D2951,2)),'Fed. Agency Identifier Table'!A$2:C$63,3,FALSE)))))</f>
        <v/>
      </c>
      <c r="I2951" s="150" t="str">
        <f>IF(ISNUMBER(SEARCH("*.unk*",D2951)),"Other Federal Awards",IF(ISERROR(VLOOKUP(D2951,'CFDA Program Titles Table'!A$2:C$2607,3,FALSE)),"",VLOOKUP(D2951,'CFDA Program Titles Table'!A$2:C$2607,3,FALSE)))</f>
        <v/>
      </c>
      <c r="J2951" s="70"/>
      <c r="K2951" s="70"/>
      <c r="L2951" s="2"/>
      <c r="M2951" s="10"/>
      <c r="N2951" s="10"/>
      <c r="R2951" s="17"/>
      <c r="S2951" s="106" t="str">
        <f>IFERROR(IF(J2951="Y", "Research And Development Programs Cluster:", VLOOKUP(D2951,'Cluster Info'!$A$2:$B$113,2,FALSE)), "Non Cluster:")</f>
        <v>Non Cluster:</v>
      </c>
      <c r="T2951" s="106">
        <f t="shared" si="230"/>
        <v>0</v>
      </c>
      <c r="U2951" s="106">
        <f t="shared" si="232"/>
        <v>0</v>
      </c>
      <c r="V2951" s="106">
        <f t="shared" si="233"/>
        <v>0</v>
      </c>
      <c r="W2951" s="119">
        <f t="shared" si="231"/>
        <v>0</v>
      </c>
      <c r="X2951" s="106">
        <f t="shared" si="234"/>
        <v>0</v>
      </c>
    </row>
    <row r="2952" spans="1:24" ht="14">
      <c r="A2952" s="198"/>
      <c r="D2952" s="1"/>
      <c r="E2952" s="1"/>
      <c r="F2952" s="187"/>
      <c r="G2952" s="187"/>
      <c r="H2952" s="80" t="str">
        <f>IF(ISERROR(IF(ISERROR(VLOOKUP((LEFT(D2952,2)),'Fed. Agency Identifier Table'!A$2:C$63,3,FALSE)),(VLOOKUP((LEFT(D2952,1)),'Fed. Agency Identifier Table'!A$2:C$63,3,FALSE)),(VLOOKUP((LEFT(D2952,2)),'Fed. Agency Identifier Table'!A$2:C$63,3,FALSE)))),"",(IF(ISERROR(VLOOKUP((LEFT(D2952,2)),'Fed. Agency Identifier Table'!A$2:C$63,3,FALSE)),(VLOOKUP((LEFT(D2952,1)),'Fed. Agency Identifier Table'!A$2:C$63,3,FALSE)),(VLOOKUP((LEFT(D2952,2)),'Fed. Agency Identifier Table'!A$2:C$63,3,FALSE)))))</f>
        <v/>
      </c>
      <c r="I2952" s="150" t="str">
        <f>IF(ISNUMBER(SEARCH("*.unk*",D2952)),"Other Federal Awards",IF(ISERROR(VLOOKUP(D2952,'CFDA Program Titles Table'!A$2:C$2607,3,FALSE)),"",VLOOKUP(D2952,'CFDA Program Titles Table'!A$2:C$2607,3,FALSE)))</f>
        <v/>
      </c>
      <c r="J2952" s="70"/>
      <c r="K2952" s="70"/>
      <c r="L2952" s="2"/>
      <c r="M2952" s="10"/>
      <c r="N2952" s="10"/>
      <c r="R2952" s="17"/>
      <c r="S2952" s="106" t="str">
        <f>IFERROR(IF(J2952="Y", "Research And Development Programs Cluster:", VLOOKUP(D2952,'Cluster Info'!$A$2:$B$113,2,FALSE)), "Non Cluster:")</f>
        <v>Non Cluster:</v>
      </c>
      <c r="T2952" s="106">
        <f t="shared" si="230"/>
        <v>0</v>
      </c>
      <c r="U2952" s="106">
        <f t="shared" si="232"/>
        <v>0</v>
      </c>
      <c r="V2952" s="106">
        <f t="shared" si="233"/>
        <v>0</v>
      </c>
      <c r="W2952" s="119">
        <f t="shared" si="231"/>
        <v>0</v>
      </c>
      <c r="X2952" s="106">
        <f t="shared" si="234"/>
        <v>0</v>
      </c>
    </row>
    <row r="2953" spans="1:24" ht="14">
      <c r="A2953" s="198"/>
      <c r="D2953" s="1"/>
      <c r="E2953" s="1"/>
      <c r="F2953" s="187"/>
      <c r="G2953" s="187"/>
      <c r="H2953" s="80" t="str">
        <f>IF(ISERROR(IF(ISERROR(VLOOKUP((LEFT(D2953,2)),'Fed. Agency Identifier Table'!A$2:C$63,3,FALSE)),(VLOOKUP((LEFT(D2953,1)),'Fed. Agency Identifier Table'!A$2:C$63,3,FALSE)),(VLOOKUP((LEFT(D2953,2)),'Fed. Agency Identifier Table'!A$2:C$63,3,FALSE)))),"",(IF(ISERROR(VLOOKUP((LEFT(D2953,2)),'Fed. Agency Identifier Table'!A$2:C$63,3,FALSE)),(VLOOKUP((LEFT(D2953,1)),'Fed. Agency Identifier Table'!A$2:C$63,3,FALSE)),(VLOOKUP((LEFT(D2953,2)),'Fed. Agency Identifier Table'!A$2:C$63,3,FALSE)))))</f>
        <v/>
      </c>
      <c r="I2953" s="150" t="str">
        <f>IF(ISNUMBER(SEARCH("*.unk*",D2953)),"Other Federal Awards",IF(ISERROR(VLOOKUP(D2953,'CFDA Program Titles Table'!A$2:C$2607,3,FALSE)),"",VLOOKUP(D2953,'CFDA Program Titles Table'!A$2:C$2607,3,FALSE)))</f>
        <v/>
      </c>
      <c r="J2953" s="70"/>
      <c r="K2953" s="70"/>
      <c r="L2953" s="2"/>
      <c r="M2953" s="10"/>
      <c r="N2953" s="10"/>
      <c r="R2953" s="17"/>
      <c r="S2953" s="106" t="str">
        <f>IFERROR(IF(J2953="Y", "Research And Development Programs Cluster:", VLOOKUP(D2953,'Cluster Info'!$A$2:$B$113,2,FALSE)), "Non Cluster:")</f>
        <v>Non Cluster:</v>
      </c>
      <c r="T2953" s="106">
        <f t="shared" si="230"/>
        <v>0</v>
      </c>
      <c r="U2953" s="106">
        <f t="shared" si="232"/>
        <v>0</v>
      </c>
      <c r="V2953" s="106">
        <f t="shared" si="233"/>
        <v>0</v>
      </c>
      <c r="W2953" s="119">
        <f t="shared" si="231"/>
        <v>0</v>
      </c>
      <c r="X2953" s="106">
        <f t="shared" si="234"/>
        <v>0</v>
      </c>
    </row>
    <row r="2954" spans="1:24" ht="14">
      <c r="A2954" s="198"/>
      <c r="D2954" s="1"/>
      <c r="E2954" s="1"/>
      <c r="F2954" s="187"/>
      <c r="G2954" s="187"/>
      <c r="H2954" s="80" t="str">
        <f>IF(ISERROR(IF(ISERROR(VLOOKUP((LEFT(D2954,2)),'Fed. Agency Identifier Table'!A$2:C$63,3,FALSE)),(VLOOKUP((LEFT(D2954,1)),'Fed. Agency Identifier Table'!A$2:C$63,3,FALSE)),(VLOOKUP((LEFT(D2954,2)),'Fed. Agency Identifier Table'!A$2:C$63,3,FALSE)))),"",(IF(ISERROR(VLOOKUP((LEFT(D2954,2)),'Fed. Agency Identifier Table'!A$2:C$63,3,FALSE)),(VLOOKUP((LEFT(D2954,1)),'Fed. Agency Identifier Table'!A$2:C$63,3,FALSE)),(VLOOKUP((LEFT(D2954,2)),'Fed. Agency Identifier Table'!A$2:C$63,3,FALSE)))))</f>
        <v/>
      </c>
      <c r="I2954" s="150" t="str">
        <f>IF(ISNUMBER(SEARCH("*.unk*",D2954)),"Other Federal Awards",IF(ISERROR(VLOOKUP(D2954,'CFDA Program Titles Table'!A$2:C$2607,3,FALSE)),"",VLOOKUP(D2954,'CFDA Program Titles Table'!A$2:C$2607,3,FALSE)))</f>
        <v/>
      </c>
      <c r="J2954" s="70"/>
      <c r="K2954" s="70"/>
      <c r="L2954" s="2"/>
      <c r="M2954" s="10"/>
      <c r="N2954" s="10"/>
      <c r="R2954" s="17"/>
      <c r="S2954" s="106" t="str">
        <f>IFERROR(IF(J2954="Y", "Research And Development Programs Cluster:", VLOOKUP(D2954,'Cluster Info'!$A$2:$B$113,2,FALSE)), "Non Cluster:")</f>
        <v>Non Cluster:</v>
      </c>
      <c r="T2954" s="106">
        <f t="shared" si="230"/>
        <v>0</v>
      </c>
      <c r="U2954" s="106">
        <f t="shared" si="232"/>
        <v>0</v>
      </c>
      <c r="V2954" s="106">
        <f t="shared" si="233"/>
        <v>0</v>
      </c>
      <c r="W2954" s="119">
        <f t="shared" si="231"/>
        <v>0</v>
      </c>
      <c r="X2954" s="106">
        <f t="shared" si="234"/>
        <v>0</v>
      </c>
    </row>
    <row r="2955" spans="1:24" ht="14">
      <c r="A2955" s="198"/>
      <c r="D2955" s="1"/>
      <c r="E2955" s="1"/>
      <c r="F2955" s="187"/>
      <c r="G2955" s="187"/>
      <c r="H2955" s="80" t="str">
        <f>IF(ISERROR(IF(ISERROR(VLOOKUP((LEFT(D2955,2)),'Fed. Agency Identifier Table'!A$2:C$63,3,FALSE)),(VLOOKUP((LEFT(D2955,1)),'Fed. Agency Identifier Table'!A$2:C$63,3,FALSE)),(VLOOKUP((LEFT(D2955,2)),'Fed. Agency Identifier Table'!A$2:C$63,3,FALSE)))),"",(IF(ISERROR(VLOOKUP((LEFT(D2955,2)),'Fed. Agency Identifier Table'!A$2:C$63,3,FALSE)),(VLOOKUP((LEFT(D2955,1)),'Fed. Agency Identifier Table'!A$2:C$63,3,FALSE)),(VLOOKUP((LEFT(D2955,2)),'Fed. Agency Identifier Table'!A$2:C$63,3,FALSE)))))</f>
        <v/>
      </c>
      <c r="I2955" s="150" t="str">
        <f>IF(ISNUMBER(SEARCH("*.unk*",D2955)),"Other Federal Awards",IF(ISERROR(VLOOKUP(D2955,'CFDA Program Titles Table'!A$2:C$2607,3,FALSE)),"",VLOOKUP(D2955,'CFDA Program Titles Table'!A$2:C$2607,3,FALSE)))</f>
        <v/>
      </c>
      <c r="J2955" s="70"/>
      <c r="K2955" s="70"/>
      <c r="L2955" s="2"/>
      <c r="M2955" s="10"/>
      <c r="N2955" s="10"/>
      <c r="R2955" s="17"/>
      <c r="S2955" s="106" t="str">
        <f>IFERROR(IF(J2955="Y", "Research And Development Programs Cluster:", VLOOKUP(D2955,'Cluster Info'!$A$2:$B$113,2,FALSE)), "Non Cluster:")</f>
        <v>Non Cluster:</v>
      </c>
      <c r="T2955" s="106">
        <f t="shared" si="230"/>
        <v>0</v>
      </c>
      <c r="U2955" s="106">
        <f t="shared" si="232"/>
        <v>0</v>
      </c>
      <c r="V2955" s="106">
        <f t="shared" si="233"/>
        <v>0</v>
      </c>
      <c r="W2955" s="119">
        <f t="shared" si="231"/>
        <v>0</v>
      </c>
      <c r="X2955" s="106">
        <f t="shared" si="234"/>
        <v>0</v>
      </c>
    </row>
    <row r="2956" spans="1:24" ht="14">
      <c r="A2956" s="198"/>
      <c r="D2956" s="1"/>
      <c r="E2956" s="1"/>
      <c r="F2956" s="187"/>
      <c r="G2956" s="187"/>
      <c r="H2956" s="80" t="str">
        <f>IF(ISERROR(IF(ISERROR(VLOOKUP((LEFT(D2956,2)),'Fed. Agency Identifier Table'!A$2:C$63,3,FALSE)),(VLOOKUP((LEFT(D2956,1)),'Fed. Agency Identifier Table'!A$2:C$63,3,FALSE)),(VLOOKUP((LEFT(D2956,2)),'Fed. Agency Identifier Table'!A$2:C$63,3,FALSE)))),"",(IF(ISERROR(VLOOKUP((LEFT(D2956,2)),'Fed. Agency Identifier Table'!A$2:C$63,3,FALSE)),(VLOOKUP((LEFT(D2956,1)),'Fed. Agency Identifier Table'!A$2:C$63,3,FALSE)),(VLOOKUP((LEFT(D2956,2)),'Fed. Agency Identifier Table'!A$2:C$63,3,FALSE)))))</f>
        <v/>
      </c>
      <c r="I2956" s="150" t="str">
        <f>IF(ISNUMBER(SEARCH("*.unk*",D2956)),"Other Federal Awards",IF(ISERROR(VLOOKUP(D2956,'CFDA Program Titles Table'!A$2:C$2607,3,FALSE)),"",VLOOKUP(D2956,'CFDA Program Titles Table'!A$2:C$2607,3,FALSE)))</f>
        <v/>
      </c>
      <c r="J2956" s="70"/>
      <c r="K2956" s="70"/>
      <c r="L2956" s="2"/>
      <c r="M2956" s="10"/>
      <c r="N2956" s="10"/>
      <c r="R2956" s="17"/>
      <c r="S2956" s="106" t="str">
        <f>IFERROR(IF(J2956="Y", "Research And Development Programs Cluster:", VLOOKUP(D2956,'Cluster Info'!$A$2:$B$113,2,FALSE)), "Non Cluster:")</f>
        <v>Non Cluster:</v>
      </c>
      <c r="T2956" s="106">
        <f t="shared" si="230"/>
        <v>0</v>
      </c>
      <c r="U2956" s="106">
        <f t="shared" si="232"/>
        <v>0</v>
      </c>
      <c r="V2956" s="106">
        <f t="shared" si="233"/>
        <v>0</v>
      </c>
      <c r="W2956" s="119">
        <f t="shared" si="231"/>
        <v>0</v>
      </c>
      <c r="X2956" s="106">
        <f t="shared" si="234"/>
        <v>0</v>
      </c>
    </row>
    <row r="2957" spans="1:24" ht="14">
      <c r="A2957" s="198"/>
      <c r="D2957" s="1"/>
      <c r="E2957" s="1"/>
      <c r="F2957" s="187"/>
      <c r="G2957" s="187"/>
      <c r="H2957" s="80" t="str">
        <f>IF(ISERROR(IF(ISERROR(VLOOKUP((LEFT(D2957,2)),'Fed. Agency Identifier Table'!A$2:C$63,3,FALSE)),(VLOOKUP((LEFT(D2957,1)),'Fed. Agency Identifier Table'!A$2:C$63,3,FALSE)),(VLOOKUP((LEFT(D2957,2)),'Fed. Agency Identifier Table'!A$2:C$63,3,FALSE)))),"",(IF(ISERROR(VLOOKUP((LEFT(D2957,2)),'Fed. Agency Identifier Table'!A$2:C$63,3,FALSE)),(VLOOKUP((LEFT(D2957,1)),'Fed. Agency Identifier Table'!A$2:C$63,3,FALSE)),(VLOOKUP((LEFT(D2957,2)),'Fed. Agency Identifier Table'!A$2:C$63,3,FALSE)))))</f>
        <v/>
      </c>
      <c r="I2957" s="150" t="str">
        <f>IF(ISNUMBER(SEARCH("*.unk*",D2957)),"Other Federal Awards",IF(ISERROR(VLOOKUP(D2957,'CFDA Program Titles Table'!A$2:C$2607,3,FALSE)),"",VLOOKUP(D2957,'CFDA Program Titles Table'!A$2:C$2607,3,FALSE)))</f>
        <v/>
      </c>
      <c r="J2957" s="70"/>
      <c r="K2957" s="70"/>
      <c r="L2957" s="2"/>
      <c r="M2957" s="10"/>
      <c r="N2957" s="10"/>
      <c r="R2957" s="17"/>
      <c r="S2957" s="106" t="str">
        <f>IFERROR(IF(J2957="Y", "Research And Development Programs Cluster:", VLOOKUP(D2957,'Cluster Info'!$A$2:$B$113,2,FALSE)), "Non Cluster:")</f>
        <v>Non Cluster:</v>
      </c>
      <c r="T2957" s="106">
        <f t="shared" si="230"/>
        <v>0</v>
      </c>
      <c r="U2957" s="106">
        <f t="shared" si="232"/>
        <v>0</v>
      </c>
      <c r="V2957" s="106">
        <f t="shared" si="233"/>
        <v>0</v>
      </c>
      <c r="W2957" s="119">
        <f t="shared" si="231"/>
        <v>0</v>
      </c>
      <c r="X2957" s="106">
        <f t="shared" si="234"/>
        <v>0</v>
      </c>
    </row>
    <row r="2958" spans="1:24" ht="14">
      <c r="A2958" s="198"/>
      <c r="D2958" s="1"/>
      <c r="E2958" s="1"/>
      <c r="F2958" s="187"/>
      <c r="G2958" s="187"/>
      <c r="H2958" s="80" t="str">
        <f>IF(ISERROR(IF(ISERROR(VLOOKUP((LEFT(D2958,2)),'Fed. Agency Identifier Table'!A$2:C$63,3,FALSE)),(VLOOKUP((LEFT(D2958,1)),'Fed. Agency Identifier Table'!A$2:C$63,3,FALSE)),(VLOOKUP((LEFT(D2958,2)),'Fed. Agency Identifier Table'!A$2:C$63,3,FALSE)))),"",(IF(ISERROR(VLOOKUP((LEFT(D2958,2)),'Fed. Agency Identifier Table'!A$2:C$63,3,FALSE)),(VLOOKUP((LEFT(D2958,1)),'Fed. Agency Identifier Table'!A$2:C$63,3,FALSE)),(VLOOKUP((LEFT(D2958,2)),'Fed. Agency Identifier Table'!A$2:C$63,3,FALSE)))))</f>
        <v/>
      </c>
      <c r="I2958" s="150" t="str">
        <f>IF(ISNUMBER(SEARCH("*.unk*",D2958)),"Other Federal Awards",IF(ISERROR(VLOOKUP(D2958,'CFDA Program Titles Table'!A$2:C$2607,3,FALSE)),"",VLOOKUP(D2958,'CFDA Program Titles Table'!A$2:C$2607,3,FALSE)))</f>
        <v/>
      </c>
      <c r="J2958" s="70"/>
      <c r="K2958" s="70"/>
      <c r="L2958" s="2"/>
      <c r="M2958" s="10"/>
      <c r="N2958" s="10"/>
      <c r="R2958" s="17"/>
      <c r="S2958" s="106" t="str">
        <f>IFERROR(IF(J2958="Y", "Research And Development Programs Cluster:", VLOOKUP(D2958,'Cluster Info'!$A$2:$B$113,2,FALSE)), "Non Cluster:")</f>
        <v>Non Cluster:</v>
      </c>
      <c r="T2958" s="106">
        <f t="shared" si="230"/>
        <v>0</v>
      </c>
      <c r="U2958" s="106">
        <f t="shared" si="232"/>
        <v>0</v>
      </c>
      <c r="V2958" s="106">
        <f t="shared" si="233"/>
        <v>0</v>
      </c>
      <c r="W2958" s="119">
        <f t="shared" si="231"/>
        <v>0</v>
      </c>
      <c r="X2958" s="106">
        <f t="shared" si="234"/>
        <v>0</v>
      </c>
    </row>
    <row r="2959" spans="1:24" ht="14">
      <c r="A2959" s="198"/>
      <c r="D2959" s="1"/>
      <c r="E2959" s="1"/>
      <c r="F2959" s="187"/>
      <c r="G2959" s="187"/>
      <c r="H2959" s="80" t="str">
        <f>IF(ISERROR(IF(ISERROR(VLOOKUP((LEFT(D2959,2)),'Fed. Agency Identifier Table'!A$2:C$63,3,FALSE)),(VLOOKUP((LEFT(D2959,1)),'Fed. Agency Identifier Table'!A$2:C$63,3,FALSE)),(VLOOKUP((LEFT(D2959,2)),'Fed. Agency Identifier Table'!A$2:C$63,3,FALSE)))),"",(IF(ISERROR(VLOOKUP((LEFT(D2959,2)),'Fed. Agency Identifier Table'!A$2:C$63,3,FALSE)),(VLOOKUP((LEFT(D2959,1)),'Fed. Agency Identifier Table'!A$2:C$63,3,FALSE)),(VLOOKUP((LEFT(D2959,2)),'Fed. Agency Identifier Table'!A$2:C$63,3,FALSE)))))</f>
        <v/>
      </c>
      <c r="I2959" s="150" t="str">
        <f>IF(ISNUMBER(SEARCH("*.unk*",D2959)),"Other Federal Awards",IF(ISERROR(VLOOKUP(D2959,'CFDA Program Titles Table'!A$2:C$2607,3,FALSE)),"",VLOOKUP(D2959,'CFDA Program Titles Table'!A$2:C$2607,3,FALSE)))</f>
        <v/>
      </c>
      <c r="J2959" s="70"/>
      <c r="K2959" s="70"/>
      <c r="L2959" s="2"/>
      <c r="M2959" s="10"/>
      <c r="N2959" s="10"/>
      <c r="R2959" s="17"/>
      <c r="S2959" s="106" t="str">
        <f>IFERROR(IF(J2959="Y", "Research And Development Programs Cluster:", VLOOKUP(D2959,'Cluster Info'!$A$2:$B$113,2,FALSE)), "Non Cluster:")</f>
        <v>Non Cluster:</v>
      </c>
      <c r="T2959" s="106">
        <f t="shared" si="230"/>
        <v>0</v>
      </c>
      <c r="U2959" s="106">
        <f t="shared" si="232"/>
        <v>0</v>
      </c>
      <c r="V2959" s="106">
        <f t="shared" si="233"/>
        <v>0</v>
      </c>
      <c r="W2959" s="119">
        <f t="shared" si="231"/>
        <v>0</v>
      </c>
      <c r="X2959" s="106">
        <f t="shared" si="234"/>
        <v>0</v>
      </c>
    </row>
    <row r="2960" spans="1:24" ht="14">
      <c r="A2960" s="198"/>
      <c r="D2960" s="1"/>
      <c r="E2960" s="1"/>
      <c r="F2960" s="187"/>
      <c r="G2960" s="187"/>
      <c r="H2960" s="80" t="str">
        <f>IF(ISERROR(IF(ISERROR(VLOOKUP((LEFT(D2960,2)),'Fed. Agency Identifier Table'!A$2:C$63,3,FALSE)),(VLOOKUP((LEFT(D2960,1)),'Fed. Agency Identifier Table'!A$2:C$63,3,FALSE)),(VLOOKUP((LEFT(D2960,2)),'Fed. Agency Identifier Table'!A$2:C$63,3,FALSE)))),"",(IF(ISERROR(VLOOKUP((LEFT(D2960,2)),'Fed. Agency Identifier Table'!A$2:C$63,3,FALSE)),(VLOOKUP((LEFT(D2960,1)),'Fed. Agency Identifier Table'!A$2:C$63,3,FALSE)),(VLOOKUP((LEFT(D2960,2)),'Fed. Agency Identifier Table'!A$2:C$63,3,FALSE)))))</f>
        <v/>
      </c>
      <c r="I2960" s="150" t="str">
        <f>IF(ISNUMBER(SEARCH("*.unk*",D2960)),"Other Federal Awards",IF(ISERROR(VLOOKUP(D2960,'CFDA Program Titles Table'!A$2:C$2607,3,FALSE)),"",VLOOKUP(D2960,'CFDA Program Titles Table'!A$2:C$2607,3,FALSE)))</f>
        <v/>
      </c>
      <c r="J2960" s="70"/>
      <c r="K2960" s="70"/>
      <c r="L2960" s="2"/>
      <c r="M2960" s="10"/>
      <c r="N2960" s="10"/>
      <c r="R2960" s="17"/>
      <c r="S2960" s="106" t="str">
        <f>IFERROR(IF(J2960="Y", "Research And Development Programs Cluster:", VLOOKUP(D2960,'Cluster Info'!$A$2:$B$113,2,FALSE)), "Non Cluster:")</f>
        <v>Non Cluster:</v>
      </c>
      <c r="T2960" s="106">
        <f t="shared" si="230"/>
        <v>0</v>
      </c>
      <c r="U2960" s="106">
        <f t="shared" si="232"/>
        <v>0</v>
      </c>
      <c r="V2960" s="106">
        <f t="shared" si="233"/>
        <v>0</v>
      </c>
      <c r="W2960" s="119">
        <f t="shared" si="231"/>
        <v>0</v>
      </c>
      <c r="X2960" s="106">
        <f t="shared" si="234"/>
        <v>0</v>
      </c>
    </row>
    <row r="2961" spans="1:24" ht="14">
      <c r="A2961" s="198"/>
      <c r="D2961" s="1"/>
      <c r="E2961" s="1"/>
      <c r="F2961" s="187"/>
      <c r="G2961" s="187"/>
      <c r="H2961" s="80" t="str">
        <f>IF(ISERROR(IF(ISERROR(VLOOKUP((LEFT(D2961,2)),'Fed. Agency Identifier Table'!A$2:C$63,3,FALSE)),(VLOOKUP((LEFT(D2961,1)),'Fed. Agency Identifier Table'!A$2:C$63,3,FALSE)),(VLOOKUP((LEFT(D2961,2)),'Fed. Agency Identifier Table'!A$2:C$63,3,FALSE)))),"",(IF(ISERROR(VLOOKUP((LEFT(D2961,2)),'Fed. Agency Identifier Table'!A$2:C$63,3,FALSE)),(VLOOKUP((LEFT(D2961,1)),'Fed. Agency Identifier Table'!A$2:C$63,3,FALSE)),(VLOOKUP((LEFT(D2961,2)),'Fed. Agency Identifier Table'!A$2:C$63,3,FALSE)))))</f>
        <v/>
      </c>
      <c r="I2961" s="150" t="str">
        <f>IF(ISNUMBER(SEARCH("*.unk*",D2961)),"Other Federal Awards",IF(ISERROR(VLOOKUP(D2961,'CFDA Program Titles Table'!A$2:C$2607,3,FALSE)),"",VLOOKUP(D2961,'CFDA Program Titles Table'!A$2:C$2607,3,FALSE)))</f>
        <v/>
      </c>
      <c r="J2961" s="70"/>
      <c r="K2961" s="70"/>
      <c r="L2961" s="2"/>
      <c r="M2961" s="10"/>
      <c r="N2961" s="10"/>
      <c r="R2961" s="17"/>
      <c r="S2961" s="106" t="str">
        <f>IFERROR(IF(J2961="Y", "Research And Development Programs Cluster:", VLOOKUP(D2961,'Cluster Info'!$A$2:$B$113,2,FALSE)), "Non Cluster:")</f>
        <v>Non Cluster:</v>
      </c>
      <c r="T2961" s="106">
        <f t="shared" si="230"/>
        <v>0</v>
      </c>
      <c r="U2961" s="106">
        <f t="shared" si="232"/>
        <v>0</v>
      </c>
      <c r="V2961" s="106">
        <f t="shared" si="233"/>
        <v>0</v>
      </c>
      <c r="W2961" s="119">
        <f t="shared" si="231"/>
        <v>0</v>
      </c>
      <c r="X2961" s="106">
        <f t="shared" si="234"/>
        <v>0</v>
      </c>
    </row>
    <row r="2962" spans="1:24" ht="14">
      <c r="A2962" s="198"/>
      <c r="D2962" s="1"/>
      <c r="E2962" s="1"/>
      <c r="F2962" s="187"/>
      <c r="G2962" s="187"/>
      <c r="H2962" s="80" t="str">
        <f>IF(ISERROR(IF(ISERROR(VLOOKUP((LEFT(D2962,2)),'Fed. Agency Identifier Table'!A$2:C$63,3,FALSE)),(VLOOKUP((LEFT(D2962,1)),'Fed. Agency Identifier Table'!A$2:C$63,3,FALSE)),(VLOOKUP((LEFT(D2962,2)),'Fed. Agency Identifier Table'!A$2:C$63,3,FALSE)))),"",(IF(ISERROR(VLOOKUP((LEFT(D2962,2)),'Fed. Agency Identifier Table'!A$2:C$63,3,FALSE)),(VLOOKUP((LEFT(D2962,1)),'Fed. Agency Identifier Table'!A$2:C$63,3,FALSE)),(VLOOKUP((LEFT(D2962,2)),'Fed. Agency Identifier Table'!A$2:C$63,3,FALSE)))))</f>
        <v/>
      </c>
      <c r="I2962" s="150" t="str">
        <f>IF(ISNUMBER(SEARCH("*.unk*",D2962)),"Other Federal Awards",IF(ISERROR(VLOOKUP(D2962,'CFDA Program Titles Table'!A$2:C$2607,3,FALSE)),"",VLOOKUP(D2962,'CFDA Program Titles Table'!A$2:C$2607,3,FALSE)))</f>
        <v/>
      </c>
      <c r="J2962" s="70"/>
      <c r="K2962" s="70"/>
      <c r="L2962" s="2"/>
      <c r="M2962" s="10"/>
      <c r="N2962" s="10"/>
      <c r="R2962" s="17"/>
      <c r="S2962" s="106" t="str">
        <f>IFERROR(IF(J2962="Y", "Research And Development Programs Cluster:", VLOOKUP(D2962,'Cluster Info'!$A$2:$B$113,2,FALSE)), "Non Cluster:")</f>
        <v>Non Cluster:</v>
      </c>
      <c r="T2962" s="106">
        <f t="shared" si="230"/>
        <v>0</v>
      </c>
      <c r="U2962" s="106">
        <f t="shared" si="232"/>
        <v>0</v>
      </c>
      <c r="V2962" s="106">
        <f t="shared" si="233"/>
        <v>0</v>
      </c>
      <c r="W2962" s="119">
        <f t="shared" si="231"/>
        <v>0</v>
      </c>
      <c r="X2962" s="106">
        <f t="shared" si="234"/>
        <v>0</v>
      </c>
    </row>
    <row r="2963" spans="1:24" ht="14">
      <c r="A2963" s="198"/>
      <c r="D2963" s="1"/>
      <c r="E2963" s="1"/>
      <c r="F2963" s="187"/>
      <c r="G2963" s="187"/>
      <c r="H2963" s="80" t="str">
        <f>IF(ISERROR(IF(ISERROR(VLOOKUP((LEFT(D2963,2)),'Fed. Agency Identifier Table'!A$2:C$63,3,FALSE)),(VLOOKUP((LEFT(D2963,1)),'Fed. Agency Identifier Table'!A$2:C$63,3,FALSE)),(VLOOKUP((LEFT(D2963,2)),'Fed. Agency Identifier Table'!A$2:C$63,3,FALSE)))),"",(IF(ISERROR(VLOOKUP((LEFT(D2963,2)),'Fed. Agency Identifier Table'!A$2:C$63,3,FALSE)),(VLOOKUP((LEFT(D2963,1)),'Fed. Agency Identifier Table'!A$2:C$63,3,FALSE)),(VLOOKUP((LEFT(D2963,2)),'Fed. Agency Identifier Table'!A$2:C$63,3,FALSE)))))</f>
        <v/>
      </c>
      <c r="I2963" s="150" t="str">
        <f>IF(ISNUMBER(SEARCH("*.unk*",D2963)),"Other Federal Awards",IF(ISERROR(VLOOKUP(D2963,'CFDA Program Titles Table'!A$2:C$2607,3,FALSE)),"",VLOOKUP(D2963,'CFDA Program Titles Table'!A$2:C$2607,3,FALSE)))</f>
        <v/>
      </c>
      <c r="J2963" s="70"/>
      <c r="K2963" s="70"/>
      <c r="L2963" s="2"/>
      <c r="M2963" s="10"/>
      <c r="N2963" s="10"/>
      <c r="R2963" s="17"/>
      <c r="S2963" s="106" t="str">
        <f>IFERROR(IF(J2963="Y", "Research And Development Programs Cluster:", VLOOKUP(D2963,'Cluster Info'!$A$2:$B$113,2,FALSE)), "Non Cluster:")</f>
        <v>Non Cluster:</v>
      </c>
      <c r="T2963" s="106">
        <f t="shared" si="230"/>
        <v>0</v>
      </c>
      <c r="U2963" s="106">
        <f t="shared" si="232"/>
        <v>0</v>
      </c>
      <c r="V2963" s="106">
        <f t="shared" si="233"/>
        <v>0</v>
      </c>
      <c r="W2963" s="119">
        <f t="shared" si="231"/>
        <v>0</v>
      </c>
      <c r="X2963" s="106">
        <f t="shared" si="234"/>
        <v>0</v>
      </c>
    </row>
    <row r="2964" spans="1:24" ht="14">
      <c r="A2964" s="198"/>
      <c r="D2964" s="1"/>
      <c r="E2964" s="1"/>
      <c r="F2964" s="187"/>
      <c r="G2964" s="187"/>
      <c r="H2964" s="80" t="str">
        <f>IF(ISERROR(IF(ISERROR(VLOOKUP((LEFT(D2964,2)),'Fed. Agency Identifier Table'!A$2:C$63,3,FALSE)),(VLOOKUP((LEFT(D2964,1)),'Fed. Agency Identifier Table'!A$2:C$63,3,FALSE)),(VLOOKUP((LEFT(D2964,2)),'Fed. Agency Identifier Table'!A$2:C$63,3,FALSE)))),"",(IF(ISERROR(VLOOKUP((LEFT(D2964,2)),'Fed. Agency Identifier Table'!A$2:C$63,3,FALSE)),(VLOOKUP((LEFT(D2964,1)),'Fed. Agency Identifier Table'!A$2:C$63,3,FALSE)),(VLOOKUP((LEFT(D2964,2)),'Fed. Agency Identifier Table'!A$2:C$63,3,FALSE)))))</f>
        <v/>
      </c>
      <c r="I2964" s="150" t="str">
        <f>IF(ISNUMBER(SEARCH("*.unk*",D2964)),"Other Federal Awards",IF(ISERROR(VLOOKUP(D2964,'CFDA Program Titles Table'!A$2:C$2607,3,FALSE)),"",VLOOKUP(D2964,'CFDA Program Titles Table'!A$2:C$2607,3,FALSE)))</f>
        <v/>
      </c>
      <c r="J2964" s="70"/>
      <c r="K2964" s="70"/>
      <c r="L2964" s="2"/>
      <c r="M2964" s="10"/>
      <c r="N2964" s="10"/>
      <c r="R2964" s="17"/>
      <c r="S2964" s="106" t="str">
        <f>IFERROR(IF(J2964="Y", "Research And Development Programs Cluster:", VLOOKUP(D2964,'Cluster Info'!$A$2:$B$113,2,FALSE)), "Non Cluster:")</f>
        <v>Non Cluster:</v>
      </c>
      <c r="T2964" s="106">
        <f t="shared" si="230"/>
        <v>0</v>
      </c>
      <c r="U2964" s="106">
        <f t="shared" si="232"/>
        <v>0</v>
      </c>
      <c r="V2964" s="106">
        <f t="shared" si="233"/>
        <v>0</v>
      </c>
      <c r="W2964" s="119">
        <f t="shared" si="231"/>
        <v>0</v>
      </c>
      <c r="X2964" s="106">
        <f t="shared" si="234"/>
        <v>0</v>
      </c>
    </row>
    <row r="2965" spans="1:24" ht="14">
      <c r="A2965" s="198"/>
      <c r="D2965" s="1"/>
      <c r="E2965" s="1"/>
      <c r="F2965" s="187"/>
      <c r="G2965" s="187"/>
      <c r="H2965" s="80" t="str">
        <f>IF(ISERROR(IF(ISERROR(VLOOKUP((LEFT(D2965,2)),'Fed. Agency Identifier Table'!A$2:C$63,3,FALSE)),(VLOOKUP((LEFT(D2965,1)),'Fed. Agency Identifier Table'!A$2:C$63,3,FALSE)),(VLOOKUP((LEFT(D2965,2)),'Fed. Agency Identifier Table'!A$2:C$63,3,FALSE)))),"",(IF(ISERROR(VLOOKUP((LEFT(D2965,2)),'Fed. Agency Identifier Table'!A$2:C$63,3,FALSE)),(VLOOKUP((LEFT(D2965,1)),'Fed. Agency Identifier Table'!A$2:C$63,3,FALSE)),(VLOOKUP((LEFT(D2965,2)),'Fed. Agency Identifier Table'!A$2:C$63,3,FALSE)))))</f>
        <v/>
      </c>
      <c r="I2965" s="150" t="str">
        <f>IF(ISNUMBER(SEARCH("*.unk*",D2965)),"Other Federal Awards",IF(ISERROR(VLOOKUP(D2965,'CFDA Program Titles Table'!A$2:C$2607,3,FALSE)),"",VLOOKUP(D2965,'CFDA Program Titles Table'!A$2:C$2607,3,FALSE)))</f>
        <v/>
      </c>
      <c r="J2965" s="70"/>
      <c r="K2965" s="70"/>
      <c r="L2965" s="2"/>
      <c r="M2965" s="10"/>
      <c r="N2965" s="10"/>
      <c r="R2965" s="17"/>
      <c r="S2965" s="106" t="str">
        <f>IFERROR(IF(J2965="Y", "Research And Development Programs Cluster:", VLOOKUP(D2965,'Cluster Info'!$A$2:$B$113,2,FALSE)), "Non Cluster:")</f>
        <v>Non Cluster:</v>
      </c>
      <c r="T2965" s="106">
        <f t="shared" si="230"/>
        <v>0</v>
      </c>
      <c r="U2965" s="106">
        <f t="shared" si="232"/>
        <v>0</v>
      </c>
      <c r="V2965" s="106">
        <f t="shared" si="233"/>
        <v>0</v>
      </c>
      <c r="W2965" s="119">
        <f t="shared" si="231"/>
        <v>0</v>
      </c>
      <c r="X2965" s="106">
        <f t="shared" si="234"/>
        <v>0</v>
      </c>
    </row>
    <row r="2966" spans="1:24" ht="14">
      <c r="A2966" s="198"/>
      <c r="D2966" s="1"/>
      <c r="E2966" s="1"/>
      <c r="F2966" s="187"/>
      <c r="G2966" s="187"/>
      <c r="H2966" s="80" t="str">
        <f>IF(ISERROR(IF(ISERROR(VLOOKUP((LEFT(D2966,2)),'Fed. Agency Identifier Table'!A$2:C$63,3,FALSE)),(VLOOKUP((LEFT(D2966,1)),'Fed. Agency Identifier Table'!A$2:C$63,3,FALSE)),(VLOOKUP((LEFT(D2966,2)),'Fed. Agency Identifier Table'!A$2:C$63,3,FALSE)))),"",(IF(ISERROR(VLOOKUP((LEFT(D2966,2)),'Fed. Agency Identifier Table'!A$2:C$63,3,FALSE)),(VLOOKUP((LEFT(D2966,1)),'Fed. Agency Identifier Table'!A$2:C$63,3,FALSE)),(VLOOKUP((LEFT(D2966,2)),'Fed. Agency Identifier Table'!A$2:C$63,3,FALSE)))))</f>
        <v/>
      </c>
      <c r="I2966" s="150" t="str">
        <f>IF(ISNUMBER(SEARCH("*.unk*",D2966)),"Other Federal Awards",IF(ISERROR(VLOOKUP(D2966,'CFDA Program Titles Table'!A$2:C$2607,3,FALSE)),"",VLOOKUP(D2966,'CFDA Program Titles Table'!A$2:C$2607,3,FALSE)))</f>
        <v/>
      </c>
      <c r="J2966" s="70"/>
      <c r="K2966" s="70"/>
      <c r="L2966" s="2"/>
      <c r="M2966" s="10"/>
      <c r="N2966" s="10"/>
      <c r="R2966" s="17"/>
      <c r="S2966" s="106" t="str">
        <f>IFERROR(IF(J2966="Y", "Research And Development Programs Cluster:", VLOOKUP(D2966,'Cluster Info'!$A$2:$B$113,2,FALSE)), "Non Cluster:")</f>
        <v>Non Cluster:</v>
      </c>
      <c r="T2966" s="106">
        <f t="shared" si="230"/>
        <v>0</v>
      </c>
      <c r="U2966" s="106">
        <f t="shared" si="232"/>
        <v>0</v>
      </c>
      <c r="V2966" s="106">
        <f t="shared" si="233"/>
        <v>0</v>
      </c>
      <c r="W2966" s="119">
        <f t="shared" si="231"/>
        <v>0</v>
      </c>
      <c r="X2966" s="106">
        <f t="shared" si="234"/>
        <v>0</v>
      </c>
    </row>
    <row r="2967" spans="1:24" ht="14">
      <c r="A2967" s="198"/>
      <c r="D2967" s="1"/>
      <c r="E2967" s="1"/>
      <c r="F2967" s="187"/>
      <c r="G2967" s="187"/>
      <c r="H2967" s="80" t="str">
        <f>IF(ISERROR(IF(ISERROR(VLOOKUP((LEFT(D2967,2)),'Fed. Agency Identifier Table'!A$2:C$63,3,FALSE)),(VLOOKUP((LEFT(D2967,1)),'Fed. Agency Identifier Table'!A$2:C$63,3,FALSE)),(VLOOKUP((LEFT(D2967,2)),'Fed. Agency Identifier Table'!A$2:C$63,3,FALSE)))),"",(IF(ISERROR(VLOOKUP((LEFT(D2967,2)),'Fed. Agency Identifier Table'!A$2:C$63,3,FALSE)),(VLOOKUP((LEFT(D2967,1)),'Fed. Agency Identifier Table'!A$2:C$63,3,FALSE)),(VLOOKUP((LEFT(D2967,2)),'Fed. Agency Identifier Table'!A$2:C$63,3,FALSE)))))</f>
        <v/>
      </c>
      <c r="I2967" s="150" t="str">
        <f>IF(ISNUMBER(SEARCH("*.unk*",D2967)),"Other Federal Awards",IF(ISERROR(VLOOKUP(D2967,'CFDA Program Titles Table'!A$2:C$2607,3,FALSE)),"",VLOOKUP(D2967,'CFDA Program Titles Table'!A$2:C$2607,3,FALSE)))</f>
        <v/>
      </c>
      <c r="J2967" s="70"/>
      <c r="K2967" s="70"/>
      <c r="L2967" s="2"/>
      <c r="M2967" s="10"/>
      <c r="N2967" s="10"/>
      <c r="R2967" s="17"/>
      <c r="S2967" s="106" t="str">
        <f>IFERROR(IF(J2967="Y", "Research And Development Programs Cluster:", VLOOKUP(D2967,'Cluster Info'!$A$2:$B$113,2,FALSE)), "Non Cluster:")</f>
        <v>Non Cluster:</v>
      </c>
      <c r="T2967" s="106">
        <f t="shared" si="230"/>
        <v>0</v>
      </c>
      <c r="U2967" s="106">
        <f t="shared" si="232"/>
        <v>0</v>
      </c>
      <c r="V2967" s="106">
        <f t="shared" si="233"/>
        <v>0</v>
      </c>
      <c r="W2967" s="119">
        <f t="shared" si="231"/>
        <v>0</v>
      </c>
      <c r="X2967" s="106">
        <f t="shared" si="234"/>
        <v>0</v>
      </c>
    </row>
    <row r="2968" spans="1:24" ht="14">
      <c r="A2968" s="198"/>
      <c r="D2968" s="1"/>
      <c r="E2968" s="1"/>
      <c r="F2968" s="187"/>
      <c r="G2968" s="187"/>
      <c r="H2968" s="80" t="str">
        <f>IF(ISERROR(IF(ISERROR(VLOOKUP((LEFT(D2968,2)),'Fed. Agency Identifier Table'!A$2:C$63,3,FALSE)),(VLOOKUP((LEFT(D2968,1)),'Fed. Agency Identifier Table'!A$2:C$63,3,FALSE)),(VLOOKUP((LEFT(D2968,2)),'Fed. Agency Identifier Table'!A$2:C$63,3,FALSE)))),"",(IF(ISERROR(VLOOKUP((LEFT(D2968,2)),'Fed. Agency Identifier Table'!A$2:C$63,3,FALSE)),(VLOOKUP((LEFT(D2968,1)),'Fed. Agency Identifier Table'!A$2:C$63,3,FALSE)),(VLOOKUP((LEFT(D2968,2)),'Fed. Agency Identifier Table'!A$2:C$63,3,FALSE)))))</f>
        <v/>
      </c>
      <c r="I2968" s="150" t="str">
        <f>IF(ISNUMBER(SEARCH("*.unk*",D2968)),"Other Federal Awards",IF(ISERROR(VLOOKUP(D2968,'CFDA Program Titles Table'!A$2:C$2607,3,FALSE)),"",VLOOKUP(D2968,'CFDA Program Titles Table'!A$2:C$2607,3,FALSE)))</f>
        <v/>
      </c>
      <c r="J2968" s="70"/>
      <c r="K2968" s="70"/>
      <c r="L2968" s="2"/>
      <c r="M2968" s="10"/>
      <c r="N2968" s="10"/>
      <c r="R2968" s="17"/>
      <c r="S2968" s="106" t="str">
        <f>IFERROR(IF(J2968="Y", "Research And Development Programs Cluster:", VLOOKUP(D2968,'Cluster Info'!$A$2:$B$113,2,FALSE)), "Non Cluster:")</f>
        <v>Non Cluster:</v>
      </c>
      <c r="T2968" s="106">
        <f t="shared" si="230"/>
        <v>0</v>
      </c>
      <c r="U2968" s="106">
        <f t="shared" si="232"/>
        <v>0</v>
      </c>
      <c r="V2968" s="106">
        <f t="shared" si="233"/>
        <v>0</v>
      </c>
      <c r="W2968" s="119">
        <f t="shared" si="231"/>
        <v>0</v>
      </c>
      <c r="X2968" s="106">
        <f t="shared" si="234"/>
        <v>0</v>
      </c>
    </row>
    <row r="2969" spans="1:24" ht="14">
      <c r="A2969" s="198"/>
      <c r="D2969" s="1"/>
      <c r="E2969" s="1"/>
      <c r="F2969" s="187"/>
      <c r="G2969" s="187"/>
      <c r="H2969" s="80" t="str">
        <f>IF(ISERROR(IF(ISERROR(VLOOKUP((LEFT(D2969,2)),'Fed. Agency Identifier Table'!A$2:C$63,3,FALSE)),(VLOOKUP((LEFT(D2969,1)),'Fed. Agency Identifier Table'!A$2:C$63,3,FALSE)),(VLOOKUP((LEFT(D2969,2)),'Fed. Agency Identifier Table'!A$2:C$63,3,FALSE)))),"",(IF(ISERROR(VLOOKUP((LEFT(D2969,2)),'Fed. Agency Identifier Table'!A$2:C$63,3,FALSE)),(VLOOKUP((LEFT(D2969,1)),'Fed. Agency Identifier Table'!A$2:C$63,3,FALSE)),(VLOOKUP((LEFT(D2969,2)),'Fed. Agency Identifier Table'!A$2:C$63,3,FALSE)))))</f>
        <v/>
      </c>
      <c r="I2969" s="150" t="str">
        <f>IF(ISNUMBER(SEARCH("*.unk*",D2969)),"Other Federal Awards",IF(ISERROR(VLOOKUP(D2969,'CFDA Program Titles Table'!A$2:C$2607,3,FALSE)),"",VLOOKUP(D2969,'CFDA Program Titles Table'!A$2:C$2607,3,FALSE)))</f>
        <v/>
      </c>
      <c r="J2969" s="70"/>
      <c r="K2969" s="70"/>
      <c r="L2969" s="2"/>
      <c r="M2969" s="10"/>
      <c r="N2969" s="10"/>
      <c r="R2969" s="17"/>
      <c r="S2969" s="106" t="str">
        <f>IFERROR(IF(J2969="Y", "Research And Development Programs Cluster:", VLOOKUP(D2969,'Cluster Info'!$A$2:$B$113,2,FALSE)), "Non Cluster:")</f>
        <v>Non Cluster:</v>
      </c>
      <c r="T2969" s="106">
        <f t="shared" si="230"/>
        <v>0</v>
      </c>
      <c r="U2969" s="106">
        <f t="shared" si="232"/>
        <v>0</v>
      </c>
      <c r="V2969" s="106">
        <f t="shared" si="233"/>
        <v>0</v>
      </c>
      <c r="W2969" s="119">
        <f t="shared" si="231"/>
        <v>0</v>
      </c>
      <c r="X2969" s="106">
        <f t="shared" si="234"/>
        <v>0</v>
      </c>
    </row>
    <row r="2970" spans="1:24" ht="14">
      <c r="A2970" s="198"/>
      <c r="D2970" s="1"/>
      <c r="E2970" s="1"/>
      <c r="F2970" s="187"/>
      <c r="G2970" s="187"/>
      <c r="H2970" s="80" t="str">
        <f>IF(ISERROR(IF(ISERROR(VLOOKUP((LEFT(D2970,2)),'Fed. Agency Identifier Table'!A$2:C$63,3,FALSE)),(VLOOKUP((LEFT(D2970,1)),'Fed. Agency Identifier Table'!A$2:C$63,3,FALSE)),(VLOOKUP((LEFT(D2970,2)),'Fed. Agency Identifier Table'!A$2:C$63,3,FALSE)))),"",(IF(ISERROR(VLOOKUP((LEFT(D2970,2)),'Fed. Agency Identifier Table'!A$2:C$63,3,FALSE)),(VLOOKUP((LEFT(D2970,1)),'Fed. Agency Identifier Table'!A$2:C$63,3,FALSE)),(VLOOKUP((LEFT(D2970,2)),'Fed. Agency Identifier Table'!A$2:C$63,3,FALSE)))))</f>
        <v/>
      </c>
      <c r="I2970" s="150" t="str">
        <f>IF(ISNUMBER(SEARCH("*.unk*",D2970)),"Other Federal Awards",IF(ISERROR(VLOOKUP(D2970,'CFDA Program Titles Table'!A$2:C$2607,3,FALSE)),"",VLOOKUP(D2970,'CFDA Program Titles Table'!A$2:C$2607,3,FALSE)))</f>
        <v/>
      </c>
      <c r="J2970" s="70"/>
      <c r="K2970" s="70"/>
      <c r="L2970" s="2"/>
      <c r="M2970" s="10"/>
      <c r="N2970" s="10"/>
      <c r="R2970" s="17"/>
      <c r="S2970" s="106" t="str">
        <f>IFERROR(IF(J2970="Y", "Research And Development Programs Cluster:", VLOOKUP(D2970,'Cluster Info'!$A$2:$B$113,2,FALSE)), "Non Cluster:")</f>
        <v>Non Cluster:</v>
      </c>
      <c r="T2970" s="106">
        <f t="shared" si="230"/>
        <v>0</v>
      </c>
      <c r="U2970" s="106">
        <f t="shared" si="232"/>
        <v>0</v>
      </c>
      <c r="V2970" s="106">
        <f t="shared" si="233"/>
        <v>0</v>
      </c>
      <c r="W2970" s="119">
        <f t="shared" si="231"/>
        <v>0</v>
      </c>
      <c r="X2970" s="106">
        <f t="shared" si="234"/>
        <v>0</v>
      </c>
    </row>
    <row r="2971" spans="1:24" ht="14">
      <c r="A2971" s="198"/>
      <c r="D2971" s="1"/>
      <c r="E2971" s="1"/>
      <c r="F2971" s="187"/>
      <c r="G2971" s="187"/>
      <c r="H2971" s="80" t="str">
        <f>IF(ISERROR(IF(ISERROR(VLOOKUP((LEFT(D2971,2)),'Fed. Agency Identifier Table'!A$2:C$63,3,FALSE)),(VLOOKUP((LEFT(D2971,1)),'Fed. Agency Identifier Table'!A$2:C$63,3,FALSE)),(VLOOKUP((LEFT(D2971,2)),'Fed. Agency Identifier Table'!A$2:C$63,3,FALSE)))),"",(IF(ISERROR(VLOOKUP((LEFT(D2971,2)),'Fed. Agency Identifier Table'!A$2:C$63,3,FALSE)),(VLOOKUP((LEFT(D2971,1)),'Fed. Agency Identifier Table'!A$2:C$63,3,FALSE)),(VLOOKUP((LEFT(D2971,2)),'Fed. Agency Identifier Table'!A$2:C$63,3,FALSE)))))</f>
        <v/>
      </c>
      <c r="I2971" s="150" t="str">
        <f>IF(ISNUMBER(SEARCH("*.unk*",D2971)),"Other Federal Awards",IF(ISERROR(VLOOKUP(D2971,'CFDA Program Titles Table'!A$2:C$2607,3,FALSE)),"",VLOOKUP(D2971,'CFDA Program Titles Table'!A$2:C$2607,3,FALSE)))</f>
        <v/>
      </c>
      <c r="J2971" s="70"/>
      <c r="K2971" s="70"/>
      <c r="L2971" s="2"/>
      <c r="M2971" s="10"/>
      <c r="N2971" s="10"/>
      <c r="R2971" s="17"/>
      <c r="S2971" s="106" t="str">
        <f>IFERROR(IF(J2971="Y", "Research And Development Programs Cluster:", VLOOKUP(D2971,'Cluster Info'!$A$2:$B$113,2,FALSE)), "Non Cluster:")</f>
        <v>Non Cluster:</v>
      </c>
      <c r="T2971" s="106">
        <f t="shared" si="230"/>
        <v>0</v>
      </c>
      <c r="U2971" s="106">
        <f t="shared" si="232"/>
        <v>0</v>
      </c>
      <c r="V2971" s="106">
        <f t="shared" si="233"/>
        <v>0</v>
      </c>
      <c r="W2971" s="119">
        <f t="shared" si="231"/>
        <v>0</v>
      </c>
      <c r="X2971" s="106">
        <f t="shared" si="234"/>
        <v>0</v>
      </c>
    </row>
    <row r="2972" spans="1:24" ht="14">
      <c r="A2972" s="198"/>
      <c r="D2972" s="1"/>
      <c r="E2972" s="1"/>
      <c r="F2972" s="187"/>
      <c r="G2972" s="187"/>
      <c r="H2972" s="80" t="str">
        <f>IF(ISERROR(IF(ISERROR(VLOOKUP((LEFT(D2972,2)),'Fed. Agency Identifier Table'!A$2:C$63,3,FALSE)),(VLOOKUP((LEFT(D2972,1)),'Fed. Agency Identifier Table'!A$2:C$63,3,FALSE)),(VLOOKUP((LEFT(D2972,2)),'Fed. Agency Identifier Table'!A$2:C$63,3,FALSE)))),"",(IF(ISERROR(VLOOKUP((LEFT(D2972,2)),'Fed. Agency Identifier Table'!A$2:C$63,3,FALSE)),(VLOOKUP((LEFT(D2972,1)),'Fed. Agency Identifier Table'!A$2:C$63,3,FALSE)),(VLOOKUP((LEFT(D2972,2)),'Fed. Agency Identifier Table'!A$2:C$63,3,FALSE)))))</f>
        <v/>
      </c>
      <c r="I2972" s="150" t="str">
        <f>IF(ISNUMBER(SEARCH("*.unk*",D2972)),"Other Federal Awards",IF(ISERROR(VLOOKUP(D2972,'CFDA Program Titles Table'!A$2:C$2607,3,FALSE)),"",VLOOKUP(D2972,'CFDA Program Titles Table'!A$2:C$2607,3,FALSE)))</f>
        <v/>
      </c>
      <c r="J2972" s="70"/>
      <c r="K2972" s="70"/>
      <c r="L2972" s="2"/>
      <c r="M2972" s="10"/>
      <c r="N2972" s="10"/>
      <c r="R2972" s="17"/>
      <c r="S2972" s="106" t="str">
        <f>IFERROR(IF(J2972="Y", "Research And Development Programs Cluster:", VLOOKUP(D2972,'Cluster Info'!$A$2:$B$113,2,FALSE)), "Non Cluster:")</f>
        <v>Non Cluster:</v>
      </c>
      <c r="T2972" s="106">
        <f t="shared" si="230"/>
        <v>0</v>
      </c>
      <c r="U2972" s="106">
        <f t="shared" si="232"/>
        <v>0</v>
      </c>
      <c r="V2972" s="106">
        <f t="shared" si="233"/>
        <v>0</v>
      </c>
      <c r="W2972" s="119">
        <f t="shared" si="231"/>
        <v>0</v>
      </c>
      <c r="X2972" s="106">
        <f t="shared" si="234"/>
        <v>0</v>
      </c>
    </row>
    <row r="2973" spans="1:24" ht="14">
      <c r="A2973" s="198"/>
      <c r="D2973" s="1"/>
      <c r="E2973" s="1"/>
      <c r="F2973" s="187"/>
      <c r="G2973" s="187"/>
      <c r="H2973" s="80" t="str">
        <f>IF(ISERROR(IF(ISERROR(VLOOKUP((LEFT(D2973,2)),'Fed. Agency Identifier Table'!A$2:C$63,3,FALSE)),(VLOOKUP((LEFT(D2973,1)),'Fed. Agency Identifier Table'!A$2:C$63,3,FALSE)),(VLOOKUP((LEFT(D2973,2)),'Fed. Agency Identifier Table'!A$2:C$63,3,FALSE)))),"",(IF(ISERROR(VLOOKUP((LEFT(D2973,2)),'Fed. Agency Identifier Table'!A$2:C$63,3,FALSE)),(VLOOKUP((LEFT(D2973,1)),'Fed. Agency Identifier Table'!A$2:C$63,3,FALSE)),(VLOOKUP((LEFT(D2973,2)),'Fed. Agency Identifier Table'!A$2:C$63,3,FALSE)))))</f>
        <v/>
      </c>
      <c r="I2973" s="150" t="str">
        <f>IF(ISNUMBER(SEARCH("*.unk*",D2973)),"Other Federal Awards",IF(ISERROR(VLOOKUP(D2973,'CFDA Program Titles Table'!A$2:C$2607,3,FALSE)),"",VLOOKUP(D2973,'CFDA Program Titles Table'!A$2:C$2607,3,FALSE)))</f>
        <v/>
      </c>
      <c r="J2973" s="70"/>
      <c r="K2973" s="70"/>
      <c r="L2973" s="2"/>
      <c r="M2973" s="10"/>
      <c r="N2973" s="10"/>
      <c r="R2973" s="17"/>
      <c r="S2973" s="106" t="str">
        <f>IFERROR(IF(J2973="Y", "Research And Development Programs Cluster:", VLOOKUP(D2973,'Cluster Info'!$A$2:$B$113,2,FALSE)), "Non Cluster:")</f>
        <v>Non Cluster:</v>
      </c>
      <c r="T2973" s="106">
        <f t="shared" si="230"/>
        <v>0</v>
      </c>
      <c r="U2973" s="106">
        <f t="shared" si="232"/>
        <v>0</v>
      </c>
      <c r="V2973" s="106">
        <f t="shared" si="233"/>
        <v>0</v>
      </c>
      <c r="W2973" s="119">
        <f t="shared" si="231"/>
        <v>0</v>
      </c>
      <c r="X2973" s="106">
        <f t="shared" si="234"/>
        <v>0</v>
      </c>
    </row>
    <row r="2974" spans="1:24" ht="14">
      <c r="A2974" s="198"/>
      <c r="D2974" s="1"/>
      <c r="E2974" s="1"/>
      <c r="F2974" s="187"/>
      <c r="G2974" s="187"/>
      <c r="H2974" s="80" t="str">
        <f>IF(ISERROR(IF(ISERROR(VLOOKUP((LEFT(D2974,2)),'Fed. Agency Identifier Table'!A$2:C$63,3,FALSE)),(VLOOKUP((LEFT(D2974,1)),'Fed. Agency Identifier Table'!A$2:C$63,3,FALSE)),(VLOOKUP((LEFT(D2974,2)),'Fed. Agency Identifier Table'!A$2:C$63,3,FALSE)))),"",(IF(ISERROR(VLOOKUP((LEFT(D2974,2)),'Fed. Agency Identifier Table'!A$2:C$63,3,FALSE)),(VLOOKUP((LEFT(D2974,1)),'Fed. Agency Identifier Table'!A$2:C$63,3,FALSE)),(VLOOKUP((LEFT(D2974,2)),'Fed. Agency Identifier Table'!A$2:C$63,3,FALSE)))))</f>
        <v/>
      </c>
      <c r="I2974" s="150" t="str">
        <f>IF(ISNUMBER(SEARCH("*.unk*",D2974)),"Other Federal Awards",IF(ISERROR(VLOOKUP(D2974,'CFDA Program Titles Table'!A$2:C$2607,3,FALSE)),"",VLOOKUP(D2974,'CFDA Program Titles Table'!A$2:C$2607,3,FALSE)))</f>
        <v/>
      </c>
      <c r="J2974" s="70"/>
      <c r="K2974" s="70"/>
      <c r="L2974" s="2"/>
      <c r="M2974" s="10"/>
      <c r="N2974" s="10"/>
      <c r="R2974" s="17"/>
      <c r="S2974" s="106" t="str">
        <f>IFERROR(IF(J2974="Y", "Research And Development Programs Cluster:", VLOOKUP(D2974,'Cluster Info'!$A$2:$B$113,2,FALSE)), "Non Cluster:")</f>
        <v>Non Cluster:</v>
      </c>
      <c r="T2974" s="106">
        <f t="shared" si="230"/>
        <v>0</v>
      </c>
      <c r="U2974" s="106">
        <f t="shared" si="232"/>
        <v>0</v>
      </c>
      <c r="V2974" s="106">
        <f t="shared" si="233"/>
        <v>0</v>
      </c>
      <c r="W2974" s="119">
        <f t="shared" si="231"/>
        <v>0</v>
      </c>
      <c r="X2974" s="106">
        <f t="shared" si="234"/>
        <v>0</v>
      </c>
    </row>
    <row r="2975" spans="1:24" ht="14">
      <c r="A2975" s="198"/>
      <c r="D2975" s="1"/>
      <c r="E2975" s="1"/>
      <c r="F2975" s="187"/>
      <c r="G2975" s="187"/>
      <c r="H2975" s="80" t="str">
        <f>IF(ISERROR(IF(ISERROR(VLOOKUP((LEFT(D2975,2)),'Fed. Agency Identifier Table'!A$2:C$63,3,FALSE)),(VLOOKUP((LEFT(D2975,1)),'Fed. Agency Identifier Table'!A$2:C$63,3,FALSE)),(VLOOKUP((LEFT(D2975,2)),'Fed. Agency Identifier Table'!A$2:C$63,3,FALSE)))),"",(IF(ISERROR(VLOOKUP((LEFT(D2975,2)),'Fed. Agency Identifier Table'!A$2:C$63,3,FALSE)),(VLOOKUP((LEFT(D2975,1)),'Fed. Agency Identifier Table'!A$2:C$63,3,FALSE)),(VLOOKUP((LEFT(D2975,2)),'Fed. Agency Identifier Table'!A$2:C$63,3,FALSE)))))</f>
        <v/>
      </c>
      <c r="I2975" s="150" t="str">
        <f>IF(ISNUMBER(SEARCH("*.unk*",D2975)),"Other Federal Awards",IF(ISERROR(VLOOKUP(D2975,'CFDA Program Titles Table'!A$2:C$2607,3,FALSE)),"",VLOOKUP(D2975,'CFDA Program Titles Table'!A$2:C$2607,3,FALSE)))</f>
        <v/>
      </c>
      <c r="J2975" s="70"/>
      <c r="K2975" s="70"/>
      <c r="L2975" s="2"/>
      <c r="M2975" s="10"/>
      <c r="N2975" s="10"/>
      <c r="R2975" s="17"/>
      <c r="S2975" s="106" t="str">
        <f>IFERROR(IF(J2975="Y", "Research And Development Programs Cluster:", VLOOKUP(D2975,'Cluster Info'!$A$2:$B$113,2,FALSE)), "Non Cluster:")</f>
        <v>Non Cluster:</v>
      </c>
      <c r="T2975" s="106">
        <f t="shared" si="230"/>
        <v>0</v>
      </c>
      <c r="U2975" s="106">
        <f t="shared" si="232"/>
        <v>0</v>
      </c>
      <c r="V2975" s="106">
        <f t="shared" si="233"/>
        <v>0</v>
      </c>
      <c r="W2975" s="119">
        <f t="shared" si="231"/>
        <v>0</v>
      </c>
      <c r="X2975" s="106">
        <f t="shared" si="234"/>
        <v>0</v>
      </c>
    </row>
    <row r="2976" spans="1:24" ht="14">
      <c r="A2976" s="198"/>
      <c r="D2976" s="1"/>
      <c r="E2976" s="1"/>
      <c r="F2976" s="187"/>
      <c r="G2976" s="187"/>
      <c r="H2976" s="80" t="str">
        <f>IF(ISERROR(IF(ISERROR(VLOOKUP((LEFT(D2976,2)),'Fed. Agency Identifier Table'!A$2:C$63,3,FALSE)),(VLOOKUP((LEFT(D2976,1)),'Fed. Agency Identifier Table'!A$2:C$63,3,FALSE)),(VLOOKUP((LEFT(D2976,2)),'Fed. Agency Identifier Table'!A$2:C$63,3,FALSE)))),"",(IF(ISERROR(VLOOKUP((LEFT(D2976,2)),'Fed. Agency Identifier Table'!A$2:C$63,3,FALSE)),(VLOOKUP((LEFT(D2976,1)),'Fed. Agency Identifier Table'!A$2:C$63,3,FALSE)),(VLOOKUP((LEFT(D2976,2)),'Fed. Agency Identifier Table'!A$2:C$63,3,FALSE)))))</f>
        <v/>
      </c>
      <c r="I2976" s="150" t="str">
        <f>IF(ISNUMBER(SEARCH("*.unk*",D2976)),"Other Federal Awards",IF(ISERROR(VLOOKUP(D2976,'CFDA Program Titles Table'!A$2:C$2607,3,FALSE)),"",VLOOKUP(D2976,'CFDA Program Titles Table'!A$2:C$2607,3,FALSE)))</f>
        <v/>
      </c>
      <c r="J2976" s="70"/>
      <c r="K2976" s="70"/>
      <c r="L2976" s="2"/>
      <c r="M2976" s="10"/>
      <c r="N2976" s="10"/>
      <c r="R2976" s="17"/>
      <c r="S2976" s="106" t="str">
        <f>IFERROR(IF(J2976="Y", "Research And Development Programs Cluster:", VLOOKUP(D2976,'Cluster Info'!$A$2:$B$113,2,FALSE)), "Non Cluster:")</f>
        <v>Non Cluster:</v>
      </c>
      <c r="T2976" s="106">
        <f t="shared" si="230"/>
        <v>0</v>
      </c>
      <c r="U2976" s="106">
        <f t="shared" si="232"/>
        <v>0</v>
      </c>
      <c r="V2976" s="106">
        <f t="shared" si="233"/>
        <v>0</v>
      </c>
      <c r="W2976" s="119">
        <f t="shared" si="231"/>
        <v>0</v>
      </c>
      <c r="X2976" s="106">
        <f t="shared" si="234"/>
        <v>0</v>
      </c>
    </row>
    <row r="2977" spans="1:24" ht="14">
      <c r="A2977" s="198"/>
      <c r="D2977" s="1"/>
      <c r="E2977" s="1"/>
      <c r="F2977" s="187"/>
      <c r="G2977" s="187"/>
      <c r="H2977" s="80" t="str">
        <f>IF(ISERROR(IF(ISERROR(VLOOKUP((LEFT(D2977,2)),'Fed. Agency Identifier Table'!A$2:C$63,3,FALSE)),(VLOOKUP((LEFT(D2977,1)),'Fed. Agency Identifier Table'!A$2:C$63,3,FALSE)),(VLOOKUP((LEFT(D2977,2)),'Fed. Agency Identifier Table'!A$2:C$63,3,FALSE)))),"",(IF(ISERROR(VLOOKUP((LEFT(D2977,2)),'Fed. Agency Identifier Table'!A$2:C$63,3,FALSE)),(VLOOKUP((LEFT(D2977,1)),'Fed. Agency Identifier Table'!A$2:C$63,3,FALSE)),(VLOOKUP((LEFT(D2977,2)),'Fed. Agency Identifier Table'!A$2:C$63,3,FALSE)))))</f>
        <v/>
      </c>
      <c r="I2977" s="150" t="str">
        <f>IF(ISNUMBER(SEARCH("*.unk*",D2977)),"Other Federal Awards",IF(ISERROR(VLOOKUP(D2977,'CFDA Program Titles Table'!A$2:C$2607,3,FALSE)),"",VLOOKUP(D2977,'CFDA Program Titles Table'!A$2:C$2607,3,FALSE)))</f>
        <v/>
      </c>
      <c r="J2977" s="70"/>
      <c r="K2977" s="70"/>
      <c r="L2977" s="2"/>
      <c r="M2977" s="10"/>
      <c r="N2977" s="10"/>
      <c r="R2977" s="17"/>
      <c r="S2977" s="106" t="str">
        <f>IFERROR(IF(J2977="Y", "Research And Development Programs Cluster:", VLOOKUP(D2977,'Cluster Info'!$A$2:$B$113,2,FALSE)), "Non Cluster:")</f>
        <v>Non Cluster:</v>
      </c>
      <c r="T2977" s="106">
        <f t="shared" si="230"/>
        <v>0</v>
      </c>
      <c r="U2977" s="106">
        <f t="shared" si="232"/>
        <v>0</v>
      </c>
      <c r="V2977" s="106">
        <f t="shared" si="233"/>
        <v>0</v>
      </c>
      <c r="W2977" s="119">
        <f t="shared" si="231"/>
        <v>0</v>
      </c>
      <c r="X2977" s="106">
        <f t="shared" si="234"/>
        <v>0</v>
      </c>
    </row>
    <row r="2978" spans="1:24" ht="14">
      <c r="A2978" s="198"/>
      <c r="D2978" s="1"/>
      <c r="E2978" s="1"/>
      <c r="F2978" s="187"/>
      <c r="G2978" s="187"/>
      <c r="H2978" s="80" t="str">
        <f>IF(ISERROR(IF(ISERROR(VLOOKUP((LEFT(D2978,2)),'Fed. Agency Identifier Table'!A$2:C$63,3,FALSE)),(VLOOKUP((LEFT(D2978,1)),'Fed. Agency Identifier Table'!A$2:C$63,3,FALSE)),(VLOOKUP((LEFT(D2978,2)),'Fed. Agency Identifier Table'!A$2:C$63,3,FALSE)))),"",(IF(ISERROR(VLOOKUP((LEFT(D2978,2)),'Fed. Agency Identifier Table'!A$2:C$63,3,FALSE)),(VLOOKUP((LEFT(D2978,1)),'Fed. Agency Identifier Table'!A$2:C$63,3,FALSE)),(VLOOKUP((LEFT(D2978,2)),'Fed. Agency Identifier Table'!A$2:C$63,3,FALSE)))))</f>
        <v/>
      </c>
      <c r="I2978" s="150" t="str">
        <f>IF(ISNUMBER(SEARCH("*.unk*",D2978)),"Other Federal Awards",IF(ISERROR(VLOOKUP(D2978,'CFDA Program Titles Table'!A$2:C$2607,3,FALSE)),"",VLOOKUP(D2978,'CFDA Program Titles Table'!A$2:C$2607,3,FALSE)))</f>
        <v/>
      </c>
      <c r="J2978" s="70"/>
      <c r="K2978" s="70"/>
      <c r="L2978" s="2"/>
      <c r="M2978" s="10"/>
      <c r="N2978" s="10"/>
      <c r="R2978" s="17"/>
      <c r="S2978" s="106" t="str">
        <f>IFERROR(IF(J2978="Y", "Research And Development Programs Cluster:", VLOOKUP(D2978,'Cluster Info'!$A$2:$B$113,2,FALSE)), "Non Cluster:")</f>
        <v>Non Cluster:</v>
      </c>
      <c r="T2978" s="106">
        <f t="shared" si="230"/>
        <v>0</v>
      </c>
      <c r="U2978" s="106">
        <f t="shared" si="232"/>
        <v>0</v>
      </c>
      <c r="V2978" s="106">
        <f t="shared" si="233"/>
        <v>0</v>
      </c>
      <c r="W2978" s="119">
        <f t="shared" si="231"/>
        <v>0</v>
      </c>
      <c r="X2978" s="106">
        <f t="shared" si="234"/>
        <v>0</v>
      </c>
    </row>
    <row r="2979" spans="1:24" ht="14">
      <c r="A2979" s="198"/>
      <c r="D2979" s="1"/>
      <c r="E2979" s="1"/>
      <c r="F2979" s="187"/>
      <c r="G2979" s="187"/>
      <c r="H2979" s="80" t="str">
        <f>IF(ISERROR(IF(ISERROR(VLOOKUP((LEFT(D2979,2)),'Fed. Agency Identifier Table'!A$2:C$63,3,FALSE)),(VLOOKUP((LEFT(D2979,1)),'Fed. Agency Identifier Table'!A$2:C$63,3,FALSE)),(VLOOKUP((LEFT(D2979,2)),'Fed. Agency Identifier Table'!A$2:C$63,3,FALSE)))),"",(IF(ISERROR(VLOOKUP((LEFT(D2979,2)),'Fed. Agency Identifier Table'!A$2:C$63,3,FALSE)),(VLOOKUP((LEFT(D2979,1)),'Fed. Agency Identifier Table'!A$2:C$63,3,FALSE)),(VLOOKUP((LEFT(D2979,2)),'Fed. Agency Identifier Table'!A$2:C$63,3,FALSE)))))</f>
        <v/>
      </c>
      <c r="I2979" s="150" t="str">
        <f>IF(ISNUMBER(SEARCH("*.unk*",D2979)),"Other Federal Awards",IF(ISERROR(VLOOKUP(D2979,'CFDA Program Titles Table'!A$2:C$2607,3,FALSE)),"",VLOOKUP(D2979,'CFDA Program Titles Table'!A$2:C$2607,3,FALSE)))</f>
        <v/>
      </c>
      <c r="J2979" s="70"/>
      <c r="K2979" s="70"/>
      <c r="L2979" s="2"/>
      <c r="M2979" s="10"/>
      <c r="N2979" s="10"/>
      <c r="R2979" s="17"/>
      <c r="S2979" s="106" t="str">
        <f>IFERROR(IF(J2979="Y", "Research And Development Programs Cluster:", VLOOKUP(D2979,'Cluster Info'!$A$2:$B$113,2,FALSE)), "Non Cluster:")</f>
        <v>Non Cluster:</v>
      </c>
      <c r="T2979" s="106">
        <f t="shared" si="230"/>
        <v>0</v>
      </c>
      <c r="U2979" s="106">
        <f t="shared" si="232"/>
        <v>0</v>
      </c>
      <c r="V2979" s="106">
        <f t="shared" si="233"/>
        <v>0</v>
      </c>
      <c r="W2979" s="119">
        <f t="shared" si="231"/>
        <v>0</v>
      </c>
      <c r="X2979" s="106">
        <f t="shared" si="234"/>
        <v>0</v>
      </c>
    </row>
    <row r="2980" spans="1:24" ht="14">
      <c r="A2980" s="198"/>
      <c r="D2980" s="1"/>
      <c r="E2980" s="1"/>
      <c r="F2980" s="187"/>
      <c r="G2980" s="187"/>
      <c r="H2980" s="80" t="str">
        <f>IF(ISERROR(IF(ISERROR(VLOOKUP((LEFT(D2980,2)),'Fed. Agency Identifier Table'!A$2:C$63,3,FALSE)),(VLOOKUP((LEFT(D2980,1)),'Fed. Agency Identifier Table'!A$2:C$63,3,FALSE)),(VLOOKUP((LEFT(D2980,2)),'Fed. Agency Identifier Table'!A$2:C$63,3,FALSE)))),"",(IF(ISERROR(VLOOKUP((LEFT(D2980,2)),'Fed. Agency Identifier Table'!A$2:C$63,3,FALSE)),(VLOOKUP((LEFT(D2980,1)),'Fed. Agency Identifier Table'!A$2:C$63,3,FALSE)),(VLOOKUP((LEFT(D2980,2)),'Fed. Agency Identifier Table'!A$2:C$63,3,FALSE)))))</f>
        <v/>
      </c>
      <c r="I2980" s="150" t="str">
        <f>IF(ISNUMBER(SEARCH("*.unk*",D2980)),"Other Federal Awards",IF(ISERROR(VLOOKUP(D2980,'CFDA Program Titles Table'!A$2:C$2607,3,FALSE)),"",VLOOKUP(D2980,'CFDA Program Titles Table'!A$2:C$2607,3,FALSE)))</f>
        <v/>
      </c>
      <c r="J2980" s="70"/>
      <c r="K2980" s="70"/>
      <c r="L2980" s="2"/>
      <c r="M2980" s="10"/>
      <c r="N2980" s="10"/>
      <c r="R2980" s="17"/>
      <c r="S2980" s="106" t="str">
        <f>IFERROR(IF(J2980="Y", "Research And Development Programs Cluster:", VLOOKUP(D2980,'Cluster Info'!$A$2:$B$113,2,FALSE)), "Non Cluster:")</f>
        <v>Non Cluster:</v>
      </c>
      <c r="T2980" s="106">
        <f t="shared" si="230"/>
        <v>0</v>
      </c>
      <c r="U2980" s="106">
        <f t="shared" si="232"/>
        <v>0</v>
      </c>
      <c r="V2980" s="106">
        <f t="shared" si="233"/>
        <v>0</v>
      </c>
      <c r="W2980" s="119">
        <f t="shared" si="231"/>
        <v>0</v>
      </c>
      <c r="X2980" s="106">
        <f t="shared" si="234"/>
        <v>0</v>
      </c>
    </row>
    <row r="2981" spans="1:24" ht="14">
      <c r="A2981" s="198"/>
      <c r="D2981" s="1"/>
      <c r="E2981" s="1"/>
      <c r="F2981" s="187"/>
      <c r="G2981" s="187"/>
      <c r="H2981" s="80" t="str">
        <f>IF(ISERROR(IF(ISERROR(VLOOKUP((LEFT(D2981,2)),'Fed. Agency Identifier Table'!A$2:C$63,3,FALSE)),(VLOOKUP((LEFT(D2981,1)),'Fed. Agency Identifier Table'!A$2:C$63,3,FALSE)),(VLOOKUP((LEFT(D2981,2)),'Fed. Agency Identifier Table'!A$2:C$63,3,FALSE)))),"",(IF(ISERROR(VLOOKUP((LEFT(D2981,2)),'Fed. Agency Identifier Table'!A$2:C$63,3,FALSE)),(VLOOKUP((LEFT(D2981,1)),'Fed. Agency Identifier Table'!A$2:C$63,3,FALSE)),(VLOOKUP((LEFT(D2981,2)),'Fed. Agency Identifier Table'!A$2:C$63,3,FALSE)))))</f>
        <v/>
      </c>
      <c r="I2981" s="150" t="str">
        <f>IF(ISNUMBER(SEARCH("*.unk*",D2981)),"Other Federal Awards",IF(ISERROR(VLOOKUP(D2981,'CFDA Program Titles Table'!A$2:C$2607,3,FALSE)),"",VLOOKUP(D2981,'CFDA Program Titles Table'!A$2:C$2607,3,FALSE)))</f>
        <v/>
      </c>
      <c r="J2981" s="70"/>
      <c r="K2981" s="70"/>
      <c r="L2981" s="2"/>
      <c r="M2981" s="10"/>
      <c r="N2981" s="10"/>
      <c r="R2981" s="17"/>
      <c r="S2981" s="106" t="str">
        <f>IFERROR(IF(J2981="Y", "Research And Development Programs Cluster:", VLOOKUP(D2981,'Cluster Info'!$A$2:$B$113,2,FALSE)), "Non Cluster:")</f>
        <v>Non Cluster:</v>
      </c>
      <c r="T2981" s="106">
        <f t="shared" si="230"/>
        <v>0</v>
      </c>
      <c r="U2981" s="106">
        <f t="shared" si="232"/>
        <v>0</v>
      </c>
      <c r="V2981" s="106">
        <f t="shared" si="233"/>
        <v>0</v>
      </c>
      <c r="W2981" s="119">
        <f t="shared" si="231"/>
        <v>0</v>
      </c>
      <c r="X2981" s="106">
        <f t="shared" si="234"/>
        <v>0</v>
      </c>
    </row>
    <row r="2982" spans="1:24" ht="14">
      <c r="A2982" s="198"/>
      <c r="D2982" s="1"/>
      <c r="E2982" s="1"/>
      <c r="F2982" s="187"/>
      <c r="G2982" s="187"/>
      <c r="H2982" s="80" t="str">
        <f>IF(ISERROR(IF(ISERROR(VLOOKUP((LEFT(D2982,2)),'Fed. Agency Identifier Table'!A$2:C$63,3,FALSE)),(VLOOKUP((LEFT(D2982,1)),'Fed. Agency Identifier Table'!A$2:C$63,3,FALSE)),(VLOOKUP((LEFT(D2982,2)),'Fed. Agency Identifier Table'!A$2:C$63,3,FALSE)))),"",(IF(ISERROR(VLOOKUP((LEFT(D2982,2)),'Fed. Agency Identifier Table'!A$2:C$63,3,FALSE)),(VLOOKUP((LEFT(D2982,1)),'Fed. Agency Identifier Table'!A$2:C$63,3,FALSE)),(VLOOKUP((LEFT(D2982,2)),'Fed. Agency Identifier Table'!A$2:C$63,3,FALSE)))))</f>
        <v/>
      </c>
      <c r="I2982" s="150" t="str">
        <f>IF(ISNUMBER(SEARCH("*.unk*",D2982)),"Other Federal Awards",IF(ISERROR(VLOOKUP(D2982,'CFDA Program Titles Table'!A$2:C$2607,3,FALSE)),"",VLOOKUP(D2982,'CFDA Program Titles Table'!A$2:C$2607,3,FALSE)))</f>
        <v/>
      </c>
      <c r="J2982" s="70"/>
      <c r="K2982" s="70"/>
      <c r="L2982" s="2"/>
      <c r="M2982" s="10"/>
      <c r="N2982" s="10"/>
      <c r="R2982" s="17"/>
      <c r="S2982" s="106" t="str">
        <f>IFERROR(IF(J2982="Y", "Research And Development Programs Cluster:", VLOOKUP(D2982,'Cluster Info'!$A$2:$B$113,2,FALSE)), "Non Cluster:")</f>
        <v>Non Cluster:</v>
      </c>
      <c r="T2982" s="106">
        <f t="shared" si="230"/>
        <v>0</v>
      </c>
      <c r="U2982" s="106">
        <f t="shared" si="232"/>
        <v>0</v>
      </c>
      <c r="V2982" s="106">
        <f t="shared" si="233"/>
        <v>0</v>
      </c>
      <c r="W2982" s="119">
        <f t="shared" si="231"/>
        <v>0</v>
      </c>
      <c r="X2982" s="106">
        <f t="shared" si="234"/>
        <v>0</v>
      </c>
    </row>
    <row r="2983" spans="1:24" ht="14">
      <c r="A2983" s="198"/>
      <c r="D2983" s="1"/>
      <c r="E2983" s="1"/>
      <c r="F2983" s="187"/>
      <c r="G2983" s="187"/>
      <c r="H2983" s="80" t="str">
        <f>IF(ISERROR(IF(ISERROR(VLOOKUP((LEFT(D2983,2)),'Fed. Agency Identifier Table'!A$2:C$63,3,FALSE)),(VLOOKUP((LEFT(D2983,1)),'Fed. Agency Identifier Table'!A$2:C$63,3,FALSE)),(VLOOKUP((LEFT(D2983,2)),'Fed. Agency Identifier Table'!A$2:C$63,3,FALSE)))),"",(IF(ISERROR(VLOOKUP((LEFT(D2983,2)),'Fed. Agency Identifier Table'!A$2:C$63,3,FALSE)),(VLOOKUP((LEFT(D2983,1)),'Fed. Agency Identifier Table'!A$2:C$63,3,FALSE)),(VLOOKUP((LEFT(D2983,2)),'Fed. Agency Identifier Table'!A$2:C$63,3,FALSE)))))</f>
        <v/>
      </c>
      <c r="I2983" s="150" t="str">
        <f>IF(ISNUMBER(SEARCH("*.unk*",D2983)),"Other Federal Awards",IF(ISERROR(VLOOKUP(D2983,'CFDA Program Titles Table'!A$2:C$2607,3,FALSE)),"",VLOOKUP(D2983,'CFDA Program Titles Table'!A$2:C$2607,3,FALSE)))</f>
        <v/>
      </c>
      <c r="J2983" s="70"/>
      <c r="K2983" s="70"/>
      <c r="L2983" s="2"/>
      <c r="M2983" s="10"/>
      <c r="N2983" s="10"/>
      <c r="R2983" s="17"/>
      <c r="S2983" s="106" t="str">
        <f>IFERROR(IF(J2983="Y", "Research And Development Programs Cluster:", VLOOKUP(D2983,'Cluster Info'!$A$2:$B$113,2,FALSE)), "Non Cluster:")</f>
        <v>Non Cluster:</v>
      </c>
      <c r="T2983" s="106">
        <f t="shared" si="230"/>
        <v>0</v>
      </c>
      <c r="U2983" s="106">
        <f t="shared" si="232"/>
        <v>0</v>
      </c>
      <c r="V2983" s="106">
        <f t="shared" si="233"/>
        <v>0</v>
      </c>
      <c r="W2983" s="119">
        <f t="shared" si="231"/>
        <v>0</v>
      </c>
      <c r="X2983" s="106">
        <f t="shared" si="234"/>
        <v>0</v>
      </c>
    </row>
    <row r="2984" spans="1:24" ht="14">
      <c r="A2984" s="198"/>
      <c r="D2984" s="1"/>
      <c r="E2984" s="1"/>
      <c r="F2984" s="187"/>
      <c r="G2984" s="187"/>
      <c r="H2984" s="80" t="str">
        <f>IF(ISERROR(IF(ISERROR(VLOOKUP((LEFT(D2984,2)),'Fed. Agency Identifier Table'!A$2:C$63,3,FALSE)),(VLOOKUP((LEFT(D2984,1)),'Fed. Agency Identifier Table'!A$2:C$63,3,FALSE)),(VLOOKUP((LEFT(D2984,2)),'Fed. Agency Identifier Table'!A$2:C$63,3,FALSE)))),"",(IF(ISERROR(VLOOKUP((LEFT(D2984,2)),'Fed. Agency Identifier Table'!A$2:C$63,3,FALSE)),(VLOOKUP((LEFT(D2984,1)),'Fed. Agency Identifier Table'!A$2:C$63,3,FALSE)),(VLOOKUP((LEFT(D2984,2)),'Fed. Agency Identifier Table'!A$2:C$63,3,FALSE)))))</f>
        <v/>
      </c>
      <c r="I2984" s="150" t="str">
        <f>IF(ISNUMBER(SEARCH("*.unk*",D2984)),"Other Federal Awards",IF(ISERROR(VLOOKUP(D2984,'CFDA Program Titles Table'!A$2:C$2607,3,FALSE)),"",VLOOKUP(D2984,'CFDA Program Titles Table'!A$2:C$2607,3,FALSE)))</f>
        <v/>
      </c>
      <c r="J2984" s="70"/>
      <c r="K2984" s="70"/>
      <c r="L2984" s="2"/>
      <c r="M2984" s="10"/>
      <c r="N2984" s="10"/>
      <c r="R2984" s="17"/>
      <c r="S2984" s="106" t="str">
        <f>IFERROR(IF(J2984="Y", "Research And Development Programs Cluster:", VLOOKUP(D2984,'Cluster Info'!$A$2:$B$113,2,FALSE)), "Non Cluster:")</f>
        <v>Non Cluster:</v>
      </c>
      <c r="T2984" s="106">
        <f t="shared" si="230"/>
        <v>0</v>
      </c>
      <c r="U2984" s="106">
        <f t="shared" si="232"/>
        <v>0</v>
      </c>
      <c r="V2984" s="106">
        <f t="shared" si="233"/>
        <v>0</v>
      </c>
      <c r="W2984" s="119">
        <f t="shared" si="231"/>
        <v>0</v>
      </c>
      <c r="X2984" s="106">
        <f t="shared" si="234"/>
        <v>0</v>
      </c>
    </row>
    <row r="2985" spans="1:24" ht="14">
      <c r="A2985" s="198"/>
      <c r="D2985" s="1"/>
      <c r="E2985" s="1"/>
      <c r="F2985" s="187"/>
      <c r="G2985" s="187"/>
      <c r="H2985" s="80" t="str">
        <f>IF(ISERROR(IF(ISERROR(VLOOKUP((LEFT(D2985,2)),'Fed. Agency Identifier Table'!A$2:C$63,3,FALSE)),(VLOOKUP((LEFT(D2985,1)),'Fed. Agency Identifier Table'!A$2:C$63,3,FALSE)),(VLOOKUP((LEFT(D2985,2)),'Fed. Agency Identifier Table'!A$2:C$63,3,FALSE)))),"",(IF(ISERROR(VLOOKUP((LEFT(D2985,2)),'Fed. Agency Identifier Table'!A$2:C$63,3,FALSE)),(VLOOKUP((LEFT(D2985,1)),'Fed. Agency Identifier Table'!A$2:C$63,3,FALSE)),(VLOOKUP((LEFT(D2985,2)),'Fed. Agency Identifier Table'!A$2:C$63,3,FALSE)))))</f>
        <v/>
      </c>
      <c r="I2985" s="150" t="str">
        <f>IF(ISNUMBER(SEARCH("*.unk*",D2985)),"Other Federal Awards",IF(ISERROR(VLOOKUP(D2985,'CFDA Program Titles Table'!A$2:C$2607,3,FALSE)),"",VLOOKUP(D2985,'CFDA Program Titles Table'!A$2:C$2607,3,FALSE)))</f>
        <v/>
      </c>
      <c r="J2985" s="70"/>
      <c r="K2985" s="70"/>
      <c r="L2985" s="2"/>
      <c r="M2985" s="10"/>
      <c r="N2985" s="10"/>
      <c r="R2985" s="17"/>
      <c r="S2985" s="106" t="str">
        <f>IFERROR(IF(J2985="Y", "Research And Development Programs Cluster:", VLOOKUP(D2985,'Cluster Info'!$A$2:$B$113,2,FALSE)), "Non Cluster:")</f>
        <v>Non Cluster:</v>
      </c>
      <c r="T2985" s="106">
        <f t="shared" si="230"/>
        <v>0</v>
      </c>
      <c r="U2985" s="106">
        <f t="shared" si="232"/>
        <v>0</v>
      </c>
      <c r="V2985" s="106">
        <f t="shared" si="233"/>
        <v>0</v>
      </c>
      <c r="W2985" s="119">
        <f t="shared" si="231"/>
        <v>0</v>
      </c>
      <c r="X2985" s="106">
        <f t="shared" si="234"/>
        <v>0</v>
      </c>
    </row>
    <row r="2986" spans="1:24" ht="14">
      <c r="A2986" s="198"/>
      <c r="D2986" s="1"/>
      <c r="E2986" s="1"/>
      <c r="F2986" s="187"/>
      <c r="G2986" s="187"/>
      <c r="H2986" s="80" t="str">
        <f>IF(ISERROR(IF(ISERROR(VLOOKUP((LEFT(D2986,2)),'Fed. Agency Identifier Table'!A$2:C$63,3,FALSE)),(VLOOKUP((LEFT(D2986,1)),'Fed. Agency Identifier Table'!A$2:C$63,3,FALSE)),(VLOOKUP((LEFT(D2986,2)),'Fed. Agency Identifier Table'!A$2:C$63,3,FALSE)))),"",(IF(ISERROR(VLOOKUP((LEFT(D2986,2)),'Fed. Agency Identifier Table'!A$2:C$63,3,FALSE)),(VLOOKUP((LEFT(D2986,1)),'Fed. Agency Identifier Table'!A$2:C$63,3,FALSE)),(VLOOKUP((LEFT(D2986,2)),'Fed. Agency Identifier Table'!A$2:C$63,3,FALSE)))))</f>
        <v/>
      </c>
      <c r="I2986" s="150" t="str">
        <f>IF(ISNUMBER(SEARCH("*.unk*",D2986)),"Other Federal Awards",IF(ISERROR(VLOOKUP(D2986,'CFDA Program Titles Table'!A$2:C$2607,3,FALSE)),"",VLOOKUP(D2986,'CFDA Program Titles Table'!A$2:C$2607,3,FALSE)))</f>
        <v/>
      </c>
      <c r="J2986" s="70"/>
      <c r="K2986" s="70"/>
      <c r="L2986" s="2"/>
      <c r="M2986" s="10"/>
      <c r="N2986" s="10"/>
      <c r="R2986" s="17"/>
      <c r="S2986" s="106" t="str">
        <f>IFERROR(IF(J2986="Y", "Research And Development Programs Cluster:", VLOOKUP(D2986,'Cluster Info'!$A$2:$B$113,2,FALSE)), "Non Cluster:")</f>
        <v>Non Cluster:</v>
      </c>
      <c r="T2986" s="106">
        <f t="shared" si="230"/>
        <v>0</v>
      </c>
      <c r="U2986" s="106">
        <f t="shared" si="232"/>
        <v>0</v>
      </c>
      <c r="V2986" s="106">
        <f t="shared" si="233"/>
        <v>0</v>
      </c>
      <c r="W2986" s="119">
        <f t="shared" si="231"/>
        <v>0</v>
      </c>
      <c r="X2986" s="106">
        <f t="shared" si="234"/>
        <v>0</v>
      </c>
    </row>
    <row r="2987" spans="1:24" ht="14">
      <c r="A2987" s="198"/>
      <c r="D2987" s="1"/>
      <c r="E2987" s="1"/>
      <c r="F2987" s="187"/>
      <c r="G2987" s="187"/>
      <c r="H2987" s="80" t="str">
        <f>IF(ISERROR(IF(ISERROR(VLOOKUP((LEFT(D2987,2)),'Fed. Agency Identifier Table'!A$2:C$63,3,FALSE)),(VLOOKUP((LEFT(D2987,1)),'Fed. Agency Identifier Table'!A$2:C$63,3,FALSE)),(VLOOKUP((LEFT(D2987,2)),'Fed. Agency Identifier Table'!A$2:C$63,3,FALSE)))),"",(IF(ISERROR(VLOOKUP((LEFT(D2987,2)),'Fed. Agency Identifier Table'!A$2:C$63,3,FALSE)),(VLOOKUP((LEFT(D2987,1)),'Fed. Agency Identifier Table'!A$2:C$63,3,FALSE)),(VLOOKUP((LEFT(D2987,2)),'Fed. Agency Identifier Table'!A$2:C$63,3,FALSE)))))</f>
        <v/>
      </c>
      <c r="I2987" s="150" t="str">
        <f>IF(ISNUMBER(SEARCH("*.unk*",D2987)),"Other Federal Awards",IF(ISERROR(VLOOKUP(D2987,'CFDA Program Titles Table'!A$2:C$2607,3,FALSE)),"",VLOOKUP(D2987,'CFDA Program Titles Table'!A$2:C$2607,3,FALSE)))</f>
        <v/>
      </c>
      <c r="J2987" s="70"/>
      <c r="K2987" s="70"/>
      <c r="L2987" s="2"/>
      <c r="M2987" s="10"/>
      <c r="N2987" s="10"/>
      <c r="R2987" s="17"/>
      <c r="S2987" s="106" t="str">
        <f>IFERROR(IF(J2987="Y", "Research And Development Programs Cluster:", VLOOKUP(D2987,'Cluster Info'!$A$2:$B$113,2,FALSE)), "Non Cluster:")</f>
        <v>Non Cluster:</v>
      </c>
      <c r="T2987" s="106">
        <f t="shared" si="230"/>
        <v>0</v>
      </c>
      <c r="U2987" s="106">
        <f t="shared" si="232"/>
        <v>0</v>
      </c>
      <c r="V2987" s="106">
        <f t="shared" si="233"/>
        <v>0</v>
      </c>
      <c r="W2987" s="119">
        <f t="shared" si="231"/>
        <v>0</v>
      </c>
      <c r="X2987" s="106">
        <f t="shared" si="234"/>
        <v>0</v>
      </c>
    </row>
    <row r="2988" spans="1:24" ht="14">
      <c r="A2988" s="198"/>
      <c r="D2988" s="1"/>
      <c r="E2988" s="1"/>
      <c r="F2988" s="187"/>
      <c r="G2988" s="187"/>
      <c r="H2988" s="80" t="str">
        <f>IF(ISERROR(IF(ISERROR(VLOOKUP((LEFT(D2988,2)),'Fed. Agency Identifier Table'!A$2:C$63,3,FALSE)),(VLOOKUP((LEFT(D2988,1)),'Fed. Agency Identifier Table'!A$2:C$63,3,FALSE)),(VLOOKUP((LEFT(D2988,2)),'Fed. Agency Identifier Table'!A$2:C$63,3,FALSE)))),"",(IF(ISERROR(VLOOKUP((LEFT(D2988,2)),'Fed. Agency Identifier Table'!A$2:C$63,3,FALSE)),(VLOOKUP((LEFT(D2988,1)),'Fed. Agency Identifier Table'!A$2:C$63,3,FALSE)),(VLOOKUP((LEFT(D2988,2)),'Fed. Agency Identifier Table'!A$2:C$63,3,FALSE)))))</f>
        <v/>
      </c>
      <c r="I2988" s="150" t="str">
        <f>IF(ISNUMBER(SEARCH("*.unk*",D2988)),"Other Federal Awards",IF(ISERROR(VLOOKUP(D2988,'CFDA Program Titles Table'!A$2:C$2607,3,FALSE)),"",VLOOKUP(D2988,'CFDA Program Titles Table'!A$2:C$2607,3,FALSE)))</f>
        <v/>
      </c>
      <c r="J2988" s="70"/>
      <c r="K2988" s="70"/>
      <c r="L2988" s="2"/>
      <c r="M2988" s="10"/>
      <c r="N2988" s="10"/>
      <c r="R2988" s="17"/>
      <c r="S2988" s="106" t="str">
        <f>IFERROR(IF(J2988="Y", "Research And Development Programs Cluster:", VLOOKUP(D2988,'Cluster Info'!$A$2:$B$113,2,FALSE)), "Non Cluster:")</f>
        <v>Non Cluster:</v>
      </c>
      <c r="T2988" s="106">
        <f t="shared" si="230"/>
        <v>0</v>
      </c>
      <c r="U2988" s="106">
        <f t="shared" si="232"/>
        <v>0</v>
      </c>
      <c r="V2988" s="106">
        <f t="shared" si="233"/>
        <v>0</v>
      </c>
      <c r="W2988" s="119">
        <f t="shared" si="231"/>
        <v>0</v>
      </c>
      <c r="X2988" s="106">
        <f t="shared" si="234"/>
        <v>0</v>
      </c>
    </row>
    <row r="2989" spans="1:24" ht="14">
      <c r="A2989" s="198"/>
      <c r="D2989" s="1"/>
      <c r="E2989" s="1"/>
      <c r="F2989" s="187"/>
      <c r="G2989" s="187"/>
      <c r="H2989" s="80" t="str">
        <f>IF(ISERROR(IF(ISERROR(VLOOKUP((LEFT(D2989,2)),'Fed. Agency Identifier Table'!A$2:C$63,3,FALSE)),(VLOOKUP((LEFT(D2989,1)),'Fed. Agency Identifier Table'!A$2:C$63,3,FALSE)),(VLOOKUP((LEFT(D2989,2)),'Fed. Agency Identifier Table'!A$2:C$63,3,FALSE)))),"",(IF(ISERROR(VLOOKUP((LEFT(D2989,2)),'Fed. Agency Identifier Table'!A$2:C$63,3,FALSE)),(VLOOKUP((LEFT(D2989,1)),'Fed. Agency Identifier Table'!A$2:C$63,3,FALSE)),(VLOOKUP((LEFT(D2989,2)),'Fed. Agency Identifier Table'!A$2:C$63,3,FALSE)))))</f>
        <v/>
      </c>
      <c r="I2989" s="150" t="str">
        <f>IF(ISNUMBER(SEARCH("*.unk*",D2989)),"Other Federal Awards",IF(ISERROR(VLOOKUP(D2989,'CFDA Program Titles Table'!A$2:C$2607,3,FALSE)),"",VLOOKUP(D2989,'CFDA Program Titles Table'!A$2:C$2607,3,FALSE)))</f>
        <v/>
      </c>
      <c r="J2989" s="70"/>
      <c r="K2989" s="70"/>
      <c r="L2989" s="2"/>
      <c r="M2989" s="10"/>
      <c r="N2989" s="10"/>
      <c r="R2989" s="17"/>
      <c r="S2989" s="106" t="str">
        <f>IFERROR(IF(J2989="Y", "Research And Development Programs Cluster:", VLOOKUP(D2989,'Cluster Info'!$A$2:$B$113,2,FALSE)), "Non Cluster:")</f>
        <v>Non Cluster:</v>
      </c>
      <c r="T2989" s="106">
        <f t="shared" si="230"/>
        <v>0</v>
      </c>
      <c r="U2989" s="106">
        <f t="shared" si="232"/>
        <v>0</v>
      </c>
      <c r="V2989" s="106">
        <f t="shared" si="233"/>
        <v>0</v>
      </c>
      <c r="W2989" s="119">
        <f t="shared" si="231"/>
        <v>0</v>
      </c>
      <c r="X2989" s="106">
        <f t="shared" si="234"/>
        <v>0</v>
      </c>
    </row>
    <row r="2990" spans="1:24" ht="14">
      <c r="A2990" s="198"/>
      <c r="D2990" s="1"/>
      <c r="E2990" s="1"/>
      <c r="F2990" s="187"/>
      <c r="G2990" s="187"/>
      <c r="H2990" s="80" t="str">
        <f>IF(ISERROR(IF(ISERROR(VLOOKUP((LEFT(D2990,2)),'Fed. Agency Identifier Table'!A$2:C$63,3,FALSE)),(VLOOKUP((LEFT(D2990,1)),'Fed. Agency Identifier Table'!A$2:C$63,3,FALSE)),(VLOOKUP((LEFT(D2990,2)),'Fed. Agency Identifier Table'!A$2:C$63,3,FALSE)))),"",(IF(ISERROR(VLOOKUP((LEFT(D2990,2)),'Fed. Agency Identifier Table'!A$2:C$63,3,FALSE)),(VLOOKUP((LEFT(D2990,1)),'Fed. Agency Identifier Table'!A$2:C$63,3,FALSE)),(VLOOKUP((LEFT(D2990,2)),'Fed. Agency Identifier Table'!A$2:C$63,3,FALSE)))))</f>
        <v/>
      </c>
      <c r="I2990" s="150" t="str">
        <f>IF(ISNUMBER(SEARCH("*.unk*",D2990)),"Other Federal Awards",IF(ISERROR(VLOOKUP(D2990,'CFDA Program Titles Table'!A$2:C$2607,3,FALSE)),"",VLOOKUP(D2990,'CFDA Program Titles Table'!A$2:C$2607,3,FALSE)))</f>
        <v/>
      </c>
      <c r="J2990" s="70"/>
      <c r="K2990" s="70"/>
      <c r="L2990" s="2"/>
      <c r="M2990" s="10"/>
      <c r="N2990" s="10"/>
      <c r="R2990" s="17"/>
      <c r="S2990" s="106" t="str">
        <f>IFERROR(IF(J2990="Y", "Research And Development Programs Cluster:", VLOOKUP(D2990,'Cluster Info'!$A$2:$B$113,2,FALSE)), "Non Cluster:")</f>
        <v>Non Cluster:</v>
      </c>
      <c r="T2990" s="106">
        <f t="shared" si="230"/>
        <v>0</v>
      </c>
      <c r="U2990" s="106">
        <f t="shared" si="232"/>
        <v>0</v>
      </c>
      <c r="V2990" s="106">
        <f t="shared" si="233"/>
        <v>0</v>
      </c>
      <c r="W2990" s="119">
        <f t="shared" si="231"/>
        <v>0</v>
      </c>
      <c r="X2990" s="106">
        <f t="shared" si="234"/>
        <v>0</v>
      </c>
    </row>
    <row r="2991" spans="1:24" ht="14">
      <c r="A2991" s="198"/>
      <c r="D2991" s="1"/>
      <c r="E2991" s="1"/>
      <c r="F2991" s="187"/>
      <c r="G2991" s="187"/>
      <c r="H2991" s="80" t="str">
        <f>IF(ISERROR(IF(ISERROR(VLOOKUP((LEFT(D2991,2)),'Fed. Agency Identifier Table'!A$2:C$63,3,FALSE)),(VLOOKUP((LEFT(D2991,1)),'Fed. Agency Identifier Table'!A$2:C$63,3,FALSE)),(VLOOKUP((LEFT(D2991,2)),'Fed. Agency Identifier Table'!A$2:C$63,3,FALSE)))),"",(IF(ISERROR(VLOOKUP((LEFT(D2991,2)),'Fed. Agency Identifier Table'!A$2:C$63,3,FALSE)),(VLOOKUP((LEFT(D2991,1)),'Fed. Agency Identifier Table'!A$2:C$63,3,FALSE)),(VLOOKUP((LEFT(D2991,2)),'Fed. Agency Identifier Table'!A$2:C$63,3,FALSE)))))</f>
        <v/>
      </c>
      <c r="I2991" s="150" t="str">
        <f>IF(ISNUMBER(SEARCH("*.unk*",D2991)),"Other Federal Awards",IF(ISERROR(VLOOKUP(D2991,'CFDA Program Titles Table'!A$2:C$2607,3,FALSE)),"",VLOOKUP(D2991,'CFDA Program Titles Table'!A$2:C$2607,3,FALSE)))</f>
        <v/>
      </c>
      <c r="J2991" s="70"/>
      <c r="K2991" s="70"/>
      <c r="L2991" s="2"/>
      <c r="M2991" s="10"/>
      <c r="N2991" s="10"/>
      <c r="R2991" s="17"/>
      <c r="S2991" s="106" t="str">
        <f>IFERROR(IF(J2991="Y", "Research And Development Programs Cluster:", VLOOKUP(D2991,'Cluster Info'!$A$2:$B$113,2,FALSE)), "Non Cluster:")</f>
        <v>Non Cluster:</v>
      </c>
      <c r="T2991" s="106">
        <f t="shared" si="230"/>
        <v>0</v>
      </c>
      <c r="U2991" s="106">
        <f t="shared" si="232"/>
        <v>0</v>
      </c>
      <c r="V2991" s="106">
        <f t="shared" si="233"/>
        <v>0</v>
      </c>
      <c r="W2991" s="119">
        <f t="shared" si="231"/>
        <v>0</v>
      </c>
      <c r="X2991" s="106">
        <f t="shared" si="234"/>
        <v>0</v>
      </c>
    </row>
    <row r="2992" spans="1:24" ht="14">
      <c r="A2992" s="198"/>
      <c r="D2992" s="1"/>
      <c r="E2992" s="1"/>
      <c r="F2992" s="187"/>
      <c r="G2992" s="187"/>
      <c r="H2992" s="80" t="str">
        <f>IF(ISERROR(IF(ISERROR(VLOOKUP((LEFT(D2992,2)),'Fed. Agency Identifier Table'!A$2:C$63,3,FALSE)),(VLOOKUP((LEFT(D2992,1)),'Fed. Agency Identifier Table'!A$2:C$63,3,FALSE)),(VLOOKUP((LEFT(D2992,2)),'Fed. Agency Identifier Table'!A$2:C$63,3,FALSE)))),"",(IF(ISERROR(VLOOKUP((LEFT(D2992,2)),'Fed. Agency Identifier Table'!A$2:C$63,3,FALSE)),(VLOOKUP((LEFT(D2992,1)),'Fed. Agency Identifier Table'!A$2:C$63,3,FALSE)),(VLOOKUP((LEFT(D2992,2)),'Fed. Agency Identifier Table'!A$2:C$63,3,FALSE)))))</f>
        <v/>
      </c>
      <c r="I2992" s="150" t="str">
        <f>IF(ISNUMBER(SEARCH("*.unk*",D2992)),"Other Federal Awards",IF(ISERROR(VLOOKUP(D2992,'CFDA Program Titles Table'!A$2:C$2607,3,FALSE)),"",VLOOKUP(D2992,'CFDA Program Titles Table'!A$2:C$2607,3,FALSE)))</f>
        <v/>
      </c>
      <c r="J2992" s="70"/>
      <c r="K2992" s="70"/>
      <c r="L2992" s="2"/>
      <c r="M2992" s="10"/>
      <c r="N2992" s="10"/>
      <c r="R2992" s="17"/>
      <c r="S2992" s="106" t="str">
        <f>IFERROR(IF(J2992="Y", "Research And Development Programs Cluster:", VLOOKUP(D2992,'Cluster Info'!$A$2:$B$113,2,FALSE)), "Non Cluster:")</f>
        <v>Non Cluster:</v>
      </c>
      <c r="T2992" s="106">
        <f t="shared" si="230"/>
        <v>0</v>
      </c>
      <c r="U2992" s="106">
        <f t="shared" si="232"/>
        <v>0</v>
      </c>
      <c r="V2992" s="106">
        <f t="shared" si="233"/>
        <v>0</v>
      </c>
      <c r="W2992" s="119">
        <f t="shared" si="231"/>
        <v>0</v>
      </c>
      <c r="X2992" s="106">
        <f t="shared" si="234"/>
        <v>0</v>
      </c>
    </row>
    <row r="2993" spans="1:24" ht="14">
      <c r="A2993" s="198"/>
      <c r="D2993" s="1"/>
      <c r="E2993" s="1"/>
      <c r="F2993" s="187"/>
      <c r="G2993" s="187"/>
      <c r="H2993" s="80" t="str">
        <f>IF(ISERROR(IF(ISERROR(VLOOKUP((LEFT(D2993,2)),'Fed. Agency Identifier Table'!A$2:C$63,3,FALSE)),(VLOOKUP((LEFT(D2993,1)),'Fed. Agency Identifier Table'!A$2:C$63,3,FALSE)),(VLOOKUP((LEFT(D2993,2)),'Fed. Agency Identifier Table'!A$2:C$63,3,FALSE)))),"",(IF(ISERROR(VLOOKUP((LEFT(D2993,2)),'Fed. Agency Identifier Table'!A$2:C$63,3,FALSE)),(VLOOKUP((LEFT(D2993,1)),'Fed. Agency Identifier Table'!A$2:C$63,3,FALSE)),(VLOOKUP((LEFT(D2993,2)),'Fed. Agency Identifier Table'!A$2:C$63,3,FALSE)))))</f>
        <v/>
      </c>
      <c r="I2993" s="150" t="str">
        <f>IF(ISNUMBER(SEARCH("*.unk*",D2993)),"Other Federal Awards",IF(ISERROR(VLOOKUP(D2993,'CFDA Program Titles Table'!A$2:C$2607,3,FALSE)),"",VLOOKUP(D2993,'CFDA Program Titles Table'!A$2:C$2607,3,FALSE)))</f>
        <v/>
      </c>
      <c r="J2993" s="70"/>
      <c r="K2993" s="70"/>
      <c r="L2993" s="2"/>
      <c r="M2993" s="10"/>
      <c r="N2993" s="10"/>
      <c r="R2993" s="17"/>
      <c r="S2993" s="106" t="str">
        <f>IFERROR(IF(J2993="Y", "Research And Development Programs Cluster:", VLOOKUP(D2993,'Cluster Info'!$A$2:$B$113,2,FALSE)), "Non Cluster:")</f>
        <v>Non Cluster:</v>
      </c>
      <c r="T2993" s="106">
        <f t="shared" si="230"/>
        <v>0</v>
      </c>
      <c r="U2993" s="106">
        <f t="shared" si="232"/>
        <v>0</v>
      </c>
      <c r="V2993" s="106">
        <f t="shared" si="233"/>
        <v>0</v>
      </c>
      <c r="W2993" s="119">
        <f t="shared" si="231"/>
        <v>0</v>
      </c>
      <c r="X2993" s="106">
        <f t="shared" si="234"/>
        <v>0</v>
      </c>
    </row>
    <row r="2994" spans="1:24" ht="14">
      <c r="A2994" s="198"/>
      <c r="D2994" s="1"/>
      <c r="E2994" s="1"/>
      <c r="F2994" s="187"/>
      <c r="G2994" s="187"/>
      <c r="H2994" s="80" t="str">
        <f>IF(ISERROR(IF(ISERROR(VLOOKUP((LEFT(D2994,2)),'Fed. Agency Identifier Table'!A$2:C$63,3,FALSE)),(VLOOKUP((LEFT(D2994,1)),'Fed. Agency Identifier Table'!A$2:C$63,3,FALSE)),(VLOOKUP((LEFT(D2994,2)),'Fed. Agency Identifier Table'!A$2:C$63,3,FALSE)))),"",(IF(ISERROR(VLOOKUP((LEFT(D2994,2)),'Fed. Agency Identifier Table'!A$2:C$63,3,FALSE)),(VLOOKUP((LEFT(D2994,1)),'Fed. Agency Identifier Table'!A$2:C$63,3,FALSE)),(VLOOKUP((LEFT(D2994,2)),'Fed. Agency Identifier Table'!A$2:C$63,3,FALSE)))))</f>
        <v/>
      </c>
      <c r="I2994" s="150" t="str">
        <f>IF(ISNUMBER(SEARCH("*.unk*",D2994)),"Other Federal Awards",IF(ISERROR(VLOOKUP(D2994,'CFDA Program Titles Table'!A$2:C$2607,3,FALSE)),"",VLOOKUP(D2994,'CFDA Program Titles Table'!A$2:C$2607,3,FALSE)))</f>
        <v/>
      </c>
      <c r="J2994" s="70"/>
      <c r="K2994" s="70"/>
      <c r="L2994" s="2"/>
      <c r="M2994" s="10"/>
      <c r="N2994" s="10"/>
      <c r="R2994" s="17"/>
      <c r="S2994" s="106" t="str">
        <f>IFERROR(IF(J2994="Y", "Research And Development Programs Cluster:", VLOOKUP(D2994,'Cluster Info'!$A$2:$B$113,2,FALSE)), "Non Cluster:")</f>
        <v>Non Cluster:</v>
      </c>
      <c r="T2994" s="106">
        <f t="shared" si="230"/>
        <v>0</v>
      </c>
      <c r="U2994" s="106">
        <f t="shared" si="232"/>
        <v>0</v>
      </c>
      <c r="V2994" s="106">
        <f t="shared" si="233"/>
        <v>0</v>
      </c>
      <c r="W2994" s="119">
        <f t="shared" si="231"/>
        <v>0</v>
      </c>
      <c r="X2994" s="106">
        <f t="shared" si="234"/>
        <v>0</v>
      </c>
    </row>
    <row r="2995" spans="1:24" ht="14">
      <c r="A2995" s="198"/>
      <c r="D2995" s="1"/>
      <c r="E2995" s="1"/>
      <c r="F2995" s="187"/>
      <c r="G2995" s="187"/>
      <c r="H2995" s="80" t="str">
        <f>IF(ISERROR(IF(ISERROR(VLOOKUP((LEFT(D2995,2)),'Fed. Agency Identifier Table'!A$2:C$63,3,FALSE)),(VLOOKUP((LEFT(D2995,1)),'Fed. Agency Identifier Table'!A$2:C$63,3,FALSE)),(VLOOKUP((LEFT(D2995,2)),'Fed. Agency Identifier Table'!A$2:C$63,3,FALSE)))),"",(IF(ISERROR(VLOOKUP((LEFT(D2995,2)),'Fed. Agency Identifier Table'!A$2:C$63,3,FALSE)),(VLOOKUP((LEFT(D2995,1)),'Fed. Agency Identifier Table'!A$2:C$63,3,FALSE)),(VLOOKUP((LEFT(D2995,2)),'Fed. Agency Identifier Table'!A$2:C$63,3,FALSE)))))</f>
        <v/>
      </c>
      <c r="I2995" s="150" t="str">
        <f>IF(ISNUMBER(SEARCH("*.unk*",D2995)),"Other Federal Awards",IF(ISERROR(VLOOKUP(D2995,'CFDA Program Titles Table'!A$2:C$2607,3,FALSE)),"",VLOOKUP(D2995,'CFDA Program Titles Table'!A$2:C$2607,3,FALSE)))</f>
        <v/>
      </c>
      <c r="J2995" s="70"/>
      <c r="K2995" s="70"/>
      <c r="L2995" s="2"/>
      <c r="M2995" s="10"/>
      <c r="N2995" s="10"/>
      <c r="R2995" s="17"/>
      <c r="S2995" s="106" t="str">
        <f>IFERROR(IF(J2995="Y", "Research And Development Programs Cluster:", VLOOKUP(D2995,'Cluster Info'!$A$2:$B$113,2,FALSE)), "Non Cluster:")</f>
        <v>Non Cluster:</v>
      </c>
      <c r="T2995" s="106">
        <f t="shared" si="230"/>
        <v>0</v>
      </c>
      <c r="U2995" s="106">
        <f t="shared" si="232"/>
        <v>0</v>
      </c>
      <c r="V2995" s="106">
        <f t="shared" si="233"/>
        <v>0</v>
      </c>
      <c r="W2995" s="119">
        <f t="shared" si="231"/>
        <v>0</v>
      </c>
      <c r="X2995" s="106">
        <f t="shared" si="234"/>
        <v>0</v>
      </c>
    </row>
    <row r="2996" spans="1:24" ht="14">
      <c r="A2996" s="198"/>
      <c r="D2996" s="1"/>
      <c r="E2996" s="1"/>
      <c r="F2996" s="187"/>
      <c r="G2996" s="187"/>
      <c r="H2996" s="80" t="str">
        <f>IF(ISERROR(IF(ISERROR(VLOOKUP((LEFT(D2996,2)),'Fed. Agency Identifier Table'!A$2:C$63,3,FALSE)),(VLOOKUP((LEFT(D2996,1)),'Fed. Agency Identifier Table'!A$2:C$63,3,FALSE)),(VLOOKUP((LEFT(D2996,2)),'Fed. Agency Identifier Table'!A$2:C$63,3,FALSE)))),"",(IF(ISERROR(VLOOKUP((LEFT(D2996,2)),'Fed. Agency Identifier Table'!A$2:C$63,3,FALSE)),(VLOOKUP((LEFT(D2996,1)),'Fed. Agency Identifier Table'!A$2:C$63,3,FALSE)),(VLOOKUP((LEFT(D2996,2)),'Fed. Agency Identifier Table'!A$2:C$63,3,FALSE)))))</f>
        <v/>
      </c>
      <c r="I2996" s="150" t="str">
        <f>IF(ISNUMBER(SEARCH("*.unk*",D2996)),"Other Federal Awards",IF(ISERROR(VLOOKUP(D2996,'CFDA Program Titles Table'!A$2:C$2607,3,FALSE)),"",VLOOKUP(D2996,'CFDA Program Titles Table'!A$2:C$2607,3,FALSE)))</f>
        <v/>
      </c>
      <c r="J2996" s="70"/>
      <c r="K2996" s="70"/>
      <c r="L2996" s="2"/>
      <c r="M2996" s="10"/>
      <c r="N2996" s="10"/>
      <c r="R2996" s="17"/>
      <c r="S2996" s="106" t="str">
        <f>IFERROR(IF(J2996="Y", "Research And Development Programs Cluster:", VLOOKUP(D2996,'Cluster Info'!$A$2:$B$113,2,FALSE)), "Non Cluster:")</f>
        <v>Non Cluster:</v>
      </c>
      <c r="T2996" s="106">
        <f t="shared" si="230"/>
        <v>0</v>
      </c>
      <c r="U2996" s="106">
        <f t="shared" si="232"/>
        <v>0</v>
      </c>
      <c r="V2996" s="106">
        <f t="shared" si="233"/>
        <v>0</v>
      </c>
      <c r="W2996" s="119">
        <f t="shared" si="231"/>
        <v>0</v>
      </c>
      <c r="X2996" s="106">
        <f t="shared" si="234"/>
        <v>0</v>
      </c>
    </row>
    <row r="2997" spans="1:24" ht="14">
      <c r="A2997" s="198"/>
      <c r="D2997" s="1"/>
      <c r="E2997" s="1"/>
      <c r="F2997" s="187"/>
      <c r="G2997" s="187"/>
      <c r="H2997" s="80" t="str">
        <f>IF(ISERROR(IF(ISERROR(VLOOKUP((LEFT(D2997,2)),'Fed. Agency Identifier Table'!A$2:C$63,3,FALSE)),(VLOOKUP((LEFT(D2997,1)),'Fed. Agency Identifier Table'!A$2:C$63,3,FALSE)),(VLOOKUP((LEFT(D2997,2)),'Fed. Agency Identifier Table'!A$2:C$63,3,FALSE)))),"",(IF(ISERROR(VLOOKUP((LEFT(D2997,2)),'Fed. Agency Identifier Table'!A$2:C$63,3,FALSE)),(VLOOKUP((LEFT(D2997,1)),'Fed. Agency Identifier Table'!A$2:C$63,3,FALSE)),(VLOOKUP((LEFT(D2997,2)),'Fed. Agency Identifier Table'!A$2:C$63,3,FALSE)))))</f>
        <v/>
      </c>
      <c r="I2997" s="150" t="str">
        <f>IF(ISNUMBER(SEARCH("*.unk*",D2997)),"Other Federal Awards",IF(ISERROR(VLOOKUP(D2997,'CFDA Program Titles Table'!A$2:C$2607,3,FALSE)),"",VLOOKUP(D2997,'CFDA Program Titles Table'!A$2:C$2607,3,FALSE)))</f>
        <v/>
      </c>
      <c r="J2997" s="70"/>
      <c r="K2997" s="70"/>
      <c r="L2997" s="2"/>
      <c r="M2997" s="10"/>
      <c r="N2997" s="10"/>
      <c r="R2997" s="17"/>
      <c r="S2997" s="106" t="str">
        <f>IFERROR(IF(J2997="Y", "Research And Development Programs Cluster:", VLOOKUP(D2997,'Cluster Info'!$A$2:$B$113,2,FALSE)), "Non Cluster:")</f>
        <v>Non Cluster:</v>
      </c>
      <c r="T2997" s="106">
        <f t="shared" si="230"/>
        <v>0</v>
      </c>
      <c r="U2997" s="106">
        <f t="shared" si="232"/>
        <v>0</v>
      </c>
      <c r="V2997" s="106">
        <f t="shared" si="233"/>
        <v>0</v>
      </c>
      <c r="W2997" s="119">
        <f t="shared" si="231"/>
        <v>0</v>
      </c>
      <c r="X2997" s="106">
        <f t="shared" si="234"/>
        <v>0</v>
      </c>
    </row>
    <row r="2998" spans="1:24" ht="14">
      <c r="A2998" s="198"/>
      <c r="D2998" s="1"/>
      <c r="E2998" s="1"/>
      <c r="F2998" s="187"/>
      <c r="G2998" s="187"/>
      <c r="H2998" s="80" t="str">
        <f>IF(ISERROR(IF(ISERROR(VLOOKUP((LEFT(D2998,2)),'Fed. Agency Identifier Table'!A$2:C$63,3,FALSE)),(VLOOKUP((LEFT(D2998,1)),'Fed. Agency Identifier Table'!A$2:C$63,3,FALSE)),(VLOOKUP((LEFT(D2998,2)),'Fed. Agency Identifier Table'!A$2:C$63,3,FALSE)))),"",(IF(ISERROR(VLOOKUP((LEFT(D2998,2)),'Fed. Agency Identifier Table'!A$2:C$63,3,FALSE)),(VLOOKUP((LEFT(D2998,1)),'Fed. Agency Identifier Table'!A$2:C$63,3,FALSE)),(VLOOKUP((LEFT(D2998,2)),'Fed. Agency Identifier Table'!A$2:C$63,3,FALSE)))))</f>
        <v/>
      </c>
      <c r="I2998" s="150" t="str">
        <f>IF(ISNUMBER(SEARCH("*.unk*",D2998)),"Other Federal Awards",IF(ISERROR(VLOOKUP(D2998,'CFDA Program Titles Table'!A$2:C$2607,3,FALSE)),"",VLOOKUP(D2998,'CFDA Program Titles Table'!A$2:C$2607,3,FALSE)))</f>
        <v/>
      </c>
      <c r="J2998" s="70"/>
      <c r="K2998" s="70"/>
      <c r="L2998" s="2"/>
      <c r="M2998" s="10"/>
      <c r="N2998" s="10"/>
      <c r="R2998" s="17"/>
      <c r="S2998" s="106" t="str">
        <f>IFERROR(IF(J2998="Y", "Research And Development Programs Cluster:", VLOOKUP(D2998,'Cluster Info'!$A$2:$B$113,2,FALSE)), "Non Cluster:")</f>
        <v>Non Cluster:</v>
      </c>
      <c r="T2998" s="106">
        <f t="shared" si="230"/>
        <v>0</v>
      </c>
      <c r="U2998" s="106">
        <f t="shared" si="232"/>
        <v>0</v>
      </c>
      <c r="V2998" s="106">
        <f t="shared" si="233"/>
        <v>0</v>
      </c>
      <c r="W2998" s="119">
        <f t="shared" si="231"/>
        <v>0</v>
      </c>
      <c r="X2998" s="106">
        <f t="shared" si="234"/>
        <v>0</v>
      </c>
    </row>
    <row r="2999" spans="1:24" ht="14">
      <c r="A2999" s="198"/>
      <c r="D2999" s="1"/>
      <c r="E2999" s="1"/>
      <c r="F2999" s="187"/>
      <c r="G2999" s="187"/>
      <c r="H2999" s="80" t="str">
        <f>IF(ISERROR(IF(ISERROR(VLOOKUP((LEFT(D2999,2)),'Fed. Agency Identifier Table'!A$2:C$63,3,FALSE)),(VLOOKUP((LEFT(D2999,1)),'Fed. Agency Identifier Table'!A$2:C$63,3,FALSE)),(VLOOKUP((LEFT(D2999,2)),'Fed. Agency Identifier Table'!A$2:C$63,3,FALSE)))),"",(IF(ISERROR(VLOOKUP((LEFT(D2999,2)),'Fed. Agency Identifier Table'!A$2:C$63,3,FALSE)),(VLOOKUP((LEFT(D2999,1)),'Fed. Agency Identifier Table'!A$2:C$63,3,FALSE)),(VLOOKUP((LEFT(D2999,2)),'Fed. Agency Identifier Table'!A$2:C$63,3,FALSE)))))</f>
        <v/>
      </c>
      <c r="I2999" s="150" t="str">
        <f>IF(ISNUMBER(SEARCH("*.unk*",D2999)),"Other Federal Awards",IF(ISERROR(VLOOKUP(D2999,'CFDA Program Titles Table'!A$2:C$2607,3,FALSE)),"",VLOOKUP(D2999,'CFDA Program Titles Table'!A$2:C$2607,3,FALSE)))</f>
        <v/>
      </c>
      <c r="J2999" s="70"/>
      <c r="K2999" s="70"/>
      <c r="L2999" s="2"/>
      <c r="M2999" s="10"/>
      <c r="N2999" s="10"/>
      <c r="R2999" s="17"/>
      <c r="S2999" s="106" t="str">
        <f>IFERROR(IF(J2999="Y", "Research And Development Programs Cluster:", VLOOKUP(D2999,'Cluster Info'!$A$2:$B$113,2,FALSE)), "Non Cluster:")</f>
        <v>Non Cluster:</v>
      </c>
      <c r="T2999" s="106">
        <f t="shared" si="230"/>
        <v>0</v>
      </c>
      <c r="U2999" s="106">
        <f t="shared" si="232"/>
        <v>0</v>
      </c>
      <c r="V2999" s="106">
        <f t="shared" si="233"/>
        <v>0</v>
      </c>
      <c r="W2999" s="119">
        <f t="shared" si="231"/>
        <v>0</v>
      </c>
      <c r="X2999" s="106">
        <f t="shared" si="234"/>
        <v>0</v>
      </c>
    </row>
    <row r="3000" spans="1:24" ht="14">
      <c r="A3000" s="198"/>
      <c r="D3000" s="1"/>
      <c r="E3000" s="1"/>
      <c r="F3000" s="187"/>
      <c r="G3000" s="187"/>
      <c r="H3000" s="80" t="str">
        <f>IF(ISERROR(IF(ISERROR(VLOOKUP((LEFT(D3000,2)),'Fed. Agency Identifier Table'!A$2:C$63,3,FALSE)),(VLOOKUP((LEFT(D3000,1)),'Fed. Agency Identifier Table'!A$2:C$63,3,FALSE)),(VLOOKUP((LEFT(D3000,2)),'Fed. Agency Identifier Table'!A$2:C$63,3,FALSE)))),"",(IF(ISERROR(VLOOKUP((LEFT(D3000,2)),'Fed. Agency Identifier Table'!A$2:C$63,3,FALSE)),(VLOOKUP((LEFT(D3000,1)),'Fed. Agency Identifier Table'!A$2:C$63,3,FALSE)),(VLOOKUP((LEFT(D3000,2)),'Fed. Agency Identifier Table'!A$2:C$63,3,FALSE)))))</f>
        <v/>
      </c>
      <c r="I3000" s="150" t="str">
        <f>IF(ISNUMBER(SEARCH("*.unk*",D3000)),"Other Federal Awards",IF(ISERROR(VLOOKUP(D3000,'CFDA Program Titles Table'!A$2:C$2607,3,FALSE)),"",VLOOKUP(D3000,'CFDA Program Titles Table'!A$2:C$2607,3,FALSE)))</f>
        <v/>
      </c>
      <c r="J3000" s="70"/>
      <c r="K3000" s="70"/>
      <c r="L3000" s="2"/>
      <c r="M3000" s="10"/>
      <c r="N3000" s="10"/>
      <c r="S3000" s="106" t="str">
        <f>IFERROR(IF(J3000="Y", "Research And Development Programs Cluster:", VLOOKUP(D3000,'Cluster Info'!$A$2:$B$113,2,FALSE)), "Non Cluster:")</f>
        <v>Non Cluster:</v>
      </c>
      <c r="T3000" s="106">
        <f t="shared" si="230"/>
        <v>0</v>
      </c>
      <c r="U3000" s="106">
        <f t="shared" si="232"/>
        <v>0</v>
      </c>
      <c r="V3000" s="106">
        <f t="shared" si="233"/>
        <v>0</v>
      </c>
      <c r="W3000" s="119">
        <f t="shared" si="231"/>
        <v>0</v>
      </c>
      <c r="X3000" s="106">
        <f t="shared" si="234"/>
        <v>0</v>
      </c>
    </row>
    <row r="3001" spans="1:24" ht="14">
      <c r="A3001" s="198"/>
      <c r="D3001" s="1"/>
      <c r="E3001" s="1"/>
      <c r="F3001" s="187"/>
      <c r="G3001" s="187"/>
      <c r="H3001" s="80" t="str">
        <f>IF(ISERROR(IF(ISERROR(VLOOKUP((LEFT(D3001,2)),'Fed. Agency Identifier Table'!A$2:C$63,3,FALSE)),(VLOOKUP((LEFT(D3001,1)),'Fed. Agency Identifier Table'!A$2:C$63,3,FALSE)),(VLOOKUP((LEFT(D3001,2)),'Fed. Agency Identifier Table'!A$2:C$63,3,FALSE)))),"",(IF(ISERROR(VLOOKUP((LEFT(D3001,2)),'Fed. Agency Identifier Table'!A$2:C$63,3,FALSE)),(VLOOKUP((LEFT(D3001,1)),'Fed. Agency Identifier Table'!A$2:C$63,3,FALSE)),(VLOOKUP((LEFT(D3001,2)),'Fed. Agency Identifier Table'!A$2:C$63,3,FALSE)))))</f>
        <v/>
      </c>
      <c r="I3001" s="150" t="str">
        <f>IF(ISNUMBER(SEARCH("*.unk*",D3001)),"Other Federal Awards",IF(ISERROR(VLOOKUP(D3001,'CFDA Program Titles Table'!A$2:C$2607,3,FALSE)),"",VLOOKUP(D3001,'CFDA Program Titles Table'!A$2:C$2607,3,FALSE)))</f>
        <v/>
      </c>
      <c r="J3001" s="70"/>
      <c r="K3001" s="70"/>
      <c r="L3001" s="2"/>
      <c r="M3001" s="10"/>
      <c r="N3001" s="10"/>
      <c r="S3001" s="106" t="str">
        <f>IFERROR(IF(J3001="Y", "Research And Development Programs Cluster:", VLOOKUP(D3001,'Cluster Info'!$A$2:$B$113,2,FALSE)), "Non Cluster:")</f>
        <v>Non Cluster:</v>
      </c>
      <c r="T3001" s="106">
        <f t="shared" si="230"/>
        <v>0</v>
      </c>
      <c r="U3001" s="106">
        <f t="shared" si="232"/>
        <v>0</v>
      </c>
      <c r="V3001" s="106">
        <f t="shared" si="233"/>
        <v>0</v>
      </c>
      <c r="W3001" s="119">
        <f t="shared" si="231"/>
        <v>0</v>
      </c>
      <c r="X3001" s="106">
        <f t="shared" si="234"/>
        <v>0</v>
      </c>
    </row>
    <row r="3002" spans="1:24" ht="14">
      <c r="A3002" s="198"/>
      <c r="D3002" s="1"/>
      <c r="E3002" s="1"/>
      <c r="F3002" s="187"/>
      <c r="G3002" s="187"/>
      <c r="H3002" s="80" t="str">
        <f>IF(ISERROR(IF(ISERROR(VLOOKUP((LEFT(D3002,2)),'Fed. Agency Identifier Table'!A$2:C$63,3,FALSE)),(VLOOKUP((LEFT(D3002,1)),'Fed. Agency Identifier Table'!A$2:C$63,3,FALSE)),(VLOOKUP((LEFT(D3002,2)),'Fed. Agency Identifier Table'!A$2:C$63,3,FALSE)))),"",(IF(ISERROR(VLOOKUP((LEFT(D3002,2)),'Fed. Agency Identifier Table'!A$2:C$63,3,FALSE)),(VLOOKUP((LEFT(D3002,1)),'Fed. Agency Identifier Table'!A$2:C$63,3,FALSE)),(VLOOKUP((LEFT(D3002,2)),'Fed. Agency Identifier Table'!A$2:C$63,3,FALSE)))))</f>
        <v/>
      </c>
      <c r="I3002" s="150" t="str">
        <f>IF(ISNUMBER(SEARCH("*.unk*",D3002)),"Other Federal Awards",IF(ISERROR(VLOOKUP(D3002,'CFDA Program Titles Table'!A$2:C$2607,3,FALSE)),"",VLOOKUP(D3002,'CFDA Program Titles Table'!A$2:C$2607,3,FALSE)))</f>
        <v/>
      </c>
      <c r="J3002" s="70"/>
      <c r="K3002" s="70"/>
      <c r="L3002" s="2"/>
      <c r="M3002" s="10"/>
      <c r="N3002" s="10"/>
      <c r="S3002" s="106" t="str">
        <f>IFERROR(IF(J3002="Y", "Research And Development Programs Cluster:", VLOOKUP(D3002,'Cluster Info'!$A$2:$B$113,2,FALSE)), "Non Cluster:")</f>
        <v>Non Cluster:</v>
      </c>
      <c r="T3002" s="106">
        <f t="shared" si="230"/>
        <v>0</v>
      </c>
      <c r="U3002" s="106">
        <f t="shared" si="232"/>
        <v>0</v>
      </c>
      <c r="V3002" s="106">
        <f t="shared" si="233"/>
        <v>0</v>
      </c>
      <c r="W3002" s="119">
        <f t="shared" si="231"/>
        <v>0</v>
      </c>
      <c r="X3002" s="106">
        <f t="shared" si="234"/>
        <v>0</v>
      </c>
    </row>
    <row r="3003" spans="1:24" ht="14">
      <c r="A3003" s="198"/>
      <c r="D3003" s="1"/>
      <c r="E3003" s="1"/>
      <c r="F3003" s="187"/>
      <c r="G3003" s="187"/>
      <c r="H3003" s="80" t="str">
        <f>IF(ISERROR(IF(ISERROR(VLOOKUP((LEFT(D3003,2)),'Fed. Agency Identifier Table'!A$2:C$63,3,FALSE)),(VLOOKUP((LEFT(D3003,1)),'Fed. Agency Identifier Table'!A$2:C$63,3,FALSE)),(VLOOKUP((LEFT(D3003,2)),'Fed. Agency Identifier Table'!A$2:C$63,3,FALSE)))),"",(IF(ISERROR(VLOOKUP((LEFT(D3003,2)),'Fed. Agency Identifier Table'!A$2:C$63,3,FALSE)),(VLOOKUP((LEFT(D3003,1)),'Fed. Agency Identifier Table'!A$2:C$63,3,FALSE)),(VLOOKUP((LEFT(D3003,2)),'Fed. Agency Identifier Table'!A$2:C$63,3,FALSE)))))</f>
        <v/>
      </c>
      <c r="I3003" s="150" t="str">
        <f>IF(ISNUMBER(SEARCH("*.unk*",D3003)),"Other Federal Awards",IF(ISERROR(VLOOKUP(D3003,'CFDA Program Titles Table'!A$2:C$2607,3,FALSE)),"",VLOOKUP(D3003,'CFDA Program Titles Table'!A$2:C$2607,3,FALSE)))</f>
        <v/>
      </c>
      <c r="J3003" s="70"/>
      <c r="K3003" s="70"/>
      <c r="L3003" s="2"/>
      <c r="M3003" s="10"/>
      <c r="N3003" s="10"/>
      <c r="S3003" s="106" t="str">
        <f>IFERROR(IF(J3003="Y", "Research And Development Programs Cluster:", VLOOKUP(D3003,'Cluster Info'!$A$2:$B$113,2,FALSE)), "Non Cluster:")</f>
        <v>Non Cluster:</v>
      </c>
      <c r="T3003" s="106">
        <f t="shared" si="230"/>
        <v>0</v>
      </c>
      <c r="U3003" s="106">
        <f t="shared" si="232"/>
        <v>0</v>
      </c>
      <c r="V3003" s="106">
        <f t="shared" si="233"/>
        <v>0</v>
      </c>
      <c r="W3003" s="119">
        <f t="shared" si="231"/>
        <v>0</v>
      </c>
      <c r="X3003" s="106">
        <f t="shared" si="234"/>
        <v>0</v>
      </c>
    </row>
    <row r="3004" spans="1:24" ht="14">
      <c r="A3004" s="198"/>
      <c r="D3004" s="1"/>
      <c r="E3004" s="1"/>
      <c r="F3004" s="187"/>
      <c r="G3004" s="187"/>
      <c r="H3004" s="80" t="str">
        <f>IF(ISERROR(IF(ISERROR(VLOOKUP((LEFT(D3004,2)),'Fed. Agency Identifier Table'!A$2:C$63,3,FALSE)),(VLOOKUP((LEFT(D3004,1)),'Fed. Agency Identifier Table'!A$2:C$63,3,FALSE)),(VLOOKUP((LEFT(D3004,2)),'Fed. Agency Identifier Table'!A$2:C$63,3,FALSE)))),"",(IF(ISERROR(VLOOKUP((LEFT(D3004,2)),'Fed. Agency Identifier Table'!A$2:C$63,3,FALSE)),(VLOOKUP((LEFT(D3004,1)),'Fed. Agency Identifier Table'!A$2:C$63,3,FALSE)),(VLOOKUP((LEFT(D3004,2)),'Fed. Agency Identifier Table'!A$2:C$63,3,FALSE)))))</f>
        <v/>
      </c>
      <c r="I3004" s="150" t="str">
        <f>IF(ISNUMBER(SEARCH("*.unk*",D3004)),"Other Federal Awards",IF(ISERROR(VLOOKUP(D3004,'CFDA Program Titles Table'!A$2:C$2607,3,FALSE)),"",VLOOKUP(D3004,'CFDA Program Titles Table'!A$2:C$2607,3,FALSE)))</f>
        <v/>
      </c>
      <c r="J3004" s="70"/>
      <c r="K3004" s="70"/>
      <c r="L3004" s="2"/>
      <c r="M3004" s="10"/>
      <c r="N3004" s="10"/>
      <c r="S3004" s="106" t="str">
        <f>IFERROR(IF(J3004="Y", "Research And Development Programs Cluster:", VLOOKUP(D3004,'Cluster Info'!$A$2:$B$113,2,FALSE)), "Non Cluster:")</f>
        <v>Non Cluster:</v>
      </c>
      <c r="T3004" s="106">
        <f t="shared" si="230"/>
        <v>0</v>
      </c>
      <c r="U3004" s="106">
        <f t="shared" si="232"/>
        <v>0</v>
      </c>
      <c r="V3004" s="106">
        <f t="shared" si="233"/>
        <v>0</v>
      </c>
      <c r="W3004" s="119">
        <f t="shared" si="231"/>
        <v>0</v>
      </c>
      <c r="X3004" s="106">
        <f t="shared" si="234"/>
        <v>0</v>
      </c>
    </row>
    <row r="3005" spans="1:24" ht="14">
      <c r="A3005" s="198"/>
      <c r="D3005" s="1"/>
      <c r="E3005" s="1"/>
      <c r="F3005" s="187"/>
      <c r="G3005" s="187"/>
      <c r="H3005" s="80" t="str">
        <f>IF(ISERROR(IF(ISERROR(VLOOKUP((LEFT(D3005,2)),'Fed. Agency Identifier Table'!A$2:C$63,3,FALSE)),(VLOOKUP((LEFT(D3005,1)),'Fed. Agency Identifier Table'!A$2:C$63,3,FALSE)),(VLOOKUP((LEFT(D3005,2)),'Fed. Agency Identifier Table'!A$2:C$63,3,FALSE)))),"",(IF(ISERROR(VLOOKUP((LEFT(D3005,2)),'Fed. Agency Identifier Table'!A$2:C$63,3,FALSE)),(VLOOKUP((LEFT(D3005,1)),'Fed. Agency Identifier Table'!A$2:C$63,3,FALSE)),(VLOOKUP((LEFT(D3005,2)),'Fed. Agency Identifier Table'!A$2:C$63,3,FALSE)))))</f>
        <v/>
      </c>
      <c r="I3005" s="150" t="str">
        <f>IF(ISNUMBER(SEARCH("*.unk*",D3005)),"Other Federal Awards",IF(ISERROR(VLOOKUP(D3005,'CFDA Program Titles Table'!A$2:C$2607,3,FALSE)),"",VLOOKUP(D3005,'CFDA Program Titles Table'!A$2:C$2607,3,FALSE)))</f>
        <v/>
      </c>
      <c r="J3005" s="70"/>
      <c r="K3005" s="70"/>
      <c r="L3005" s="2"/>
      <c r="M3005" s="10"/>
      <c r="N3005" s="10"/>
      <c r="S3005" s="106" t="str">
        <f>IFERROR(IF(J3005="Y", "Research And Development Programs Cluster:", VLOOKUP(D3005,'Cluster Info'!$A$2:$B$113,2,FALSE)), "Non Cluster:")</f>
        <v>Non Cluster:</v>
      </c>
      <c r="T3005" s="106">
        <f t="shared" si="230"/>
        <v>0</v>
      </c>
      <c r="U3005" s="106">
        <f t="shared" si="232"/>
        <v>0</v>
      </c>
      <c r="V3005" s="106">
        <f t="shared" si="233"/>
        <v>0</v>
      </c>
      <c r="W3005" s="119">
        <f t="shared" si="231"/>
        <v>0</v>
      </c>
      <c r="X3005" s="106">
        <f t="shared" si="234"/>
        <v>0</v>
      </c>
    </row>
    <row r="3006" spans="1:24" ht="14">
      <c r="A3006" s="198"/>
      <c r="D3006" s="1"/>
      <c r="E3006" s="1"/>
      <c r="F3006" s="187"/>
      <c r="G3006" s="187"/>
      <c r="H3006" s="80" t="str">
        <f>IF(ISERROR(IF(ISERROR(VLOOKUP((LEFT(D3006,2)),'Fed. Agency Identifier Table'!A$2:C$63,3,FALSE)),(VLOOKUP((LEFT(D3006,1)),'Fed. Agency Identifier Table'!A$2:C$63,3,FALSE)),(VLOOKUP((LEFT(D3006,2)),'Fed. Agency Identifier Table'!A$2:C$63,3,FALSE)))),"",(IF(ISERROR(VLOOKUP((LEFT(D3006,2)),'Fed. Agency Identifier Table'!A$2:C$63,3,FALSE)),(VLOOKUP((LEFT(D3006,1)),'Fed. Agency Identifier Table'!A$2:C$63,3,FALSE)),(VLOOKUP((LEFT(D3006,2)),'Fed. Agency Identifier Table'!A$2:C$63,3,FALSE)))))</f>
        <v/>
      </c>
      <c r="I3006" s="150" t="str">
        <f>IF(ISNUMBER(SEARCH("*.unk*",D3006)),"Other Federal Awards",IF(ISERROR(VLOOKUP(D3006,'CFDA Program Titles Table'!A$2:C$2607,3,FALSE)),"",VLOOKUP(D3006,'CFDA Program Titles Table'!A$2:C$2607,3,FALSE)))</f>
        <v/>
      </c>
      <c r="J3006" s="70"/>
      <c r="K3006" s="70"/>
      <c r="L3006" s="2"/>
      <c r="M3006" s="10"/>
      <c r="N3006" s="10"/>
      <c r="S3006" s="106" t="str">
        <f>IFERROR(IF(J3006="Y", "Research And Development Programs Cluster:", VLOOKUP(D3006,'Cluster Info'!$A$2:$B$113,2,FALSE)), "Non Cluster:")</f>
        <v>Non Cluster:</v>
      </c>
      <c r="T3006" s="106">
        <f t="shared" si="230"/>
        <v>0</v>
      </c>
      <c r="U3006" s="106">
        <f t="shared" si="232"/>
        <v>0</v>
      </c>
      <c r="V3006" s="106">
        <f t="shared" si="233"/>
        <v>0</v>
      </c>
      <c r="W3006" s="119">
        <f t="shared" si="231"/>
        <v>0</v>
      </c>
      <c r="X3006" s="106">
        <f t="shared" si="234"/>
        <v>0</v>
      </c>
    </row>
    <row r="3007" spans="1:24" ht="14">
      <c r="A3007" s="198"/>
      <c r="D3007" s="1"/>
      <c r="E3007" s="1"/>
      <c r="F3007" s="187"/>
      <c r="G3007" s="187"/>
      <c r="H3007" s="80" t="str">
        <f>IF(ISERROR(IF(ISERROR(VLOOKUP((LEFT(D3007,2)),'Fed. Agency Identifier Table'!A$2:C$63,3,FALSE)),(VLOOKUP((LEFT(D3007,1)),'Fed. Agency Identifier Table'!A$2:C$63,3,FALSE)),(VLOOKUP((LEFT(D3007,2)),'Fed. Agency Identifier Table'!A$2:C$63,3,FALSE)))),"",(IF(ISERROR(VLOOKUP((LEFT(D3007,2)),'Fed. Agency Identifier Table'!A$2:C$63,3,FALSE)),(VLOOKUP((LEFT(D3007,1)),'Fed. Agency Identifier Table'!A$2:C$63,3,FALSE)),(VLOOKUP((LEFT(D3007,2)),'Fed. Agency Identifier Table'!A$2:C$63,3,FALSE)))))</f>
        <v/>
      </c>
      <c r="I3007" s="150" t="str">
        <f>IF(ISNUMBER(SEARCH("*.unk*",D3007)),"Other Federal Awards",IF(ISERROR(VLOOKUP(D3007,'CFDA Program Titles Table'!A$2:C$2607,3,FALSE)),"",VLOOKUP(D3007,'CFDA Program Titles Table'!A$2:C$2607,3,FALSE)))</f>
        <v/>
      </c>
      <c r="J3007" s="70"/>
      <c r="K3007" s="70"/>
      <c r="L3007" s="2"/>
      <c r="M3007" s="10"/>
      <c r="N3007" s="10"/>
      <c r="S3007" s="106" t="str">
        <f>IFERROR(IF(J3007="Y", "Research And Development Programs Cluster:", VLOOKUP(D3007,'Cluster Info'!$A$2:$B$113,2,FALSE)), "Non Cluster:")</f>
        <v>Non Cluster:</v>
      </c>
      <c r="T3007" s="106">
        <f t="shared" si="230"/>
        <v>0</v>
      </c>
      <c r="U3007" s="106">
        <f t="shared" si="232"/>
        <v>0</v>
      </c>
      <c r="V3007" s="106">
        <f t="shared" si="233"/>
        <v>0</v>
      </c>
      <c r="W3007" s="119">
        <f t="shared" si="231"/>
        <v>0</v>
      </c>
      <c r="X3007" s="106">
        <f t="shared" si="234"/>
        <v>0</v>
      </c>
    </row>
    <row r="3008" spans="1:24" ht="14">
      <c r="A3008" s="198"/>
      <c r="D3008" s="1"/>
      <c r="E3008" s="1"/>
      <c r="F3008" s="187"/>
      <c r="G3008" s="187"/>
      <c r="H3008" s="80" t="str">
        <f>IF(ISERROR(IF(ISERROR(VLOOKUP((LEFT(D3008,2)),'Fed. Agency Identifier Table'!A$2:C$63,3,FALSE)),(VLOOKUP((LEFT(D3008,1)),'Fed. Agency Identifier Table'!A$2:C$63,3,FALSE)),(VLOOKUP((LEFT(D3008,2)),'Fed. Agency Identifier Table'!A$2:C$63,3,FALSE)))),"",(IF(ISERROR(VLOOKUP((LEFT(D3008,2)),'Fed. Agency Identifier Table'!A$2:C$63,3,FALSE)),(VLOOKUP((LEFT(D3008,1)),'Fed. Agency Identifier Table'!A$2:C$63,3,FALSE)),(VLOOKUP((LEFT(D3008,2)),'Fed. Agency Identifier Table'!A$2:C$63,3,FALSE)))))</f>
        <v/>
      </c>
      <c r="I3008" s="150" t="str">
        <f>IF(ISNUMBER(SEARCH("*.unk*",D3008)),"Other Federal Awards",IF(ISERROR(VLOOKUP(D3008,'CFDA Program Titles Table'!A$2:C$2607,3,FALSE)),"",VLOOKUP(D3008,'CFDA Program Titles Table'!A$2:C$2607,3,FALSE)))</f>
        <v/>
      </c>
      <c r="J3008" s="70"/>
      <c r="K3008" s="70"/>
      <c r="L3008" s="2"/>
      <c r="M3008" s="10"/>
      <c r="N3008" s="10"/>
      <c r="S3008" s="106" t="str">
        <f>IFERROR(IF(J3008="Y", "Research And Development Programs Cluster:", VLOOKUP(D3008,'Cluster Info'!$A$2:$B$113,2,FALSE)), "Non Cluster:")</f>
        <v>Non Cluster:</v>
      </c>
      <c r="T3008" s="106">
        <f t="shared" si="230"/>
        <v>0</v>
      </c>
      <c r="U3008" s="106">
        <f t="shared" si="232"/>
        <v>0</v>
      </c>
      <c r="V3008" s="106">
        <f t="shared" si="233"/>
        <v>0</v>
      </c>
      <c r="W3008" s="119">
        <f t="shared" si="231"/>
        <v>0</v>
      </c>
      <c r="X3008" s="106">
        <f t="shared" si="234"/>
        <v>0</v>
      </c>
    </row>
    <row r="3009" spans="1:24" ht="14">
      <c r="A3009" s="198"/>
      <c r="D3009" s="1"/>
      <c r="E3009" s="1"/>
      <c r="F3009" s="187"/>
      <c r="G3009" s="187"/>
      <c r="H3009" s="80" t="str">
        <f>IF(ISERROR(IF(ISERROR(VLOOKUP((LEFT(D3009,2)),'Fed. Agency Identifier Table'!A$2:C$63,3,FALSE)),(VLOOKUP((LEFT(D3009,1)),'Fed. Agency Identifier Table'!A$2:C$63,3,FALSE)),(VLOOKUP((LEFT(D3009,2)),'Fed. Agency Identifier Table'!A$2:C$63,3,FALSE)))),"",(IF(ISERROR(VLOOKUP((LEFT(D3009,2)),'Fed. Agency Identifier Table'!A$2:C$63,3,FALSE)),(VLOOKUP((LEFT(D3009,1)),'Fed. Agency Identifier Table'!A$2:C$63,3,FALSE)),(VLOOKUP((LEFT(D3009,2)),'Fed. Agency Identifier Table'!A$2:C$63,3,FALSE)))))</f>
        <v/>
      </c>
      <c r="I3009" s="150" t="str">
        <f>IF(ISNUMBER(SEARCH("*.unk*",D3009)),"Other Federal Awards",IF(ISERROR(VLOOKUP(D3009,'CFDA Program Titles Table'!A$2:C$2607,3,FALSE)),"",VLOOKUP(D3009,'CFDA Program Titles Table'!A$2:C$2607,3,FALSE)))</f>
        <v/>
      </c>
      <c r="J3009" s="70"/>
      <c r="K3009" s="70"/>
      <c r="L3009" s="2"/>
      <c r="M3009" s="10"/>
      <c r="N3009" s="10"/>
      <c r="S3009" s="106" t="str">
        <f>IFERROR(IF(J3009="Y", "Research And Development Programs Cluster:", VLOOKUP(D3009,'Cluster Info'!$A$2:$B$113,2,FALSE)), "Non Cluster:")</f>
        <v>Non Cluster:</v>
      </c>
      <c r="T3009" s="106">
        <f t="shared" si="230"/>
        <v>0</v>
      </c>
      <c r="U3009" s="106">
        <f t="shared" si="232"/>
        <v>0</v>
      </c>
      <c r="V3009" s="106">
        <f t="shared" si="233"/>
        <v>0</v>
      </c>
      <c r="W3009" s="119">
        <f t="shared" si="231"/>
        <v>0</v>
      </c>
      <c r="X3009" s="106">
        <f t="shared" si="234"/>
        <v>0</v>
      </c>
    </row>
    <row r="3010" spans="1:24" ht="14">
      <c r="A3010" s="198"/>
      <c r="D3010" s="1"/>
      <c r="E3010" s="1"/>
      <c r="F3010" s="187"/>
      <c r="G3010" s="187"/>
      <c r="H3010" s="80" t="str">
        <f>IF(ISERROR(IF(ISERROR(VLOOKUP((LEFT(D3010,2)),'Fed. Agency Identifier Table'!A$2:C$63,3,FALSE)),(VLOOKUP((LEFT(D3010,1)),'Fed. Agency Identifier Table'!A$2:C$63,3,FALSE)),(VLOOKUP((LEFT(D3010,2)),'Fed. Agency Identifier Table'!A$2:C$63,3,FALSE)))),"",(IF(ISERROR(VLOOKUP((LEFT(D3010,2)),'Fed. Agency Identifier Table'!A$2:C$63,3,FALSE)),(VLOOKUP((LEFT(D3010,1)),'Fed. Agency Identifier Table'!A$2:C$63,3,FALSE)),(VLOOKUP((LEFT(D3010,2)),'Fed. Agency Identifier Table'!A$2:C$63,3,FALSE)))))</f>
        <v/>
      </c>
      <c r="I3010" s="150" t="str">
        <f>IF(ISNUMBER(SEARCH("*.unk*",D3010)),"Other Federal Awards",IF(ISERROR(VLOOKUP(D3010,'CFDA Program Titles Table'!A$2:C$2607,3,FALSE)),"",VLOOKUP(D3010,'CFDA Program Titles Table'!A$2:C$2607,3,FALSE)))</f>
        <v/>
      </c>
      <c r="J3010" s="70"/>
      <c r="K3010" s="70"/>
      <c r="L3010" s="2"/>
      <c r="M3010" s="10"/>
      <c r="N3010" s="10"/>
      <c r="S3010" s="106" t="str">
        <f>IFERROR(IF(J3010="Y", "Research And Development Programs Cluster:", VLOOKUP(D3010,'Cluster Info'!$A$2:$B$113,2,FALSE)), "Non Cluster:")</f>
        <v>Non Cluster:</v>
      </c>
      <c r="T3010" s="106">
        <f t="shared" ref="T3010:T3073" si="235">IF(E3010="Y","ARRA - "&amp;N3010, N3010)</f>
        <v>0</v>
      </c>
      <c r="U3010" s="106">
        <f t="shared" si="232"/>
        <v>0</v>
      </c>
      <c r="V3010" s="106">
        <f t="shared" si="233"/>
        <v>0</v>
      </c>
      <c r="W3010" s="119">
        <f t="shared" ref="W3010:W3073" si="236">IF(AND(J3010="Y",I3010="Other Federal Awards"),(LEFT(D3010,2)&amp;".RD"),D3010)</f>
        <v>0</v>
      </c>
      <c r="X3010" s="106">
        <f t="shared" si="234"/>
        <v>0</v>
      </c>
    </row>
    <row r="3011" spans="1:24" ht="14">
      <c r="A3011" s="198"/>
      <c r="D3011" s="1"/>
      <c r="E3011" s="1"/>
      <c r="F3011" s="187"/>
      <c r="G3011" s="187"/>
      <c r="H3011" s="80" t="str">
        <f>IF(ISERROR(IF(ISERROR(VLOOKUP((LEFT(D3011,2)),'Fed. Agency Identifier Table'!A$2:C$63,3,FALSE)),(VLOOKUP((LEFT(D3011,1)),'Fed. Agency Identifier Table'!A$2:C$63,3,FALSE)),(VLOOKUP((LEFT(D3011,2)),'Fed. Agency Identifier Table'!A$2:C$63,3,FALSE)))),"",(IF(ISERROR(VLOOKUP((LEFT(D3011,2)),'Fed. Agency Identifier Table'!A$2:C$63,3,FALSE)),(VLOOKUP((LEFT(D3011,1)),'Fed. Agency Identifier Table'!A$2:C$63,3,FALSE)),(VLOOKUP((LEFT(D3011,2)),'Fed. Agency Identifier Table'!A$2:C$63,3,FALSE)))))</f>
        <v/>
      </c>
      <c r="I3011" s="150" t="str">
        <f>IF(ISNUMBER(SEARCH("*.unk*",D3011)),"Other Federal Awards",IF(ISERROR(VLOOKUP(D3011,'CFDA Program Titles Table'!A$2:C$2607,3,FALSE)),"",VLOOKUP(D3011,'CFDA Program Titles Table'!A$2:C$2607,3,FALSE)))</f>
        <v/>
      </c>
      <c r="J3011" s="70"/>
      <c r="K3011" s="70"/>
      <c r="L3011" s="2"/>
      <c r="M3011" s="10"/>
      <c r="N3011" s="10"/>
      <c r="S3011" s="106" t="str">
        <f>IFERROR(IF(J3011="Y", "Research And Development Programs Cluster:", VLOOKUP(D3011,'Cluster Info'!$A$2:$B$113,2,FALSE)), "Non Cluster:")</f>
        <v>Non Cluster:</v>
      </c>
      <c r="T3011" s="106">
        <f t="shared" si="235"/>
        <v>0</v>
      </c>
      <c r="U3011" s="106">
        <f t="shared" ref="U3011:U3074" si="237">IF(F3011="Y","COVID-19 - "&amp;N3011, N3011)</f>
        <v>0</v>
      </c>
      <c r="V3011" s="106">
        <f t="shared" ref="V3011:V3074" si="238">IF(G3011="Y","ARP - "&amp;N3011, N3011)</f>
        <v>0</v>
      </c>
      <c r="W3011" s="119">
        <f t="shared" si="236"/>
        <v>0</v>
      </c>
      <c r="X3011" s="106">
        <f t="shared" ref="X3011:X3074" si="239">O3011-P3011</f>
        <v>0</v>
      </c>
    </row>
    <row r="3012" spans="1:24" ht="14">
      <c r="A3012" s="198"/>
      <c r="D3012" s="1"/>
      <c r="E3012" s="1"/>
      <c r="F3012" s="187"/>
      <c r="G3012" s="187"/>
      <c r="H3012" s="80" t="str">
        <f>IF(ISERROR(IF(ISERROR(VLOOKUP((LEFT(D3012,2)),'Fed. Agency Identifier Table'!A$2:C$63,3,FALSE)),(VLOOKUP((LEFT(D3012,1)),'Fed. Agency Identifier Table'!A$2:C$63,3,FALSE)),(VLOOKUP((LEFT(D3012,2)),'Fed. Agency Identifier Table'!A$2:C$63,3,FALSE)))),"",(IF(ISERROR(VLOOKUP((LEFT(D3012,2)),'Fed. Agency Identifier Table'!A$2:C$63,3,FALSE)),(VLOOKUP((LEFT(D3012,1)),'Fed. Agency Identifier Table'!A$2:C$63,3,FALSE)),(VLOOKUP((LEFT(D3012,2)),'Fed. Agency Identifier Table'!A$2:C$63,3,FALSE)))))</f>
        <v/>
      </c>
      <c r="I3012" s="150" t="str">
        <f>IF(ISNUMBER(SEARCH("*.unk*",D3012)),"Other Federal Awards",IF(ISERROR(VLOOKUP(D3012,'CFDA Program Titles Table'!A$2:C$2607,3,FALSE)),"",VLOOKUP(D3012,'CFDA Program Titles Table'!A$2:C$2607,3,FALSE)))</f>
        <v/>
      </c>
      <c r="J3012" s="70"/>
      <c r="K3012" s="70"/>
      <c r="L3012" s="2"/>
      <c r="M3012" s="10"/>
      <c r="N3012" s="10"/>
      <c r="S3012" s="106" t="str">
        <f>IFERROR(IF(J3012="Y", "Research And Development Programs Cluster:", VLOOKUP(D3012,'Cluster Info'!$A$2:$B$113,2,FALSE)), "Non Cluster:")</f>
        <v>Non Cluster:</v>
      </c>
      <c r="T3012" s="106">
        <f t="shared" si="235"/>
        <v>0</v>
      </c>
      <c r="U3012" s="106">
        <f t="shared" si="237"/>
        <v>0</v>
      </c>
      <c r="V3012" s="106">
        <f t="shared" si="238"/>
        <v>0</v>
      </c>
      <c r="W3012" s="119">
        <f t="shared" si="236"/>
        <v>0</v>
      </c>
      <c r="X3012" s="106">
        <f t="shared" si="239"/>
        <v>0</v>
      </c>
    </row>
    <row r="3013" spans="1:24" ht="14">
      <c r="A3013" s="198"/>
      <c r="D3013" s="1"/>
      <c r="E3013" s="1"/>
      <c r="F3013" s="187"/>
      <c r="G3013" s="187"/>
      <c r="H3013" s="80" t="str">
        <f>IF(ISERROR(IF(ISERROR(VLOOKUP((LEFT(D3013,2)),'Fed. Agency Identifier Table'!A$2:C$63,3,FALSE)),(VLOOKUP((LEFT(D3013,1)),'Fed. Agency Identifier Table'!A$2:C$63,3,FALSE)),(VLOOKUP((LEFT(D3013,2)),'Fed. Agency Identifier Table'!A$2:C$63,3,FALSE)))),"",(IF(ISERROR(VLOOKUP((LEFT(D3013,2)),'Fed. Agency Identifier Table'!A$2:C$63,3,FALSE)),(VLOOKUP((LEFT(D3013,1)),'Fed. Agency Identifier Table'!A$2:C$63,3,FALSE)),(VLOOKUP((LEFT(D3013,2)),'Fed. Agency Identifier Table'!A$2:C$63,3,FALSE)))))</f>
        <v/>
      </c>
      <c r="I3013" s="150" t="str">
        <f>IF(ISNUMBER(SEARCH("*.unk*",D3013)),"Other Federal Awards",IF(ISERROR(VLOOKUP(D3013,'CFDA Program Titles Table'!A$2:C$2607,3,FALSE)),"",VLOOKUP(D3013,'CFDA Program Titles Table'!A$2:C$2607,3,FALSE)))</f>
        <v/>
      </c>
      <c r="J3013" s="70"/>
      <c r="K3013" s="70"/>
      <c r="L3013" s="2"/>
      <c r="M3013" s="10"/>
      <c r="N3013" s="10"/>
      <c r="S3013" s="106" t="str">
        <f>IFERROR(IF(J3013="Y", "Research And Development Programs Cluster:", VLOOKUP(D3013,'Cluster Info'!$A$2:$B$113,2,FALSE)), "Non Cluster:")</f>
        <v>Non Cluster:</v>
      </c>
      <c r="T3013" s="106">
        <f t="shared" si="235"/>
        <v>0</v>
      </c>
      <c r="U3013" s="106">
        <f t="shared" si="237"/>
        <v>0</v>
      </c>
      <c r="V3013" s="106">
        <f t="shared" si="238"/>
        <v>0</v>
      </c>
      <c r="W3013" s="119">
        <f t="shared" si="236"/>
        <v>0</v>
      </c>
      <c r="X3013" s="106">
        <f t="shared" si="239"/>
        <v>0</v>
      </c>
    </row>
    <row r="3014" spans="1:24" ht="14">
      <c r="A3014" s="198"/>
      <c r="D3014" s="1"/>
      <c r="E3014" s="1"/>
      <c r="F3014" s="187"/>
      <c r="G3014" s="187"/>
      <c r="H3014" s="80" t="str">
        <f>IF(ISERROR(IF(ISERROR(VLOOKUP((LEFT(D3014,2)),'Fed. Agency Identifier Table'!A$2:C$63,3,FALSE)),(VLOOKUP((LEFT(D3014,1)),'Fed. Agency Identifier Table'!A$2:C$63,3,FALSE)),(VLOOKUP((LEFT(D3014,2)),'Fed. Agency Identifier Table'!A$2:C$63,3,FALSE)))),"",(IF(ISERROR(VLOOKUP((LEFT(D3014,2)),'Fed. Agency Identifier Table'!A$2:C$63,3,FALSE)),(VLOOKUP((LEFT(D3014,1)),'Fed. Agency Identifier Table'!A$2:C$63,3,FALSE)),(VLOOKUP((LEFT(D3014,2)),'Fed. Agency Identifier Table'!A$2:C$63,3,FALSE)))))</f>
        <v/>
      </c>
      <c r="I3014" s="150" t="str">
        <f>IF(ISNUMBER(SEARCH("*.unk*",D3014)),"Other Federal Awards",IF(ISERROR(VLOOKUP(D3014,'CFDA Program Titles Table'!A$2:C$2607,3,FALSE)),"",VLOOKUP(D3014,'CFDA Program Titles Table'!A$2:C$2607,3,FALSE)))</f>
        <v/>
      </c>
      <c r="J3014" s="70"/>
      <c r="K3014" s="70"/>
      <c r="L3014" s="2"/>
      <c r="M3014" s="10"/>
      <c r="N3014" s="10"/>
      <c r="S3014" s="106" t="str">
        <f>IFERROR(IF(J3014="Y", "Research And Development Programs Cluster:", VLOOKUP(D3014,'Cluster Info'!$A$2:$B$113,2,FALSE)), "Non Cluster:")</f>
        <v>Non Cluster:</v>
      </c>
      <c r="T3014" s="106">
        <f t="shared" si="235"/>
        <v>0</v>
      </c>
      <c r="U3014" s="106">
        <f t="shared" si="237"/>
        <v>0</v>
      </c>
      <c r="V3014" s="106">
        <f t="shared" si="238"/>
        <v>0</v>
      </c>
      <c r="W3014" s="119">
        <f t="shared" si="236"/>
        <v>0</v>
      </c>
      <c r="X3014" s="106">
        <f t="shared" si="239"/>
        <v>0</v>
      </c>
    </row>
    <row r="3015" spans="1:24" ht="14">
      <c r="A3015" s="198"/>
      <c r="D3015" s="1"/>
      <c r="E3015" s="1"/>
      <c r="F3015" s="187"/>
      <c r="G3015" s="187"/>
      <c r="H3015" s="80" t="str">
        <f>IF(ISERROR(IF(ISERROR(VLOOKUP((LEFT(D3015,2)),'Fed. Agency Identifier Table'!A$2:C$63,3,FALSE)),(VLOOKUP((LEFT(D3015,1)),'Fed. Agency Identifier Table'!A$2:C$63,3,FALSE)),(VLOOKUP((LEFT(D3015,2)),'Fed. Agency Identifier Table'!A$2:C$63,3,FALSE)))),"",(IF(ISERROR(VLOOKUP((LEFT(D3015,2)),'Fed. Agency Identifier Table'!A$2:C$63,3,FALSE)),(VLOOKUP((LEFT(D3015,1)),'Fed. Agency Identifier Table'!A$2:C$63,3,FALSE)),(VLOOKUP((LEFT(D3015,2)),'Fed. Agency Identifier Table'!A$2:C$63,3,FALSE)))))</f>
        <v/>
      </c>
      <c r="I3015" s="150" t="str">
        <f>IF(ISNUMBER(SEARCH("*.unk*",D3015)),"Other Federal Awards",IF(ISERROR(VLOOKUP(D3015,'CFDA Program Titles Table'!A$2:C$2607,3,FALSE)),"",VLOOKUP(D3015,'CFDA Program Titles Table'!A$2:C$2607,3,FALSE)))</f>
        <v/>
      </c>
      <c r="J3015" s="70"/>
      <c r="K3015" s="70"/>
      <c r="L3015" s="2"/>
      <c r="M3015" s="10"/>
      <c r="N3015" s="10"/>
      <c r="S3015" s="106" t="str">
        <f>IFERROR(IF(J3015="Y", "Research And Development Programs Cluster:", VLOOKUP(D3015,'Cluster Info'!$A$2:$B$113,2,FALSE)), "Non Cluster:")</f>
        <v>Non Cluster:</v>
      </c>
      <c r="T3015" s="106">
        <f t="shared" si="235"/>
        <v>0</v>
      </c>
      <c r="U3015" s="106">
        <f t="shared" si="237"/>
        <v>0</v>
      </c>
      <c r="V3015" s="106">
        <f t="shared" si="238"/>
        <v>0</v>
      </c>
      <c r="W3015" s="119">
        <f t="shared" si="236"/>
        <v>0</v>
      </c>
      <c r="X3015" s="106">
        <f t="shared" si="239"/>
        <v>0</v>
      </c>
    </row>
    <row r="3016" spans="1:24" ht="14">
      <c r="A3016" s="198"/>
      <c r="D3016" s="1"/>
      <c r="E3016" s="1"/>
      <c r="F3016" s="187"/>
      <c r="G3016" s="187"/>
      <c r="H3016" s="80" t="str">
        <f>IF(ISERROR(IF(ISERROR(VLOOKUP((LEFT(D3016,2)),'Fed. Agency Identifier Table'!A$2:C$63,3,FALSE)),(VLOOKUP((LEFT(D3016,1)),'Fed. Agency Identifier Table'!A$2:C$63,3,FALSE)),(VLOOKUP((LEFT(D3016,2)),'Fed. Agency Identifier Table'!A$2:C$63,3,FALSE)))),"",(IF(ISERROR(VLOOKUP((LEFT(D3016,2)),'Fed. Agency Identifier Table'!A$2:C$63,3,FALSE)),(VLOOKUP((LEFT(D3016,1)),'Fed. Agency Identifier Table'!A$2:C$63,3,FALSE)),(VLOOKUP((LEFT(D3016,2)),'Fed. Agency Identifier Table'!A$2:C$63,3,FALSE)))))</f>
        <v/>
      </c>
      <c r="I3016" s="150" t="str">
        <f>IF(ISNUMBER(SEARCH("*.unk*",D3016)),"Other Federal Awards",IF(ISERROR(VLOOKUP(D3016,'CFDA Program Titles Table'!A$2:C$2607,3,FALSE)),"",VLOOKUP(D3016,'CFDA Program Titles Table'!A$2:C$2607,3,FALSE)))</f>
        <v/>
      </c>
      <c r="J3016" s="70"/>
      <c r="K3016" s="70"/>
      <c r="L3016" s="2"/>
      <c r="M3016" s="10"/>
      <c r="N3016" s="10"/>
      <c r="S3016" s="106" t="str">
        <f>IFERROR(IF(J3016="Y", "Research And Development Programs Cluster:", VLOOKUP(D3016,'Cluster Info'!$A$2:$B$113,2,FALSE)), "Non Cluster:")</f>
        <v>Non Cluster:</v>
      </c>
      <c r="T3016" s="106">
        <f t="shared" si="235"/>
        <v>0</v>
      </c>
      <c r="U3016" s="106">
        <f t="shared" si="237"/>
        <v>0</v>
      </c>
      <c r="V3016" s="106">
        <f t="shared" si="238"/>
        <v>0</v>
      </c>
      <c r="W3016" s="119">
        <f t="shared" si="236"/>
        <v>0</v>
      </c>
      <c r="X3016" s="106">
        <f t="shared" si="239"/>
        <v>0</v>
      </c>
    </row>
    <row r="3017" spans="1:24" ht="14">
      <c r="A3017" s="198"/>
      <c r="D3017" s="1"/>
      <c r="E3017" s="1"/>
      <c r="F3017" s="187"/>
      <c r="G3017" s="187"/>
      <c r="H3017" s="80" t="str">
        <f>IF(ISERROR(IF(ISERROR(VLOOKUP((LEFT(D3017,2)),'Fed. Agency Identifier Table'!A$2:C$63,3,FALSE)),(VLOOKUP((LEFT(D3017,1)),'Fed. Agency Identifier Table'!A$2:C$63,3,FALSE)),(VLOOKUP((LEFT(D3017,2)),'Fed. Agency Identifier Table'!A$2:C$63,3,FALSE)))),"",(IF(ISERROR(VLOOKUP((LEFT(D3017,2)),'Fed. Agency Identifier Table'!A$2:C$63,3,FALSE)),(VLOOKUP((LEFT(D3017,1)),'Fed. Agency Identifier Table'!A$2:C$63,3,FALSE)),(VLOOKUP((LEFT(D3017,2)),'Fed. Agency Identifier Table'!A$2:C$63,3,FALSE)))))</f>
        <v/>
      </c>
      <c r="I3017" s="150" t="str">
        <f>IF(ISNUMBER(SEARCH("*.unk*",D3017)),"Other Federal Awards",IF(ISERROR(VLOOKUP(D3017,'CFDA Program Titles Table'!A$2:C$2607,3,FALSE)),"",VLOOKUP(D3017,'CFDA Program Titles Table'!A$2:C$2607,3,FALSE)))</f>
        <v/>
      </c>
      <c r="J3017" s="70"/>
      <c r="K3017" s="70"/>
      <c r="L3017" s="2"/>
      <c r="M3017" s="10"/>
      <c r="N3017" s="10"/>
      <c r="S3017" s="106" t="str">
        <f>IFERROR(IF(J3017="Y", "Research And Development Programs Cluster:", VLOOKUP(D3017,'Cluster Info'!$A$2:$B$113,2,FALSE)), "Non Cluster:")</f>
        <v>Non Cluster:</v>
      </c>
      <c r="T3017" s="106">
        <f t="shared" si="235"/>
        <v>0</v>
      </c>
      <c r="U3017" s="106">
        <f t="shared" si="237"/>
        <v>0</v>
      </c>
      <c r="V3017" s="106">
        <f t="shared" si="238"/>
        <v>0</v>
      </c>
      <c r="W3017" s="119">
        <f t="shared" si="236"/>
        <v>0</v>
      </c>
      <c r="X3017" s="106">
        <f t="shared" si="239"/>
        <v>0</v>
      </c>
    </row>
    <row r="3018" spans="1:24" ht="14">
      <c r="A3018" s="198"/>
      <c r="D3018" s="1"/>
      <c r="E3018" s="1"/>
      <c r="F3018" s="187"/>
      <c r="G3018" s="187"/>
      <c r="H3018" s="80" t="str">
        <f>IF(ISERROR(IF(ISERROR(VLOOKUP((LEFT(D3018,2)),'Fed. Agency Identifier Table'!A$2:C$63,3,FALSE)),(VLOOKUP((LEFT(D3018,1)),'Fed. Agency Identifier Table'!A$2:C$63,3,FALSE)),(VLOOKUP((LEFT(D3018,2)),'Fed. Agency Identifier Table'!A$2:C$63,3,FALSE)))),"",(IF(ISERROR(VLOOKUP((LEFT(D3018,2)),'Fed. Agency Identifier Table'!A$2:C$63,3,FALSE)),(VLOOKUP((LEFT(D3018,1)),'Fed. Agency Identifier Table'!A$2:C$63,3,FALSE)),(VLOOKUP((LEFT(D3018,2)),'Fed. Agency Identifier Table'!A$2:C$63,3,FALSE)))))</f>
        <v/>
      </c>
      <c r="I3018" s="150" t="str">
        <f>IF(ISNUMBER(SEARCH("*.unk*",D3018)),"Other Federal Awards",IF(ISERROR(VLOOKUP(D3018,'CFDA Program Titles Table'!A$2:C$2607,3,FALSE)),"",VLOOKUP(D3018,'CFDA Program Titles Table'!A$2:C$2607,3,FALSE)))</f>
        <v/>
      </c>
      <c r="J3018" s="70"/>
      <c r="K3018" s="70"/>
      <c r="L3018" s="2"/>
      <c r="M3018" s="10"/>
      <c r="N3018" s="10"/>
      <c r="S3018" s="106" t="str">
        <f>IFERROR(IF(J3018="Y", "Research And Development Programs Cluster:", VLOOKUP(D3018,'Cluster Info'!$A$2:$B$113,2,FALSE)), "Non Cluster:")</f>
        <v>Non Cluster:</v>
      </c>
      <c r="T3018" s="106">
        <f t="shared" si="235"/>
        <v>0</v>
      </c>
      <c r="U3018" s="106">
        <f t="shared" si="237"/>
        <v>0</v>
      </c>
      <c r="V3018" s="106">
        <f t="shared" si="238"/>
        <v>0</v>
      </c>
      <c r="W3018" s="119">
        <f t="shared" si="236"/>
        <v>0</v>
      </c>
      <c r="X3018" s="106">
        <f t="shared" si="239"/>
        <v>0</v>
      </c>
    </row>
    <row r="3019" spans="1:24" ht="14">
      <c r="A3019" s="198"/>
      <c r="D3019" s="1"/>
      <c r="E3019" s="1"/>
      <c r="F3019" s="187"/>
      <c r="G3019" s="187"/>
      <c r="H3019" s="80" t="str">
        <f>IF(ISERROR(IF(ISERROR(VLOOKUP((LEFT(D3019,2)),'Fed. Agency Identifier Table'!A$2:C$63,3,FALSE)),(VLOOKUP((LEFT(D3019,1)),'Fed. Agency Identifier Table'!A$2:C$63,3,FALSE)),(VLOOKUP((LEFT(D3019,2)),'Fed. Agency Identifier Table'!A$2:C$63,3,FALSE)))),"",(IF(ISERROR(VLOOKUP((LEFT(D3019,2)),'Fed. Agency Identifier Table'!A$2:C$63,3,FALSE)),(VLOOKUP((LEFT(D3019,1)),'Fed. Agency Identifier Table'!A$2:C$63,3,FALSE)),(VLOOKUP((LEFT(D3019,2)),'Fed. Agency Identifier Table'!A$2:C$63,3,FALSE)))))</f>
        <v/>
      </c>
      <c r="I3019" s="150" t="str">
        <f>IF(ISNUMBER(SEARCH("*.unk*",D3019)),"Other Federal Awards",IF(ISERROR(VLOOKUP(D3019,'CFDA Program Titles Table'!A$2:C$2607,3,FALSE)),"",VLOOKUP(D3019,'CFDA Program Titles Table'!A$2:C$2607,3,FALSE)))</f>
        <v/>
      </c>
      <c r="J3019" s="70"/>
      <c r="K3019" s="70"/>
      <c r="L3019" s="2"/>
      <c r="M3019" s="10"/>
      <c r="N3019" s="10"/>
      <c r="S3019" s="106" t="str">
        <f>IFERROR(IF(J3019="Y", "Research And Development Programs Cluster:", VLOOKUP(D3019,'Cluster Info'!$A$2:$B$113,2,FALSE)), "Non Cluster:")</f>
        <v>Non Cluster:</v>
      </c>
      <c r="T3019" s="106">
        <f t="shared" si="235"/>
        <v>0</v>
      </c>
      <c r="U3019" s="106">
        <f t="shared" si="237"/>
        <v>0</v>
      </c>
      <c r="V3019" s="106">
        <f t="shared" si="238"/>
        <v>0</v>
      </c>
      <c r="W3019" s="119">
        <f t="shared" si="236"/>
        <v>0</v>
      </c>
      <c r="X3019" s="106">
        <f t="shared" si="239"/>
        <v>0</v>
      </c>
    </row>
    <row r="3020" spans="1:24" ht="14">
      <c r="A3020" s="198"/>
      <c r="D3020" s="1"/>
      <c r="E3020" s="1"/>
      <c r="F3020" s="187"/>
      <c r="G3020" s="187"/>
      <c r="H3020" s="80" t="str">
        <f>IF(ISERROR(IF(ISERROR(VLOOKUP((LEFT(D3020,2)),'Fed. Agency Identifier Table'!A$2:C$63,3,FALSE)),(VLOOKUP((LEFT(D3020,1)),'Fed. Agency Identifier Table'!A$2:C$63,3,FALSE)),(VLOOKUP((LEFT(D3020,2)),'Fed. Agency Identifier Table'!A$2:C$63,3,FALSE)))),"",(IF(ISERROR(VLOOKUP((LEFT(D3020,2)),'Fed. Agency Identifier Table'!A$2:C$63,3,FALSE)),(VLOOKUP((LEFT(D3020,1)),'Fed. Agency Identifier Table'!A$2:C$63,3,FALSE)),(VLOOKUP((LEFT(D3020,2)),'Fed. Agency Identifier Table'!A$2:C$63,3,FALSE)))))</f>
        <v/>
      </c>
      <c r="I3020" s="150" t="str">
        <f>IF(ISNUMBER(SEARCH("*.unk*",D3020)),"Other Federal Awards",IF(ISERROR(VLOOKUP(D3020,'CFDA Program Titles Table'!A$2:C$2607,3,FALSE)),"",VLOOKUP(D3020,'CFDA Program Titles Table'!A$2:C$2607,3,FALSE)))</f>
        <v/>
      </c>
      <c r="J3020" s="70"/>
      <c r="K3020" s="70"/>
      <c r="L3020" s="2"/>
      <c r="M3020" s="10"/>
      <c r="N3020" s="10"/>
      <c r="S3020" s="106" t="str">
        <f>IFERROR(IF(J3020="Y", "Research And Development Programs Cluster:", VLOOKUP(D3020,'Cluster Info'!$A$2:$B$113,2,FALSE)), "Non Cluster:")</f>
        <v>Non Cluster:</v>
      </c>
      <c r="T3020" s="106">
        <f t="shared" si="235"/>
        <v>0</v>
      </c>
      <c r="U3020" s="106">
        <f t="shared" si="237"/>
        <v>0</v>
      </c>
      <c r="V3020" s="106">
        <f t="shared" si="238"/>
        <v>0</v>
      </c>
      <c r="W3020" s="119">
        <f t="shared" si="236"/>
        <v>0</v>
      </c>
      <c r="X3020" s="106">
        <f t="shared" si="239"/>
        <v>0</v>
      </c>
    </row>
    <row r="3021" spans="1:24" ht="14">
      <c r="A3021" s="198"/>
      <c r="D3021" s="1"/>
      <c r="E3021" s="1"/>
      <c r="F3021" s="187"/>
      <c r="G3021" s="187"/>
      <c r="H3021" s="80" t="str">
        <f>IF(ISERROR(IF(ISERROR(VLOOKUP((LEFT(D3021,2)),'Fed. Agency Identifier Table'!A$2:C$63,3,FALSE)),(VLOOKUP((LEFT(D3021,1)),'Fed. Agency Identifier Table'!A$2:C$63,3,FALSE)),(VLOOKUP((LEFT(D3021,2)),'Fed. Agency Identifier Table'!A$2:C$63,3,FALSE)))),"",(IF(ISERROR(VLOOKUP((LEFT(D3021,2)),'Fed. Agency Identifier Table'!A$2:C$63,3,FALSE)),(VLOOKUP((LEFT(D3021,1)),'Fed. Agency Identifier Table'!A$2:C$63,3,FALSE)),(VLOOKUP((LEFT(D3021,2)),'Fed. Agency Identifier Table'!A$2:C$63,3,FALSE)))))</f>
        <v/>
      </c>
      <c r="I3021" s="150" t="str">
        <f>IF(ISNUMBER(SEARCH("*.unk*",D3021)),"Other Federal Awards",IF(ISERROR(VLOOKUP(D3021,'CFDA Program Titles Table'!A$2:C$2607,3,FALSE)),"",VLOOKUP(D3021,'CFDA Program Titles Table'!A$2:C$2607,3,FALSE)))</f>
        <v/>
      </c>
      <c r="J3021" s="70"/>
      <c r="K3021" s="70"/>
      <c r="L3021" s="2"/>
      <c r="M3021" s="10"/>
      <c r="N3021" s="10"/>
      <c r="S3021" s="106" t="str">
        <f>IFERROR(IF(J3021="Y", "Research And Development Programs Cluster:", VLOOKUP(D3021,'Cluster Info'!$A$2:$B$113,2,FALSE)), "Non Cluster:")</f>
        <v>Non Cluster:</v>
      </c>
      <c r="T3021" s="106">
        <f t="shared" si="235"/>
        <v>0</v>
      </c>
      <c r="U3021" s="106">
        <f t="shared" si="237"/>
        <v>0</v>
      </c>
      <c r="V3021" s="106">
        <f t="shared" si="238"/>
        <v>0</v>
      </c>
      <c r="W3021" s="119">
        <f t="shared" si="236"/>
        <v>0</v>
      </c>
      <c r="X3021" s="106">
        <f t="shared" si="239"/>
        <v>0</v>
      </c>
    </row>
    <row r="3022" spans="1:24" ht="14">
      <c r="A3022" s="198"/>
      <c r="D3022" s="1"/>
      <c r="E3022" s="1"/>
      <c r="F3022" s="187"/>
      <c r="G3022" s="187"/>
      <c r="H3022" s="80" t="str">
        <f>IF(ISERROR(IF(ISERROR(VLOOKUP((LEFT(D3022,2)),'Fed. Agency Identifier Table'!A$2:C$63,3,FALSE)),(VLOOKUP((LEFT(D3022,1)),'Fed. Agency Identifier Table'!A$2:C$63,3,FALSE)),(VLOOKUP((LEFT(D3022,2)),'Fed. Agency Identifier Table'!A$2:C$63,3,FALSE)))),"",(IF(ISERROR(VLOOKUP((LEFT(D3022,2)),'Fed. Agency Identifier Table'!A$2:C$63,3,FALSE)),(VLOOKUP((LEFT(D3022,1)),'Fed. Agency Identifier Table'!A$2:C$63,3,FALSE)),(VLOOKUP((LEFT(D3022,2)),'Fed. Agency Identifier Table'!A$2:C$63,3,FALSE)))))</f>
        <v/>
      </c>
      <c r="I3022" s="150" t="str">
        <f>IF(ISNUMBER(SEARCH("*.unk*",D3022)),"Other Federal Awards",IF(ISERROR(VLOOKUP(D3022,'CFDA Program Titles Table'!A$2:C$2607,3,FALSE)),"",VLOOKUP(D3022,'CFDA Program Titles Table'!A$2:C$2607,3,FALSE)))</f>
        <v/>
      </c>
      <c r="J3022" s="70"/>
      <c r="K3022" s="70"/>
      <c r="L3022" s="2"/>
      <c r="M3022" s="10"/>
      <c r="N3022" s="10"/>
      <c r="S3022" s="106" t="str">
        <f>IFERROR(IF(J3022="Y", "Research And Development Programs Cluster:", VLOOKUP(D3022,'Cluster Info'!$A$2:$B$113,2,FALSE)), "Non Cluster:")</f>
        <v>Non Cluster:</v>
      </c>
      <c r="T3022" s="106">
        <f t="shared" si="235"/>
        <v>0</v>
      </c>
      <c r="U3022" s="106">
        <f t="shared" si="237"/>
        <v>0</v>
      </c>
      <c r="V3022" s="106">
        <f t="shared" si="238"/>
        <v>0</v>
      </c>
      <c r="W3022" s="119">
        <f t="shared" si="236"/>
        <v>0</v>
      </c>
      <c r="X3022" s="106">
        <f t="shared" si="239"/>
        <v>0</v>
      </c>
    </row>
    <row r="3023" spans="1:24" ht="14">
      <c r="A3023" s="198"/>
      <c r="D3023" s="1"/>
      <c r="E3023" s="1"/>
      <c r="F3023" s="187"/>
      <c r="G3023" s="187"/>
      <c r="H3023" s="80" t="str">
        <f>IF(ISERROR(IF(ISERROR(VLOOKUP((LEFT(D3023,2)),'Fed. Agency Identifier Table'!A$2:C$63,3,FALSE)),(VLOOKUP((LEFT(D3023,1)),'Fed. Agency Identifier Table'!A$2:C$63,3,FALSE)),(VLOOKUP((LEFT(D3023,2)),'Fed. Agency Identifier Table'!A$2:C$63,3,FALSE)))),"",(IF(ISERROR(VLOOKUP((LEFT(D3023,2)),'Fed. Agency Identifier Table'!A$2:C$63,3,FALSE)),(VLOOKUP((LEFT(D3023,1)),'Fed. Agency Identifier Table'!A$2:C$63,3,FALSE)),(VLOOKUP((LEFT(D3023,2)),'Fed. Agency Identifier Table'!A$2:C$63,3,FALSE)))))</f>
        <v/>
      </c>
      <c r="I3023" s="150" t="str">
        <f>IF(ISNUMBER(SEARCH("*.unk*",D3023)),"Other Federal Awards",IF(ISERROR(VLOOKUP(D3023,'CFDA Program Titles Table'!A$2:C$2607,3,FALSE)),"",VLOOKUP(D3023,'CFDA Program Titles Table'!A$2:C$2607,3,FALSE)))</f>
        <v/>
      </c>
      <c r="J3023" s="70"/>
      <c r="K3023" s="70"/>
      <c r="L3023" s="2"/>
      <c r="M3023" s="10"/>
      <c r="N3023" s="10"/>
      <c r="S3023" s="106" t="str">
        <f>IFERROR(IF(J3023="Y", "Research And Development Programs Cluster:", VLOOKUP(D3023,'Cluster Info'!$A$2:$B$113,2,FALSE)), "Non Cluster:")</f>
        <v>Non Cluster:</v>
      </c>
      <c r="T3023" s="106">
        <f t="shared" si="235"/>
        <v>0</v>
      </c>
      <c r="U3023" s="106">
        <f t="shared" si="237"/>
        <v>0</v>
      </c>
      <c r="V3023" s="106">
        <f t="shared" si="238"/>
        <v>0</v>
      </c>
      <c r="W3023" s="119">
        <f t="shared" si="236"/>
        <v>0</v>
      </c>
      <c r="X3023" s="106">
        <f t="shared" si="239"/>
        <v>0</v>
      </c>
    </row>
    <row r="3024" spans="1:24" ht="14">
      <c r="A3024" s="198"/>
      <c r="D3024" s="1"/>
      <c r="E3024" s="1"/>
      <c r="F3024" s="187"/>
      <c r="G3024" s="187"/>
      <c r="H3024" s="80" t="str">
        <f>IF(ISERROR(IF(ISERROR(VLOOKUP((LEFT(D3024,2)),'Fed. Agency Identifier Table'!A$2:C$63,3,FALSE)),(VLOOKUP((LEFT(D3024,1)),'Fed. Agency Identifier Table'!A$2:C$63,3,FALSE)),(VLOOKUP((LEFT(D3024,2)),'Fed. Agency Identifier Table'!A$2:C$63,3,FALSE)))),"",(IF(ISERROR(VLOOKUP((LEFT(D3024,2)),'Fed. Agency Identifier Table'!A$2:C$63,3,FALSE)),(VLOOKUP((LEFT(D3024,1)),'Fed. Agency Identifier Table'!A$2:C$63,3,FALSE)),(VLOOKUP((LEFT(D3024,2)),'Fed. Agency Identifier Table'!A$2:C$63,3,FALSE)))))</f>
        <v/>
      </c>
      <c r="I3024" s="150" t="str">
        <f>IF(ISNUMBER(SEARCH("*.unk*",D3024)),"Other Federal Awards",IF(ISERROR(VLOOKUP(D3024,'CFDA Program Titles Table'!A$2:C$2607,3,FALSE)),"",VLOOKUP(D3024,'CFDA Program Titles Table'!A$2:C$2607,3,FALSE)))</f>
        <v/>
      </c>
      <c r="J3024" s="70"/>
      <c r="K3024" s="70"/>
      <c r="L3024" s="2"/>
      <c r="M3024" s="10"/>
      <c r="N3024" s="10"/>
      <c r="S3024" s="106" t="str">
        <f>IFERROR(IF(J3024="Y", "Research And Development Programs Cluster:", VLOOKUP(D3024,'Cluster Info'!$A$2:$B$113,2,FALSE)), "Non Cluster:")</f>
        <v>Non Cluster:</v>
      </c>
      <c r="T3024" s="106">
        <f t="shared" si="235"/>
        <v>0</v>
      </c>
      <c r="U3024" s="106">
        <f t="shared" si="237"/>
        <v>0</v>
      </c>
      <c r="V3024" s="106">
        <f t="shared" si="238"/>
        <v>0</v>
      </c>
      <c r="W3024" s="119">
        <f t="shared" si="236"/>
        <v>0</v>
      </c>
      <c r="X3024" s="106">
        <f t="shared" si="239"/>
        <v>0</v>
      </c>
    </row>
    <row r="3025" spans="1:24" ht="14">
      <c r="A3025" s="198"/>
      <c r="D3025" s="1"/>
      <c r="E3025" s="1"/>
      <c r="F3025" s="187"/>
      <c r="G3025" s="187"/>
      <c r="H3025" s="80" t="str">
        <f>IF(ISERROR(IF(ISERROR(VLOOKUP((LEFT(D3025,2)),'Fed. Agency Identifier Table'!A$2:C$63,3,FALSE)),(VLOOKUP((LEFT(D3025,1)),'Fed. Agency Identifier Table'!A$2:C$63,3,FALSE)),(VLOOKUP((LEFT(D3025,2)),'Fed. Agency Identifier Table'!A$2:C$63,3,FALSE)))),"",(IF(ISERROR(VLOOKUP((LEFT(D3025,2)),'Fed. Agency Identifier Table'!A$2:C$63,3,FALSE)),(VLOOKUP((LEFT(D3025,1)),'Fed. Agency Identifier Table'!A$2:C$63,3,FALSE)),(VLOOKUP((LEFT(D3025,2)),'Fed. Agency Identifier Table'!A$2:C$63,3,FALSE)))))</f>
        <v/>
      </c>
      <c r="I3025" s="150" t="str">
        <f>IF(ISNUMBER(SEARCH("*.unk*",D3025)),"Other Federal Awards",IF(ISERROR(VLOOKUP(D3025,'CFDA Program Titles Table'!A$2:C$2607,3,FALSE)),"",VLOOKUP(D3025,'CFDA Program Titles Table'!A$2:C$2607,3,FALSE)))</f>
        <v/>
      </c>
      <c r="J3025" s="70"/>
      <c r="K3025" s="70"/>
      <c r="L3025" s="2"/>
      <c r="M3025" s="10"/>
      <c r="N3025" s="10"/>
      <c r="S3025" s="106" t="str">
        <f>IFERROR(IF(J3025="Y", "Research And Development Programs Cluster:", VLOOKUP(D3025,'Cluster Info'!$A$2:$B$113,2,FALSE)), "Non Cluster:")</f>
        <v>Non Cluster:</v>
      </c>
      <c r="T3025" s="106">
        <f t="shared" si="235"/>
        <v>0</v>
      </c>
      <c r="U3025" s="106">
        <f t="shared" si="237"/>
        <v>0</v>
      </c>
      <c r="V3025" s="106">
        <f t="shared" si="238"/>
        <v>0</v>
      </c>
      <c r="W3025" s="119">
        <f t="shared" si="236"/>
        <v>0</v>
      </c>
      <c r="X3025" s="106">
        <f t="shared" si="239"/>
        <v>0</v>
      </c>
    </row>
    <row r="3026" spans="1:24" ht="14">
      <c r="A3026" s="198"/>
      <c r="D3026" s="1"/>
      <c r="E3026" s="1"/>
      <c r="F3026" s="187"/>
      <c r="G3026" s="187"/>
      <c r="H3026" s="80" t="str">
        <f>IF(ISERROR(IF(ISERROR(VLOOKUP((LEFT(D3026,2)),'Fed. Agency Identifier Table'!A$2:C$63,3,FALSE)),(VLOOKUP((LEFT(D3026,1)),'Fed. Agency Identifier Table'!A$2:C$63,3,FALSE)),(VLOOKUP((LEFT(D3026,2)),'Fed. Agency Identifier Table'!A$2:C$63,3,FALSE)))),"",(IF(ISERROR(VLOOKUP((LEFT(D3026,2)),'Fed. Agency Identifier Table'!A$2:C$63,3,FALSE)),(VLOOKUP((LEFT(D3026,1)),'Fed. Agency Identifier Table'!A$2:C$63,3,FALSE)),(VLOOKUP((LEFT(D3026,2)),'Fed. Agency Identifier Table'!A$2:C$63,3,FALSE)))))</f>
        <v/>
      </c>
      <c r="I3026" s="150" t="str">
        <f>IF(ISNUMBER(SEARCH("*.unk*",D3026)),"Other Federal Awards",IF(ISERROR(VLOOKUP(D3026,'CFDA Program Titles Table'!A$2:C$2607,3,FALSE)),"",VLOOKUP(D3026,'CFDA Program Titles Table'!A$2:C$2607,3,FALSE)))</f>
        <v/>
      </c>
      <c r="J3026" s="70"/>
      <c r="K3026" s="70"/>
      <c r="L3026" s="2"/>
      <c r="M3026" s="10"/>
      <c r="N3026" s="10"/>
      <c r="S3026" s="106" t="str">
        <f>IFERROR(IF(J3026="Y", "Research And Development Programs Cluster:", VLOOKUP(D3026,'Cluster Info'!$A$2:$B$113,2,FALSE)), "Non Cluster:")</f>
        <v>Non Cluster:</v>
      </c>
      <c r="T3026" s="106">
        <f t="shared" si="235"/>
        <v>0</v>
      </c>
      <c r="U3026" s="106">
        <f t="shared" si="237"/>
        <v>0</v>
      </c>
      <c r="V3026" s="106">
        <f t="shared" si="238"/>
        <v>0</v>
      </c>
      <c r="W3026" s="119">
        <f t="shared" si="236"/>
        <v>0</v>
      </c>
      <c r="X3026" s="106">
        <f t="shared" si="239"/>
        <v>0</v>
      </c>
    </row>
    <row r="3027" spans="1:24" ht="14">
      <c r="A3027" s="198"/>
      <c r="D3027" s="1"/>
      <c r="E3027" s="1"/>
      <c r="F3027" s="187"/>
      <c r="G3027" s="187"/>
      <c r="H3027" s="80" t="str">
        <f>IF(ISERROR(IF(ISERROR(VLOOKUP((LEFT(D3027,2)),'Fed. Agency Identifier Table'!A$2:C$63,3,FALSE)),(VLOOKUP((LEFT(D3027,1)),'Fed. Agency Identifier Table'!A$2:C$63,3,FALSE)),(VLOOKUP((LEFT(D3027,2)),'Fed. Agency Identifier Table'!A$2:C$63,3,FALSE)))),"",(IF(ISERROR(VLOOKUP((LEFT(D3027,2)),'Fed. Agency Identifier Table'!A$2:C$63,3,FALSE)),(VLOOKUP((LEFT(D3027,1)),'Fed. Agency Identifier Table'!A$2:C$63,3,FALSE)),(VLOOKUP((LEFT(D3027,2)),'Fed. Agency Identifier Table'!A$2:C$63,3,FALSE)))))</f>
        <v/>
      </c>
      <c r="I3027" s="150" t="str">
        <f>IF(ISNUMBER(SEARCH("*.unk*",D3027)),"Other Federal Awards",IF(ISERROR(VLOOKUP(D3027,'CFDA Program Titles Table'!A$2:C$2607,3,FALSE)),"",VLOOKUP(D3027,'CFDA Program Titles Table'!A$2:C$2607,3,FALSE)))</f>
        <v/>
      </c>
      <c r="J3027" s="70"/>
      <c r="K3027" s="70"/>
      <c r="L3027" s="2"/>
      <c r="M3027" s="10"/>
      <c r="N3027" s="10"/>
      <c r="S3027" s="106" t="str">
        <f>IFERROR(IF(J3027="Y", "Research And Development Programs Cluster:", VLOOKUP(D3027,'Cluster Info'!$A$2:$B$113,2,FALSE)), "Non Cluster:")</f>
        <v>Non Cluster:</v>
      </c>
      <c r="T3027" s="106">
        <f t="shared" si="235"/>
        <v>0</v>
      </c>
      <c r="U3027" s="106">
        <f t="shared" si="237"/>
        <v>0</v>
      </c>
      <c r="V3027" s="106">
        <f t="shared" si="238"/>
        <v>0</v>
      </c>
      <c r="W3027" s="119">
        <f t="shared" si="236"/>
        <v>0</v>
      </c>
      <c r="X3027" s="106">
        <f t="shared" si="239"/>
        <v>0</v>
      </c>
    </row>
    <row r="3028" spans="1:24" ht="14">
      <c r="A3028" s="198"/>
      <c r="D3028" s="1"/>
      <c r="E3028" s="1"/>
      <c r="F3028" s="187"/>
      <c r="G3028" s="187"/>
      <c r="H3028" s="80" t="str">
        <f>IF(ISERROR(IF(ISERROR(VLOOKUP((LEFT(D3028,2)),'Fed. Agency Identifier Table'!A$2:C$63,3,FALSE)),(VLOOKUP((LEFT(D3028,1)),'Fed. Agency Identifier Table'!A$2:C$63,3,FALSE)),(VLOOKUP((LEFT(D3028,2)),'Fed. Agency Identifier Table'!A$2:C$63,3,FALSE)))),"",(IF(ISERROR(VLOOKUP((LEFT(D3028,2)),'Fed. Agency Identifier Table'!A$2:C$63,3,FALSE)),(VLOOKUP((LEFT(D3028,1)),'Fed. Agency Identifier Table'!A$2:C$63,3,FALSE)),(VLOOKUP((LEFT(D3028,2)),'Fed. Agency Identifier Table'!A$2:C$63,3,FALSE)))))</f>
        <v/>
      </c>
      <c r="I3028" s="150" t="str">
        <f>IF(ISNUMBER(SEARCH("*.unk*",D3028)),"Other Federal Awards",IF(ISERROR(VLOOKUP(D3028,'CFDA Program Titles Table'!A$2:C$2607,3,FALSE)),"",VLOOKUP(D3028,'CFDA Program Titles Table'!A$2:C$2607,3,FALSE)))</f>
        <v/>
      </c>
      <c r="J3028" s="70"/>
      <c r="K3028" s="70"/>
      <c r="L3028" s="2"/>
      <c r="M3028" s="10"/>
      <c r="N3028" s="10"/>
      <c r="S3028" s="106" t="str">
        <f>IFERROR(IF(J3028="Y", "Research And Development Programs Cluster:", VLOOKUP(D3028,'Cluster Info'!$A$2:$B$113,2,FALSE)), "Non Cluster:")</f>
        <v>Non Cluster:</v>
      </c>
      <c r="T3028" s="106">
        <f t="shared" si="235"/>
        <v>0</v>
      </c>
      <c r="U3028" s="106">
        <f t="shared" si="237"/>
        <v>0</v>
      </c>
      <c r="V3028" s="106">
        <f t="shared" si="238"/>
        <v>0</v>
      </c>
      <c r="W3028" s="119">
        <f t="shared" si="236"/>
        <v>0</v>
      </c>
      <c r="X3028" s="106">
        <f t="shared" si="239"/>
        <v>0</v>
      </c>
    </row>
    <row r="3029" spans="1:24" ht="14">
      <c r="A3029" s="198"/>
      <c r="D3029" s="1"/>
      <c r="E3029" s="1"/>
      <c r="F3029" s="187"/>
      <c r="G3029" s="187"/>
      <c r="H3029" s="80" t="str">
        <f>IF(ISERROR(IF(ISERROR(VLOOKUP((LEFT(D3029,2)),'Fed. Agency Identifier Table'!A$2:C$63,3,FALSE)),(VLOOKUP((LEFT(D3029,1)),'Fed. Agency Identifier Table'!A$2:C$63,3,FALSE)),(VLOOKUP((LEFT(D3029,2)),'Fed. Agency Identifier Table'!A$2:C$63,3,FALSE)))),"",(IF(ISERROR(VLOOKUP((LEFT(D3029,2)),'Fed. Agency Identifier Table'!A$2:C$63,3,FALSE)),(VLOOKUP((LEFT(D3029,1)),'Fed. Agency Identifier Table'!A$2:C$63,3,FALSE)),(VLOOKUP((LEFT(D3029,2)),'Fed. Agency Identifier Table'!A$2:C$63,3,FALSE)))))</f>
        <v/>
      </c>
      <c r="I3029" s="150" t="str">
        <f>IF(ISNUMBER(SEARCH("*.unk*",D3029)),"Other Federal Awards",IF(ISERROR(VLOOKUP(D3029,'CFDA Program Titles Table'!A$2:C$2607,3,FALSE)),"",VLOOKUP(D3029,'CFDA Program Titles Table'!A$2:C$2607,3,FALSE)))</f>
        <v/>
      </c>
      <c r="J3029" s="70"/>
      <c r="K3029" s="70"/>
      <c r="L3029" s="2"/>
      <c r="M3029" s="10"/>
      <c r="N3029" s="10"/>
      <c r="S3029" s="106" t="str">
        <f>IFERROR(IF(J3029="Y", "Research And Development Programs Cluster:", VLOOKUP(D3029,'Cluster Info'!$A$2:$B$113,2,FALSE)), "Non Cluster:")</f>
        <v>Non Cluster:</v>
      </c>
      <c r="T3029" s="106">
        <f t="shared" si="235"/>
        <v>0</v>
      </c>
      <c r="U3029" s="106">
        <f t="shared" si="237"/>
        <v>0</v>
      </c>
      <c r="V3029" s="106">
        <f t="shared" si="238"/>
        <v>0</v>
      </c>
      <c r="W3029" s="119">
        <f t="shared" si="236"/>
        <v>0</v>
      </c>
      <c r="X3029" s="106">
        <f t="shared" si="239"/>
        <v>0</v>
      </c>
    </row>
    <row r="3030" spans="1:24" ht="14">
      <c r="A3030" s="198"/>
      <c r="D3030" s="1"/>
      <c r="E3030" s="1"/>
      <c r="F3030" s="187"/>
      <c r="G3030" s="187"/>
      <c r="H3030" s="80" t="str">
        <f>IF(ISERROR(IF(ISERROR(VLOOKUP((LEFT(D3030,2)),'Fed. Agency Identifier Table'!A$2:C$63,3,FALSE)),(VLOOKUP((LEFT(D3030,1)),'Fed. Agency Identifier Table'!A$2:C$63,3,FALSE)),(VLOOKUP((LEFT(D3030,2)),'Fed. Agency Identifier Table'!A$2:C$63,3,FALSE)))),"",(IF(ISERROR(VLOOKUP((LEFT(D3030,2)),'Fed. Agency Identifier Table'!A$2:C$63,3,FALSE)),(VLOOKUP((LEFT(D3030,1)),'Fed. Agency Identifier Table'!A$2:C$63,3,FALSE)),(VLOOKUP((LEFT(D3030,2)),'Fed. Agency Identifier Table'!A$2:C$63,3,FALSE)))))</f>
        <v/>
      </c>
      <c r="I3030" s="150" t="str">
        <f>IF(ISNUMBER(SEARCH("*.unk*",D3030)),"Other Federal Awards",IF(ISERROR(VLOOKUP(D3030,'CFDA Program Titles Table'!A$2:C$2607,3,FALSE)),"",VLOOKUP(D3030,'CFDA Program Titles Table'!A$2:C$2607,3,FALSE)))</f>
        <v/>
      </c>
      <c r="J3030" s="70"/>
      <c r="K3030" s="70"/>
      <c r="L3030" s="2"/>
      <c r="M3030" s="10"/>
      <c r="N3030" s="10"/>
      <c r="S3030" s="106" t="str">
        <f>IFERROR(IF(J3030="Y", "Research And Development Programs Cluster:", VLOOKUP(D3030,'Cluster Info'!$A$2:$B$113,2,FALSE)), "Non Cluster:")</f>
        <v>Non Cluster:</v>
      </c>
      <c r="T3030" s="106">
        <f t="shared" si="235"/>
        <v>0</v>
      </c>
      <c r="U3030" s="106">
        <f t="shared" si="237"/>
        <v>0</v>
      </c>
      <c r="V3030" s="106">
        <f t="shared" si="238"/>
        <v>0</v>
      </c>
      <c r="W3030" s="119">
        <f t="shared" si="236"/>
        <v>0</v>
      </c>
      <c r="X3030" s="106">
        <f t="shared" si="239"/>
        <v>0</v>
      </c>
    </row>
    <row r="3031" spans="1:24" ht="14">
      <c r="A3031" s="198"/>
      <c r="D3031" s="1"/>
      <c r="E3031" s="1"/>
      <c r="F3031" s="187"/>
      <c r="G3031" s="187"/>
      <c r="H3031" s="80" t="str">
        <f>IF(ISERROR(IF(ISERROR(VLOOKUP((LEFT(D3031,2)),'Fed. Agency Identifier Table'!A$2:C$63,3,FALSE)),(VLOOKUP((LEFT(D3031,1)),'Fed. Agency Identifier Table'!A$2:C$63,3,FALSE)),(VLOOKUP((LEFT(D3031,2)),'Fed. Agency Identifier Table'!A$2:C$63,3,FALSE)))),"",(IF(ISERROR(VLOOKUP((LEFT(D3031,2)),'Fed. Agency Identifier Table'!A$2:C$63,3,FALSE)),(VLOOKUP((LEFT(D3031,1)),'Fed. Agency Identifier Table'!A$2:C$63,3,FALSE)),(VLOOKUP((LEFT(D3031,2)),'Fed. Agency Identifier Table'!A$2:C$63,3,FALSE)))))</f>
        <v/>
      </c>
      <c r="I3031" s="150" t="str">
        <f>IF(ISNUMBER(SEARCH("*.unk*",D3031)),"Other Federal Awards",IF(ISERROR(VLOOKUP(D3031,'CFDA Program Titles Table'!A$2:C$2607,3,FALSE)),"",VLOOKUP(D3031,'CFDA Program Titles Table'!A$2:C$2607,3,FALSE)))</f>
        <v/>
      </c>
      <c r="J3031" s="70"/>
      <c r="K3031" s="70"/>
      <c r="L3031" s="2"/>
      <c r="M3031" s="10"/>
      <c r="N3031" s="10"/>
      <c r="S3031" s="106" t="str">
        <f>IFERROR(IF(J3031="Y", "Research And Development Programs Cluster:", VLOOKUP(D3031,'Cluster Info'!$A$2:$B$113,2,FALSE)), "Non Cluster:")</f>
        <v>Non Cluster:</v>
      </c>
      <c r="T3031" s="106">
        <f t="shared" si="235"/>
        <v>0</v>
      </c>
      <c r="U3031" s="106">
        <f t="shared" si="237"/>
        <v>0</v>
      </c>
      <c r="V3031" s="106">
        <f t="shared" si="238"/>
        <v>0</v>
      </c>
      <c r="W3031" s="119">
        <f t="shared" si="236"/>
        <v>0</v>
      </c>
      <c r="X3031" s="106">
        <f t="shared" si="239"/>
        <v>0</v>
      </c>
    </row>
    <row r="3032" spans="1:24" ht="14">
      <c r="A3032" s="198"/>
      <c r="D3032" s="1"/>
      <c r="E3032" s="1"/>
      <c r="F3032" s="187"/>
      <c r="G3032" s="187"/>
      <c r="H3032" s="80" t="str">
        <f>IF(ISERROR(IF(ISERROR(VLOOKUP((LEFT(D3032,2)),'Fed. Agency Identifier Table'!A$2:C$63,3,FALSE)),(VLOOKUP((LEFT(D3032,1)),'Fed. Agency Identifier Table'!A$2:C$63,3,FALSE)),(VLOOKUP((LEFT(D3032,2)),'Fed. Agency Identifier Table'!A$2:C$63,3,FALSE)))),"",(IF(ISERROR(VLOOKUP((LEFT(D3032,2)),'Fed. Agency Identifier Table'!A$2:C$63,3,FALSE)),(VLOOKUP((LEFT(D3032,1)),'Fed. Agency Identifier Table'!A$2:C$63,3,FALSE)),(VLOOKUP((LEFT(D3032,2)),'Fed. Agency Identifier Table'!A$2:C$63,3,FALSE)))))</f>
        <v/>
      </c>
      <c r="I3032" s="150" t="str">
        <f>IF(ISNUMBER(SEARCH("*.unk*",D3032)),"Other Federal Awards",IF(ISERROR(VLOOKUP(D3032,'CFDA Program Titles Table'!A$2:C$2607,3,FALSE)),"",VLOOKUP(D3032,'CFDA Program Titles Table'!A$2:C$2607,3,FALSE)))</f>
        <v/>
      </c>
      <c r="J3032" s="70"/>
      <c r="K3032" s="70"/>
      <c r="L3032" s="2"/>
      <c r="M3032" s="10"/>
      <c r="N3032" s="10"/>
      <c r="S3032" s="106" t="str">
        <f>IFERROR(IF(J3032="Y", "Research And Development Programs Cluster:", VLOOKUP(D3032,'Cluster Info'!$A$2:$B$113,2,FALSE)), "Non Cluster:")</f>
        <v>Non Cluster:</v>
      </c>
      <c r="T3032" s="106">
        <f t="shared" si="235"/>
        <v>0</v>
      </c>
      <c r="U3032" s="106">
        <f t="shared" si="237"/>
        <v>0</v>
      </c>
      <c r="V3032" s="106">
        <f t="shared" si="238"/>
        <v>0</v>
      </c>
      <c r="W3032" s="119">
        <f t="shared" si="236"/>
        <v>0</v>
      </c>
      <c r="X3032" s="106">
        <f t="shared" si="239"/>
        <v>0</v>
      </c>
    </row>
    <row r="3033" spans="1:24" ht="14">
      <c r="A3033" s="198"/>
      <c r="D3033" s="1"/>
      <c r="E3033" s="1"/>
      <c r="F3033" s="187"/>
      <c r="G3033" s="187"/>
      <c r="H3033" s="80" t="str">
        <f>IF(ISERROR(IF(ISERROR(VLOOKUP((LEFT(D3033,2)),'Fed. Agency Identifier Table'!A$2:C$63,3,FALSE)),(VLOOKUP((LEFT(D3033,1)),'Fed. Agency Identifier Table'!A$2:C$63,3,FALSE)),(VLOOKUP((LEFT(D3033,2)),'Fed. Agency Identifier Table'!A$2:C$63,3,FALSE)))),"",(IF(ISERROR(VLOOKUP((LEFT(D3033,2)),'Fed. Agency Identifier Table'!A$2:C$63,3,FALSE)),(VLOOKUP((LEFT(D3033,1)),'Fed. Agency Identifier Table'!A$2:C$63,3,FALSE)),(VLOOKUP((LEFT(D3033,2)),'Fed. Agency Identifier Table'!A$2:C$63,3,FALSE)))))</f>
        <v/>
      </c>
      <c r="I3033" s="150" t="str">
        <f>IF(ISNUMBER(SEARCH("*.unk*",D3033)),"Other Federal Awards",IF(ISERROR(VLOOKUP(D3033,'CFDA Program Titles Table'!A$2:C$2607,3,FALSE)),"",VLOOKUP(D3033,'CFDA Program Titles Table'!A$2:C$2607,3,FALSE)))</f>
        <v/>
      </c>
      <c r="J3033" s="70"/>
      <c r="K3033" s="70"/>
      <c r="L3033" s="2"/>
      <c r="M3033" s="10"/>
      <c r="N3033" s="10"/>
      <c r="S3033" s="106" t="str">
        <f>IFERROR(IF(J3033="Y", "Research And Development Programs Cluster:", VLOOKUP(D3033,'Cluster Info'!$A$2:$B$113,2,FALSE)), "Non Cluster:")</f>
        <v>Non Cluster:</v>
      </c>
      <c r="T3033" s="106">
        <f t="shared" si="235"/>
        <v>0</v>
      </c>
      <c r="U3033" s="106">
        <f t="shared" si="237"/>
        <v>0</v>
      </c>
      <c r="V3033" s="106">
        <f t="shared" si="238"/>
        <v>0</v>
      </c>
      <c r="W3033" s="119">
        <f t="shared" si="236"/>
        <v>0</v>
      </c>
      <c r="X3033" s="106">
        <f t="shared" si="239"/>
        <v>0</v>
      </c>
    </row>
    <row r="3034" spans="1:24" ht="14">
      <c r="A3034" s="198"/>
      <c r="D3034" s="1"/>
      <c r="E3034" s="1"/>
      <c r="F3034" s="187"/>
      <c r="G3034" s="187"/>
      <c r="H3034" s="80" t="str">
        <f>IF(ISERROR(IF(ISERROR(VLOOKUP((LEFT(D3034,2)),'Fed. Agency Identifier Table'!A$2:C$63,3,FALSE)),(VLOOKUP((LEFT(D3034,1)),'Fed. Agency Identifier Table'!A$2:C$63,3,FALSE)),(VLOOKUP((LEFT(D3034,2)),'Fed. Agency Identifier Table'!A$2:C$63,3,FALSE)))),"",(IF(ISERROR(VLOOKUP((LEFT(D3034,2)),'Fed. Agency Identifier Table'!A$2:C$63,3,FALSE)),(VLOOKUP((LEFT(D3034,1)),'Fed. Agency Identifier Table'!A$2:C$63,3,FALSE)),(VLOOKUP((LEFT(D3034,2)),'Fed. Agency Identifier Table'!A$2:C$63,3,FALSE)))))</f>
        <v/>
      </c>
      <c r="I3034" s="150" t="str">
        <f>IF(ISNUMBER(SEARCH("*.unk*",D3034)),"Other Federal Awards",IF(ISERROR(VLOOKUP(D3034,'CFDA Program Titles Table'!A$2:C$2607,3,FALSE)),"",VLOOKUP(D3034,'CFDA Program Titles Table'!A$2:C$2607,3,FALSE)))</f>
        <v/>
      </c>
      <c r="J3034" s="70"/>
      <c r="K3034" s="70"/>
      <c r="L3034" s="2"/>
      <c r="M3034" s="10"/>
      <c r="N3034" s="10"/>
      <c r="S3034" s="106" t="str">
        <f>IFERROR(IF(J3034="Y", "Research And Development Programs Cluster:", VLOOKUP(D3034,'Cluster Info'!$A$2:$B$113,2,FALSE)), "Non Cluster:")</f>
        <v>Non Cluster:</v>
      </c>
      <c r="T3034" s="106">
        <f t="shared" si="235"/>
        <v>0</v>
      </c>
      <c r="U3034" s="106">
        <f t="shared" si="237"/>
        <v>0</v>
      </c>
      <c r="V3034" s="106">
        <f t="shared" si="238"/>
        <v>0</v>
      </c>
      <c r="W3034" s="119">
        <f t="shared" si="236"/>
        <v>0</v>
      </c>
      <c r="X3034" s="106">
        <f t="shared" si="239"/>
        <v>0</v>
      </c>
    </row>
    <row r="3035" spans="1:24" ht="14">
      <c r="A3035" s="198"/>
      <c r="D3035" s="1"/>
      <c r="E3035" s="1"/>
      <c r="F3035" s="187"/>
      <c r="G3035" s="187"/>
      <c r="H3035" s="80" t="str">
        <f>IF(ISERROR(IF(ISERROR(VLOOKUP((LEFT(D3035,2)),'Fed. Agency Identifier Table'!A$2:C$63,3,FALSE)),(VLOOKUP((LEFT(D3035,1)),'Fed. Agency Identifier Table'!A$2:C$63,3,FALSE)),(VLOOKUP((LEFT(D3035,2)),'Fed. Agency Identifier Table'!A$2:C$63,3,FALSE)))),"",(IF(ISERROR(VLOOKUP((LEFT(D3035,2)),'Fed. Agency Identifier Table'!A$2:C$63,3,FALSE)),(VLOOKUP((LEFT(D3035,1)),'Fed. Agency Identifier Table'!A$2:C$63,3,FALSE)),(VLOOKUP((LEFT(D3035,2)),'Fed. Agency Identifier Table'!A$2:C$63,3,FALSE)))))</f>
        <v/>
      </c>
      <c r="I3035" s="150" t="str">
        <f>IF(ISNUMBER(SEARCH("*.unk*",D3035)),"Other Federal Awards",IF(ISERROR(VLOOKUP(D3035,'CFDA Program Titles Table'!A$2:C$2607,3,FALSE)),"",VLOOKUP(D3035,'CFDA Program Titles Table'!A$2:C$2607,3,FALSE)))</f>
        <v/>
      </c>
      <c r="J3035" s="70"/>
      <c r="K3035" s="70"/>
      <c r="L3035" s="2"/>
      <c r="M3035" s="10"/>
      <c r="N3035" s="10"/>
      <c r="S3035" s="106" t="str">
        <f>IFERROR(IF(J3035="Y", "Research And Development Programs Cluster:", VLOOKUP(D3035,'Cluster Info'!$A$2:$B$113,2,FALSE)), "Non Cluster:")</f>
        <v>Non Cluster:</v>
      </c>
      <c r="T3035" s="106">
        <f t="shared" si="235"/>
        <v>0</v>
      </c>
      <c r="U3035" s="106">
        <f t="shared" si="237"/>
        <v>0</v>
      </c>
      <c r="V3035" s="106">
        <f t="shared" si="238"/>
        <v>0</v>
      </c>
      <c r="W3035" s="119">
        <f t="shared" si="236"/>
        <v>0</v>
      </c>
      <c r="X3035" s="106">
        <f t="shared" si="239"/>
        <v>0</v>
      </c>
    </row>
    <row r="3036" spans="1:24" ht="14">
      <c r="A3036" s="198"/>
      <c r="D3036" s="1"/>
      <c r="E3036" s="1"/>
      <c r="F3036" s="187"/>
      <c r="G3036" s="187"/>
      <c r="H3036" s="80" t="str">
        <f>IF(ISERROR(IF(ISERROR(VLOOKUP((LEFT(D3036,2)),'Fed. Agency Identifier Table'!A$2:C$63,3,FALSE)),(VLOOKUP((LEFT(D3036,1)),'Fed. Agency Identifier Table'!A$2:C$63,3,FALSE)),(VLOOKUP((LEFT(D3036,2)),'Fed. Agency Identifier Table'!A$2:C$63,3,FALSE)))),"",(IF(ISERROR(VLOOKUP((LEFT(D3036,2)),'Fed. Agency Identifier Table'!A$2:C$63,3,FALSE)),(VLOOKUP((LEFT(D3036,1)),'Fed. Agency Identifier Table'!A$2:C$63,3,FALSE)),(VLOOKUP((LEFT(D3036,2)),'Fed. Agency Identifier Table'!A$2:C$63,3,FALSE)))))</f>
        <v/>
      </c>
      <c r="I3036" s="150" t="str">
        <f>IF(ISNUMBER(SEARCH("*.unk*",D3036)),"Other Federal Awards",IF(ISERROR(VLOOKUP(D3036,'CFDA Program Titles Table'!A$2:C$2607,3,FALSE)),"",VLOOKUP(D3036,'CFDA Program Titles Table'!A$2:C$2607,3,FALSE)))</f>
        <v/>
      </c>
      <c r="J3036" s="70"/>
      <c r="K3036" s="70"/>
      <c r="L3036" s="2"/>
      <c r="M3036" s="10"/>
      <c r="N3036" s="10"/>
      <c r="S3036" s="106" t="str">
        <f>IFERROR(IF(J3036="Y", "Research And Development Programs Cluster:", VLOOKUP(D3036,'Cluster Info'!$A$2:$B$113,2,FALSE)), "Non Cluster:")</f>
        <v>Non Cluster:</v>
      </c>
      <c r="T3036" s="106">
        <f t="shared" si="235"/>
        <v>0</v>
      </c>
      <c r="U3036" s="106">
        <f t="shared" si="237"/>
        <v>0</v>
      </c>
      <c r="V3036" s="106">
        <f t="shared" si="238"/>
        <v>0</v>
      </c>
      <c r="W3036" s="119">
        <f t="shared" si="236"/>
        <v>0</v>
      </c>
      <c r="X3036" s="106">
        <f t="shared" si="239"/>
        <v>0</v>
      </c>
    </row>
    <row r="3037" spans="1:24" ht="14">
      <c r="A3037" s="198"/>
      <c r="D3037" s="1"/>
      <c r="E3037" s="1"/>
      <c r="F3037" s="187"/>
      <c r="G3037" s="187"/>
      <c r="H3037" s="80" t="str">
        <f>IF(ISERROR(IF(ISERROR(VLOOKUP((LEFT(D3037,2)),'Fed. Agency Identifier Table'!A$2:C$63,3,FALSE)),(VLOOKUP((LEFT(D3037,1)),'Fed. Agency Identifier Table'!A$2:C$63,3,FALSE)),(VLOOKUP((LEFT(D3037,2)),'Fed. Agency Identifier Table'!A$2:C$63,3,FALSE)))),"",(IF(ISERROR(VLOOKUP((LEFT(D3037,2)),'Fed. Agency Identifier Table'!A$2:C$63,3,FALSE)),(VLOOKUP((LEFT(D3037,1)),'Fed. Agency Identifier Table'!A$2:C$63,3,FALSE)),(VLOOKUP((LEFT(D3037,2)),'Fed. Agency Identifier Table'!A$2:C$63,3,FALSE)))))</f>
        <v/>
      </c>
      <c r="I3037" s="150" t="str">
        <f>IF(ISNUMBER(SEARCH("*.unk*",D3037)),"Other Federal Awards",IF(ISERROR(VLOOKUP(D3037,'CFDA Program Titles Table'!A$2:C$2607,3,FALSE)),"",VLOOKUP(D3037,'CFDA Program Titles Table'!A$2:C$2607,3,FALSE)))</f>
        <v/>
      </c>
      <c r="J3037" s="70"/>
      <c r="K3037" s="70"/>
      <c r="L3037" s="2"/>
      <c r="M3037" s="10"/>
      <c r="N3037" s="10"/>
      <c r="S3037" s="106" t="str">
        <f>IFERROR(IF(J3037="Y", "Research And Development Programs Cluster:", VLOOKUP(D3037,'Cluster Info'!$A$2:$B$113,2,FALSE)), "Non Cluster:")</f>
        <v>Non Cluster:</v>
      </c>
      <c r="T3037" s="106">
        <f t="shared" si="235"/>
        <v>0</v>
      </c>
      <c r="U3037" s="106">
        <f t="shared" si="237"/>
        <v>0</v>
      </c>
      <c r="V3037" s="106">
        <f t="shared" si="238"/>
        <v>0</v>
      </c>
      <c r="W3037" s="119">
        <f t="shared" si="236"/>
        <v>0</v>
      </c>
      <c r="X3037" s="106">
        <f t="shared" si="239"/>
        <v>0</v>
      </c>
    </row>
    <row r="3038" spans="1:24" ht="14">
      <c r="A3038" s="198"/>
      <c r="D3038" s="1"/>
      <c r="E3038" s="1"/>
      <c r="F3038" s="187"/>
      <c r="G3038" s="187"/>
      <c r="H3038" s="80" t="str">
        <f>IF(ISERROR(IF(ISERROR(VLOOKUP((LEFT(D3038,2)),'Fed. Agency Identifier Table'!A$2:C$63,3,FALSE)),(VLOOKUP((LEFT(D3038,1)),'Fed. Agency Identifier Table'!A$2:C$63,3,FALSE)),(VLOOKUP((LEFT(D3038,2)),'Fed. Agency Identifier Table'!A$2:C$63,3,FALSE)))),"",(IF(ISERROR(VLOOKUP((LEFT(D3038,2)),'Fed. Agency Identifier Table'!A$2:C$63,3,FALSE)),(VLOOKUP((LEFT(D3038,1)),'Fed. Agency Identifier Table'!A$2:C$63,3,FALSE)),(VLOOKUP((LEFT(D3038,2)),'Fed. Agency Identifier Table'!A$2:C$63,3,FALSE)))))</f>
        <v/>
      </c>
      <c r="I3038" s="150" t="str">
        <f>IF(ISNUMBER(SEARCH("*.unk*",D3038)),"Other Federal Awards",IF(ISERROR(VLOOKUP(D3038,'CFDA Program Titles Table'!A$2:C$2607,3,FALSE)),"",VLOOKUP(D3038,'CFDA Program Titles Table'!A$2:C$2607,3,FALSE)))</f>
        <v/>
      </c>
      <c r="J3038" s="70"/>
      <c r="K3038" s="70"/>
      <c r="L3038" s="2"/>
      <c r="M3038" s="10"/>
      <c r="N3038" s="10"/>
      <c r="S3038" s="106" t="str">
        <f>IFERROR(IF(J3038="Y", "Research And Development Programs Cluster:", VLOOKUP(D3038,'Cluster Info'!$A$2:$B$113,2,FALSE)), "Non Cluster:")</f>
        <v>Non Cluster:</v>
      </c>
      <c r="T3038" s="106">
        <f t="shared" si="235"/>
        <v>0</v>
      </c>
      <c r="U3038" s="106">
        <f t="shared" si="237"/>
        <v>0</v>
      </c>
      <c r="V3038" s="106">
        <f t="shared" si="238"/>
        <v>0</v>
      </c>
      <c r="W3038" s="119">
        <f t="shared" si="236"/>
        <v>0</v>
      </c>
      <c r="X3038" s="106">
        <f t="shared" si="239"/>
        <v>0</v>
      </c>
    </row>
    <row r="3039" spans="1:24" ht="14">
      <c r="A3039" s="198"/>
      <c r="D3039" s="1"/>
      <c r="E3039" s="1"/>
      <c r="F3039" s="187"/>
      <c r="G3039" s="187"/>
      <c r="H3039" s="80" t="str">
        <f>IF(ISERROR(IF(ISERROR(VLOOKUP((LEFT(D3039,2)),'Fed. Agency Identifier Table'!A$2:C$63,3,FALSE)),(VLOOKUP((LEFT(D3039,1)),'Fed. Agency Identifier Table'!A$2:C$63,3,FALSE)),(VLOOKUP((LEFT(D3039,2)),'Fed. Agency Identifier Table'!A$2:C$63,3,FALSE)))),"",(IF(ISERROR(VLOOKUP((LEFT(D3039,2)),'Fed. Agency Identifier Table'!A$2:C$63,3,FALSE)),(VLOOKUP((LEFT(D3039,1)),'Fed. Agency Identifier Table'!A$2:C$63,3,FALSE)),(VLOOKUP((LEFT(D3039,2)),'Fed. Agency Identifier Table'!A$2:C$63,3,FALSE)))))</f>
        <v/>
      </c>
      <c r="I3039" s="150" t="str">
        <f>IF(ISNUMBER(SEARCH("*.unk*",D3039)),"Other Federal Awards",IF(ISERROR(VLOOKUP(D3039,'CFDA Program Titles Table'!A$2:C$2607,3,FALSE)),"",VLOOKUP(D3039,'CFDA Program Titles Table'!A$2:C$2607,3,FALSE)))</f>
        <v/>
      </c>
      <c r="J3039" s="70"/>
      <c r="K3039" s="70"/>
      <c r="L3039" s="2"/>
      <c r="M3039" s="10"/>
      <c r="N3039" s="10"/>
      <c r="S3039" s="106" t="str">
        <f>IFERROR(IF(J3039="Y", "Research And Development Programs Cluster:", VLOOKUP(D3039,'Cluster Info'!$A$2:$B$113,2,FALSE)), "Non Cluster:")</f>
        <v>Non Cluster:</v>
      </c>
      <c r="T3039" s="106">
        <f t="shared" si="235"/>
        <v>0</v>
      </c>
      <c r="U3039" s="106">
        <f t="shared" si="237"/>
        <v>0</v>
      </c>
      <c r="V3039" s="106">
        <f t="shared" si="238"/>
        <v>0</v>
      </c>
      <c r="W3039" s="119">
        <f t="shared" si="236"/>
        <v>0</v>
      </c>
      <c r="X3039" s="106">
        <f t="shared" si="239"/>
        <v>0</v>
      </c>
    </row>
    <row r="3040" spans="1:24" ht="14">
      <c r="A3040" s="198"/>
      <c r="D3040" s="1"/>
      <c r="E3040" s="1"/>
      <c r="F3040" s="187"/>
      <c r="G3040" s="187"/>
      <c r="H3040" s="80" t="str">
        <f>IF(ISERROR(IF(ISERROR(VLOOKUP((LEFT(D3040,2)),'Fed. Agency Identifier Table'!A$2:C$63,3,FALSE)),(VLOOKUP((LEFT(D3040,1)),'Fed. Agency Identifier Table'!A$2:C$63,3,FALSE)),(VLOOKUP((LEFT(D3040,2)),'Fed. Agency Identifier Table'!A$2:C$63,3,FALSE)))),"",(IF(ISERROR(VLOOKUP((LEFT(D3040,2)),'Fed. Agency Identifier Table'!A$2:C$63,3,FALSE)),(VLOOKUP((LEFT(D3040,1)),'Fed. Agency Identifier Table'!A$2:C$63,3,FALSE)),(VLOOKUP((LEFT(D3040,2)),'Fed. Agency Identifier Table'!A$2:C$63,3,FALSE)))))</f>
        <v/>
      </c>
      <c r="I3040" s="150" t="str">
        <f>IF(ISNUMBER(SEARCH("*.unk*",D3040)),"Other Federal Awards",IF(ISERROR(VLOOKUP(D3040,'CFDA Program Titles Table'!A$2:C$2607,3,FALSE)),"",VLOOKUP(D3040,'CFDA Program Titles Table'!A$2:C$2607,3,FALSE)))</f>
        <v/>
      </c>
      <c r="J3040" s="70"/>
      <c r="K3040" s="70"/>
      <c r="L3040" s="2"/>
      <c r="M3040" s="10"/>
      <c r="N3040" s="10"/>
      <c r="S3040" s="106" t="str">
        <f>IFERROR(IF(J3040="Y", "Research And Development Programs Cluster:", VLOOKUP(D3040,'Cluster Info'!$A$2:$B$113,2,FALSE)), "Non Cluster:")</f>
        <v>Non Cluster:</v>
      </c>
      <c r="T3040" s="106">
        <f t="shared" si="235"/>
        <v>0</v>
      </c>
      <c r="U3040" s="106">
        <f t="shared" si="237"/>
        <v>0</v>
      </c>
      <c r="V3040" s="106">
        <f t="shared" si="238"/>
        <v>0</v>
      </c>
      <c r="W3040" s="119">
        <f t="shared" si="236"/>
        <v>0</v>
      </c>
      <c r="X3040" s="106">
        <f t="shared" si="239"/>
        <v>0</v>
      </c>
    </row>
    <row r="3041" spans="1:24" ht="14">
      <c r="A3041" s="198"/>
      <c r="D3041" s="1"/>
      <c r="E3041" s="1"/>
      <c r="F3041" s="187"/>
      <c r="G3041" s="187"/>
      <c r="H3041" s="80" t="str">
        <f>IF(ISERROR(IF(ISERROR(VLOOKUP((LEFT(D3041,2)),'Fed. Agency Identifier Table'!A$2:C$63,3,FALSE)),(VLOOKUP((LEFT(D3041,1)),'Fed. Agency Identifier Table'!A$2:C$63,3,FALSE)),(VLOOKUP((LEFT(D3041,2)),'Fed. Agency Identifier Table'!A$2:C$63,3,FALSE)))),"",(IF(ISERROR(VLOOKUP((LEFT(D3041,2)),'Fed. Agency Identifier Table'!A$2:C$63,3,FALSE)),(VLOOKUP((LEFT(D3041,1)),'Fed. Agency Identifier Table'!A$2:C$63,3,FALSE)),(VLOOKUP((LEFT(D3041,2)),'Fed. Agency Identifier Table'!A$2:C$63,3,FALSE)))))</f>
        <v/>
      </c>
      <c r="I3041" s="150" t="str">
        <f>IF(ISNUMBER(SEARCH("*.unk*",D3041)),"Other Federal Awards",IF(ISERROR(VLOOKUP(D3041,'CFDA Program Titles Table'!A$2:C$2607,3,FALSE)),"",VLOOKUP(D3041,'CFDA Program Titles Table'!A$2:C$2607,3,FALSE)))</f>
        <v/>
      </c>
      <c r="J3041" s="70"/>
      <c r="K3041" s="70"/>
      <c r="L3041" s="2"/>
      <c r="M3041" s="10"/>
      <c r="N3041" s="10"/>
      <c r="S3041" s="106" t="str">
        <f>IFERROR(IF(J3041="Y", "Research And Development Programs Cluster:", VLOOKUP(D3041,'Cluster Info'!$A$2:$B$113,2,FALSE)), "Non Cluster:")</f>
        <v>Non Cluster:</v>
      </c>
      <c r="T3041" s="106">
        <f t="shared" si="235"/>
        <v>0</v>
      </c>
      <c r="U3041" s="106">
        <f t="shared" si="237"/>
        <v>0</v>
      </c>
      <c r="V3041" s="106">
        <f t="shared" si="238"/>
        <v>0</v>
      </c>
      <c r="W3041" s="119">
        <f t="shared" si="236"/>
        <v>0</v>
      </c>
      <c r="X3041" s="106">
        <f t="shared" si="239"/>
        <v>0</v>
      </c>
    </row>
    <row r="3042" spans="1:24" ht="14">
      <c r="A3042" s="198"/>
      <c r="D3042" s="1"/>
      <c r="E3042" s="1"/>
      <c r="F3042" s="187"/>
      <c r="G3042" s="187"/>
      <c r="H3042" s="80" t="str">
        <f>IF(ISERROR(IF(ISERROR(VLOOKUP((LEFT(D3042,2)),'Fed. Agency Identifier Table'!A$2:C$63,3,FALSE)),(VLOOKUP((LEFT(D3042,1)),'Fed. Agency Identifier Table'!A$2:C$63,3,FALSE)),(VLOOKUP((LEFT(D3042,2)),'Fed. Agency Identifier Table'!A$2:C$63,3,FALSE)))),"",(IF(ISERROR(VLOOKUP((LEFT(D3042,2)),'Fed. Agency Identifier Table'!A$2:C$63,3,FALSE)),(VLOOKUP((LEFT(D3042,1)),'Fed. Agency Identifier Table'!A$2:C$63,3,FALSE)),(VLOOKUP((LEFT(D3042,2)),'Fed. Agency Identifier Table'!A$2:C$63,3,FALSE)))))</f>
        <v/>
      </c>
      <c r="I3042" s="150" t="str">
        <f>IF(ISNUMBER(SEARCH("*.unk*",D3042)),"Other Federal Awards",IF(ISERROR(VLOOKUP(D3042,'CFDA Program Titles Table'!A$2:C$2607,3,FALSE)),"",VLOOKUP(D3042,'CFDA Program Titles Table'!A$2:C$2607,3,FALSE)))</f>
        <v/>
      </c>
      <c r="J3042" s="70"/>
      <c r="K3042" s="70"/>
      <c r="L3042" s="2"/>
      <c r="M3042" s="10"/>
      <c r="N3042" s="10"/>
      <c r="S3042" s="106" t="str">
        <f>IFERROR(IF(J3042="Y", "Research And Development Programs Cluster:", VLOOKUP(D3042,'Cluster Info'!$A$2:$B$113,2,FALSE)), "Non Cluster:")</f>
        <v>Non Cluster:</v>
      </c>
      <c r="T3042" s="106">
        <f t="shared" si="235"/>
        <v>0</v>
      </c>
      <c r="U3042" s="106">
        <f t="shared" si="237"/>
        <v>0</v>
      </c>
      <c r="V3042" s="106">
        <f t="shared" si="238"/>
        <v>0</v>
      </c>
      <c r="W3042" s="119">
        <f t="shared" si="236"/>
        <v>0</v>
      </c>
      <c r="X3042" s="106">
        <f t="shared" si="239"/>
        <v>0</v>
      </c>
    </row>
    <row r="3043" spans="1:24" ht="14">
      <c r="A3043" s="198"/>
      <c r="D3043" s="1"/>
      <c r="E3043" s="1"/>
      <c r="F3043" s="187"/>
      <c r="G3043" s="187"/>
      <c r="H3043" s="80" t="str">
        <f>IF(ISERROR(IF(ISERROR(VLOOKUP((LEFT(D3043,2)),'Fed. Agency Identifier Table'!A$2:C$63,3,FALSE)),(VLOOKUP((LEFT(D3043,1)),'Fed. Agency Identifier Table'!A$2:C$63,3,FALSE)),(VLOOKUP((LEFT(D3043,2)),'Fed. Agency Identifier Table'!A$2:C$63,3,FALSE)))),"",(IF(ISERROR(VLOOKUP((LEFT(D3043,2)),'Fed. Agency Identifier Table'!A$2:C$63,3,FALSE)),(VLOOKUP((LEFT(D3043,1)),'Fed. Agency Identifier Table'!A$2:C$63,3,FALSE)),(VLOOKUP((LEFT(D3043,2)),'Fed. Agency Identifier Table'!A$2:C$63,3,FALSE)))))</f>
        <v/>
      </c>
      <c r="I3043" s="150" t="str">
        <f>IF(ISNUMBER(SEARCH("*.unk*",D3043)),"Other Federal Awards",IF(ISERROR(VLOOKUP(D3043,'CFDA Program Titles Table'!A$2:C$2607,3,FALSE)),"",VLOOKUP(D3043,'CFDA Program Titles Table'!A$2:C$2607,3,FALSE)))</f>
        <v/>
      </c>
      <c r="J3043" s="70"/>
      <c r="K3043" s="70"/>
      <c r="L3043" s="2"/>
      <c r="M3043" s="10"/>
      <c r="N3043" s="10"/>
      <c r="S3043" s="106" t="str">
        <f>IFERROR(IF(J3043="Y", "Research And Development Programs Cluster:", VLOOKUP(D3043,'Cluster Info'!$A$2:$B$113,2,FALSE)), "Non Cluster:")</f>
        <v>Non Cluster:</v>
      </c>
      <c r="T3043" s="106">
        <f t="shared" si="235"/>
        <v>0</v>
      </c>
      <c r="U3043" s="106">
        <f t="shared" si="237"/>
        <v>0</v>
      </c>
      <c r="V3043" s="106">
        <f t="shared" si="238"/>
        <v>0</v>
      </c>
      <c r="W3043" s="119">
        <f t="shared" si="236"/>
        <v>0</v>
      </c>
      <c r="X3043" s="106">
        <f t="shared" si="239"/>
        <v>0</v>
      </c>
    </row>
    <row r="3044" spans="1:24" ht="14">
      <c r="A3044" s="198"/>
      <c r="D3044" s="1"/>
      <c r="E3044" s="1"/>
      <c r="F3044" s="187"/>
      <c r="G3044" s="187"/>
      <c r="H3044" s="80" t="str">
        <f>IF(ISERROR(IF(ISERROR(VLOOKUP((LEFT(D3044,2)),'Fed. Agency Identifier Table'!A$2:C$63,3,FALSE)),(VLOOKUP((LEFT(D3044,1)),'Fed. Agency Identifier Table'!A$2:C$63,3,FALSE)),(VLOOKUP((LEFT(D3044,2)),'Fed. Agency Identifier Table'!A$2:C$63,3,FALSE)))),"",(IF(ISERROR(VLOOKUP((LEFT(D3044,2)),'Fed. Agency Identifier Table'!A$2:C$63,3,FALSE)),(VLOOKUP((LEFT(D3044,1)),'Fed. Agency Identifier Table'!A$2:C$63,3,FALSE)),(VLOOKUP((LEFT(D3044,2)),'Fed. Agency Identifier Table'!A$2:C$63,3,FALSE)))))</f>
        <v/>
      </c>
      <c r="I3044" s="150" t="str">
        <f>IF(ISNUMBER(SEARCH("*.unk*",D3044)),"Other Federal Awards",IF(ISERROR(VLOOKUP(D3044,'CFDA Program Titles Table'!A$2:C$2607,3,FALSE)),"",VLOOKUP(D3044,'CFDA Program Titles Table'!A$2:C$2607,3,FALSE)))</f>
        <v/>
      </c>
      <c r="J3044" s="70"/>
      <c r="K3044" s="70"/>
      <c r="L3044" s="2"/>
      <c r="M3044" s="10"/>
      <c r="N3044" s="10"/>
      <c r="S3044" s="106" t="str">
        <f>IFERROR(IF(J3044="Y", "Research And Development Programs Cluster:", VLOOKUP(D3044,'Cluster Info'!$A$2:$B$113,2,FALSE)), "Non Cluster:")</f>
        <v>Non Cluster:</v>
      </c>
      <c r="T3044" s="106">
        <f t="shared" si="235"/>
        <v>0</v>
      </c>
      <c r="U3044" s="106">
        <f t="shared" si="237"/>
        <v>0</v>
      </c>
      <c r="V3044" s="106">
        <f t="shared" si="238"/>
        <v>0</v>
      </c>
      <c r="W3044" s="119">
        <f t="shared" si="236"/>
        <v>0</v>
      </c>
      <c r="X3044" s="106">
        <f t="shared" si="239"/>
        <v>0</v>
      </c>
    </row>
    <row r="3045" spans="1:24" ht="14">
      <c r="A3045" s="198"/>
      <c r="D3045" s="1"/>
      <c r="E3045" s="1"/>
      <c r="F3045" s="187"/>
      <c r="G3045" s="187"/>
      <c r="H3045" s="80" t="str">
        <f>IF(ISERROR(IF(ISERROR(VLOOKUP((LEFT(D3045,2)),'Fed. Agency Identifier Table'!A$2:C$63,3,FALSE)),(VLOOKUP((LEFT(D3045,1)),'Fed. Agency Identifier Table'!A$2:C$63,3,FALSE)),(VLOOKUP((LEFT(D3045,2)),'Fed. Agency Identifier Table'!A$2:C$63,3,FALSE)))),"",(IF(ISERROR(VLOOKUP((LEFT(D3045,2)),'Fed. Agency Identifier Table'!A$2:C$63,3,FALSE)),(VLOOKUP((LEFT(D3045,1)),'Fed. Agency Identifier Table'!A$2:C$63,3,FALSE)),(VLOOKUP((LEFT(D3045,2)),'Fed. Agency Identifier Table'!A$2:C$63,3,FALSE)))))</f>
        <v/>
      </c>
      <c r="I3045" s="150" t="str">
        <f>IF(ISNUMBER(SEARCH("*.unk*",D3045)),"Other Federal Awards",IF(ISERROR(VLOOKUP(D3045,'CFDA Program Titles Table'!A$2:C$2607,3,FALSE)),"",VLOOKUP(D3045,'CFDA Program Titles Table'!A$2:C$2607,3,FALSE)))</f>
        <v/>
      </c>
      <c r="J3045" s="70"/>
      <c r="K3045" s="70"/>
      <c r="L3045" s="2"/>
      <c r="M3045" s="10"/>
      <c r="N3045" s="10"/>
      <c r="S3045" s="106" t="str">
        <f>IFERROR(IF(J3045="Y", "Research And Development Programs Cluster:", VLOOKUP(D3045,'Cluster Info'!$A$2:$B$113,2,FALSE)), "Non Cluster:")</f>
        <v>Non Cluster:</v>
      </c>
      <c r="T3045" s="106">
        <f t="shared" si="235"/>
        <v>0</v>
      </c>
      <c r="U3045" s="106">
        <f t="shared" si="237"/>
        <v>0</v>
      </c>
      <c r="V3045" s="106">
        <f t="shared" si="238"/>
        <v>0</v>
      </c>
      <c r="W3045" s="119">
        <f t="shared" si="236"/>
        <v>0</v>
      </c>
      <c r="X3045" s="106">
        <f t="shared" si="239"/>
        <v>0</v>
      </c>
    </row>
    <row r="3046" spans="1:24" ht="14">
      <c r="A3046" s="198"/>
      <c r="D3046" s="1"/>
      <c r="E3046" s="1"/>
      <c r="F3046" s="187"/>
      <c r="G3046" s="187"/>
      <c r="H3046" s="80" t="str">
        <f>IF(ISERROR(IF(ISERROR(VLOOKUP((LEFT(D3046,2)),'Fed. Agency Identifier Table'!A$2:C$63,3,FALSE)),(VLOOKUP((LEFT(D3046,1)),'Fed. Agency Identifier Table'!A$2:C$63,3,FALSE)),(VLOOKUP((LEFT(D3046,2)),'Fed. Agency Identifier Table'!A$2:C$63,3,FALSE)))),"",(IF(ISERROR(VLOOKUP((LEFT(D3046,2)),'Fed. Agency Identifier Table'!A$2:C$63,3,FALSE)),(VLOOKUP((LEFT(D3046,1)),'Fed. Agency Identifier Table'!A$2:C$63,3,FALSE)),(VLOOKUP((LEFT(D3046,2)),'Fed. Agency Identifier Table'!A$2:C$63,3,FALSE)))))</f>
        <v/>
      </c>
      <c r="I3046" s="150" t="str">
        <f>IF(ISNUMBER(SEARCH("*.unk*",D3046)),"Other Federal Awards",IF(ISERROR(VLOOKUP(D3046,'CFDA Program Titles Table'!A$2:C$2607,3,FALSE)),"",VLOOKUP(D3046,'CFDA Program Titles Table'!A$2:C$2607,3,FALSE)))</f>
        <v/>
      </c>
      <c r="J3046" s="70"/>
      <c r="K3046" s="70"/>
      <c r="L3046" s="2"/>
      <c r="M3046" s="10"/>
      <c r="N3046" s="10"/>
      <c r="S3046" s="106" t="str">
        <f>IFERROR(IF(J3046="Y", "Research And Development Programs Cluster:", VLOOKUP(D3046,'Cluster Info'!$A$2:$B$113,2,FALSE)), "Non Cluster:")</f>
        <v>Non Cluster:</v>
      </c>
      <c r="T3046" s="106">
        <f t="shared" si="235"/>
        <v>0</v>
      </c>
      <c r="U3046" s="106">
        <f t="shared" si="237"/>
        <v>0</v>
      </c>
      <c r="V3046" s="106">
        <f t="shared" si="238"/>
        <v>0</v>
      </c>
      <c r="W3046" s="119">
        <f t="shared" si="236"/>
        <v>0</v>
      </c>
      <c r="X3046" s="106">
        <f t="shared" si="239"/>
        <v>0</v>
      </c>
    </row>
    <row r="3047" spans="1:24" ht="14">
      <c r="A3047" s="198"/>
      <c r="D3047" s="1"/>
      <c r="E3047" s="1"/>
      <c r="F3047" s="187"/>
      <c r="G3047" s="187"/>
      <c r="H3047" s="80" t="str">
        <f>IF(ISERROR(IF(ISERROR(VLOOKUP((LEFT(D3047,2)),'Fed. Agency Identifier Table'!A$2:C$63,3,FALSE)),(VLOOKUP((LEFT(D3047,1)),'Fed. Agency Identifier Table'!A$2:C$63,3,FALSE)),(VLOOKUP((LEFT(D3047,2)),'Fed. Agency Identifier Table'!A$2:C$63,3,FALSE)))),"",(IF(ISERROR(VLOOKUP((LEFT(D3047,2)),'Fed. Agency Identifier Table'!A$2:C$63,3,FALSE)),(VLOOKUP((LEFT(D3047,1)),'Fed. Agency Identifier Table'!A$2:C$63,3,FALSE)),(VLOOKUP((LEFT(D3047,2)),'Fed. Agency Identifier Table'!A$2:C$63,3,FALSE)))))</f>
        <v/>
      </c>
      <c r="I3047" s="150" t="str">
        <f>IF(ISNUMBER(SEARCH("*.unk*",D3047)),"Other Federal Awards",IF(ISERROR(VLOOKUP(D3047,'CFDA Program Titles Table'!A$2:C$2607,3,FALSE)),"",VLOOKUP(D3047,'CFDA Program Titles Table'!A$2:C$2607,3,FALSE)))</f>
        <v/>
      </c>
      <c r="J3047" s="70"/>
      <c r="K3047" s="70"/>
      <c r="L3047" s="2"/>
      <c r="M3047" s="10"/>
      <c r="N3047" s="10"/>
      <c r="S3047" s="106" t="str">
        <f>IFERROR(IF(J3047="Y", "Research And Development Programs Cluster:", VLOOKUP(D3047,'Cluster Info'!$A$2:$B$113,2,FALSE)), "Non Cluster:")</f>
        <v>Non Cluster:</v>
      </c>
      <c r="T3047" s="106">
        <f t="shared" si="235"/>
        <v>0</v>
      </c>
      <c r="U3047" s="106">
        <f t="shared" si="237"/>
        <v>0</v>
      </c>
      <c r="V3047" s="106">
        <f t="shared" si="238"/>
        <v>0</v>
      </c>
      <c r="W3047" s="119">
        <f t="shared" si="236"/>
        <v>0</v>
      </c>
      <c r="X3047" s="106">
        <f t="shared" si="239"/>
        <v>0</v>
      </c>
    </row>
    <row r="3048" spans="1:24" ht="14">
      <c r="A3048" s="198"/>
      <c r="D3048" s="1"/>
      <c r="E3048" s="1"/>
      <c r="F3048" s="187"/>
      <c r="G3048" s="187"/>
      <c r="H3048" s="80" t="str">
        <f>IF(ISERROR(IF(ISERROR(VLOOKUP((LEFT(D3048,2)),'Fed. Agency Identifier Table'!A$2:C$63,3,FALSE)),(VLOOKUP((LEFT(D3048,1)),'Fed. Agency Identifier Table'!A$2:C$63,3,FALSE)),(VLOOKUP((LEFT(D3048,2)),'Fed. Agency Identifier Table'!A$2:C$63,3,FALSE)))),"",(IF(ISERROR(VLOOKUP((LEFT(D3048,2)),'Fed. Agency Identifier Table'!A$2:C$63,3,FALSE)),(VLOOKUP((LEFT(D3048,1)),'Fed. Agency Identifier Table'!A$2:C$63,3,FALSE)),(VLOOKUP((LEFT(D3048,2)),'Fed. Agency Identifier Table'!A$2:C$63,3,FALSE)))))</f>
        <v/>
      </c>
      <c r="I3048" s="150" t="str">
        <f>IF(ISNUMBER(SEARCH("*.unk*",D3048)),"Other Federal Awards",IF(ISERROR(VLOOKUP(D3048,'CFDA Program Titles Table'!A$2:C$2607,3,FALSE)),"",VLOOKUP(D3048,'CFDA Program Titles Table'!A$2:C$2607,3,FALSE)))</f>
        <v/>
      </c>
      <c r="J3048" s="70"/>
      <c r="K3048" s="70"/>
      <c r="L3048" s="2"/>
      <c r="M3048" s="10"/>
      <c r="N3048" s="10"/>
      <c r="S3048" s="106" t="str">
        <f>IFERROR(IF(J3048="Y", "Research And Development Programs Cluster:", VLOOKUP(D3048,'Cluster Info'!$A$2:$B$113,2,FALSE)), "Non Cluster:")</f>
        <v>Non Cluster:</v>
      </c>
      <c r="T3048" s="106">
        <f t="shared" si="235"/>
        <v>0</v>
      </c>
      <c r="U3048" s="106">
        <f t="shared" si="237"/>
        <v>0</v>
      </c>
      <c r="V3048" s="106">
        <f t="shared" si="238"/>
        <v>0</v>
      </c>
      <c r="W3048" s="119">
        <f t="shared" si="236"/>
        <v>0</v>
      </c>
      <c r="X3048" s="106">
        <f t="shared" si="239"/>
        <v>0</v>
      </c>
    </row>
    <row r="3049" spans="1:24" ht="14">
      <c r="A3049" s="198"/>
      <c r="D3049" s="1"/>
      <c r="E3049" s="1"/>
      <c r="F3049" s="187"/>
      <c r="G3049" s="187"/>
      <c r="H3049" s="80" t="str">
        <f>IF(ISERROR(IF(ISERROR(VLOOKUP((LEFT(D3049,2)),'Fed. Agency Identifier Table'!A$2:C$63,3,FALSE)),(VLOOKUP((LEFT(D3049,1)),'Fed. Agency Identifier Table'!A$2:C$63,3,FALSE)),(VLOOKUP((LEFT(D3049,2)),'Fed. Agency Identifier Table'!A$2:C$63,3,FALSE)))),"",(IF(ISERROR(VLOOKUP((LEFT(D3049,2)),'Fed. Agency Identifier Table'!A$2:C$63,3,FALSE)),(VLOOKUP((LEFT(D3049,1)),'Fed. Agency Identifier Table'!A$2:C$63,3,FALSE)),(VLOOKUP((LEFT(D3049,2)),'Fed. Agency Identifier Table'!A$2:C$63,3,FALSE)))))</f>
        <v/>
      </c>
      <c r="I3049" s="150" t="str">
        <f>IF(ISNUMBER(SEARCH("*.unk*",D3049)),"Other Federal Awards",IF(ISERROR(VLOOKUP(D3049,'CFDA Program Titles Table'!A$2:C$2607,3,FALSE)),"",VLOOKUP(D3049,'CFDA Program Titles Table'!A$2:C$2607,3,FALSE)))</f>
        <v/>
      </c>
      <c r="J3049" s="70"/>
      <c r="K3049" s="70"/>
      <c r="L3049" s="2"/>
      <c r="M3049" s="10"/>
      <c r="N3049" s="10"/>
      <c r="S3049" s="106" t="str">
        <f>IFERROR(IF(J3049="Y", "Research And Development Programs Cluster:", VLOOKUP(D3049,'Cluster Info'!$A$2:$B$113,2,FALSE)), "Non Cluster:")</f>
        <v>Non Cluster:</v>
      </c>
      <c r="T3049" s="106">
        <f t="shared" si="235"/>
        <v>0</v>
      </c>
      <c r="U3049" s="106">
        <f t="shared" si="237"/>
        <v>0</v>
      </c>
      <c r="V3049" s="106">
        <f t="shared" si="238"/>
        <v>0</v>
      </c>
      <c r="W3049" s="119">
        <f t="shared" si="236"/>
        <v>0</v>
      </c>
      <c r="X3049" s="106">
        <f t="shared" si="239"/>
        <v>0</v>
      </c>
    </row>
    <row r="3050" spans="1:24" ht="14">
      <c r="A3050" s="198"/>
      <c r="D3050" s="1"/>
      <c r="E3050" s="1"/>
      <c r="F3050" s="187"/>
      <c r="G3050" s="187"/>
      <c r="H3050" s="80" t="str">
        <f>IF(ISERROR(IF(ISERROR(VLOOKUP((LEFT(D3050,2)),'Fed. Agency Identifier Table'!A$2:C$63,3,FALSE)),(VLOOKUP((LEFT(D3050,1)),'Fed. Agency Identifier Table'!A$2:C$63,3,FALSE)),(VLOOKUP((LEFT(D3050,2)),'Fed. Agency Identifier Table'!A$2:C$63,3,FALSE)))),"",(IF(ISERROR(VLOOKUP((LEFT(D3050,2)),'Fed. Agency Identifier Table'!A$2:C$63,3,FALSE)),(VLOOKUP((LEFT(D3050,1)),'Fed. Agency Identifier Table'!A$2:C$63,3,FALSE)),(VLOOKUP((LEFT(D3050,2)),'Fed. Agency Identifier Table'!A$2:C$63,3,FALSE)))))</f>
        <v/>
      </c>
      <c r="I3050" s="150" t="str">
        <f>IF(ISNUMBER(SEARCH("*.unk*",D3050)),"Other Federal Awards",IF(ISERROR(VLOOKUP(D3050,'CFDA Program Titles Table'!A$2:C$2607,3,FALSE)),"",VLOOKUP(D3050,'CFDA Program Titles Table'!A$2:C$2607,3,FALSE)))</f>
        <v/>
      </c>
      <c r="J3050" s="70"/>
      <c r="K3050" s="70"/>
      <c r="L3050" s="2"/>
      <c r="M3050" s="10"/>
      <c r="N3050" s="10"/>
      <c r="S3050" s="106" t="str">
        <f>IFERROR(IF(J3050="Y", "Research And Development Programs Cluster:", VLOOKUP(D3050,'Cluster Info'!$A$2:$B$113,2,FALSE)), "Non Cluster:")</f>
        <v>Non Cluster:</v>
      </c>
      <c r="T3050" s="106">
        <f t="shared" si="235"/>
        <v>0</v>
      </c>
      <c r="U3050" s="106">
        <f t="shared" si="237"/>
        <v>0</v>
      </c>
      <c r="V3050" s="106">
        <f t="shared" si="238"/>
        <v>0</v>
      </c>
      <c r="W3050" s="119">
        <f t="shared" si="236"/>
        <v>0</v>
      </c>
      <c r="X3050" s="106">
        <f t="shared" si="239"/>
        <v>0</v>
      </c>
    </row>
    <row r="3051" spans="1:24" ht="14">
      <c r="A3051" s="198"/>
      <c r="D3051" s="1"/>
      <c r="E3051" s="1"/>
      <c r="F3051" s="187"/>
      <c r="G3051" s="187"/>
      <c r="H3051" s="80" t="str">
        <f>IF(ISERROR(IF(ISERROR(VLOOKUP((LEFT(D3051,2)),'Fed. Agency Identifier Table'!A$2:C$63,3,FALSE)),(VLOOKUP((LEFT(D3051,1)),'Fed. Agency Identifier Table'!A$2:C$63,3,FALSE)),(VLOOKUP((LEFT(D3051,2)),'Fed. Agency Identifier Table'!A$2:C$63,3,FALSE)))),"",(IF(ISERROR(VLOOKUP((LEFT(D3051,2)),'Fed. Agency Identifier Table'!A$2:C$63,3,FALSE)),(VLOOKUP((LEFT(D3051,1)),'Fed. Agency Identifier Table'!A$2:C$63,3,FALSE)),(VLOOKUP((LEFT(D3051,2)),'Fed. Agency Identifier Table'!A$2:C$63,3,FALSE)))))</f>
        <v/>
      </c>
      <c r="I3051" s="150" t="str">
        <f>IF(ISNUMBER(SEARCH("*.unk*",D3051)),"Other Federal Awards",IF(ISERROR(VLOOKUP(D3051,'CFDA Program Titles Table'!A$2:C$2607,3,FALSE)),"",VLOOKUP(D3051,'CFDA Program Titles Table'!A$2:C$2607,3,FALSE)))</f>
        <v/>
      </c>
      <c r="J3051" s="70"/>
      <c r="K3051" s="70"/>
      <c r="L3051" s="2"/>
      <c r="M3051" s="10"/>
      <c r="N3051" s="10"/>
      <c r="S3051" s="106" t="str">
        <f>IFERROR(IF(J3051="Y", "Research And Development Programs Cluster:", VLOOKUP(D3051,'Cluster Info'!$A$2:$B$113,2,FALSE)), "Non Cluster:")</f>
        <v>Non Cluster:</v>
      </c>
      <c r="T3051" s="106">
        <f t="shared" si="235"/>
        <v>0</v>
      </c>
      <c r="U3051" s="106">
        <f t="shared" si="237"/>
        <v>0</v>
      </c>
      <c r="V3051" s="106">
        <f t="shared" si="238"/>
        <v>0</v>
      </c>
      <c r="W3051" s="119">
        <f t="shared" si="236"/>
        <v>0</v>
      </c>
      <c r="X3051" s="106">
        <f t="shared" si="239"/>
        <v>0</v>
      </c>
    </row>
    <row r="3052" spans="1:24" ht="14">
      <c r="A3052" s="198"/>
      <c r="D3052" s="1"/>
      <c r="E3052" s="1"/>
      <c r="F3052" s="187"/>
      <c r="G3052" s="187"/>
      <c r="H3052" s="80" t="str">
        <f>IF(ISERROR(IF(ISERROR(VLOOKUP((LEFT(D3052,2)),'Fed. Agency Identifier Table'!A$2:C$63,3,FALSE)),(VLOOKUP((LEFT(D3052,1)),'Fed. Agency Identifier Table'!A$2:C$63,3,FALSE)),(VLOOKUP((LEFT(D3052,2)),'Fed. Agency Identifier Table'!A$2:C$63,3,FALSE)))),"",(IF(ISERROR(VLOOKUP((LEFT(D3052,2)),'Fed. Agency Identifier Table'!A$2:C$63,3,FALSE)),(VLOOKUP((LEFT(D3052,1)),'Fed. Agency Identifier Table'!A$2:C$63,3,FALSE)),(VLOOKUP((LEFT(D3052,2)),'Fed. Agency Identifier Table'!A$2:C$63,3,FALSE)))))</f>
        <v/>
      </c>
      <c r="I3052" s="150" t="str">
        <f>IF(ISNUMBER(SEARCH("*.unk*",D3052)),"Other Federal Awards",IF(ISERROR(VLOOKUP(D3052,'CFDA Program Titles Table'!A$2:C$2607,3,FALSE)),"",VLOOKUP(D3052,'CFDA Program Titles Table'!A$2:C$2607,3,FALSE)))</f>
        <v/>
      </c>
      <c r="J3052" s="70"/>
      <c r="K3052" s="70"/>
      <c r="L3052" s="2"/>
      <c r="M3052" s="10"/>
      <c r="N3052" s="10"/>
      <c r="S3052" s="106" t="str">
        <f>IFERROR(IF(J3052="Y", "Research And Development Programs Cluster:", VLOOKUP(D3052,'Cluster Info'!$A$2:$B$113,2,FALSE)), "Non Cluster:")</f>
        <v>Non Cluster:</v>
      </c>
      <c r="T3052" s="106">
        <f t="shared" si="235"/>
        <v>0</v>
      </c>
      <c r="U3052" s="106">
        <f t="shared" si="237"/>
        <v>0</v>
      </c>
      <c r="V3052" s="106">
        <f t="shared" si="238"/>
        <v>0</v>
      </c>
      <c r="W3052" s="119">
        <f t="shared" si="236"/>
        <v>0</v>
      </c>
      <c r="X3052" s="106">
        <f t="shared" si="239"/>
        <v>0</v>
      </c>
    </row>
    <row r="3053" spans="1:24" ht="14">
      <c r="A3053" s="198"/>
      <c r="D3053" s="1"/>
      <c r="E3053" s="1"/>
      <c r="F3053" s="187"/>
      <c r="G3053" s="187"/>
      <c r="H3053" s="80" t="str">
        <f>IF(ISERROR(IF(ISERROR(VLOOKUP((LEFT(D3053,2)),'Fed. Agency Identifier Table'!A$2:C$63,3,FALSE)),(VLOOKUP((LEFT(D3053,1)),'Fed. Agency Identifier Table'!A$2:C$63,3,FALSE)),(VLOOKUP((LEFT(D3053,2)),'Fed. Agency Identifier Table'!A$2:C$63,3,FALSE)))),"",(IF(ISERROR(VLOOKUP((LEFT(D3053,2)),'Fed. Agency Identifier Table'!A$2:C$63,3,FALSE)),(VLOOKUP((LEFT(D3053,1)),'Fed. Agency Identifier Table'!A$2:C$63,3,FALSE)),(VLOOKUP((LEFT(D3053,2)),'Fed. Agency Identifier Table'!A$2:C$63,3,FALSE)))))</f>
        <v/>
      </c>
      <c r="I3053" s="150" t="str">
        <f>IF(ISNUMBER(SEARCH("*.unk*",D3053)),"Other Federal Awards",IF(ISERROR(VLOOKUP(D3053,'CFDA Program Titles Table'!A$2:C$2607,3,FALSE)),"",VLOOKUP(D3053,'CFDA Program Titles Table'!A$2:C$2607,3,FALSE)))</f>
        <v/>
      </c>
      <c r="J3053" s="70"/>
      <c r="K3053" s="70"/>
      <c r="L3053" s="2"/>
      <c r="M3053" s="10"/>
      <c r="N3053" s="10"/>
      <c r="S3053" s="106" t="str">
        <f>IFERROR(IF(J3053="Y", "Research And Development Programs Cluster:", VLOOKUP(D3053,'Cluster Info'!$A$2:$B$113,2,FALSE)), "Non Cluster:")</f>
        <v>Non Cluster:</v>
      </c>
      <c r="T3053" s="106">
        <f t="shared" si="235"/>
        <v>0</v>
      </c>
      <c r="U3053" s="106">
        <f t="shared" si="237"/>
        <v>0</v>
      </c>
      <c r="V3053" s="106">
        <f t="shared" si="238"/>
        <v>0</v>
      </c>
      <c r="W3053" s="119">
        <f t="shared" si="236"/>
        <v>0</v>
      </c>
      <c r="X3053" s="106">
        <f t="shared" si="239"/>
        <v>0</v>
      </c>
    </row>
    <row r="3054" spans="1:24" ht="14">
      <c r="A3054" s="198"/>
      <c r="D3054" s="1"/>
      <c r="E3054" s="1"/>
      <c r="F3054" s="187"/>
      <c r="G3054" s="187"/>
      <c r="H3054" s="80" t="str">
        <f>IF(ISERROR(IF(ISERROR(VLOOKUP((LEFT(D3054,2)),'Fed. Agency Identifier Table'!A$2:C$63,3,FALSE)),(VLOOKUP((LEFT(D3054,1)),'Fed. Agency Identifier Table'!A$2:C$63,3,FALSE)),(VLOOKUP((LEFT(D3054,2)),'Fed. Agency Identifier Table'!A$2:C$63,3,FALSE)))),"",(IF(ISERROR(VLOOKUP((LEFT(D3054,2)),'Fed. Agency Identifier Table'!A$2:C$63,3,FALSE)),(VLOOKUP((LEFT(D3054,1)),'Fed. Agency Identifier Table'!A$2:C$63,3,FALSE)),(VLOOKUP((LEFT(D3054,2)),'Fed. Agency Identifier Table'!A$2:C$63,3,FALSE)))))</f>
        <v/>
      </c>
      <c r="I3054" s="150" t="str">
        <f>IF(ISNUMBER(SEARCH("*.unk*",D3054)),"Other Federal Awards",IF(ISERROR(VLOOKUP(D3054,'CFDA Program Titles Table'!A$2:C$2607,3,FALSE)),"",VLOOKUP(D3054,'CFDA Program Titles Table'!A$2:C$2607,3,FALSE)))</f>
        <v/>
      </c>
      <c r="J3054" s="70"/>
      <c r="K3054" s="70"/>
      <c r="L3054" s="2"/>
      <c r="M3054" s="10"/>
      <c r="N3054" s="10"/>
      <c r="S3054" s="106" t="str">
        <f>IFERROR(IF(J3054="Y", "Research And Development Programs Cluster:", VLOOKUP(D3054,'Cluster Info'!$A$2:$B$113,2,FALSE)), "Non Cluster:")</f>
        <v>Non Cluster:</v>
      </c>
      <c r="T3054" s="106">
        <f t="shared" si="235"/>
        <v>0</v>
      </c>
      <c r="U3054" s="106">
        <f t="shared" si="237"/>
        <v>0</v>
      </c>
      <c r="V3054" s="106">
        <f t="shared" si="238"/>
        <v>0</v>
      </c>
      <c r="W3054" s="119">
        <f t="shared" si="236"/>
        <v>0</v>
      </c>
      <c r="X3054" s="106">
        <f t="shared" si="239"/>
        <v>0</v>
      </c>
    </row>
    <row r="3055" spans="1:24" ht="14">
      <c r="A3055" s="198"/>
      <c r="D3055" s="1"/>
      <c r="E3055" s="1"/>
      <c r="F3055" s="187"/>
      <c r="G3055" s="187"/>
      <c r="H3055" s="80" t="str">
        <f>IF(ISERROR(IF(ISERROR(VLOOKUP((LEFT(D3055,2)),'Fed. Agency Identifier Table'!A$2:C$63,3,FALSE)),(VLOOKUP((LEFT(D3055,1)),'Fed. Agency Identifier Table'!A$2:C$63,3,FALSE)),(VLOOKUP((LEFT(D3055,2)),'Fed. Agency Identifier Table'!A$2:C$63,3,FALSE)))),"",(IF(ISERROR(VLOOKUP((LEFT(D3055,2)),'Fed. Agency Identifier Table'!A$2:C$63,3,FALSE)),(VLOOKUP((LEFT(D3055,1)),'Fed. Agency Identifier Table'!A$2:C$63,3,FALSE)),(VLOOKUP((LEFT(D3055,2)),'Fed. Agency Identifier Table'!A$2:C$63,3,FALSE)))))</f>
        <v/>
      </c>
      <c r="I3055" s="150" t="str">
        <f>IF(ISNUMBER(SEARCH("*.unk*",D3055)),"Other Federal Awards",IF(ISERROR(VLOOKUP(D3055,'CFDA Program Titles Table'!A$2:C$2607,3,FALSE)),"",VLOOKUP(D3055,'CFDA Program Titles Table'!A$2:C$2607,3,FALSE)))</f>
        <v/>
      </c>
      <c r="J3055" s="70"/>
      <c r="K3055" s="70"/>
      <c r="L3055" s="2"/>
      <c r="M3055" s="10"/>
      <c r="N3055" s="10"/>
      <c r="S3055" s="106" t="str">
        <f>IFERROR(IF(J3055="Y", "Research And Development Programs Cluster:", VLOOKUP(D3055,'Cluster Info'!$A$2:$B$113,2,FALSE)), "Non Cluster:")</f>
        <v>Non Cluster:</v>
      </c>
      <c r="T3055" s="106">
        <f t="shared" si="235"/>
        <v>0</v>
      </c>
      <c r="U3055" s="106">
        <f t="shared" si="237"/>
        <v>0</v>
      </c>
      <c r="V3055" s="106">
        <f t="shared" si="238"/>
        <v>0</v>
      </c>
      <c r="W3055" s="119">
        <f t="shared" si="236"/>
        <v>0</v>
      </c>
      <c r="X3055" s="106">
        <f t="shared" si="239"/>
        <v>0</v>
      </c>
    </row>
    <row r="3056" spans="1:24" ht="14">
      <c r="A3056" s="198"/>
      <c r="D3056" s="1"/>
      <c r="E3056" s="1"/>
      <c r="F3056" s="187"/>
      <c r="G3056" s="187"/>
      <c r="H3056" s="80" t="str">
        <f>IF(ISERROR(IF(ISERROR(VLOOKUP((LEFT(D3056,2)),'Fed. Agency Identifier Table'!A$2:C$63,3,FALSE)),(VLOOKUP((LEFT(D3056,1)),'Fed. Agency Identifier Table'!A$2:C$63,3,FALSE)),(VLOOKUP((LEFT(D3056,2)),'Fed. Agency Identifier Table'!A$2:C$63,3,FALSE)))),"",(IF(ISERROR(VLOOKUP((LEFT(D3056,2)),'Fed. Agency Identifier Table'!A$2:C$63,3,FALSE)),(VLOOKUP((LEFT(D3056,1)),'Fed. Agency Identifier Table'!A$2:C$63,3,FALSE)),(VLOOKUP((LEFT(D3056,2)),'Fed. Agency Identifier Table'!A$2:C$63,3,FALSE)))))</f>
        <v/>
      </c>
      <c r="I3056" s="150" t="str">
        <f>IF(ISNUMBER(SEARCH("*.unk*",D3056)),"Other Federal Awards",IF(ISERROR(VLOOKUP(D3056,'CFDA Program Titles Table'!A$2:C$2607,3,FALSE)),"",VLOOKUP(D3056,'CFDA Program Titles Table'!A$2:C$2607,3,FALSE)))</f>
        <v/>
      </c>
      <c r="J3056" s="70"/>
      <c r="K3056" s="70"/>
      <c r="L3056" s="2"/>
      <c r="M3056" s="10"/>
      <c r="N3056" s="10"/>
      <c r="S3056" s="106" t="str">
        <f>IFERROR(IF(J3056="Y", "Research And Development Programs Cluster:", VLOOKUP(D3056,'Cluster Info'!$A$2:$B$113,2,FALSE)), "Non Cluster:")</f>
        <v>Non Cluster:</v>
      </c>
      <c r="T3056" s="106">
        <f t="shared" si="235"/>
        <v>0</v>
      </c>
      <c r="U3056" s="106">
        <f t="shared" si="237"/>
        <v>0</v>
      </c>
      <c r="V3056" s="106">
        <f t="shared" si="238"/>
        <v>0</v>
      </c>
      <c r="W3056" s="119">
        <f t="shared" si="236"/>
        <v>0</v>
      </c>
      <c r="X3056" s="106">
        <f t="shared" si="239"/>
        <v>0</v>
      </c>
    </row>
    <row r="3057" spans="1:24" ht="14">
      <c r="A3057" s="198"/>
      <c r="D3057" s="1"/>
      <c r="E3057" s="1"/>
      <c r="F3057" s="187"/>
      <c r="G3057" s="187"/>
      <c r="H3057" s="80" t="str">
        <f>IF(ISERROR(IF(ISERROR(VLOOKUP((LEFT(D3057,2)),'Fed. Agency Identifier Table'!A$2:C$63,3,FALSE)),(VLOOKUP((LEFT(D3057,1)),'Fed. Agency Identifier Table'!A$2:C$63,3,FALSE)),(VLOOKUP((LEFT(D3057,2)),'Fed. Agency Identifier Table'!A$2:C$63,3,FALSE)))),"",(IF(ISERROR(VLOOKUP((LEFT(D3057,2)),'Fed. Agency Identifier Table'!A$2:C$63,3,FALSE)),(VLOOKUP((LEFT(D3057,1)),'Fed. Agency Identifier Table'!A$2:C$63,3,FALSE)),(VLOOKUP((LEFT(D3057,2)),'Fed. Agency Identifier Table'!A$2:C$63,3,FALSE)))))</f>
        <v/>
      </c>
      <c r="I3057" s="150" t="str">
        <f>IF(ISNUMBER(SEARCH("*.unk*",D3057)),"Other Federal Awards",IF(ISERROR(VLOOKUP(D3057,'CFDA Program Titles Table'!A$2:C$2607,3,FALSE)),"",VLOOKUP(D3057,'CFDA Program Titles Table'!A$2:C$2607,3,FALSE)))</f>
        <v/>
      </c>
      <c r="J3057" s="70"/>
      <c r="K3057" s="70"/>
      <c r="L3057" s="2"/>
      <c r="M3057" s="10"/>
      <c r="N3057" s="10"/>
      <c r="S3057" s="106" t="str">
        <f>IFERROR(IF(J3057="Y", "Research And Development Programs Cluster:", VLOOKUP(D3057,'Cluster Info'!$A$2:$B$113,2,FALSE)), "Non Cluster:")</f>
        <v>Non Cluster:</v>
      </c>
      <c r="T3057" s="106">
        <f t="shared" si="235"/>
        <v>0</v>
      </c>
      <c r="U3057" s="106">
        <f t="shared" si="237"/>
        <v>0</v>
      </c>
      <c r="V3057" s="106">
        <f t="shared" si="238"/>
        <v>0</v>
      </c>
      <c r="W3057" s="119">
        <f t="shared" si="236"/>
        <v>0</v>
      </c>
      <c r="X3057" s="106">
        <f t="shared" si="239"/>
        <v>0</v>
      </c>
    </row>
    <row r="3058" spans="1:24" ht="14">
      <c r="A3058" s="198"/>
      <c r="D3058" s="1"/>
      <c r="E3058" s="1"/>
      <c r="F3058" s="187"/>
      <c r="G3058" s="187"/>
      <c r="H3058" s="80" t="str">
        <f>IF(ISERROR(IF(ISERROR(VLOOKUP((LEFT(D3058,2)),'Fed. Agency Identifier Table'!A$2:C$63,3,FALSE)),(VLOOKUP((LEFT(D3058,1)),'Fed. Agency Identifier Table'!A$2:C$63,3,FALSE)),(VLOOKUP((LEFT(D3058,2)),'Fed. Agency Identifier Table'!A$2:C$63,3,FALSE)))),"",(IF(ISERROR(VLOOKUP((LEFT(D3058,2)),'Fed. Agency Identifier Table'!A$2:C$63,3,FALSE)),(VLOOKUP((LEFT(D3058,1)),'Fed. Agency Identifier Table'!A$2:C$63,3,FALSE)),(VLOOKUP((LEFT(D3058,2)),'Fed. Agency Identifier Table'!A$2:C$63,3,FALSE)))))</f>
        <v/>
      </c>
      <c r="I3058" s="150" t="str">
        <f>IF(ISNUMBER(SEARCH("*.unk*",D3058)),"Other Federal Awards",IF(ISERROR(VLOOKUP(D3058,'CFDA Program Titles Table'!A$2:C$2607,3,FALSE)),"",VLOOKUP(D3058,'CFDA Program Titles Table'!A$2:C$2607,3,FALSE)))</f>
        <v/>
      </c>
      <c r="J3058" s="70"/>
      <c r="K3058" s="70"/>
      <c r="L3058" s="2"/>
      <c r="M3058" s="10"/>
      <c r="N3058" s="10"/>
      <c r="S3058" s="106" t="str">
        <f>IFERROR(IF(J3058="Y", "Research And Development Programs Cluster:", VLOOKUP(D3058,'Cluster Info'!$A$2:$B$113,2,FALSE)), "Non Cluster:")</f>
        <v>Non Cluster:</v>
      </c>
      <c r="T3058" s="106">
        <f t="shared" si="235"/>
        <v>0</v>
      </c>
      <c r="U3058" s="106">
        <f t="shared" si="237"/>
        <v>0</v>
      </c>
      <c r="V3058" s="106">
        <f t="shared" si="238"/>
        <v>0</v>
      </c>
      <c r="W3058" s="119">
        <f t="shared" si="236"/>
        <v>0</v>
      </c>
      <c r="X3058" s="106">
        <f t="shared" si="239"/>
        <v>0</v>
      </c>
    </row>
    <row r="3059" spans="1:24" ht="14">
      <c r="A3059" s="198"/>
      <c r="D3059" s="1"/>
      <c r="E3059" s="1"/>
      <c r="F3059" s="187"/>
      <c r="G3059" s="187"/>
      <c r="H3059" s="80" t="str">
        <f>IF(ISERROR(IF(ISERROR(VLOOKUP((LEFT(D3059,2)),'Fed. Agency Identifier Table'!A$2:C$63,3,FALSE)),(VLOOKUP((LEFT(D3059,1)),'Fed. Agency Identifier Table'!A$2:C$63,3,FALSE)),(VLOOKUP((LEFT(D3059,2)),'Fed. Agency Identifier Table'!A$2:C$63,3,FALSE)))),"",(IF(ISERROR(VLOOKUP((LEFT(D3059,2)),'Fed. Agency Identifier Table'!A$2:C$63,3,FALSE)),(VLOOKUP((LEFT(D3059,1)),'Fed. Agency Identifier Table'!A$2:C$63,3,FALSE)),(VLOOKUP((LEFT(D3059,2)),'Fed. Agency Identifier Table'!A$2:C$63,3,FALSE)))))</f>
        <v/>
      </c>
      <c r="I3059" s="150" t="str">
        <f>IF(ISNUMBER(SEARCH("*.unk*",D3059)),"Other Federal Awards",IF(ISERROR(VLOOKUP(D3059,'CFDA Program Titles Table'!A$2:C$2607,3,FALSE)),"",VLOOKUP(D3059,'CFDA Program Titles Table'!A$2:C$2607,3,FALSE)))</f>
        <v/>
      </c>
      <c r="J3059" s="70"/>
      <c r="K3059" s="70"/>
      <c r="L3059" s="2"/>
      <c r="M3059" s="10"/>
      <c r="N3059" s="10"/>
      <c r="S3059" s="106" t="str">
        <f>IFERROR(IF(J3059="Y", "Research And Development Programs Cluster:", VLOOKUP(D3059,'Cluster Info'!$A$2:$B$113,2,FALSE)), "Non Cluster:")</f>
        <v>Non Cluster:</v>
      </c>
      <c r="T3059" s="106">
        <f t="shared" si="235"/>
        <v>0</v>
      </c>
      <c r="U3059" s="106">
        <f t="shared" si="237"/>
        <v>0</v>
      </c>
      <c r="V3059" s="106">
        <f t="shared" si="238"/>
        <v>0</v>
      </c>
      <c r="W3059" s="119">
        <f t="shared" si="236"/>
        <v>0</v>
      </c>
      <c r="X3059" s="106">
        <f t="shared" si="239"/>
        <v>0</v>
      </c>
    </row>
    <row r="3060" spans="1:24" ht="14">
      <c r="A3060" s="198"/>
      <c r="D3060" s="1"/>
      <c r="E3060" s="1"/>
      <c r="F3060" s="187"/>
      <c r="G3060" s="187"/>
      <c r="H3060" s="80" t="str">
        <f>IF(ISERROR(IF(ISERROR(VLOOKUP((LEFT(D3060,2)),'Fed. Agency Identifier Table'!A$2:C$63,3,FALSE)),(VLOOKUP((LEFT(D3060,1)),'Fed. Agency Identifier Table'!A$2:C$63,3,FALSE)),(VLOOKUP((LEFT(D3060,2)),'Fed. Agency Identifier Table'!A$2:C$63,3,FALSE)))),"",(IF(ISERROR(VLOOKUP((LEFT(D3060,2)),'Fed. Agency Identifier Table'!A$2:C$63,3,FALSE)),(VLOOKUP((LEFT(D3060,1)),'Fed. Agency Identifier Table'!A$2:C$63,3,FALSE)),(VLOOKUP((LEFT(D3060,2)),'Fed. Agency Identifier Table'!A$2:C$63,3,FALSE)))))</f>
        <v/>
      </c>
      <c r="I3060" s="150" t="str">
        <f>IF(ISNUMBER(SEARCH("*.unk*",D3060)),"Other Federal Awards",IF(ISERROR(VLOOKUP(D3060,'CFDA Program Titles Table'!A$2:C$2607,3,FALSE)),"",VLOOKUP(D3060,'CFDA Program Titles Table'!A$2:C$2607,3,FALSE)))</f>
        <v/>
      </c>
      <c r="J3060" s="70"/>
      <c r="K3060" s="70"/>
      <c r="L3060" s="2"/>
      <c r="M3060" s="10"/>
      <c r="N3060" s="10"/>
      <c r="S3060" s="106" t="str">
        <f>IFERROR(IF(J3060="Y", "Research And Development Programs Cluster:", VLOOKUP(D3060,'Cluster Info'!$A$2:$B$113,2,FALSE)), "Non Cluster:")</f>
        <v>Non Cluster:</v>
      </c>
      <c r="T3060" s="106">
        <f t="shared" si="235"/>
        <v>0</v>
      </c>
      <c r="U3060" s="106">
        <f t="shared" si="237"/>
        <v>0</v>
      </c>
      <c r="V3060" s="106">
        <f t="shared" si="238"/>
        <v>0</v>
      </c>
      <c r="W3060" s="119">
        <f t="shared" si="236"/>
        <v>0</v>
      </c>
      <c r="X3060" s="106">
        <f t="shared" si="239"/>
        <v>0</v>
      </c>
    </row>
    <row r="3061" spans="1:24" ht="14">
      <c r="A3061" s="198"/>
      <c r="D3061" s="1"/>
      <c r="E3061" s="1"/>
      <c r="F3061" s="187"/>
      <c r="G3061" s="187"/>
      <c r="H3061" s="80" t="str">
        <f>IF(ISERROR(IF(ISERROR(VLOOKUP((LEFT(D3061,2)),'Fed. Agency Identifier Table'!A$2:C$63,3,FALSE)),(VLOOKUP((LEFT(D3061,1)),'Fed. Agency Identifier Table'!A$2:C$63,3,FALSE)),(VLOOKUP((LEFT(D3061,2)),'Fed. Agency Identifier Table'!A$2:C$63,3,FALSE)))),"",(IF(ISERROR(VLOOKUP((LEFT(D3061,2)),'Fed. Agency Identifier Table'!A$2:C$63,3,FALSE)),(VLOOKUP((LEFT(D3061,1)),'Fed. Agency Identifier Table'!A$2:C$63,3,FALSE)),(VLOOKUP((LEFT(D3061,2)),'Fed. Agency Identifier Table'!A$2:C$63,3,FALSE)))))</f>
        <v/>
      </c>
      <c r="I3061" s="150" t="str">
        <f>IF(ISNUMBER(SEARCH("*.unk*",D3061)),"Other Federal Awards",IF(ISERROR(VLOOKUP(D3061,'CFDA Program Titles Table'!A$2:C$2607,3,FALSE)),"",VLOOKUP(D3061,'CFDA Program Titles Table'!A$2:C$2607,3,FALSE)))</f>
        <v/>
      </c>
      <c r="J3061" s="70"/>
      <c r="K3061" s="70"/>
      <c r="L3061" s="2"/>
      <c r="M3061" s="10"/>
      <c r="N3061" s="10"/>
      <c r="S3061" s="106" t="str">
        <f>IFERROR(IF(J3061="Y", "Research And Development Programs Cluster:", VLOOKUP(D3061,'Cluster Info'!$A$2:$B$113,2,FALSE)), "Non Cluster:")</f>
        <v>Non Cluster:</v>
      </c>
      <c r="T3061" s="106">
        <f t="shared" si="235"/>
        <v>0</v>
      </c>
      <c r="U3061" s="106">
        <f t="shared" si="237"/>
        <v>0</v>
      </c>
      <c r="V3061" s="106">
        <f t="shared" si="238"/>
        <v>0</v>
      </c>
      <c r="W3061" s="119">
        <f t="shared" si="236"/>
        <v>0</v>
      </c>
      <c r="X3061" s="106">
        <f t="shared" si="239"/>
        <v>0</v>
      </c>
    </row>
    <row r="3062" spans="1:24" ht="14">
      <c r="A3062" s="198"/>
      <c r="D3062" s="1"/>
      <c r="E3062" s="1"/>
      <c r="F3062" s="187"/>
      <c r="G3062" s="187"/>
      <c r="H3062" s="80" t="str">
        <f>IF(ISERROR(IF(ISERROR(VLOOKUP((LEFT(D3062,2)),'Fed. Agency Identifier Table'!A$2:C$63,3,FALSE)),(VLOOKUP((LEFT(D3062,1)),'Fed. Agency Identifier Table'!A$2:C$63,3,FALSE)),(VLOOKUP((LEFT(D3062,2)),'Fed. Agency Identifier Table'!A$2:C$63,3,FALSE)))),"",(IF(ISERROR(VLOOKUP((LEFT(D3062,2)),'Fed. Agency Identifier Table'!A$2:C$63,3,FALSE)),(VLOOKUP((LEFT(D3062,1)),'Fed. Agency Identifier Table'!A$2:C$63,3,FALSE)),(VLOOKUP((LEFT(D3062,2)),'Fed. Agency Identifier Table'!A$2:C$63,3,FALSE)))))</f>
        <v/>
      </c>
      <c r="I3062" s="150" t="str">
        <f>IF(ISNUMBER(SEARCH("*.unk*",D3062)),"Other Federal Awards",IF(ISERROR(VLOOKUP(D3062,'CFDA Program Titles Table'!A$2:C$2607,3,FALSE)),"",VLOOKUP(D3062,'CFDA Program Titles Table'!A$2:C$2607,3,FALSE)))</f>
        <v/>
      </c>
      <c r="J3062" s="70"/>
      <c r="K3062" s="70"/>
      <c r="L3062" s="2"/>
      <c r="M3062" s="10"/>
      <c r="N3062" s="10"/>
      <c r="S3062" s="106" t="str">
        <f>IFERROR(IF(J3062="Y", "Research And Development Programs Cluster:", VLOOKUP(D3062,'Cluster Info'!$A$2:$B$113,2,FALSE)), "Non Cluster:")</f>
        <v>Non Cluster:</v>
      </c>
      <c r="T3062" s="106">
        <f t="shared" si="235"/>
        <v>0</v>
      </c>
      <c r="U3062" s="106">
        <f t="shared" si="237"/>
        <v>0</v>
      </c>
      <c r="V3062" s="106">
        <f t="shared" si="238"/>
        <v>0</v>
      </c>
      <c r="W3062" s="119">
        <f t="shared" si="236"/>
        <v>0</v>
      </c>
      <c r="X3062" s="106">
        <f t="shared" si="239"/>
        <v>0</v>
      </c>
    </row>
    <row r="3063" spans="1:24" ht="14">
      <c r="A3063" s="198"/>
      <c r="D3063" s="1"/>
      <c r="E3063" s="1"/>
      <c r="F3063" s="187"/>
      <c r="G3063" s="187"/>
      <c r="H3063" s="80" t="str">
        <f>IF(ISERROR(IF(ISERROR(VLOOKUP((LEFT(D3063,2)),'Fed. Agency Identifier Table'!A$2:C$63,3,FALSE)),(VLOOKUP((LEFT(D3063,1)),'Fed. Agency Identifier Table'!A$2:C$63,3,FALSE)),(VLOOKUP((LEFT(D3063,2)),'Fed. Agency Identifier Table'!A$2:C$63,3,FALSE)))),"",(IF(ISERROR(VLOOKUP((LEFT(D3063,2)),'Fed. Agency Identifier Table'!A$2:C$63,3,FALSE)),(VLOOKUP((LEFT(D3063,1)),'Fed. Agency Identifier Table'!A$2:C$63,3,FALSE)),(VLOOKUP((LEFT(D3063,2)),'Fed. Agency Identifier Table'!A$2:C$63,3,FALSE)))))</f>
        <v/>
      </c>
      <c r="I3063" s="150" t="str">
        <f>IF(ISNUMBER(SEARCH("*.unk*",D3063)),"Other Federal Awards",IF(ISERROR(VLOOKUP(D3063,'CFDA Program Titles Table'!A$2:C$2607,3,FALSE)),"",VLOOKUP(D3063,'CFDA Program Titles Table'!A$2:C$2607,3,FALSE)))</f>
        <v/>
      </c>
      <c r="J3063" s="70"/>
      <c r="K3063" s="70"/>
      <c r="L3063" s="2"/>
      <c r="M3063" s="10"/>
      <c r="N3063" s="10"/>
      <c r="S3063" s="106" t="str">
        <f>IFERROR(IF(J3063="Y", "Research And Development Programs Cluster:", VLOOKUP(D3063,'Cluster Info'!$A$2:$B$113,2,FALSE)), "Non Cluster:")</f>
        <v>Non Cluster:</v>
      </c>
      <c r="T3063" s="106">
        <f t="shared" si="235"/>
        <v>0</v>
      </c>
      <c r="U3063" s="106">
        <f t="shared" si="237"/>
        <v>0</v>
      </c>
      <c r="V3063" s="106">
        <f t="shared" si="238"/>
        <v>0</v>
      </c>
      <c r="W3063" s="119">
        <f t="shared" si="236"/>
        <v>0</v>
      </c>
      <c r="X3063" s="106">
        <f t="shared" si="239"/>
        <v>0</v>
      </c>
    </row>
    <row r="3064" spans="1:24" ht="14">
      <c r="A3064" s="198"/>
      <c r="D3064" s="1"/>
      <c r="E3064" s="1"/>
      <c r="F3064" s="187"/>
      <c r="G3064" s="187"/>
      <c r="H3064" s="80" t="str">
        <f>IF(ISERROR(IF(ISERROR(VLOOKUP((LEFT(D3064,2)),'Fed. Agency Identifier Table'!A$2:C$63,3,FALSE)),(VLOOKUP((LEFT(D3064,1)),'Fed. Agency Identifier Table'!A$2:C$63,3,FALSE)),(VLOOKUP((LEFT(D3064,2)),'Fed. Agency Identifier Table'!A$2:C$63,3,FALSE)))),"",(IF(ISERROR(VLOOKUP((LEFT(D3064,2)),'Fed. Agency Identifier Table'!A$2:C$63,3,FALSE)),(VLOOKUP((LEFT(D3064,1)),'Fed. Agency Identifier Table'!A$2:C$63,3,FALSE)),(VLOOKUP((LEFT(D3064,2)),'Fed. Agency Identifier Table'!A$2:C$63,3,FALSE)))))</f>
        <v/>
      </c>
      <c r="I3064" s="150" t="str">
        <f>IF(ISNUMBER(SEARCH("*.unk*",D3064)),"Other Federal Awards",IF(ISERROR(VLOOKUP(D3064,'CFDA Program Titles Table'!A$2:C$2607,3,FALSE)),"",VLOOKUP(D3064,'CFDA Program Titles Table'!A$2:C$2607,3,FALSE)))</f>
        <v/>
      </c>
      <c r="J3064" s="70"/>
      <c r="K3064" s="70"/>
      <c r="L3064" s="2"/>
      <c r="M3064" s="10"/>
      <c r="N3064" s="10"/>
      <c r="S3064" s="106" t="str">
        <f>IFERROR(IF(J3064="Y", "Research And Development Programs Cluster:", VLOOKUP(D3064,'Cluster Info'!$A$2:$B$113,2,FALSE)), "Non Cluster:")</f>
        <v>Non Cluster:</v>
      </c>
      <c r="T3064" s="106">
        <f t="shared" si="235"/>
        <v>0</v>
      </c>
      <c r="U3064" s="106">
        <f t="shared" si="237"/>
        <v>0</v>
      </c>
      <c r="V3064" s="106">
        <f t="shared" si="238"/>
        <v>0</v>
      </c>
      <c r="W3064" s="119">
        <f t="shared" si="236"/>
        <v>0</v>
      </c>
      <c r="X3064" s="106">
        <f t="shared" si="239"/>
        <v>0</v>
      </c>
    </row>
    <row r="3065" spans="1:24" ht="14">
      <c r="A3065" s="198"/>
      <c r="D3065" s="1"/>
      <c r="E3065" s="1"/>
      <c r="F3065" s="187"/>
      <c r="G3065" s="187"/>
      <c r="H3065" s="80" t="str">
        <f>IF(ISERROR(IF(ISERROR(VLOOKUP((LEFT(D3065,2)),'Fed. Agency Identifier Table'!A$2:C$63,3,FALSE)),(VLOOKUP((LEFT(D3065,1)),'Fed. Agency Identifier Table'!A$2:C$63,3,FALSE)),(VLOOKUP((LEFT(D3065,2)),'Fed. Agency Identifier Table'!A$2:C$63,3,FALSE)))),"",(IF(ISERROR(VLOOKUP((LEFT(D3065,2)),'Fed. Agency Identifier Table'!A$2:C$63,3,FALSE)),(VLOOKUP((LEFT(D3065,1)),'Fed. Agency Identifier Table'!A$2:C$63,3,FALSE)),(VLOOKUP((LEFT(D3065,2)),'Fed. Agency Identifier Table'!A$2:C$63,3,FALSE)))))</f>
        <v/>
      </c>
      <c r="I3065" s="150" t="str">
        <f>IF(ISNUMBER(SEARCH("*.unk*",D3065)),"Other Federal Awards",IF(ISERROR(VLOOKUP(D3065,'CFDA Program Titles Table'!A$2:C$2607,3,FALSE)),"",VLOOKUP(D3065,'CFDA Program Titles Table'!A$2:C$2607,3,FALSE)))</f>
        <v/>
      </c>
      <c r="J3065" s="70"/>
      <c r="K3065" s="70"/>
      <c r="L3065" s="2"/>
      <c r="M3065" s="10"/>
      <c r="N3065" s="10"/>
      <c r="S3065" s="106" t="str">
        <f>IFERROR(IF(J3065="Y", "Research And Development Programs Cluster:", VLOOKUP(D3065,'Cluster Info'!$A$2:$B$113,2,FALSE)), "Non Cluster:")</f>
        <v>Non Cluster:</v>
      </c>
      <c r="T3065" s="106">
        <f t="shared" si="235"/>
        <v>0</v>
      </c>
      <c r="U3065" s="106">
        <f t="shared" si="237"/>
        <v>0</v>
      </c>
      <c r="V3065" s="106">
        <f t="shared" si="238"/>
        <v>0</v>
      </c>
      <c r="W3065" s="119">
        <f t="shared" si="236"/>
        <v>0</v>
      </c>
      <c r="X3065" s="106">
        <f t="shared" si="239"/>
        <v>0</v>
      </c>
    </row>
    <row r="3066" spans="1:24" ht="14">
      <c r="A3066" s="198"/>
      <c r="D3066" s="1"/>
      <c r="E3066" s="1"/>
      <c r="F3066" s="187"/>
      <c r="G3066" s="187"/>
      <c r="H3066" s="80" t="str">
        <f>IF(ISERROR(IF(ISERROR(VLOOKUP((LEFT(D3066,2)),'Fed. Agency Identifier Table'!A$2:C$63,3,FALSE)),(VLOOKUP((LEFT(D3066,1)),'Fed. Agency Identifier Table'!A$2:C$63,3,FALSE)),(VLOOKUP((LEFT(D3066,2)),'Fed. Agency Identifier Table'!A$2:C$63,3,FALSE)))),"",(IF(ISERROR(VLOOKUP((LEFT(D3066,2)),'Fed. Agency Identifier Table'!A$2:C$63,3,FALSE)),(VLOOKUP((LEFT(D3066,1)),'Fed. Agency Identifier Table'!A$2:C$63,3,FALSE)),(VLOOKUP((LEFT(D3066,2)),'Fed. Agency Identifier Table'!A$2:C$63,3,FALSE)))))</f>
        <v/>
      </c>
      <c r="I3066" s="150" t="str">
        <f>IF(ISNUMBER(SEARCH("*.unk*",D3066)),"Other Federal Awards",IF(ISERROR(VLOOKUP(D3066,'CFDA Program Titles Table'!A$2:C$2607,3,FALSE)),"",VLOOKUP(D3066,'CFDA Program Titles Table'!A$2:C$2607,3,FALSE)))</f>
        <v/>
      </c>
      <c r="J3066" s="70"/>
      <c r="K3066" s="70"/>
      <c r="L3066" s="2"/>
      <c r="M3066" s="10"/>
      <c r="N3066" s="10"/>
      <c r="S3066" s="106" t="str">
        <f>IFERROR(IF(J3066="Y", "Research And Development Programs Cluster:", VLOOKUP(D3066,'Cluster Info'!$A$2:$B$113,2,FALSE)), "Non Cluster:")</f>
        <v>Non Cluster:</v>
      </c>
      <c r="T3066" s="106">
        <f t="shared" si="235"/>
        <v>0</v>
      </c>
      <c r="U3066" s="106">
        <f t="shared" si="237"/>
        <v>0</v>
      </c>
      <c r="V3066" s="106">
        <f t="shared" si="238"/>
        <v>0</v>
      </c>
      <c r="W3066" s="119">
        <f t="shared" si="236"/>
        <v>0</v>
      </c>
      <c r="X3066" s="106">
        <f t="shared" si="239"/>
        <v>0</v>
      </c>
    </row>
    <row r="3067" spans="1:24" ht="14">
      <c r="A3067" s="198"/>
      <c r="D3067" s="1"/>
      <c r="E3067" s="1"/>
      <c r="F3067" s="187"/>
      <c r="G3067" s="187"/>
      <c r="H3067" s="80" t="str">
        <f>IF(ISERROR(IF(ISERROR(VLOOKUP((LEFT(D3067,2)),'Fed. Agency Identifier Table'!A$2:C$63,3,FALSE)),(VLOOKUP((LEFT(D3067,1)),'Fed. Agency Identifier Table'!A$2:C$63,3,FALSE)),(VLOOKUP((LEFT(D3067,2)),'Fed. Agency Identifier Table'!A$2:C$63,3,FALSE)))),"",(IF(ISERROR(VLOOKUP((LEFT(D3067,2)),'Fed. Agency Identifier Table'!A$2:C$63,3,FALSE)),(VLOOKUP((LEFT(D3067,1)),'Fed. Agency Identifier Table'!A$2:C$63,3,FALSE)),(VLOOKUP((LEFT(D3067,2)),'Fed. Agency Identifier Table'!A$2:C$63,3,FALSE)))))</f>
        <v/>
      </c>
      <c r="I3067" s="150" t="str">
        <f>IF(ISNUMBER(SEARCH("*.unk*",D3067)),"Other Federal Awards",IF(ISERROR(VLOOKUP(D3067,'CFDA Program Titles Table'!A$2:C$2607,3,FALSE)),"",VLOOKUP(D3067,'CFDA Program Titles Table'!A$2:C$2607,3,FALSE)))</f>
        <v/>
      </c>
      <c r="J3067" s="70"/>
      <c r="K3067" s="70"/>
      <c r="L3067" s="2"/>
      <c r="M3067" s="10"/>
      <c r="N3067" s="10"/>
      <c r="S3067" s="106" t="str">
        <f>IFERROR(IF(J3067="Y", "Research And Development Programs Cluster:", VLOOKUP(D3067,'Cluster Info'!$A$2:$B$113,2,FALSE)), "Non Cluster:")</f>
        <v>Non Cluster:</v>
      </c>
      <c r="T3067" s="106">
        <f t="shared" si="235"/>
        <v>0</v>
      </c>
      <c r="U3067" s="106">
        <f t="shared" si="237"/>
        <v>0</v>
      </c>
      <c r="V3067" s="106">
        <f t="shared" si="238"/>
        <v>0</v>
      </c>
      <c r="W3067" s="119">
        <f t="shared" si="236"/>
        <v>0</v>
      </c>
      <c r="X3067" s="106">
        <f t="shared" si="239"/>
        <v>0</v>
      </c>
    </row>
    <row r="3068" spans="1:24" ht="14">
      <c r="A3068" s="198"/>
      <c r="D3068" s="1"/>
      <c r="E3068" s="1"/>
      <c r="F3068" s="187"/>
      <c r="G3068" s="187"/>
      <c r="H3068" s="80" t="str">
        <f>IF(ISERROR(IF(ISERROR(VLOOKUP((LEFT(D3068,2)),'Fed. Agency Identifier Table'!A$2:C$63,3,FALSE)),(VLOOKUP((LEFT(D3068,1)),'Fed. Agency Identifier Table'!A$2:C$63,3,FALSE)),(VLOOKUP((LEFT(D3068,2)),'Fed. Agency Identifier Table'!A$2:C$63,3,FALSE)))),"",(IF(ISERROR(VLOOKUP((LEFT(D3068,2)),'Fed. Agency Identifier Table'!A$2:C$63,3,FALSE)),(VLOOKUP((LEFT(D3068,1)),'Fed. Agency Identifier Table'!A$2:C$63,3,FALSE)),(VLOOKUP((LEFT(D3068,2)),'Fed. Agency Identifier Table'!A$2:C$63,3,FALSE)))))</f>
        <v/>
      </c>
      <c r="I3068" s="150" t="str">
        <f>IF(ISNUMBER(SEARCH("*.unk*",D3068)),"Other Federal Awards",IF(ISERROR(VLOOKUP(D3068,'CFDA Program Titles Table'!A$2:C$2607,3,FALSE)),"",VLOOKUP(D3068,'CFDA Program Titles Table'!A$2:C$2607,3,FALSE)))</f>
        <v/>
      </c>
      <c r="J3068" s="70"/>
      <c r="K3068" s="70"/>
      <c r="L3068" s="2"/>
      <c r="M3068" s="10"/>
      <c r="N3068" s="10"/>
      <c r="S3068" s="106" t="str">
        <f>IFERROR(IF(J3068="Y", "Research And Development Programs Cluster:", VLOOKUP(D3068,'Cluster Info'!$A$2:$B$113,2,FALSE)), "Non Cluster:")</f>
        <v>Non Cluster:</v>
      </c>
      <c r="T3068" s="106">
        <f t="shared" si="235"/>
        <v>0</v>
      </c>
      <c r="U3068" s="106">
        <f t="shared" si="237"/>
        <v>0</v>
      </c>
      <c r="V3068" s="106">
        <f t="shared" si="238"/>
        <v>0</v>
      </c>
      <c r="W3068" s="119">
        <f t="shared" si="236"/>
        <v>0</v>
      </c>
      <c r="X3068" s="106">
        <f t="shared" si="239"/>
        <v>0</v>
      </c>
    </row>
    <row r="3069" spans="1:24" ht="14">
      <c r="A3069" s="198"/>
      <c r="D3069" s="1"/>
      <c r="E3069" s="1"/>
      <c r="F3069" s="187"/>
      <c r="G3069" s="187"/>
      <c r="H3069" s="80" t="str">
        <f>IF(ISERROR(IF(ISERROR(VLOOKUP((LEFT(D3069,2)),'Fed. Agency Identifier Table'!A$2:C$63,3,FALSE)),(VLOOKUP((LEFT(D3069,1)),'Fed. Agency Identifier Table'!A$2:C$63,3,FALSE)),(VLOOKUP((LEFT(D3069,2)),'Fed. Agency Identifier Table'!A$2:C$63,3,FALSE)))),"",(IF(ISERROR(VLOOKUP((LEFT(D3069,2)),'Fed. Agency Identifier Table'!A$2:C$63,3,FALSE)),(VLOOKUP((LEFT(D3069,1)),'Fed. Agency Identifier Table'!A$2:C$63,3,FALSE)),(VLOOKUP((LEFT(D3069,2)),'Fed. Agency Identifier Table'!A$2:C$63,3,FALSE)))))</f>
        <v/>
      </c>
      <c r="I3069" s="150" t="str">
        <f>IF(ISNUMBER(SEARCH("*.unk*",D3069)),"Other Federal Awards",IF(ISERROR(VLOOKUP(D3069,'CFDA Program Titles Table'!A$2:C$2607,3,FALSE)),"",VLOOKUP(D3069,'CFDA Program Titles Table'!A$2:C$2607,3,FALSE)))</f>
        <v/>
      </c>
      <c r="J3069" s="70"/>
      <c r="K3069" s="70"/>
      <c r="L3069" s="2"/>
      <c r="M3069" s="10"/>
      <c r="N3069" s="10"/>
      <c r="S3069" s="106" t="str">
        <f>IFERROR(IF(J3069="Y", "Research And Development Programs Cluster:", VLOOKUP(D3069,'Cluster Info'!$A$2:$B$113,2,FALSE)), "Non Cluster:")</f>
        <v>Non Cluster:</v>
      </c>
      <c r="T3069" s="106">
        <f t="shared" si="235"/>
        <v>0</v>
      </c>
      <c r="U3069" s="106">
        <f t="shared" si="237"/>
        <v>0</v>
      </c>
      <c r="V3069" s="106">
        <f t="shared" si="238"/>
        <v>0</v>
      </c>
      <c r="W3069" s="119">
        <f t="shared" si="236"/>
        <v>0</v>
      </c>
      <c r="X3069" s="106">
        <f t="shared" si="239"/>
        <v>0</v>
      </c>
    </row>
    <row r="3070" spans="1:24" ht="14">
      <c r="A3070" s="198"/>
      <c r="D3070" s="1"/>
      <c r="E3070" s="1"/>
      <c r="F3070" s="187"/>
      <c r="G3070" s="187"/>
      <c r="H3070" s="80" t="str">
        <f>IF(ISERROR(IF(ISERROR(VLOOKUP((LEFT(D3070,2)),'Fed. Agency Identifier Table'!A$2:C$63,3,FALSE)),(VLOOKUP((LEFT(D3070,1)),'Fed. Agency Identifier Table'!A$2:C$63,3,FALSE)),(VLOOKUP((LEFT(D3070,2)),'Fed. Agency Identifier Table'!A$2:C$63,3,FALSE)))),"",(IF(ISERROR(VLOOKUP((LEFT(D3070,2)),'Fed. Agency Identifier Table'!A$2:C$63,3,FALSE)),(VLOOKUP((LEFT(D3070,1)),'Fed. Agency Identifier Table'!A$2:C$63,3,FALSE)),(VLOOKUP((LEFT(D3070,2)),'Fed. Agency Identifier Table'!A$2:C$63,3,FALSE)))))</f>
        <v/>
      </c>
      <c r="I3070" s="150" t="str">
        <f>IF(ISNUMBER(SEARCH("*.unk*",D3070)),"Other Federal Awards",IF(ISERROR(VLOOKUP(D3070,'CFDA Program Titles Table'!A$2:C$2607,3,FALSE)),"",VLOOKUP(D3070,'CFDA Program Titles Table'!A$2:C$2607,3,FALSE)))</f>
        <v/>
      </c>
      <c r="J3070" s="70"/>
      <c r="K3070" s="70"/>
      <c r="L3070" s="2"/>
      <c r="M3070" s="10"/>
      <c r="N3070" s="10"/>
      <c r="S3070" s="106" t="str">
        <f>IFERROR(IF(J3070="Y", "Research And Development Programs Cluster:", VLOOKUP(D3070,'Cluster Info'!$A$2:$B$113,2,FALSE)), "Non Cluster:")</f>
        <v>Non Cluster:</v>
      </c>
      <c r="T3070" s="106">
        <f t="shared" si="235"/>
        <v>0</v>
      </c>
      <c r="U3070" s="106">
        <f t="shared" si="237"/>
        <v>0</v>
      </c>
      <c r="V3070" s="106">
        <f t="shared" si="238"/>
        <v>0</v>
      </c>
      <c r="W3070" s="119">
        <f t="shared" si="236"/>
        <v>0</v>
      </c>
      <c r="X3070" s="106">
        <f t="shared" si="239"/>
        <v>0</v>
      </c>
    </row>
    <row r="3071" spans="1:24" ht="14">
      <c r="A3071" s="198"/>
      <c r="D3071" s="1"/>
      <c r="E3071" s="1"/>
      <c r="F3071" s="187"/>
      <c r="G3071" s="187"/>
      <c r="H3071" s="80" t="str">
        <f>IF(ISERROR(IF(ISERROR(VLOOKUP((LEFT(D3071,2)),'Fed. Agency Identifier Table'!A$2:C$63,3,FALSE)),(VLOOKUP((LEFT(D3071,1)),'Fed. Agency Identifier Table'!A$2:C$63,3,FALSE)),(VLOOKUP((LEFT(D3071,2)),'Fed. Agency Identifier Table'!A$2:C$63,3,FALSE)))),"",(IF(ISERROR(VLOOKUP((LEFT(D3071,2)),'Fed. Agency Identifier Table'!A$2:C$63,3,FALSE)),(VLOOKUP((LEFT(D3071,1)),'Fed. Agency Identifier Table'!A$2:C$63,3,FALSE)),(VLOOKUP((LEFT(D3071,2)),'Fed. Agency Identifier Table'!A$2:C$63,3,FALSE)))))</f>
        <v/>
      </c>
      <c r="I3071" s="150" t="str">
        <f>IF(ISNUMBER(SEARCH("*.unk*",D3071)),"Other Federal Awards",IF(ISERROR(VLOOKUP(D3071,'CFDA Program Titles Table'!A$2:C$2607,3,FALSE)),"",VLOOKUP(D3071,'CFDA Program Titles Table'!A$2:C$2607,3,FALSE)))</f>
        <v/>
      </c>
      <c r="J3071" s="70"/>
      <c r="K3071" s="70"/>
      <c r="L3071" s="2"/>
      <c r="M3071" s="10"/>
      <c r="N3071" s="10"/>
      <c r="S3071" s="106" t="str">
        <f>IFERROR(IF(J3071="Y", "Research And Development Programs Cluster:", VLOOKUP(D3071,'Cluster Info'!$A$2:$B$113,2,FALSE)), "Non Cluster:")</f>
        <v>Non Cluster:</v>
      </c>
      <c r="T3071" s="106">
        <f t="shared" si="235"/>
        <v>0</v>
      </c>
      <c r="U3071" s="106">
        <f t="shared" si="237"/>
        <v>0</v>
      </c>
      <c r="V3071" s="106">
        <f t="shared" si="238"/>
        <v>0</v>
      </c>
      <c r="W3071" s="119">
        <f t="shared" si="236"/>
        <v>0</v>
      </c>
      <c r="X3071" s="106">
        <f t="shared" si="239"/>
        <v>0</v>
      </c>
    </row>
    <row r="3072" spans="1:24" ht="14">
      <c r="A3072" s="198"/>
      <c r="D3072" s="1"/>
      <c r="E3072" s="1"/>
      <c r="F3072" s="187"/>
      <c r="G3072" s="187"/>
      <c r="H3072" s="80" t="str">
        <f>IF(ISERROR(IF(ISERROR(VLOOKUP((LEFT(D3072,2)),'Fed. Agency Identifier Table'!A$2:C$63,3,FALSE)),(VLOOKUP((LEFT(D3072,1)),'Fed. Agency Identifier Table'!A$2:C$63,3,FALSE)),(VLOOKUP((LEFT(D3072,2)),'Fed. Agency Identifier Table'!A$2:C$63,3,FALSE)))),"",(IF(ISERROR(VLOOKUP((LEFT(D3072,2)),'Fed. Agency Identifier Table'!A$2:C$63,3,FALSE)),(VLOOKUP((LEFT(D3072,1)),'Fed. Agency Identifier Table'!A$2:C$63,3,FALSE)),(VLOOKUP((LEFT(D3072,2)),'Fed. Agency Identifier Table'!A$2:C$63,3,FALSE)))))</f>
        <v/>
      </c>
      <c r="I3072" s="150" t="str">
        <f>IF(ISNUMBER(SEARCH("*.unk*",D3072)),"Other Federal Awards",IF(ISERROR(VLOOKUP(D3072,'CFDA Program Titles Table'!A$2:C$2607,3,FALSE)),"",VLOOKUP(D3072,'CFDA Program Titles Table'!A$2:C$2607,3,FALSE)))</f>
        <v/>
      </c>
      <c r="J3072" s="70"/>
      <c r="K3072" s="70"/>
      <c r="L3072" s="2"/>
      <c r="M3072" s="10"/>
      <c r="N3072" s="10"/>
      <c r="S3072" s="106" t="str">
        <f>IFERROR(IF(J3072="Y", "Research And Development Programs Cluster:", VLOOKUP(D3072,'Cluster Info'!$A$2:$B$113,2,FALSE)), "Non Cluster:")</f>
        <v>Non Cluster:</v>
      </c>
      <c r="T3072" s="106">
        <f t="shared" si="235"/>
        <v>0</v>
      </c>
      <c r="U3072" s="106">
        <f t="shared" si="237"/>
        <v>0</v>
      </c>
      <c r="V3072" s="106">
        <f t="shared" si="238"/>
        <v>0</v>
      </c>
      <c r="W3072" s="119">
        <f t="shared" si="236"/>
        <v>0</v>
      </c>
      <c r="X3072" s="106">
        <f t="shared" si="239"/>
        <v>0</v>
      </c>
    </row>
    <row r="3073" spans="1:24" ht="14">
      <c r="A3073" s="198"/>
      <c r="D3073" s="1"/>
      <c r="E3073" s="1"/>
      <c r="F3073" s="187"/>
      <c r="G3073" s="187"/>
      <c r="H3073" s="80" t="str">
        <f>IF(ISERROR(IF(ISERROR(VLOOKUP((LEFT(D3073,2)),'Fed. Agency Identifier Table'!A$2:C$63,3,FALSE)),(VLOOKUP((LEFT(D3073,1)),'Fed. Agency Identifier Table'!A$2:C$63,3,FALSE)),(VLOOKUP((LEFT(D3073,2)),'Fed. Agency Identifier Table'!A$2:C$63,3,FALSE)))),"",(IF(ISERROR(VLOOKUP((LEFT(D3073,2)),'Fed. Agency Identifier Table'!A$2:C$63,3,FALSE)),(VLOOKUP((LEFT(D3073,1)),'Fed. Agency Identifier Table'!A$2:C$63,3,FALSE)),(VLOOKUP((LEFT(D3073,2)),'Fed. Agency Identifier Table'!A$2:C$63,3,FALSE)))))</f>
        <v/>
      </c>
      <c r="I3073" s="150" t="str">
        <f>IF(ISNUMBER(SEARCH("*.unk*",D3073)),"Other Federal Awards",IF(ISERROR(VLOOKUP(D3073,'CFDA Program Titles Table'!A$2:C$2607,3,FALSE)),"",VLOOKUP(D3073,'CFDA Program Titles Table'!A$2:C$2607,3,FALSE)))</f>
        <v/>
      </c>
      <c r="J3073" s="70"/>
      <c r="K3073" s="70"/>
      <c r="L3073" s="2"/>
      <c r="M3073" s="10"/>
      <c r="N3073" s="10"/>
      <c r="S3073" s="106" t="str">
        <f>IFERROR(IF(J3073="Y", "Research And Development Programs Cluster:", VLOOKUP(D3073,'Cluster Info'!$A$2:$B$113,2,FALSE)), "Non Cluster:")</f>
        <v>Non Cluster:</v>
      </c>
      <c r="T3073" s="106">
        <f t="shared" si="235"/>
        <v>0</v>
      </c>
      <c r="U3073" s="106">
        <f t="shared" si="237"/>
        <v>0</v>
      </c>
      <c r="V3073" s="106">
        <f t="shared" si="238"/>
        <v>0</v>
      </c>
      <c r="W3073" s="119">
        <f t="shared" si="236"/>
        <v>0</v>
      </c>
      <c r="X3073" s="106">
        <f t="shared" si="239"/>
        <v>0</v>
      </c>
    </row>
    <row r="3074" spans="1:24" ht="14">
      <c r="A3074" s="198"/>
      <c r="D3074" s="1"/>
      <c r="E3074" s="1"/>
      <c r="F3074" s="187"/>
      <c r="G3074" s="187"/>
      <c r="H3074" s="80" t="str">
        <f>IF(ISERROR(IF(ISERROR(VLOOKUP((LEFT(D3074,2)),'Fed. Agency Identifier Table'!A$2:C$63,3,FALSE)),(VLOOKUP((LEFT(D3074,1)),'Fed. Agency Identifier Table'!A$2:C$63,3,FALSE)),(VLOOKUP((LEFT(D3074,2)),'Fed. Agency Identifier Table'!A$2:C$63,3,FALSE)))),"",(IF(ISERROR(VLOOKUP((LEFT(D3074,2)),'Fed. Agency Identifier Table'!A$2:C$63,3,FALSE)),(VLOOKUP((LEFT(D3074,1)),'Fed. Agency Identifier Table'!A$2:C$63,3,FALSE)),(VLOOKUP((LEFT(D3074,2)),'Fed. Agency Identifier Table'!A$2:C$63,3,FALSE)))))</f>
        <v/>
      </c>
      <c r="I3074" s="150" t="str">
        <f>IF(ISNUMBER(SEARCH("*.unk*",D3074)),"Other Federal Awards",IF(ISERROR(VLOOKUP(D3074,'CFDA Program Titles Table'!A$2:C$2607,3,FALSE)),"",VLOOKUP(D3074,'CFDA Program Titles Table'!A$2:C$2607,3,FALSE)))</f>
        <v/>
      </c>
      <c r="J3074" s="70"/>
      <c r="K3074" s="70"/>
      <c r="L3074" s="2"/>
      <c r="M3074" s="10"/>
      <c r="N3074" s="10"/>
      <c r="S3074" s="106" t="str">
        <f>IFERROR(IF(J3074="Y", "Research And Development Programs Cluster:", VLOOKUP(D3074,'Cluster Info'!$A$2:$B$113,2,FALSE)), "Non Cluster:")</f>
        <v>Non Cluster:</v>
      </c>
      <c r="T3074" s="106">
        <f t="shared" ref="T3074:T3137" si="240">IF(E3074="Y","ARRA - "&amp;N3074, N3074)</f>
        <v>0</v>
      </c>
      <c r="U3074" s="106">
        <f t="shared" si="237"/>
        <v>0</v>
      </c>
      <c r="V3074" s="106">
        <f t="shared" si="238"/>
        <v>0</v>
      </c>
      <c r="W3074" s="119">
        <f t="shared" ref="W3074:W3137" si="241">IF(AND(J3074="Y",I3074="Other Federal Awards"),(LEFT(D3074,2)&amp;".RD"),D3074)</f>
        <v>0</v>
      </c>
      <c r="X3074" s="106">
        <f t="shared" si="239"/>
        <v>0</v>
      </c>
    </row>
    <row r="3075" spans="1:24" ht="14">
      <c r="A3075" s="198"/>
      <c r="D3075" s="1"/>
      <c r="E3075" s="1"/>
      <c r="F3075" s="187"/>
      <c r="G3075" s="187"/>
      <c r="H3075" s="80" t="str">
        <f>IF(ISERROR(IF(ISERROR(VLOOKUP((LEFT(D3075,2)),'Fed. Agency Identifier Table'!A$2:C$63,3,FALSE)),(VLOOKUP((LEFT(D3075,1)),'Fed. Agency Identifier Table'!A$2:C$63,3,FALSE)),(VLOOKUP((LEFT(D3075,2)),'Fed. Agency Identifier Table'!A$2:C$63,3,FALSE)))),"",(IF(ISERROR(VLOOKUP((LEFT(D3075,2)),'Fed. Agency Identifier Table'!A$2:C$63,3,FALSE)),(VLOOKUP((LEFT(D3075,1)),'Fed. Agency Identifier Table'!A$2:C$63,3,FALSE)),(VLOOKUP((LEFT(D3075,2)),'Fed. Agency Identifier Table'!A$2:C$63,3,FALSE)))))</f>
        <v/>
      </c>
      <c r="I3075" s="150" t="str">
        <f>IF(ISNUMBER(SEARCH("*.unk*",D3075)),"Other Federal Awards",IF(ISERROR(VLOOKUP(D3075,'CFDA Program Titles Table'!A$2:C$2607,3,FALSE)),"",VLOOKUP(D3075,'CFDA Program Titles Table'!A$2:C$2607,3,FALSE)))</f>
        <v/>
      </c>
      <c r="J3075" s="70"/>
      <c r="K3075" s="70"/>
      <c r="L3075" s="2"/>
      <c r="M3075" s="10"/>
      <c r="N3075" s="10"/>
      <c r="S3075" s="106" t="str">
        <f>IFERROR(IF(J3075="Y", "Research And Development Programs Cluster:", VLOOKUP(D3075,'Cluster Info'!$A$2:$B$113,2,FALSE)), "Non Cluster:")</f>
        <v>Non Cluster:</v>
      </c>
      <c r="T3075" s="106">
        <f t="shared" si="240"/>
        <v>0</v>
      </c>
      <c r="U3075" s="106">
        <f t="shared" ref="U3075:U3138" si="242">IF(F3075="Y","COVID-19 - "&amp;N3075, N3075)</f>
        <v>0</v>
      </c>
      <c r="V3075" s="106">
        <f t="shared" ref="V3075:V3138" si="243">IF(G3075="Y","ARP - "&amp;N3075, N3075)</f>
        <v>0</v>
      </c>
      <c r="W3075" s="119">
        <f t="shared" si="241"/>
        <v>0</v>
      </c>
      <c r="X3075" s="106">
        <f t="shared" ref="X3075:X3138" si="244">O3075-P3075</f>
        <v>0</v>
      </c>
    </row>
    <row r="3076" spans="1:24" ht="14">
      <c r="A3076" s="198"/>
      <c r="D3076" s="1"/>
      <c r="E3076" s="1"/>
      <c r="F3076" s="187"/>
      <c r="G3076" s="187"/>
      <c r="H3076" s="80" t="str">
        <f>IF(ISERROR(IF(ISERROR(VLOOKUP((LEFT(D3076,2)),'Fed. Agency Identifier Table'!A$2:C$63,3,FALSE)),(VLOOKUP((LEFT(D3076,1)),'Fed. Agency Identifier Table'!A$2:C$63,3,FALSE)),(VLOOKUP((LEFT(D3076,2)),'Fed. Agency Identifier Table'!A$2:C$63,3,FALSE)))),"",(IF(ISERROR(VLOOKUP((LEFT(D3076,2)),'Fed. Agency Identifier Table'!A$2:C$63,3,FALSE)),(VLOOKUP((LEFT(D3076,1)),'Fed. Agency Identifier Table'!A$2:C$63,3,FALSE)),(VLOOKUP((LEFT(D3076,2)),'Fed. Agency Identifier Table'!A$2:C$63,3,FALSE)))))</f>
        <v/>
      </c>
      <c r="I3076" s="150" t="str">
        <f>IF(ISNUMBER(SEARCH("*.unk*",D3076)),"Other Federal Awards",IF(ISERROR(VLOOKUP(D3076,'CFDA Program Titles Table'!A$2:C$2607,3,FALSE)),"",VLOOKUP(D3076,'CFDA Program Titles Table'!A$2:C$2607,3,FALSE)))</f>
        <v/>
      </c>
      <c r="J3076" s="70"/>
      <c r="K3076" s="70"/>
      <c r="L3076" s="2"/>
      <c r="M3076" s="10"/>
      <c r="N3076" s="10"/>
      <c r="S3076" s="106" t="str">
        <f>IFERROR(IF(J3076="Y", "Research And Development Programs Cluster:", VLOOKUP(D3076,'Cluster Info'!$A$2:$B$113,2,FALSE)), "Non Cluster:")</f>
        <v>Non Cluster:</v>
      </c>
      <c r="T3076" s="106">
        <f t="shared" si="240"/>
        <v>0</v>
      </c>
      <c r="U3076" s="106">
        <f t="shared" si="242"/>
        <v>0</v>
      </c>
      <c r="V3076" s="106">
        <f t="shared" si="243"/>
        <v>0</v>
      </c>
      <c r="W3076" s="119">
        <f t="shared" si="241"/>
        <v>0</v>
      </c>
      <c r="X3076" s="106">
        <f t="shared" si="244"/>
        <v>0</v>
      </c>
    </row>
    <row r="3077" spans="1:24" ht="14">
      <c r="A3077" s="198"/>
      <c r="D3077" s="1"/>
      <c r="E3077" s="1"/>
      <c r="F3077" s="187"/>
      <c r="G3077" s="187"/>
      <c r="H3077" s="80" t="str">
        <f>IF(ISERROR(IF(ISERROR(VLOOKUP((LEFT(D3077,2)),'Fed. Agency Identifier Table'!A$2:C$63,3,FALSE)),(VLOOKUP((LEFT(D3077,1)),'Fed. Agency Identifier Table'!A$2:C$63,3,FALSE)),(VLOOKUP((LEFT(D3077,2)),'Fed. Agency Identifier Table'!A$2:C$63,3,FALSE)))),"",(IF(ISERROR(VLOOKUP((LEFT(D3077,2)),'Fed. Agency Identifier Table'!A$2:C$63,3,FALSE)),(VLOOKUP((LEFT(D3077,1)),'Fed. Agency Identifier Table'!A$2:C$63,3,FALSE)),(VLOOKUP((LEFT(D3077,2)),'Fed. Agency Identifier Table'!A$2:C$63,3,FALSE)))))</f>
        <v/>
      </c>
      <c r="I3077" s="150" t="str">
        <f>IF(ISNUMBER(SEARCH("*.unk*",D3077)),"Other Federal Awards",IF(ISERROR(VLOOKUP(D3077,'CFDA Program Titles Table'!A$2:C$2607,3,FALSE)),"",VLOOKUP(D3077,'CFDA Program Titles Table'!A$2:C$2607,3,FALSE)))</f>
        <v/>
      </c>
      <c r="J3077" s="70"/>
      <c r="K3077" s="70"/>
      <c r="L3077" s="2"/>
      <c r="M3077" s="10"/>
      <c r="N3077" s="10"/>
      <c r="S3077" s="106" t="str">
        <f>IFERROR(IF(J3077="Y", "Research And Development Programs Cluster:", VLOOKUP(D3077,'Cluster Info'!$A$2:$B$113,2,FALSE)), "Non Cluster:")</f>
        <v>Non Cluster:</v>
      </c>
      <c r="T3077" s="106">
        <f t="shared" si="240"/>
        <v>0</v>
      </c>
      <c r="U3077" s="106">
        <f t="shared" si="242"/>
        <v>0</v>
      </c>
      <c r="V3077" s="106">
        <f t="shared" si="243"/>
        <v>0</v>
      </c>
      <c r="W3077" s="119">
        <f t="shared" si="241"/>
        <v>0</v>
      </c>
      <c r="X3077" s="106">
        <f t="shared" si="244"/>
        <v>0</v>
      </c>
    </row>
    <row r="3078" spans="1:24" ht="14">
      <c r="A3078" s="198"/>
      <c r="D3078" s="1"/>
      <c r="E3078" s="1"/>
      <c r="F3078" s="187"/>
      <c r="G3078" s="187"/>
      <c r="H3078" s="80" t="str">
        <f>IF(ISERROR(IF(ISERROR(VLOOKUP((LEFT(D3078,2)),'Fed. Agency Identifier Table'!A$2:C$63,3,FALSE)),(VLOOKUP((LEFT(D3078,1)),'Fed. Agency Identifier Table'!A$2:C$63,3,FALSE)),(VLOOKUP((LEFT(D3078,2)),'Fed. Agency Identifier Table'!A$2:C$63,3,FALSE)))),"",(IF(ISERROR(VLOOKUP((LEFT(D3078,2)),'Fed. Agency Identifier Table'!A$2:C$63,3,FALSE)),(VLOOKUP((LEFT(D3078,1)),'Fed. Agency Identifier Table'!A$2:C$63,3,FALSE)),(VLOOKUP((LEFT(D3078,2)),'Fed. Agency Identifier Table'!A$2:C$63,3,FALSE)))))</f>
        <v/>
      </c>
      <c r="I3078" s="150" t="str">
        <f>IF(ISNUMBER(SEARCH("*.unk*",D3078)),"Other Federal Awards",IF(ISERROR(VLOOKUP(D3078,'CFDA Program Titles Table'!A$2:C$2607,3,FALSE)),"",VLOOKUP(D3078,'CFDA Program Titles Table'!A$2:C$2607,3,FALSE)))</f>
        <v/>
      </c>
      <c r="J3078" s="70"/>
      <c r="K3078" s="70"/>
      <c r="L3078" s="2"/>
      <c r="M3078" s="10"/>
      <c r="N3078" s="10"/>
      <c r="S3078" s="106" t="str">
        <f>IFERROR(IF(J3078="Y", "Research And Development Programs Cluster:", VLOOKUP(D3078,'Cluster Info'!$A$2:$B$113,2,FALSE)), "Non Cluster:")</f>
        <v>Non Cluster:</v>
      </c>
      <c r="T3078" s="106">
        <f t="shared" si="240"/>
        <v>0</v>
      </c>
      <c r="U3078" s="106">
        <f t="shared" si="242"/>
        <v>0</v>
      </c>
      <c r="V3078" s="106">
        <f t="shared" si="243"/>
        <v>0</v>
      </c>
      <c r="W3078" s="119">
        <f t="shared" si="241"/>
        <v>0</v>
      </c>
      <c r="X3078" s="106">
        <f t="shared" si="244"/>
        <v>0</v>
      </c>
    </row>
    <row r="3079" spans="1:24" ht="14">
      <c r="A3079" s="198"/>
      <c r="D3079" s="1"/>
      <c r="E3079" s="1"/>
      <c r="F3079" s="187"/>
      <c r="G3079" s="187"/>
      <c r="H3079" s="80" t="str">
        <f>IF(ISERROR(IF(ISERROR(VLOOKUP((LEFT(D3079,2)),'Fed. Agency Identifier Table'!A$2:C$63,3,FALSE)),(VLOOKUP((LEFT(D3079,1)),'Fed. Agency Identifier Table'!A$2:C$63,3,FALSE)),(VLOOKUP((LEFT(D3079,2)),'Fed. Agency Identifier Table'!A$2:C$63,3,FALSE)))),"",(IF(ISERROR(VLOOKUP((LEFT(D3079,2)),'Fed. Agency Identifier Table'!A$2:C$63,3,FALSE)),(VLOOKUP((LEFT(D3079,1)),'Fed. Agency Identifier Table'!A$2:C$63,3,FALSE)),(VLOOKUP((LEFT(D3079,2)),'Fed. Agency Identifier Table'!A$2:C$63,3,FALSE)))))</f>
        <v/>
      </c>
      <c r="I3079" s="150" t="str">
        <f>IF(ISNUMBER(SEARCH("*.unk*",D3079)),"Other Federal Awards",IF(ISERROR(VLOOKUP(D3079,'CFDA Program Titles Table'!A$2:C$2607,3,FALSE)),"",VLOOKUP(D3079,'CFDA Program Titles Table'!A$2:C$2607,3,FALSE)))</f>
        <v/>
      </c>
      <c r="J3079" s="70"/>
      <c r="K3079" s="70"/>
      <c r="L3079" s="2"/>
      <c r="M3079" s="10"/>
      <c r="N3079" s="10"/>
      <c r="S3079" s="106" t="str">
        <f>IFERROR(IF(J3079="Y", "Research And Development Programs Cluster:", VLOOKUP(D3079,'Cluster Info'!$A$2:$B$113,2,FALSE)), "Non Cluster:")</f>
        <v>Non Cluster:</v>
      </c>
      <c r="T3079" s="106">
        <f t="shared" si="240"/>
        <v>0</v>
      </c>
      <c r="U3079" s="106">
        <f t="shared" si="242"/>
        <v>0</v>
      </c>
      <c r="V3079" s="106">
        <f t="shared" si="243"/>
        <v>0</v>
      </c>
      <c r="W3079" s="119">
        <f t="shared" si="241"/>
        <v>0</v>
      </c>
      <c r="X3079" s="106">
        <f t="shared" si="244"/>
        <v>0</v>
      </c>
    </row>
    <row r="3080" spans="1:24" ht="14">
      <c r="A3080" s="198"/>
      <c r="D3080" s="1"/>
      <c r="E3080" s="1"/>
      <c r="F3080" s="187"/>
      <c r="G3080" s="187"/>
      <c r="H3080" s="80" t="str">
        <f>IF(ISERROR(IF(ISERROR(VLOOKUP((LEFT(D3080,2)),'Fed. Agency Identifier Table'!A$2:C$63,3,FALSE)),(VLOOKUP((LEFT(D3080,1)),'Fed. Agency Identifier Table'!A$2:C$63,3,FALSE)),(VLOOKUP((LEFT(D3080,2)),'Fed. Agency Identifier Table'!A$2:C$63,3,FALSE)))),"",(IF(ISERROR(VLOOKUP((LEFT(D3080,2)),'Fed. Agency Identifier Table'!A$2:C$63,3,FALSE)),(VLOOKUP((LEFT(D3080,1)),'Fed. Agency Identifier Table'!A$2:C$63,3,FALSE)),(VLOOKUP((LEFT(D3080,2)),'Fed. Agency Identifier Table'!A$2:C$63,3,FALSE)))))</f>
        <v/>
      </c>
      <c r="I3080" s="150" t="str">
        <f>IF(ISNUMBER(SEARCH("*.unk*",D3080)),"Other Federal Awards",IF(ISERROR(VLOOKUP(D3080,'CFDA Program Titles Table'!A$2:C$2607,3,FALSE)),"",VLOOKUP(D3080,'CFDA Program Titles Table'!A$2:C$2607,3,FALSE)))</f>
        <v/>
      </c>
      <c r="J3080" s="70"/>
      <c r="K3080" s="70"/>
      <c r="L3080" s="2"/>
      <c r="M3080" s="10"/>
      <c r="N3080" s="10"/>
      <c r="S3080" s="106" t="str">
        <f>IFERROR(IF(J3080="Y", "Research And Development Programs Cluster:", VLOOKUP(D3080,'Cluster Info'!$A$2:$B$113,2,FALSE)), "Non Cluster:")</f>
        <v>Non Cluster:</v>
      </c>
      <c r="T3080" s="106">
        <f t="shared" si="240"/>
        <v>0</v>
      </c>
      <c r="U3080" s="106">
        <f t="shared" si="242"/>
        <v>0</v>
      </c>
      <c r="V3080" s="106">
        <f t="shared" si="243"/>
        <v>0</v>
      </c>
      <c r="W3080" s="119">
        <f t="shared" si="241"/>
        <v>0</v>
      </c>
      <c r="X3080" s="106">
        <f t="shared" si="244"/>
        <v>0</v>
      </c>
    </row>
    <row r="3081" spans="1:24" ht="14">
      <c r="A3081" s="198"/>
      <c r="D3081" s="1"/>
      <c r="E3081" s="1"/>
      <c r="F3081" s="187"/>
      <c r="G3081" s="187"/>
      <c r="H3081" s="80" t="str">
        <f>IF(ISERROR(IF(ISERROR(VLOOKUP((LEFT(D3081,2)),'Fed. Agency Identifier Table'!A$2:C$63,3,FALSE)),(VLOOKUP((LEFT(D3081,1)),'Fed. Agency Identifier Table'!A$2:C$63,3,FALSE)),(VLOOKUP((LEFT(D3081,2)),'Fed. Agency Identifier Table'!A$2:C$63,3,FALSE)))),"",(IF(ISERROR(VLOOKUP((LEFT(D3081,2)),'Fed. Agency Identifier Table'!A$2:C$63,3,FALSE)),(VLOOKUP((LEFT(D3081,1)),'Fed. Agency Identifier Table'!A$2:C$63,3,FALSE)),(VLOOKUP((LEFT(D3081,2)),'Fed. Agency Identifier Table'!A$2:C$63,3,FALSE)))))</f>
        <v/>
      </c>
      <c r="I3081" s="150" t="str">
        <f>IF(ISNUMBER(SEARCH("*.unk*",D3081)),"Other Federal Awards",IF(ISERROR(VLOOKUP(D3081,'CFDA Program Titles Table'!A$2:C$2607,3,FALSE)),"",VLOOKUP(D3081,'CFDA Program Titles Table'!A$2:C$2607,3,FALSE)))</f>
        <v/>
      </c>
      <c r="J3081" s="70"/>
      <c r="K3081" s="70"/>
      <c r="L3081" s="2"/>
      <c r="M3081" s="10"/>
      <c r="N3081" s="10"/>
      <c r="S3081" s="106" t="str">
        <f>IFERROR(IF(J3081="Y", "Research And Development Programs Cluster:", VLOOKUP(D3081,'Cluster Info'!$A$2:$B$113,2,FALSE)), "Non Cluster:")</f>
        <v>Non Cluster:</v>
      </c>
      <c r="T3081" s="106">
        <f t="shared" si="240"/>
        <v>0</v>
      </c>
      <c r="U3081" s="106">
        <f t="shared" si="242"/>
        <v>0</v>
      </c>
      <c r="V3081" s="106">
        <f t="shared" si="243"/>
        <v>0</v>
      </c>
      <c r="W3081" s="119">
        <f t="shared" si="241"/>
        <v>0</v>
      </c>
      <c r="X3081" s="106">
        <f t="shared" si="244"/>
        <v>0</v>
      </c>
    </row>
    <row r="3082" spans="1:24" ht="14">
      <c r="A3082" s="198"/>
      <c r="D3082" s="1"/>
      <c r="E3082" s="1"/>
      <c r="F3082" s="187"/>
      <c r="G3082" s="187"/>
      <c r="H3082" s="80" t="str">
        <f>IF(ISERROR(IF(ISERROR(VLOOKUP((LEFT(D3082,2)),'Fed. Agency Identifier Table'!A$2:C$63,3,FALSE)),(VLOOKUP((LEFT(D3082,1)),'Fed. Agency Identifier Table'!A$2:C$63,3,FALSE)),(VLOOKUP((LEFT(D3082,2)),'Fed. Agency Identifier Table'!A$2:C$63,3,FALSE)))),"",(IF(ISERROR(VLOOKUP((LEFT(D3082,2)),'Fed. Agency Identifier Table'!A$2:C$63,3,FALSE)),(VLOOKUP((LEFT(D3082,1)),'Fed. Agency Identifier Table'!A$2:C$63,3,FALSE)),(VLOOKUP((LEFT(D3082,2)),'Fed. Agency Identifier Table'!A$2:C$63,3,FALSE)))))</f>
        <v/>
      </c>
      <c r="I3082" s="150" t="str">
        <f>IF(ISNUMBER(SEARCH("*.unk*",D3082)),"Other Federal Awards",IF(ISERROR(VLOOKUP(D3082,'CFDA Program Titles Table'!A$2:C$2607,3,FALSE)),"",VLOOKUP(D3082,'CFDA Program Titles Table'!A$2:C$2607,3,FALSE)))</f>
        <v/>
      </c>
      <c r="J3082" s="70"/>
      <c r="K3082" s="70"/>
      <c r="L3082" s="2"/>
      <c r="M3082" s="10"/>
      <c r="N3082" s="10"/>
      <c r="S3082" s="106" t="str">
        <f>IFERROR(IF(J3082="Y", "Research And Development Programs Cluster:", VLOOKUP(D3082,'Cluster Info'!$A$2:$B$113,2,FALSE)), "Non Cluster:")</f>
        <v>Non Cluster:</v>
      </c>
      <c r="T3082" s="106">
        <f t="shared" si="240"/>
        <v>0</v>
      </c>
      <c r="U3082" s="106">
        <f t="shared" si="242"/>
        <v>0</v>
      </c>
      <c r="V3082" s="106">
        <f t="shared" si="243"/>
        <v>0</v>
      </c>
      <c r="W3082" s="119">
        <f t="shared" si="241"/>
        <v>0</v>
      </c>
      <c r="X3082" s="106">
        <f t="shared" si="244"/>
        <v>0</v>
      </c>
    </row>
    <row r="3083" spans="1:24" ht="14">
      <c r="A3083" s="198"/>
      <c r="D3083" s="1"/>
      <c r="E3083" s="1"/>
      <c r="F3083" s="187"/>
      <c r="G3083" s="187"/>
      <c r="H3083" s="80" t="str">
        <f>IF(ISERROR(IF(ISERROR(VLOOKUP((LEFT(D3083,2)),'Fed. Agency Identifier Table'!A$2:C$63,3,FALSE)),(VLOOKUP((LEFT(D3083,1)),'Fed. Agency Identifier Table'!A$2:C$63,3,FALSE)),(VLOOKUP((LEFT(D3083,2)),'Fed. Agency Identifier Table'!A$2:C$63,3,FALSE)))),"",(IF(ISERROR(VLOOKUP((LEFT(D3083,2)),'Fed. Agency Identifier Table'!A$2:C$63,3,FALSE)),(VLOOKUP((LEFT(D3083,1)),'Fed. Agency Identifier Table'!A$2:C$63,3,FALSE)),(VLOOKUP((LEFT(D3083,2)),'Fed. Agency Identifier Table'!A$2:C$63,3,FALSE)))))</f>
        <v/>
      </c>
      <c r="I3083" s="150" t="str">
        <f>IF(ISNUMBER(SEARCH("*.unk*",D3083)),"Other Federal Awards",IF(ISERROR(VLOOKUP(D3083,'CFDA Program Titles Table'!A$2:C$2607,3,FALSE)),"",VLOOKUP(D3083,'CFDA Program Titles Table'!A$2:C$2607,3,FALSE)))</f>
        <v/>
      </c>
      <c r="J3083" s="70"/>
      <c r="K3083" s="70"/>
      <c r="L3083" s="2"/>
      <c r="M3083" s="10"/>
      <c r="N3083" s="10"/>
      <c r="S3083" s="106" t="str">
        <f>IFERROR(IF(J3083="Y", "Research And Development Programs Cluster:", VLOOKUP(D3083,'Cluster Info'!$A$2:$B$113,2,FALSE)), "Non Cluster:")</f>
        <v>Non Cluster:</v>
      </c>
      <c r="T3083" s="106">
        <f t="shared" si="240"/>
        <v>0</v>
      </c>
      <c r="U3083" s="106">
        <f t="shared" si="242"/>
        <v>0</v>
      </c>
      <c r="V3083" s="106">
        <f t="shared" si="243"/>
        <v>0</v>
      </c>
      <c r="W3083" s="119">
        <f t="shared" si="241"/>
        <v>0</v>
      </c>
      <c r="X3083" s="106">
        <f t="shared" si="244"/>
        <v>0</v>
      </c>
    </row>
    <row r="3084" spans="1:24" ht="14">
      <c r="A3084" s="198"/>
      <c r="D3084" s="1"/>
      <c r="E3084" s="1"/>
      <c r="F3084" s="187"/>
      <c r="G3084" s="187"/>
      <c r="H3084" s="80" t="str">
        <f>IF(ISERROR(IF(ISERROR(VLOOKUP((LEFT(D3084,2)),'Fed. Agency Identifier Table'!A$2:C$63,3,FALSE)),(VLOOKUP((LEFT(D3084,1)),'Fed. Agency Identifier Table'!A$2:C$63,3,FALSE)),(VLOOKUP((LEFT(D3084,2)),'Fed. Agency Identifier Table'!A$2:C$63,3,FALSE)))),"",(IF(ISERROR(VLOOKUP((LEFT(D3084,2)),'Fed. Agency Identifier Table'!A$2:C$63,3,FALSE)),(VLOOKUP((LEFT(D3084,1)),'Fed. Agency Identifier Table'!A$2:C$63,3,FALSE)),(VLOOKUP((LEFT(D3084,2)),'Fed. Agency Identifier Table'!A$2:C$63,3,FALSE)))))</f>
        <v/>
      </c>
      <c r="I3084" s="150" t="str">
        <f>IF(ISNUMBER(SEARCH("*.unk*",D3084)),"Other Federal Awards",IF(ISERROR(VLOOKUP(D3084,'CFDA Program Titles Table'!A$2:C$2607,3,FALSE)),"",VLOOKUP(D3084,'CFDA Program Titles Table'!A$2:C$2607,3,FALSE)))</f>
        <v/>
      </c>
      <c r="J3084" s="70"/>
      <c r="K3084" s="70"/>
      <c r="L3084" s="2"/>
      <c r="M3084" s="10"/>
      <c r="N3084" s="10"/>
      <c r="S3084" s="106" t="str">
        <f>IFERROR(IF(J3084="Y", "Research And Development Programs Cluster:", VLOOKUP(D3084,'Cluster Info'!$A$2:$B$113,2,FALSE)), "Non Cluster:")</f>
        <v>Non Cluster:</v>
      </c>
      <c r="T3084" s="106">
        <f t="shared" si="240"/>
        <v>0</v>
      </c>
      <c r="U3084" s="106">
        <f t="shared" si="242"/>
        <v>0</v>
      </c>
      <c r="V3084" s="106">
        <f t="shared" si="243"/>
        <v>0</v>
      </c>
      <c r="W3084" s="119">
        <f t="shared" si="241"/>
        <v>0</v>
      </c>
      <c r="X3084" s="106">
        <f t="shared" si="244"/>
        <v>0</v>
      </c>
    </row>
    <row r="3085" spans="1:24" ht="14">
      <c r="A3085" s="198"/>
      <c r="D3085" s="1"/>
      <c r="E3085" s="1"/>
      <c r="F3085" s="187"/>
      <c r="G3085" s="187"/>
      <c r="H3085" s="80" t="str">
        <f>IF(ISERROR(IF(ISERROR(VLOOKUP((LEFT(D3085,2)),'Fed. Agency Identifier Table'!A$2:C$63,3,FALSE)),(VLOOKUP((LEFT(D3085,1)),'Fed. Agency Identifier Table'!A$2:C$63,3,FALSE)),(VLOOKUP((LEFT(D3085,2)),'Fed. Agency Identifier Table'!A$2:C$63,3,FALSE)))),"",(IF(ISERROR(VLOOKUP((LEFT(D3085,2)),'Fed. Agency Identifier Table'!A$2:C$63,3,FALSE)),(VLOOKUP((LEFT(D3085,1)),'Fed. Agency Identifier Table'!A$2:C$63,3,FALSE)),(VLOOKUP((LEFT(D3085,2)),'Fed. Agency Identifier Table'!A$2:C$63,3,FALSE)))))</f>
        <v/>
      </c>
      <c r="I3085" s="150" t="str">
        <f>IF(ISNUMBER(SEARCH("*.unk*",D3085)),"Other Federal Awards",IF(ISERROR(VLOOKUP(D3085,'CFDA Program Titles Table'!A$2:C$2607,3,FALSE)),"",VLOOKUP(D3085,'CFDA Program Titles Table'!A$2:C$2607,3,FALSE)))</f>
        <v/>
      </c>
      <c r="J3085" s="70"/>
      <c r="K3085" s="70"/>
      <c r="L3085" s="2"/>
      <c r="M3085" s="10"/>
      <c r="N3085" s="10"/>
      <c r="S3085" s="106" t="str">
        <f>IFERROR(IF(J3085="Y", "Research And Development Programs Cluster:", VLOOKUP(D3085,'Cluster Info'!$A$2:$B$113,2,FALSE)), "Non Cluster:")</f>
        <v>Non Cluster:</v>
      </c>
      <c r="T3085" s="106">
        <f t="shared" si="240"/>
        <v>0</v>
      </c>
      <c r="U3085" s="106">
        <f t="shared" si="242"/>
        <v>0</v>
      </c>
      <c r="V3085" s="106">
        <f t="shared" si="243"/>
        <v>0</v>
      </c>
      <c r="W3085" s="119">
        <f t="shared" si="241"/>
        <v>0</v>
      </c>
      <c r="X3085" s="106">
        <f t="shared" si="244"/>
        <v>0</v>
      </c>
    </row>
    <row r="3086" spans="1:24" ht="14">
      <c r="A3086" s="198"/>
      <c r="D3086" s="1"/>
      <c r="E3086" s="1"/>
      <c r="F3086" s="187"/>
      <c r="G3086" s="187"/>
      <c r="H3086" s="80" t="str">
        <f>IF(ISERROR(IF(ISERROR(VLOOKUP((LEFT(D3086,2)),'Fed. Agency Identifier Table'!A$2:C$63,3,FALSE)),(VLOOKUP((LEFT(D3086,1)),'Fed. Agency Identifier Table'!A$2:C$63,3,FALSE)),(VLOOKUP((LEFT(D3086,2)),'Fed. Agency Identifier Table'!A$2:C$63,3,FALSE)))),"",(IF(ISERROR(VLOOKUP((LEFT(D3086,2)),'Fed. Agency Identifier Table'!A$2:C$63,3,FALSE)),(VLOOKUP((LEFT(D3086,1)),'Fed. Agency Identifier Table'!A$2:C$63,3,FALSE)),(VLOOKUP((LEFT(D3086,2)),'Fed. Agency Identifier Table'!A$2:C$63,3,FALSE)))))</f>
        <v/>
      </c>
      <c r="I3086" s="150" t="str">
        <f>IF(ISNUMBER(SEARCH("*.unk*",D3086)),"Other Federal Awards",IF(ISERROR(VLOOKUP(D3086,'CFDA Program Titles Table'!A$2:C$2607,3,FALSE)),"",VLOOKUP(D3086,'CFDA Program Titles Table'!A$2:C$2607,3,FALSE)))</f>
        <v/>
      </c>
      <c r="J3086" s="70"/>
      <c r="K3086" s="70"/>
      <c r="L3086" s="2"/>
      <c r="M3086" s="10"/>
      <c r="N3086" s="10"/>
      <c r="S3086" s="106" t="str">
        <f>IFERROR(IF(J3086="Y", "Research And Development Programs Cluster:", VLOOKUP(D3086,'Cluster Info'!$A$2:$B$113,2,FALSE)), "Non Cluster:")</f>
        <v>Non Cluster:</v>
      </c>
      <c r="T3086" s="106">
        <f t="shared" si="240"/>
        <v>0</v>
      </c>
      <c r="U3086" s="106">
        <f t="shared" si="242"/>
        <v>0</v>
      </c>
      <c r="V3086" s="106">
        <f t="shared" si="243"/>
        <v>0</v>
      </c>
      <c r="W3086" s="119">
        <f t="shared" si="241"/>
        <v>0</v>
      </c>
      <c r="X3086" s="106">
        <f t="shared" si="244"/>
        <v>0</v>
      </c>
    </row>
    <row r="3087" spans="1:24" ht="14">
      <c r="A3087" s="198"/>
      <c r="D3087" s="1"/>
      <c r="E3087" s="1"/>
      <c r="F3087" s="187"/>
      <c r="G3087" s="187"/>
      <c r="H3087" s="80" t="str">
        <f>IF(ISERROR(IF(ISERROR(VLOOKUP((LEFT(D3087,2)),'Fed. Agency Identifier Table'!A$2:C$63,3,FALSE)),(VLOOKUP((LEFT(D3087,1)),'Fed. Agency Identifier Table'!A$2:C$63,3,FALSE)),(VLOOKUP((LEFT(D3087,2)),'Fed. Agency Identifier Table'!A$2:C$63,3,FALSE)))),"",(IF(ISERROR(VLOOKUP((LEFT(D3087,2)),'Fed. Agency Identifier Table'!A$2:C$63,3,FALSE)),(VLOOKUP((LEFT(D3087,1)),'Fed. Agency Identifier Table'!A$2:C$63,3,FALSE)),(VLOOKUP((LEFT(D3087,2)),'Fed. Agency Identifier Table'!A$2:C$63,3,FALSE)))))</f>
        <v/>
      </c>
      <c r="I3087" s="150" t="str">
        <f>IF(ISNUMBER(SEARCH("*.unk*",D3087)),"Other Federal Awards",IF(ISERROR(VLOOKUP(D3087,'CFDA Program Titles Table'!A$2:C$2607,3,FALSE)),"",VLOOKUP(D3087,'CFDA Program Titles Table'!A$2:C$2607,3,FALSE)))</f>
        <v/>
      </c>
      <c r="J3087" s="70"/>
      <c r="K3087" s="70"/>
      <c r="L3087" s="2"/>
      <c r="M3087" s="10"/>
      <c r="N3087" s="10"/>
      <c r="S3087" s="106" t="str">
        <f>IFERROR(IF(J3087="Y", "Research And Development Programs Cluster:", VLOOKUP(D3087,'Cluster Info'!$A$2:$B$113,2,FALSE)), "Non Cluster:")</f>
        <v>Non Cluster:</v>
      </c>
      <c r="T3087" s="106">
        <f t="shared" si="240"/>
        <v>0</v>
      </c>
      <c r="U3087" s="106">
        <f t="shared" si="242"/>
        <v>0</v>
      </c>
      <c r="V3087" s="106">
        <f t="shared" si="243"/>
        <v>0</v>
      </c>
      <c r="W3087" s="119">
        <f t="shared" si="241"/>
        <v>0</v>
      </c>
      <c r="X3087" s="106">
        <f t="shared" si="244"/>
        <v>0</v>
      </c>
    </row>
    <row r="3088" spans="1:24" ht="14">
      <c r="A3088" s="198"/>
      <c r="D3088" s="1"/>
      <c r="E3088" s="1"/>
      <c r="F3088" s="187"/>
      <c r="G3088" s="187"/>
      <c r="H3088" s="80" t="str">
        <f>IF(ISERROR(IF(ISERROR(VLOOKUP((LEFT(D3088,2)),'Fed. Agency Identifier Table'!A$2:C$63,3,FALSE)),(VLOOKUP((LEFT(D3088,1)),'Fed. Agency Identifier Table'!A$2:C$63,3,FALSE)),(VLOOKUP((LEFT(D3088,2)),'Fed. Agency Identifier Table'!A$2:C$63,3,FALSE)))),"",(IF(ISERROR(VLOOKUP((LEFT(D3088,2)),'Fed. Agency Identifier Table'!A$2:C$63,3,FALSE)),(VLOOKUP((LEFT(D3088,1)),'Fed. Agency Identifier Table'!A$2:C$63,3,FALSE)),(VLOOKUP((LEFT(D3088,2)),'Fed. Agency Identifier Table'!A$2:C$63,3,FALSE)))))</f>
        <v/>
      </c>
      <c r="I3088" s="150" t="str">
        <f>IF(ISNUMBER(SEARCH("*.unk*",D3088)),"Other Federal Awards",IF(ISERROR(VLOOKUP(D3088,'CFDA Program Titles Table'!A$2:C$2607,3,FALSE)),"",VLOOKUP(D3088,'CFDA Program Titles Table'!A$2:C$2607,3,FALSE)))</f>
        <v/>
      </c>
      <c r="J3088" s="70"/>
      <c r="K3088" s="70"/>
      <c r="L3088" s="2"/>
      <c r="M3088" s="10"/>
      <c r="N3088" s="10"/>
      <c r="S3088" s="106" t="str">
        <f>IFERROR(IF(J3088="Y", "Research And Development Programs Cluster:", VLOOKUP(D3088,'Cluster Info'!$A$2:$B$113,2,FALSE)), "Non Cluster:")</f>
        <v>Non Cluster:</v>
      </c>
      <c r="T3088" s="106">
        <f t="shared" si="240"/>
        <v>0</v>
      </c>
      <c r="U3088" s="106">
        <f t="shared" si="242"/>
        <v>0</v>
      </c>
      <c r="V3088" s="106">
        <f t="shared" si="243"/>
        <v>0</v>
      </c>
      <c r="W3088" s="119">
        <f t="shared" si="241"/>
        <v>0</v>
      </c>
      <c r="X3088" s="106">
        <f t="shared" si="244"/>
        <v>0</v>
      </c>
    </row>
    <row r="3089" spans="1:24" ht="14">
      <c r="A3089" s="198"/>
      <c r="D3089" s="1"/>
      <c r="E3089" s="1"/>
      <c r="F3089" s="187"/>
      <c r="G3089" s="187"/>
      <c r="H3089" s="80" t="str">
        <f>IF(ISERROR(IF(ISERROR(VLOOKUP((LEFT(D3089,2)),'Fed. Agency Identifier Table'!A$2:C$63,3,FALSE)),(VLOOKUP((LEFT(D3089,1)),'Fed. Agency Identifier Table'!A$2:C$63,3,FALSE)),(VLOOKUP((LEFT(D3089,2)),'Fed. Agency Identifier Table'!A$2:C$63,3,FALSE)))),"",(IF(ISERROR(VLOOKUP((LEFT(D3089,2)),'Fed. Agency Identifier Table'!A$2:C$63,3,FALSE)),(VLOOKUP((LEFT(D3089,1)),'Fed. Agency Identifier Table'!A$2:C$63,3,FALSE)),(VLOOKUP((LEFT(D3089,2)),'Fed. Agency Identifier Table'!A$2:C$63,3,FALSE)))))</f>
        <v/>
      </c>
      <c r="I3089" s="150" t="str">
        <f>IF(ISNUMBER(SEARCH("*.unk*",D3089)),"Other Federal Awards",IF(ISERROR(VLOOKUP(D3089,'CFDA Program Titles Table'!A$2:C$2607,3,FALSE)),"",VLOOKUP(D3089,'CFDA Program Titles Table'!A$2:C$2607,3,FALSE)))</f>
        <v/>
      </c>
      <c r="J3089" s="70"/>
      <c r="K3089" s="70"/>
      <c r="L3089" s="2"/>
      <c r="M3089" s="10"/>
      <c r="N3089" s="10"/>
      <c r="S3089" s="106" t="str">
        <f>IFERROR(IF(J3089="Y", "Research And Development Programs Cluster:", VLOOKUP(D3089,'Cluster Info'!$A$2:$B$113,2,FALSE)), "Non Cluster:")</f>
        <v>Non Cluster:</v>
      </c>
      <c r="T3089" s="106">
        <f t="shared" si="240"/>
        <v>0</v>
      </c>
      <c r="U3089" s="106">
        <f t="shared" si="242"/>
        <v>0</v>
      </c>
      <c r="V3089" s="106">
        <f t="shared" si="243"/>
        <v>0</v>
      </c>
      <c r="W3089" s="119">
        <f t="shared" si="241"/>
        <v>0</v>
      </c>
      <c r="X3089" s="106">
        <f t="shared" si="244"/>
        <v>0</v>
      </c>
    </row>
    <row r="3090" spans="1:24" ht="14">
      <c r="A3090" s="198"/>
      <c r="D3090" s="1"/>
      <c r="E3090" s="1"/>
      <c r="F3090" s="187"/>
      <c r="G3090" s="187"/>
      <c r="H3090" s="80" t="str">
        <f>IF(ISERROR(IF(ISERROR(VLOOKUP((LEFT(D3090,2)),'Fed. Agency Identifier Table'!A$2:C$63,3,FALSE)),(VLOOKUP((LEFT(D3090,1)),'Fed. Agency Identifier Table'!A$2:C$63,3,FALSE)),(VLOOKUP((LEFT(D3090,2)),'Fed. Agency Identifier Table'!A$2:C$63,3,FALSE)))),"",(IF(ISERROR(VLOOKUP((LEFT(D3090,2)),'Fed. Agency Identifier Table'!A$2:C$63,3,FALSE)),(VLOOKUP((LEFT(D3090,1)),'Fed. Agency Identifier Table'!A$2:C$63,3,FALSE)),(VLOOKUP((LEFT(D3090,2)),'Fed. Agency Identifier Table'!A$2:C$63,3,FALSE)))))</f>
        <v/>
      </c>
      <c r="I3090" s="150" t="str">
        <f>IF(ISNUMBER(SEARCH("*.unk*",D3090)),"Other Federal Awards",IF(ISERROR(VLOOKUP(D3090,'CFDA Program Titles Table'!A$2:C$2607,3,FALSE)),"",VLOOKUP(D3090,'CFDA Program Titles Table'!A$2:C$2607,3,FALSE)))</f>
        <v/>
      </c>
      <c r="J3090" s="70"/>
      <c r="K3090" s="70"/>
      <c r="L3090" s="2"/>
      <c r="M3090" s="10"/>
      <c r="N3090" s="10"/>
      <c r="S3090" s="106" t="str">
        <f>IFERROR(IF(J3090="Y", "Research And Development Programs Cluster:", VLOOKUP(D3090,'Cluster Info'!$A$2:$B$113,2,FALSE)), "Non Cluster:")</f>
        <v>Non Cluster:</v>
      </c>
      <c r="T3090" s="106">
        <f t="shared" si="240"/>
        <v>0</v>
      </c>
      <c r="U3090" s="106">
        <f t="shared" si="242"/>
        <v>0</v>
      </c>
      <c r="V3090" s="106">
        <f t="shared" si="243"/>
        <v>0</v>
      </c>
      <c r="W3090" s="119">
        <f t="shared" si="241"/>
        <v>0</v>
      </c>
      <c r="X3090" s="106">
        <f t="shared" si="244"/>
        <v>0</v>
      </c>
    </row>
    <row r="3091" spans="1:24" ht="14">
      <c r="A3091" s="198"/>
      <c r="D3091" s="1"/>
      <c r="E3091" s="1"/>
      <c r="F3091" s="187"/>
      <c r="G3091" s="187"/>
      <c r="H3091" s="80" t="str">
        <f>IF(ISERROR(IF(ISERROR(VLOOKUP((LEFT(D3091,2)),'Fed. Agency Identifier Table'!A$2:C$63,3,FALSE)),(VLOOKUP((LEFT(D3091,1)),'Fed. Agency Identifier Table'!A$2:C$63,3,FALSE)),(VLOOKUP((LEFT(D3091,2)),'Fed. Agency Identifier Table'!A$2:C$63,3,FALSE)))),"",(IF(ISERROR(VLOOKUP((LEFT(D3091,2)),'Fed. Agency Identifier Table'!A$2:C$63,3,FALSE)),(VLOOKUP((LEFT(D3091,1)),'Fed. Agency Identifier Table'!A$2:C$63,3,FALSE)),(VLOOKUP((LEFT(D3091,2)),'Fed. Agency Identifier Table'!A$2:C$63,3,FALSE)))))</f>
        <v/>
      </c>
      <c r="I3091" s="150" t="str">
        <f>IF(ISNUMBER(SEARCH("*.unk*",D3091)),"Other Federal Awards",IF(ISERROR(VLOOKUP(D3091,'CFDA Program Titles Table'!A$2:C$2607,3,FALSE)),"",VLOOKUP(D3091,'CFDA Program Titles Table'!A$2:C$2607,3,FALSE)))</f>
        <v/>
      </c>
      <c r="J3091" s="70"/>
      <c r="K3091" s="70"/>
      <c r="L3091" s="2"/>
      <c r="M3091" s="10"/>
      <c r="N3091" s="10"/>
      <c r="S3091" s="106" t="str">
        <f>IFERROR(IF(J3091="Y", "Research And Development Programs Cluster:", VLOOKUP(D3091,'Cluster Info'!$A$2:$B$113,2,FALSE)), "Non Cluster:")</f>
        <v>Non Cluster:</v>
      </c>
      <c r="T3091" s="106">
        <f t="shared" si="240"/>
        <v>0</v>
      </c>
      <c r="U3091" s="106">
        <f t="shared" si="242"/>
        <v>0</v>
      </c>
      <c r="V3091" s="106">
        <f t="shared" si="243"/>
        <v>0</v>
      </c>
      <c r="W3091" s="119">
        <f t="shared" si="241"/>
        <v>0</v>
      </c>
      <c r="X3091" s="106">
        <f t="shared" si="244"/>
        <v>0</v>
      </c>
    </row>
    <row r="3092" spans="1:24" ht="14">
      <c r="A3092" s="198"/>
      <c r="D3092" s="1"/>
      <c r="E3092" s="1"/>
      <c r="F3092" s="187"/>
      <c r="G3092" s="187"/>
      <c r="H3092" s="80" t="str">
        <f>IF(ISERROR(IF(ISERROR(VLOOKUP((LEFT(D3092,2)),'Fed. Agency Identifier Table'!A$2:C$63,3,FALSE)),(VLOOKUP((LEFT(D3092,1)),'Fed. Agency Identifier Table'!A$2:C$63,3,FALSE)),(VLOOKUP((LEFT(D3092,2)),'Fed. Agency Identifier Table'!A$2:C$63,3,FALSE)))),"",(IF(ISERROR(VLOOKUP((LEFT(D3092,2)),'Fed. Agency Identifier Table'!A$2:C$63,3,FALSE)),(VLOOKUP((LEFT(D3092,1)),'Fed. Agency Identifier Table'!A$2:C$63,3,FALSE)),(VLOOKUP((LEFT(D3092,2)),'Fed. Agency Identifier Table'!A$2:C$63,3,FALSE)))))</f>
        <v/>
      </c>
      <c r="I3092" s="150" t="str">
        <f>IF(ISNUMBER(SEARCH("*.unk*",D3092)),"Other Federal Awards",IF(ISERROR(VLOOKUP(D3092,'CFDA Program Titles Table'!A$2:C$2607,3,FALSE)),"",VLOOKUP(D3092,'CFDA Program Titles Table'!A$2:C$2607,3,FALSE)))</f>
        <v/>
      </c>
      <c r="J3092" s="70"/>
      <c r="K3092" s="70"/>
      <c r="L3092" s="2"/>
      <c r="M3092" s="10"/>
      <c r="N3092" s="10"/>
      <c r="S3092" s="106" t="str">
        <f>IFERROR(IF(J3092="Y", "Research And Development Programs Cluster:", VLOOKUP(D3092,'Cluster Info'!$A$2:$B$113,2,FALSE)), "Non Cluster:")</f>
        <v>Non Cluster:</v>
      </c>
      <c r="T3092" s="106">
        <f t="shared" si="240"/>
        <v>0</v>
      </c>
      <c r="U3092" s="106">
        <f t="shared" si="242"/>
        <v>0</v>
      </c>
      <c r="V3092" s="106">
        <f t="shared" si="243"/>
        <v>0</v>
      </c>
      <c r="W3092" s="119">
        <f t="shared" si="241"/>
        <v>0</v>
      </c>
      <c r="X3092" s="106">
        <f t="shared" si="244"/>
        <v>0</v>
      </c>
    </row>
    <row r="3093" spans="1:24" ht="14">
      <c r="A3093" s="198"/>
      <c r="D3093" s="1"/>
      <c r="E3093" s="1"/>
      <c r="F3093" s="187"/>
      <c r="G3093" s="187"/>
      <c r="H3093" s="80" t="str">
        <f>IF(ISERROR(IF(ISERROR(VLOOKUP((LEFT(D3093,2)),'Fed. Agency Identifier Table'!A$2:C$63,3,FALSE)),(VLOOKUP((LEFT(D3093,1)),'Fed. Agency Identifier Table'!A$2:C$63,3,FALSE)),(VLOOKUP((LEFT(D3093,2)),'Fed. Agency Identifier Table'!A$2:C$63,3,FALSE)))),"",(IF(ISERROR(VLOOKUP((LEFT(D3093,2)),'Fed. Agency Identifier Table'!A$2:C$63,3,FALSE)),(VLOOKUP((LEFT(D3093,1)),'Fed. Agency Identifier Table'!A$2:C$63,3,FALSE)),(VLOOKUP((LEFT(D3093,2)),'Fed. Agency Identifier Table'!A$2:C$63,3,FALSE)))))</f>
        <v/>
      </c>
      <c r="I3093" s="150" t="str">
        <f>IF(ISNUMBER(SEARCH("*.unk*",D3093)),"Other Federal Awards",IF(ISERROR(VLOOKUP(D3093,'CFDA Program Titles Table'!A$2:C$2607,3,FALSE)),"",VLOOKUP(D3093,'CFDA Program Titles Table'!A$2:C$2607,3,FALSE)))</f>
        <v/>
      </c>
      <c r="J3093" s="70"/>
      <c r="K3093" s="70"/>
      <c r="L3093" s="2"/>
      <c r="M3093" s="10"/>
      <c r="N3093" s="10"/>
      <c r="S3093" s="106" t="str">
        <f>IFERROR(IF(J3093="Y", "Research And Development Programs Cluster:", VLOOKUP(D3093,'Cluster Info'!$A$2:$B$113,2,FALSE)), "Non Cluster:")</f>
        <v>Non Cluster:</v>
      </c>
      <c r="T3093" s="106">
        <f t="shared" si="240"/>
        <v>0</v>
      </c>
      <c r="U3093" s="106">
        <f t="shared" si="242"/>
        <v>0</v>
      </c>
      <c r="V3093" s="106">
        <f t="shared" si="243"/>
        <v>0</v>
      </c>
      <c r="W3093" s="119">
        <f t="shared" si="241"/>
        <v>0</v>
      </c>
      <c r="X3093" s="106">
        <f t="shared" si="244"/>
        <v>0</v>
      </c>
    </row>
    <row r="3094" spans="1:24" ht="14">
      <c r="A3094" s="198"/>
      <c r="D3094" s="1"/>
      <c r="E3094" s="1"/>
      <c r="F3094" s="187"/>
      <c r="G3094" s="187"/>
      <c r="H3094" s="80" t="str">
        <f>IF(ISERROR(IF(ISERROR(VLOOKUP((LEFT(D3094,2)),'Fed. Agency Identifier Table'!A$2:C$63,3,FALSE)),(VLOOKUP((LEFT(D3094,1)),'Fed. Agency Identifier Table'!A$2:C$63,3,FALSE)),(VLOOKUP((LEFT(D3094,2)),'Fed. Agency Identifier Table'!A$2:C$63,3,FALSE)))),"",(IF(ISERROR(VLOOKUP((LEFT(D3094,2)),'Fed. Agency Identifier Table'!A$2:C$63,3,FALSE)),(VLOOKUP((LEFT(D3094,1)),'Fed. Agency Identifier Table'!A$2:C$63,3,FALSE)),(VLOOKUP((LEFT(D3094,2)),'Fed. Agency Identifier Table'!A$2:C$63,3,FALSE)))))</f>
        <v/>
      </c>
      <c r="I3094" s="150" t="str">
        <f>IF(ISNUMBER(SEARCH("*.unk*",D3094)),"Other Federal Awards",IF(ISERROR(VLOOKUP(D3094,'CFDA Program Titles Table'!A$2:C$2607,3,FALSE)),"",VLOOKUP(D3094,'CFDA Program Titles Table'!A$2:C$2607,3,FALSE)))</f>
        <v/>
      </c>
      <c r="J3094" s="70"/>
      <c r="K3094" s="70"/>
      <c r="L3094" s="2"/>
      <c r="M3094" s="10"/>
      <c r="N3094" s="10"/>
      <c r="S3094" s="106" t="str">
        <f>IFERROR(IF(J3094="Y", "Research And Development Programs Cluster:", VLOOKUP(D3094,'Cluster Info'!$A$2:$B$113,2,FALSE)), "Non Cluster:")</f>
        <v>Non Cluster:</v>
      </c>
      <c r="T3094" s="106">
        <f t="shared" si="240"/>
        <v>0</v>
      </c>
      <c r="U3094" s="106">
        <f t="shared" si="242"/>
        <v>0</v>
      </c>
      <c r="V3094" s="106">
        <f t="shared" si="243"/>
        <v>0</v>
      </c>
      <c r="W3094" s="119">
        <f t="shared" si="241"/>
        <v>0</v>
      </c>
      <c r="X3094" s="106">
        <f t="shared" si="244"/>
        <v>0</v>
      </c>
    </row>
    <row r="3095" spans="1:24" ht="14">
      <c r="A3095" s="198"/>
      <c r="D3095" s="1"/>
      <c r="E3095" s="1"/>
      <c r="F3095" s="187"/>
      <c r="G3095" s="187"/>
      <c r="H3095" s="80" t="str">
        <f>IF(ISERROR(IF(ISERROR(VLOOKUP((LEFT(D3095,2)),'Fed. Agency Identifier Table'!A$2:C$63,3,FALSE)),(VLOOKUP((LEFT(D3095,1)),'Fed. Agency Identifier Table'!A$2:C$63,3,FALSE)),(VLOOKUP((LEFT(D3095,2)),'Fed. Agency Identifier Table'!A$2:C$63,3,FALSE)))),"",(IF(ISERROR(VLOOKUP((LEFT(D3095,2)),'Fed. Agency Identifier Table'!A$2:C$63,3,FALSE)),(VLOOKUP((LEFT(D3095,1)),'Fed. Agency Identifier Table'!A$2:C$63,3,FALSE)),(VLOOKUP((LEFT(D3095,2)),'Fed. Agency Identifier Table'!A$2:C$63,3,FALSE)))))</f>
        <v/>
      </c>
      <c r="I3095" s="150" t="str">
        <f>IF(ISNUMBER(SEARCH("*.unk*",D3095)),"Other Federal Awards",IF(ISERROR(VLOOKUP(D3095,'CFDA Program Titles Table'!A$2:C$2607,3,FALSE)),"",VLOOKUP(D3095,'CFDA Program Titles Table'!A$2:C$2607,3,FALSE)))</f>
        <v/>
      </c>
      <c r="J3095" s="70"/>
      <c r="K3095" s="70"/>
      <c r="L3095" s="2"/>
      <c r="M3095" s="10"/>
      <c r="N3095" s="10"/>
      <c r="S3095" s="106" t="str">
        <f>IFERROR(IF(J3095="Y", "Research And Development Programs Cluster:", VLOOKUP(D3095,'Cluster Info'!$A$2:$B$113,2,FALSE)), "Non Cluster:")</f>
        <v>Non Cluster:</v>
      </c>
      <c r="T3095" s="106">
        <f t="shared" si="240"/>
        <v>0</v>
      </c>
      <c r="U3095" s="106">
        <f t="shared" si="242"/>
        <v>0</v>
      </c>
      <c r="V3095" s="106">
        <f t="shared" si="243"/>
        <v>0</v>
      </c>
      <c r="W3095" s="119">
        <f t="shared" si="241"/>
        <v>0</v>
      </c>
      <c r="X3095" s="106">
        <f t="shared" si="244"/>
        <v>0</v>
      </c>
    </row>
    <row r="3096" spans="1:24" ht="14">
      <c r="A3096" s="198"/>
      <c r="D3096" s="1"/>
      <c r="E3096" s="1"/>
      <c r="F3096" s="187"/>
      <c r="G3096" s="187"/>
      <c r="H3096" s="80" t="str">
        <f>IF(ISERROR(IF(ISERROR(VLOOKUP((LEFT(D3096,2)),'Fed. Agency Identifier Table'!A$2:C$63,3,FALSE)),(VLOOKUP((LEFT(D3096,1)),'Fed. Agency Identifier Table'!A$2:C$63,3,FALSE)),(VLOOKUP((LEFT(D3096,2)),'Fed. Agency Identifier Table'!A$2:C$63,3,FALSE)))),"",(IF(ISERROR(VLOOKUP((LEFT(D3096,2)),'Fed. Agency Identifier Table'!A$2:C$63,3,FALSE)),(VLOOKUP((LEFT(D3096,1)),'Fed. Agency Identifier Table'!A$2:C$63,3,FALSE)),(VLOOKUP((LEFT(D3096,2)),'Fed. Agency Identifier Table'!A$2:C$63,3,FALSE)))))</f>
        <v/>
      </c>
      <c r="I3096" s="150" t="str">
        <f>IF(ISNUMBER(SEARCH("*.unk*",D3096)),"Other Federal Awards",IF(ISERROR(VLOOKUP(D3096,'CFDA Program Titles Table'!A$2:C$2607,3,FALSE)),"",VLOOKUP(D3096,'CFDA Program Titles Table'!A$2:C$2607,3,FALSE)))</f>
        <v/>
      </c>
      <c r="J3096" s="70"/>
      <c r="K3096" s="70"/>
      <c r="L3096" s="2"/>
      <c r="M3096" s="10"/>
      <c r="N3096" s="10"/>
      <c r="S3096" s="106" t="str">
        <f>IFERROR(IF(J3096="Y", "Research And Development Programs Cluster:", VLOOKUP(D3096,'Cluster Info'!$A$2:$B$113,2,FALSE)), "Non Cluster:")</f>
        <v>Non Cluster:</v>
      </c>
      <c r="T3096" s="106">
        <f t="shared" si="240"/>
        <v>0</v>
      </c>
      <c r="U3096" s="106">
        <f t="shared" si="242"/>
        <v>0</v>
      </c>
      <c r="V3096" s="106">
        <f t="shared" si="243"/>
        <v>0</v>
      </c>
      <c r="W3096" s="119">
        <f t="shared" si="241"/>
        <v>0</v>
      </c>
      <c r="X3096" s="106">
        <f t="shared" si="244"/>
        <v>0</v>
      </c>
    </row>
    <row r="3097" spans="1:24" ht="14">
      <c r="A3097" s="198"/>
      <c r="D3097" s="1"/>
      <c r="E3097" s="1"/>
      <c r="F3097" s="187"/>
      <c r="G3097" s="187"/>
      <c r="H3097" s="80" t="str">
        <f>IF(ISERROR(IF(ISERROR(VLOOKUP((LEFT(D3097,2)),'Fed. Agency Identifier Table'!A$2:C$63,3,FALSE)),(VLOOKUP((LEFT(D3097,1)),'Fed. Agency Identifier Table'!A$2:C$63,3,FALSE)),(VLOOKUP((LEFT(D3097,2)),'Fed. Agency Identifier Table'!A$2:C$63,3,FALSE)))),"",(IF(ISERROR(VLOOKUP((LEFT(D3097,2)),'Fed. Agency Identifier Table'!A$2:C$63,3,FALSE)),(VLOOKUP((LEFT(D3097,1)),'Fed. Agency Identifier Table'!A$2:C$63,3,FALSE)),(VLOOKUP((LEFT(D3097,2)),'Fed. Agency Identifier Table'!A$2:C$63,3,FALSE)))))</f>
        <v/>
      </c>
      <c r="I3097" s="150" t="str">
        <f>IF(ISNUMBER(SEARCH("*.unk*",D3097)),"Other Federal Awards",IF(ISERROR(VLOOKUP(D3097,'CFDA Program Titles Table'!A$2:C$2607,3,FALSE)),"",VLOOKUP(D3097,'CFDA Program Titles Table'!A$2:C$2607,3,FALSE)))</f>
        <v/>
      </c>
      <c r="J3097" s="70"/>
      <c r="K3097" s="70"/>
      <c r="L3097" s="2"/>
      <c r="M3097" s="10"/>
      <c r="N3097" s="10"/>
      <c r="S3097" s="106" t="str">
        <f>IFERROR(IF(J3097="Y", "Research And Development Programs Cluster:", VLOOKUP(D3097,'Cluster Info'!$A$2:$B$113,2,FALSE)), "Non Cluster:")</f>
        <v>Non Cluster:</v>
      </c>
      <c r="T3097" s="106">
        <f t="shared" si="240"/>
        <v>0</v>
      </c>
      <c r="U3097" s="106">
        <f t="shared" si="242"/>
        <v>0</v>
      </c>
      <c r="V3097" s="106">
        <f t="shared" si="243"/>
        <v>0</v>
      </c>
      <c r="W3097" s="119">
        <f t="shared" si="241"/>
        <v>0</v>
      </c>
      <c r="X3097" s="106">
        <f t="shared" si="244"/>
        <v>0</v>
      </c>
    </row>
    <row r="3098" spans="1:24" ht="14">
      <c r="A3098" s="198"/>
      <c r="D3098" s="1"/>
      <c r="E3098" s="1"/>
      <c r="F3098" s="187"/>
      <c r="G3098" s="187"/>
      <c r="H3098" s="80" t="str">
        <f>IF(ISERROR(IF(ISERROR(VLOOKUP((LEFT(D3098,2)),'Fed. Agency Identifier Table'!A$2:C$63,3,FALSE)),(VLOOKUP((LEFT(D3098,1)),'Fed. Agency Identifier Table'!A$2:C$63,3,FALSE)),(VLOOKUP((LEFT(D3098,2)),'Fed. Agency Identifier Table'!A$2:C$63,3,FALSE)))),"",(IF(ISERROR(VLOOKUP((LEFT(D3098,2)),'Fed. Agency Identifier Table'!A$2:C$63,3,FALSE)),(VLOOKUP((LEFT(D3098,1)),'Fed. Agency Identifier Table'!A$2:C$63,3,FALSE)),(VLOOKUP((LEFT(D3098,2)),'Fed. Agency Identifier Table'!A$2:C$63,3,FALSE)))))</f>
        <v/>
      </c>
      <c r="I3098" s="150" t="str">
        <f>IF(ISNUMBER(SEARCH("*.unk*",D3098)),"Other Federal Awards",IF(ISERROR(VLOOKUP(D3098,'CFDA Program Titles Table'!A$2:C$2607,3,FALSE)),"",VLOOKUP(D3098,'CFDA Program Titles Table'!A$2:C$2607,3,FALSE)))</f>
        <v/>
      </c>
      <c r="J3098" s="70"/>
      <c r="K3098" s="70"/>
      <c r="L3098" s="2"/>
      <c r="M3098" s="10"/>
      <c r="N3098" s="10"/>
      <c r="S3098" s="106" t="str">
        <f>IFERROR(IF(J3098="Y", "Research And Development Programs Cluster:", VLOOKUP(D3098,'Cluster Info'!$A$2:$B$113,2,FALSE)), "Non Cluster:")</f>
        <v>Non Cluster:</v>
      </c>
      <c r="T3098" s="106">
        <f t="shared" si="240"/>
        <v>0</v>
      </c>
      <c r="U3098" s="106">
        <f t="shared" si="242"/>
        <v>0</v>
      </c>
      <c r="V3098" s="106">
        <f t="shared" si="243"/>
        <v>0</v>
      </c>
      <c r="W3098" s="119">
        <f t="shared" si="241"/>
        <v>0</v>
      </c>
      <c r="X3098" s="106">
        <f t="shared" si="244"/>
        <v>0</v>
      </c>
    </row>
    <row r="3099" spans="1:24" ht="14">
      <c r="A3099" s="198"/>
      <c r="D3099" s="1"/>
      <c r="E3099" s="1"/>
      <c r="F3099" s="187"/>
      <c r="G3099" s="187"/>
      <c r="H3099" s="80" t="str">
        <f>IF(ISERROR(IF(ISERROR(VLOOKUP((LEFT(D3099,2)),'Fed. Agency Identifier Table'!A$2:C$63,3,FALSE)),(VLOOKUP((LEFT(D3099,1)),'Fed. Agency Identifier Table'!A$2:C$63,3,FALSE)),(VLOOKUP((LEFT(D3099,2)),'Fed. Agency Identifier Table'!A$2:C$63,3,FALSE)))),"",(IF(ISERROR(VLOOKUP((LEFT(D3099,2)),'Fed. Agency Identifier Table'!A$2:C$63,3,FALSE)),(VLOOKUP((LEFT(D3099,1)),'Fed. Agency Identifier Table'!A$2:C$63,3,FALSE)),(VLOOKUP((LEFT(D3099,2)),'Fed. Agency Identifier Table'!A$2:C$63,3,FALSE)))))</f>
        <v/>
      </c>
      <c r="I3099" s="150" t="str">
        <f>IF(ISNUMBER(SEARCH("*.unk*",D3099)),"Other Federal Awards",IF(ISERROR(VLOOKUP(D3099,'CFDA Program Titles Table'!A$2:C$2607,3,FALSE)),"",VLOOKUP(D3099,'CFDA Program Titles Table'!A$2:C$2607,3,FALSE)))</f>
        <v/>
      </c>
      <c r="J3099" s="70"/>
      <c r="K3099" s="70"/>
      <c r="L3099" s="2"/>
      <c r="M3099" s="10"/>
      <c r="N3099" s="10"/>
      <c r="S3099" s="106" t="str">
        <f>IFERROR(IF(J3099="Y", "Research And Development Programs Cluster:", VLOOKUP(D3099,'Cluster Info'!$A$2:$B$113,2,FALSE)), "Non Cluster:")</f>
        <v>Non Cluster:</v>
      </c>
      <c r="T3099" s="106">
        <f t="shared" si="240"/>
        <v>0</v>
      </c>
      <c r="U3099" s="106">
        <f t="shared" si="242"/>
        <v>0</v>
      </c>
      <c r="V3099" s="106">
        <f t="shared" si="243"/>
        <v>0</v>
      </c>
      <c r="W3099" s="119">
        <f t="shared" si="241"/>
        <v>0</v>
      </c>
      <c r="X3099" s="106">
        <f t="shared" si="244"/>
        <v>0</v>
      </c>
    </row>
    <row r="3100" spans="1:24" ht="14">
      <c r="A3100" s="198"/>
      <c r="D3100" s="1"/>
      <c r="E3100" s="1"/>
      <c r="F3100" s="187"/>
      <c r="G3100" s="187"/>
      <c r="H3100" s="80" t="str">
        <f>IF(ISERROR(IF(ISERROR(VLOOKUP((LEFT(D3100,2)),'Fed. Agency Identifier Table'!A$2:C$63,3,FALSE)),(VLOOKUP((LEFT(D3100,1)),'Fed. Agency Identifier Table'!A$2:C$63,3,FALSE)),(VLOOKUP((LEFT(D3100,2)),'Fed. Agency Identifier Table'!A$2:C$63,3,FALSE)))),"",(IF(ISERROR(VLOOKUP((LEFT(D3100,2)),'Fed. Agency Identifier Table'!A$2:C$63,3,FALSE)),(VLOOKUP((LEFT(D3100,1)),'Fed. Agency Identifier Table'!A$2:C$63,3,FALSE)),(VLOOKUP((LEFT(D3100,2)),'Fed. Agency Identifier Table'!A$2:C$63,3,FALSE)))))</f>
        <v/>
      </c>
      <c r="I3100" s="150" t="str">
        <f>IF(ISNUMBER(SEARCH("*.unk*",D3100)),"Other Federal Awards",IF(ISERROR(VLOOKUP(D3100,'CFDA Program Titles Table'!A$2:C$2607,3,FALSE)),"",VLOOKUP(D3100,'CFDA Program Titles Table'!A$2:C$2607,3,FALSE)))</f>
        <v/>
      </c>
      <c r="J3100" s="70"/>
      <c r="K3100" s="70"/>
      <c r="L3100" s="2"/>
      <c r="M3100" s="10"/>
      <c r="N3100" s="10"/>
      <c r="S3100" s="106" t="str">
        <f>IFERROR(IF(J3100="Y", "Research And Development Programs Cluster:", VLOOKUP(D3100,'Cluster Info'!$A$2:$B$113,2,FALSE)), "Non Cluster:")</f>
        <v>Non Cluster:</v>
      </c>
      <c r="T3100" s="106">
        <f t="shared" si="240"/>
        <v>0</v>
      </c>
      <c r="U3100" s="106">
        <f t="shared" si="242"/>
        <v>0</v>
      </c>
      <c r="V3100" s="106">
        <f t="shared" si="243"/>
        <v>0</v>
      </c>
      <c r="W3100" s="119">
        <f t="shared" si="241"/>
        <v>0</v>
      </c>
      <c r="X3100" s="106">
        <f t="shared" si="244"/>
        <v>0</v>
      </c>
    </row>
    <row r="3101" spans="1:24" ht="14">
      <c r="A3101" s="198"/>
      <c r="D3101" s="1"/>
      <c r="E3101" s="1"/>
      <c r="F3101" s="187"/>
      <c r="G3101" s="187"/>
      <c r="H3101" s="80" t="str">
        <f>IF(ISERROR(IF(ISERROR(VLOOKUP((LEFT(D3101,2)),'Fed. Agency Identifier Table'!A$2:C$63,3,FALSE)),(VLOOKUP((LEFT(D3101,1)),'Fed. Agency Identifier Table'!A$2:C$63,3,FALSE)),(VLOOKUP((LEFT(D3101,2)),'Fed. Agency Identifier Table'!A$2:C$63,3,FALSE)))),"",(IF(ISERROR(VLOOKUP((LEFT(D3101,2)),'Fed. Agency Identifier Table'!A$2:C$63,3,FALSE)),(VLOOKUP((LEFT(D3101,1)),'Fed. Agency Identifier Table'!A$2:C$63,3,FALSE)),(VLOOKUP((LEFT(D3101,2)),'Fed. Agency Identifier Table'!A$2:C$63,3,FALSE)))))</f>
        <v/>
      </c>
      <c r="I3101" s="150" t="str">
        <f>IF(ISNUMBER(SEARCH("*.unk*",D3101)),"Other Federal Awards",IF(ISERROR(VLOOKUP(D3101,'CFDA Program Titles Table'!A$2:C$2607,3,FALSE)),"",VLOOKUP(D3101,'CFDA Program Titles Table'!A$2:C$2607,3,FALSE)))</f>
        <v/>
      </c>
      <c r="J3101" s="70"/>
      <c r="K3101" s="70"/>
      <c r="L3101" s="2"/>
      <c r="M3101" s="10"/>
      <c r="N3101" s="10"/>
      <c r="S3101" s="106" t="str">
        <f>IFERROR(IF(J3101="Y", "Research And Development Programs Cluster:", VLOOKUP(D3101,'Cluster Info'!$A$2:$B$113,2,FALSE)), "Non Cluster:")</f>
        <v>Non Cluster:</v>
      </c>
      <c r="T3101" s="106">
        <f t="shared" si="240"/>
        <v>0</v>
      </c>
      <c r="U3101" s="106">
        <f t="shared" si="242"/>
        <v>0</v>
      </c>
      <c r="V3101" s="106">
        <f t="shared" si="243"/>
        <v>0</v>
      </c>
      <c r="W3101" s="119">
        <f t="shared" si="241"/>
        <v>0</v>
      </c>
      <c r="X3101" s="106">
        <f t="shared" si="244"/>
        <v>0</v>
      </c>
    </row>
    <row r="3102" spans="1:24" ht="14">
      <c r="A3102" s="198"/>
      <c r="D3102" s="1"/>
      <c r="E3102" s="1"/>
      <c r="F3102" s="187"/>
      <c r="G3102" s="187"/>
      <c r="H3102" s="80" t="str">
        <f>IF(ISERROR(IF(ISERROR(VLOOKUP((LEFT(D3102,2)),'Fed. Agency Identifier Table'!A$2:C$63,3,FALSE)),(VLOOKUP((LEFT(D3102,1)),'Fed. Agency Identifier Table'!A$2:C$63,3,FALSE)),(VLOOKUP((LEFT(D3102,2)),'Fed. Agency Identifier Table'!A$2:C$63,3,FALSE)))),"",(IF(ISERROR(VLOOKUP((LEFT(D3102,2)),'Fed. Agency Identifier Table'!A$2:C$63,3,FALSE)),(VLOOKUP((LEFT(D3102,1)),'Fed. Agency Identifier Table'!A$2:C$63,3,FALSE)),(VLOOKUP((LEFT(D3102,2)),'Fed. Agency Identifier Table'!A$2:C$63,3,FALSE)))))</f>
        <v/>
      </c>
      <c r="I3102" s="150" t="str">
        <f>IF(ISNUMBER(SEARCH("*.unk*",D3102)),"Other Federal Awards",IF(ISERROR(VLOOKUP(D3102,'CFDA Program Titles Table'!A$2:C$2607,3,FALSE)),"",VLOOKUP(D3102,'CFDA Program Titles Table'!A$2:C$2607,3,FALSE)))</f>
        <v/>
      </c>
      <c r="J3102" s="70"/>
      <c r="K3102" s="70"/>
      <c r="L3102" s="2"/>
      <c r="M3102" s="10"/>
      <c r="N3102" s="10"/>
      <c r="S3102" s="106" t="str">
        <f>IFERROR(IF(J3102="Y", "Research And Development Programs Cluster:", VLOOKUP(D3102,'Cluster Info'!$A$2:$B$113,2,FALSE)), "Non Cluster:")</f>
        <v>Non Cluster:</v>
      </c>
      <c r="T3102" s="106">
        <f t="shared" si="240"/>
        <v>0</v>
      </c>
      <c r="U3102" s="106">
        <f t="shared" si="242"/>
        <v>0</v>
      </c>
      <c r="V3102" s="106">
        <f t="shared" si="243"/>
        <v>0</v>
      </c>
      <c r="W3102" s="119">
        <f t="shared" si="241"/>
        <v>0</v>
      </c>
      <c r="X3102" s="106">
        <f t="shared" si="244"/>
        <v>0</v>
      </c>
    </row>
    <row r="3103" spans="1:24" ht="14">
      <c r="A3103" s="198"/>
      <c r="D3103" s="1"/>
      <c r="E3103" s="1"/>
      <c r="F3103" s="187"/>
      <c r="G3103" s="187"/>
      <c r="H3103" s="80" t="str">
        <f>IF(ISERROR(IF(ISERROR(VLOOKUP((LEFT(D3103,2)),'Fed. Agency Identifier Table'!A$2:C$63,3,FALSE)),(VLOOKUP((LEFT(D3103,1)),'Fed. Agency Identifier Table'!A$2:C$63,3,FALSE)),(VLOOKUP((LEFT(D3103,2)),'Fed. Agency Identifier Table'!A$2:C$63,3,FALSE)))),"",(IF(ISERROR(VLOOKUP((LEFT(D3103,2)),'Fed. Agency Identifier Table'!A$2:C$63,3,FALSE)),(VLOOKUP((LEFT(D3103,1)),'Fed. Agency Identifier Table'!A$2:C$63,3,FALSE)),(VLOOKUP((LEFT(D3103,2)),'Fed. Agency Identifier Table'!A$2:C$63,3,FALSE)))))</f>
        <v/>
      </c>
      <c r="I3103" s="150" t="str">
        <f>IF(ISNUMBER(SEARCH("*.unk*",D3103)),"Other Federal Awards",IF(ISERROR(VLOOKUP(D3103,'CFDA Program Titles Table'!A$2:C$2607,3,FALSE)),"",VLOOKUP(D3103,'CFDA Program Titles Table'!A$2:C$2607,3,FALSE)))</f>
        <v/>
      </c>
      <c r="J3103" s="70"/>
      <c r="K3103" s="70"/>
      <c r="L3103" s="2"/>
      <c r="M3103" s="10"/>
      <c r="N3103" s="10"/>
      <c r="S3103" s="106" t="str">
        <f>IFERROR(IF(J3103="Y", "Research And Development Programs Cluster:", VLOOKUP(D3103,'Cluster Info'!$A$2:$B$113,2,FALSE)), "Non Cluster:")</f>
        <v>Non Cluster:</v>
      </c>
      <c r="T3103" s="106">
        <f t="shared" si="240"/>
        <v>0</v>
      </c>
      <c r="U3103" s="106">
        <f t="shared" si="242"/>
        <v>0</v>
      </c>
      <c r="V3103" s="106">
        <f t="shared" si="243"/>
        <v>0</v>
      </c>
      <c r="W3103" s="119">
        <f t="shared" si="241"/>
        <v>0</v>
      </c>
      <c r="X3103" s="106">
        <f t="shared" si="244"/>
        <v>0</v>
      </c>
    </row>
    <row r="3104" spans="1:24" ht="14">
      <c r="A3104" s="198"/>
      <c r="D3104" s="1"/>
      <c r="E3104" s="1"/>
      <c r="F3104" s="187"/>
      <c r="G3104" s="187"/>
      <c r="H3104" s="80" t="str">
        <f>IF(ISERROR(IF(ISERROR(VLOOKUP((LEFT(D3104,2)),'Fed. Agency Identifier Table'!A$2:C$63,3,FALSE)),(VLOOKUP((LEFT(D3104,1)),'Fed. Agency Identifier Table'!A$2:C$63,3,FALSE)),(VLOOKUP((LEFT(D3104,2)),'Fed. Agency Identifier Table'!A$2:C$63,3,FALSE)))),"",(IF(ISERROR(VLOOKUP((LEFT(D3104,2)),'Fed. Agency Identifier Table'!A$2:C$63,3,FALSE)),(VLOOKUP((LEFT(D3104,1)),'Fed. Agency Identifier Table'!A$2:C$63,3,FALSE)),(VLOOKUP((LEFT(D3104,2)),'Fed. Agency Identifier Table'!A$2:C$63,3,FALSE)))))</f>
        <v/>
      </c>
      <c r="I3104" s="150" t="str">
        <f>IF(ISNUMBER(SEARCH("*.unk*",D3104)),"Other Federal Awards",IF(ISERROR(VLOOKUP(D3104,'CFDA Program Titles Table'!A$2:C$2607,3,FALSE)),"",VLOOKUP(D3104,'CFDA Program Titles Table'!A$2:C$2607,3,FALSE)))</f>
        <v/>
      </c>
      <c r="J3104" s="70"/>
      <c r="K3104" s="70"/>
      <c r="L3104" s="2"/>
      <c r="M3104" s="10"/>
      <c r="N3104" s="10"/>
      <c r="S3104" s="106" t="str">
        <f>IFERROR(IF(J3104="Y", "Research And Development Programs Cluster:", VLOOKUP(D3104,'Cluster Info'!$A$2:$B$113,2,FALSE)), "Non Cluster:")</f>
        <v>Non Cluster:</v>
      </c>
      <c r="T3104" s="106">
        <f t="shared" si="240"/>
        <v>0</v>
      </c>
      <c r="U3104" s="106">
        <f t="shared" si="242"/>
        <v>0</v>
      </c>
      <c r="V3104" s="106">
        <f t="shared" si="243"/>
        <v>0</v>
      </c>
      <c r="W3104" s="119">
        <f t="shared" si="241"/>
        <v>0</v>
      </c>
      <c r="X3104" s="106">
        <f t="shared" si="244"/>
        <v>0</v>
      </c>
    </row>
    <row r="3105" spans="1:24" ht="14">
      <c r="A3105" s="198"/>
      <c r="D3105" s="1"/>
      <c r="E3105" s="1"/>
      <c r="F3105" s="187"/>
      <c r="G3105" s="187"/>
      <c r="H3105" s="80" t="str">
        <f>IF(ISERROR(IF(ISERROR(VLOOKUP((LEFT(D3105,2)),'Fed. Agency Identifier Table'!A$2:C$63,3,FALSE)),(VLOOKUP((LEFT(D3105,1)),'Fed. Agency Identifier Table'!A$2:C$63,3,FALSE)),(VLOOKUP((LEFT(D3105,2)),'Fed. Agency Identifier Table'!A$2:C$63,3,FALSE)))),"",(IF(ISERROR(VLOOKUP((LEFT(D3105,2)),'Fed. Agency Identifier Table'!A$2:C$63,3,FALSE)),(VLOOKUP((LEFT(D3105,1)),'Fed. Agency Identifier Table'!A$2:C$63,3,FALSE)),(VLOOKUP((LEFT(D3105,2)),'Fed. Agency Identifier Table'!A$2:C$63,3,FALSE)))))</f>
        <v/>
      </c>
      <c r="I3105" s="150" t="str">
        <f>IF(ISNUMBER(SEARCH("*.unk*",D3105)),"Other Federal Awards",IF(ISERROR(VLOOKUP(D3105,'CFDA Program Titles Table'!A$2:C$2607,3,FALSE)),"",VLOOKUP(D3105,'CFDA Program Titles Table'!A$2:C$2607,3,FALSE)))</f>
        <v/>
      </c>
      <c r="J3105" s="70"/>
      <c r="K3105" s="70"/>
      <c r="L3105" s="2"/>
      <c r="M3105" s="10"/>
      <c r="N3105" s="10"/>
      <c r="S3105" s="106" t="str">
        <f>IFERROR(IF(J3105="Y", "Research And Development Programs Cluster:", VLOOKUP(D3105,'Cluster Info'!$A$2:$B$113,2,FALSE)), "Non Cluster:")</f>
        <v>Non Cluster:</v>
      </c>
      <c r="T3105" s="106">
        <f t="shared" si="240"/>
        <v>0</v>
      </c>
      <c r="U3105" s="106">
        <f t="shared" si="242"/>
        <v>0</v>
      </c>
      <c r="V3105" s="106">
        <f t="shared" si="243"/>
        <v>0</v>
      </c>
      <c r="W3105" s="119">
        <f t="shared" si="241"/>
        <v>0</v>
      </c>
      <c r="X3105" s="106">
        <f t="shared" si="244"/>
        <v>0</v>
      </c>
    </row>
    <row r="3106" spans="1:24" ht="14">
      <c r="A3106" s="198"/>
      <c r="D3106" s="1"/>
      <c r="E3106" s="1"/>
      <c r="F3106" s="187"/>
      <c r="G3106" s="187"/>
      <c r="H3106" s="80" t="str">
        <f>IF(ISERROR(IF(ISERROR(VLOOKUP((LEFT(D3106,2)),'Fed. Agency Identifier Table'!A$2:C$63,3,FALSE)),(VLOOKUP((LEFT(D3106,1)),'Fed. Agency Identifier Table'!A$2:C$63,3,FALSE)),(VLOOKUP((LEFT(D3106,2)),'Fed. Agency Identifier Table'!A$2:C$63,3,FALSE)))),"",(IF(ISERROR(VLOOKUP((LEFT(D3106,2)),'Fed. Agency Identifier Table'!A$2:C$63,3,FALSE)),(VLOOKUP((LEFT(D3106,1)),'Fed. Agency Identifier Table'!A$2:C$63,3,FALSE)),(VLOOKUP((LEFT(D3106,2)),'Fed. Agency Identifier Table'!A$2:C$63,3,FALSE)))))</f>
        <v/>
      </c>
      <c r="I3106" s="150" t="str">
        <f>IF(ISNUMBER(SEARCH("*.unk*",D3106)),"Other Federal Awards",IF(ISERROR(VLOOKUP(D3106,'CFDA Program Titles Table'!A$2:C$2607,3,FALSE)),"",VLOOKUP(D3106,'CFDA Program Titles Table'!A$2:C$2607,3,FALSE)))</f>
        <v/>
      </c>
      <c r="J3106" s="70"/>
      <c r="K3106" s="70"/>
      <c r="L3106" s="2"/>
      <c r="M3106" s="10"/>
      <c r="N3106" s="10"/>
      <c r="S3106" s="106" t="str">
        <f>IFERROR(IF(J3106="Y", "Research And Development Programs Cluster:", VLOOKUP(D3106,'Cluster Info'!$A$2:$B$113,2,FALSE)), "Non Cluster:")</f>
        <v>Non Cluster:</v>
      </c>
      <c r="T3106" s="106">
        <f t="shared" si="240"/>
        <v>0</v>
      </c>
      <c r="U3106" s="106">
        <f t="shared" si="242"/>
        <v>0</v>
      </c>
      <c r="V3106" s="106">
        <f t="shared" si="243"/>
        <v>0</v>
      </c>
      <c r="W3106" s="119">
        <f t="shared" si="241"/>
        <v>0</v>
      </c>
      <c r="X3106" s="106">
        <f t="shared" si="244"/>
        <v>0</v>
      </c>
    </row>
    <row r="3107" spans="1:24" ht="14">
      <c r="A3107" s="198"/>
      <c r="D3107" s="1"/>
      <c r="E3107" s="1"/>
      <c r="F3107" s="187"/>
      <c r="G3107" s="187"/>
      <c r="H3107" s="80" t="str">
        <f>IF(ISERROR(IF(ISERROR(VLOOKUP((LEFT(D3107,2)),'Fed. Agency Identifier Table'!A$2:C$63,3,FALSE)),(VLOOKUP((LEFT(D3107,1)),'Fed. Agency Identifier Table'!A$2:C$63,3,FALSE)),(VLOOKUP((LEFT(D3107,2)),'Fed. Agency Identifier Table'!A$2:C$63,3,FALSE)))),"",(IF(ISERROR(VLOOKUP((LEFT(D3107,2)),'Fed. Agency Identifier Table'!A$2:C$63,3,FALSE)),(VLOOKUP((LEFT(D3107,1)),'Fed. Agency Identifier Table'!A$2:C$63,3,FALSE)),(VLOOKUP((LEFT(D3107,2)),'Fed. Agency Identifier Table'!A$2:C$63,3,FALSE)))))</f>
        <v/>
      </c>
      <c r="I3107" s="150" t="str">
        <f>IF(ISNUMBER(SEARCH("*.unk*",D3107)),"Other Federal Awards",IF(ISERROR(VLOOKUP(D3107,'CFDA Program Titles Table'!A$2:C$2607,3,FALSE)),"",VLOOKUP(D3107,'CFDA Program Titles Table'!A$2:C$2607,3,FALSE)))</f>
        <v/>
      </c>
      <c r="J3107" s="70"/>
      <c r="K3107" s="70"/>
      <c r="L3107" s="2"/>
      <c r="M3107" s="10"/>
      <c r="N3107" s="10"/>
      <c r="S3107" s="106" t="str">
        <f>IFERROR(IF(J3107="Y", "Research And Development Programs Cluster:", VLOOKUP(D3107,'Cluster Info'!$A$2:$B$113,2,FALSE)), "Non Cluster:")</f>
        <v>Non Cluster:</v>
      </c>
      <c r="T3107" s="106">
        <f t="shared" si="240"/>
        <v>0</v>
      </c>
      <c r="U3107" s="106">
        <f t="shared" si="242"/>
        <v>0</v>
      </c>
      <c r="V3107" s="106">
        <f t="shared" si="243"/>
        <v>0</v>
      </c>
      <c r="W3107" s="119">
        <f t="shared" si="241"/>
        <v>0</v>
      </c>
      <c r="X3107" s="106">
        <f t="shared" si="244"/>
        <v>0</v>
      </c>
    </row>
    <row r="3108" spans="1:24" ht="14">
      <c r="A3108" s="198"/>
      <c r="D3108" s="1"/>
      <c r="E3108" s="1"/>
      <c r="F3108" s="187"/>
      <c r="G3108" s="187"/>
      <c r="H3108" s="80" t="str">
        <f>IF(ISERROR(IF(ISERROR(VLOOKUP((LEFT(D3108,2)),'Fed. Agency Identifier Table'!A$2:C$63,3,FALSE)),(VLOOKUP((LEFT(D3108,1)),'Fed. Agency Identifier Table'!A$2:C$63,3,FALSE)),(VLOOKUP((LEFT(D3108,2)),'Fed. Agency Identifier Table'!A$2:C$63,3,FALSE)))),"",(IF(ISERROR(VLOOKUP((LEFT(D3108,2)),'Fed. Agency Identifier Table'!A$2:C$63,3,FALSE)),(VLOOKUP((LEFT(D3108,1)),'Fed. Agency Identifier Table'!A$2:C$63,3,FALSE)),(VLOOKUP((LEFT(D3108,2)),'Fed. Agency Identifier Table'!A$2:C$63,3,FALSE)))))</f>
        <v/>
      </c>
      <c r="I3108" s="150" t="str">
        <f>IF(ISNUMBER(SEARCH("*.unk*",D3108)),"Other Federal Awards",IF(ISERROR(VLOOKUP(D3108,'CFDA Program Titles Table'!A$2:C$2607,3,FALSE)),"",VLOOKUP(D3108,'CFDA Program Titles Table'!A$2:C$2607,3,FALSE)))</f>
        <v/>
      </c>
      <c r="J3108" s="70"/>
      <c r="K3108" s="70"/>
      <c r="L3108" s="2"/>
      <c r="M3108" s="10"/>
      <c r="N3108" s="10"/>
      <c r="S3108" s="106" t="str">
        <f>IFERROR(IF(J3108="Y", "Research And Development Programs Cluster:", VLOOKUP(D3108,'Cluster Info'!$A$2:$B$113,2,FALSE)), "Non Cluster:")</f>
        <v>Non Cluster:</v>
      </c>
      <c r="T3108" s="106">
        <f t="shared" si="240"/>
        <v>0</v>
      </c>
      <c r="U3108" s="106">
        <f t="shared" si="242"/>
        <v>0</v>
      </c>
      <c r="V3108" s="106">
        <f t="shared" si="243"/>
        <v>0</v>
      </c>
      <c r="W3108" s="119">
        <f t="shared" si="241"/>
        <v>0</v>
      </c>
      <c r="X3108" s="106">
        <f t="shared" si="244"/>
        <v>0</v>
      </c>
    </row>
    <row r="3109" spans="1:24" ht="14">
      <c r="A3109" s="198"/>
      <c r="D3109" s="1"/>
      <c r="E3109" s="1"/>
      <c r="F3109" s="187"/>
      <c r="G3109" s="187"/>
      <c r="H3109" s="80" t="str">
        <f>IF(ISERROR(IF(ISERROR(VLOOKUP((LEFT(D3109,2)),'Fed. Agency Identifier Table'!A$2:C$63,3,FALSE)),(VLOOKUP((LEFT(D3109,1)),'Fed. Agency Identifier Table'!A$2:C$63,3,FALSE)),(VLOOKUP((LEFT(D3109,2)),'Fed. Agency Identifier Table'!A$2:C$63,3,FALSE)))),"",(IF(ISERROR(VLOOKUP((LEFT(D3109,2)),'Fed. Agency Identifier Table'!A$2:C$63,3,FALSE)),(VLOOKUP((LEFT(D3109,1)),'Fed. Agency Identifier Table'!A$2:C$63,3,FALSE)),(VLOOKUP((LEFT(D3109,2)),'Fed. Agency Identifier Table'!A$2:C$63,3,FALSE)))))</f>
        <v/>
      </c>
      <c r="I3109" s="150" t="str">
        <f>IF(ISNUMBER(SEARCH("*.unk*",D3109)),"Other Federal Awards",IF(ISERROR(VLOOKUP(D3109,'CFDA Program Titles Table'!A$2:C$2607,3,FALSE)),"",VLOOKUP(D3109,'CFDA Program Titles Table'!A$2:C$2607,3,FALSE)))</f>
        <v/>
      </c>
      <c r="J3109" s="70"/>
      <c r="K3109" s="70"/>
      <c r="L3109" s="2"/>
      <c r="M3109" s="10"/>
      <c r="N3109" s="10"/>
      <c r="S3109" s="106" t="str">
        <f>IFERROR(IF(J3109="Y", "Research And Development Programs Cluster:", VLOOKUP(D3109,'Cluster Info'!$A$2:$B$113,2,FALSE)), "Non Cluster:")</f>
        <v>Non Cluster:</v>
      </c>
      <c r="T3109" s="106">
        <f t="shared" si="240"/>
        <v>0</v>
      </c>
      <c r="U3109" s="106">
        <f t="shared" si="242"/>
        <v>0</v>
      </c>
      <c r="V3109" s="106">
        <f t="shared" si="243"/>
        <v>0</v>
      </c>
      <c r="W3109" s="119">
        <f t="shared" si="241"/>
        <v>0</v>
      </c>
      <c r="X3109" s="106">
        <f t="shared" si="244"/>
        <v>0</v>
      </c>
    </row>
    <row r="3110" spans="1:24" ht="14">
      <c r="A3110" s="198"/>
      <c r="D3110" s="1"/>
      <c r="E3110" s="1"/>
      <c r="F3110" s="187"/>
      <c r="G3110" s="187"/>
      <c r="H3110" s="80" t="str">
        <f>IF(ISERROR(IF(ISERROR(VLOOKUP((LEFT(D3110,2)),'Fed. Agency Identifier Table'!A$2:C$63,3,FALSE)),(VLOOKUP((LEFT(D3110,1)),'Fed. Agency Identifier Table'!A$2:C$63,3,FALSE)),(VLOOKUP((LEFT(D3110,2)),'Fed. Agency Identifier Table'!A$2:C$63,3,FALSE)))),"",(IF(ISERROR(VLOOKUP((LEFT(D3110,2)),'Fed. Agency Identifier Table'!A$2:C$63,3,FALSE)),(VLOOKUP((LEFT(D3110,1)),'Fed. Agency Identifier Table'!A$2:C$63,3,FALSE)),(VLOOKUP((LEFT(D3110,2)),'Fed. Agency Identifier Table'!A$2:C$63,3,FALSE)))))</f>
        <v/>
      </c>
      <c r="I3110" s="150" t="str">
        <f>IF(ISNUMBER(SEARCH("*.unk*",D3110)),"Other Federal Awards",IF(ISERROR(VLOOKUP(D3110,'CFDA Program Titles Table'!A$2:C$2607,3,FALSE)),"",VLOOKUP(D3110,'CFDA Program Titles Table'!A$2:C$2607,3,FALSE)))</f>
        <v/>
      </c>
      <c r="J3110" s="70"/>
      <c r="K3110" s="70"/>
      <c r="L3110" s="2"/>
      <c r="M3110" s="10"/>
      <c r="N3110" s="10"/>
      <c r="S3110" s="106" t="str">
        <f>IFERROR(IF(J3110="Y", "Research And Development Programs Cluster:", VLOOKUP(D3110,'Cluster Info'!$A$2:$B$113,2,FALSE)), "Non Cluster:")</f>
        <v>Non Cluster:</v>
      </c>
      <c r="T3110" s="106">
        <f t="shared" si="240"/>
        <v>0</v>
      </c>
      <c r="U3110" s="106">
        <f t="shared" si="242"/>
        <v>0</v>
      </c>
      <c r="V3110" s="106">
        <f t="shared" si="243"/>
        <v>0</v>
      </c>
      <c r="W3110" s="119">
        <f t="shared" si="241"/>
        <v>0</v>
      </c>
      <c r="X3110" s="106">
        <f t="shared" si="244"/>
        <v>0</v>
      </c>
    </row>
    <row r="3111" spans="1:24" ht="14">
      <c r="A3111" s="198"/>
      <c r="D3111" s="1"/>
      <c r="E3111" s="1"/>
      <c r="F3111" s="187"/>
      <c r="G3111" s="187"/>
      <c r="H3111" s="80" t="str">
        <f>IF(ISERROR(IF(ISERROR(VLOOKUP((LEFT(D3111,2)),'Fed. Agency Identifier Table'!A$2:C$63,3,FALSE)),(VLOOKUP((LEFT(D3111,1)),'Fed. Agency Identifier Table'!A$2:C$63,3,FALSE)),(VLOOKUP((LEFT(D3111,2)),'Fed. Agency Identifier Table'!A$2:C$63,3,FALSE)))),"",(IF(ISERROR(VLOOKUP((LEFT(D3111,2)),'Fed. Agency Identifier Table'!A$2:C$63,3,FALSE)),(VLOOKUP((LEFT(D3111,1)),'Fed. Agency Identifier Table'!A$2:C$63,3,FALSE)),(VLOOKUP((LEFT(D3111,2)),'Fed. Agency Identifier Table'!A$2:C$63,3,FALSE)))))</f>
        <v/>
      </c>
      <c r="I3111" s="150" t="str">
        <f>IF(ISNUMBER(SEARCH("*.unk*",D3111)),"Other Federal Awards",IF(ISERROR(VLOOKUP(D3111,'CFDA Program Titles Table'!A$2:C$2607,3,FALSE)),"",VLOOKUP(D3111,'CFDA Program Titles Table'!A$2:C$2607,3,FALSE)))</f>
        <v/>
      </c>
      <c r="J3111" s="70"/>
      <c r="K3111" s="70"/>
      <c r="L3111" s="2"/>
      <c r="M3111" s="10"/>
      <c r="N3111" s="10"/>
      <c r="S3111" s="106" t="str">
        <f>IFERROR(IF(J3111="Y", "Research And Development Programs Cluster:", VLOOKUP(D3111,'Cluster Info'!$A$2:$B$113,2,FALSE)), "Non Cluster:")</f>
        <v>Non Cluster:</v>
      </c>
      <c r="T3111" s="106">
        <f t="shared" si="240"/>
        <v>0</v>
      </c>
      <c r="U3111" s="106">
        <f t="shared" si="242"/>
        <v>0</v>
      </c>
      <c r="V3111" s="106">
        <f t="shared" si="243"/>
        <v>0</v>
      </c>
      <c r="W3111" s="119">
        <f t="shared" si="241"/>
        <v>0</v>
      </c>
      <c r="X3111" s="106">
        <f t="shared" si="244"/>
        <v>0</v>
      </c>
    </row>
    <row r="3112" spans="1:24" ht="14">
      <c r="A3112" s="198"/>
      <c r="D3112" s="1"/>
      <c r="E3112" s="1"/>
      <c r="F3112" s="187"/>
      <c r="G3112" s="187"/>
      <c r="H3112" s="80" t="str">
        <f>IF(ISERROR(IF(ISERROR(VLOOKUP((LEFT(D3112,2)),'Fed. Agency Identifier Table'!A$2:C$63,3,FALSE)),(VLOOKUP((LEFT(D3112,1)),'Fed. Agency Identifier Table'!A$2:C$63,3,FALSE)),(VLOOKUP((LEFT(D3112,2)),'Fed. Agency Identifier Table'!A$2:C$63,3,FALSE)))),"",(IF(ISERROR(VLOOKUP((LEFT(D3112,2)),'Fed. Agency Identifier Table'!A$2:C$63,3,FALSE)),(VLOOKUP((LEFT(D3112,1)),'Fed. Agency Identifier Table'!A$2:C$63,3,FALSE)),(VLOOKUP((LEFT(D3112,2)),'Fed. Agency Identifier Table'!A$2:C$63,3,FALSE)))))</f>
        <v/>
      </c>
      <c r="I3112" s="150" t="str">
        <f>IF(ISNUMBER(SEARCH("*.unk*",D3112)),"Other Federal Awards",IF(ISERROR(VLOOKUP(D3112,'CFDA Program Titles Table'!A$2:C$2607,3,FALSE)),"",VLOOKUP(D3112,'CFDA Program Titles Table'!A$2:C$2607,3,FALSE)))</f>
        <v/>
      </c>
      <c r="J3112" s="70"/>
      <c r="K3112" s="70"/>
      <c r="L3112" s="2"/>
      <c r="M3112" s="10"/>
      <c r="N3112" s="10"/>
      <c r="S3112" s="106" t="str">
        <f>IFERROR(IF(J3112="Y", "Research And Development Programs Cluster:", VLOOKUP(D3112,'Cluster Info'!$A$2:$B$113,2,FALSE)), "Non Cluster:")</f>
        <v>Non Cluster:</v>
      </c>
      <c r="T3112" s="106">
        <f t="shared" si="240"/>
        <v>0</v>
      </c>
      <c r="U3112" s="106">
        <f t="shared" si="242"/>
        <v>0</v>
      </c>
      <c r="V3112" s="106">
        <f t="shared" si="243"/>
        <v>0</v>
      </c>
      <c r="W3112" s="119">
        <f t="shared" si="241"/>
        <v>0</v>
      </c>
      <c r="X3112" s="106">
        <f t="shared" si="244"/>
        <v>0</v>
      </c>
    </row>
    <row r="3113" spans="1:24" ht="14">
      <c r="A3113" s="198"/>
      <c r="D3113" s="1"/>
      <c r="E3113" s="1"/>
      <c r="F3113" s="187"/>
      <c r="G3113" s="187"/>
      <c r="H3113" s="80" t="str">
        <f>IF(ISERROR(IF(ISERROR(VLOOKUP((LEFT(D3113,2)),'Fed. Agency Identifier Table'!A$2:C$63,3,FALSE)),(VLOOKUP((LEFT(D3113,1)),'Fed. Agency Identifier Table'!A$2:C$63,3,FALSE)),(VLOOKUP((LEFT(D3113,2)),'Fed. Agency Identifier Table'!A$2:C$63,3,FALSE)))),"",(IF(ISERROR(VLOOKUP((LEFT(D3113,2)),'Fed. Agency Identifier Table'!A$2:C$63,3,FALSE)),(VLOOKUP((LEFT(D3113,1)),'Fed. Agency Identifier Table'!A$2:C$63,3,FALSE)),(VLOOKUP((LEFT(D3113,2)),'Fed. Agency Identifier Table'!A$2:C$63,3,FALSE)))))</f>
        <v/>
      </c>
      <c r="I3113" s="150" t="str">
        <f>IF(ISNUMBER(SEARCH("*.unk*",D3113)),"Other Federal Awards",IF(ISERROR(VLOOKUP(D3113,'CFDA Program Titles Table'!A$2:C$2607,3,FALSE)),"",VLOOKUP(D3113,'CFDA Program Titles Table'!A$2:C$2607,3,FALSE)))</f>
        <v/>
      </c>
      <c r="J3113" s="70"/>
      <c r="K3113" s="70"/>
      <c r="L3113" s="2"/>
      <c r="M3113" s="10"/>
      <c r="N3113" s="10"/>
      <c r="S3113" s="106" t="str">
        <f>IFERROR(IF(J3113="Y", "Research And Development Programs Cluster:", VLOOKUP(D3113,'Cluster Info'!$A$2:$B$113,2,FALSE)), "Non Cluster:")</f>
        <v>Non Cluster:</v>
      </c>
      <c r="T3113" s="106">
        <f t="shared" si="240"/>
        <v>0</v>
      </c>
      <c r="U3113" s="106">
        <f t="shared" si="242"/>
        <v>0</v>
      </c>
      <c r="V3113" s="106">
        <f t="shared" si="243"/>
        <v>0</v>
      </c>
      <c r="W3113" s="119">
        <f t="shared" si="241"/>
        <v>0</v>
      </c>
      <c r="X3113" s="106">
        <f t="shared" si="244"/>
        <v>0</v>
      </c>
    </row>
    <row r="3114" spans="1:24" ht="14">
      <c r="A3114" s="198"/>
      <c r="D3114" s="1"/>
      <c r="E3114" s="1"/>
      <c r="F3114" s="187"/>
      <c r="G3114" s="187"/>
      <c r="H3114" s="80" t="str">
        <f>IF(ISERROR(IF(ISERROR(VLOOKUP((LEFT(D3114,2)),'Fed. Agency Identifier Table'!A$2:C$63,3,FALSE)),(VLOOKUP((LEFT(D3114,1)),'Fed. Agency Identifier Table'!A$2:C$63,3,FALSE)),(VLOOKUP((LEFT(D3114,2)),'Fed. Agency Identifier Table'!A$2:C$63,3,FALSE)))),"",(IF(ISERROR(VLOOKUP((LEFT(D3114,2)),'Fed. Agency Identifier Table'!A$2:C$63,3,FALSE)),(VLOOKUP((LEFT(D3114,1)),'Fed. Agency Identifier Table'!A$2:C$63,3,FALSE)),(VLOOKUP((LEFT(D3114,2)),'Fed. Agency Identifier Table'!A$2:C$63,3,FALSE)))))</f>
        <v/>
      </c>
      <c r="I3114" s="150" t="str">
        <f>IF(ISNUMBER(SEARCH("*.unk*",D3114)),"Other Federal Awards",IF(ISERROR(VLOOKUP(D3114,'CFDA Program Titles Table'!A$2:C$2607,3,FALSE)),"",VLOOKUP(D3114,'CFDA Program Titles Table'!A$2:C$2607,3,FALSE)))</f>
        <v/>
      </c>
      <c r="J3114" s="70"/>
      <c r="K3114" s="70"/>
      <c r="L3114" s="2"/>
      <c r="M3114" s="10"/>
      <c r="N3114" s="10"/>
      <c r="S3114" s="106" t="str">
        <f>IFERROR(IF(J3114="Y", "Research And Development Programs Cluster:", VLOOKUP(D3114,'Cluster Info'!$A$2:$B$113,2,FALSE)), "Non Cluster:")</f>
        <v>Non Cluster:</v>
      </c>
      <c r="T3114" s="106">
        <f t="shared" si="240"/>
        <v>0</v>
      </c>
      <c r="U3114" s="106">
        <f t="shared" si="242"/>
        <v>0</v>
      </c>
      <c r="V3114" s="106">
        <f t="shared" si="243"/>
        <v>0</v>
      </c>
      <c r="W3114" s="119">
        <f t="shared" si="241"/>
        <v>0</v>
      </c>
      <c r="X3114" s="106">
        <f t="shared" si="244"/>
        <v>0</v>
      </c>
    </row>
    <row r="3115" spans="1:24" ht="14">
      <c r="A3115" s="198"/>
      <c r="D3115" s="1"/>
      <c r="E3115" s="1"/>
      <c r="F3115" s="187"/>
      <c r="G3115" s="187"/>
      <c r="H3115" s="80" t="str">
        <f>IF(ISERROR(IF(ISERROR(VLOOKUP((LEFT(D3115,2)),'Fed. Agency Identifier Table'!A$2:C$63,3,FALSE)),(VLOOKUP((LEFT(D3115,1)),'Fed. Agency Identifier Table'!A$2:C$63,3,FALSE)),(VLOOKUP((LEFT(D3115,2)),'Fed. Agency Identifier Table'!A$2:C$63,3,FALSE)))),"",(IF(ISERROR(VLOOKUP((LEFT(D3115,2)),'Fed. Agency Identifier Table'!A$2:C$63,3,FALSE)),(VLOOKUP((LEFT(D3115,1)),'Fed. Agency Identifier Table'!A$2:C$63,3,FALSE)),(VLOOKUP((LEFT(D3115,2)),'Fed. Agency Identifier Table'!A$2:C$63,3,FALSE)))))</f>
        <v/>
      </c>
      <c r="I3115" s="150" t="str">
        <f>IF(ISNUMBER(SEARCH("*.unk*",D3115)),"Other Federal Awards",IF(ISERROR(VLOOKUP(D3115,'CFDA Program Titles Table'!A$2:C$2607,3,FALSE)),"",VLOOKUP(D3115,'CFDA Program Titles Table'!A$2:C$2607,3,FALSE)))</f>
        <v/>
      </c>
      <c r="J3115" s="70"/>
      <c r="K3115" s="70"/>
      <c r="L3115" s="2"/>
      <c r="M3115" s="10"/>
      <c r="N3115" s="10"/>
      <c r="S3115" s="106" t="str">
        <f>IFERROR(IF(J3115="Y", "Research And Development Programs Cluster:", VLOOKUP(D3115,'Cluster Info'!$A$2:$B$113,2,FALSE)), "Non Cluster:")</f>
        <v>Non Cluster:</v>
      </c>
      <c r="T3115" s="106">
        <f t="shared" si="240"/>
        <v>0</v>
      </c>
      <c r="U3115" s="106">
        <f t="shared" si="242"/>
        <v>0</v>
      </c>
      <c r="V3115" s="106">
        <f t="shared" si="243"/>
        <v>0</v>
      </c>
      <c r="W3115" s="119">
        <f t="shared" si="241"/>
        <v>0</v>
      </c>
      <c r="X3115" s="106">
        <f t="shared" si="244"/>
        <v>0</v>
      </c>
    </row>
    <row r="3116" spans="1:24" ht="14">
      <c r="A3116" s="198"/>
      <c r="D3116" s="1"/>
      <c r="E3116" s="1"/>
      <c r="F3116" s="187"/>
      <c r="G3116" s="187"/>
      <c r="H3116" s="80" t="str">
        <f>IF(ISERROR(IF(ISERROR(VLOOKUP((LEFT(D3116,2)),'Fed. Agency Identifier Table'!A$2:C$63,3,FALSE)),(VLOOKUP((LEFT(D3116,1)),'Fed. Agency Identifier Table'!A$2:C$63,3,FALSE)),(VLOOKUP((LEFT(D3116,2)),'Fed. Agency Identifier Table'!A$2:C$63,3,FALSE)))),"",(IF(ISERROR(VLOOKUP((LEFT(D3116,2)),'Fed. Agency Identifier Table'!A$2:C$63,3,FALSE)),(VLOOKUP((LEFT(D3116,1)),'Fed. Agency Identifier Table'!A$2:C$63,3,FALSE)),(VLOOKUP((LEFT(D3116,2)),'Fed. Agency Identifier Table'!A$2:C$63,3,FALSE)))))</f>
        <v/>
      </c>
      <c r="I3116" s="150" t="str">
        <f>IF(ISNUMBER(SEARCH("*.unk*",D3116)),"Other Federal Awards",IF(ISERROR(VLOOKUP(D3116,'CFDA Program Titles Table'!A$2:C$2607,3,FALSE)),"",VLOOKUP(D3116,'CFDA Program Titles Table'!A$2:C$2607,3,FALSE)))</f>
        <v/>
      </c>
      <c r="J3116" s="70"/>
      <c r="K3116" s="70"/>
      <c r="L3116" s="2"/>
      <c r="M3116" s="10"/>
      <c r="N3116" s="10"/>
      <c r="S3116" s="106" t="str">
        <f>IFERROR(IF(J3116="Y", "Research And Development Programs Cluster:", VLOOKUP(D3116,'Cluster Info'!$A$2:$B$113,2,FALSE)), "Non Cluster:")</f>
        <v>Non Cluster:</v>
      </c>
      <c r="T3116" s="106">
        <f t="shared" si="240"/>
        <v>0</v>
      </c>
      <c r="U3116" s="106">
        <f t="shared" si="242"/>
        <v>0</v>
      </c>
      <c r="V3116" s="106">
        <f t="shared" si="243"/>
        <v>0</v>
      </c>
      <c r="W3116" s="119">
        <f t="shared" si="241"/>
        <v>0</v>
      </c>
      <c r="X3116" s="106">
        <f t="shared" si="244"/>
        <v>0</v>
      </c>
    </row>
    <row r="3117" spans="1:24" ht="14">
      <c r="A3117" s="198"/>
      <c r="D3117" s="1"/>
      <c r="E3117" s="1"/>
      <c r="F3117" s="187"/>
      <c r="G3117" s="187"/>
      <c r="H3117" s="80" t="str">
        <f>IF(ISERROR(IF(ISERROR(VLOOKUP((LEFT(D3117,2)),'Fed. Agency Identifier Table'!A$2:C$63,3,FALSE)),(VLOOKUP((LEFT(D3117,1)),'Fed. Agency Identifier Table'!A$2:C$63,3,FALSE)),(VLOOKUP((LEFT(D3117,2)),'Fed. Agency Identifier Table'!A$2:C$63,3,FALSE)))),"",(IF(ISERROR(VLOOKUP((LEFT(D3117,2)),'Fed. Agency Identifier Table'!A$2:C$63,3,FALSE)),(VLOOKUP((LEFT(D3117,1)),'Fed. Agency Identifier Table'!A$2:C$63,3,FALSE)),(VLOOKUP((LEFT(D3117,2)),'Fed. Agency Identifier Table'!A$2:C$63,3,FALSE)))))</f>
        <v/>
      </c>
      <c r="I3117" s="150" t="str">
        <f>IF(ISNUMBER(SEARCH("*.unk*",D3117)),"Other Federal Awards",IF(ISERROR(VLOOKUP(D3117,'CFDA Program Titles Table'!A$2:C$2607,3,FALSE)),"",VLOOKUP(D3117,'CFDA Program Titles Table'!A$2:C$2607,3,FALSE)))</f>
        <v/>
      </c>
      <c r="J3117" s="70"/>
      <c r="K3117" s="70"/>
      <c r="L3117" s="2"/>
      <c r="M3117" s="10"/>
      <c r="N3117" s="10"/>
      <c r="S3117" s="106" t="str">
        <f>IFERROR(IF(J3117="Y", "Research And Development Programs Cluster:", VLOOKUP(D3117,'Cluster Info'!$A$2:$B$113,2,FALSE)), "Non Cluster:")</f>
        <v>Non Cluster:</v>
      </c>
      <c r="T3117" s="106">
        <f t="shared" si="240"/>
        <v>0</v>
      </c>
      <c r="U3117" s="106">
        <f t="shared" si="242"/>
        <v>0</v>
      </c>
      <c r="V3117" s="106">
        <f t="shared" si="243"/>
        <v>0</v>
      </c>
      <c r="W3117" s="119">
        <f t="shared" si="241"/>
        <v>0</v>
      </c>
      <c r="X3117" s="106">
        <f t="shared" si="244"/>
        <v>0</v>
      </c>
    </row>
    <row r="3118" spans="1:24" ht="14">
      <c r="A3118" s="198"/>
      <c r="D3118" s="1"/>
      <c r="E3118" s="1"/>
      <c r="F3118" s="187"/>
      <c r="G3118" s="187"/>
      <c r="H3118" s="80" t="str">
        <f>IF(ISERROR(IF(ISERROR(VLOOKUP((LEFT(D3118,2)),'Fed. Agency Identifier Table'!A$2:C$63,3,FALSE)),(VLOOKUP((LEFT(D3118,1)),'Fed. Agency Identifier Table'!A$2:C$63,3,FALSE)),(VLOOKUP((LEFT(D3118,2)),'Fed. Agency Identifier Table'!A$2:C$63,3,FALSE)))),"",(IF(ISERROR(VLOOKUP((LEFT(D3118,2)),'Fed. Agency Identifier Table'!A$2:C$63,3,FALSE)),(VLOOKUP((LEFT(D3118,1)),'Fed. Agency Identifier Table'!A$2:C$63,3,FALSE)),(VLOOKUP((LEFT(D3118,2)),'Fed. Agency Identifier Table'!A$2:C$63,3,FALSE)))))</f>
        <v/>
      </c>
      <c r="I3118" s="150" t="str">
        <f>IF(ISNUMBER(SEARCH("*.unk*",D3118)),"Other Federal Awards",IF(ISERROR(VLOOKUP(D3118,'CFDA Program Titles Table'!A$2:C$2607,3,FALSE)),"",VLOOKUP(D3118,'CFDA Program Titles Table'!A$2:C$2607,3,FALSE)))</f>
        <v/>
      </c>
      <c r="J3118" s="70"/>
      <c r="K3118" s="70"/>
      <c r="L3118" s="2"/>
      <c r="M3118" s="10"/>
      <c r="N3118" s="10"/>
      <c r="S3118" s="106" t="str">
        <f>IFERROR(IF(J3118="Y", "Research And Development Programs Cluster:", VLOOKUP(D3118,'Cluster Info'!$A$2:$B$113,2,FALSE)), "Non Cluster:")</f>
        <v>Non Cluster:</v>
      </c>
      <c r="T3118" s="106">
        <f t="shared" si="240"/>
        <v>0</v>
      </c>
      <c r="U3118" s="106">
        <f t="shared" si="242"/>
        <v>0</v>
      </c>
      <c r="V3118" s="106">
        <f t="shared" si="243"/>
        <v>0</v>
      </c>
      <c r="W3118" s="119">
        <f t="shared" si="241"/>
        <v>0</v>
      </c>
      <c r="X3118" s="106">
        <f t="shared" si="244"/>
        <v>0</v>
      </c>
    </row>
    <row r="3119" spans="1:24" ht="14">
      <c r="A3119" s="198"/>
      <c r="D3119" s="1"/>
      <c r="E3119" s="1"/>
      <c r="F3119" s="187"/>
      <c r="G3119" s="187"/>
      <c r="H3119" s="80" t="str">
        <f>IF(ISERROR(IF(ISERROR(VLOOKUP((LEFT(D3119,2)),'Fed. Agency Identifier Table'!A$2:C$63,3,FALSE)),(VLOOKUP((LEFT(D3119,1)),'Fed. Agency Identifier Table'!A$2:C$63,3,FALSE)),(VLOOKUP((LEFT(D3119,2)),'Fed. Agency Identifier Table'!A$2:C$63,3,FALSE)))),"",(IF(ISERROR(VLOOKUP((LEFT(D3119,2)),'Fed. Agency Identifier Table'!A$2:C$63,3,FALSE)),(VLOOKUP((LEFT(D3119,1)),'Fed. Agency Identifier Table'!A$2:C$63,3,FALSE)),(VLOOKUP((LEFT(D3119,2)),'Fed. Agency Identifier Table'!A$2:C$63,3,FALSE)))))</f>
        <v/>
      </c>
      <c r="I3119" s="150" t="str">
        <f>IF(ISNUMBER(SEARCH("*.unk*",D3119)),"Other Federal Awards",IF(ISERROR(VLOOKUP(D3119,'CFDA Program Titles Table'!A$2:C$2607,3,FALSE)),"",VLOOKUP(D3119,'CFDA Program Titles Table'!A$2:C$2607,3,FALSE)))</f>
        <v/>
      </c>
      <c r="J3119" s="70"/>
      <c r="K3119" s="70"/>
      <c r="L3119" s="2"/>
      <c r="M3119" s="10"/>
      <c r="N3119" s="10"/>
      <c r="S3119" s="106" t="str">
        <f>IFERROR(IF(J3119="Y", "Research And Development Programs Cluster:", VLOOKUP(D3119,'Cluster Info'!$A$2:$B$113,2,FALSE)), "Non Cluster:")</f>
        <v>Non Cluster:</v>
      </c>
      <c r="T3119" s="106">
        <f t="shared" si="240"/>
        <v>0</v>
      </c>
      <c r="U3119" s="106">
        <f t="shared" si="242"/>
        <v>0</v>
      </c>
      <c r="V3119" s="106">
        <f t="shared" si="243"/>
        <v>0</v>
      </c>
      <c r="W3119" s="119">
        <f t="shared" si="241"/>
        <v>0</v>
      </c>
      <c r="X3119" s="106">
        <f t="shared" si="244"/>
        <v>0</v>
      </c>
    </row>
    <row r="3120" spans="1:24" ht="14">
      <c r="A3120" s="198"/>
      <c r="D3120" s="1"/>
      <c r="E3120" s="1"/>
      <c r="F3120" s="187"/>
      <c r="G3120" s="187"/>
      <c r="H3120" s="80" t="str">
        <f>IF(ISERROR(IF(ISERROR(VLOOKUP((LEFT(D3120,2)),'Fed. Agency Identifier Table'!A$2:C$63,3,FALSE)),(VLOOKUP((LEFT(D3120,1)),'Fed. Agency Identifier Table'!A$2:C$63,3,FALSE)),(VLOOKUP((LEFT(D3120,2)),'Fed. Agency Identifier Table'!A$2:C$63,3,FALSE)))),"",(IF(ISERROR(VLOOKUP((LEFT(D3120,2)),'Fed. Agency Identifier Table'!A$2:C$63,3,FALSE)),(VLOOKUP((LEFT(D3120,1)),'Fed. Agency Identifier Table'!A$2:C$63,3,FALSE)),(VLOOKUP((LEFT(D3120,2)),'Fed. Agency Identifier Table'!A$2:C$63,3,FALSE)))))</f>
        <v/>
      </c>
      <c r="I3120" s="150" t="str">
        <f>IF(ISNUMBER(SEARCH("*.unk*",D3120)),"Other Federal Awards",IF(ISERROR(VLOOKUP(D3120,'CFDA Program Titles Table'!A$2:C$2607,3,FALSE)),"",VLOOKUP(D3120,'CFDA Program Titles Table'!A$2:C$2607,3,FALSE)))</f>
        <v/>
      </c>
      <c r="J3120" s="70"/>
      <c r="K3120" s="70"/>
      <c r="L3120" s="2"/>
      <c r="M3120" s="10"/>
      <c r="N3120" s="10"/>
      <c r="S3120" s="106" t="str">
        <f>IFERROR(IF(J3120="Y", "Research And Development Programs Cluster:", VLOOKUP(D3120,'Cluster Info'!$A$2:$B$113,2,FALSE)), "Non Cluster:")</f>
        <v>Non Cluster:</v>
      </c>
      <c r="T3120" s="106">
        <f t="shared" si="240"/>
        <v>0</v>
      </c>
      <c r="U3120" s="106">
        <f t="shared" si="242"/>
        <v>0</v>
      </c>
      <c r="V3120" s="106">
        <f t="shared" si="243"/>
        <v>0</v>
      </c>
      <c r="W3120" s="119">
        <f t="shared" si="241"/>
        <v>0</v>
      </c>
      <c r="X3120" s="106">
        <f t="shared" si="244"/>
        <v>0</v>
      </c>
    </row>
    <row r="3121" spans="1:24" ht="14">
      <c r="A3121" s="198"/>
      <c r="D3121" s="1"/>
      <c r="E3121" s="1"/>
      <c r="F3121" s="187"/>
      <c r="G3121" s="187"/>
      <c r="H3121" s="80" t="str">
        <f>IF(ISERROR(IF(ISERROR(VLOOKUP((LEFT(D3121,2)),'Fed. Agency Identifier Table'!A$2:C$63,3,FALSE)),(VLOOKUP((LEFT(D3121,1)),'Fed. Agency Identifier Table'!A$2:C$63,3,FALSE)),(VLOOKUP((LEFT(D3121,2)),'Fed. Agency Identifier Table'!A$2:C$63,3,FALSE)))),"",(IF(ISERROR(VLOOKUP((LEFT(D3121,2)),'Fed. Agency Identifier Table'!A$2:C$63,3,FALSE)),(VLOOKUP((LEFT(D3121,1)),'Fed. Agency Identifier Table'!A$2:C$63,3,FALSE)),(VLOOKUP((LEFT(D3121,2)),'Fed. Agency Identifier Table'!A$2:C$63,3,FALSE)))))</f>
        <v/>
      </c>
      <c r="I3121" s="150" t="str">
        <f>IF(ISNUMBER(SEARCH("*.unk*",D3121)),"Other Federal Awards",IF(ISERROR(VLOOKUP(D3121,'CFDA Program Titles Table'!A$2:C$2607,3,FALSE)),"",VLOOKUP(D3121,'CFDA Program Titles Table'!A$2:C$2607,3,FALSE)))</f>
        <v/>
      </c>
      <c r="J3121" s="70"/>
      <c r="K3121" s="70"/>
      <c r="L3121" s="2"/>
      <c r="M3121" s="10"/>
      <c r="N3121" s="10"/>
      <c r="S3121" s="106" t="str">
        <f>IFERROR(IF(J3121="Y", "Research And Development Programs Cluster:", VLOOKUP(D3121,'Cluster Info'!$A$2:$B$113,2,FALSE)), "Non Cluster:")</f>
        <v>Non Cluster:</v>
      </c>
      <c r="T3121" s="106">
        <f t="shared" si="240"/>
        <v>0</v>
      </c>
      <c r="U3121" s="106">
        <f t="shared" si="242"/>
        <v>0</v>
      </c>
      <c r="V3121" s="106">
        <f t="shared" si="243"/>
        <v>0</v>
      </c>
      <c r="W3121" s="119">
        <f t="shared" si="241"/>
        <v>0</v>
      </c>
      <c r="X3121" s="106">
        <f t="shared" si="244"/>
        <v>0</v>
      </c>
    </row>
    <row r="3122" spans="1:24" ht="14">
      <c r="A3122" s="198"/>
      <c r="D3122" s="1"/>
      <c r="E3122" s="1"/>
      <c r="F3122" s="187"/>
      <c r="G3122" s="187"/>
      <c r="H3122" s="80" t="str">
        <f>IF(ISERROR(IF(ISERROR(VLOOKUP((LEFT(D3122,2)),'Fed. Agency Identifier Table'!A$2:C$63,3,FALSE)),(VLOOKUP((LEFT(D3122,1)),'Fed. Agency Identifier Table'!A$2:C$63,3,FALSE)),(VLOOKUP((LEFT(D3122,2)),'Fed. Agency Identifier Table'!A$2:C$63,3,FALSE)))),"",(IF(ISERROR(VLOOKUP((LEFT(D3122,2)),'Fed. Agency Identifier Table'!A$2:C$63,3,FALSE)),(VLOOKUP((LEFT(D3122,1)),'Fed. Agency Identifier Table'!A$2:C$63,3,FALSE)),(VLOOKUP((LEFT(D3122,2)),'Fed. Agency Identifier Table'!A$2:C$63,3,FALSE)))))</f>
        <v/>
      </c>
      <c r="I3122" s="150" t="str">
        <f>IF(ISNUMBER(SEARCH("*.unk*",D3122)),"Other Federal Awards",IF(ISERROR(VLOOKUP(D3122,'CFDA Program Titles Table'!A$2:C$2607,3,FALSE)),"",VLOOKUP(D3122,'CFDA Program Titles Table'!A$2:C$2607,3,FALSE)))</f>
        <v/>
      </c>
      <c r="J3122" s="70"/>
      <c r="K3122" s="70"/>
      <c r="L3122" s="2"/>
      <c r="M3122" s="10"/>
      <c r="N3122" s="10"/>
      <c r="S3122" s="106" t="str">
        <f>IFERROR(IF(J3122="Y", "Research And Development Programs Cluster:", VLOOKUP(D3122,'Cluster Info'!$A$2:$B$113,2,FALSE)), "Non Cluster:")</f>
        <v>Non Cluster:</v>
      </c>
      <c r="T3122" s="106">
        <f t="shared" si="240"/>
        <v>0</v>
      </c>
      <c r="U3122" s="106">
        <f t="shared" si="242"/>
        <v>0</v>
      </c>
      <c r="V3122" s="106">
        <f t="shared" si="243"/>
        <v>0</v>
      </c>
      <c r="W3122" s="119">
        <f t="shared" si="241"/>
        <v>0</v>
      </c>
      <c r="X3122" s="106">
        <f t="shared" si="244"/>
        <v>0</v>
      </c>
    </row>
    <row r="3123" spans="1:24" ht="14">
      <c r="A3123" s="198"/>
      <c r="D3123" s="1"/>
      <c r="E3123" s="1"/>
      <c r="F3123" s="187"/>
      <c r="G3123" s="187"/>
      <c r="H3123" s="80" t="str">
        <f>IF(ISERROR(IF(ISERROR(VLOOKUP((LEFT(D3123,2)),'Fed. Agency Identifier Table'!A$2:C$63,3,FALSE)),(VLOOKUP((LEFT(D3123,1)),'Fed. Agency Identifier Table'!A$2:C$63,3,FALSE)),(VLOOKUP((LEFT(D3123,2)),'Fed. Agency Identifier Table'!A$2:C$63,3,FALSE)))),"",(IF(ISERROR(VLOOKUP((LEFT(D3123,2)),'Fed. Agency Identifier Table'!A$2:C$63,3,FALSE)),(VLOOKUP((LEFT(D3123,1)),'Fed. Agency Identifier Table'!A$2:C$63,3,FALSE)),(VLOOKUP((LEFT(D3123,2)),'Fed. Agency Identifier Table'!A$2:C$63,3,FALSE)))))</f>
        <v/>
      </c>
      <c r="I3123" s="150" t="str">
        <f>IF(ISNUMBER(SEARCH("*.unk*",D3123)),"Other Federal Awards",IF(ISERROR(VLOOKUP(D3123,'CFDA Program Titles Table'!A$2:C$2607,3,FALSE)),"",VLOOKUP(D3123,'CFDA Program Titles Table'!A$2:C$2607,3,FALSE)))</f>
        <v/>
      </c>
      <c r="J3123" s="70"/>
      <c r="K3123" s="70"/>
      <c r="L3123" s="2"/>
      <c r="M3123" s="10"/>
      <c r="N3123" s="10"/>
      <c r="S3123" s="106" t="str">
        <f>IFERROR(IF(J3123="Y", "Research And Development Programs Cluster:", VLOOKUP(D3123,'Cluster Info'!$A$2:$B$113,2,FALSE)), "Non Cluster:")</f>
        <v>Non Cluster:</v>
      </c>
      <c r="T3123" s="106">
        <f t="shared" si="240"/>
        <v>0</v>
      </c>
      <c r="U3123" s="106">
        <f t="shared" si="242"/>
        <v>0</v>
      </c>
      <c r="V3123" s="106">
        <f t="shared" si="243"/>
        <v>0</v>
      </c>
      <c r="W3123" s="119">
        <f t="shared" si="241"/>
        <v>0</v>
      </c>
      <c r="X3123" s="106">
        <f t="shared" si="244"/>
        <v>0</v>
      </c>
    </row>
    <row r="3124" spans="1:24" ht="14">
      <c r="A3124" s="198"/>
      <c r="D3124" s="1"/>
      <c r="E3124" s="1"/>
      <c r="F3124" s="187"/>
      <c r="G3124" s="187"/>
      <c r="H3124" s="80" t="str">
        <f>IF(ISERROR(IF(ISERROR(VLOOKUP((LEFT(D3124,2)),'Fed. Agency Identifier Table'!A$2:C$63,3,FALSE)),(VLOOKUP((LEFT(D3124,1)),'Fed. Agency Identifier Table'!A$2:C$63,3,FALSE)),(VLOOKUP((LEFT(D3124,2)),'Fed. Agency Identifier Table'!A$2:C$63,3,FALSE)))),"",(IF(ISERROR(VLOOKUP((LEFT(D3124,2)),'Fed. Agency Identifier Table'!A$2:C$63,3,FALSE)),(VLOOKUP((LEFT(D3124,1)),'Fed. Agency Identifier Table'!A$2:C$63,3,FALSE)),(VLOOKUP((LEFT(D3124,2)),'Fed. Agency Identifier Table'!A$2:C$63,3,FALSE)))))</f>
        <v/>
      </c>
      <c r="I3124" s="150" t="str">
        <f>IF(ISNUMBER(SEARCH("*.unk*",D3124)),"Other Federal Awards",IF(ISERROR(VLOOKUP(D3124,'CFDA Program Titles Table'!A$2:C$2607,3,FALSE)),"",VLOOKUP(D3124,'CFDA Program Titles Table'!A$2:C$2607,3,FALSE)))</f>
        <v/>
      </c>
      <c r="J3124" s="70"/>
      <c r="K3124" s="70"/>
      <c r="L3124" s="2"/>
      <c r="M3124" s="10"/>
      <c r="N3124" s="10"/>
      <c r="S3124" s="106" t="str">
        <f>IFERROR(IF(J3124="Y", "Research And Development Programs Cluster:", VLOOKUP(D3124,'Cluster Info'!$A$2:$B$113,2,FALSE)), "Non Cluster:")</f>
        <v>Non Cluster:</v>
      </c>
      <c r="T3124" s="106">
        <f t="shared" si="240"/>
        <v>0</v>
      </c>
      <c r="U3124" s="106">
        <f t="shared" si="242"/>
        <v>0</v>
      </c>
      <c r="V3124" s="106">
        <f t="shared" si="243"/>
        <v>0</v>
      </c>
      <c r="W3124" s="119">
        <f t="shared" si="241"/>
        <v>0</v>
      </c>
      <c r="X3124" s="106">
        <f t="shared" si="244"/>
        <v>0</v>
      </c>
    </row>
    <row r="3125" spans="1:24" ht="14">
      <c r="A3125" s="198"/>
      <c r="D3125" s="1"/>
      <c r="E3125" s="1"/>
      <c r="F3125" s="187"/>
      <c r="G3125" s="187"/>
      <c r="H3125" s="80" t="str">
        <f>IF(ISERROR(IF(ISERROR(VLOOKUP((LEFT(D3125,2)),'Fed. Agency Identifier Table'!A$2:C$63,3,FALSE)),(VLOOKUP((LEFT(D3125,1)),'Fed. Agency Identifier Table'!A$2:C$63,3,FALSE)),(VLOOKUP((LEFT(D3125,2)),'Fed. Agency Identifier Table'!A$2:C$63,3,FALSE)))),"",(IF(ISERROR(VLOOKUP((LEFT(D3125,2)),'Fed. Agency Identifier Table'!A$2:C$63,3,FALSE)),(VLOOKUP((LEFT(D3125,1)),'Fed. Agency Identifier Table'!A$2:C$63,3,FALSE)),(VLOOKUP((LEFT(D3125,2)),'Fed. Agency Identifier Table'!A$2:C$63,3,FALSE)))))</f>
        <v/>
      </c>
      <c r="I3125" s="150" t="str">
        <f>IF(ISNUMBER(SEARCH("*.unk*",D3125)),"Other Federal Awards",IF(ISERROR(VLOOKUP(D3125,'CFDA Program Titles Table'!A$2:C$2607,3,FALSE)),"",VLOOKUP(D3125,'CFDA Program Titles Table'!A$2:C$2607,3,FALSE)))</f>
        <v/>
      </c>
      <c r="J3125" s="70"/>
      <c r="K3125" s="70"/>
      <c r="L3125" s="2"/>
      <c r="M3125" s="10"/>
      <c r="N3125" s="10"/>
      <c r="S3125" s="106" t="str">
        <f>IFERROR(IF(J3125="Y", "Research And Development Programs Cluster:", VLOOKUP(D3125,'Cluster Info'!$A$2:$B$113,2,FALSE)), "Non Cluster:")</f>
        <v>Non Cluster:</v>
      </c>
      <c r="T3125" s="106">
        <f t="shared" si="240"/>
        <v>0</v>
      </c>
      <c r="U3125" s="106">
        <f t="shared" si="242"/>
        <v>0</v>
      </c>
      <c r="V3125" s="106">
        <f t="shared" si="243"/>
        <v>0</v>
      </c>
      <c r="W3125" s="119">
        <f t="shared" si="241"/>
        <v>0</v>
      </c>
      <c r="X3125" s="106">
        <f t="shared" si="244"/>
        <v>0</v>
      </c>
    </row>
    <row r="3126" spans="1:24" ht="14">
      <c r="A3126" s="198"/>
      <c r="D3126" s="1"/>
      <c r="E3126" s="1"/>
      <c r="F3126" s="187"/>
      <c r="G3126" s="187"/>
      <c r="H3126" s="80" t="str">
        <f>IF(ISERROR(IF(ISERROR(VLOOKUP((LEFT(D3126,2)),'Fed. Agency Identifier Table'!A$2:C$63,3,FALSE)),(VLOOKUP((LEFT(D3126,1)),'Fed. Agency Identifier Table'!A$2:C$63,3,FALSE)),(VLOOKUP((LEFT(D3126,2)),'Fed. Agency Identifier Table'!A$2:C$63,3,FALSE)))),"",(IF(ISERROR(VLOOKUP((LEFT(D3126,2)),'Fed. Agency Identifier Table'!A$2:C$63,3,FALSE)),(VLOOKUP((LEFT(D3126,1)),'Fed. Agency Identifier Table'!A$2:C$63,3,FALSE)),(VLOOKUP((LEFT(D3126,2)),'Fed. Agency Identifier Table'!A$2:C$63,3,FALSE)))))</f>
        <v/>
      </c>
      <c r="I3126" s="150" t="str">
        <f>IF(ISNUMBER(SEARCH("*.unk*",D3126)),"Other Federal Awards",IF(ISERROR(VLOOKUP(D3126,'CFDA Program Titles Table'!A$2:C$2607,3,FALSE)),"",VLOOKUP(D3126,'CFDA Program Titles Table'!A$2:C$2607,3,FALSE)))</f>
        <v/>
      </c>
      <c r="J3126" s="70"/>
      <c r="K3126" s="70"/>
      <c r="L3126" s="2"/>
      <c r="M3126" s="10"/>
      <c r="N3126" s="10"/>
      <c r="S3126" s="106" t="str">
        <f>IFERROR(IF(J3126="Y", "Research And Development Programs Cluster:", VLOOKUP(D3126,'Cluster Info'!$A$2:$B$113,2,FALSE)), "Non Cluster:")</f>
        <v>Non Cluster:</v>
      </c>
      <c r="T3126" s="106">
        <f t="shared" si="240"/>
        <v>0</v>
      </c>
      <c r="U3126" s="106">
        <f t="shared" si="242"/>
        <v>0</v>
      </c>
      <c r="V3126" s="106">
        <f t="shared" si="243"/>
        <v>0</v>
      </c>
      <c r="W3126" s="119">
        <f t="shared" si="241"/>
        <v>0</v>
      </c>
      <c r="X3126" s="106">
        <f t="shared" si="244"/>
        <v>0</v>
      </c>
    </row>
    <row r="3127" spans="1:24" ht="14">
      <c r="A3127" s="198"/>
      <c r="D3127" s="1"/>
      <c r="E3127" s="1"/>
      <c r="F3127" s="187"/>
      <c r="G3127" s="187"/>
      <c r="H3127" s="80" t="str">
        <f>IF(ISERROR(IF(ISERROR(VLOOKUP((LEFT(D3127,2)),'Fed. Agency Identifier Table'!A$2:C$63,3,FALSE)),(VLOOKUP((LEFT(D3127,1)),'Fed. Agency Identifier Table'!A$2:C$63,3,FALSE)),(VLOOKUP((LEFT(D3127,2)),'Fed. Agency Identifier Table'!A$2:C$63,3,FALSE)))),"",(IF(ISERROR(VLOOKUP((LEFT(D3127,2)),'Fed. Agency Identifier Table'!A$2:C$63,3,FALSE)),(VLOOKUP((LEFT(D3127,1)),'Fed. Agency Identifier Table'!A$2:C$63,3,FALSE)),(VLOOKUP((LEFT(D3127,2)),'Fed. Agency Identifier Table'!A$2:C$63,3,FALSE)))))</f>
        <v/>
      </c>
      <c r="I3127" s="150" t="str">
        <f>IF(ISNUMBER(SEARCH("*.unk*",D3127)),"Other Federal Awards",IF(ISERROR(VLOOKUP(D3127,'CFDA Program Titles Table'!A$2:C$2607,3,FALSE)),"",VLOOKUP(D3127,'CFDA Program Titles Table'!A$2:C$2607,3,FALSE)))</f>
        <v/>
      </c>
      <c r="J3127" s="70"/>
      <c r="K3127" s="70"/>
      <c r="L3127" s="2"/>
      <c r="M3127" s="10"/>
      <c r="N3127" s="10"/>
      <c r="S3127" s="106" t="str">
        <f>IFERROR(IF(J3127="Y", "Research And Development Programs Cluster:", VLOOKUP(D3127,'Cluster Info'!$A$2:$B$113,2,FALSE)), "Non Cluster:")</f>
        <v>Non Cluster:</v>
      </c>
      <c r="T3127" s="106">
        <f t="shared" si="240"/>
        <v>0</v>
      </c>
      <c r="U3127" s="106">
        <f t="shared" si="242"/>
        <v>0</v>
      </c>
      <c r="V3127" s="106">
        <f t="shared" si="243"/>
        <v>0</v>
      </c>
      <c r="W3127" s="119">
        <f t="shared" si="241"/>
        <v>0</v>
      </c>
      <c r="X3127" s="106">
        <f t="shared" si="244"/>
        <v>0</v>
      </c>
    </row>
    <row r="3128" spans="1:24" ht="14">
      <c r="A3128" s="198"/>
      <c r="D3128" s="1"/>
      <c r="E3128" s="1"/>
      <c r="F3128" s="187"/>
      <c r="G3128" s="187"/>
      <c r="H3128" s="80" t="str">
        <f>IF(ISERROR(IF(ISERROR(VLOOKUP((LEFT(D3128,2)),'Fed. Agency Identifier Table'!A$2:C$63,3,FALSE)),(VLOOKUP((LEFT(D3128,1)),'Fed. Agency Identifier Table'!A$2:C$63,3,FALSE)),(VLOOKUP((LEFT(D3128,2)),'Fed. Agency Identifier Table'!A$2:C$63,3,FALSE)))),"",(IF(ISERROR(VLOOKUP((LEFT(D3128,2)),'Fed. Agency Identifier Table'!A$2:C$63,3,FALSE)),(VLOOKUP((LEFT(D3128,1)),'Fed. Agency Identifier Table'!A$2:C$63,3,FALSE)),(VLOOKUP((LEFT(D3128,2)),'Fed. Agency Identifier Table'!A$2:C$63,3,FALSE)))))</f>
        <v/>
      </c>
      <c r="I3128" s="150" t="str">
        <f>IF(ISNUMBER(SEARCH("*.unk*",D3128)),"Other Federal Awards",IF(ISERROR(VLOOKUP(D3128,'CFDA Program Titles Table'!A$2:C$2607,3,FALSE)),"",VLOOKUP(D3128,'CFDA Program Titles Table'!A$2:C$2607,3,FALSE)))</f>
        <v/>
      </c>
      <c r="J3128" s="70"/>
      <c r="K3128" s="70"/>
      <c r="L3128" s="2"/>
      <c r="M3128" s="10"/>
      <c r="N3128" s="10"/>
      <c r="S3128" s="106" t="str">
        <f>IFERROR(IF(J3128="Y", "Research And Development Programs Cluster:", VLOOKUP(D3128,'Cluster Info'!$A$2:$B$113,2,FALSE)), "Non Cluster:")</f>
        <v>Non Cluster:</v>
      </c>
      <c r="T3128" s="106">
        <f t="shared" si="240"/>
        <v>0</v>
      </c>
      <c r="U3128" s="106">
        <f t="shared" si="242"/>
        <v>0</v>
      </c>
      <c r="V3128" s="106">
        <f t="shared" si="243"/>
        <v>0</v>
      </c>
      <c r="W3128" s="119">
        <f t="shared" si="241"/>
        <v>0</v>
      </c>
      <c r="X3128" s="106">
        <f t="shared" si="244"/>
        <v>0</v>
      </c>
    </row>
    <row r="3129" spans="1:24" ht="14">
      <c r="A3129" s="198"/>
      <c r="D3129" s="1"/>
      <c r="E3129" s="1"/>
      <c r="F3129" s="187"/>
      <c r="G3129" s="187"/>
      <c r="H3129" s="80" t="str">
        <f>IF(ISERROR(IF(ISERROR(VLOOKUP((LEFT(D3129,2)),'Fed. Agency Identifier Table'!A$2:C$63,3,FALSE)),(VLOOKUP((LEFT(D3129,1)),'Fed. Agency Identifier Table'!A$2:C$63,3,FALSE)),(VLOOKUP((LEFT(D3129,2)),'Fed. Agency Identifier Table'!A$2:C$63,3,FALSE)))),"",(IF(ISERROR(VLOOKUP((LEFT(D3129,2)),'Fed. Agency Identifier Table'!A$2:C$63,3,FALSE)),(VLOOKUP((LEFT(D3129,1)),'Fed. Agency Identifier Table'!A$2:C$63,3,FALSE)),(VLOOKUP((LEFT(D3129,2)),'Fed. Agency Identifier Table'!A$2:C$63,3,FALSE)))))</f>
        <v/>
      </c>
      <c r="I3129" s="150" t="str">
        <f>IF(ISNUMBER(SEARCH("*.unk*",D3129)),"Other Federal Awards",IF(ISERROR(VLOOKUP(D3129,'CFDA Program Titles Table'!A$2:C$2607,3,FALSE)),"",VLOOKUP(D3129,'CFDA Program Titles Table'!A$2:C$2607,3,FALSE)))</f>
        <v/>
      </c>
      <c r="J3129" s="70"/>
      <c r="K3129" s="70"/>
      <c r="L3129" s="2"/>
      <c r="M3129" s="10"/>
      <c r="N3129" s="10"/>
      <c r="S3129" s="106" t="str">
        <f>IFERROR(IF(J3129="Y", "Research And Development Programs Cluster:", VLOOKUP(D3129,'Cluster Info'!$A$2:$B$113,2,FALSE)), "Non Cluster:")</f>
        <v>Non Cluster:</v>
      </c>
      <c r="T3129" s="106">
        <f t="shared" si="240"/>
        <v>0</v>
      </c>
      <c r="U3129" s="106">
        <f t="shared" si="242"/>
        <v>0</v>
      </c>
      <c r="V3129" s="106">
        <f t="shared" si="243"/>
        <v>0</v>
      </c>
      <c r="W3129" s="119">
        <f t="shared" si="241"/>
        <v>0</v>
      </c>
      <c r="X3129" s="106">
        <f t="shared" si="244"/>
        <v>0</v>
      </c>
    </row>
    <row r="3130" spans="1:24" ht="14">
      <c r="A3130" s="198"/>
      <c r="D3130" s="1"/>
      <c r="E3130" s="1"/>
      <c r="F3130" s="187"/>
      <c r="G3130" s="187"/>
      <c r="H3130" s="80" t="str">
        <f>IF(ISERROR(IF(ISERROR(VLOOKUP((LEFT(D3130,2)),'Fed. Agency Identifier Table'!A$2:C$63,3,FALSE)),(VLOOKUP((LEFT(D3130,1)),'Fed. Agency Identifier Table'!A$2:C$63,3,FALSE)),(VLOOKUP((LEFT(D3130,2)),'Fed. Agency Identifier Table'!A$2:C$63,3,FALSE)))),"",(IF(ISERROR(VLOOKUP((LEFT(D3130,2)),'Fed. Agency Identifier Table'!A$2:C$63,3,FALSE)),(VLOOKUP((LEFT(D3130,1)),'Fed. Agency Identifier Table'!A$2:C$63,3,FALSE)),(VLOOKUP((LEFT(D3130,2)),'Fed. Agency Identifier Table'!A$2:C$63,3,FALSE)))))</f>
        <v/>
      </c>
      <c r="I3130" s="150" t="str">
        <f>IF(ISNUMBER(SEARCH("*.unk*",D3130)),"Other Federal Awards",IF(ISERROR(VLOOKUP(D3130,'CFDA Program Titles Table'!A$2:C$2607,3,FALSE)),"",VLOOKUP(D3130,'CFDA Program Titles Table'!A$2:C$2607,3,FALSE)))</f>
        <v/>
      </c>
      <c r="J3130" s="70"/>
      <c r="K3130" s="70"/>
      <c r="L3130" s="2"/>
      <c r="M3130" s="10"/>
      <c r="N3130" s="10"/>
      <c r="S3130" s="106" t="str">
        <f>IFERROR(IF(J3130="Y", "Research And Development Programs Cluster:", VLOOKUP(D3130,'Cluster Info'!$A$2:$B$113,2,FALSE)), "Non Cluster:")</f>
        <v>Non Cluster:</v>
      </c>
      <c r="T3130" s="106">
        <f t="shared" si="240"/>
        <v>0</v>
      </c>
      <c r="U3130" s="106">
        <f t="shared" si="242"/>
        <v>0</v>
      </c>
      <c r="V3130" s="106">
        <f t="shared" si="243"/>
        <v>0</v>
      </c>
      <c r="W3130" s="119">
        <f t="shared" si="241"/>
        <v>0</v>
      </c>
      <c r="X3130" s="106">
        <f t="shared" si="244"/>
        <v>0</v>
      </c>
    </row>
    <row r="3131" spans="1:24" ht="14">
      <c r="A3131" s="198"/>
      <c r="D3131" s="1"/>
      <c r="E3131" s="1"/>
      <c r="F3131" s="187"/>
      <c r="G3131" s="187"/>
      <c r="H3131" s="80" t="str">
        <f>IF(ISERROR(IF(ISERROR(VLOOKUP((LEFT(D3131,2)),'Fed. Agency Identifier Table'!A$2:C$63,3,FALSE)),(VLOOKUP((LEFT(D3131,1)),'Fed. Agency Identifier Table'!A$2:C$63,3,FALSE)),(VLOOKUP((LEFT(D3131,2)),'Fed. Agency Identifier Table'!A$2:C$63,3,FALSE)))),"",(IF(ISERROR(VLOOKUP((LEFT(D3131,2)),'Fed. Agency Identifier Table'!A$2:C$63,3,FALSE)),(VLOOKUP((LEFT(D3131,1)),'Fed. Agency Identifier Table'!A$2:C$63,3,FALSE)),(VLOOKUP((LEFT(D3131,2)),'Fed. Agency Identifier Table'!A$2:C$63,3,FALSE)))))</f>
        <v/>
      </c>
      <c r="I3131" s="150" t="str">
        <f>IF(ISNUMBER(SEARCH("*.unk*",D3131)),"Other Federal Awards",IF(ISERROR(VLOOKUP(D3131,'CFDA Program Titles Table'!A$2:C$2607,3,FALSE)),"",VLOOKUP(D3131,'CFDA Program Titles Table'!A$2:C$2607,3,FALSE)))</f>
        <v/>
      </c>
      <c r="J3131" s="70"/>
      <c r="K3131" s="70"/>
      <c r="L3131" s="2"/>
      <c r="M3131" s="10"/>
      <c r="N3131" s="10"/>
      <c r="S3131" s="106" t="str">
        <f>IFERROR(IF(J3131="Y", "Research And Development Programs Cluster:", VLOOKUP(D3131,'Cluster Info'!$A$2:$B$113,2,FALSE)), "Non Cluster:")</f>
        <v>Non Cluster:</v>
      </c>
      <c r="T3131" s="106">
        <f t="shared" si="240"/>
        <v>0</v>
      </c>
      <c r="U3131" s="106">
        <f t="shared" si="242"/>
        <v>0</v>
      </c>
      <c r="V3131" s="106">
        <f t="shared" si="243"/>
        <v>0</v>
      </c>
      <c r="W3131" s="119">
        <f t="shared" si="241"/>
        <v>0</v>
      </c>
      <c r="X3131" s="106">
        <f t="shared" si="244"/>
        <v>0</v>
      </c>
    </row>
    <row r="3132" spans="1:24" ht="14">
      <c r="A3132" s="198"/>
      <c r="D3132" s="1"/>
      <c r="E3132" s="1"/>
      <c r="F3132" s="187"/>
      <c r="G3132" s="187"/>
      <c r="H3132" s="80" t="str">
        <f>IF(ISERROR(IF(ISERROR(VLOOKUP((LEFT(D3132,2)),'Fed. Agency Identifier Table'!A$2:C$63,3,FALSE)),(VLOOKUP((LEFT(D3132,1)),'Fed. Agency Identifier Table'!A$2:C$63,3,FALSE)),(VLOOKUP((LEFT(D3132,2)),'Fed. Agency Identifier Table'!A$2:C$63,3,FALSE)))),"",(IF(ISERROR(VLOOKUP((LEFT(D3132,2)),'Fed. Agency Identifier Table'!A$2:C$63,3,FALSE)),(VLOOKUP((LEFT(D3132,1)),'Fed. Agency Identifier Table'!A$2:C$63,3,FALSE)),(VLOOKUP((LEFT(D3132,2)),'Fed. Agency Identifier Table'!A$2:C$63,3,FALSE)))))</f>
        <v/>
      </c>
      <c r="I3132" s="150" t="str">
        <f>IF(ISNUMBER(SEARCH("*.unk*",D3132)),"Other Federal Awards",IF(ISERROR(VLOOKUP(D3132,'CFDA Program Titles Table'!A$2:C$2607,3,FALSE)),"",VLOOKUP(D3132,'CFDA Program Titles Table'!A$2:C$2607,3,FALSE)))</f>
        <v/>
      </c>
      <c r="J3132" s="70"/>
      <c r="K3132" s="70"/>
      <c r="L3132" s="2"/>
      <c r="M3132" s="10"/>
      <c r="N3132" s="10"/>
      <c r="S3132" s="106" t="str">
        <f>IFERROR(IF(J3132="Y", "Research And Development Programs Cluster:", VLOOKUP(D3132,'Cluster Info'!$A$2:$B$113,2,FALSE)), "Non Cluster:")</f>
        <v>Non Cluster:</v>
      </c>
      <c r="T3132" s="106">
        <f t="shared" si="240"/>
        <v>0</v>
      </c>
      <c r="U3132" s="106">
        <f t="shared" si="242"/>
        <v>0</v>
      </c>
      <c r="V3132" s="106">
        <f t="shared" si="243"/>
        <v>0</v>
      </c>
      <c r="W3132" s="119">
        <f t="shared" si="241"/>
        <v>0</v>
      </c>
      <c r="X3132" s="106">
        <f t="shared" si="244"/>
        <v>0</v>
      </c>
    </row>
    <row r="3133" spans="1:24" ht="14">
      <c r="A3133" s="198"/>
      <c r="D3133" s="1"/>
      <c r="E3133" s="1"/>
      <c r="F3133" s="187"/>
      <c r="G3133" s="187"/>
      <c r="H3133" s="80" t="str">
        <f>IF(ISERROR(IF(ISERROR(VLOOKUP((LEFT(D3133,2)),'Fed. Agency Identifier Table'!A$2:C$63,3,FALSE)),(VLOOKUP((LEFT(D3133,1)),'Fed. Agency Identifier Table'!A$2:C$63,3,FALSE)),(VLOOKUP((LEFT(D3133,2)),'Fed. Agency Identifier Table'!A$2:C$63,3,FALSE)))),"",(IF(ISERROR(VLOOKUP((LEFT(D3133,2)),'Fed. Agency Identifier Table'!A$2:C$63,3,FALSE)),(VLOOKUP((LEFT(D3133,1)),'Fed. Agency Identifier Table'!A$2:C$63,3,FALSE)),(VLOOKUP((LEFT(D3133,2)),'Fed. Agency Identifier Table'!A$2:C$63,3,FALSE)))))</f>
        <v/>
      </c>
      <c r="I3133" s="150" t="str">
        <f>IF(ISNUMBER(SEARCH("*.unk*",D3133)),"Other Federal Awards",IF(ISERROR(VLOOKUP(D3133,'CFDA Program Titles Table'!A$2:C$2607,3,FALSE)),"",VLOOKUP(D3133,'CFDA Program Titles Table'!A$2:C$2607,3,FALSE)))</f>
        <v/>
      </c>
      <c r="J3133" s="70"/>
      <c r="K3133" s="70"/>
      <c r="L3133" s="2"/>
      <c r="M3133" s="10"/>
      <c r="N3133" s="10"/>
      <c r="S3133" s="106" t="str">
        <f>IFERROR(IF(J3133="Y", "Research And Development Programs Cluster:", VLOOKUP(D3133,'Cluster Info'!$A$2:$B$113,2,FALSE)), "Non Cluster:")</f>
        <v>Non Cluster:</v>
      </c>
      <c r="T3133" s="106">
        <f t="shared" si="240"/>
        <v>0</v>
      </c>
      <c r="U3133" s="106">
        <f t="shared" si="242"/>
        <v>0</v>
      </c>
      <c r="V3133" s="106">
        <f t="shared" si="243"/>
        <v>0</v>
      </c>
      <c r="W3133" s="119">
        <f t="shared" si="241"/>
        <v>0</v>
      </c>
      <c r="X3133" s="106">
        <f t="shared" si="244"/>
        <v>0</v>
      </c>
    </row>
    <row r="3134" spans="1:24" ht="14">
      <c r="A3134" s="198"/>
      <c r="D3134" s="1"/>
      <c r="E3134" s="1"/>
      <c r="F3134" s="187"/>
      <c r="G3134" s="187"/>
      <c r="H3134" s="80" t="str">
        <f>IF(ISERROR(IF(ISERROR(VLOOKUP((LEFT(D3134,2)),'Fed. Agency Identifier Table'!A$2:C$63,3,FALSE)),(VLOOKUP((LEFT(D3134,1)),'Fed. Agency Identifier Table'!A$2:C$63,3,FALSE)),(VLOOKUP((LEFT(D3134,2)),'Fed. Agency Identifier Table'!A$2:C$63,3,FALSE)))),"",(IF(ISERROR(VLOOKUP((LEFT(D3134,2)),'Fed. Agency Identifier Table'!A$2:C$63,3,FALSE)),(VLOOKUP((LEFT(D3134,1)),'Fed. Agency Identifier Table'!A$2:C$63,3,FALSE)),(VLOOKUP((LEFT(D3134,2)),'Fed. Agency Identifier Table'!A$2:C$63,3,FALSE)))))</f>
        <v/>
      </c>
      <c r="I3134" s="150" t="str">
        <f>IF(ISNUMBER(SEARCH("*.unk*",D3134)),"Other Federal Awards",IF(ISERROR(VLOOKUP(D3134,'CFDA Program Titles Table'!A$2:C$2607,3,FALSE)),"",VLOOKUP(D3134,'CFDA Program Titles Table'!A$2:C$2607,3,FALSE)))</f>
        <v/>
      </c>
      <c r="J3134" s="70"/>
      <c r="K3134" s="70"/>
      <c r="L3134" s="2"/>
      <c r="M3134" s="10"/>
      <c r="N3134" s="10"/>
      <c r="S3134" s="106" t="str">
        <f>IFERROR(IF(J3134="Y", "Research And Development Programs Cluster:", VLOOKUP(D3134,'Cluster Info'!$A$2:$B$113,2,FALSE)), "Non Cluster:")</f>
        <v>Non Cluster:</v>
      </c>
      <c r="T3134" s="106">
        <f t="shared" si="240"/>
        <v>0</v>
      </c>
      <c r="U3134" s="106">
        <f t="shared" si="242"/>
        <v>0</v>
      </c>
      <c r="V3134" s="106">
        <f t="shared" si="243"/>
        <v>0</v>
      </c>
      <c r="W3134" s="119">
        <f t="shared" si="241"/>
        <v>0</v>
      </c>
      <c r="X3134" s="106">
        <f t="shared" si="244"/>
        <v>0</v>
      </c>
    </row>
    <row r="3135" spans="1:24" ht="14">
      <c r="A3135" s="198"/>
      <c r="D3135" s="1"/>
      <c r="E3135" s="1"/>
      <c r="F3135" s="187"/>
      <c r="G3135" s="187"/>
      <c r="H3135" s="80" t="str">
        <f>IF(ISERROR(IF(ISERROR(VLOOKUP((LEFT(D3135,2)),'Fed. Agency Identifier Table'!A$2:C$63,3,FALSE)),(VLOOKUP((LEFT(D3135,1)),'Fed. Agency Identifier Table'!A$2:C$63,3,FALSE)),(VLOOKUP((LEFT(D3135,2)),'Fed. Agency Identifier Table'!A$2:C$63,3,FALSE)))),"",(IF(ISERROR(VLOOKUP((LEFT(D3135,2)),'Fed. Agency Identifier Table'!A$2:C$63,3,FALSE)),(VLOOKUP((LEFT(D3135,1)),'Fed. Agency Identifier Table'!A$2:C$63,3,FALSE)),(VLOOKUP((LEFT(D3135,2)),'Fed. Agency Identifier Table'!A$2:C$63,3,FALSE)))))</f>
        <v/>
      </c>
      <c r="I3135" s="150" t="str">
        <f>IF(ISNUMBER(SEARCH("*.unk*",D3135)),"Other Federal Awards",IF(ISERROR(VLOOKUP(D3135,'CFDA Program Titles Table'!A$2:C$2607,3,FALSE)),"",VLOOKUP(D3135,'CFDA Program Titles Table'!A$2:C$2607,3,FALSE)))</f>
        <v/>
      </c>
      <c r="J3135" s="70"/>
      <c r="K3135" s="70"/>
      <c r="L3135" s="2"/>
      <c r="M3135" s="10"/>
      <c r="N3135" s="10"/>
      <c r="S3135" s="106" t="str">
        <f>IFERROR(IF(J3135="Y", "Research And Development Programs Cluster:", VLOOKUP(D3135,'Cluster Info'!$A$2:$B$113,2,FALSE)), "Non Cluster:")</f>
        <v>Non Cluster:</v>
      </c>
      <c r="T3135" s="106">
        <f t="shared" si="240"/>
        <v>0</v>
      </c>
      <c r="U3135" s="106">
        <f t="shared" si="242"/>
        <v>0</v>
      </c>
      <c r="V3135" s="106">
        <f t="shared" si="243"/>
        <v>0</v>
      </c>
      <c r="W3135" s="119">
        <f t="shared" si="241"/>
        <v>0</v>
      </c>
      <c r="X3135" s="106">
        <f t="shared" si="244"/>
        <v>0</v>
      </c>
    </row>
    <row r="3136" spans="1:24" ht="14">
      <c r="A3136" s="198"/>
      <c r="D3136" s="1"/>
      <c r="E3136" s="1"/>
      <c r="F3136" s="187"/>
      <c r="G3136" s="187"/>
      <c r="H3136" s="80" t="str">
        <f>IF(ISERROR(IF(ISERROR(VLOOKUP((LEFT(D3136,2)),'Fed. Agency Identifier Table'!A$2:C$63,3,FALSE)),(VLOOKUP((LEFT(D3136,1)),'Fed. Agency Identifier Table'!A$2:C$63,3,FALSE)),(VLOOKUP((LEFT(D3136,2)),'Fed. Agency Identifier Table'!A$2:C$63,3,FALSE)))),"",(IF(ISERROR(VLOOKUP((LEFT(D3136,2)),'Fed. Agency Identifier Table'!A$2:C$63,3,FALSE)),(VLOOKUP((LEFT(D3136,1)),'Fed. Agency Identifier Table'!A$2:C$63,3,FALSE)),(VLOOKUP((LEFT(D3136,2)),'Fed. Agency Identifier Table'!A$2:C$63,3,FALSE)))))</f>
        <v/>
      </c>
      <c r="I3136" s="150" t="str">
        <f>IF(ISNUMBER(SEARCH("*.unk*",D3136)),"Other Federal Awards",IF(ISERROR(VLOOKUP(D3136,'CFDA Program Titles Table'!A$2:C$2607,3,FALSE)),"",VLOOKUP(D3136,'CFDA Program Titles Table'!A$2:C$2607,3,FALSE)))</f>
        <v/>
      </c>
      <c r="J3136" s="70"/>
      <c r="K3136" s="70"/>
      <c r="L3136" s="2"/>
      <c r="M3136" s="10"/>
      <c r="N3136" s="10"/>
      <c r="S3136" s="106" t="str">
        <f>IFERROR(IF(J3136="Y", "Research And Development Programs Cluster:", VLOOKUP(D3136,'Cluster Info'!$A$2:$B$113,2,FALSE)), "Non Cluster:")</f>
        <v>Non Cluster:</v>
      </c>
      <c r="T3136" s="106">
        <f t="shared" si="240"/>
        <v>0</v>
      </c>
      <c r="U3136" s="106">
        <f t="shared" si="242"/>
        <v>0</v>
      </c>
      <c r="V3136" s="106">
        <f t="shared" si="243"/>
        <v>0</v>
      </c>
      <c r="W3136" s="119">
        <f t="shared" si="241"/>
        <v>0</v>
      </c>
      <c r="X3136" s="106">
        <f t="shared" si="244"/>
        <v>0</v>
      </c>
    </row>
    <row r="3137" spans="1:24" ht="14">
      <c r="A3137" s="198"/>
      <c r="D3137" s="1"/>
      <c r="E3137" s="1"/>
      <c r="F3137" s="187"/>
      <c r="G3137" s="187"/>
      <c r="H3137" s="80" t="str">
        <f>IF(ISERROR(IF(ISERROR(VLOOKUP((LEFT(D3137,2)),'Fed. Agency Identifier Table'!A$2:C$63,3,FALSE)),(VLOOKUP((LEFT(D3137,1)),'Fed. Agency Identifier Table'!A$2:C$63,3,FALSE)),(VLOOKUP((LEFT(D3137,2)),'Fed. Agency Identifier Table'!A$2:C$63,3,FALSE)))),"",(IF(ISERROR(VLOOKUP((LEFT(D3137,2)),'Fed. Agency Identifier Table'!A$2:C$63,3,FALSE)),(VLOOKUP((LEFT(D3137,1)),'Fed. Agency Identifier Table'!A$2:C$63,3,FALSE)),(VLOOKUP((LEFT(D3137,2)),'Fed. Agency Identifier Table'!A$2:C$63,3,FALSE)))))</f>
        <v/>
      </c>
      <c r="I3137" s="150" t="str">
        <f>IF(ISNUMBER(SEARCH("*.unk*",D3137)),"Other Federal Awards",IF(ISERROR(VLOOKUP(D3137,'CFDA Program Titles Table'!A$2:C$2607,3,FALSE)),"",VLOOKUP(D3137,'CFDA Program Titles Table'!A$2:C$2607,3,FALSE)))</f>
        <v/>
      </c>
      <c r="J3137" s="70"/>
      <c r="K3137" s="70"/>
      <c r="L3137" s="2"/>
      <c r="M3137" s="10"/>
      <c r="N3137" s="10"/>
      <c r="S3137" s="106" t="str">
        <f>IFERROR(IF(J3137="Y", "Research And Development Programs Cluster:", VLOOKUP(D3137,'Cluster Info'!$A$2:$B$113,2,FALSE)), "Non Cluster:")</f>
        <v>Non Cluster:</v>
      </c>
      <c r="T3137" s="106">
        <f t="shared" si="240"/>
        <v>0</v>
      </c>
      <c r="U3137" s="106">
        <f t="shared" si="242"/>
        <v>0</v>
      </c>
      <c r="V3137" s="106">
        <f t="shared" si="243"/>
        <v>0</v>
      </c>
      <c r="W3137" s="119">
        <f t="shared" si="241"/>
        <v>0</v>
      </c>
      <c r="X3137" s="106">
        <f t="shared" si="244"/>
        <v>0</v>
      </c>
    </row>
    <row r="3138" spans="1:24" ht="14">
      <c r="A3138" s="198"/>
      <c r="D3138" s="1"/>
      <c r="E3138" s="1"/>
      <c r="F3138" s="187"/>
      <c r="G3138" s="187"/>
      <c r="H3138" s="80" t="str">
        <f>IF(ISERROR(IF(ISERROR(VLOOKUP((LEFT(D3138,2)),'Fed. Agency Identifier Table'!A$2:C$63,3,FALSE)),(VLOOKUP((LEFT(D3138,1)),'Fed. Agency Identifier Table'!A$2:C$63,3,FALSE)),(VLOOKUP((LEFT(D3138,2)),'Fed. Agency Identifier Table'!A$2:C$63,3,FALSE)))),"",(IF(ISERROR(VLOOKUP((LEFT(D3138,2)),'Fed. Agency Identifier Table'!A$2:C$63,3,FALSE)),(VLOOKUP((LEFT(D3138,1)),'Fed. Agency Identifier Table'!A$2:C$63,3,FALSE)),(VLOOKUP((LEFT(D3138,2)),'Fed. Agency Identifier Table'!A$2:C$63,3,FALSE)))))</f>
        <v/>
      </c>
      <c r="I3138" s="150" t="str">
        <f>IF(ISNUMBER(SEARCH("*.unk*",D3138)),"Other Federal Awards",IF(ISERROR(VLOOKUP(D3138,'CFDA Program Titles Table'!A$2:C$2607,3,FALSE)),"",VLOOKUP(D3138,'CFDA Program Titles Table'!A$2:C$2607,3,FALSE)))</f>
        <v/>
      </c>
      <c r="J3138" s="70"/>
      <c r="K3138" s="70"/>
      <c r="L3138" s="2"/>
      <c r="M3138" s="10"/>
      <c r="N3138" s="10"/>
      <c r="S3138" s="106" t="str">
        <f>IFERROR(IF(J3138="Y", "Research And Development Programs Cluster:", VLOOKUP(D3138,'Cluster Info'!$A$2:$B$113,2,FALSE)), "Non Cluster:")</f>
        <v>Non Cluster:</v>
      </c>
      <c r="T3138" s="106">
        <f t="shared" ref="T3138:T3201" si="245">IF(E3138="Y","ARRA - "&amp;N3138, N3138)</f>
        <v>0</v>
      </c>
      <c r="U3138" s="106">
        <f t="shared" si="242"/>
        <v>0</v>
      </c>
      <c r="V3138" s="106">
        <f t="shared" si="243"/>
        <v>0</v>
      </c>
      <c r="W3138" s="119">
        <f t="shared" ref="W3138:W3201" si="246">IF(AND(J3138="Y",I3138="Other Federal Awards"),(LEFT(D3138,2)&amp;".RD"),D3138)</f>
        <v>0</v>
      </c>
      <c r="X3138" s="106">
        <f t="shared" si="244"/>
        <v>0</v>
      </c>
    </row>
    <row r="3139" spans="1:24" ht="14">
      <c r="A3139" s="198"/>
      <c r="D3139" s="1"/>
      <c r="E3139" s="1"/>
      <c r="F3139" s="187"/>
      <c r="G3139" s="187"/>
      <c r="H3139" s="80" t="str">
        <f>IF(ISERROR(IF(ISERROR(VLOOKUP((LEFT(D3139,2)),'Fed. Agency Identifier Table'!A$2:C$63,3,FALSE)),(VLOOKUP((LEFT(D3139,1)),'Fed. Agency Identifier Table'!A$2:C$63,3,FALSE)),(VLOOKUP((LEFT(D3139,2)),'Fed. Agency Identifier Table'!A$2:C$63,3,FALSE)))),"",(IF(ISERROR(VLOOKUP((LEFT(D3139,2)),'Fed. Agency Identifier Table'!A$2:C$63,3,FALSE)),(VLOOKUP((LEFT(D3139,1)),'Fed. Agency Identifier Table'!A$2:C$63,3,FALSE)),(VLOOKUP((LEFT(D3139,2)),'Fed. Agency Identifier Table'!A$2:C$63,3,FALSE)))))</f>
        <v/>
      </c>
      <c r="I3139" s="150" t="str">
        <f>IF(ISNUMBER(SEARCH("*.unk*",D3139)),"Other Federal Awards",IF(ISERROR(VLOOKUP(D3139,'CFDA Program Titles Table'!A$2:C$2607,3,FALSE)),"",VLOOKUP(D3139,'CFDA Program Titles Table'!A$2:C$2607,3,FALSE)))</f>
        <v/>
      </c>
      <c r="J3139" s="70"/>
      <c r="K3139" s="70"/>
      <c r="L3139" s="2"/>
      <c r="M3139" s="10"/>
      <c r="N3139" s="10"/>
      <c r="S3139" s="106" t="str">
        <f>IFERROR(IF(J3139="Y", "Research And Development Programs Cluster:", VLOOKUP(D3139,'Cluster Info'!$A$2:$B$113,2,FALSE)), "Non Cluster:")</f>
        <v>Non Cluster:</v>
      </c>
      <c r="T3139" s="106">
        <f t="shared" si="245"/>
        <v>0</v>
      </c>
      <c r="U3139" s="106">
        <f t="shared" ref="U3139:U3202" si="247">IF(F3139="Y","COVID-19 - "&amp;N3139, N3139)</f>
        <v>0</v>
      </c>
      <c r="V3139" s="106">
        <f t="shared" ref="V3139:V3202" si="248">IF(G3139="Y","ARP - "&amp;N3139, N3139)</f>
        <v>0</v>
      </c>
      <c r="W3139" s="119">
        <f t="shared" si="246"/>
        <v>0</v>
      </c>
      <c r="X3139" s="106">
        <f t="shared" ref="X3139:X3202" si="249">O3139-P3139</f>
        <v>0</v>
      </c>
    </row>
    <row r="3140" spans="1:24" ht="14">
      <c r="A3140" s="198"/>
      <c r="D3140" s="1"/>
      <c r="E3140" s="1"/>
      <c r="F3140" s="187"/>
      <c r="G3140" s="187"/>
      <c r="H3140" s="80" t="str">
        <f>IF(ISERROR(IF(ISERROR(VLOOKUP((LEFT(D3140,2)),'Fed. Agency Identifier Table'!A$2:C$63,3,FALSE)),(VLOOKUP((LEFT(D3140,1)),'Fed. Agency Identifier Table'!A$2:C$63,3,FALSE)),(VLOOKUP((LEFT(D3140,2)),'Fed. Agency Identifier Table'!A$2:C$63,3,FALSE)))),"",(IF(ISERROR(VLOOKUP((LEFT(D3140,2)),'Fed. Agency Identifier Table'!A$2:C$63,3,FALSE)),(VLOOKUP((LEFT(D3140,1)),'Fed. Agency Identifier Table'!A$2:C$63,3,FALSE)),(VLOOKUP((LEFT(D3140,2)),'Fed. Agency Identifier Table'!A$2:C$63,3,FALSE)))))</f>
        <v/>
      </c>
      <c r="I3140" s="150" t="str">
        <f>IF(ISNUMBER(SEARCH("*.unk*",D3140)),"Other Federal Awards",IF(ISERROR(VLOOKUP(D3140,'CFDA Program Titles Table'!A$2:C$2607,3,FALSE)),"",VLOOKUP(D3140,'CFDA Program Titles Table'!A$2:C$2607,3,FALSE)))</f>
        <v/>
      </c>
      <c r="J3140" s="70"/>
      <c r="K3140" s="70"/>
      <c r="L3140" s="2"/>
      <c r="M3140" s="10"/>
      <c r="N3140" s="10"/>
      <c r="S3140" s="106" t="str">
        <f>IFERROR(IF(J3140="Y", "Research And Development Programs Cluster:", VLOOKUP(D3140,'Cluster Info'!$A$2:$B$113,2,FALSE)), "Non Cluster:")</f>
        <v>Non Cluster:</v>
      </c>
      <c r="T3140" s="106">
        <f t="shared" si="245"/>
        <v>0</v>
      </c>
      <c r="U3140" s="106">
        <f t="shared" si="247"/>
        <v>0</v>
      </c>
      <c r="V3140" s="106">
        <f t="shared" si="248"/>
        <v>0</v>
      </c>
      <c r="W3140" s="119">
        <f t="shared" si="246"/>
        <v>0</v>
      </c>
      <c r="X3140" s="106">
        <f t="shared" si="249"/>
        <v>0</v>
      </c>
    </row>
    <row r="3141" spans="1:24" ht="14">
      <c r="A3141" s="198"/>
      <c r="D3141" s="1"/>
      <c r="E3141" s="1"/>
      <c r="F3141" s="187"/>
      <c r="G3141" s="187"/>
      <c r="H3141" s="80" t="str">
        <f>IF(ISERROR(IF(ISERROR(VLOOKUP((LEFT(D3141,2)),'Fed. Agency Identifier Table'!A$2:C$63,3,FALSE)),(VLOOKUP((LEFT(D3141,1)),'Fed. Agency Identifier Table'!A$2:C$63,3,FALSE)),(VLOOKUP((LEFT(D3141,2)),'Fed. Agency Identifier Table'!A$2:C$63,3,FALSE)))),"",(IF(ISERROR(VLOOKUP((LEFT(D3141,2)),'Fed. Agency Identifier Table'!A$2:C$63,3,FALSE)),(VLOOKUP((LEFT(D3141,1)),'Fed. Agency Identifier Table'!A$2:C$63,3,FALSE)),(VLOOKUP((LEFT(D3141,2)),'Fed. Agency Identifier Table'!A$2:C$63,3,FALSE)))))</f>
        <v/>
      </c>
      <c r="I3141" s="150" t="str">
        <f>IF(ISNUMBER(SEARCH("*.unk*",D3141)),"Other Federal Awards",IF(ISERROR(VLOOKUP(D3141,'CFDA Program Titles Table'!A$2:C$2607,3,FALSE)),"",VLOOKUP(D3141,'CFDA Program Titles Table'!A$2:C$2607,3,FALSE)))</f>
        <v/>
      </c>
      <c r="J3141" s="70"/>
      <c r="K3141" s="70"/>
      <c r="L3141" s="2"/>
      <c r="M3141" s="10"/>
      <c r="N3141" s="10"/>
      <c r="S3141" s="106" t="str">
        <f>IFERROR(IF(J3141="Y", "Research And Development Programs Cluster:", VLOOKUP(D3141,'Cluster Info'!$A$2:$B$113,2,FALSE)), "Non Cluster:")</f>
        <v>Non Cluster:</v>
      </c>
      <c r="T3141" s="106">
        <f t="shared" si="245"/>
        <v>0</v>
      </c>
      <c r="U3141" s="106">
        <f t="shared" si="247"/>
        <v>0</v>
      </c>
      <c r="V3141" s="106">
        <f t="shared" si="248"/>
        <v>0</v>
      </c>
      <c r="W3141" s="119">
        <f t="shared" si="246"/>
        <v>0</v>
      </c>
      <c r="X3141" s="106">
        <f t="shared" si="249"/>
        <v>0</v>
      </c>
    </row>
    <row r="3142" spans="1:24" ht="14">
      <c r="A3142" s="198"/>
      <c r="D3142" s="1"/>
      <c r="E3142" s="1"/>
      <c r="F3142" s="187"/>
      <c r="G3142" s="187"/>
      <c r="H3142" s="80" t="str">
        <f>IF(ISERROR(IF(ISERROR(VLOOKUP((LEFT(D3142,2)),'Fed. Agency Identifier Table'!A$2:C$63,3,FALSE)),(VLOOKUP((LEFT(D3142,1)),'Fed. Agency Identifier Table'!A$2:C$63,3,FALSE)),(VLOOKUP((LEFT(D3142,2)),'Fed. Agency Identifier Table'!A$2:C$63,3,FALSE)))),"",(IF(ISERROR(VLOOKUP((LEFT(D3142,2)),'Fed. Agency Identifier Table'!A$2:C$63,3,FALSE)),(VLOOKUP((LEFT(D3142,1)),'Fed. Agency Identifier Table'!A$2:C$63,3,FALSE)),(VLOOKUP((LEFT(D3142,2)),'Fed. Agency Identifier Table'!A$2:C$63,3,FALSE)))))</f>
        <v/>
      </c>
      <c r="I3142" s="150" t="str">
        <f>IF(ISNUMBER(SEARCH("*.unk*",D3142)),"Other Federal Awards",IF(ISERROR(VLOOKUP(D3142,'CFDA Program Titles Table'!A$2:C$2607,3,FALSE)),"",VLOOKUP(D3142,'CFDA Program Titles Table'!A$2:C$2607,3,FALSE)))</f>
        <v/>
      </c>
      <c r="J3142" s="70"/>
      <c r="K3142" s="70"/>
      <c r="L3142" s="2"/>
      <c r="M3142" s="10"/>
      <c r="N3142" s="10"/>
      <c r="S3142" s="106" t="str">
        <f>IFERROR(IF(J3142="Y", "Research And Development Programs Cluster:", VLOOKUP(D3142,'Cluster Info'!$A$2:$B$113,2,FALSE)), "Non Cluster:")</f>
        <v>Non Cluster:</v>
      </c>
      <c r="T3142" s="106">
        <f t="shared" si="245"/>
        <v>0</v>
      </c>
      <c r="U3142" s="106">
        <f t="shared" si="247"/>
        <v>0</v>
      </c>
      <c r="V3142" s="106">
        <f t="shared" si="248"/>
        <v>0</v>
      </c>
      <c r="W3142" s="119">
        <f t="shared" si="246"/>
        <v>0</v>
      </c>
      <c r="X3142" s="106">
        <f t="shared" si="249"/>
        <v>0</v>
      </c>
    </row>
    <row r="3143" spans="1:24" ht="14">
      <c r="A3143" s="198"/>
      <c r="D3143" s="1"/>
      <c r="E3143" s="1"/>
      <c r="F3143" s="187"/>
      <c r="G3143" s="187"/>
      <c r="H3143" s="80" t="str">
        <f>IF(ISERROR(IF(ISERROR(VLOOKUP((LEFT(D3143,2)),'Fed. Agency Identifier Table'!A$2:C$63,3,FALSE)),(VLOOKUP((LEFT(D3143,1)),'Fed. Agency Identifier Table'!A$2:C$63,3,FALSE)),(VLOOKUP((LEFT(D3143,2)),'Fed. Agency Identifier Table'!A$2:C$63,3,FALSE)))),"",(IF(ISERROR(VLOOKUP((LEFT(D3143,2)),'Fed. Agency Identifier Table'!A$2:C$63,3,FALSE)),(VLOOKUP((LEFT(D3143,1)),'Fed. Agency Identifier Table'!A$2:C$63,3,FALSE)),(VLOOKUP((LEFT(D3143,2)),'Fed. Agency Identifier Table'!A$2:C$63,3,FALSE)))))</f>
        <v/>
      </c>
      <c r="I3143" s="150" t="str">
        <f>IF(ISNUMBER(SEARCH("*.unk*",D3143)),"Other Federal Awards",IF(ISERROR(VLOOKUP(D3143,'CFDA Program Titles Table'!A$2:C$2607,3,FALSE)),"",VLOOKUP(D3143,'CFDA Program Titles Table'!A$2:C$2607,3,FALSE)))</f>
        <v/>
      </c>
      <c r="J3143" s="70"/>
      <c r="K3143" s="70"/>
      <c r="L3143" s="2"/>
      <c r="M3143" s="10"/>
      <c r="N3143" s="10"/>
      <c r="S3143" s="106" t="str">
        <f>IFERROR(IF(J3143="Y", "Research And Development Programs Cluster:", VLOOKUP(D3143,'Cluster Info'!$A$2:$B$113,2,FALSE)), "Non Cluster:")</f>
        <v>Non Cluster:</v>
      </c>
      <c r="T3143" s="106">
        <f t="shared" si="245"/>
        <v>0</v>
      </c>
      <c r="U3143" s="106">
        <f t="shared" si="247"/>
        <v>0</v>
      </c>
      <c r="V3143" s="106">
        <f t="shared" si="248"/>
        <v>0</v>
      </c>
      <c r="W3143" s="119">
        <f t="shared" si="246"/>
        <v>0</v>
      </c>
      <c r="X3143" s="106">
        <f t="shared" si="249"/>
        <v>0</v>
      </c>
    </row>
    <row r="3144" spans="1:24" ht="14">
      <c r="A3144" s="198"/>
      <c r="D3144" s="1"/>
      <c r="E3144" s="1"/>
      <c r="F3144" s="187"/>
      <c r="G3144" s="187"/>
      <c r="H3144" s="80" t="str">
        <f>IF(ISERROR(IF(ISERROR(VLOOKUP((LEFT(D3144,2)),'Fed. Agency Identifier Table'!A$2:C$63,3,FALSE)),(VLOOKUP((LEFT(D3144,1)),'Fed. Agency Identifier Table'!A$2:C$63,3,FALSE)),(VLOOKUP((LEFT(D3144,2)),'Fed. Agency Identifier Table'!A$2:C$63,3,FALSE)))),"",(IF(ISERROR(VLOOKUP((LEFT(D3144,2)),'Fed. Agency Identifier Table'!A$2:C$63,3,FALSE)),(VLOOKUP((LEFT(D3144,1)),'Fed. Agency Identifier Table'!A$2:C$63,3,FALSE)),(VLOOKUP((LEFT(D3144,2)),'Fed. Agency Identifier Table'!A$2:C$63,3,FALSE)))))</f>
        <v/>
      </c>
      <c r="I3144" s="150" t="str">
        <f>IF(ISNUMBER(SEARCH("*.unk*",D3144)),"Other Federal Awards",IF(ISERROR(VLOOKUP(D3144,'CFDA Program Titles Table'!A$2:C$2607,3,FALSE)),"",VLOOKUP(D3144,'CFDA Program Titles Table'!A$2:C$2607,3,FALSE)))</f>
        <v/>
      </c>
      <c r="J3144" s="70"/>
      <c r="K3144" s="70"/>
      <c r="L3144" s="2"/>
      <c r="M3144" s="10"/>
      <c r="N3144" s="10"/>
      <c r="S3144" s="106" t="str">
        <f>IFERROR(IF(J3144="Y", "Research And Development Programs Cluster:", VLOOKUP(D3144,'Cluster Info'!$A$2:$B$113,2,FALSE)), "Non Cluster:")</f>
        <v>Non Cluster:</v>
      </c>
      <c r="T3144" s="106">
        <f t="shared" si="245"/>
        <v>0</v>
      </c>
      <c r="U3144" s="106">
        <f t="shared" si="247"/>
        <v>0</v>
      </c>
      <c r="V3144" s="106">
        <f t="shared" si="248"/>
        <v>0</v>
      </c>
      <c r="W3144" s="119">
        <f t="shared" si="246"/>
        <v>0</v>
      </c>
      <c r="X3144" s="106">
        <f t="shared" si="249"/>
        <v>0</v>
      </c>
    </row>
    <row r="3145" spans="1:24" ht="14">
      <c r="A3145" s="198"/>
      <c r="D3145" s="1"/>
      <c r="E3145" s="1"/>
      <c r="F3145" s="187"/>
      <c r="G3145" s="187"/>
      <c r="H3145" s="80" t="str">
        <f>IF(ISERROR(IF(ISERROR(VLOOKUP((LEFT(D3145,2)),'Fed. Agency Identifier Table'!A$2:C$63,3,FALSE)),(VLOOKUP((LEFT(D3145,1)),'Fed. Agency Identifier Table'!A$2:C$63,3,FALSE)),(VLOOKUP((LEFT(D3145,2)),'Fed. Agency Identifier Table'!A$2:C$63,3,FALSE)))),"",(IF(ISERROR(VLOOKUP((LEFT(D3145,2)),'Fed. Agency Identifier Table'!A$2:C$63,3,FALSE)),(VLOOKUP((LEFT(D3145,1)),'Fed. Agency Identifier Table'!A$2:C$63,3,FALSE)),(VLOOKUP((LEFT(D3145,2)),'Fed. Agency Identifier Table'!A$2:C$63,3,FALSE)))))</f>
        <v/>
      </c>
      <c r="I3145" s="150" t="str">
        <f>IF(ISNUMBER(SEARCH("*.unk*",D3145)),"Other Federal Awards",IF(ISERROR(VLOOKUP(D3145,'CFDA Program Titles Table'!A$2:C$2607,3,FALSE)),"",VLOOKUP(D3145,'CFDA Program Titles Table'!A$2:C$2607,3,FALSE)))</f>
        <v/>
      </c>
      <c r="J3145" s="70"/>
      <c r="K3145" s="70"/>
      <c r="L3145" s="2"/>
      <c r="M3145" s="10"/>
      <c r="N3145" s="10"/>
      <c r="S3145" s="106" t="str">
        <f>IFERROR(IF(J3145="Y", "Research And Development Programs Cluster:", VLOOKUP(D3145,'Cluster Info'!$A$2:$B$113,2,FALSE)), "Non Cluster:")</f>
        <v>Non Cluster:</v>
      </c>
      <c r="T3145" s="106">
        <f t="shared" si="245"/>
        <v>0</v>
      </c>
      <c r="U3145" s="106">
        <f t="shared" si="247"/>
        <v>0</v>
      </c>
      <c r="V3145" s="106">
        <f t="shared" si="248"/>
        <v>0</v>
      </c>
      <c r="W3145" s="119">
        <f t="shared" si="246"/>
        <v>0</v>
      </c>
      <c r="X3145" s="106">
        <f t="shared" si="249"/>
        <v>0</v>
      </c>
    </row>
    <row r="3146" spans="1:24" ht="14">
      <c r="A3146" s="198"/>
      <c r="D3146" s="1"/>
      <c r="E3146" s="1"/>
      <c r="F3146" s="187"/>
      <c r="G3146" s="187"/>
      <c r="H3146" s="80" t="str">
        <f>IF(ISERROR(IF(ISERROR(VLOOKUP((LEFT(D3146,2)),'Fed. Agency Identifier Table'!A$2:C$63,3,FALSE)),(VLOOKUP((LEFT(D3146,1)),'Fed. Agency Identifier Table'!A$2:C$63,3,FALSE)),(VLOOKUP((LEFT(D3146,2)),'Fed. Agency Identifier Table'!A$2:C$63,3,FALSE)))),"",(IF(ISERROR(VLOOKUP((LEFT(D3146,2)),'Fed. Agency Identifier Table'!A$2:C$63,3,FALSE)),(VLOOKUP((LEFT(D3146,1)),'Fed. Agency Identifier Table'!A$2:C$63,3,FALSE)),(VLOOKUP((LEFT(D3146,2)),'Fed. Agency Identifier Table'!A$2:C$63,3,FALSE)))))</f>
        <v/>
      </c>
      <c r="I3146" s="150" t="str">
        <f>IF(ISNUMBER(SEARCH("*.unk*",D3146)),"Other Federal Awards",IF(ISERROR(VLOOKUP(D3146,'CFDA Program Titles Table'!A$2:C$2607,3,FALSE)),"",VLOOKUP(D3146,'CFDA Program Titles Table'!A$2:C$2607,3,FALSE)))</f>
        <v/>
      </c>
      <c r="J3146" s="70"/>
      <c r="K3146" s="70"/>
      <c r="L3146" s="2"/>
      <c r="M3146" s="10"/>
      <c r="N3146" s="10"/>
      <c r="S3146" s="106" t="str">
        <f>IFERROR(IF(J3146="Y", "Research And Development Programs Cluster:", VLOOKUP(D3146,'Cluster Info'!$A$2:$B$113,2,FALSE)), "Non Cluster:")</f>
        <v>Non Cluster:</v>
      </c>
      <c r="T3146" s="106">
        <f t="shared" si="245"/>
        <v>0</v>
      </c>
      <c r="U3146" s="106">
        <f t="shared" si="247"/>
        <v>0</v>
      </c>
      <c r="V3146" s="106">
        <f t="shared" si="248"/>
        <v>0</v>
      </c>
      <c r="W3146" s="119">
        <f t="shared" si="246"/>
        <v>0</v>
      </c>
      <c r="X3146" s="106">
        <f t="shared" si="249"/>
        <v>0</v>
      </c>
    </row>
    <row r="3147" spans="1:24" ht="14">
      <c r="A3147" s="198"/>
      <c r="D3147" s="1"/>
      <c r="E3147" s="1"/>
      <c r="F3147" s="187"/>
      <c r="G3147" s="187"/>
      <c r="H3147" s="80" t="str">
        <f>IF(ISERROR(IF(ISERROR(VLOOKUP((LEFT(D3147,2)),'Fed. Agency Identifier Table'!A$2:C$63,3,FALSE)),(VLOOKUP((LEFT(D3147,1)),'Fed. Agency Identifier Table'!A$2:C$63,3,FALSE)),(VLOOKUP((LEFT(D3147,2)),'Fed. Agency Identifier Table'!A$2:C$63,3,FALSE)))),"",(IF(ISERROR(VLOOKUP((LEFT(D3147,2)),'Fed. Agency Identifier Table'!A$2:C$63,3,FALSE)),(VLOOKUP((LEFT(D3147,1)),'Fed. Agency Identifier Table'!A$2:C$63,3,FALSE)),(VLOOKUP((LEFT(D3147,2)),'Fed. Agency Identifier Table'!A$2:C$63,3,FALSE)))))</f>
        <v/>
      </c>
      <c r="I3147" s="150" t="str">
        <f>IF(ISNUMBER(SEARCH("*.unk*",D3147)),"Other Federal Awards",IF(ISERROR(VLOOKUP(D3147,'CFDA Program Titles Table'!A$2:C$2607,3,FALSE)),"",VLOOKUP(D3147,'CFDA Program Titles Table'!A$2:C$2607,3,FALSE)))</f>
        <v/>
      </c>
      <c r="J3147" s="70"/>
      <c r="K3147" s="70"/>
      <c r="L3147" s="2"/>
      <c r="M3147" s="10"/>
      <c r="N3147" s="10"/>
      <c r="S3147" s="106" t="str">
        <f>IFERROR(IF(J3147="Y", "Research And Development Programs Cluster:", VLOOKUP(D3147,'Cluster Info'!$A$2:$B$113,2,FALSE)), "Non Cluster:")</f>
        <v>Non Cluster:</v>
      </c>
      <c r="T3147" s="106">
        <f t="shared" si="245"/>
        <v>0</v>
      </c>
      <c r="U3147" s="106">
        <f t="shared" si="247"/>
        <v>0</v>
      </c>
      <c r="V3147" s="106">
        <f t="shared" si="248"/>
        <v>0</v>
      </c>
      <c r="W3147" s="119">
        <f t="shared" si="246"/>
        <v>0</v>
      </c>
      <c r="X3147" s="106">
        <f t="shared" si="249"/>
        <v>0</v>
      </c>
    </row>
    <row r="3148" spans="1:24" ht="14">
      <c r="A3148" s="198"/>
      <c r="D3148" s="1"/>
      <c r="E3148" s="1"/>
      <c r="F3148" s="187"/>
      <c r="G3148" s="187"/>
      <c r="H3148" s="80" t="str">
        <f>IF(ISERROR(IF(ISERROR(VLOOKUP((LEFT(D3148,2)),'Fed. Agency Identifier Table'!A$2:C$63,3,FALSE)),(VLOOKUP((LEFT(D3148,1)),'Fed. Agency Identifier Table'!A$2:C$63,3,FALSE)),(VLOOKUP((LEFT(D3148,2)),'Fed. Agency Identifier Table'!A$2:C$63,3,FALSE)))),"",(IF(ISERROR(VLOOKUP((LEFT(D3148,2)),'Fed. Agency Identifier Table'!A$2:C$63,3,FALSE)),(VLOOKUP((LEFT(D3148,1)),'Fed. Agency Identifier Table'!A$2:C$63,3,FALSE)),(VLOOKUP((LEFT(D3148,2)),'Fed. Agency Identifier Table'!A$2:C$63,3,FALSE)))))</f>
        <v/>
      </c>
      <c r="I3148" s="150" t="str">
        <f>IF(ISNUMBER(SEARCH("*.unk*",D3148)),"Other Federal Awards",IF(ISERROR(VLOOKUP(D3148,'CFDA Program Titles Table'!A$2:C$2607,3,FALSE)),"",VLOOKUP(D3148,'CFDA Program Titles Table'!A$2:C$2607,3,FALSE)))</f>
        <v/>
      </c>
      <c r="J3148" s="70"/>
      <c r="K3148" s="70"/>
      <c r="L3148" s="2"/>
      <c r="M3148" s="10"/>
      <c r="N3148" s="10"/>
      <c r="S3148" s="106" t="str">
        <f>IFERROR(IF(J3148="Y", "Research And Development Programs Cluster:", VLOOKUP(D3148,'Cluster Info'!$A$2:$B$113,2,FALSE)), "Non Cluster:")</f>
        <v>Non Cluster:</v>
      </c>
      <c r="T3148" s="106">
        <f t="shared" si="245"/>
        <v>0</v>
      </c>
      <c r="U3148" s="106">
        <f t="shared" si="247"/>
        <v>0</v>
      </c>
      <c r="V3148" s="106">
        <f t="shared" si="248"/>
        <v>0</v>
      </c>
      <c r="W3148" s="119">
        <f t="shared" si="246"/>
        <v>0</v>
      </c>
      <c r="X3148" s="106">
        <f t="shared" si="249"/>
        <v>0</v>
      </c>
    </row>
    <row r="3149" spans="1:24" ht="14">
      <c r="A3149" s="198"/>
      <c r="D3149" s="1"/>
      <c r="E3149" s="1"/>
      <c r="F3149" s="187"/>
      <c r="G3149" s="187"/>
      <c r="H3149" s="80" t="str">
        <f>IF(ISERROR(IF(ISERROR(VLOOKUP((LEFT(D3149,2)),'Fed. Agency Identifier Table'!A$2:C$63,3,FALSE)),(VLOOKUP((LEFT(D3149,1)),'Fed. Agency Identifier Table'!A$2:C$63,3,FALSE)),(VLOOKUP((LEFT(D3149,2)),'Fed. Agency Identifier Table'!A$2:C$63,3,FALSE)))),"",(IF(ISERROR(VLOOKUP((LEFT(D3149,2)),'Fed. Agency Identifier Table'!A$2:C$63,3,FALSE)),(VLOOKUP((LEFT(D3149,1)),'Fed. Agency Identifier Table'!A$2:C$63,3,FALSE)),(VLOOKUP((LEFT(D3149,2)),'Fed. Agency Identifier Table'!A$2:C$63,3,FALSE)))))</f>
        <v/>
      </c>
      <c r="I3149" s="150" t="str">
        <f>IF(ISNUMBER(SEARCH("*.unk*",D3149)),"Other Federal Awards",IF(ISERROR(VLOOKUP(D3149,'CFDA Program Titles Table'!A$2:C$2607,3,FALSE)),"",VLOOKUP(D3149,'CFDA Program Titles Table'!A$2:C$2607,3,FALSE)))</f>
        <v/>
      </c>
      <c r="J3149" s="70"/>
      <c r="K3149" s="70"/>
      <c r="L3149" s="2"/>
      <c r="M3149" s="10"/>
      <c r="N3149" s="10"/>
      <c r="S3149" s="106" t="str">
        <f>IFERROR(IF(J3149="Y", "Research And Development Programs Cluster:", VLOOKUP(D3149,'Cluster Info'!$A$2:$B$113,2,FALSE)), "Non Cluster:")</f>
        <v>Non Cluster:</v>
      </c>
      <c r="T3149" s="106">
        <f t="shared" si="245"/>
        <v>0</v>
      </c>
      <c r="U3149" s="106">
        <f t="shared" si="247"/>
        <v>0</v>
      </c>
      <c r="V3149" s="106">
        <f t="shared" si="248"/>
        <v>0</v>
      </c>
      <c r="W3149" s="119">
        <f t="shared" si="246"/>
        <v>0</v>
      </c>
      <c r="X3149" s="106">
        <f t="shared" si="249"/>
        <v>0</v>
      </c>
    </row>
    <row r="3150" spans="1:24" ht="14">
      <c r="A3150" s="198"/>
      <c r="D3150" s="1"/>
      <c r="E3150" s="1"/>
      <c r="F3150" s="187"/>
      <c r="G3150" s="187"/>
      <c r="H3150" s="80" t="str">
        <f>IF(ISERROR(IF(ISERROR(VLOOKUP((LEFT(D3150,2)),'Fed. Agency Identifier Table'!A$2:C$63,3,FALSE)),(VLOOKUP((LEFT(D3150,1)),'Fed. Agency Identifier Table'!A$2:C$63,3,FALSE)),(VLOOKUP((LEFT(D3150,2)),'Fed. Agency Identifier Table'!A$2:C$63,3,FALSE)))),"",(IF(ISERROR(VLOOKUP((LEFT(D3150,2)),'Fed. Agency Identifier Table'!A$2:C$63,3,FALSE)),(VLOOKUP((LEFT(D3150,1)),'Fed. Agency Identifier Table'!A$2:C$63,3,FALSE)),(VLOOKUP((LEFT(D3150,2)),'Fed. Agency Identifier Table'!A$2:C$63,3,FALSE)))))</f>
        <v/>
      </c>
      <c r="I3150" s="150" t="str">
        <f>IF(ISNUMBER(SEARCH("*.unk*",D3150)),"Other Federal Awards",IF(ISERROR(VLOOKUP(D3150,'CFDA Program Titles Table'!A$2:C$2607,3,FALSE)),"",VLOOKUP(D3150,'CFDA Program Titles Table'!A$2:C$2607,3,FALSE)))</f>
        <v/>
      </c>
      <c r="J3150" s="70"/>
      <c r="K3150" s="70"/>
      <c r="L3150" s="2"/>
      <c r="M3150" s="10"/>
      <c r="N3150" s="10"/>
      <c r="S3150" s="106" t="str">
        <f>IFERROR(IF(J3150="Y", "Research And Development Programs Cluster:", VLOOKUP(D3150,'Cluster Info'!$A$2:$B$113,2,FALSE)), "Non Cluster:")</f>
        <v>Non Cluster:</v>
      </c>
      <c r="T3150" s="106">
        <f t="shared" si="245"/>
        <v>0</v>
      </c>
      <c r="U3150" s="106">
        <f t="shared" si="247"/>
        <v>0</v>
      </c>
      <c r="V3150" s="106">
        <f t="shared" si="248"/>
        <v>0</v>
      </c>
      <c r="W3150" s="119">
        <f t="shared" si="246"/>
        <v>0</v>
      </c>
      <c r="X3150" s="106">
        <f t="shared" si="249"/>
        <v>0</v>
      </c>
    </row>
    <row r="3151" spans="1:24" ht="14">
      <c r="A3151" s="198"/>
      <c r="D3151" s="1"/>
      <c r="E3151" s="1"/>
      <c r="F3151" s="187"/>
      <c r="G3151" s="187"/>
      <c r="H3151" s="80" t="str">
        <f>IF(ISERROR(IF(ISERROR(VLOOKUP((LEFT(D3151,2)),'Fed. Agency Identifier Table'!A$2:C$63,3,FALSE)),(VLOOKUP((LEFT(D3151,1)),'Fed. Agency Identifier Table'!A$2:C$63,3,FALSE)),(VLOOKUP((LEFT(D3151,2)),'Fed. Agency Identifier Table'!A$2:C$63,3,FALSE)))),"",(IF(ISERROR(VLOOKUP((LEFT(D3151,2)),'Fed. Agency Identifier Table'!A$2:C$63,3,FALSE)),(VLOOKUP((LEFT(D3151,1)),'Fed. Agency Identifier Table'!A$2:C$63,3,FALSE)),(VLOOKUP((LEFT(D3151,2)),'Fed. Agency Identifier Table'!A$2:C$63,3,FALSE)))))</f>
        <v/>
      </c>
      <c r="I3151" s="150" t="str">
        <f>IF(ISNUMBER(SEARCH("*.unk*",D3151)),"Other Federal Awards",IF(ISERROR(VLOOKUP(D3151,'CFDA Program Titles Table'!A$2:C$2607,3,FALSE)),"",VLOOKUP(D3151,'CFDA Program Titles Table'!A$2:C$2607,3,FALSE)))</f>
        <v/>
      </c>
      <c r="J3151" s="70"/>
      <c r="K3151" s="70"/>
      <c r="L3151" s="2"/>
      <c r="M3151" s="10"/>
      <c r="N3151" s="10"/>
      <c r="S3151" s="106" t="str">
        <f>IFERROR(IF(J3151="Y", "Research And Development Programs Cluster:", VLOOKUP(D3151,'Cluster Info'!$A$2:$B$113,2,FALSE)), "Non Cluster:")</f>
        <v>Non Cluster:</v>
      </c>
      <c r="T3151" s="106">
        <f t="shared" si="245"/>
        <v>0</v>
      </c>
      <c r="U3151" s="106">
        <f t="shared" si="247"/>
        <v>0</v>
      </c>
      <c r="V3151" s="106">
        <f t="shared" si="248"/>
        <v>0</v>
      </c>
      <c r="W3151" s="119">
        <f t="shared" si="246"/>
        <v>0</v>
      </c>
      <c r="X3151" s="106">
        <f t="shared" si="249"/>
        <v>0</v>
      </c>
    </row>
    <row r="3152" spans="1:24" ht="14">
      <c r="A3152" s="198"/>
      <c r="D3152" s="1"/>
      <c r="E3152" s="1"/>
      <c r="F3152" s="187"/>
      <c r="G3152" s="187"/>
      <c r="H3152" s="80" t="str">
        <f>IF(ISERROR(IF(ISERROR(VLOOKUP((LEFT(D3152,2)),'Fed. Agency Identifier Table'!A$2:C$63,3,FALSE)),(VLOOKUP((LEFT(D3152,1)),'Fed. Agency Identifier Table'!A$2:C$63,3,FALSE)),(VLOOKUP((LEFT(D3152,2)),'Fed. Agency Identifier Table'!A$2:C$63,3,FALSE)))),"",(IF(ISERROR(VLOOKUP((LEFT(D3152,2)),'Fed. Agency Identifier Table'!A$2:C$63,3,FALSE)),(VLOOKUP((LEFT(D3152,1)),'Fed. Agency Identifier Table'!A$2:C$63,3,FALSE)),(VLOOKUP((LEFT(D3152,2)),'Fed. Agency Identifier Table'!A$2:C$63,3,FALSE)))))</f>
        <v/>
      </c>
      <c r="I3152" s="150" t="str">
        <f>IF(ISNUMBER(SEARCH("*.unk*",D3152)),"Other Federal Awards",IF(ISERROR(VLOOKUP(D3152,'CFDA Program Titles Table'!A$2:C$2607,3,FALSE)),"",VLOOKUP(D3152,'CFDA Program Titles Table'!A$2:C$2607,3,FALSE)))</f>
        <v/>
      </c>
      <c r="J3152" s="70"/>
      <c r="K3152" s="70"/>
      <c r="L3152" s="2"/>
      <c r="M3152" s="10"/>
      <c r="N3152" s="10"/>
      <c r="S3152" s="106" t="str">
        <f>IFERROR(IF(J3152="Y", "Research And Development Programs Cluster:", VLOOKUP(D3152,'Cluster Info'!$A$2:$B$113,2,FALSE)), "Non Cluster:")</f>
        <v>Non Cluster:</v>
      </c>
      <c r="T3152" s="106">
        <f t="shared" si="245"/>
        <v>0</v>
      </c>
      <c r="U3152" s="106">
        <f t="shared" si="247"/>
        <v>0</v>
      </c>
      <c r="V3152" s="106">
        <f t="shared" si="248"/>
        <v>0</v>
      </c>
      <c r="W3152" s="119">
        <f t="shared" si="246"/>
        <v>0</v>
      </c>
      <c r="X3152" s="106">
        <f t="shared" si="249"/>
        <v>0</v>
      </c>
    </row>
    <row r="3153" spans="1:24" ht="14">
      <c r="A3153" s="198"/>
      <c r="D3153" s="1"/>
      <c r="E3153" s="1"/>
      <c r="F3153" s="187"/>
      <c r="G3153" s="187"/>
      <c r="H3153" s="80" t="str">
        <f>IF(ISERROR(IF(ISERROR(VLOOKUP((LEFT(D3153,2)),'Fed. Agency Identifier Table'!A$2:C$63,3,FALSE)),(VLOOKUP((LEFT(D3153,1)),'Fed. Agency Identifier Table'!A$2:C$63,3,FALSE)),(VLOOKUP((LEFT(D3153,2)),'Fed. Agency Identifier Table'!A$2:C$63,3,FALSE)))),"",(IF(ISERROR(VLOOKUP((LEFT(D3153,2)),'Fed. Agency Identifier Table'!A$2:C$63,3,FALSE)),(VLOOKUP((LEFT(D3153,1)),'Fed. Agency Identifier Table'!A$2:C$63,3,FALSE)),(VLOOKUP((LEFT(D3153,2)),'Fed. Agency Identifier Table'!A$2:C$63,3,FALSE)))))</f>
        <v/>
      </c>
      <c r="I3153" s="150" t="str">
        <f>IF(ISNUMBER(SEARCH("*.unk*",D3153)),"Other Federal Awards",IF(ISERROR(VLOOKUP(D3153,'CFDA Program Titles Table'!A$2:C$2607,3,FALSE)),"",VLOOKUP(D3153,'CFDA Program Titles Table'!A$2:C$2607,3,FALSE)))</f>
        <v/>
      </c>
      <c r="J3153" s="70"/>
      <c r="K3153" s="70"/>
      <c r="L3153" s="2"/>
      <c r="M3153" s="10"/>
      <c r="N3153" s="10"/>
      <c r="S3153" s="106" t="str">
        <f>IFERROR(IF(J3153="Y", "Research And Development Programs Cluster:", VLOOKUP(D3153,'Cluster Info'!$A$2:$B$113,2,FALSE)), "Non Cluster:")</f>
        <v>Non Cluster:</v>
      </c>
      <c r="T3153" s="106">
        <f t="shared" si="245"/>
        <v>0</v>
      </c>
      <c r="U3153" s="106">
        <f t="shared" si="247"/>
        <v>0</v>
      </c>
      <c r="V3153" s="106">
        <f t="shared" si="248"/>
        <v>0</v>
      </c>
      <c r="W3153" s="119">
        <f t="shared" si="246"/>
        <v>0</v>
      </c>
      <c r="X3153" s="106">
        <f t="shared" si="249"/>
        <v>0</v>
      </c>
    </row>
    <row r="3154" spans="1:24" ht="14">
      <c r="A3154" s="198"/>
      <c r="D3154" s="1"/>
      <c r="E3154" s="1"/>
      <c r="F3154" s="187"/>
      <c r="G3154" s="187"/>
      <c r="H3154" s="80" t="str">
        <f>IF(ISERROR(IF(ISERROR(VLOOKUP((LEFT(D3154,2)),'Fed. Agency Identifier Table'!A$2:C$63,3,FALSE)),(VLOOKUP((LEFT(D3154,1)),'Fed. Agency Identifier Table'!A$2:C$63,3,FALSE)),(VLOOKUP((LEFT(D3154,2)),'Fed. Agency Identifier Table'!A$2:C$63,3,FALSE)))),"",(IF(ISERROR(VLOOKUP((LEFT(D3154,2)),'Fed. Agency Identifier Table'!A$2:C$63,3,FALSE)),(VLOOKUP((LEFT(D3154,1)),'Fed. Agency Identifier Table'!A$2:C$63,3,FALSE)),(VLOOKUP((LEFT(D3154,2)),'Fed. Agency Identifier Table'!A$2:C$63,3,FALSE)))))</f>
        <v/>
      </c>
      <c r="I3154" s="150" t="str">
        <f>IF(ISNUMBER(SEARCH("*.unk*",D3154)),"Other Federal Awards",IF(ISERROR(VLOOKUP(D3154,'CFDA Program Titles Table'!A$2:C$2607,3,FALSE)),"",VLOOKUP(D3154,'CFDA Program Titles Table'!A$2:C$2607,3,FALSE)))</f>
        <v/>
      </c>
      <c r="J3154" s="70"/>
      <c r="K3154" s="70"/>
      <c r="L3154" s="2"/>
      <c r="M3154" s="10"/>
      <c r="N3154" s="10"/>
      <c r="S3154" s="106" t="str">
        <f>IFERROR(IF(J3154="Y", "Research And Development Programs Cluster:", VLOOKUP(D3154,'Cluster Info'!$A$2:$B$113,2,FALSE)), "Non Cluster:")</f>
        <v>Non Cluster:</v>
      </c>
      <c r="T3154" s="106">
        <f t="shared" si="245"/>
        <v>0</v>
      </c>
      <c r="U3154" s="106">
        <f t="shared" si="247"/>
        <v>0</v>
      </c>
      <c r="V3154" s="106">
        <f t="shared" si="248"/>
        <v>0</v>
      </c>
      <c r="W3154" s="119">
        <f t="shared" si="246"/>
        <v>0</v>
      </c>
      <c r="X3154" s="106">
        <f t="shared" si="249"/>
        <v>0</v>
      </c>
    </row>
    <row r="3155" spans="1:24" ht="14">
      <c r="A3155" s="198"/>
      <c r="D3155" s="1"/>
      <c r="E3155" s="1"/>
      <c r="F3155" s="187"/>
      <c r="G3155" s="187"/>
      <c r="H3155" s="80" t="str">
        <f>IF(ISERROR(IF(ISERROR(VLOOKUP((LEFT(D3155,2)),'Fed. Agency Identifier Table'!A$2:C$63,3,FALSE)),(VLOOKUP((LEFT(D3155,1)),'Fed. Agency Identifier Table'!A$2:C$63,3,FALSE)),(VLOOKUP((LEFT(D3155,2)),'Fed. Agency Identifier Table'!A$2:C$63,3,FALSE)))),"",(IF(ISERROR(VLOOKUP((LEFT(D3155,2)),'Fed. Agency Identifier Table'!A$2:C$63,3,FALSE)),(VLOOKUP((LEFT(D3155,1)),'Fed. Agency Identifier Table'!A$2:C$63,3,FALSE)),(VLOOKUP((LEFT(D3155,2)),'Fed. Agency Identifier Table'!A$2:C$63,3,FALSE)))))</f>
        <v/>
      </c>
      <c r="I3155" s="150" t="str">
        <f>IF(ISNUMBER(SEARCH("*.unk*",D3155)),"Other Federal Awards",IF(ISERROR(VLOOKUP(D3155,'CFDA Program Titles Table'!A$2:C$2607,3,FALSE)),"",VLOOKUP(D3155,'CFDA Program Titles Table'!A$2:C$2607,3,FALSE)))</f>
        <v/>
      </c>
      <c r="J3155" s="70"/>
      <c r="K3155" s="70"/>
      <c r="L3155" s="2"/>
      <c r="M3155" s="10"/>
      <c r="N3155" s="10"/>
      <c r="S3155" s="106" t="str">
        <f>IFERROR(IF(J3155="Y", "Research And Development Programs Cluster:", VLOOKUP(D3155,'Cluster Info'!$A$2:$B$113,2,FALSE)), "Non Cluster:")</f>
        <v>Non Cluster:</v>
      </c>
      <c r="T3155" s="106">
        <f t="shared" si="245"/>
        <v>0</v>
      </c>
      <c r="U3155" s="106">
        <f t="shared" si="247"/>
        <v>0</v>
      </c>
      <c r="V3155" s="106">
        <f t="shared" si="248"/>
        <v>0</v>
      </c>
      <c r="W3155" s="119">
        <f t="shared" si="246"/>
        <v>0</v>
      </c>
      <c r="X3155" s="106">
        <f t="shared" si="249"/>
        <v>0</v>
      </c>
    </row>
    <row r="3156" spans="1:24" ht="14">
      <c r="A3156" s="198"/>
      <c r="D3156" s="1"/>
      <c r="E3156" s="1"/>
      <c r="F3156" s="187"/>
      <c r="G3156" s="187"/>
      <c r="H3156" s="80" t="str">
        <f>IF(ISERROR(IF(ISERROR(VLOOKUP((LEFT(D3156,2)),'Fed. Agency Identifier Table'!A$2:C$63,3,FALSE)),(VLOOKUP((LEFT(D3156,1)),'Fed. Agency Identifier Table'!A$2:C$63,3,FALSE)),(VLOOKUP((LEFT(D3156,2)),'Fed. Agency Identifier Table'!A$2:C$63,3,FALSE)))),"",(IF(ISERROR(VLOOKUP((LEFT(D3156,2)),'Fed. Agency Identifier Table'!A$2:C$63,3,FALSE)),(VLOOKUP((LEFT(D3156,1)),'Fed. Agency Identifier Table'!A$2:C$63,3,FALSE)),(VLOOKUP((LEFT(D3156,2)),'Fed. Agency Identifier Table'!A$2:C$63,3,FALSE)))))</f>
        <v/>
      </c>
      <c r="I3156" s="150" t="str">
        <f>IF(ISNUMBER(SEARCH("*.unk*",D3156)),"Other Federal Awards",IF(ISERROR(VLOOKUP(D3156,'CFDA Program Titles Table'!A$2:C$2607,3,FALSE)),"",VLOOKUP(D3156,'CFDA Program Titles Table'!A$2:C$2607,3,FALSE)))</f>
        <v/>
      </c>
      <c r="J3156" s="70"/>
      <c r="K3156" s="70"/>
      <c r="L3156" s="2"/>
      <c r="M3156" s="10"/>
      <c r="N3156" s="10"/>
      <c r="S3156" s="106" t="str">
        <f>IFERROR(IF(J3156="Y", "Research And Development Programs Cluster:", VLOOKUP(D3156,'Cluster Info'!$A$2:$B$113,2,FALSE)), "Non Cluster:")</f>
        <v>Non Cluster:</v>
      </c>
      <c r="T3156" s="106">
        <f t="shared" si="245"/>
        <v>0</v>
      </c>
      <c r="U3156" s="106">
        <f t="shared" si="247"/>
        <v>0</v>
      </c>
      <c r="V3156" s="106">
        <f t="shared" si="248"/>
        <v>0</v>
      </c>
      <c r="W3156" s="119">
        <f t="shared" si="246"/>
        <v>0</v>
      </c>
      <c r="X3156" s="106">
        <f t="shared" si="249"/>
        <v>0</v>
      </c>
    </row>
    <row r="3157" spans="1:24" ht="14">
      <c r="A3157" s="198"/>
      <c r="D3157" s="1"/>
      <c r="E3157" s="1"/>
      <c r="F3157" s="187"/>
      <c r="G3157" s="187"/>
      <c r="H3157" s="80" t="str">
        <f>IF(ISERROR(IF(ISERROR(VLOOKUP((LEFT(D3157,2)),'Fed. Agency Identifier Table'!A$2:C$63,3,FALSE)),(VLOOKUP((LEFT(D3157,1)),'Fed. Agency Identifier Table'!A$2:C$63,3,FALSE)),(VLOOKUP((LEFT(D3157,2)),'Fed. Agency Identifier Table'!A$2:C$63,3,FALSE)))),"",(IF(ISERROR(VLOOKUP((LEFT(D3157,2)),'Fed. Agency Identifier Table'!A$2:C$63,3,FALSE)),(VLOOKUP((LEFT(D3157,1)),'Fed. Agency Identifier Table'!A$2:C$63,3,FALSE)),(VLOOKUP((LEFT(D3157,2)),'Fed. Agency Identifier Table'!A$2:C$63,3,FALSE)))))</f>
        <v/>
      </c>
      <c r="I3157" s="150" t="str">
        <f>IF(ISNUMBER(SEARCH("*.unk*",D3157)),"Other Federal Awards",IF(ISERROR(VLOOKUP(D3157,'CFDA Program Titles Table'!A$2:C$2607,3,FALSE)),"",VLOOKUP(D3157,'CFDA Program Titles Table'!A$2:C$2607,3,FALSE)))</f>
        <v/>
      </c>
      <c r="J3157" s="70"/>
      <c r="K3157" s="70"/>
      <c r="L3157" s="2"/>
      <c r="M3157" s="10"/>
      <c r="N3157" s="10"/>
      <c r="S3157" s="106" t="str">
        <f>IFERROR(IF(J3157="Y", "Research And Development Programs Cluster:", VLOOKUP(D3157,'Cluster Info'!$A$2:$B$113,2,FALSE)), "Non Cluster:")</f>
        <v>Non Cluster:</v>
      </c>
      <c r="T3157" s="106">
        <f t="shared" si="245"/>
        <v>0</v>
      </c>
      <c r="U3157" s="106">
        <f t="shared" si="247"/>
        <v>0</v>
      </c>
      <c r="V3157" s="106">
        <f t="shared" si="248"/>
        <v>0</v>
      </c>
      <c r="W3157" s="119">
        <f t="shared" si="246"/>
        <v>0</v>
      </c>
      <c r="X3157" s="106">
        <f t="shared" si="249"/>
        <v>0</v>
      </c>
    </row>
    <row r="3158" spans="1:24" ht="14">
      <c r="A3158" s="198"/>
      <c r="D3158" s="1"/>
      <c r="E3158" s="1"/>
      <c r="F3158" s="187"/>
      <c r="G3158" s="187"/>
      <c r="H3158" s="80" t="str">
        <f>IF(ISERROR(IF(ISERROR(VLOOKUP((LEFT(D3158,2)),'Fed. Agency Identifier Table'!A$2:C$63,3,FALSE)),(VLOOKUP((LEFT(D3158,1)),'Fed. Agency Identifier Table'!A$2:C$63,3,FALSE)),(VLOOKUP((LEFT(D3158,2)),'Fed. Agency Identifier Table'!A$2:C$63,3,FALSE)))),"",(IF(ISERROR(VLOOKUP((LEFT(D3158,2)),'Fed. Agency Identifier Table'!A$2:C$63,3,FALSE)),(VLOOKUP((LEFT(D3158,1)),'Fed. Agency Identifier Table'!A$2:C$63,3,FALSE)),(VLOOKUP((LEFT(D3158,2)),'Fed. Agency Identifier Table'!A$2:C$63,3,FALSE)))))</f>
        <v/>
      </c>
      <c r="I3158" s="150" t="str">
        <f>IF(ISNUMBER(SEARCH("*.unk*",D3158)),"Other Federal Awards",IF(ISERROR(VLOOKUP(D3158,'CFDA Program Titles Table'!A$2:C$2607,3,FALSE)),"",VLOOKUP(D3158,'CFDA Program Titles Table'!A$2:C$2607,3,FALSE)))</f>
        <v/>
      </c>
      <c r="J3158" s="70"/>
      <c r="K3158" s="70"/>
      <c r="L3158" s="2"/>
      <c r="M3158" s="10"/>
      <c r="N3158" s="10"/>
      <c r="S3158" s="106" t="str">
        <f>IFERROR(IF(J3158="Y", "Research And Development Programs Cluster:", VLOOKUP(D3158,'Cluster Info'!$A$2:$B$113,2,FALSE)), "Non Cluster:")</f>
        <v>Non Cluster:</v>
      </c>
      <c r="T3158" s="106">
        <f t="shared" si="245"/>
        <v>0</v>
      </c>
      <c r="U3158" s="106">
        <f t="shared" si="247"/>
        <v>0</v>
      </c>
      <c r="V3158" s="106">
        <f t="shared" si="248"/>
        <v>0</v>
      </c>
      <c r="W3158" s="119">
        <f t="shared" si="246"/>
        <v>0</v>
      </c>
      <c r="X3158" s="106">
        <f t="shared" si="249"/>
        <v>0</v>
      </c>
    </row>
    <row r="3159" spans="1:24" ht="14">
      <c r="A3159" s="198"/>
      <c r="D3159" s="1"/>
      <c r="E3159" s="1"/>
      <c r="F3159" s="187"/>
      <c r="G3159" s="187"/>
      <c r="H3159" s="80" t="str">
        <f>IF(ISERROR(IF(ISERROR(VLOOKUP((LEFT(D3159,2)),'Fed. Agency Identifier Table'!A$2:C$63,3,FALSE)),(VLOOKUP((LEFT(D3159,1)),'Fed. Agency Identifier Table'!A$2:C$63,3,FALSE)),(VLOOKUP((LEFT(D3159,2)),'Fed. Agency Identifier Table'!A$2:C$63,3,FALSE)))),"",(IF(ISERROR(VLOOKUP((LEFT(D3159,2)),'Fed. Agency Identifier Table'!A$2:C$63,3,FALSE)),(VLOOKUP((LEFT(D3159,1)),'Fed. Agency Identifier Table'!A$2:C$63,3,FALSE)),(VLOOKUP((LEFT(D3159,2)),'Fed. Agency Identifier Table'!A$2:C$63,3,FALSE)))))</f>
        <v/>
      </c>
      <c r="I3159" s="150" t="str">
        <f>IF(ISNUMBER(SEARCH("*.unk*",D3159)),"Other Federal Awards",IF(ISERROR(VLOOKUP(D3159,'CFDA Program Titles Table'!A$2:C$2607,3,FALSE)),"",VLOOKUP(D3159,'CFDA Program Titles Table'!A$2:C$2607,3,FALSE)))</f>
        <v/>
      </c>
      <c r="J3159" s="70"/>
      <c r="K3159" s="70"/>
      <c r="L3159" s="2"/>
      <c r="M3159" s="10"/>
      <c r="N3159" s="10"/>
      <c r="S3159" s="106" t="str">
        <f>IFERROR(IF(J3159="Y", "Research And Development Programs Cluster:", VLOOKUP(D3159,'Cluster Info'!$A$2:$B$113,2,FALSE)), "Non Cluster:")</f>
        <v>Non Cluster:</v>
      </c>
      <c r="T3159" s="106">
        <f t="shared" si="245"/>
        <v>0</v>
      </c>
      <c r="U3159" s="106">
        <f t="shared" si="247"/>
        <v>0</v>
      </c>
      <c r="V3159" s="106">
        <f t="shared" si="248"/>
        <v>0</v>
      </c>
      <c r="W3159" s="119">
        <f t="shared" si="246"/>
        <v>0</v>
      </c>
      <c r="X3159" s="106">
        <f t="shared" si="249"/>
        <v>0</v>
      </c>
    </row>
    <row r="3160" spans="1:24" ht="14">
      <c r="A3160" s="198"/>
      <c r="D3160" s="1"/>
      <c r="E3160" s="1"/>
      <c r="F3160" s="187"/>
      <c r="G3160" s="187"/>
      <c r="H3160" s="80" t="str">
        <f>IF(ISERROR(IF(ISERROR(VLOOKUP((LEFT(D3160,2)),'Fed. Agency Identifier Table'!A$2:C$63,3,FALSE)),(VLOOKUP((LEFT(D3160,1)),'Fed. Agency Identifier Table'!A$2:C$63,3,FALSE)),(VLOOKUP((LEFT(D3160,2)),'Fed. Agency Identifier Table'!A$2:C$63,3,FALSE)))),"",(IF(ISERROR(VLOOKUP((LEFT(D3160,2)),'Fed. Agency Identifier Table'!A$2:C$63,3,FALSE)),(VLOOKUP((LEFT(D3160,1)),'Fed. Agency Identifier Table'!A$2:C$63,3,FALSE)),(VLOOKUP((LEFT(D3160,2)),'Fed. Agency Identifier Table'!A$2:C$63,3,FALSE)))))</f>
        <v/>
      </c>
      <c r="I3160" s="150" t="str">
        <f>IF(ISNUMBER(SEARCH("*.unk*",D3160)),"Other Federal Awards",IF(ISERROR(VLOOKUP(D3160,'CFDA Program Titles Table'!A$2:C$2607,3,FALSE)),"",VLOOKUP(D3160,'CFDA Program Titles Table'!A$2:C$2607,3,FALSE)))</f>
        <v/>
      </c>
      <c r="J3160" s="70"/>
      <c r="K3160" s="70"/>
      <c r="L3160" s="2"/>
      <c r="M3160" s="10"/>
      <c r="N3160" s="10"/>
      <c r="S3160" s="106" t="str">
        <f>IFERROR(IF(J3160="Y", "Research And Development Programs Cluster:", VLOOKUP(D3160,'Cluster Info'!$A$2:$B$113,2,FALSE)), "Non Cluster:")</f>
        <v>Non Cluster:</v>
      </c>
      <c r="T3160" s="106">
        <f t="shared" si="245"/>
        <v>0</v>
      </c>
      <c r="U3160" s="106">
        <f t="shared" si="247"/>
        <v>0</v>
      </c>
      <c r="V3160" s="106">
        <f t="shared" si="248"/>
        <v>0</v>
      </c>
      <c r="W3160" s="119">
        <f t="shared" si="246"/>
        <v>0</v>
      </c>
      <c r="X3160" s="106">
        <f t="shared" si="249"/>
        <v>0</v>
      </c>
    </row>
    <row r="3161" spans="1:24" ht="14">
      <c r="A3161" s="198"/>
      <c r="D3161" s="1"/>
      <c r="E3161" s="1"/>
      <c r="F3161" s="187"/>
      <c r="G3161" s="187"/>
      <c r="H3161" s="80" t="str">
        <f>IF(ISERROR(IF(ISERROR(VLOOKUP((LEFT(D3161,2)),'Fed. Agency Identifier Table'!A$2:C$63,3,FALSE)),(VLOOKUP((LEFT(D3161,1)),'Fed. Agency Identifier Table'!A$2:C$63,3,FALSE)),(VLOOKUP((LEFT(D3161,2)),'Fed. Agency Identifier Table'!A$2:C$63,3,FALSE)))),"",(IF(ISERROR(VLOOKUP((LEFT(D3161,2)),'Fed. Agency Identifier Table'!A$2:C$63,3,FALSE)),(VLOOKUP((LEFT(D3161,1)),'Fed. Agency Identifier Table'!A$2:C$63,3,FALSE)),(VLOOKUP((LEFT(D3161,2)),'Fed. Agency Identifier Table'!A$2:C$63,3,FALSE)))))</f>
        <v/>
      </c>
      <c r="I3161" s="150" t="str">
        <f>IF(ISNUMBER(SEARCH("*.unk*",D3161)),"Other Federal Awards",IF(ISERROR(VLOOKUP(D3161,'CFDA Program Titles Table'!A$2:C$2607,3,FALSE)),"",VLOOKUP(D3161,'CFDA Program Titles Table'!A$2:C$2607,3,FALSE)))</f>
        <v/>
      </c>
      <c r="J3161" s="70"/>
      <c r="K3161" s="70"/>
      <c r="L3161" s="2"/>
      <c r="M3161" s="10"/>
      <c r="N3161" s="10"/>
      <c r="S3161" s="106" t="str">
        <f>IFERROR(IF(J3161="Y", "Research And Development Programs Cluster:", VLOOKUP(D3161,'Cluster Info'!$A$2:$B$113,2,FALSE)), "Non Cluster:")</f>
        <v>Non Cluster:</v>
      </c>
      <c r="T3161" s="106">
        <f t="shared" si="245"/>
        <v>0</v>
      </c>
      <c r="U3161" s="106">
        <f t="shared" si="247"/>
        <v>0</v>
      </c>
      <c r="V3161" s="106">
        <f t="shared" si="248"/>
        <v>0</v>
      </c>
      <c r="W3161" s="119">
        <f t="shared" si="246"/>
        <v>0</v>
      </c>
      <c r="X3161" s="106">
        <f t="shared" si="249"/>
        <v>0</v>
      </c>
    </row>
    <row r="3162" spans="1:24" ht="14">
      <c r="A3162" s="198"/>
      <c r="D3162" s="1"/>
      <c r="E3162" s="1"/>
      <c r="F3162" s="187"/>
      <c r="G3162" s="187"/>
      <c r="H3162" s="80" t="str">
        <f>IF(ISERROR(IF(ISERROR(VLOOKUP((LEFT(D3162,2)),'Fed. Agency Identifier Table'!A$2:C$63,3,FALSE)),(VLOOKUP((LEFT(D3162,1)),'Fed. Agency Identifier Table'!A$2:C$63,3,FALSE)),(VLOOKUP((LEFT(D3162,2)),'Fed. Agency Identifier Table'!A$2:C$63,3,FALSE)))),"",(IF(ISERROR(VLOOKUP((LEFT(D3162,2)),'Fed. Agency Identifier Table'!A$2:C$63,3,FALSE)),(VLOOKUP((LEFT(D3162,1)),'Fed. Agency Identifier Table'!A$2:C$63,3,FALSE)),(VLOOKUP((LEFT(D3162,2)),'Fed. Agency Identifier Table'!A$2:C$63,3,FALSE)))))</f>
        <v/>
      </c>
      <c r="I3162" s="150" t="str">
        <f>IF(ISNUMBER(SEARCH("*.unk*",D3162)),"Other Federal Awards",IF(ISERROR(VLOOKUP(D3162,'CFDA Program Titles Table'!A$2:C$2607,3,FALSE)),"",VLOOKUP(D3162,'CFDA Program Titles Table'!A$2:C$2607,3,FALSE)))</f>
        <v/>
      </c>
      <c r="J3162" s="70"/>
      <c r="K3162" s="70"/>
      <c r="L3162" s="2"/>
      <c r="M3162" s="10"/>
      <c r="N3162" s="10"/>
      <c r="S3162" s="106" t="str">
        <f>IFERROR(IF(J3162="Y", "Research And Development Programs Cluster:", VLOOKUP(D3162,'Cluster Info'!$A$2:$B$113,2,FALSE)), "Non Cluster:")</f>
        <v>Non Cluster:</v>
      </c>
      <c r="T3162" s="106">
        <f t="shared" si="245"/>
        <v>0</v>
      </c>
      <c r="U3162" s="106">
        <f t="shared" si="247"/>
        <v>0</v>
      </c>
      <c r="V3162" s="106">
        <f t="shared" si="248"/>
        <v>0</v>
      </c>
      <c r="W3162" s="119">
        <f t="shared" si="246"/>
        <v>0</v>
      </c>
      <c r="X3162" s="106">
        <f t="shared" si="249"/>
        <v>0</v>
      </c>
    </row>
    <row r="3163" spans="1:24" ht="14">
      <c r="A3163" s="198"/>
      <c r="D3163" s="1"/>
      <c r="E3163" s="1"/>
      <c r="F3163" s="187"/>
      <c r="G3163" s="187"/>
      <c r="H3163" s="80" t="str">
        <f>IF(ISERROR(IF(ISERROR(VLOOKUP((LEFT(D3163,2)),'Fed. Agency Identifier Table'!A$2:C$63,3,FALSE)),(VLOOKUP((LEFT(D3163,1)),'Fed. Agency Identifier Table'!A$2:C$63,3,FALSE)),(VLOOKUP((LEFT(D3163,2)),'Fed. Agency Identifier Table'!A$2:C$63,3,FALSE)))),"",(IF(ISERROR(VLOOKUP((LEFT(D3163,2)),'Fed. Agency Identifier Table'!A$2:C$63,3,FALSE)),(VLOOKUP((LEFT(D3163,1)),'Fed. Agency Identifier Table'!A$2:C$63,3,FALSE)),(VLOOKUP((LEFT(D3163,2)),'Fed. Agency Identifier Table'!A$2:C$63,3,FALSE)))))</f>
        <v/>
      </c>
      <c r="I3163" s="150" t="str">
        <f>IF(ISNUMBER(SEARCH("*.unk*",D3163)),"Other Federal Awards",IF(ISERROR(VLOOKUP(D3163,'CFDA Program Titles Table'!A$2:C$2607,3,FALSE)),"",VLOOKUP(D3163,'CFDA Program Titles Table'!A$2:C$2607,3,FALSE)))</f>
        <v/>
      </c>
      <c r="J3163" s="70"/>
      <c r="K3163" s="70"/>
      <c r="L3163" s="2"/>
      <c r="M3163" s="10"/>
      <c r="N3163" s="10"/>
      <c r="S3163" s="106" t="str">
        <f>IFERROR(IF(J3163="Y", "Research And Development Programs Cluster:", VLOOKUP(D3163,'Cluster Info'!$A$2:$B$113,2,FALSE)), "Non Cluster:")</f>
        <v>Non Cluster:</v>
      </c>
      <c r="T3163" s="106">
        <f t="shared" si="245"/>
        <v>0</v>
      </c>
      <c r="U3163" s="106">
        <f t="shared" si="247"/>
        <v>0</v>
      </c>
      <c r="V3163" s="106">
        <f t="shared" si="248"/>
        <v>0</v>
      </c>
      <c r="W3163" s="119">
        <f t="shared" si="246"/>
        <v>0</v>
      </c>
      <c r="X3163" s="106">
        <f t="shared" si="249"/>
        <v>0</v>
      </c>
    </row>
    <row r="3164" spans="1:24" ht="14">
      <c r="A3164" s="198"/>
      <c r="D3164" s="1"/>
      <c r="E3164" s="1"/>
      <c r="F3164" s="187"/>
      <c r="G3164" s="187"/>
      <c r="H3164" s="80" t="str">
        <f>IF(ISERROR(IF(ISERROR(VLOOKUP((LEFT(D3164,2)),'Fed. Agency Identifier Table'!A$2:C$63,3,FALSE)),(VLOOKUP((LEFT(D3164,1)),'Fed. Agency Identifier Table'!A$2:C$63,3,FALSE)),(VLOOKUP((LEFT(D3164,2)),'Fed. Agency Identifier Table'!A$2:C$63,3,FALSE)))),"",(IF(ISERROR(VLOOKUP((LEFT(D3164,2)),'Fed. Agency Identifier Table'!A$2:C$63,3,FALSE)),(VLOOKUP((LEFT(D3164,1)),'Fed. Agency Identifier Table'!A$2:C$63,3,FALSE)),(VLOOKUP((LEFT(D3164,2)),'Fed. Agency Identifier Table'!A$2:C$63,3,FALSE)))))</f>
        <v/>
      </c>
      <c r="I3164" s="150" t="str">
        <f>IF(ISNUMBER(SEARCH("*.unk*",D3164)),"Other Federal Awards",IF(ISERROR(VLOOKUP(D3164,'CFDA Program Titles Table'!A$2:C$2607,3,FALSE)),"",VLOOKUP(D3164,'CFDA Program Titles Table'!A$2:C$2607,3,FALSE)))</f>
        <v/>
      </c>
      <c r="J3164" s="70"/>
      <c r="K3164" s="70"/>
      <c r="L3164" s="2"/>
      <c r="M3164" s="10"/>
      <c r="N3164" s="10"/>
      <c r="S3164" s="106" t="str">
        <f>IFERROR(IF(J3164="Y", "Research And Development Programs Cluster:", VLOOKUP(D3164,'Cluster Info'!$A$2:$B$113,2,FALSE)), "Non Cluster:")</f>
        <v>Non Cluster:</v>
      </c>
      <c r="T3164" s="106">
        <f t="shared" si="245"/>
        <v>0</v>
      </c>
      <c r="U3164" s="106">
        <f t="shared" si="247"/>
        <v>0</v>
      </c>
      <c r="V3164" s="106">
        <f t="shared" si="248"/>
        <v>0</v>
      </c>
      <c r="W3164" s="119">
        <f t="shared" si="246"/>
        <v>0</v>
      </c>
      <c r="X3164" s="106">
        <f t="shared" si="249"/>
        <v>0</v>
      </c>
    </row>
    <row r="3165" spans="1:24" ht="14">
      <c r="A3165" s="198"/>
      <c r="D3165" s="1"/>
      <c r="E3165" s="1"/>
      <c r="F3165" s="187"/>
      <c r="G3165" s="187"/>
      <c r="H3165" s="80" t="str">
        <f>IF(ISERROR(IF(ISERROR(VLOOKUP((LEFT(D3165,2)),'Fed. Agency Identifier Table'!A$2:C$63,3,FALSE)),(VLOOKUP((LEFT(D3165,1)),'Fed. Agency Identifier Table'!A$2:C$63,3,FALSE)),(VLOOKUP((LEFT(D3165,2)),'Fed. Agency Identifier Table'!A$2:C$63,3,FALSE)))),"",(IF(ISERROR(VLOOKUP((LEFT(D3165,2)),'Fed. Agency Identifier Table'!A$2:C$63,3,FALSE)),(VLOOKUP((LEFT(D3165,1)),'Fed. Agency Identifier Table'!A$2:C$63,3,FALSE)),(VLOOKUP((LEFT(D3165,2)),'Fed. Agency Identifier Table'!A$2:C$63,3,FALSE)))))</f>
        <v/>
      </c>
      <c r="I3165" s="150" t="str">
        <f>IF(ISNUMBER(SEARCH("*.unk*",D3165)),"Other Federal Awards",IF(ISERROR(VLOOKUP(D3165,'CFDA Program Titles Table'!A$2:C$2607,3,FALSE)),"",VLOOKUP(D3165,'CFDA Program Titles Table'!A$2:C$2607,3,FALSE)))</f>
        <v/>
      </c>
      <c r="J3165" s="70"/>
      <c r="K3165" s="70"/>
      <c r="L3165" s="2"/>
      <c r="M3165" s="10"/>
      <c r="N3165" s="10"/>
      <c r="S3165" s="106" t="str">
        <f>IFERROR(IF(J3165="Y", "Research And Development Programs Cluster:", VLOOKUP(D3165,'Cluster Info'!$A$2:$B$113,2,FALSE)), "Non Cluster:")</f>
        <v>Non Cluster:</v>
      </c>
      <c r="T3165" s="106">
        <f t="shared" si="245"/>
        <v>0</v>
      </c>
      <c r="U3165" s="106">
        <f t="shared" si="247"/>
        <v>0</v>
      </c>
      <c r="V3165" s="106">
        <f t="shared" si="248"/>
        <v>0</v>
      </c>
      <c r="W3165" s="119">
        <f t="shared" si="246"/>
        <v>0</v>
      </c>
      <c r="X3165" s="106">
        <f t="shared" si="249"/>
        <v>0</v>
      </c>
    </row>
    <row r="3166" spans="1:24" ht="14">
      <c r="A3166" s="198"/>
      <c r="D3166" s="1"/>
      <c r="E3166" s="1"/>
      <c r="F3166" s="187"/>
      <c r="G3166" s="187"/>
      <c r="H3166" s="80" t="str">
        <f>IF(ISERROR(IF(ISERROR(VLOOKUP((LEFT(D3166,2)),'Fed. Agency Identifier Table'!A$2:C$63,3,FALSE)),(VLOOKUP((LEFT(D3166,1)),'Fed. Agency Identifier Table'!A$2:C$63,3,FALSE)),(VLOOKUP((LEFT(D3166,2)),'Fed. Agency Identifier Table'!A$2:C$63,3,FALSE)))),"",(IF(ISERROR(VLOOKUP((LEFT(D3166,2)),'Fed. Agency Identifier Table'!A$2:C$63,3,FALSE)),(VLOOKUP((LEFT(D3166,1)),'Fed. Agency Identifier Table'!A$2:C$63,3,FALSE)),(VLOOKUP((LEFT(D3166,2)),'Fed. Agency Identifier Table'!A$2:C$63,3,FALSE)))))</f>
        <v/>
      </c>
      <c r="I3166" s="150" t="str">
        <f>IF(ISNUMBER(SEARCH("*.unk*",D3166)),"Other Federal Awards",IF(ISERROR(VLOOKUP(D3166,'CFDA Program Titles Table'!A$2:C$2607,3,FALSE)),"",VLOOKUP(D3166,'CFDA Program Titles Table'!A$2:C$2607,3,FALSE)))</f>
        <v/>
      </c>
      <c r="J3166" s="70"/>
      <c r="K3166" s="70"/>
      <c r="L3166" s="2"/>
      <c r="M3166" s="10"/>
      <c r="N3166" s="10"/>
      <c r="S3166" s="106" t="str">
        <f>IFERROR(IF(J3166="Y", "Research And Development Programs Cluster:", VLOOKUP(D3166,'Cluster Info'!$A$2:$B$113,2,FALSE)), "Non Cluster:")</f>
        <v>Non Cluster:</v>
      </c>
      <c r="T3166" s="106">
        <f t="shared" si="245"/>
        <v>0</v>
      </c>
      <c r="U3166" s="106">
        <f t="shared" si="247"/>
        <v>0</v>
      </c>
      <c r="V3166" s="106">
        <f t="shared" si="248"/>
        <v>0</v>
      </c>
      <c r="W3166" s="119">
        <f t="shared" si="246"/>
        <v>0</v>
      </c>
      <c r="X3166" s="106">
        <f t="shared" si="249"/>
        <v>0</v>
      </c>
    </row>
    <row r="3167" spans="1:24" ht="14">
      <c r="A3167" s="198"/>
      <c r="D3167" s="1"/>
      <c r="E3167" s="1"/>
      <c r="F3167" s="187"/>
      <c r="G3167" s="187"/>
      <c r="H3167" s="80" t="str">
        <f>IF(ISERROR(IF(ISERROR(VLOOKUP((LEFT(D3167,2)),'Fed. Agency Identifier Table'!A$2:C$63,3,FALSE)),(VLOOKUP((LEFT(D3167,1)),'Fed. Agency Identifier Table'!A$2:C$63,3,FALSE)),(VLOOKUP((LEFT(D3167,2)),'Fed. Agency Identifier Table'!A$2:C$63,3,FALSE)))),"",(IF(ISERROR(VLOOKUP((LEFT(D3167,2)),'Fed. Agency Identifier Table'!A$2:C$63,3,FALSE)),(VLOOKUP((LEFT(D3167,1)),'Fed. Agency Identifier Table'!A$2:C$63,3,FALSE)),(VLOOKUP((LEFT(D3167,2)),'Fed. Agency Identifier Table'!A$2:C$63,3,FALSE)))))</f>
        <v/>
      </c>
      <c r="I3167" s="150" t="str">
        <f>IF(ISNUMBER(SEARCH("*.unk*",D3167)),"Other Federal Awards",IF(ISERROR(VLOOKUP(D3167,'CFDA Program Titles Table'!A$2:C$2607,3,FALSE)),"",VLOOKUP(D3167,'CFDA Program Titles Table'!A$2:C$2607,3,FALSE)))</f>
        <v/>
      </c>
      <c r="J3167" s="70"/>
      <c r="K3167" s="70"/>
      <c r="L3167" s="2"/>
      <c r="M3167" s="10"/>
      <c r="N3167" s="10"/>
      <c r="S3167" s="106" t="str">
        <f>IFERROR(IF(J3167="Y", "Research And Development Programs Cluster:", VLOOKUP(D3167,'Cluster Info'!$A$2:$B$113,2,FALSE)), "Non Cluster:")</f>
        <v>Non Cluster:</v>
      </c>
      <c r="T3167" s="106">
        <f t="shared" si="245"/>
        <v>0</v>
      </c>
      <c r="U3167" s="106">
        <f t="shared" si="247"/>
        <v>0</v>
      </c>
      <c r="V3167" s="106">
        <f t="shared" si="248"/>
        <v>0</v>
      </c>
      <c r="W3167" s="119">
        <f t="shared" si="246"/>
        <v>0</v>
      </c>
      <c r="X3167" s="106">
        <f t="shared" si="249"/>
        <v>0</v>
      </c>
    </row>
    <row r="3168" spans="1:24" ht="14">
      <c r="A3168" s="198"/>
      <c r="D3168" s="1"/>
      <c r="E3168" s="1"/>
      <c r="F3168" s="187"/>
      <c r="G3168" s="187"/>
      <c r="H3168" s="80" t="str">
        <f>IF(ISERROR(IF(ISERROR(VLOOKUP((LEFT(D3168,2)),'Fed. Agency Identifier Table'!A$2:C$63,3,FALSE)),(VLOOKUP((LEFT(D3168,1)),'Fed. Agency Identifier Table'!A$2:C$63,3,FALSE)),(VLOOKUP((LEFT(D3168,2)),'Fed. Agency Identifier Table'!A$2:C$63,3,FALSE)))),"",(IF(ISERROR(VLOOKUP((LEFT(D3168,2)),'Fed. Agency Identifier Table'!A$2:C$63,3,FALSE)),(VLOOKUP((LEFT(D3168,1)),'Fed. Agency Identifier Table'!A$2:C$63,3,FALSE)),(VLOOKUP((LEFT(D3168,2)),'Fed. Agency Identifier Table'!A$2:C$63,3,FALSE)))))</f>
        <v/>
      </c>
      <c r="I3168" s="150" t="str">
        <f>IF(ISNUMBER(SEARCH("*.unk*",D3168)),"Other Federal Awards",IF(ISERROR(VLOOKUP(D3168,'CFDA Program Titles Table'!A$2:C$2607,3,FALSE)),"",VLOOKUP(D3168,'CFDA Program Titles Table'!A$2:C$2607,3,FALSE)))</f>
        <v/>
      </c>
      <c r="J3168" s="70"/>
      <c r="K3168" s="70"/>
      <c r="L3168" s="2"/>
      <c r="M3168" s="10"/>
      <c r="N3168" s="10"/>
      <c r="S3168" s="106" t="str">
        <f>IFERROR(IF(J3168="Y", "Research And Development Programs Cluster:", VLOOKUP(D3168,'Cluster Info'!$A$2:$B$113,2,FALSE)), "Non Cluster:")</f>
        <v>Non Cluster:</v>
      </c>
      <c r="T3168" s="106">
        <f t="shared" si="245"/>
        <v>0</v>
      </c>
      <c r="U3168" s="106">
        <f t="shared" si="247"/>
        <v>0</v>
      </c>
      <c r="V3168" s="106">
        <f t="shared" si="248"/>
        <v>0</v>
      </c>
      <c r="W3168" s="119">
        <f t="shared" si="246"/>
        <v>0</v>
      </c>
      <c r="X3168" s="106">
        <f t="shared" si="249"/>
        <v>0</v>
      </c>
    </row>
    <row r="3169" spans="1:24" ht="14">
      <c r="A3169" s="198"/>
      <c r="D3169" s="1"/>
      <c r="E3169" s="1"/>
      <c r="F3169" s="187"/>
      <c r="G3169" s="187"/>
      <c r="H3169" s="80" t="str">
        <f>IF(ISERROR(IF(ISERROR(VLOOKUP((LEFT(D3169,2)),'Fed. Agency Identifier Table'!A$2:C$63,3,FALSE)),(VLOOKUP((LEFT(D3169,1)),'Fed. Agency Identifier Table'!A$2:C$63,3,FALSE)),(VLOOKUP((LEFT(D3169,2)),'Fed. Agency Identifier Table'!A$2:C$63,3,FALSE)))),"",(IF(ISERROR(VLOOKUP((LEFT(D3169,2)),'Fed. Agency Identifier Table'!A$2:C$63,3,FALSE)),(VLOOKUP((LEFT(D3169,1)),'Fed. Agency Identifier Table'!A$2:C$63,3,FALSE)),(VLOOKUP((LEFT(D3169,2)),'Fed. Agency Identifier Table'!A$2:C$63,3,FALSE)))))</f>
        <v/>
      </c>
      <c r="I3169" s="150" t="str">
        <f>IF(ISNUMBER(SEARCH("*.unk*",D3169)),"Other Federal Awards",IF(ISERROR(VLOOKUP(D3169,'CFDA Program Titles Table'!A$2:C$2607,3,FALSE)),"",VLOOKUP(D3169,'CFDA Program Titles Table'!A$2:C$2607,3,FALSE)))</f>
        <v/>
      </c>
      <c r="J3169" s="70"/>
      <c r="K3169" s="70"/>
      <c r="L3169" s="2"/>
      <c r="M3169" s="10"/>
      <c r="N3169" s="10"/>
      <c r="S3169" s="106" t="str">
        <f>IFERROR(IF(J3169="Y", "Research And Development Programs Cluster:", VLOOKUP(D3169,'Cluster Info'!$A$2:$B$113,2,FALSE)), "Non Cluster:")</f>
        <v>Non Cluster:</v>
      </c>
      <c r="T3169" s="106">
        <f t="shared" si="245"/>
        <v>0</v>
      </c>
      <c r="U3169" s="106">
        <f t="shared" si="247"/>
        <v>0</v>
      </c>
      <c r="V3169" s="106">
        <f t="shared" si="248"/>
        <v>0</v>
      </c>
      <c r="W3169" s="119">
        <f t="shared" si="246"/>
        <v>0</v>
      </c>
      <c r="X3169" s="106">
        <f t="shared" si="249"/>
        <v>0</v>
      </c>
    </row>
    <row r="3170" spans="1:24" ht="14">
      <c r="A3170" s="198"/>
      <c r="D3170" s="1"/>
      <c r="E3170" s="1"/>
      <c r="F3170" s="187"/>
      <c r="G3170" s="187"/>
      <c r="H3170" s="80" t="str">
        <f>IF(ISERROR(IF(ISERROR(VLOOKUP((LEFT(D3170,2)),'Fed. Agency Identifier Table'!A$2:C$63,3,FALSE)),(VLOOKUP((LEFT(D3170,1)),'Fed. Agency Identifier Table'!A$2:C$63,3,FALSE)),(VLOOKUP((LEFT(D3170,2)),'Fed. Agency Identifier Table'!A$2:C$63,3,FALSE)))),"",(IF(ISERROR(VLOOKUP((LEFT(D3170,2)),'Fed. Agency Identifier Table'!A$2:C$63,3,FALSE)),(VLOOKUP((LEFT(D3170,1)),'Fed. Agency Identifier Table'!A$2:C$63,3,FALSE)),(VLOOKUP((LEFT(D3170,2)),'Fed. Agency Identifier Table'!A$2:C$63,3,FALSE)))))</f>
        <v/>
      </c>
      <c r="I3170" s="150" t="str">
        <f>IF(ISNUMBER(SEARCH("*.unk*",D3170)),"Other Federal Awards",IF(ISERROR(VLOOKUP(D3170,'CFDA Program Titles Table'!A$2:C$2607,3,FALSE)),"",VLOOKUP(D3170,'CFDA Program Titles Table'!A$2:C$2607,3,FALSE)))</f>
        <v/>
      </c>
      <c r="J3170" s="70"/>
      <c r="K3170" s="70"/>
      <c r="L3170" s="2"/>
      <c r="M3170" s="10"/>
      <c r="N3170" s="10"/>
      <c r="S3170" s="106" t="str">
        <f>IFERROR(IF(J3170="Y", "Research And Development Programs Cluster:", VLOOKUP(D3170,'Cluster Info'!$A$2:$B$113,2,FALSE)), "Non Cluster:")</f>
        <v>Non Cluster:</v>
      </c>
      <c r="T3170" s="106">
        <f t="shared" si="245"/>
        <v>0</v>
      </c>
      <c r="U3170" s="106">
        <f t="shared" si="247"/>
        <v>0</v>
      </c>
      <c r="V3170" s="106">
        <f t="shared" si="248"/>
        <v>0</v>
      </c>
      <c r="W3170" s="119">
        <f t="shared" si="246"/>
        <v>0</v>
      </c>
      <c r="X3170" s="106">
        <f t="shared" si="249"/>
        <v>0</v>
      </c>
    </row>
    <row r="3171" spans="1:24" ht="14">
      <c r="A3171" s="198"/>
      <c r="D3171" s="1"/>
      <c r="E3171" s="1"/>
      <c r="F3171" s="187"/>
      <c r="G3171" s="187"/>
      <c r="H3171" s="80" t="str">
        <f>IF(ISERROR(IF(ISERROR(VLOOKUP((LEFT(D3171,2)),'Fed. Agency Identifier Table'!A$2:C$63,3,FALSE)),(VLOOKUP((LEFT(D3171,1)),'Fed. Agency Identifier Table'!A$2:C$63,3,FALSE)),(VLOOKUP((LEFT(D3171,2)),'Fed. Agency Identifier Table'!A$2:C$63,3,FALSE)))),"",(IF(ISERROR(VLOOKUP((LEFT(D3171,2)),'Fed. Agency Identifier Table'!A$2:C$63,3,FALSE)),(VLOOKUP((LEFT(D3171,1)),'Fed. Agency Identifier Table'!A$2:C$63,3,FALSE)),(VLOOKUP((LEFT(D3171,2)),'Fed. Agency Identifier Table'!A$2:C$63,3,FALSE)))))</f>
        <v/>
      </c>
      <c r="I3171" s="150" t="str">
        <f>IF(ISNUMBER(SEARCH("*.unk*",D3171)),"Other Federal Awards",IF(ISERROR(VLOOKUP(D3171,'CFDA Program Titles Table'!A$2:C$2607,3,FALSE)),"",VLOOKUP(D3171,'CFDA Program Titles Table'!A$2:C$2607,3,FALSE)))</f>
        <v/>
      </c>
      <c r="J3171" s="70"/>
      <c r="K3171" s="70"/>
      <c r="L3171" s="2"/>
      <c r="M3171" s="10"/>
      <c r="N3171" s="10"/>
      <c r="S3171" s="106" t="str">
        <f>IFERROR(IF(J3171="Y", "Research And Development Programs Cluster:", VLOOKUP(D3171,'Cluster Info'!$A$2:$B$113,2,FALSE)), "Non Cluster:")</f>
        <v>Non Cluster:</v>
      </c>
      <c r="T3171" s="106">
        <f t="shared" si="245"/>
        <v>0</v>
      </c>
      <c r="U3171" s="106">
        <f t="shared" si="247"/>
        <v>0</v>
      </c>
      <c r="V3171" s="106">
        <f t="shared" si="248"/>
        <v>0</v>
      </c>
      <c r="W3171" s="119">
        <f t="shared" si="246"/>
        <v>0</v>
      </c>
      <c r="X3171" s="106">
        <f t="shared" si="249"/>
        <v>0</v>
      </c>
    </row>
    <row r="3172" spans="1:24" ht="14">
      <c r="A3172" s="198"/>
      <c r="D3172" s="1"/>
      <c r="E3172" s="1"/>
      <c r="F3172" s="187"/>
      <c r="G3172" s="187"/>
      <c r="H3172" s="80" t="str">
        <f>IF(ISERROR(IF(ISERROR(VLOOKUP((LEFT(D3172,2)),'Fed. Agency Identifier Table'!A$2:C$63,3,FALSE)),(VLOOKUP((LEFT(D3172,1)),'Fed. Agency Identifier Table'!A$2:C$63,3,FALSE)),(VLOOKUP((LEFT(D3172,2)),'Fed. Agency Identifier Table'!A$2:C$63,3,FALSE)))),"",(IF(ISERROR(VLOOKUP((LEFT(D3172,2)),'Fed. Agency Identifier Table'!A$2:C$63,3,FALSE)),(VLOOKUP((LEFT(D3172,1)),'Fed. Agency Identifier Table'!A$2:C$63,3,FALSE)),(VLOOKUP((LEFT(D3172,2)),'Fed. Agency Identifier Table'!A$2:C$63,3,FALSE)))))</f>
        <v/>
      </c>
      <c r="I3172" s="150" t="str">
        <f>IF(ISNUMBER(SEARCH("*.unk*",D3172)),"Other Federal Awards",IF(ISERROR(VLOOKUP(D3172,'CFDA Program Titles Table'!A$2:C$2607,3,FALSE)),"",VLOOKUP(D3172,'CFDA Program Titles Table'!A$2:C$2607,3,FALSE)))</f>
        <v/>
      </c>
      <c r="J3172" s="70"/>
      <c r="K3172" s="70"/>
      <c r="L3172" s="2"/>
      <c r="M3172" s="10"/>
      <c r="N3172" s="10"/>
      <c r="S3172" s="106" t="str">
        <f>IFERROR(IF(J3172="Y", "Research And Development Programs Cluster:", VLOOKUP(D3172,'Cluster Info'!$A$2:$B$113,2,FALSE)), "Non Cluster:")</f>
        <v>Non Cluster:</v>
      </c>
      <c r="T3172" s="106">
        <f t="shared" si="245"/>
        <v>0</v>
      </c>
      <c r="U3172" s="106">
        <f t="shared" si="247"/>
        <v>0</v>
      </c>
      <c r="V3172" s="106">
        <f t="shared" si="248"/>
        <v>0</v>
      </c>
      <c r="W3172" s="119">
        <f t="shared" si="246"/>
        <v>0</v>
      </c>
      <c r="X3172" s="106">
        <f t="shared" si="249"/>
        <v>0</v>
      </c>
    </row>
    <row r="3173" spans="1:24" ht="14">
      <c r="A3173" s="198"/>
      <c r="D3173" s="1"/>
      <c r="E3173" s="1"/>
      <c r="F3173" s="187"/>
      <c r="G3173" s="187"/>
      <c r="H3173" s="80" t="str">
        <f>IF(ISERROR(IF(ISERROR(VLOOKUP((LEFT(D3173,2)),'Fed. Agency Identifier Table'!A$2:C$63,3,FALSE)),(VLOOKUP((LEFT(D3173,1)),'Fed. Agency Identifier Table'!A$2:C$63,3,FALSE)),(VLOOKUP((LEFT(D3173,2)),'Fed. Agency Identifier Table'!A$2:C$63,3,FALSE)))),"",(IF(ISERROR(VLOOKUP((LEFT(D3173,2)),'Fed. Agency Identifier Table'!A$2:C$63,3,FALSE)),(VLOOKUP((LEFT(D3173,1)),'Fed. Agency Identifier Table'!A$2:C$63,3,FALSE)),(VLOOKUP((LEFT(D3173,2)),'Fed. Agency Identifier Table'!A$2:C$63,3,FALSE)))))</f>
        <v/>
      </c>
      <c r="I3173" s="150" t="str">
        <f>IF(ISNUMBER(SEARCH("*.unk*",D3173)),"Other Federal Awards",IF(ISERROR(VLOOKUP(D3173,'CFDA Program Titles Table'!A$2:C$2607,3,FALSE)),"",VLOOKUP(D3173,'CFDA Program Titles Table'!A$2:C$2607,3,FALSE)))</f>
        <v/>
      </c>
      <c r="J3173" s="70"/>
      <c r="K3173" s="70"/>
      <c r="L3173" s="2"/>
      <c r="M3173" s="10"/>
      <c r="N3173" s="10"/>
      <c r="S3173" s="106" t="str">
        <f>IFERROR(IF(J3173="Y", "Research And Development Programs Cluster:", VLOOKUP(D3173,'Cluster Info'!$A$2:$B$113,2,FALSE)), "Non Cluster:")</f>
        <v>Non Cluster:</v>
      </c>
      <c r="T3173" s="106">
        <f t="shared" si="245"/>
        <v>0</v>
      </c>
      <c r="U3173" s="106">
        <f t="shared" si="247"/>
        <v>0</v>
      </c>
      <c r="V3173" s="106">
        <f t="shared" si="248"/>
        <v>0</v>
      </c>
      <c r="W3173" s="119">
        <f t="shared" si="246"/>
        <v>0</v>
      </c>
      <c r="X3173" s="106">
        <f t="shared" si="249"/>
        <v>0</v>
      </c>
    </row>
    <row r="3174" spans="1:24" ht="14">
      <c r="A3174" s="198"/>
      <c r="D3174" s="1"/>
      <c r="E3174" s="1"/>
      <c r="F3174" s="187"/>
      <c r="G3174" s="187"/>
      <c r="H3174" s="80" t="str">
        <f>IF(ISERROR(IF(ISERROR(VLOOKUP((LEFT(D3174,2)),'Fed. Agency Identifier Table'!A$2:C$63,3,FALSE)),(VLOOKUP((LEFT(D3174,1)),'Fed. Agency Identifier Table'!A$2:C$63,3,FALSE)),(VLOOKUP((LEFT(D3174,2)),'Fed. Agency Identifier Table'!A$2:C$63,3,FALSE)))),"",(IF(ISERROR(VLOOKUP((LEFT(D3174,2)),'Fed. Agency Identifier Table'!A$2:C$63,3,FALSE)),(VLOOKUP((LEFT(D3174,1)),'Fed. Agency Identifier Table'!A$2:C$63,3,FALSE)),(VLOOKUP((LEFT(D3174,2)),'Fed. Agency Identifier Table'!A$2:C$63,3,FALSE)))))</f>
        <v/>
      </c>
      <c r="I3174" s="150" t="str">
        <f>IF(ISNUMBER(SEARCH("*.unk*",D3174)),"Other Federal Awards",IF(ISERROR(VLOOKUP(D3174,'CFDA Program Titles Table'!A$2:C$2607,3,FALSE)),"",VLOOKUP(D3174,'CFDA Program Titles Table'!A$2:C$2607,3,FALSE)))</f>
        <v/>
      </c>
      <c r="J3174" s="70"/>
      <c r="K3174" s="70"/>
      <c r="L3174" s="2"/>
      <c r="M3174" s="10"/>
      <c r="N3174" s="10"/>
      <c r="S3174" s="106" t="str">
        <f>IFERROR(IF(J3174="Y", "Research And Development Programs Cluster:", VLOOKUP(D3174,'Cluster Info'!$A$2:$B$113,2,FALSE)), "Non Cluster:")</f>
        <v>Non Cluster:</v>
      </c>
      <c r="T3174" s="106">
        <f t="shared" si="245"/>
        <v>0</v>
      </c>
      <c r="U3174" s="106">
        <f t="shared" si="247"/>
        <v>0</v>
      </c>
      <c r="V3174" s="106">
        <f t="shared" si="248"/>
        <v>0</v>
      </c>
      <c r="W3174" s="119">
        <f t="shared" si="246"/>
        <v>0</v>
      </c>
      <c r="X3174" s="106">
        <f t="shared" si="249"/>
        <v>0</v>
      </c>
    </row>
    <row r="3175" spans="1:24" ht="14">
      <c r="A3175" s="198"/>
      <c r="D3175" s="1"/>
      <c r="E3175" s="1"/>
      <c r="F3175" s="187"/>
      <c r="G3175" s="187"/>
      <c r="H3175" s="80" t="str">
        <f>IF(ISERROR(IF(ISERROR(VLOOKUP((LEFT(D3175,2)),'Fed. Agency Identifier Table'!A$2:C$63,3,FALSE)),(VLOOKUP((LEFT(D3175,1)),'Fed. Agency Identifier Table'!A$2:C$63,3,FALSE)),(VLOOKUP((LEFT(D3175,2)),'Fed. Agency Identifier Table'!A$2:C$63,3,FALSE)))),"",(IF(ISERROR(VLOOKUP((LEFT(D3175,2)),'Fed. Agency Identifier Table'!A$2:C$63,3,FALSE)),(VLOOKUP((LEFT(D3175,1)),'Fed. Agency Identifier Table'!A$2:C$63,3,FALSE)),(VLOOKUP((LEFT(D3175,2)),'Fed. Agency Identifier Table'!A$2:C$63,3,FALSE)))))</f>
        <v/>
      </c>
      <c r="I3175" s="150" t="str">
        <f>IF(ISNUMBER(SEARCH("*.unk*",D3175)),"Other Federal Awards",IF(ISERROR(VLOOKUP(D3175,'CFDA Program Titles Table'!A$2:C$2607,3,FALSE)),"",VLOOKUP(D3175,'CFDA Program Titles Table'!A$2:C$2607,3,FALSE)))</f>
        <v/>
      </c>
      <c r="J3175" s="70"/>
      <c r="K3175" s="70"/>
      <c r="L3175" s="2"/>
      <c r="M3175" s="10"/>
      <c r="N3175" s="10"/>
      <c r="S3175" s="106" t="str">
        <f>IFERROR(IF(J3175="Y", "Research And Development Programs Cluster:", VLOOKUP(D3175,'Cluster Info'!$A$2:$B$113,2,FALSE)), "Non Cluster:")</f>
        <v>Non Cluster:</v>
      </c>
      <c r="T3175" s="106">
        <f t="shared" si="245"/>
        <v>0</v>
      </c>
      <c r="U3175" s="106">
        <f t="shared" si="247"/>
        <v>0</v>
      </c>
      <c r="V3175" s="106">
        <f t="shared" si="248"/>
        <v>0</v>
      </c>
      <c r="W3175" s="119">
        <f t="shared" si="246"/>
        <v>0</v>
      </c>
      <c r="X3175" s="106">
        <f t="shared" si="249"/>
        <v>0</v>
      </c>
    </row>
    <row r="3176" spans="1:24" ht="14">
      <c r="A3176" s="198"/>
      <c r="D3176" s="1"/>
      <c r="E3176" s="1"/>
      <c r="F3176" s="187"/>
      <c r="G3176" s="187"/>
      <c r="H3176" s="80" t="str">
        <f>IF(ISERROR(IF(ISERROR(VLOOKUP((LEFT(D3176,2)),'Fed. Agency Identifier Table'!A$2:C$63,3,FALSE)),(VLOOKUP((LEFT(D3176,1)),'Fed. Agency Identifier Table'!A$2:C$63,3,FALSE)),(VLOOKUP((LEFT(D3176,2)),'Fed. Agency Identifier Table'!A$2:C$63,3,FALSE)))),"",(IF(ISERROR(VLOOKUP((LEFT(D3176,2)),'Fed. Agency Identifier Table'!A$2:C$63,3,FALSE)),(VLOOKUP((LEFT(D3176,1)),'Fed. Agency Identifier Table'!A$2:C$63,3,FALSE)),(VLOOKUP((LEFT(D3176,2)),'Fed. Agency Identifier Table'!A$2:C$63,3,FALSE)))))</f>
        <v/>
      </c>
      <c r="I3176" s="150" t="str">
        <f>IF(ISNUMBER(SEARCH("*.unk*",D3176)),"Other Federal Awards",IF(ISERROR(VLOOKUP(D3176,'CFDA Program Titles Table'!A$2:C$2607,3,FALSE)),"",VLOOKUP(D3176,'CFDA Program Titles Table'!A$2:C$2607,3,FALSE)))</f>
        <v/>
      </c>
      <c r="J3176" s="70"/>
      <c r="K3176" s="70"/>
      <c r="L3176" s="2"/>
      <c r="M3176" s="10"/>
      <c r="N3176" s="10"/>
      <c r="S3176" s="106" t="str">
        <f>IFERROR(IF(J3176="Y", "Research And Development Programs Cluster:", VLOOKUP(D3176,'Cluster Info'!$A$2:$B$113,2,FALSE)), "Non Cluster:")</f>
        <v>Non Cluster:</v>
      </c>
      <c r="T3176" s="106">
        <f t="shared" si="245"/>
        <v>0</v>
      </c>
      <c r="U3176" s="106">
        <f t="shared" si="247"/>
        <v>0</v>
      </c>
      <c r="V3176" s="106">
        <f t="shared" si="248"/>
        <v>0</v>
      </c>
      <c r="W3176" s="119">
        <f t="shared" si="246"/>
        <v>0</v>
      </c>
      <c r="X3176" s="106">
        <f t="shared" si="249"/>
        <v>0</v>
      </c>
    </row>
    <row r="3177" spans="1:24" ht="14">
      <c r="A3177" s="198"/>
      <c r="D3177" s="1"/>
      <c r="E3177" s="1"/>
      <c r="F3177" s="187"/>
      <c r="G3177" s="187"/>
      <c r="H3177" s="80" t="str">
        <f>IF(ISERROR(IF(ISERROR(VLOOKUP((LEFT(D3177,2)),'Fed. Agency Identifier Table'!A$2:C$63,3,FALSE)),(VLOOKUP((LEFT(D3177,1)),'Fed. Agency Identifier Table'!A$2:C$63,3,FALSE)),(VLOOKUP((LEFT(D3177,2)),'Fed. Agency Identifier Table'!A$2:C$63,3,FALSE)))),"",(IF(ISERROR(VLOOKUP((LEFT(D3177,2)),'Fed. Agency Identifier Table'!A$2:C$63,3,FALSE)),(VLOOKUP((LEFT(D3177,1)),'Fed. Agency Identifier Table'!A$2:C$63,3,FALSE)),(VLOOKUP((LEFT(D3177,2)),'Fed. Agency Identifier Table'!A$2:C$63,3,FALSE)))))</f>
        <v/>
      </c>
      <c r="I3177" s="150" t="str">
        <f>IF(ISNUMBER(SEARCH("*.unk*",D3177)),"Other Federal Awards",IF(ISERROR(VLOOKUP(D3177,'CFDA Program Titles Table'!A$2:C$2607,3,FALSE)),"",VLOOKUP(D3177,'CFDA Program Titles Table'!A$2:C$2607,3,FALSE)))</f>
        <v/>
      </c>
      <c r="J3177" s="70"/>
      <c r="K3177" s="70"/>
      <c r="L3177" s="2"/>
      <c r="M3177" s="10"/>
      <c r="N3177" s="10"/>
      <c r="S3177" s="106" t="str">
        <f>IFERROR(IF(J3177="Y", "Research And Development Programs Cluster:", VLOOKUP(D3177,'Cluster Info'!$A$2:$B$113,2,FALSE)), "Non Cluster:")</f>
        <v>Non Cluster:</v>
      </c>
      <c r="T3177" s="106">
        <f t="shared" si="245"/>
        <v>0</v>
      </c>
      <c r="U3177" s="106">
        <f t="shared" si="247"/>
        <v>0</v>
      </c>
      <c r="V3177" s="106">
        <f t="shared" si="248"/>
        <v>0</v>
      </c>
      <c r="W3177" s="119">
        <f t="shared" si="246"/>
        <v>0</v>
      </c>
      <c r="X3177" s="106">
        <f t="shared" si="249"/>
        <v>0</v>
      </c>
    </row>
    <row r="3178" spans="1:24" ht="14">
      <c r="A3178" s="198"/>
      <c r="D3178" s="1"/>
      <c r="E3178" s="1"/>
      <c r="F3178" s="187"/>
      <c r="G3178" s="187"/>
      <c r="H3178" s="80" t="str">
        <f>IF(ISERROR(IF(ISERROR(VLOOKUP((LEFT(D3178,2)),'Fed. Agency Identifier Table'!A$2:C$63,3,FALSE)),(VLOOKUP((LEFT(D3178,1)),'Fed. Agency Identifier Table'!A$2:C$63,3,FALSE)),(VLOOKUP((LEFT(D3178,2)),'Fed. Agency Identifier Table'!A$2:C$63,3,FALSE)))),"",(IF(ISERROR(VLOOKUP((LEFT(D3178,2)),'Fed. Agency Identifier Table'!A$2:C$63,3,FALSE)),(VLOOKUP((LEFT(D3178,1)),'Fed. Agency Identifier Table'!A$2:C$63,3,FALSE)),(VLOOKUP((LEFT(D3178,2)),'Fed. Agency Identifier Table'!A$2:C$63,3,FALSE)))))</f>
        <v/>
      </c>
      <c r="I3178" s="150" t="str">
        <f>IF(ISNUMBER(SEARCH("*.unk*",D3178)),"Other Federal Awards",IF(ISERROR(VLOOKUP(D3178,'CFDA Program Titles Table'!A$2:C$2607,3,FALSE)),"",VLOOKUP(D3178,'CFDA Program Titles Table'!A$2:C$2607,3,FALSE)))</f>
        <v/>
      </c>
      <c r="J3178" s="70"/>
      <c r="K3178" s="70"/>
      <c r="L3178" s="2"/>
      <c r="M3178" s="10"/>
      <c r="N3178" s="10"/>
      <c r="S3178" s="106" t="str">
        <f>IFERROR(IF(J3178="Y", "Research And Development Programs Cluster:", VLOOKUP(D3178,'Cluster Info'!$A$2:$B$113,2,FALSE)), "Non Cluster:")</f>
        <v>Non Cluster:</v>
      </c>
      <c r="T3178" s="106">
        <f t="shared" si="245"/>
        <v>0</v>
      </c>
      <c r="U3178" s="106">
        <f t="shared" si="247"/>
        <v>0</v>
      </c>
      <c r="V3178" s="106">
        <f t="shared" si="248"/>
        <v>0</v>
      </c>
      <c r="W3178" s="119">
        <f t="shared" si="246"/>
        <v>0</v>
      </c>
      <c r="X3178" s="106">
        <f t="shared" si="249"/>
        <v>0</v>
      </c>
    </row>
    <row r="3179" spans="1:24" ht="14">
      <c r="A3179" s="198"/>
      <c r="D3179" s="1"/>
      <c r="E3179" s="1"/>
      <c r="F3179" s="187"/>
      <c r="G3179" s="187"/>
      <c r="H3179" s="80" t="str">
        <f>IF(ISERROR(IF(ISERROR(VLOOKUP((LEFT(D3179,2)),'Fed. Agency Identifier Table'!A$2:C$63,3,FALSE)),(VLOOKUP((LEFT(D3179,1)),'Fed. Agency Identifier Table'!A$2:C$63,3,FALSE)),(VLOOKUP((LEFT(D3179,2)),'Fed. Agency Identifier Table'!A$2:C$63,3,FALSE)))),"",(IF(ISERROR(VLOOKUP((LEFT(D3179,2)),'Fed. Agency Identifier Table'!A$2:C$63,3,FALSE)),(VLOOKUP((LEFT(D3179,1)),'Fed. Agency Identifier Table'!A$2:C$63,3,FALSE)),(VLOOKUP((LEFT(D3179,2)),'Fed. Agency Identifier Table'!A$2:C$63,3,FALSE)))))</f>
        <v/>
      </c>
      <c r="I3179" s="150" t="str">
        <f>IF(ISNUMBER(SEARCH("*.unk*",D3179)),"Other Federal Awards",IF(ISERROR(VLOOKUP(D3179,'CFDA Program Titles Table'!A$2:C$2607,3,FALSE)),"",VLOOKUP(D3179,'CFDA Program Titles Table'!A$2:C$2607,3,FALSE)))</f>
        <v/>
      </c>
      <c r="J3179" s="70"/>
      <c r="K3179" s="70"/>
      <c r="L3179" s="2"/>
      <c r="M3179" s="10"/>
      <c r="N3179" s="10"/>
      <c r="S3179" s="106" t="str">
        <f>IFERROR(IF(J3179="Y", "Research And Development Programs Cluster:", VLOOKUP(D3179,'Cluster Info'!$A$2:$B$113,2,FALSE)), "Non Cluster:")</f>
        <v>Non Cluster:</v>
      </c>
      <c r="T3179" s="106">
        <f t="shared" si="245"/>
        <v>0</v>
      </c>
      <c r="U3179" s="106">
        <f t="shared" si="247"/>
        <v>0</v>
      </c>
      <c r="V3179" s="106">
        <f t="shared" si="248"/>
        <v>0</v>
      </c>
      <c r="W3179" s="119">
        <f t="shared" si="246"/>
        <v>0</v>
      </c>
      <c r="X3179" s="106">
        <f t="shared" si="249"/>
        <v>0</v>
      </c>
    </row>
    <row r="3180" spans="1:24" ht="14">
      <c r="A3180" s="198"/>
      <c r="D3180" s="1"/>
      <c r="E3180" s="1"/>
      <c r="F3180" s="187"/>
      <c r="G3180" s="187"/>
      <c r="H3180" s="80" t="str">
        <f>IF(ISERROR(IF(ISERROR(VLOOKUP((LEFT(D3180,2)),'Fed. Agency Identifier Table'!A$2:C$63,3,FALSE)),(VLOOKUP((LEFT(D3180,1)),'Fed. Agency Identifier Table'!A$2:C$63,3,FALSE)),(VLOOKUP((LEFT(D3180,2)),'Fed. Agency Identifier Table'!A$2:C$63,3,FALSE)))),"",(IF(ISERROR(VLOOKUP((LEFT(D3180,2)),'Fed. Agency Identifier Table'!A$2:C$63,3,FALSE)),(VLOOKUP((LEFT(D3180,1)),'Fed. Agency Identifier Table'!A$2:C$63,3,FALSE)),(VLOOKUP((LEFT(D3180,2)),'Fed. Agency Identifier Table'!A$2:C$63,3,FALSE)))))</f>
        <v/>
      </c>
      <c r="I3180" s="150" t="str">
        <f>IF(ISNUMBER(SEARCH("*.unk*",D3180)),"Other Federal Awards",IF(ISERROR(VLOOKUP(D3180,'CFDA Program Titles Table'!A$2:C$2607,3,FALSE)),"",VLOOKUP(D3180,'CFDA Program Titles Table'!A$2:C$2607,3,FALSE)))</f>
        <v/>
      </c>
      <c r="J3180" s="70"/>
      <c r="K3180" s="70"/>
      <c r="L3180" s="2"/>
      <c r="M3180" s="10"/>
      <c r="N3180" s="10"/>
      <c r="S3180" s="106" t="str">
        <f>IFERROR(IF(J3180="Y", "Research And Development Programs Cluster:", VLOOKUP(D3180,'Cluster Info'!$A$2:$B$113,2,FALSE)), "Non Cluster:")</f>
        <v>Non Cluster:</v>
      </c>
      <c r="T3180" s="106">
        <f t="shared" si="245"/>
        <v>0</v>
      </c>
      <c r="U3180" s="106">
        <f t="shared" si="247"/>
        <v>0</v>
      </c>
      <c r="V3180" s="106">
        <f t="shared" si="248"/>
        <v>0</v>
      </c>
      <c r="W3180" s="119">
        <f t="shared" si="246"/>
        <v>0</v>
      </c>
      <c r="X3180" s="106">
        <f t="shared" si="249"/>
        <v>0</v>
      </c>
    </row>
    <row r="3181" spans="1:24" ht="14">
      <c r="A3181" s="198"/>
      <c r="D3181" s="1"/>
      <c r="E3181" s="1"/>
      <c r="F3181" s="187"/>
      <c r="G3181" s="187"/>
      <c r="H3181" s="80" t="str">
        <f>IF(ISERROR(IF(ISERROR(VLOOKUP((LEFT(D3181,2)),'Fed. Agency Identifier Table'!A$2:C$63,3,FALSE)),(VLOOKUP((LEFT(D3181,1)),'Fed. Agency Identifier Table'!A$2:C$63,3,FALSE)),(VLOOKUP((LEFT(D3181,2)),'Fed. Agency Identifier Table'!A$2:C$63,3,FALSE)))),"",(IF(ISERROR(VLOOKUP((LEFT(D3181,2)),'Fed. Agency Identifier Table'!A$2:C$63,3,FALSE)),(VLOOKUP((LEFT(D3181,1)),'Fed. Agency Identifier Table'!A$2:C$63,3,FALSE)),(VLOOKUP((LEFT(D3181,2)),'Fed. Agency Identifier Table'!A$2:C$63,3,FALSE)))))</f>
        <v/>
      </c>
      <c r="I3181" s="150" t="str">
        <f>IF(ISNUMBER(SEARCH("*.unk*",D3181)),"Other Federal Awards",IF(ISERROR(VLOOKUP(D3181,'CFDA Program Titles Table'!A$2:C$2607,3,FALSE)),"",VLOOKUP(D3181,'CFDA Program Titles Table'!A$2:C$2607,3,FALSE)))</f>
        <v/>
      </c>
      <c r="J3181" s="70"/>
      <c r="K3181" s="70"/>
      <c r="L3181" s="2"/>
      <c r="M3181" s="10"/>
      <c r="N3181" s="10"/>
      <c r="S3181" s="106" t="str">
        <f>IFERROR(IF(J3181="Y", "Research And Development Programs Cluster:", VLOOKUP(D3181,'Cluster Info'!$A$2:$B$113,2,FALSE)), "Non Cluster:")</f>
        <v>Non Cluster:</v>
      </c>
      <c r="T3181" s="106">
        <f t="shared" si="245"/>
        <v>0</v>
      </c>
      <c r="U3181" s="106">
        <f t="shared" si="247"/>
        <v>0</v>
      </c>
      <c r="V3181" s="106">
        <f t="shared" si="248"/>
        <v>0</v>
      </c>
      <c r="W3181" s="119">
        <f t="shared" si="246"/>
        <v>0</v>
      </c>
      <c r="X3181" s="106">
        <f t="shared" si="249"/>
        <v>0</v>
      </c>
    </row>
    <row r="3182" spans="1:24" ht="14">
      <c r="A3182" s="198"/>
      <c r="D3182" s="1"/>
      <c r="E3182" s="1"/>
      <c r="F3182" s="187"/>
      <c r="G3182" s="187"/>
      <c r="H3182" s="80" t="str">
        <f>IF(ISERROR(IF(ISERROR(VLOOKUP((LEFT(D3182,2)),'Fed. Agency Identifier Table'!A$2:C$63,3,FALSE)),(VLOOKUP((LEFT(D3182,1)),'Fed. Agency Identifier Table'!A$2:C$63,3,FALSE)),(VLOOKUP((LEFT(D3182,2)),'Fed. Agency Identifier Table'!A$2:C$63,3,FALSE)))),"",(IF(ISERROR(VLOOKUP((LEFT(D3182,2)),'Fed. Agency Identifier Table'!A$2:C$63,3,FALSE)),(VLOOKUP((LEFT(D3182,1)),'Fed. Agency Identifier Table'!A$2:C$63,3,FALSE)),(VLOOKUP((LEFT(D3182,2)),'Fed. Agency Identifier Table'!A$2:C$63,3,FALSE)))))</f>
        <v/>
      </c>
      <c r="I3182" s="150" t="str">
        <f>IF(ISNUMBER(SEARCH("*.unk*",D3182)),"Other Federal Awards",IF(ISERROR(VLOOKUP(D3182,'CFDA Program Titles Table'!A$2:C$2607,3,FALSE)),"",VLOOKUP(D3182,'CFDA Program Titles Table'!A$2:C$2607,3,FALSE)))</f>
        <v/>
      </c>
      <c r="J3182" s="70"/>
      <c r="K3182" s="70"/>
      <c r="L3182" s="2"/>
      <c r="M3182" s="10"/>
      <c r="N3182" s="10"/>
      <c r="S3182" s="106" t="str">
        <f>IFERROR(IF(J3182="Y", "Research And Development Programs Cluster:", VLOOKUP(D3182,'Cluster Info'!$A$2:$B$113,2,FALSE)), "Non Cluster:")</f>
        <v>Non Cluster:</v>
      </c>
      <c r="T3182" s="106">
        <f t="shared" si="245"/>
        <v>0</v>
      </c>
      <c r="U3182" s="106">
        <f t="shared" si="247"/>
        <v>0</v>
      </c>
      <c r="V3182" s="106">
        <f t="shared" si="248"/>
        <v>0</v>
      </c>
      <c r="W3182" s="119">
        <f t="shared" si="246"/>
        <v>0</v>
      </c>
      <c r="X3182" s="106">
        <f t="shared" si="249"/>
        <v>0</v>
      </c>
    </row>
    <row r="3183" spans="1:24" ht="14">
      <c r="A3183" s="198"/>
      <c r="D3183" s="1"/>
      <c r="E3183" s="1"/>
      <c r="F3183" s="187"/>
      <c r="G3183" s="187"/>
      <c r="H3183" s="80" t="str">
        <f>IF(ISERROR(IF(ISERROR(VLOOKUP((LEFT(D3183,2)),'Fed. Agency Identifier Table'!A$2:C$63,3,FALSE)),(VLOOKUP((LEFT(D3183,1)),'Fed. Agency Identifier Table'!A$2:C$63,3,FALSE)),(VLOOKUP((LEFT(D3183,2)),'Fed. Agency Identifier Table'!A$2:C$63,3,FALSE)))),"",(IF(ISERROR(VLOOKUP((LEFT(D3183,2)),'Fed. Agency Identifier Table'!A$2:C$63,3,FALSE)),(VLOOKUP((LEFT(D3183,1)),'Fed. Agency Identifier Table'!A$2:C$63,3,FALSE)),(VLOOKUP((LEFT(D3183,2)),'Fed. Agency Identifier Table'!A$2:C$63,3,FALSE)))))</f>
        <v/>
      </c>
      <c r="I3183" s="150" t="str">
        <f>IF(ISNUMBER(SEARCH("*.unk*",D3183)),"Other Federal Awards",IF(ISERROR(VLOOKUP(D3183,'CFDA Program Titles Table'!A$2:C$2607,3,FALSE)),"",VLOOKUP(D3183,'CFDA Program Titles Table'!A$2:C$2607,3,FALSE)))</f>
        <v/>
      </c>
      <c r="J3183" s="70"/>
      <c r="K3183" s="70"/>
      <c r="L3183" s="2"/>
      <c r="M3183" s="10"/>
      <c r="N3183" s="10"/>
      <c r="S3183" s="106" t="str">
        <f>IFERROR(IF(J3183="Y", "Research And Development Programs Cluster:", VLOOKUP(D3183,'Cluster Info'!$A$2:$B$113,2,FALSE)), "Non Cluster:")</f>
        <v>Non Cluster:</v>
      </c>
      <c r="T3183" s="106">
        <f t="shared" si="245"/>
        <v>0</v>
      </c>
      <c r="U3183" s="106">
        <f t="shared" si="247"/>
        <v>0</v>
      </c>
      <c r="V3183" s="106">
        <f t="shared" si="248"/>
        <v>0</v>
      </c>
      <c r="W3183" s="119">
        <f t="shared" si="246"/>
        <v>0</v>
      </c>
      <c r="X3183" s="106">
        <f t="shared" si="249"/>
        <v>0</v>
      </c>
    </row>
    <row r="3184" spans="1:24" ht="14">
      <c r="A3184" s="198"/>
      <c r="D3184" s="1"/>
      <c r="E3184" s="1"/>
      <c r="F3184" s="187"/>
      <c r="G3184" s="187"/>
      <c r="H3184" s="80" t="str">
        <f>IF(ISERROR(IF(ISERROR(VLOOKUP((LEFT(D3184,2)),'Fed. Agency Identifier Table'!A$2:C$63,3,FALSE)),(VLOOKUP((LEFT(D3184,1)),'Fed. Agency Identifier Table'!A$2:C$63,3,FALSE)),(VLOOKUP((LEFT(D3184,2)),'Fed. Agency Identifier Table'!A$2:C$63,3,FALSE)))),"",(IF(ISERROR(VLOOKUP((LEFT(D3184,2)),'Fed. Agency Identifier Table'!A$2:C$63,3,FALSE)),(VLOOKUP((LEFT(D3184,1)),'Fed. Agency Identifier Table'!A$2:C$63,3,FALSE)),(VLOOKUP((LEFT(D3184,2)),'Fed. Agency Identifier Table'!A$2:C$63,3,FALSE)))))</f>
        <v/>
      </c>
      <c r="I3184" s="150" t="str">
        <f>IF(ISNUMBER(SEARCH("*.unk*",D3184)),"Other Federal Awards",IF(ISERROR(VLOOKUP(D3184,'CFDA Program Titles Table'!A$2:C$2607,3,FALSE)),"",VLOOKUP(D3184,'CFDA Program Titles Table'!A$2:C$2607,3,FALSE)))</f>
        <v/>
      </c>
      <c r="J3184" s="70"/>
      <c r="K3184" s="70"/>
      <c r="L3184" s="2"/>
      <c r="M3184" s="10"/>
      <c r="N3184" s="10"/>
      <c r="S3184" s="106" t="str">
        <f>IFERROR(IF(J3184="Y", "Research And Development Programs Cluster:", VLOOKUP(D3184,'Cluster Info'!$A$2:$B$113,2,FALSE)), "Non Cluster:")</f>
        <v>Non Cluster:</v>
      </c>
      <c r="T3184" s="106">
        <f t="shared" si="245"/>
        <v>0</v>
      </c>
      <c r="U3184" s="106">
        <f t="shared" si="247"/>
        <v>0</v>
      </c>
      <c r="V3184" s="106">
        <f t="shared" si="248"/>
        <v>0</v>
      </c>
      <c r="W3184" s="119">
        <f t="shared" si="246"/>
        <v>0</v>
      </c>
      <c r="X3184" s="106">
        <f t="shared" si="249"/>
        <v>0</v>
      </c>
    </row>
    <row r="3185" spans="1:24" ht="14">
      <c r="A3185" s="198"/>
      <c r="D3185" s="1"/>
      <c r="E3185" s="1"/>
      <c r="F3185" s="187"/>
      <c r="G3185" s="187"/>
      <c r="H3185" s="80" t="str">
        <f>IF(ISERROR(IF(ISERROR(VLOOKUP((LEFT(D3185,2)),'Fed. Agency Identifier Table'!A$2:C$63,3,FALSE)),(VLOOKUP((LEFT(D3185,1)),'Fed. Agency Identifier Table'!A$2:C$63,3,FALSE)),(VLOOKUP((LEFT(D3185,2)),'Fed. Agency Identifier Table'!A$2:C$63,3,FALSE)))),"",(IF(ISERROR(VLOOKUP((LEFT(D3185,2)),'Fed. Agency Identifier Table'!A$2:C$63,3,FALSE)),(VLOOKUP((LEFT(D3185,1)),'Fed. Agency Identifier Table'!A$2:C$63,3,FALSE)),(VLOOKUP((LEFT(D3185,2)),'Fed. Agency Identifier Table'!A$2:C$63,3,FALSE)))))</f>
        <v/>
      </c>
      <c r="I3185" s="150" t="str">
        <f>IF(ISNUMBER(SEARCH("*.unk*",D3185)),"Other Federal Awards",IF(ISERROR(VLOOKUP(D3185,'CFDA Program Titles Table'!A$2:C$2607,3,FALSE)),"",VLOOKUP(D3185,'CFDA Program Titles Table'!A$2:C$2607,3,FALSE)))</f>
        <v/>
      </c>
      <c r="J3185" s="70"/>
      <c r="K3185" s="70"/>
      <c r="L3185" s="2"/>
      <c r="M3185" s="10"/>
      <c r="N3185" s="10"/>
      <c r="S3185" s="106" t="str">
        <f>IFERROR(IF(J3185="Y", "Research And Development Programs Cluster:", VLOOKUP(D3185,'Cluster Info'!$A$2:$B$113,2,FALSE)), "Non Cluster:")</f>
        <v>Non Cluster:</v>
      </c>
      <c r="T3185" s="106">
        <f t="shared" si="245"/>
        <v>0</v>
      </c>
      <c r="U3185" s="106">
        <f t="shared" si="247"/>
        <v>0</v>
      </c>
      <c r="V3185" s="106">
        <f t="shared" si="248"/>
        <v>0</v>
      </c>
      <c r="W3185" s="119">
        <f t="shared" si="246"/>
        <v>0</v>
      </c>
      <c r="X3185" s="106">
        <f t="shared" si="249"/>
        <v>0</v>
      </c>
    </row>
    <row r="3186" spans="1:24" ht="14">
      <c r="A3186" s="198"/>
      <c r="D3186" s="1"/>
      <c r="E3186" s="1"/>
      <c r="F3186" s="187"/>
      <c r="G3186" s="187"/>
      <c r="H3186" s="80" t="str">
        <f>IF(ISERROR(IF(ISERROR(VLOOKUP((LEFT(D3186,2)),'Fed. Agency Identifier Table'!A$2:C$63,3,FALSE)),(VLOOKUP((LEFT(D3186,1)),'Fed. Agency Identifier Table'!A$2:C$63,3,FALSE)),(VLOOKUP((LEFT(D3186,2)),'Fed. Agency Identifier Table'!A$2:C$63,3,FALSE)))),"",(IF(ISERROR(VLOOKUP((LEFT(D3186,2)),'Fed. Agency Identifier Table'!A$2:C$63,3,FALSE)),(VLOOKUP((LEFT(D3186,1)),'Fed. Agency Identifier Table'!A$2:C$63,3,FALSE)),(VLOOKUP((LEFT(D3186,2)),'Fed. Agency Identifier Table'!A$2:C$63,3,FALSE)))))</f>
        <v/>
      </c>
      <c r="I3186" s="150" t="str">
        <f>IF(ISNUMBER(SEARCH("*.unk*",D3186)),"Other Federal Awards",IF(ISERROR(VLOOKUP(D3186,'CFDA Program Titles Table'!A$2:C$2607,3,FALSE)),"",VLOOKUP(D3186,'CFDA Program Titles Table'!A$2:C$2607,3,FALSE)))</f>
        <v/>
      </c>
      <c r="J3186" s="70"/>
      <c r="K3186" s="70"/>
      <c r="L3186" s="2"/>
      <c r="M3186" s="10"/>
      <c r="N3186" s="10"/>
      <c r="S3186" s="106" t="str">
        <f>IFERROR(IF(J3186="Y", "Research And Development Programs Cluster:", VLOOKUP(D3186,'Cluster Info'!$A$2:$B$113,2,FALSE)), "Non Cluster:")</f>
        <v>Non Cluster:</v>
      </c>
      <c r="T3186" s="106">
        <f t="shared" si="245"/>
        <v>0</v>
      </c>
      <c r="U3186" s="106">
        <f t="shared" si="247"/>
        <v>0</v>
      </c>
      <c r="V3186" s="106">
        <f t="shared" si="248"/>
        <v>0</v>
      </c>
      <c r="W3186" s="119">
        <f t="shared" si="246"/>
        <v>0</v>
      </c>
      <c r="X3186" s="106">
        <f t="shared" si="249"/>
        <v>0</v>
      </c>
    </row>
    <row r="3187" spans="1:24" ht="14">
      <c r="A3187" s="198"/>
      <c r="D3187" s="1"/>
      <c r="E3187" s="1"/>
      <c r="F3187" s="187"/>
      <c r="G3187" s="187"/>
      <c r="H3187" s="80" t="str">
        <f>IF(ISERROR(IF(ISERROR(VLOOKUP((LEFT(D3187,2)),'Fed. Agency Identifier Table'!A$2:C$63,3,FALSE)),(VLOOKUP((LEFT(D3187,1)),'Fed. Agency Identifier Table'!A$2:C$63,3,FALSE)),(VLOOKUP((LEFT(D3187,2)),'Fed. Agency Identifier Table'!A$2:C$63,3,FALSE)))),"",(IF(ISERROR(VLOOKUP((LEFT(D3187,2)),'Fed. Agency Identifier Table'!A$2:C$63,3,FALSE)),(VLOOKUP((LEFT(D3187,1)),'Fed. Agency Identifier Table'!A$2:C$63,3,FALSE)),(VLOOKUP((LEFT(D3187,2)),'Fed. Agency Identifier Table'!A$2:C$63,3,FALSE)))))</f>
        <v/>
      </c>
      <c r="I3187" s="150" t="str">
        <f>IF(ISNUMBER(SEARCH("*.unk*",D3187)),"Other Federal Awards",IF(ISERROR(VLOOKUP(D3187,'CFDA Program Titles Table'!A$2:C$2607,3,FALSE)),"",VLOOKUP(D3187,'CFDA Program Titles Table'!A$2:C$2607,3,FALSE)))</f>
        <v/>
      </c>
      <c r="J3187" s="70"/>
      <c r="K3187" s="70"/>
      <c r="L3187" s="2"/>
      <c r="M3187" s="10"/>
      <c r="N3187" s="10"/>
      <c r="S3187" s="106" t="str">
        <f>IFERROR(IF(J3187="Y", "Research And Development Programs Cluster:", VLOOKUP(D3187,'Cluster Info'!$A$2:$B$113,2,FALSE)), "Non Cluster:")</f>
        <v>Non Cluster:</v>
      </c>
      <c r="T3187" s="106">
        <f t="shared" si="245"/>
        <v>0</v>
      </c>
      <c r="U3187" s="106">
        <f t="shared" si="247"/>
        <v>0</v>
      </c>
      <c r="V3187" s="106">
        <f t="shared" si="248"/>
        <v>0</v>
      </c>
      <c r="W3187" s="119">
        <f t="shared" si="246"/>
        <v>0</v>
      </c>
      <c r="X3187" s="106">
        <f t="shared" si="249"/>
        <v>0</v>
      </c>
    </row>
    <row r="3188" spans="1:24" ht="14">
      <c r="A3188" s="198"/>
      <c r="D3188" s="1"/>
      <c r="E3188" s="1"/>
      <c r="F3188" s="187"/>
      <c r="G3188" s="187"/>
      <c r="H3188" s="80" t="str">
        <f>IF(ISERROR(IF(ISERROR(VLOOKUP((LEFT(D3188,2)),'Fed. Agency Identifier Table'!A$2:C$63,3,FALSE)),(VLOOKUP((LEFT(D3188,1)),'Fed. Agency Identifier Table'!A$2:C$63,3,FALSE)),(VLOOKUP((LEFT(D3188,2)),'Fed. Agency Identifier Table'!A$2:C$63,3,FALSE)))),"",(IF(ISERROR(VLOOKUP((LEFT(D3188,2)),'Fed. Agency Identifier Table'!A$2:C$63,3,FALSE)),(VLOOKUP((LEFT(D3188,1)),'Fed. Agency Identifier Table'!A$2:C$63,3,FALSE)),(VLOOKUP((LEFT(D3188,2)),'Fed. Agency Identifier Table'!A$2:C$63,3,FALSE)))))</f>
        <v/>
      </c>
      <c r="I3188" s="150" t="str">
        <f>IF(ISNUMBER(SEARCH("*.unk*",D3188)),"Other Federal Awards",IF(ISERROR(VLOOKUP(D3188,'CFDA Program Titles Table'!A$2:C$2607,3,FALSE)),"",VLOOKUP(D3188,'CFDA Program Titles Table'!A$2:C$2607,3,FALSE)))</f>
        <v/>
      </c>
      <c r="J3188" s="70"/>
      <c r="K3188" s="70"/>
      <c r="L3188" s="2"/>
      <c r="M3188" s="10"/>
      <c r="N3188" s="10"/>
      <c r="S3188" s="106" t="str">
        <f>IFERROR(IF(J3188="Y", "Research And Development Programs Cluster:", VLOOKUP(D3188,'Cluster Info'!$A$2:$B$113,2,FALSE)), "Non Cluster:")</f>
        <v>Non Cluster:</v>
      </c>
      <c r="T3188" s="106">
        <f t="shared" si="245"/>
        <v>0</v>
      </c>
      <c r="U3188" s="106">
        <f t="shared" si="247"/>
        <v>0</v>
      </c>
      <c r="V3188" s="106">
        <f t="shared" si="248"/>
        <v>0</v>
      </c>
      <c r="W3188" s="119">
        <f t="shared" si="246"/>
        <v>0</v>
      </c>
      <c r="X3188" s="106">
        <f t="shared" si="249"/>
        <v>0</v>
      </c>
    </row>
    <row r="3189" spans="1:24" ht="14">
      <c r="A3189" s="198"/>
      <c r="D3189" s="1"/>
      <c r="E3189" s="1"/>
      <c r="F3189" s="187"/>
      <c r="G3189" s="187"/>
      <c r="H3189" s="80" t="str">
        <f>IF(ISERROR(IF(ISERROR(VLOOKUP((LEFT(D3189,2)),'Fed. Agency Identifier Table'!A$2:C$63,3,FALSE)),(VLOOKUP((LEFT(D3189,1)),'Fed. Agency Identifier Table'!A$2:C$63,3,FALSE)),(VLOOKUP((LEFT(D3189,2)),'Fed. Agency Identifier Table'!A$2:C$63,3,FALSE)))),"",(IF(ISERROR(VLOOKUP((LEFT(D3189,2)),'Fed. Agency Identifier Table'!A$2:C$63,3,FALSE)),(VLOOKUP((LEFT(D3189,1)),'Fed. Agency Identifier Table'!A$2:C$63,3,FALSE)),(VLOOKUP((LEFT(D3189,2)),'Fed. Agency Identifier Table'!A$2:C$63,3,FALSE)))))</f>
        <v/>
      </c>
      <c r="I3189" s="150" t="str">
        <f>IF(ISNUMBER(SEARCH("*.unk*",D3189)),"Other Federal Awards",IF(ISERROR(VLOOKUP(D3189,'CFDA Program Titles Table'!A$2:C$2607,3,FALSE)),"",VLOOKUP(D3189,'CFDA Program Titles Table'!A$2:C$2607,3,FALSE)))</f>
        <v/>
      </c>
      <c r="J3189" s="70"/>
      <c r="K3189" s="70"/>
      <c r="L3189" s="2"/>
      <c r="M3189" s="10"/>
      <c r="N3189" s="10"/>
      <c r="S3189" s="106" t="str">
        <f>IFERROR(IF(J3189="Y", "Research And Development Programs Cluster:", VLOOKUP(D3189,'Cluster Info'!$A$2:$B$113,2,FALSE)), "Non Cluster:")</f>
        <v>Non Cluster:</v>
      </c>
      <c r="T3189" s="106">
        <f t="shared" si="245"/>
        <v>0</v>
      </c>
      <c r="U3189" s="106">
        <f t="shared" si="247"/>
        <v>0</v>
      </c>
      <c r="V3189" s="106">
        <f t="shared" si="248"/>
        <v>0</v>
      </c>
      <c r="W3189" s="119">
        <f t="shared" si="246"/>
        <v>0</v>
      </c>
      <c r="X3189" s="106">
        <f t="shared" si="249"/>
        <v>0</v>
      </c>
    </row>
    <row r="3190" spans="1:24" ht="14">
      <c r="A3190" s="198"/>
      <c r="D3190" s="1"/>
      <c r="E3190" s="1"/>
      <c r="F3190" s="187"/>
      <c r="G3190" s="187"/>
      <c r="H3190" s="80" t="str">
        <f>IF(ISERROR(IF(ISERROR(VLOOKUP((LEFT(D3190,2)),'Fed. Agency Identifier Table'!A$2:C$63,3,FALSE)),(VLOOKUP((LEFT(D3190,1)),'Fed. Agency Identifier Table'!A$2:C$63,3,FALSE)),(VLOOKUP((LEFT(D3190,2)),'Fed. Agency Identifier Table'!A$2:C$63,3,FALSE)))),"",(IF(ISERROR(VLOOKUP((LEFT(D3190,2)),'Fed. Agency Identifier Table'!A$2:C$63,3,FALSE)),(VLOOKUP((LEFT(D3190,1)),'Fed. Agency Identifier Table'!A$2:C$63,3,FALSE)),(VLOOKUP((LEFT(D3190,2)),'Fed. Agency Identifier Table'!A$2:C$63,3,FALSE)))))</f>
        <v/>
      </c>
      <c r="I3190" s="150" t="str">
        <f>IF(ISNUMBER(SEARCH("*.unk*",D3190)),"Other Federal Awards",IF(ISERROR(VLOOKUP(D3190,'CFDA Program Titles Table'!A$2:C$2607,3,FALSE)),"",VLOOKUP(D3190,'CFDA Program Titles Table'!A$2:C$2607,3,FALSE)))</f>
        <v/>
      </c>
      <c r="J3190" s="70"/>
      <c r="K3190" s="70"/>
      <c r="L3190" s="2"/>
      <c r="M3190" s="10"/>
      <c r="N3190" s="10"/>
      <c r="S3190" s="106" t="str">
        <f>IFERROR(IF(J3190="Y", "Research And Development Programs Cluster:", VLOOKUP(D3190,'Cluster Info'!$A$2:$B$113,2,FALSE)), "Non Cluster:")</f>
        <v>Non Cluster:</v>
      </c>
      <c r="T3190" s="106">
        <f t="shared" si="245"/>
        <v>0</v>
      </c>
      <c r="U3190" s="106">
        <f t="shared" si="247"/>
        <v>0</v>
      </c>
      <c r="V3190" s="106">
        <f t="shared" si="248"/>
        <v>0</v>
      </c>
      <c r="W3190" s="119">
        <f t="shared" si="246"/>
        <v>0</v>
      </c>
      <c r="X3190" s="106">
        <f t="shared" si="249"/>
        <v>0</v>
      </c>
    </row>
    <row r="3191" spans="1:24" ht="14">
      <c r="A3191" s="198"/>
      <c r="D3191" s="1"/>
      <c r="E3191" s="1"/>
      <c r="F3191" s="187"/>
      <c r="G3191" s="187"/>
      <c r="H3191" s="80" t="str">
        <f>IF(ISERROR(IF(ISERROR(VLOOKUP((LEFT(D3191,2)),'Fed. Agency Identifier Table'!A$2:C$63,3,FALSE)),(VLOOKUP((LEFT(D3191,1)),'Fed. Agency Identifier Table'!A$2:C$63,3,FALSE)),(VLOOKUP((LEFT(D3191,2)),'Fed. Agency Identifier Table'!A$2:C$63,3,FALSE)))),"",(IF(ISERROR(VLOOKUP((LEFT(D3191,2)),'Fed. Agency Identifier Table'!A$2:C$63,3,FALSE)),(VLOOKUP((LEFT(D3191,1)),'Fed. Agency Identifier Table'!A$2:C$63,3,FALSE)),(VLOOKUP((LEFT(D3191,2)),'Fed. Agency Identifier Table'!A$2:C$63,3,FALSE)))))</f>
        <v/>
      </c>
      <c r="I3191" s="150" t="str">
        <f>IF(ISNUMBER(SEARCH("*.unk*",D3191)),"Other Federal Awards",IF(ISERROR(VLOOKUP(D3191,'CFDA Program Titles Table'!A$2:C$2607,3,FALSE)),"",VLOOKUP(D3191,'CFDA Program Titles Table'!A$2:C$2607,3,FALSE)))</f>
        <v/>
      </c>
      <c r="J3191" s="70"/>
      <c r="K3191" s="70"/>
      <c r="L3191" s="2"/>
      <c r="M3191" s="10"/>
      <c r="N3191" s="10"/>
      <c r="S3191" s="106" t="str">
        <f>IFERROR(IF(J3191="Y", "Research And Development Programs Cluster:", VLOOKUP(D3191,'Cluster Info'!$A$2:$B$113,2,FALSE)), "Non Cluster:")</f>
        <v>Non Cluster:</v>
      </c>
      <c r="T3191" s="106">
        <f t="shared" si="245"/>
        <v>0</v>
      </c>
      <c r="U3191" s="106">
        <f t="shared" si="247"/>
        <v>0</v>
      </c>
      <c r="V3191" s="106">
        <f t="shared" si="248"/>
        <v>0</v>
      </c>
      <c r="W3191" s="119">
        <f t="shared" si="246"/>
        <v>0</v>
      </c>
      <c r="X3191" s="106">
        <f t="shared" si="249"/>
        <v>0</v>
      </c>
    </row>
    <row r="3192" spans="1:24" ht="14">
      <c r="A3192" s="198"/>
      <c r="D3192" s="1"/>
      <c r="E3192" s="1"/>
      <c r="F3192" s="187"/>
      <c r="G3192" s="187"/>
      <c r="H3192" s="80" t="str">
        <f>IF(ISERROR(IF(ISERROR(VLOOKUP((LEFT(D3192,2)),'Fed. Agency Identifier Table'!A$2:C$63,3,FALSE)),(VLOOKUP((LEFT(D3192,1)),'Fed. Agency Identifier Table'!A$2:C$63,3,FALSE)),(VLOOKUP((LEFT(D3192,2)),'Fed. Agency Identifier Table'!A$2:C$63,3,FALSE)))),"",(IF(ISERROR(VLOOKUP((LEFT(D3192,2)),'Fed. Agency Identifier Table'!A$2:C$63,3,FALSE)),(VLOOKUP((LEFT(D3192,1)),'Fed. Agency Identifier Table'!A$2:C$63,3,FALSE)),(VLOOKUP((LEFT(D3192,2)),'Fed. Agency Identifier Table'!A$2:C$63,3,FALSE)))))</f>
        <v/>
      </c>
      <c r="I3192" s="150" t="str">
        <f>IF(ISNUMBER(SEARCH("*.unk*",D3192)),"Other Federal Awards",IF(ISERROR(VLOOKUP(D3192,'CFDA Program Titles Table'!A$2:C$2607,3,FALSE)),"",VLOOKUP(D3192,'CFDA Program Titles Table'!A$2:C$2607,3,FALSE)))</f>
        <v/>
      </c>
      <c r="J3192" s="70"/>
      <c r="K3192" s="70"/>
      <c r="L3192" s="2"/>
      <c r="M3192" s="10"/>
      <c r="N3192" s="10"/>
      <c r="S3192" s="106" t="str">
        <f>IFERROR(IF(J3192="Y", "Research And Development Programs Cluster:", VLOOKUP(D3192,'Cluster Info'!$A$2:$B$113,2,FALSE)), "Non Cluster:")</f>
        <v>Non Cluster:</v>
      </c>
      <c r="T3192" s="106">
        <f t="shared" si="245"/>
        <v>0</v>
      </c>
      <c r="U3192" s="106">
        <f t="shared" si="247"/>
        <v>0</v>
      </c>
      <c r="V3192" s="106">
        <f t="shared" si="248"/>
        <v>0</v>
      </c>
      <c r="W3192" s="119">
        <f t="shared" si="246"/>
        <v>0</v>
      </c>
      <c r="X3192" s="106">
        <f t="shared" si="249"/>
        <v>0</v>
      </c>
    </row>
    <row r="3193" spans="1:24" ht="14">
      <c r="A3193" s="198"/>
      <c r="D3193" s="1"/>
      <c r="E3193" s="1"/>
      <c r="F3193" s="187"/>
      <c r="G3193" s="187"/>
      <c r="H3193" s="80" t="str">
        <f>IF(ISERROR(IF(ISERROR(VLOOKUP((LEFT(D3193,2)),'Fed. Agency Identifier Table'!A$2:C$63,3,FALSE)),(VLOOKUP((LEFT(D3193,1)),'Fed. Agency Identifier Table'!A$2:C$63,3,FALSE)),(VLOOKUP((LEFT(D3193,2)),'Fed. Agency Identifier Table'!A$2:C$63,3,FALSE)))),"",(IF(ISERROR(VLOOKUP((LEFT(D3193,2)),'Fed. Agency Identifier Table'!A$2:C$63,3,FALSE)),(VLOOKUP((LEFT(D3193,1)),'Fed. Agency Identifier Table'!A$2:C$63,3,FALSE)),(VLOOKUP((LEFT(D3193,2)),'Fed. Agency Identifier Table'!A$2:C$63,3,FALSE)))))</f>
        <v/>
      </c>
      <c r="I3193" s="150" t="str">
        <f>IF(ISNUMBER(SEARCH("*.unk*",D3193)),"Other Federal Awards",IF(ISERROR(VLOOKUP(D3193,'CFDA Program Titles Table'!A$2:C$2607,3,FALSE)),"",VLOOKUP(D3193,'CFDA Program Titles Table'!A$2:C$2607,3,FALSE)))</f>
        <v/>
      </c>
      <c r="J3193" s="70"/>
      <c r="K3193" s="70"/>
      <c r="L3193" s="2"/>
      <c r="M3193" s="10"/>
      <c r="N3193" s="10"/>
      <c r="S3193" s="106" t="str">
        <f>IFERROR(IF(J3193="Y", "Research And Development Programs Cluster:", VLOOKUP(D3193,'Cluster Info'!$A$2:$B$113,2,FALSE)), "Non Cluster:")</f>
        <v>Non Cluster:</v>
      </c>
      <c r="T3193" s="106">
        <f t="shared" si="245"/>
        <v>0</v>
      </c>
      <c r="U3193" s="106">
        <f t="shared" si="247"/>
        <v>0</v>
      </c>
      <c r="V3193" s="106">
        <f t="shared" si="248"/>
        <v>0</v>
      </c>
      <c r="W3193" s="119">
        <f t="shared" si="246"/>
        <v>0</v>
      </c>
      <c r="X3193" s="106">
        <f t="shared" si="249"/>
        <v>0</v>
      </c>
    </row>
    <row r="3194" spans="1:24" ht="14">
      <c r="A3194" s="198"/>
      <c r="D3194" s="1"/>
      <c r="E3194" s="1"/>
      <c r="F3194" s="187"/>
      <c r="G3194" s="187"/>
      <c r="H3194" s="80" t="str">
        <f>IF(ISERROR(IF(ISERROR(VLOOKUP((LEFT(D3194,2)),'Fed. Agency Identifier Table'!A$2:C$63,3,FALSE)),(VLOOKUP((LEFT(D3194,1)),'Fed. Agency Identifier Table'!A$2:C$63,3,FALSE)),(VLOOKUP((LEFT(D3194,2)),'Fed. Agency Identifier Table'!A$2:C$63,3,FALSE)))),"",(IF(ISERROR(VLOOKUP((LEFT(D3194,2)),'Fed. Agency Identifier Table'!A$2:C$63,3,FALSE)),(VLOOKUP((LEFT(D3194,1)),'Fed. Agency Identifier Table'!A$2:C$63,3,FALSE)),(VLOOKUP((LEFT(D3194,2)),'Fed. Agency Identifier Table'!A$2:C$63,3,FALSE)))))</f>
        <v/>
      </c>
      <c r="I3194" s="150" t="str">
        <f>IF(ISNUMBER(SEARCH("*.unk*",D3194)),"Other Federal Awards",IF(ISERROR(VLOOKUP(D3194,'CFDA Program Titles Table'!A$2:C$2607,3,FALSE)),"",VLOOKUP(D3194,'CFDA Program Titles Table'!A$2:C$2607,3,FALSE)))</f>
        <v/>
      </c>
      <c r="J3194" s="70"/>
      <c r="K3194" s="70"/>
      <c r="L3194" s="2"/>
      <c r="M3194" s="10"/>
      <c r="N3194" s="10"/>
      <c r="S3194" s="106" t="str">
        <f>IFERROR(IF(J3194="Y", "Research And Development Programs Cluster:", VLOOKUP(D3194,'Cluster Info'!$A$2:$B$113,2,FALSE)), "Non Cluster:")</f>
        <v>Non Cluster:</v>
      </c>
      <c r="T3194" s="106">
        <f t="shared" si="245"/>
        <v>0</v>
      </c>
      <c r="U3194" s="106">
        <f t="shared" si="247"/>
        <v>0</v>
      </c>
      <c r="V3194" s="106">
        <f t="shared" si="248"/>
        <v>0</v>
      </c>
      <c r="W3194" s="119">
        <f t="shared" si="246"/>
        <v>0</v>
      </c>
      <c r="X3194" s="106">
        <f t="shared" si="249"/>
        <v>0</v>
      </c>
    </row>
    <row r="3195" spans="1:24" ht="14">
      <c r="A3195" s="198"/>
      <c r="D3195" s="1"/>
      <c r="E3195" s="1"/>
      <c r="F3195" s="187"/>
      <c r="G3195" s="187"/>
      <c r="H3195" s="80" t="str">
        <f>IF(ISERROR(IF(ISERROR(VLOOKUP((LEFT(D3195,2)),'Fed. Agency Identifier Table'!A$2:C$63,3,FALSE)),(VLOOKUP((LEFT(D3195,1)),'Fed. Agency Identifier Table'!A$2:C$63,3,FALSE)),(VLOOKUP((LEFT(D3195,2)),'Fed. Agency Identifier Table'!A$2:C$63,3,FALSE)))),"",(IF(ISERROR(VLOOKUP((LEFT(D3195,2)),'Fed. Agency Identifier Table'!A$2:C$63,3,FALSE)),(VLOOKUP((LEFT(D3195,1)),'Fed. Agency Identifier Table'!A$2:C$63,3,FALSE)),(VLOOKUP((LEFT(D3195,2)),'Fed. Agency Identifier Table'!A$2:C$63,3,FALSE)))))</f>
        <v/>
      </c>
      <c r="I3195" s="150" t="str">
        <f>IF(ISNUMBER(SEARCH("*.unk*",D3195)),"Other Federal Awards",IF(ISERROR(VLOOKUP(D3195,'CFDA Program Titles Table'!A$2:C$2607,3,FALSE)),"",VLOOKUP(D3195,'CFDA Program Titles Table'!A$2:C$2607,3,FALSE)))</f>
        <v/>
      </c>
      <c r="J3195" s="70"/>
      <c r="K3195" s="70"/>
      <c r="L3195" s="2"/>
      <c r="M3195" s="10"/>
      <c r="N3195" s="10"/>
      <c r="S3195" s="106" t="str">
        <f>IFERROR(IF(J3195="Y", "Research And Development Programs Cluster:", VLOOKUP(D3195,'Cluster Info'!$A$2:$B$113,2,FALSE)), "Non Cluster:")</f>
        <v>Non Cluster:</v>
      </c>
      <c r="T3195" s="106">
        <f t="shared" si="245"/>
        <v>0</v>
      </c>
      <c r="U3195" s="106">
        <f t="shared" si="247"/>
        <v>0</v>
      </c>
      <c r="V3195" s="106">
        <f t="shared" si="248"/>
        <v>0</v>
      </c>
      <c r="W3195" s="119">
        <f t="shared" si="246"/>
        <v>0</v>
      </c>
      <c r="X3195" s="106">
        <f t="shared" si="249"/>
        <v>0</v>
      </c>
    </row>
    <row r="3196" spans="1:24" ht="14">
      <c r="A3196" s="198"/>
      <c r="D3196" s="1"/>
      <c r="E3196" s="1"/>
      <c r="F3196" s="187"/>
      <c r="G3196" s="187"/>
      <c r="H3196" s="80" t="str">
        <f>IF(ISERROR(IF(ISERROR(VLOOKUP((LEFT(D3196,2)),'Fed. Agency Identifier Table'!A$2:C$63,3,FALSE)),(VLOOKUP((LEFT(D3196,1)),'Fed. Agency Identifier Table'!A$2:C$63,3,FALSE)),(VLOOKUP((LEFT(D3196,2)),'Fed. Agency Identifier Table'!A$2:C$63,3,FALSE)))),"",(IF(ISERROR(VLOOKUP((LEFT(D3196,2)),'Fed. Agency Identifier Table'!A$2:C$63,3,FALSE)),(VLOOKUP((LEFT(D3196,1)),'Fed. Agency Identifier Table'!A$2:C$63,3,FALSE)),(VLOOKUP((LEFT(D3196,2)),'Fed. Agency Identifier Table'!A$2:C$63,3,FALSE)))))</f>
        <v/>
      </c>
      <c r="I3196" s="150" t="str">
        <f>IF(ISNUMBER(SEARCH("*.unk*",D3196)),"Other Federal Awards",IF(ISERROR(VLOOKUP(D3196,'CFDA Program Titles Table'!A$2:C$2607,3,FALSE)),"",VLOOKUP(D3196,'CFDA Program Titles Table'!A$2:C$2607,3,FALSE)))</f>
        <v/>
      </c>
      <c r="J3196" s="70"/>
      <c r="K3196" s="70"/>
      <c r="L3196" s="2"/>
      <c r="M3196" s="10"/>
      <c r="N3196" s="10"/>
      <c r="S3196" s="106" t="str">
        <f>IFERROR(IF(J3196="Y", "Research And Development Programs Cluster:", VLOOKUP(D3196,'Cluster Info'!$A$2:$B$113,2,FALSE)), "Non Cluster:")</f>
        <v>Non Cluster:</v>
      </c>
      <c r="T3196" s="106">
        <f t="shared" si="245"/>
        <v>0</v>
      </c>
      <c r="U3196" s="106">
        <f t="shared" si="247"/>
        <v>0</v>
      </c>
      <c r="V3196" s="106">
        <f t="shared" si="248"/>
        <v>0</v>
      </c>
      <c r="W3196" s="119">
        <f t="shared" si="246"/>
        <v>0</v>
      </c>
      <c r="X3196" s="106">
        <f t="shared" si="249"/>
        <v>0</v>
      </c>
    </row>
    <row r="3197" spans="1:24" ht="14">
      <c r="A3197" s="198"/>
      <c r="D3197" s="1"/>
      <c r="E3197" s="1"/>
      <c r="F3197" s="187"/>
      <c r="G3197" s="187"/>
      <c r="H3197" s="80" t="str">
        <f>IF(ISERROR(IF(ISERROR(VLOOKUP((LEFT(D3197,2)),'Fed. Agency Identifier Table'!A$2:C$63,3,FALSE)),(VLOOKUP((LEFT(D3197,1)),'Fed. Agency Identifier Table'!A$2:C$63,3,FALSE)),(VLOOKUP((LEFT(D3197,2)),'Fed. Agency Identifier Table'!A$2:C$63,3,FALSE)))),"",(IF(ISERROR(VLOOKUP((LEFT(D3197,2)),'Fed. Agency Identifier Table'!A$2:C$63,3,FALSE)),(VLOOKUP((LEFT(D3197,1)),'Fed. Agency Identifier Table'!A$2:C$63,3,FALSE)),(VLOOKUP((LEFT(D3197,2)),'Fed. Agency Identifier Table'!A$2:C$63,3,FALSE)))))</f>
        <v/>
      </c>
      <c r="I3197" s="150" t="str">
        <f>IF(ISNUMBER(SEARCH("*.unk*",D3197)),"Other Federal Awards",IF(ISERROR(VLOOKUP(D3197,'CFDA Program Titles Table'!A$2:C$2607,3,FALSE)),"",VLOOKUP(D3197,'CFDA Program Titles Table'!A$2:C$2607,3,FALSE)))</f>
        <v/>
      </c>
      <c r="J3197" s="70"/>
      <c r="K3197" s="70"/>
      <c r="L3197" s="2"/>
      <c r="M3197" s="10"/>
      <c r="N3197" s="10"/>
      <c r="S3197" s="106" t="str">
        <f>IFERROR(IF(J3197="Y", "Research And Development Programs Cluster:", VLOOKUP(D3197,'Cluster Info'!$A$2:$B$113,2,FALSE)), "Non Cluster:")</f>
        <v>Non Cluster:</v>
      </c>
      <c r="T3197" s="106">
        <f t="shared" si="245"/>
        <v>0</v>
      </c>
      <c r="U3197" s="106">
        <f t="shared" si="247"/>
        <v>0</v>
      </c>
      <c r="V3197" s="106">
        <f t="shared" si="248"/>
        <v>0</v>
      </c>
      <c r="W3197" s="119">
        <f t="shared" si="246"/>
        <v>0</v>
      </c>
      <c r="X3197" s="106">
        <f t="shared" si="249"/>
        <v>0</v>
      </c>
    </row>
    <row r="3198" spans="1:24" ht="14">
      <c r="A3198" s="198"/>
      <c r="D3198" s="1"/>
      <c r="E3198" s="1"/>
      <c r="F3198" s="187"/>
      <c r="G3198" s="187"/>
      <c r="H3198" s="80" t="str">
        <f>IF(ISERROR(IF(ISERROR(VLOOKUP((LEFT(D3198,2)),'Fed. Agency Identifier Table'!A$2:C$63,3,FALSE)),(VLOOKUP((LEFT(D3198,1)),'Fed. Agency Identifier Table'!A$2:C$63,3,FALSE)),(VLOOKUP((LEFT(D3198,2)),'Fed. Agency Identifier Table'!A$2:C$63,3,FALSE)))),"",(IF(ISERROR(VLOOKUP((LEFT(D3198,2)),'Fed. Agency Identifier Table'!A$2:C$63,3,FALSE)),(VLOOKUP((LEFT(D3198,1)),'Fed. Agency Identifier Table'!A$2:C$63,3,FALSE)),(VLOOKUP((LEFT(D3198,2)),'Fed. Agency Identifier Table'!A$2:C$63,3,FALSE)))))</f>
        <v/>
      </c>
      <c r="I3198" s="150" t="str">
        <f>IF(ISNUMBER(SEARCH("*.unk*",D3198)),"Other Federal Awards",IF(ISERROR(VLOOKUP(D3198,'CFDA Program Titles Table'!A$2:C$2607,3,FALSE)),"",VLOOKUP(D3198,'CFDA Program Titles Table'!A$2:C$2607,3,FALSE)))</f>
        <v/>
      </c>
      <c r="J3198" s="70"/>
      <c r="K3198" s="70"/>
      <c r="L3198" s="2"/>
      <c r="M3198" s="10"/>
      <c r="N3198" s="10"/>
      <c r="S3198" s="106" t="str">
        <f>IFERROR(IF(J3198="Y", "Research And Development Programs Cluster:", VLOOKUP(D3198,'Cluster Info'!$A$2:$B$113,2,FALSE)), "Non Cluster:")</f>
        <v>Non Cluster:</v>
      </c>
      <c r="T3198" s="106">
        <f t="shared" si="245"/>
        <v>0</v>
      </c>
      <c r="U3198" s="106">
        <f t="shared" si="247"/>
        <v>0</v>
      </c>
      <c r="V3198" s="106">
        <f t="shared" si="248"/>
        <v>0</v>
      </c>
      <c r="W3198" s="119">
        <f t="shared" si="246"/>
        <v>0</v>
      </c>
      <c r="X3198" s="106">
        <f t="shared" si="249"/>
        <v>0</v>
      </c>
    </row>
    <row r="3199" spans="1:24" ht="14">
      <c r="A3199" s="198"/>
      <c r="D3199" s="1"/>
      <c r="E3199" s="1"/>
      <c r="F3199" s="187"/>
      <c r="G3199" s="187"/>
      <c r="H3199" s="80" t="str">
        <f>IF(ISERROR(IF(ISERROR(VLOOKUP((LEFT(D3199,2)),'Fed. Agency Identifier Table'!A$2:C$63,3,FALSE)),(VLOOKUP((LEFT(D3199,1)),'Fed. Agency Identifier Table'!A$2:C$63,3,FALSE)),(VLOOKUP((LEFT(D3199,2)),'Fed. Agency Identifier Table'!A$2:C$63,3,FALSE)))),"",(IF(ISERROR(VLOOKUP((LEFT(D3199,2)),'Fed. Agency Identifier Table'!A$2:C$63,3,FALSE)),(VLOOKUP((LEFT(D3199,1)),'Fed. Agency Identifier Table'!A$2:C$63,3,FALSE)),(VLOOKUP((LEFT(D3199,2)),'Fed. Agency Identifier Table'!A$2:C$63,3,FALSE)))))</f>
        <v/>
      </c>
      <c r="I3199" s="150" t="str">
        <f>IF(ISNUMBER(SEARCH("*.unk*",D3199)),"Other Federal Awards",IF(ISERROR(VLOOKUP(D3199,'CFDA Program Titles Table'!A$2:C$2607,3,FALSE)),"",VLOOKUP(D3199,'CFDA Program Titles Table'!A$2:C$2607,3,FALSE)))</f>
        <v/>
      </c>
      <c r="J3199" s="70"/>
      <c r="K3199" s="70"/>
      <c r="L3199" s="2"/>
      <c r="M3199" s="10"/>
      <c r="N3199" s="10"/>
      <c r="S3199" s="106" t="str">
        <f>IFERROR(IF(J3199="Y", "Research And Development Programs Cluster:", VLOOKUP(D3199,'Cluster Info'!$A$2:$B$113,2,FALSE)), "Non Cluster:")</f>
        <v>Non Cluster:</v>
      </c>
      <c r="T3199" s="106">
        <f t="shared" si="245"/>
        <v>0</v>
      </c>
      <c r="U3199" s="106">
        <f t="shared" si="247"/>
        <v>0</v>
      </c>
      <c r="V3199" s="106">
        <f t="shared" si="248"/>
        <v>0</v>
      </c>
      <c r="W3199" s="119">
        <f t="shared" si="246"/>
        <v>0</v>
      </c>
      <c r="X3199" s="106">
        <f t="shared" si="249"/>
        <v>0</v>
      </c>
    </row>
    <row r="3200" spans="1:24" ht="14">
      <c r="A3200" s="198"/>
      <c r="D3200" s="1"/>
      <c r="E3200" s="1"/>
      <c r="F3200" s="187"/>
      <c r="G3200" s="187"/>
      <c r="H3200" s="80" t="str">
        <f>IF(ISERROR(IF(ISERROR(VLOOKUP((LEFT(D3200,2)),'Fed. Agency Identifier Table'!A$2:C$63,3,FALSE)),(VLOOKUP((LEFT(D3200,1)),'Fed. Agency Identifier Table'!A$2:C$63,3,FALSE)),(VLOOKUP((LEFT(D3200,2)),'Fed. Agency Identifier Table'!A$2:C$63,3,FALSE)))),"",(IF(ISERROR(VLOOKUP((LEFT(D3200,2)),'Fed. Agency Identifier Table'!A$2:C$63,3,FALSE)),(VLOOKUP((LEFT(D3200,1)),'Fed. Agency Identifier Table'!A$2:C$63,3,FALSE)),(VLOOKUP((LEFT(D3200,2)),'Fed. Agency Identifier Table'!A$2:C$63,3,FALSE)))))</f>
        <v/>
      </c>
      <c r="I3200" s="150" t="str">
        <f>IF(ISNUMBER(SEARCH("*.unk*",D3200)),"Other Federal Awards",IF(ISERROR(VLOOKUP(D3200,'CFDA Program Titles Table'!A$2:C$2607,3,FALSE)),"",VLOOKUP(D3200,'CFDA Program Titles Table'!A$2:C$2607,3,FALSE)))</f>
        <v/>
      </c>
      <c r="J3200" s="70"/>
      <c r="K3200" s="70"/>
      <c r="L3200" s="2"/>
      <c r="M3200" s="10"/>
      <c r="N3200" s="10"/>
      <c r="S3200" s="106" t="str">
        <f>IFERROR(IF(J3200="Y", "Research And Development Programs Cluster:", VLOOKUP(D3200,'Cluster Info'!$A$2:$B$113,2,FALSE)), "Non Cluster:")</f>
        <v>Non Cluster:</v>
      </c>
      <c r="T3200" s="106">
        <f t="shared" si="245"/>
        <v>0</v>
      </c>
      <c r="U3200" s="106">
        <f t="shared" si="247"/>
        <v>0</v>
      </c>
      <c r="V3200" s="106">
        <f t="shared" si="248"/>
        <v>0</v>
      </c>
      <c r="W3200" s="119">
        <f t="shared" si="246"/>
        <v>0</v>
      </c>
      <c r="X3200" s="106">
        <f t="shared" si="249"/>
        <v>0</v>
      </c>
    </row>
    <row r="3201" spans="1:24" ht="14">
      <c r="A3201" s="198"/>
      <c r="D3201" s="1"/>
      <c r="E3201" s="1"/>
      <c r="F3201" s="187"/>
      <c r="G3201" s="187"/>
      <c r="H3201" s="80" t="str">
        <f>IF(ISERROR(IF(ISERROR(VLOOKUP((LEFT(D3201,2)),'Fed. Agency Identifier Table'!A$2:C$63,3,FALSE)),(VLOOKUP((LEFT(D3201,1)),'Fed. Agency Identifier Table'!A$2:C$63,3,FALSE)),(VLOOKUP((LEFT(D3201,2)),'Fed. Agency Identifier Table'!A$2:C$63,3,FALSE)))),"",(IF(ISERROR(VLOOKUP((LEFT(D3201,2)),'Fed. Agency Identifier Table'!A$2:C$63,3,FALSE)),(VLOOKUP((LEFT(D3201,1)),'Fed. Agency Identifier Table'!A$2:C$63,3,FALSE)),(VLOOKUP((LEFT(D3201,2)),'Fed. Agency Identifier Table'!A$2:C$63,3,FALSE)))))</f>
        <v/>
      </c>
      <c r="I3201" s="150" t="str">
        <f>IF(ISNUMBER(SEARCH("*.unk*",D3201)),"Other Federal Awards",IF(ISERROR(VLOOKUP(D3201,'CFDA Program Titles Table'!A$2:C$2607,3,FALSE)),"",VLOOKUP(D3201,'CFDA Program Titles Table'!A$2:C$2607,3,FALSE)))</f>
        <v/>
      </c>
      <c r="J3201" s="70"/>
      <c r="K3201" s="70"/>
      <c r="L3201" s="2"/>
      <c r="M3201" s="10"/>
      <c r="N3201" s="10"/>
      <c r="S3201" s="106" t="str">
        <f>IFERROR(IF(J3201="Y", "Research And Development Programs Cluster:", VLOOKUP(D3201,'Cluster Info'!$A$2:$B$113,2,FALSE)), "Non Cluster:")</f>
        <v>Non Cluster:</v>
      </c>
      <c r="T3201" s="106">
        <f t="shared" si="245"/>
        <v>0</v>
      </c>
      <c r="U3201" s="106">
        <f t="shared" si="247"/>
        <v>0</v>
      </c>
      <c r="V3201" s="106">
        <f t="shared" si="248"/>
        <v>0</v>
      </c>
      <c r="W3201" s="119">
        <f t="shared" si="246"/>
        <v>0</v>
      </c>
      <c r="X3201" s="106">
        <f t="shared" si="249"/>
        <v>0</v>
      </c>
    </row>
    <row r="3202" spans="1:24" ht="14">
      <c r="A3202" s="198"/>
      <c r="D3202" s="1"/>
      <c r="E3202" s="1"/>
      <c r="F3202" s="187"/>
      <c r="G3202" s="187"/>
      <c r="H3202" s="80" t="str">
        <f>IF(ISERROR(IF(ISERROR(VLOOKUP((LEFT(D3202,2)),'Fed. Agency Identifier Table'!A$2:C$63,3,FALSE)),(VLOOKUP((LEFT(D3202,1)),'Fed. Agency Identifier Table'!A$2:C$63,3,FALSE)),(VLOOKUP((LEFT(D3202,2)),'Fed. Agency Identifier Table'!A$2:C$63,3,FALSE)))),"",(IF(ISERROR(VLOOKUP((LEFT(D3202,2)),'Fed. Agency Identifier Table'!A$2:C$63,3,FALSE)),(VLOOKUP((LEFT(D3202,1)),'Fed. Agency Identifier Table'!A$2:C$63,3,FALSE)),(VLOOKUP((LEFT(D3202,2)),'Fed. Agency Identifier Table'!A$2:C$63,3,FALSE)))))</f>
        <v/>
      </c>
      <c r="I3202" s="150" t="str">
        <f>IF(ISNUMBER(SEARCH("*.unk*",D3202)),"Other Federal Awards",IF(ISERROR(VLOOKUP(D3202,'CFDA Program Titles Table'!A$2:C$2607,3,FALSE)),"",VLOOKUP(D3202,'CFDA Program Titles Table'!A$2:C$2607,3,FALSE)))</f>
        <v/>
      </c>
      <c r="J3202" s="70"/>
      <c r="K3202" s="70"/>
      <c r="L3202" s="2"/>
      <c r="M3202" s="10"/>
      <c r="N3202" s="10"/>
      <c r="S3202" s="106" t="str">
        <f>IFERROR(IF(J3202="Y", "Research And Development Programs Cluster:", VLOOKUP(D3202,'Cluster Info'!$A$2:$B$113,2,FALSE)), "Non Cluster:")</f>
        <v>Non Cluster:</v>
      </c>
      <c r="T3202" s="106">
        <f t="shared" ref="T3202:T3265" si="250">IF(E3202="Y","ARRA - "&amp;N3202, N3202)</f>
        <v>0</v>
      </c>
      <c r="U3202" s="106">
        <f t="shared" si="247"/>
        <v>0</v>
      </c>
      <c r="V3202" s="106">
        <f t="shared" si="248"/>
        <v>0</v>
      </c>
      <c r="W3202" s="119">
        <f t="shared" ref="W3202:W3265" si="251">IF(AND(J3202="Y",I3202="Other Federal Awards"),(LEFT(D3202,2)&amp;".RD"),D3202)</f>
        <v>0</v>
      </c>
      <c r="X3202" s="106">
        <f t="shared" si="249"/>
        <v>0</v>
      </c>
    </row>
    <row r="3203" spans="1:24" ht="14">
      <c r="A3203" s="198"/>
      <c r="D3203" s="1"/>
      <c r="E3203" s="1"/>
      <c r="F3203" s="187"/>
      <c r="G3203" s="187"/>
      <c r="H3203" s="80" t="str">
        <f>IF(ISERROR(IF(ISERROR(VLOOKUP((LEFT(D3203,2)),'Fed. Agency Identifier Table'!A$2:C$63,3,FALSE)),(VLOOKUP((LEFT(D3203,1)),'Fed. Agency Identifier Table'!A$2:C$63,3,FALSE)),(VLOOKUP((LEFT(D3203,2)),'Fed. Agency Identifier Table'!A$2:C$63,3,FALSE)))),"",(IF(ISERROR(VLOOKUP((LEFT(D3203,2)),'Fed. Agency Identifier Table'!A$2:C$63,3,FALSE)),(VLOOKUP((LEFT(D3203,1)),'Fed. Agency Identifier Table'!A$2:C$63,3,FALSE)),(VLOOKUP((LEFT(D3203,2)),'Fed. Agency Identifier Table'!A$2:C$63,3,FALSE)))))</f>
        <v/>
      </c>
      <c r="I3203" s="150" t="str">
        <f>IF(ISNUMBER(SEARCH("*.unk*",D3203)),"Other Federal Awards",IF(ISERROR(VLOOKUP(D3203,'CFDA Program Titles Table'!A$2:C$2607,3,FALSE)),"",VLOOKUP(D3203,'CFDA Program Titles Table'!A$2:C$2607,3,FALSE)))</f>
        <v/>
      </c>
      <c r="J3203" s="70"/>
      <c r="K3203" s="70"/>
      <c r="L3203" s="2"/>
      <c r="M3203" s="10"/>
      <c r="N3203" s="10"/>
      <c r="S3203" s="106" t="str">
        <f>IFERROR(IF(J3203="Y", "Research And Development Programs Cluster:", VLOOKUP(D3203,'Cluster Info'!$A$2:$B$113,2,FALSE)), "Non Cluster:")</f>
        <v>Non Cluster:</v>
      </c>
      <c r="T3203" s="106">
        <f t="shared" si="250"/>
        <v>0</v>
      </c>
      <c r="U3203" s="106">
        <f t="shared" ref="U3203:U3266" si="252">IF(F3203="Y","COVID-19 - "&amp;N3203, N3203)</f>
        <v>0</v>
      </c>
      <c r="V3203" s="106">
        <f t="shared" ref="V3203:V3266" si="253">IF(G3203="Y","ARP - "&amp;N3203, N3203)</f>
        <v>0</v>
      </c>
      <c r="W3203" s="119">
        <f t="shared" si="251"/>
        <v>0</v>
      </c>
      <c r="X3203" s="106">
        <f t="shared" ref="X3203:X3266" si="254">O3203-P3203</f>
        <v>0</v>
      </c>
    </row>
    <row r="3204" spans="1:24" ht="14">
      <c r="A3204" s="198"/>
      <c r="D3204" s="1"/>
      <c r="E3204" s="1"/>
      <c r="F3204" s="187"/>
      <c r="G3204" s="187"/>
      <c r="H3204" s="80" t="str">
        <f>IF(ISERROR(IF(ISERROR(VLOOKUP((LEFT(D3204,2)),'Fed. Agency Identifier Table'!A$2:C$63,3,FALSE)),(VLOOKUP((LEFT(D3204,1)),'Fed. Agency Identifier Table'!A$2:C$63,3,FALSE)),(VLOOKUP((LEFT(D3204,2)),'Fed. Agency Identifier Table'!A$2:C$63,3,FALSE)))),"",(IF(ISERROR(VLOOKUP((LEFT(D3204,2)),'Fed. Agency Identifier Table'!A$2:C$63,3,FALSE)),(VLOOKUP((LEFT(D3204,1)),'Fed. Agency Identifier Table'!A$2:C$63,3,FALSE)),(VLOOKUP((LEFT(D3204,2)),'Fed. Agency Identifier Table'!A$2:C$63,3,FALSE)))))</f>
        <v/>
      </c>
      <c r="I3204" s="150" t="str">
        <f>IF(ISNUMBER(SEARCH("*.unk*",D3204)),"Other Federal Awards",IF(ISERROR(VLOOKUP(D3204,'CFDA Program Titles Table'!A$2:C$2607,3,FALSE)),"",VLOOKUP(D3204,'CFDA Program Titles Table'!A$2:C$2607,3,FALSE)))</f>
        <v/>
      </c>
      <c r="J3204" s="70"/>
      <c r="K3204" s="70"/>
      <c r="L3204" s="2"/>
      <c r="M3204" s="10"/>
      <c r="N3204" s="10"/>
      <c r="S3204" s="106" t="str">
        <f>IFERROR(IF(J3204="Y", "Research And Development Programs Cluster:", VLOOKUP(D3204,'Cluster Info'!$A$2:$B$113,2,FALSE)), "Non Cluster:")</f>
        <v>Non Cluster:</v>
      </c>
      <c r="T3204" s="106">
        <f t="shared" si="250"/>
        <v>0</v>
      </c>
      <c r="U3204" s="106">
        <f t="shared" si="252"/>
        <v>0</v>
      </c>
      <c r="V3204" s="106">
        <f t="shared" si="253"/>
        <v>0</v>
      </c>
      <c r="W3204" s="119">
        <f t="shared" si="251"/>
        <v>0</v>
      </c>
      <c r="X3204" s="106">
        <f t="shared" si="254"/>
        <v>0</v>
      </c>
    </row>
    <row r="3205" spans="1:24" ht="14">
      <c r="A3205" s="198"/>
      <c r="D3205" s="1"/>
      <c r="E3205" s="1"/>
      <c r="F3205" s="187"/>
      <c r="G3205" s="187"/>
      <c r="H3205" s="80" t="str">
        <f>IF(ISERROR(IF(ISERROR(VLOOKUP((LEFT(D3205,2)),'Fed. Agency Identifier Table'!A$2:C$63,3,FALSE)),(VLOOKUP((LEFT(D3205,1)),'Fed. Agency Identifier Table'!A$2:C$63,3,FALSE)),(VLOOKUP((LEFT(D3205,2)),'Fed. Agency Identifier Table'!A$2:C$63,3,FALSE)))),"",(IF(ISERROR(VLOOKUP((LEFT(D3205,2)),'Fed. Agency Identifier Table'!A$2:C$63,3,FALSE)),(VLOOKUP((LEFT(D3205,1)),'Fed. Agency Identifier Table'!A$2:C$63,3,FALSE)),(VLOOKUP((LEFT(D3205,2)),'Fed. Agency Identifier Table'!A$2:C$63,3,FALSE)))))</f>
        <v/>
      </c>
      <c r="I3205" s="150" t="str">
        <f>IF(ISNUMBER(SEARCH("*.unk*",D3205)),"Other Federal Awards",IF(ISERROR(VLOOKUP(D3205,'CFDA Program Titles Table'!A$2:C$2607,3,FALSE)),"",VLOOKUP(D3205,'CFDA Program Titles Table'!A$2:C$2607,3,FALSE)))</f>
        <v/>
      </c>
      <c r="J3205" s="70"/>
      <c r="K3205" s="70"/>
      <c r="L3205" s="2"/>
      <c r="M3205" s="10"/>
      <c r="N3205" s="10"/>
      <c r="S3205" s="106" t="str">
        <f>IFERROR(IF(J3205="Y", "Research And Development Programs Cluster:", VLOOKUP(D3205,'Cluster Info'!$A$2:$B$113,2,FALSE)), "Non Cluster:")</f>
        <v>Non Cluster:</v>
      </c>
      <c r="T3205" s="106">
        <f t="shared" si="250"/>
        <v>0</v>
      </c>
      <c r="U3205" s="106">
        <f t="shared" si="252"/>
        <v>0</v>
      </c>
      <c r="V3205" s="106">
        <f t="shared" si="253"/>
        <v>0</v>
      </c>
      <c r="W3205" s="119">
        <f t="shared" si="251"/>
        <v>0</v>
      </c>
      <c r="X3205" s="106">
        <f t="shared" si="254"/>
        <v>0</v>
      </c>
    </row>
    <row r="3206" spans="1:24" ht="14">
      <c r="A3206" s="198"/>
      <c r="D3206" s="1"/>
      <c r="E3206" s="1"/>
      <c r="F3206" s="187"/>
      <c r="G3206" s="187"/>
      <c r="H3206" s="80" t="str">
        <f>IF(ISERROR(IF(ISERROR(VLOOKUP((LEFT(D3206,2)),'Fed. Agency Identifier Table'!A$2:C$63,3,FALSE)),(VLOOKUP((LEFT(D3206,1)),'Fed. Agency Identifier Table'!A$2:C$63,3,FALSE)),(VLOOKUP((LEFT(D3206,2)),'Fed. Agency Identifier Table'!A$2:C$63,3,FALSE)))),"",(IF(ISERROR(VLOOKUP((LEFT(D3206,2)),'Fed. Agency Identifier Table'!A$2:C$63,3,FALSE)),(VLOOKUP((LEFT(D3206,1)),'Fed. Agency Identifier Table'!A$2:C$63,3,FALSE)),(VLOOKUP((LEFT(D3206,2)),'Fed. Agency Identifier Table'!A$2:C$63,3,FALSE)))))</f>
        <v/>
      </c>
      <c r="I3206" s="150" t="str">
        <f>IF(ISNUMBER(SEARCH("*.unk*",D3206)),"Other Federal Awards",IF(ISERROR(VLOOKUP(D3206,'CFDA Program Titles Table'!A$2:C$2607,3,FALSE)),"",VLOOKUP(D3206,'CFDA Program Titles Table'!A$2:C$2607,3,FALSE)))</f>
        <v/>
      </c>
      <c r="J3206" s="70"/>
      <c r="K3206" s="70"/>
      <c r="L3206" s="2"/>
      <c r="M3206" s="10"/>
      <c r="N3206" s="10"/>
      <c r="S3206" s="106" t="str">
        <f>IFERROR(IF(J3206="Y", "Research And Development Programs Cluster:", VLOOKUP(D3206,'Cluster Info'!$A$2:$B$113,2,FALSE)), "Non Cluster:")</f>
        <v>Non Cluster:</v>
      </c>
      <c r="T3206" s="106">
        <f t="shared" si="250"/>
        <v>0</v>
      </c>
      <c r="U3206" s="106">
        <f t="shared" si="252"/>
        <v>0</v>
      </c>
      <c r="V3206" s="106">
        <f t="shared" si="253"/>
        <v>0</v>
      </c>
      <c r="W3206" s="119">
        <f t="shared" si="251"/>
        <v>0</v>
      </c>
      <c r="X3206" s="106">
        <f t="shared" si="254"/>
        <v>0</v>
      </c>
    </row>
    <row r="3207" spans="1:24" ht="14">
      <c r="A3207" s="198"/>
      <c r="D3207" s="1"/>
      <c r="E3207" s="1"/>
      <c r="F3207" s="187"/>
      <c r="G3207" s="187"/>
      <c r="H3207" s="80" t="str">
        <f>IF(ISERROR(IF(ISERROR(VLOOKUP((LEFT(D3207,2)),'Fed. Agency Identifier Table'!A$2:C$63,3,FALSE)),(VLOOKUP((LEFT(D3207,1)),'Fed. Agency Identifier Table'!A$2:C$63,3,FALSE)),(VLOOKUP((LEFT(D3207,2)),'Fed. Agency Identifier Table'!A$2:C$63,3,FALSE)))),"",(IF(ISERROR(VLOOKUP((LEFT(D3207,2)),'Fed. Agency Identifier Table'!A$2:C$63,3,FALSE)),(VLOOKUP((LEFT(D3207,1)),'Fed. Agency Identifier Table'!A$2:C$63,3,FALSE)),(VLOOKUP((LEFT(D3207,2)),'Fed. Agency Identifier Table'!A$2:C$63,3,FALSE)))))</f>
        <v/>
      </c>
      <c r="I3207" s="150" t="str">
        <f>IF(ISNUMBER(SEARCH("*.unk*",D3207)),"Other Federal Awards",IF(ISERROR(VLOOKUP(D3207,'CFDA Program Titles Table'!A$2:C$2607,3,FALSE)),"",VLOOKUP(D3207,'CFDA Program Titles Table'!A$2:C$2607,3,FALSE)))</f>
        <v/>
      </c>
      <c r="J3207" s="70"/>
      <c r="K3207" s="70"/>
      <c r="L3207" s="2"/>
      <c r="M3207" s="10"/>
      <c r="N3207" s="10"/>
      <c r="S3207" s="106" t="str">
        <f>IFERROR(IF(J3207="Y", "Research And Development Programs Cluster:", VLOOKUP(D3207,'Cluster Info'!$A$2:$B$113,2,FALSE)), "Non Cluster:")</f>
        <v>Non Cluster:</v>
      </c>
      <c r="T3207" s="106">
        <f t="shared" si="250"/>
        <v>0</v>
      </c>
      <c r="U3207" s="106">
        <f t="shared" si="252"/>
        <v>0</v>
      </c>
      <c r="V3207" s="106">
        <f t="shared" si="253"/>
        <v>0</v>
      </c>
      <c r="W3207" s="119">
        <f t="shared" si="251"/>
        <v>0</v>
      </c>
      <c r="X3207" s="106">
        <f t="shared" si="254"/>
        <v>0</v>
      </c>
    </row>
    <row r="3208" spans="1:24" ht="14">
      <c r="A3208" s="198"/>
      <c r="D3208" s="1"/>
      <c r="E3208" s="1"/>
      <c r="F3208" s="187"/>
      <c r="G3208" s="187"/>
      <c r="H3208" s="80" t="str">
        <f>IF(ISERROR(IF(ISERROR(VLOOKUP((LEFT(D3208,2)),'Fed. Agency Identifier Table'!A$2:C$63,3,FALSE)),(VLOOKUP((LEFT(D3208,1)),'Fed. Agency Identifier Table'!A$2:C$63,3,FALSE)),(VLOOKUP((LEFT(D3208,2)),'Fed. Agency Identifier Table'!A$2:C$63,3,FALSE)))),"",(IF(ISERROR(VLOOKUP((LEFT(D3208,2)),'Fed. Agency Identifier Table'!A$2:C$63,3,FALSE)),(VLOOKUP((LEFT(D3208,1)),'Fed. Agency Identifier Table'!A$2:C$63,3,FALSE)),(VLOOKUP((LEFT(D3208,2)),'Fed. Agency Identifier Table'!A$2:C$63,3,FALSE)))))</f>
        <v/>
      </c>
      <c r="I3208" s="150" t="str">
        <f>IF(ISNUMBER(SEARCH("*.unk*",D3208)),"Other Federal Awards",IF(ISERROR(VLOOKUP(D3208,'CFDA Program Titles Table'!A$2:C$2607,3,FALSE)),"",VLOOKUP(D3208,'CFDA Program Titles Table'!A$2:C$2607,3,FALSE)))</f>
        <v/>
      </c>
      <c r="J3208" s="70"/>
      <c r="K3208" s="70"/>
      <c r="L3208" s="2"/>
      <c r="M3208" s="10"/>
      <c r="N3208" s="10"/>
      <c r="S3208" s="106" t="str">
        <f>IFERROR(IF(J3208="Y", "Research And Development Programs Cluster:", VLOOKUP(D3208,'Cluster Info'!$A$2:$B$113,2,FALSE)), "Non Cluster:")</f>
        <v>Non Cluster:</v>
      </c>
      <c r="T3208" s="106">
        <f t="shared" si="250"/>
        <v>0</v>
      </c>
      <c r="U3208" s="106">
        <f t="shared" si="252"/>
        <v>0</v>
      </c>
      <c r="V3208" s="106">
        <f t="shared" si="253"/>
        <v>0</v>
      </c>
      <c r="W3208" s="119">
        <f t="shared" si="251"/>
        <v>0</v>
      </c>
      <c r="X3208" s="106">
        <f t="shared" si="254"/>
        <v>0</v>
      </c>
    </row>
    <row r="3209" spans="1:24" ht="14">
      <c r="A3209" s="198"/>
      <c r="D3209" s="1"/>
      <c r="E3209" s="1"/>
      <c r="F3209" s="187"/>
      <c r="G3209" s="187"/>
      <c r="H3209" s="80" t="str">
        <f>IF(ISERROR(IF(ISERROR(VLOOKUP((LEFT(D3209,2)),'Fed. Agency Identifier Table'!A$2:C$63,3,FALSE)),(VLOOKUP((LEFT(D3209,1)),'Fed. Agency Identifier Table'!A$2:C$63,3,FALSE)),(VLOOKUP((LEFT(D3209,2)),'Fed. Agency Identifier Table'!A$2:C$63,3,FALSE)))),"",(IF(ISERROR(VLOOKUP((LEFT(D3209,2)),'Fed. Agency Identifier Table'!A$2:C$63,3,FALSE)),(VLOOKUP((LEFT(D3209,1)),'Fed. Agency Identifier Table'!A$2:C$63,3,FALSE)),(VLOOKUP((LEFT(D3209,2)),'Fed. Agency Identifier Table'!A$2:C$63,3,FALSE)))))</f>
        <v/>
      </c>
      <c r="I3209" s="150" t="str">
        <f>IF(ISNUMBER(SEARCH("*.unk*",D3209)),"Other Federal Awards",IF(ISERROR(VLOOKUP(D3209,'CFDA Program Titles Table'!A$2:C$2607,3,FALSE)),"",VLOOKUP(D3209,'CFDA Program Titles Table'!A$2:C$2607,3,FALSE)))</f>
        <v/>
      </c>
      <c r="J3209" s="70"/>
      <c r="K3209" s="70"/>
      <c r="L3209" s="2"/>
      <c r="M3209" s="10"/>
      <c r="N3209" s="10"/>
      <c r="S3209" s="106" t="str">
        <f>IFERROR(IF(J3209="Y", "Research And Development Programs Cluster:", VLOOKUP(D3209,'Cluster Info'!$A$2:$B$113,2,FALSE)), "Non Cluster:")</f>
        <v>Non Cluster:</v>
      </c>
      <c r="T3209" s="106">
        <f t="shared" si="250"/>
        <v>0</v>
      </c>
      <c r="U3209" s="106">
        <f t="shared" si="252"/>
        <v>0</v>
      </c>
      <c r="V3209" s="106">
        <f t="shared" si="253"/>
        <v>0</v>
      </c>
      <c r="W3209" s="119">
        <f t="shared" si="251"/>
        <v>0</v>
      </c>
      <c r="X3209" s="106">
        <f t="shared" si="254"/>
        <v>0</v>
      </c>
    </row>
    <row r="3210" spans="1:24" ht="14">
      <c r="A3210" s="198"/>
      <c r="D3210" s="1"/>
      <c r="E3210" s="1"/>
      <c r="F3210" s="187"/>
      <c r="G3210" s="187"/>
      <c r="H3210" s="80" t="str">
        <f>IF(ISERROR(IF(ISERROR(VLOOKUP((LEFT(D3210,2)),'Fed. Agency Identifier Table'!A$2:C$63,3,FALSE)),(VLOOKUP((LEFT(D3210,1)),'Fed. Agency Identifier Table'!A$2:C$63,3,FALSE)),(VLOOKUP((LEFT(D3210,2)),'Fed. Agency Identifier Table'!A$2:C$63,3,FALSE)))),"",(IF(ISERROR(VLOOKUP((LEFT(D3210,2)),'Fed. Agency Identifier Table'!A$2:C$63,3,FALSE)),(VLOOKUP((LEFT(D3210,1)),'Fed. Agency Identifier Table'!A$2:C$63,3,FALSE)),(VLOOKUP((LEFT(D3210,2)),'Fed. Agency Identifier Table'!A$2:C$63,3,FALSE)))))</f>
        <v/>
      </c>
      <c r="I3210" s="150" t="str">
        <f>IF(ISNUMBER(SEARCH("*.unk*",D3210)),"Other Federal Awards",IF(ISERROR(VLOOKUP(D3210,'CFDA Program Titles Table'!A$2:C$2607,3,FALSE)),"",VLOOKUP(D3210,'CFDA Program Titles Table'!A$2:C$2607,3,FALSE)))</f>
        <v/>
      </c>
      <c r="J3210" s="70"/>
      <c r="K3210" s="70"/>
      <c r="L3210" s="2"/>
      <c r="M3210" s="10"/>
      <c r="N3210" s="10"/>
      <c r="S3210" s="106" t="str">
        <f>IFERROR(IF(J3210="Y", "Research And Development Programs Cluster:", VLOOKUP(D3210,'Cluster Info'!$A$2:$B$113,2,FALSE)), "Non Cluster:")</f>
        <v>Non Cluster:</v>
      </c>
      <c r="T3210" s="106">
        <f t="shared" si="250"/>
        <v>0</v>
      </c>
      <c r="U3210" s="106">
        <f t="shared" si="252"/>
        <v>0</v>
      </c>
      <c r="V3210" s="106">
        <f t="shared" si="253"/>
        <v>0</v>
      </c>
      <c r="W3210" s="119">
        <f t="shared" si="251"/>
        <v>0</v>
      </c>
      <c r="X3210" s="106">
        <f t="shared" si="254"/>
        <v>0</v>
      </c>
    </row>
    <row r="3211" spans="1:24" ht="14">
      <c r="A3211" s="198"/>
      <c r="D3211" s="1"/>
      <c r="E3211" s="1"/>
      <c r="F3211" s="187"/>
      <c r="G3211" s="187"/>
      <c r="H3211" s="80" t="str">
        <f>IF(ISERROR(IF(ISERROR(VLOOKUP((LEFT(D3211,2)),'Fed. Agency Identifier Table'!A$2:C$63,3,FALSE)),(VLOOKUP((LEFT(D3211,1)),'Fed. Agency Identifier Table'!A$2:C$63,3,FALSE)),(VLOOKUP((LEFT(D3211,2)),'Fed. Agency Identifier Table'!A$2:C$63,3,FALSE)))),"",(IF(ISERROR(VLOOKUP((LEFT(D3211,2)),'Fed. Agency Identifier Table'!A$2:C$63,3,FALSE)),(VLOOKUP((LEFT(D3211,1)),'Fed. Agency Identifier Table'!A$2:C$63,3,FALSE)),(VLOOKUP((LEFT(D3211,2)),'Fed. Agency Identifier Table'!A$2:C$63,3,FALSE)))))</f>
        <v/>
      </c>
      <c r="I3211" s="150" t="str">
        <f>IF(ISNUMBER(SEARCH("*.unk*",D3211)),"Other Federal Awards",IF(ISERROR(VLOOKUP(D3211,'CFDA Program Titles Table'!A$2:C$2607,3,FALSE)),"",VLOOKUP(D3211,'CFDA Program Titles Table'!A$2:C$2607,3,FALSE)))</f>
        <v/>
      </c>
      <c r="J3211" s="70"/>
      <c r="K3211" s="70"/>
      <c r="L3211" s="2"/>
      <c r="M3211" s="10"/>
      <c r="N3211" s="10"/>
      <c r="S3211" s="106" t="str">
        <f>IFERROR(IF(J3211="Y", "Research And Development Programs Cluster:", VLOOKUP(D3211,'Cluster Info'!$A$2:$B$113,2,FALSE)), "Non Cluster:")</f>
        <v>Non Cluster:</v>
      </c>
      <c r="T3211" s="106">
        <f t="shared" si="250"/>
        <v>0</v>
      </c>
      <c r="U3211" s="106">
        <f t="shared" si="252"/>
        <v>0</v>
      </c>
      <c r="V3211" s="106">
        <f t="shared" si="253"/>
        <v>0</v>
      </c>
      <c r="W3211" s="119">
        <f t="shared" si="251"/>
        <v>0</v>
      </c>
      <c r="X3211" s="106">
        <f t="shared" si="254"/>
        <v>0</v>
      </c>
    </row>
    <row r="3212" spans="1:24" ht="14">
      <c r="A3212" s="198"/>
      <c r="D3212" s="1"/>
      <c r="E3212" s="1"/>
      <c r="F3212" s="187"/>
      <c r="G3212" s="187"/>
      <c r="H3212" s="80" t="str">
        <f>IF(ISERROR(IF(ISERROR(VLOOKUP((LEFT(D3212,2)),'Fed. Agency Identifier Table'!A$2:C$63,3,FALSE)),(VLOOKUP((LEFT(D3212,1)),'Fed. Agency Identifier Table'!A$2:C$63,3,FALSE)),(VLOOKUP((LEFT(D3212,2)),'Fed. Agency Identifier Table'!A$2:C$63,3,FALSE)))),"",(IF(ISERROR(VLOOKUP((LEFT(D3212,2)),'Fed. Agency Identifier Table'!A$2:C$63,3,FALSE)),(VLOOKUP((LEFT(D3212,1)),'Fed. Agency Identifier Table'!A$2:C$63,3,FALSE)),(VLOOKUP((LEFT(D3212,2)),'Fed. Agency Identifier Table'!A$2:C$63,3,FALSE)))))</f>
        <v/>
      </c>
      <c r="I3212" s="150" t="str">
        <f>IF(ISNUMBER(SEARCH("*.unk*",D3212)),"Other Federal Awards",IF(ISERROR(VLOOKUP(D3212,'CFDA Program Titles Table'!A$2:C$2607,3,FALSE)),"",VLOOKUP(D3212,'CFDA Program Titles Table'!A$2:C$2607,3,FALSE)))</f>
        <v/>
      </c>
      <c r="J3212" s="70"/>
      <c r="K3212" s="70"/>
      <c r="L3212" s="2"/>
      <c r="M3212" s="10"/>
      <c r="N3212" s="10"/>
      <c r="S3212" s="106" t="str">
        <f>IFERROR(IF(J3212="Y", "Research And Development Programs Cluster:", VLOOKUP(D3212,'Cluster Info'!$A$2:$B$113,2,FALSE)), "Non Cluster:")</f>
        <v>Non Cluster:</v>
      </c>
      <c r="T3212" s="106">
        <f t="shared" si="250"/>
        <v>0</v>
      </c>
      <c r="U3212" s="106">
        <f t="shared" si="252"/>
        <v>0</v>
      </c>
      <c r="V3212" s="106">
        <f t="shared" si="253"/>
        <v>0</v>
      </c>
      <c r="W3212" s="119">
        <f t="shared" si="251"/>
        <v>0</v>
      </c>
      <c r="X3212" s="106">
        <f t="shared" si="254"/>
        <v>0</v>
      </c>
    </row>
    <row r="3213" spans="1:24" ht="14">
      <c r="A3213" s="198"/>
      <c r="D3213" s="1"/>
      <c r="E3213" s="1"/>
      <c r="F3213" s="187"/>
      <c r="G3213" s="187"/>
      <c r="H3213" s="80" t="str">
        <f>IF(ISERROR(IF(ISERROR(VLOOKUP((LEFT(D3213,2)),'Fed. Agency Identifier Table'!A$2:C$63,3,FALSE)),(VLOOKUP((LEFT(D3213,1)),'Fed. Agency Identifier Table'!A$2:C$63,3,FALSE)),(VLOOKUP((LEFT(D3213,2)),'Fed. Agency Identifier Table'!A$2:C$63,3,FALSE)))),"",(IF(ISERROR(VLOOKUP((LEFT(D3213,2)),'Fed. Agency Identifier Table'!A$2:C$63,3,FALSE)),(VLOOKUP((LEFT(D3213,1)),'Fed. Agency Identifier Table'!A$2:C$63,3,FALSE)),(VLOOKUP((LEFT(D3213,2)),'Fed. Agency Identifier Table'!A$2:C$63,3,FALSE)))))</f>
        <v/>
      </c>
      <c r="I3213" s="150" t="str">
        <f>IF(ISNUMBER(SEARCH("*.unk*",D3213)),"Other Federal Awards",IF(ISERROR(VLOOKUP(D3213,'CFDA Program Titles Table'!A$2:C$2607,3,FALSE)),"",VLOOKUP(D3213,'CFDA Program Titles Table'!A$2:C$2607,3,FALSE)))</f>
        <v/>
      </c>
      <c r="J3213" s="70"/>
      <c r="K3213" s="70"/>
      <c r="L3213" s="2"/>
      <c r="M3213" s="10"/>
      <c r="N3213" s="10"/>
      <c r="S3213" s="106" t="str">
        <f>IFERROR(IF(J3213="Y", "Research And Development Programs Cluster:", VLOOKUP(D3213,'Cluster Info'!$A$2:$B$113,2,FALSE)), "Non Cluster:")</f>
        <v>Non Cluster:</v>
      </c>
      <c r="T3213" s="106">
        <f t="shared" si="250"/>
        <v>0</v>
      </c>
      <c r="U3213" s="106">
        <f t="shared" si="252"/>
        <v>0</v>
      </c>
      <c r="V3213" s="106">
        <f t="shared" si="253"/>
        <v>0</v>
      </c>
      <c r="W3213" s="119">
        <f t="shared" si="251"/>
        <v>0</v>
      </c>
      <c r="X3213" s="106">
        <f t="shared" si="254"/>
        <v>0</v>
      </c>
    </row>
    <row r="3214" spans="1:24" ht="14">
      <c r="A3214" s="198"/>
      <c r="D3214" s="1"/>
      <c r="E3214" s="1"/>
      <c r="F3214" s="187"/>
      <c r="G3214" s="187"/>
      <c r="H3214" s="80" t="str">
        <f>IF(ISERROR(IF(ISERROR(VLOOKUP((LEFT(D3214,2)),'Fed. Agency Identifier Table'!A$2:C$63,3,FALSE)),(VLOOKUP((LEFT(D3214,1)),'Fed. Agency Identifier Table'!A$2:C$63,3,FALSE)),(VLOOKUP((LEFT(D3214,2)),'Fed. Agency Identifier Table'!A$2:C$63,3,FALSE)))),"",(IF(ISERROR(VLOOKUP((LEFT(D3214,2)),'Fed. Agency Identifier Table'!A$2:C$63,3,FALSE)),(VLOOKUP((LEFT(D3214,1)),'Fed. Agency Identifier Table'!A$2:C$63,3,FALSE)),(VLOOKUP((LEFT(D3214,2)),'Fed. Agency Identifier Table'!A$2:C$63,3,FALSE)))))</f>
        <v/>
      </c>
      <c r="I3214" s="150" t="str">
        <f>IF(ISNUMBER(SEARCH("*.unk*",D3214)),"Other Federal Awards",IF(ISERROR(VLOOKUP(D3214,'CFDA Program Titles Table'!A$2:C$2607,3,FALSE)),"",VLOOKUP(D3214,'CFDA Program Titles Table'!A$2:C$2607,3,FALSE)))</f>
        <v/>
      </c>
      <c r="J3214" s="70"/>
      <c r="K3214" s="70"/>
      <c r="L3214" s="2"/>
      <c r="M3214" s="10"/>
      <c r="N3214" s="10"/>
      <c r="S3214" s="106" t="str">
        <f>IFERROR(IF(J3214="Y", "Research And Development Programs Cluster:", VLOOKUP(D3214,'Cluster Info'!$A$2:$B$113,2,FALSE)), "Non Cluster:")</f>
        <v>Non Cluster:</v>
      </c>
      <c r="T3214" s="106">
        <f t="shared" si="250"/>
        <v>0</v>
      </c>
      <c r="U3214" s="106">
        <f t="shared" si="252"/>
        <v>0</v>
      </c>
      <c r="V3214" s="106">
        <f t="shared" si="253"/>
        <v>0</v>
      </c>
      <c r="W3214" s="119">
        <f t="shared" si="251"/>
        <v>0</v>
      </c>
      <c r="X3214" s="106">
        <f t="shared" si="254"/>
        <v>0</v>
      </c>
    </row>
    <row r="3215" spans="1:24" ht="14">
      <c r="A3215" s="198"/>
      <c r="D3215" s="1"/>
      <c r="E3215" s="1"/>
      <c r="F3215" s="187"/>
      <c r="G3215" s="187"/>
      <c r="H3215" s="80" t="str">
        <f>IF(ISERROR(IF(ISERROR(VLOOKUP((LEFT(D3215,2)),'Fed. Agency Identifier Table'!A$2:C$63,3,FALSE)),(VLOOKUP((LEFT(D3215,1)),'Fed. Agency Identifier Table'!A$2:C$63,3,FALSE)),(VLOOKUP((LEFT(D3215,2)),'Fed. Agency Identifier Table'!A$2:C$63,3,FALSE)))),"",(IF(ISERROR(VLOOKUP((LEFT(D3215,2)),'Fed. Agency Identifier Table'!A$2:C$63,3,FALSE)),(VLOOKUP((LEFT(D3215,1)),'Fed. Agency Identifier Table'!A$2:C$63,3,FALSE)),(VLOOKUP((LEFT(D3215,2)),'Fed. Agency Identifier Table'!A$2:C$63,3,FALSE)))))</f>
        <v/>
      </c>
      <c r="I3215" s="150" t="str">
        <f>IF(ISNUMBER(SEARCH("*.unk*",D3215)),"Other Federal Awards",IF(ISERROR(VLOOKUP(D3215,'CFDA Program Titles Table'!A$2:C$2607,3,FALSE)),"",VLOOKUP(D3215,'CFDA Program Titles Table'!A$2:C$2607,3,FALSE)))</f>
        <v/>
      </c>
      <c r="J3215" s="70"/>
      <c r="K3215" s="70"/>
      <c r="L3215" s="2"/>
      <c r="M3215" s="10"/>
      <c r="N3215" s="10"/>
      <c r="S3215" s="106" t="str">
        <f>IFERROR(IF(J3215="Y", "Research And Development Programs Cluster:", VLOOKUP(D3215,'Cluster Info'!$A$2:$B$113,2,FALSE)), "Non Cluster:")</f>
        <v>Non Cluster:</v>
      </c>
      <c r="T3215" s="106">
        <f t="shared" si="250"/>
        <v>0</v>
      </c>
      <c r="U3215" s="106">
        <f t="shared" si="252"/>
        <v>0</v>
      </c>
      <c r="V3215" s="106">
        <f t="shared" si="253"/>
        <v>0</v>
      </c>
      <c r="W3215" s="119">
        <f t="shared" si="251"/>
        <v>0</v>
      </c>
      <c r="X3215" s="106">
        <f t="shared" si="254"/>
        <v>0</v>
      </c>
    </row>
    <row r="3216" spans="1:24" ht="14">
      <c r="A3216" s="198"/>
      <c r="D3216" s="1"/>
      <c r="E3216" s="1"/>
      <c r="F3216" s="187"/>
      <c r="G3216" s="187"/>
      <c r="H3216" s="80" t="str">
        <f>IF(ISERROR(IF(ISERROR(VLOOKUP((LEFT(D3216,2)),'Fed. Agency Identifier Table'!A$2:C$63,3,FALSE)),(VLOOKUP((LEFT(D3216,1)),'Fed. Agency Identifier Table'!A$2:C$63,3,FALSE)),(VLOOKUP((LEFT(D3216,2)),'Fed. Agency Identifier Table'!A$2:C$63,3,FALSE)))),"",(IF(ISERROR(VLOOKUP((LEFT(D3216,2)),'Fed. Agency Identifier Table'!A$2:C$63,3,FALSE)),(VLOOKUP((LEFT(D3216,1)),'Fed. Agency Identifier Table'!A$2:C$63,3,FALSE)),(VLOOKUP((LEFT(D3216,2)),'Fed. Agency Identifier Table'!A$2:C$63,3,FALSE)))))</f>
        <v/>
      </c>
      <c r="I3216" s="150" t="str">
        <f>IF(ISNUMBER(SEARCH("*.unk*",D3216)),"Other Federal Awards",IF(ISERROR(VLOOKUP(D3216,'CFDA Program Titles Table'!A$2:C$2607,3,FALSE)),"",VLOOKUP(D3216,'CFDA Program Titles Table'!A$2:C$2607,3,FALSE)))</f>
        <v/>
      </c>
      <c r="J3216" s="70"/>
      <c r="K3216" s="70"/>
      <c r="L3216" s="2"/>
      <c r="M3216" s="10"/>
      <c r="N3216" s="10"/>
      <c r="S3216" s="106" t="str">
        <f>IFERROR(IF(J3216="Y", "Research And Development Programs Cluster:", VLOOKUP(D3216,'Cluster Info'!$A$2:$B$113,2,FALSE)), "Non Cluster:")</f>
        <v>Non Cluster:</v>
      </c>
      <c r="T3216" s="106">
        <f t="shared" si="250"/>
        <v>0</v>
      </c>
      <c r="U3216" s="106">
        <f t="shared" si="252"/>
        <v>0</v>
      </c>
      <c r="V3216" s="106">
        <f t="shared" si="253"/>
        <v>0</v>
      </c>
      <c r="W3216" s="119">
        <f t="shared" si="251"/>
        <v>0</v>
      </c>
      <c r="X3216" s="106">
        <f t="shared" si="254"/>
        <v>0</v>
      </c>
    </row>
    <row r="3217" spans="1:24" ht="14">
      <c r="A3217" s="198"/>
      <c r="D3217" s="1"/>
      <c r="E3217" s="1"/>
      <c r="F3217" s="187"/>
      <c r="G3217" s="187"/>
      <c r="H3217" s="80" t="str">
        <f>IF(ISERROR(IF(ISERROR(VLOOKUP((LEFT(D3217,2)),'Fed. Agency Identifier Table'!A$2:C$63,3,FALSE)),(VLOOKUP((LEFT(D3217,1)),'Fed. Agency Identifier Table'!A$2:C$63,3,FALSE)),(VLOOKUP((LEFT(D3217,2)),'Fed. Agency Identifier Table'!A$2:C$63,3,FALSE)))),"",(IF(ISERROR(VLOOKUP((LEFT(D3217,2)),'Fed. Agency Identifier Table'!A$2:C$63,3,FALSE)),(VLOOKUP((LEFT(D3217,1)),'Fed. Agency Identifier Table'!A$2:C$63,3,FALSE)),(VLOOKUP((LEFT(D3217,2)),'Fed. Agency Identifier Table'!A$2:C$63,3,FALSE)))))</f>
        <v/>
      </c>
      <c r="I3217" s="150" t="str">
        <f>IF(ISNUMBER(SEARCH("*.unk*",D3217)),"Other Federal Awards",IF(ISERROR(VLOOKUP(D3217,'CFDA Program Titles Table'!A$2:C$2607,3,FALSE)),"",VLOOKUP(D3217,'CFDA Program Titles Table'!A$2:C$2607,3,FALSE)))</f>
        <v/>
      </c>
      <c r="J3217" s="70"/>
      <c r="K3217" s="70"/>
      <c r="L3217" s="2"/>
      <c r="M3217" s="10"/>
      <c r="N3217" s="10"/>
      <c r="S3217" s="106" t="str">
        <f>IFERROR(IF(J3217="Y", "Research And Development Programs Cluster:", VLOOKUP(D3217,'Cluster Info'!$A$2:$B$113,2,FALSE)), "Non Cluster:")</f>
        <v>Non Cluster:</v>
      </c>
      <c r="T3217" s="106">
        <f t="shared" si="250"/>
        <v>0</v>
      </c>
      <c r="U3217" s="106">
        <f t="shared" si="252"/>
        <v>0</v>
      </c>
      <c r="V3217" s="106">
        <f t="shared" si="253"/>
        <v>0</v>
      </c>
      <c r="W3217" s="119">
        <f t="shared" si="251"/>
        <v>0</v>
      </c>
      <c r="X3217" s="106">
        <f t="shared" si="254"/>
        <v>0</v>
      </c>
    </row>
    <row r="3218" spans="1:24" ht="14">
      <c r="A3218" s="198"/>
      <c r="D3218" s="1"/>
      <c r="E3218" s="1"/>
      <c r="F3218" s="187"/>
      <c r="G3218" s="187"/>
      <c r="H3218" s="80" t="str">
        <f>IF(ISERROR(IF(ISERROR(VLOOKUP((LEFT(D3218,2)),'Fed. Agency Identifier Table'!A$2:C$63,3,FALSE)),(VLOOKUP((LEFT(D3218,1)),'Fed. Agency Identifier Table'!A$2:C$63,3,FALSE)),(VLOOKUP((LEFT(D3218,2)),'Fed. Agency Identifier Table'!A$2:C$63,3,FALSE)))),"",(IF(ISERROR(VLOOKUP((LEFT(D3218,2)),'Fed. Agency Identifier Table'!A$2:C$63,3,FALSE)),(VLOOKUP((LEFT(D3218,1)),'Fed. Agency Identifier Table'!A$2:C$63,3,FALSE)),(VLOOKUP((LEFT(D3218,2)),'Fed. Agency Identifier Table'!A$2:C$63,3,FALSE)))))</f>
        <v/>
      </c>
      <c r="I3218" s="150" t="str">
        <f>IF(ISNUMBER(SEARCH("*.unk*",D3218)),"Other Federal Awards",IF(ISERROR(VLOOKUP(D3218,'CFDA Program Titles Table'!A$2:C$2607,3,FALSE)),"",VLOOKUP(D3218,'CFDA Program Titles Table'!A$2:C$2607,3,FALSE)))</f>
        <v/>
      </c>
      <c r="J3218" s="70"/>
      <c r="K3218" s="70"/>
      <c r="L3218" s="2"/>
      <c r="M3218" s="10"/>
      <c r="N3218" s="10"/>
      <c r="S3218" s="106" t="str">
        <f>IFERROR(IF(J3218="Y", "Research And Development Programs Cluster:", VLOOKUP(D3218,'Cluster Info'!$A$2:$B$113,2,FALSE)), "Non Cluster:")</f>
        <v>Non Cluster:</v>
      </c>
      <c r="T3218" s="106">
        <f t="shared" si="250"/>
        <v>0</v>
      </c>
      <c r="U3218" s="106">
        <f t="shared" si="252"/>
        <v>0</v>
      </c>
      <c r="V3218" s="106">
        <f t="shared" si="253"/>
        <v>0</v>
      </c>
      <c r="W3218" s="119">
        <f t="shared" si="251"/>
        <v>0</v>
      </c>
      <c r="X3218" s="106">
        <f t="shared" si="254"/>
        <v>0</v>
      </c>
    </row>
    <row r="3219" spans="1:24" ht="14">
      <c r="A3219" s="198"/>
      <c r="D3219" s="1"/>
      <c r="E3219" s="1"/>
      <c r="F3219" s="187"/>
      <c r="G3219" s="187"/>
      <c r="H3219" s="80" t="str">
        <f>IF(ISERROR(IF(ISERROR(VLOOKUP((LEFT(D3219,2)),'Fed. Agency Identifier Table'!A$2:C$63,3,FALSE)),(VLOOKUP((LEFT(D3219,1)),'Fed. Agency Identifier Table'!A$2:C$63,3,FALSE)),(VLOOKUP((LEFT(D3219,2)),'Fed. Agency Identifier Table'!A$2:C$63,3,FALSE)))),"",(IF(ISERROR(VLOOKUP((LEFT(D3219,2)),'Fed. Agency Identifier Table'!A$2:C$63,3,FALSE)),(VLOOKUP((LEFT(D3219,1)),'Fed. Agency Identifier Table'!A$2:C$63,3,FALSE)),(VLOOKUP((LEFT(D3219,2)),'Fed. Agency Identifier Table'!A$2:C$63,3,FALSE)))))</f>
        <v/>
      </c>
      <c r="I3219" s="150" t="str">
        <f>IF(ISNUMBER(SEARCH("*.unk*",D3219)),"Other Federal Awards",IF(ISERROR(VLOOKUP(D3219,'CFDA Program Titles Table'!A$2:C$2607,3,FALSE)),"",VLOOKUP(D3219,'CFDA Program Titles Table'!A$2:C$2607,3,FALSE)))</f>
        <v/>
      </c>
      <c r="J3219" s="70"/>
      <c r="K3219" s="70"/>
      <c r="L3219" s="2"/>
      <c r="M3219" s="10"/>
      <c r="N3219" s="10"/>
      <c r="S3219" s="106" t="str">
        <f>IFERROR(IF(J3219="Y", "Research And Development Programs Cluster:", VLOOKUP(D3219,'Cluster Info'!$A$2:$B$113,2,FALSE)), "Non Cluster:")</f>
        <v>Non Cluster:</v>
      </c>
      <c r="T3219" s="106">
        <f t="shared" si="250"/>
        <v>0</v>
      </c>
      <c r="U3219" s="106">
        <f t="shared" si="252"/>
        <v>0</v>
      </c>
      <c r="V3219" s="106">
        <f t="shared" si="253"/>
        <v>0</v>
      </c>
      <c r="W3219" s="119">
        <f t="shared" si="251"/>
        <v>0</v>
      </c>
      <c r="X3219" s="106">
        <f t="shared" si="254"/>
        <v>0</v>
      </c>
    </row>
    <row r="3220" spans="1:24" ht="14">
      <c r="A3220" s="198"/>
      <c r="D3220" s="1"/>
      <c r="E3220" s="1"/>
      <c r="F3220" s="187"/>
      <c r="G3220" s="187"/>
      <c r="H3220" s="80" t="str">
        <f>IF(ISERROR(IF(ISERROR(VLOOKUP((LEFT(D3220,2)),'Fed. Agency Identifier Table'!A$2:C$63,3,FALSE)),(VLOOKUP((LEFT(D3220,1)),'Fed. Agency Identifier Table'!A$2:C$63,3,FALSE)),(VLOOKUP((LEFT(D3220,2)),'Fed. Agency Identifier Table'!A$2:C$63,3,FALSE)))),"",(IF(ISERROR(VLOOKUP((LEFT(D3220,2)),'Fed. Agency Identifier Table'!A$2:C$63,3,FALSE)),(VLOOKUP((LEFT(D3220,1)),'Fed. Agency Identifier Table'!A$2:C$63,3,FALSE)),(VLOOKUP((LEFT(D3220,2)),'Fed. Agency Identifier Table'!A$2:C$63,3,FALSE)))))</f>
        <v/>
      </c>
      <c r="I3220" s="150" t="str">
        <f>IF(ISNUMBER(SEARCH("*.unk*",D3220)),"Other Federal Awards",IF(ISERROR(VLOOKUP(D3220,'CFDA Program Titles Table'!A$2:C$2607,3,FALSE)),"",VLOOKUP(D3220,'CFDA Program Titles Table'!A$2:C$2607,3,FALSE)))</f>
        <v/>
      </c>
      <c r="J3220" s="70"/>
      <c r="K3220" s="70"/>
      <c r="L3220" s="2"/>
      <c r="M3220" s="10"/>
      <c r="N3220" s="10"/>
      <c r="S3220" s="106" t="str">
        <f>IFERROR(IF(J3220="Y", "Research And Development Programs Cluster:", VLOOKUP(D3220,'Cluster Info'!$A$2:$B$113,2,FALSE)), "Non Cluster:")</f>
        <v>Non Cluster:</v>
      </c>
      <c r="T3220" s="106">
        <f t="shared" si="250"/>
        <v>0</v>
      </c>
      <c r="U3220" s="106">
        <f t="shared" si="252"/>
        <v>0</v>
      </c>
      <c r="V3220" s="106">
        <f t="shared" si="253"/>
        <v>0</v>
      </c>
      <c r="W3220" s="119">
        <f t="shared" si="251"/>
        <v>0</v>
      </c>
      <c r="X3220" s="106">
        <f t="shared" si="254"/>
        <v>0</v>
      </c>
    </row>
    <row r="3221" spans="1:24" ht="14">
      <c r="A3221" s="198"/>
      <c r="D3221" s="1"/>
      <c r="E3221" s="1"/>
      <c r="F3221" s="187"/>
      <c r="G3221" s="187"/>
      <c r="H3221" s="80" t="str">
        <f>IF(ISERROR(IF(ISERROR(VLOOKUP((LEFT(D3221,2)),'Fed. Agency Identifier Table'!A$2:C$63,3,FALSE)),(VLOOKUP((LEFT(D3221,1)),'Fed. Agency Identifier Table'!A$2:C$63,3,FALSE)),(VLOOKUP((LEFT(D3221,2)),'Fed. Agency Identifier Table'!A$2:C$63,3,FALSE)))),"",(IF(ISERROR(VLOOKUP((LEFT(D3221,2)),'Fed. Agency Identifier Table'!A$2:C$63,3,FALSE)),(VLOOKUP((LEFT(D3221,1)),'Fed. Agency Identifier Table'!A$2:C$63,3,FALSE)),(VLOOKUP((LEFT(D3221,2)),'Fed. Agency Identifier Table'!A$2:C$63,3,FALSE)))))</f>
        <v/>
      </c>
      <c r="I3221" s="150" t="str">
        <f>IF(ISNUMBER(SEARCH("*.unk*",D3221)),"Other Federal Awards",IF(ISERROR(VLOOKUP(D3221,'CFDA Program Titles Table'!A$2:C$2607,3,FALSE)),"",VLOOKUP(D3221,'CFDA Program Titles Table'!A$2:C$2607,3,FALSE)))</f>
        <v/>
      </c>
      <c r="J3221" s="70"/>
      <c r="K3221" s="70"/>
      <c r="L3221" s="2"/>
      <c r="M3221" s="10"/>
      <c r="N3221" s="10"/>
      <c r="S3221" s="106" t="str">
        <f>IFERROR(IF(J3221="Y", "Research And Development Programs Cluster:", VLOOKUP(D3221,'Cluster Info'!$A$2:$B$113,2,FALSE)), "Non Cluster:")</f>
        <v>Non Cluster:</v>
      </c>
      <c r="T3221" s="106">
        <f t="shared" si="250"/>
        <v>0</v>
      </c>
      <c r="U3221" s="106">
        <f t="shared" si="252"/>
        <v>0</v>
      </c>
      <c r="V3221" s="106">
        <f t="shared" si="253"/>
        <v>0</v>
      </c>
      <c r="W3221" s="119">
        <f t="shared" si="251"/>
        <v>0</v>
      </c>
      <c r="X3221" s="106">
        <f t="shared" si="254"/>
        <v>0</v>
      </c>
    </row>
    <row r="3222" spans="1:24" ht="14">
      <c r="A3222" s="198"/>
      <c r="D3222" s="1"/>
      <c r="E3222" s="1"/>
      <c r="F3222" s="187"/>
      <c r="G3222" s="187"/>
      <c r="H3222" s="80" t="str">
        <f>IF(ISERROR(IF(ISERROR(VLOOKUP((LEFT(D3222,2)),'Fed. Agency Identifier Table'!A$2:C$63,3,FALSE)),(VLOOKUP((LEFT(D3222,1)),'Fed. Agency Identifier Table'!A$2:C$63,3,FALSE)),(VLOOKUP((LEFT(D3222,2)),'Fed. Agency Identifier Table'!A$2:C$63,3,FALSE)))),"",(IF(ISERROR(VLOOKUP((LEFT(D3222,2)),'Fed. Agency Identifier Table'!A$2:C$63,3,FALSE)),(VLOOKUP((LEFT(D3222,1)),'Fed. Agency Identifier Table'!A$2:C$63,3,FALSE)),(VLOOKUP((LEFT(D3222,2)),'Fed. Agency Identifier Table'!A$2:C$63,3,FALSE)))))</f>
        <v/>
      </c>
      <c r="I3222" s="150" t="str">
        <f>IF(ISNUMBER(SEARCH("*.unk*",D3222)),"Other Federal Awards",IF(ISERROR(VLOOKUP(D3222,'CFDA Program Titles Table'!A$2:C$2607,3,FALSE)),"",VLOOKUP(D3222,'CFDA Program Titles Table'!A$2:C$2607,3,FALSE)))</f>
        <v/>
      </c>
      <c r="J3222" s="70"/>
      <c r="K3222" s="70"/>
      <c r="L3222" s="2"/>
      <c r="M3222" s="10"/>
      <c r="N3222" s="10"/>
      <c r="S3222" s="106" t="str">
        <f>IFERROR(IF(J3222="Y", "Research And Development Programs Cluster:", VLOOKUP(D3222,'Cluster Info'!$A$2:$B$113,2,FALSE)), "Non Cluster:")</f>
        <v>Non Cluster:</v>
      </c>
      <c r="T3222" s="106">
        <f t="shared" si="250"/>
        <v>0</v>
      </c>
      <c r="U3222" s="106">
        <f t="shared" si="252"/>
        <v>0</v>
      </c>
      <c r="V3222" s="106">
        <f t="shared" si="253"/>
        <v>0</v>
      </c>
      <c r="W3222" s="119">
        <f t="shared" si="251"/>
        <v>0</v>
      </c>
      <c r="X3222" s="106">
        <f t="shared" si="254"/>
        <v>0</v>
      </c>
    </row>
    <row r="3223" spans="1:24" ht="14">
      <c r="A3223" s="198"/>
      <c r="D3223" s="1"/>
      <c r="E3223" s="1"/>
      <c r="F3223" s="187"/>
      <c r="G3223" s="187"/>
      <c r="H3223" s="80" t="str">
        <f>IF(ISERROR(IF(ISERROR(VLOOKUP((LEFT(D3223,2)),'Fed. Agency Identifier Table'!A$2:C$63,3,FALSE)),(VLOOKUP((LEFT(D3223,1)),'Fed. Agency Identifier Table'!A$2:C$63,3,FALSE)),(VLOOKUP((LEFT(D3223,2)),'Fed. Agency Identifier Table'!A$2:C$63,3,FALSE)))),"",(IF(ISERROR(VLOOKUP((LEFT(D3223,2)),'Fed. Agency Identifier Table'!A$2:C$63,3,FALSE)),(VLOOKUP((LEFT(D3223,1)),'Fed. Agency Identifier Table'!A$2:C$63,3,FALSE)),(VLOOKUP((LEFT(D3223,2)),'Fed. Agency Identifier Table'!A$2:C$63,3,FALSE)))))</f>
        <v/>
      </c>
      <c r="I3223" s="150" t="str">
        <f>IF(ISNUMBER(SEARCH("*.unk*",D3223)),"Other Federal Awards",IF(ISERROR(VLOOKUP(D3223,'CFDA Program Titles Table'!A$2:C$2607,3,FALSE)),"",VLOOKUP(D3223,'CFDA Program Titles Table'!A$2:C$2607,3,FALSE)))</f>
        <v/>
      </c>
      <c r="J3223" s="70"/>
      <c r="K3223" s="70"/>
      <c r="L3223" s="2"/>
      <c r="M3223" s="10"/>
      <c r="N3223" s="10"/>
      <c r="S3223" s="106" t="str">
        <f>IFERROR(IF(J3223="Y", "Research And Development Programs Cluster:", VLOOKUP(D3223,'Cluster Info'!$A$2:$B$113,2,FALSE)), "Non Cluster:")</f>
        <v>Non Cluster:</v>
      </c>
      <c r="T3223" s="106">
        <f t="shared" si="250"/>
        <v>0</v>
      </c>
      <c r="U3223" s="106">
        <f t="shared" si="252"/>
        <v>0</v>
      </c>
      <c r="V3223" s="106">
        <f t="shared" si="253"/>
        <v>0</v>
      </c>
      <c r="W3223" s="119">
        <f t="shared" si="251"/>
        <v>0</v>
      </c>
      <c r="X3223" s="106">
        <f t="shared" si="254"/>
        <v>0</v>
      </c>
    </row>
    <row r="3224" spans="1:24" ht="14">
      <c r="A3224" s="198"/>
      <c r="D3224" s="1"/>
      <c r="E3224" s="1"/>
      <c r="F3224" s="187"/>
      <c r="G3224" s="187"/>
      <c r="H3224" s="80" t="str">
        <f>IF(ISERROR(IF(ISERROR(VLOOKUP((LEFT(D3224,2)),'Fed. Agency Identifier Table'!A$2:C$63,3,FALSE)),(VLOOKUP((LEFT(D3224,1)),'Fed. Agency Identifier Table'!A$2:C$63,3,FALSE)),(VLOOKUP((LEFT(D3224,2)),'Fed. Agency Identifier Table'!A$2:C$63,3,FALSE)))),"",(IF(ISERROR(VLOOKUP((LEFT(D3224,2)),'Fed. Agency Identifier Table'!A$2:C$63,3,FALSE)),(VLOOKUP((LEFT(D3224,1)),'Fed. Agency Identifier Table'!A$2:C$63,3,FALSE)),(VLOOKUP((LEFT(D3224,2)),'Fed. Agency Identifier Table'!A$2:C$63,3,FALSE)))))</f>
        <v/>
      </c>
      <c r="I3224" s="150" t="str">
        <f>IF(ISNUMBER(SEARCH("*.unk*",D3224)),"Other Federal Awards",IF(ISERROR(VLOOKUP(D3224,'CFDA Program Titles Table'!A$2:C$2607,3,FALSE)),"",VLOOKUP(D3224,'CFDA Program Titles Table'!A$2:C$2607,3,FALSE)))</f>
        <v/>
      </c>
      <c r="J3224" s="70"/>
      <c r="K3224" s="70"/>
      <c r="L3224" s="2"/>
      <c r="M3224" s="10"/>
      <c r="N3224" s="10"/>
      <c r="S3224" s="106" t="str">
        <f>IFERROR(IF(J3224="Y", "Research And Development Programs Cluster:", VLOOKUP(D3224,'Cluster Info'!$A$2:$B$113,2,FALSE)), "Non Cluster:")</f>
        <v>Non Cluster:</v>
      </c>
      <c r="T3224" s="106">
        <f t="shared" si="250"/>
        <v>0</v>
      </c>
      <c r="U3224" s="106">
        <f t="shared" si="252"/>
        <v>0</v>
      </c>
      <c r="V3224" s="106">
        <f t="shared" si="253"/>
        <v>0</v>
      </c>
      <c r="W3224" s="119">
        <f t="shared" si="251"/>
        <v>0</v>
      </c>
      <c r="X3224" s="106">
        <f t="shared" si="254"/>
        <v>0</v>
      </c>
    </row>
    <row r="3225" spans="1:24" ht="14">
      <c r="A3225" s="198"/>
      <c r="D3225" s="1"/>
      <c r="E3225" s="1"/>
      <c r="F3225" s="187"/>
      <c r="G3225" s="187"/>
      <c r="H3225" s="80" t="str">
        <f>IF(ISERROR(IF(ISERROR(VLOOKUP((LEFT(D3225,2)),'Fed. Agency Identifier Table'!A$2:C$63,3,FALSE)),(VLOOKUP((LEFT(D3225,1)),'Fed. Agency Identifier Table'!A$2:C$63,3,FALSE)),(VLOOKUP((LEFT(D3225,2)),'Fed. Agency Identifier Table'!A$2:C$63,3,FALSE)))),"",(IF(ISERROR(VLOOKUP((LEFT(D3225,2)),'Fed. Agency Identifier Table'!A$2:C$63,3,FALSE)),(VLOOKUP((LEFT(D3225,1)),'Fed. Agency Identifier Table'!A$2:C$63,3,FALSE)),(VLOOKUP((LEFT(D3225,2)),'Fed. Agency Identifier Table'!A$2:C$63,3,FALSE)))))</f>
        <v/>
      </c>
      <c r="I3225" s="150" t="str">
        <f>IF(ISNUMBER(SEARCH("*.unk*",D3225)),"Other Federal Awards",IF(ISERROR(VLOOKUP(D3225,'CFDA Program Titles Table'!A$2:C$2607,3,FALSE)),"",VLOOKUP(D3225,'CFDA Program Titles Table'!A$2:C$2607,3,FALSE)))</f>
        <v/>
      </c>
      <c r="J3225" s="70"/>
      <c r="K3225" s="70"/>
      <c r="L3225" s="2"/>
      <c r="M3225" s="10"/>
      <c r="N3225" s="10"/>
      <c r="S3225" s="106" t="str">
        <f>IFERROR(IF(J3225="Y", "Research And Development Programs Cluster:", VLOOKUP(D3225,'Cluster Info'!$A$2:$B$113,2,FALSE)), "Non Cluster:")</f>
        <v>Non Cluster:</v>
      </c>
      <c r="T3225" s="106">
        <f t="shared" si="250"/>
        <v>0</v>
      </c>
      <c r="U3225" s="106">
        <f t="shared" si="252"/>
        <v>0</v>
      </c>
      <c r="V3225" s="106">
        <f t="shared" si="253"/>
        <v>0</v>
      </c>
      <c r="W3225" s="119">
        <f t="shared" si="251"/>
        <v>0</v>
      </c>
      <c r="X3225" s="106">
        <f t="shared" si="254"/>
        <v>0</v>
      </c>
    </row>
    <row r="3226" spans="1:24" ht="14">
      <c r="A3226" s="198"/>
      <c r="D3226" s="1"/>
      <c r="E3226" s="1"/>
      <c r="F3226" s="187"/>
      <c r="G3226" s="187"/>
      <c r="H3226" s="80" t="str">
        <f>IF(ISERROR(IF(ISERROR(VLOOKUP((LEFT(D3226,2)),'Fed. Agency Identifier Table'!A$2:C$63,3,FALSE)),(VLOOKUP((LEFT(D3226,1)),'Fed. Agency Identifier Table'!A$2:C$63,3,FALSE)),(VLOOKUP((LEFT(D3226,2)),'Fed. Agency Identifier Table'!A$2:C$63,3,FALSE)))),"",(IF(ISERROR(VLOOKUP((LEFT(D3226,2)),'Fed. Agency Identifier Table'!A$2:C$63,3,FALSE)),(VLOOKUP((LEFT(D3226,1)),'Fed. Agency Identifier Table'!A$2:C$63,3,FALSE)),(VLOOKUP((LEFT(D3226,2)),'Fed. Agency Identifier Table'!A$2:C$63,3,FALSE)))))</f>
        <v/>
      </c>
      <c r="I3226" s="150" t="str">
        <f>IF(ISNUMBER(SEARCH("*.unk*",D3226)),"Other Federal Awards",IF(ISERROR(VLOOKUP(D3226,'CFDA Program Titles Table'!A$2:C$2607,3,FALSE)),"",VLOOKUP(D3226,'CFDA Program Titles Table'!A$2:C$2607,3,FALSE)))</f>
        <v/>
      </c>
      <c r="J3226" s="70"/>
      <c r="K3226" s="70"/>
      <c r="L3226" s="2"/>
      <c r="M3226" s="10"/>
      <c r="N3226" s="10"/>
      <c r="S3226" s="106" t="str">
        <f>IFERROR(IF(J3226="Y", "Research And Development Programs Cluster:", VLOOKUP(D3226,'Cluster Info'!$A$2:$B$113,2,FALSE)), "Non Cluster:")</f>
        <v>Non Cluster:</v>
      </c>
      <c r="T3226" s="106">
        <f t="shared" si="250"/>
        <v>0</v>
      </c>
      <c r="U3226" s="106">
        <f t="shared" si="252"/>
        <v>0</v>
      </c>
      <c r="V3226" s="106">
        <f t="shared" si="253"/>
        <v>0</v>
      </c>
      <c r="W3226" s="119">
        <f t="shared" si="251"/>
        <v>0</v>
      </c>
      <c r="X3226" s="106">
        <f t="shared" si="254"/>
        <v>0</v>
      </c>
    </row>
    <row r="3227" spans="1:24" ht="14">
      <c r="A3227" s="198"/>
      <c r="D3227" s="1"/>
      <c r="E3227" s="1"/>
      <c r="F3227" s="187"/>
      <c r="G3227" s="187"/>
      <c r="H3227" s="80" t="str">
        <f>IF(ISERROR(IF(ISERROR(VLOOKUP((LEFT(D3227,2)),'Fed. Agency Identifier Table'!A$2:C$63,3,FALSE)),(VLOOKUP((LEFT(D3227,1)),'Fed. Agency Identifier Table'!A$2:C$63,3,FALSE)),(VLOOKUP((LEFT(D3227,2)),'Fed. Agency Identifier Table'!A$2:C$63,3,FALSE)))),"",(IF(ISERROR(VLOOKUP((LEFT(D3227,2)),'Fed. Agency Identifier Table'!A$2:C$63,3,FALSE)),(VLOOKUP((LEFT(D3227,1)),'Fed. Agency Identifier Table'!A$2:C$63,3,FALSE)),(VLOOKUP((LEFT(D3227,2)),'Fed. Agency Identifier Table'!A$2:C$63,3,FALSE)))))</f>
        <v/>
      </c>
      <c r="I3227" s="150" t="str">
        <f>IF(ISNUMBER(SEARCH("*.unk*",D3227)),"Other Federal Awards",IF(ISERROR(VLOOKUP(D3227,'CFDA Program Titles Table'!A$2:C$2607,3,FALSE)),"",VLOOKUP(D3227,'CFDA Program Titles Table'!A$2:C$2607,3,FALSE)))</f>
        <v/>
      </c>
      <c r="J3227" s="70"/>
      <c r="K3227" s="70"/>
      <c r="L3227" s="2"/>
      <c r="M3227" s="10"/>
      <c r="N3227" s="10"/>
      <c r="S3227" s="106" t="str">
        <f>IFERROR(IF(J3227="Y", "Research And Development Programs Cluster:", VLOOKUP(D3227,'Cluster Info'!$A$2:$B$113,2,FALSE)), "Non Cluster:")</f>
        <v>Non Cluster:</v>
      </c>
      <c r="T3227" s="106">
        <f t="shared" si="250"/>
        <v>0</v>
      </c>
      <c r="U3227" s="106">
        <f t="shared" si="252"/>
        <v>0</v>
      </c>
      <c r="V3227" s="106">
        <f t="shared" si="253"/>
        <v>0</v>
      </c>
      <c r="W3227" s="119">
        <f t="shared" si="251"/>
        <v>0</v>
      </c>
      <c r="X3227" s="106">
        <f t="shared" si="254"/>
        <v>0</v>
      </c>
    </row>
    <row r="3228" spans="1:24" ht="14">
      <c r="A3228" s="198"/>
      <c r="D3228" s="1"/>
      <c r="E3228" s="1"/>
      <c r="F3228" s="187"/>
      <c r="G3228" s="187"/>
      <c r="H3228" s="80" t="str">
        <f>IF(ISERROR(IF(ISERROR(VLOOKUP((LEFT(D3228,2)),'Fed. Agency Identifier Table'!A$2:C$63,3,FALSE)),(VLOOKUP((LEFT(D3228,1)),'Fed. Agency Identifier Table'!A$2:C$63,3,FALSE)),(VLOOKUP((LEFT(D3228,2)),'Fed. Agency Identifier Table'!A$2:C$63,3,FALSE)))),"",(IF(ISERROR(VLOOKUP((LEFT(D3228,2)),'Fed. Agency Identifier Table'!A$2:C$63,3,FALSE)),(VLOOKUP((LEFT(D3228,1)),'Fed. Agency Identifier Table'!A$2:C$63,3,FALSE)),(VLOOKUP((LEFT(D3228,2)),'Fed. Agency Identifier Table'!A$2:C$63,3,FALSE)))))</f>
        <v/>
      </c>
      <c r="I3228" s="150" t="str">
        <f>IF(ISNUMBER(SEARCH("*.unk*",D3228)),"Other Federal Awards",IF(ISERROR(VLOOKUP(D3228,'CFDA Program Titles Table'!A$2:C$2607,3,FALSE)),"",VLOOKUP(D3228,'CFDA Program Titles Table'!A$2:C$2607,3,FALSE)))</f>
        <v/>
      </c>
      <c r="J3228" s="70"/>
      <c r="K3228" s="70"/>
      <c r="L3228" s="2"/>
      <c r="M3228" s="10"/>
      <c r="N3228" s="10"/>
      <c r="S3228" s="106" t="str">
        <f>IFERROR(IF(J3228="Y", "Research And Development Programs Cluster:", VLOOKUP(D3228,'Cluster Info'!$A$2:$B$113,2,FALSE)), "Non Cluster:")</f>
        <v>Non Cluster:</v>
      </c>
      <c r="T3228" s="106">
        <f t="shared" si="250"/>
        <v>0</v>
      </c>
      <c r="U3228" s="106">
        <f t="shared" si="252"/>
        <v>0</v>
      </c>
      <c r="V3228" s="106">
        <f t="shared" si="253"/>
        <v>0</v>
      </c>
      <c r="W3228" s="119">
        <f t="shared" si="251"/>
        <v>0</v>
      </c>
      <c r="X3228" s="106">
        <f t="shared" si="254"/>
        <v>0</v>
      </c>
    </row>
    <row r="3229" spans="1:24" ht="14">
      <c r="A3229" s="198"/>
      <c r="D3229" s="1"/>
      <c r="E3229" s="1"/>
      <c r="F3229" s="187"/>
      <c r="G3229" s="187"/>
      <c r="H3229" s="80" t="str">
        <f>IF(ISERROR(IF(ISERROR(VLOOKUP((LEFT(D3229,2)),'Fed. Agency Identifier Table'!A$2:C$63,3,FALSE)),(VLOOKUP((LEFT(D3229,1)),'Fed. Agency Identifier Table'!A$2:C$63,3,FALSE)),(VLOOKUP((LEFT(D3229,2)),'Fed. Agency Identifier Table'!A$2:C$63,3,FALSE)))),"",(IF(ISERROR(VLOOKUP((LEFT(D3229,2)),'Fed. Agency Identifier Table'!A$2:C$63,3,FALSE)),(VLOOKUP((LEFT(D3229,1)),'Fed. Agency Identifier Table'!A$2:C$63,3,FALSE)),(VLOOKUP((LEFT(D3229,2)),'Fed. Agency Identifier Table'!A$2:C$63,3,FALSE)))))</f>
        <v/>
      </c>
      <c r="I3229" s="150" t="str">
        <f>IF(ISNUMBER(SEARCH("*.unk*",D3229)),"Other Federal Awards",IF(ISERROR(VLOOKUP(D3229,'CFDA Program Titles Table'!A$2:C$2607,3,FALSE)),"",VLOOKUP(D3229,'CFDA Program Titles Table'!A$2:C$2607,3,FALSE)))</f>
        <v/>
      </c>
      <c r="J3229" s="70"/>
      <c r="K3229" s="70"/>
      <c r="L3229" s="2"/>
      <c r="M3229" s="10"/>
      <c r="N3229" s="10"/>
      <c r="S3229" s="106" t="str">
        <f>IFERROR(IF(J3229="Y", "Research And Development Programs Cluster:", VLOOKUP(D3229,'Cluster Info'!$A$2:$B$113,2,FALSE)), "Non Cluster:")</f>
        <v>Non Cluster:</v>
      </c>
      <c r="T3229" s="106">
        <f t="shared" si="250"/>
        <v>0</v>
      </c>
      <c r="U3229" s="106">
        <f t="shared" si="252"/>
        <v>0</v>
      </c>
      <c r="V3229" s="106">
        <f t="shared" si="253"/>
        <v>0</v>
      </c>
      <c r="W3229" s="119">
        <f t="shared" si="251"/>
        <v>0</v>
      </c>
      <c r="X3229" s="106">
        <f t="shared" si="254"/>
        <v>0</v>
      </c>
    </row>
    <row r="3230" spans="1:24" ht="14">
      <c r="A3230" s="198"/>
      <c r="D3230" s="1"/>
      <c r="E3230" s="1"/>
      <c r="F3230" s="187"/>
      <c r="G3230" s="187"/>
      <c r="H3230" s="80" t="str">
        <f>IF(ISERROR(IF(ISERROR(VLOOKUP((LEFT(D3230,2)),'Fed. Agency Identifier Table'!A$2:C$63,3,FALSE)),(VLOOKUP((LEFT(D3230,1)),'Fed. Agency Identifier Table'!A$2:C$63,3,FALSE)),(VLOOKUP((LEFT(D3230,2)),'Fed. Agency Identifier Table'!A$2:C$63,3,FALSE)))),"",(IF(ISERROR(VLOOKUP((LEFT(D3230,2)),'Fed. Agency Identifier Table'!A$2:C$63,3,FALSE)),(VLOOKUP((LEFT(D3230,1)),'Fed. Agency Identifier Table'!A$2:C$63,3,FALSE)),(VLOOKUP((LEFT(D3230,2)),'Fed. Agency Identifier Table'!A$2:C$63,3,FALSE)))))</f>
        <v/>
      </c>
      <c r="I3230" s="150" t="str">
        <f>IF(ISNUMBER(SEARCH("*.unk*",D3230)),"Other Federal Awards",IF(ISERROR(VLOOKUP(D3230,'CFDA Program Titles Table'!A$2:C$2607,3,FALSE)),"",VLOOKUP(D3230,'CFDA Program Titles Table'!A$2:C$2607,3,FALSE)))</f>
        <v/>
      </c>
      <c r="J3230" s="70"/>
      <c r="K3230" s="70"/>
      <c r="L3230" s="2"/>
      <c r="M3230" s="10"/>
      <c r="N3230" s="10"/>
      <c r="S3230" s="106" t="str">
        <f>IFERROR(IF(J3230="Y", "Research And Development Programs Cluster:", VLOOKUP(D3230,'Cluster Info'!$A$2:$B$113,2,FALSE)), "Non Cluster:")</f>
        <v>Non Cluster:</v>
      </c>
      <c r="T3230" s="106">
        <f t="shared" si="250"/>
        <v>0</v>
      </c>
      <c r="U3230" s="106">
        <f t="shared" si="252"/>
        <v>0</v>
      </c>
      <c r="V3230" s="106">
        <f t="shared" si="253"/>
        <v>0</v>
      </c>
      <c r="W3230" s="119">
        <f t="shared" si="251"/>
        <v>0</v>
      </c>
      <c r="X3230" s="106">
        <f t="shared" si="254"/>
        <v>0</v>
      </c>
    </row>
    <row r="3231" spans="1:24" ht="14">
      <c r="A3231" s="198"/>
      <c r="D3231" s="1"/>
      <c r="E3231" s="1"/>
      <c r="F3231" s="187"/>
      <c r="G3231" s="187"/>
      <c r="H3231" s="80" t="str">
        <f>IF(ISERROR(IF(ISERROR(VLOOKUP((LEFT(D3231,2)),'Fed. Agency Identifier Table'!A$2:C$63,3,FALSE)),(VLOOKUP((LEFT(D3231,1)),'Fed. Agency Identifier Table'!A$2:C$63,3,FALSE)),(VLOOKUP((LEFT(D3231,2)),'Fed. Agency Identifier Table'!A$2:C$63,3,FALSE)))),"",(IF(ISERROR(VLOOKUP((LEFT(D3231,2)),'Fed. Agency Identifier Table'!A$2:C$63,3,FALSE)),(VLOOKUP((LEFT(D3231,1)),'Fed. Agency Identifier Table'!A$2:C$63,3,FALSE)),(VLOOKUP((LEFT(D3231,2)),'Fed. Agency Identifier Table'!A$2:C$63,3,FALSE)))))</f>
        <v/>
      </c>
      <c r="I3231" s="150" t="str">
        <f>IF(ISNUMBER(SEARCH("*.unk*",D3231)),"Other Federal Awards",IF(ISERROR(VLOOKUP(D3231,'CFDA Program Titles Table'!A$2:C$2607,3,FALSE)),"",VLOOKUP(D3231,'CFDA Program Titles Table'!A$2:C$2607,3,FALSE)))</f>
        <v/>
      </c>
      <c r="J3231" s="70"/>
      <c r="K3231" s="70"/>
      <c r="L3231" s="2"/>
      <c r="M3231" s="10"/>
      <c r="N3231" s="10"/>
      <c r="S3231" s="106" t="str">
        <f>IFERROR(IF(J3231="Y", "Research And Development Programs Cluster:", VLOOKUP(D3231,'Cluster Info'!$A$2:$B$113,2,FALSE)), "Non Cluster:")</f>
        <v>Non Cluster:</v>
      </c>
      <c r="T3231" s="106">
        <f t="shared" si="250"/>
        <v>0</v>
      </c>
      <c r="U3231" s="106">
        <f t="shared" si="252"/>
        <v>0</v>
      </c>
      <c r="V3231" s="106">
        <f t="shared" si="253"/>
        <v>0</v>
      </c>
      <c r="W3231" s="119">
        <f t="shared" si="251"/>
        <v>0</v>
      </c>
      <c r="X3231" s="106">
        <f t="shared" si="254"/>
        <v>0</v>
      </c>
    </row>
    <row r="3232" spans="1:24" ht="14">
      <c r="A3232" s="198"/>
      <c r="D3232" s="1"/>
      <c r="E3232" s="1"/>
      <c r="F3232" s="187"/>
      <c r="G3232" s="187"/>
      <c r="H3232" s="80" t="str">
        <f>IF(ISERROR(IF(ISERROR(VLOOKUP((LEFT(D3232,2)),'Fed. Agency Identifier Table'!A$2:C$63,3,FALSE)),(VLOOKUP((LEFT(D3232,1)),'Fed. Agency Identifier Table'!A$2:C$63,3,FALSE)),(VLOOKUP((LEFT(D3232,2)),'Fed. Agency Identifier Table'!A$2:C$63,3,FALSE)))),"",(IF(ISERROR(VLOOKUP((LEFT(D3232,2)),'Fed. Agency Identifier Table'!A$2:C$63,3,FALSE)),(VLOOKUP((LEFT(D3232,1)),'Fed. Agency Identifier Table'!A$2:C$63,3,FALSE)),(VLOOKUP((LEFT(D3232,2)),'Fed. Agency Identifier Table'!A$2:C$63,3,FALSE)))))</f>
        <v/>
      </c>
      <c r="I3232" s="150" t="str">
        <f>IF(ISNUMBER(SEARCH("*.unk*",D3232)),"Other Federal Awards",IF(ISERROR(VLOOKUP(D3232,'CFDA Program Titles Table'!A$2:C$2607,3,FALSE)),"",VLOOKUP(D3232,'CFDA Program Titles Table'!A$2:C$2607,3,FALSE)))</f>
        <v/>
      </c>
      <c r="J3232" s="70"/>
      <c r="K3232" s="70"/>
      <c r="L3232" s="2"/>
      <c r="M3232" s="10"/>
      <c r="N3232" s="10"/>
      <c r="S3232" s="106" t="str">
        <f>IFERROR(IF(J3232="Y", "Research And Development Programs Cluster:", VLOOKUP(D3232,'Cluster Info'!$A$2:$B$113,2,FALSE)), "Non Cluster:")</f>
        <v>Non Cluster:</v>
      </c>
      <c r="T3232" s="106">
        <f t="shared" si="250"/>
        <v>0</v>
      </c>
      <c r="U3232" s="106">
        <f t="shared" si="252"/>
        <v>0</v>
      </c>
      <c r="V3232" s="106">
        <f t="shared" si="253"/>
        <v>0</v>
      </c>
      <c r="W3232" s="119">
        <f t="shared" si="251"/>
        <v>0</v>
      </c>
      <c r="X3232" s="106">
        <f t="shared" si="254"/>
        <v>0</v>
      </c>
    </row>
    <row r="3233" spans="1:24" ht="14">
      <c r="A3233" s="198"/>
      <c r="D3233" s="1"/>
      <c r="E3233" s="1"/>
      <c r="F3233" s="187"/>
      <c r="G3233" s="187"/>
      <c r="H3233" s="80" t="str">
        <f>IF(ISERROR(IF(ISERROR(VLOOKUP((LEFT(D3233,2)),'Fed. Agency Identifier Table'!A$2:C$63,3,FALSE)),(VLOOKUP((LEFT(D3233,1)),'Fed. Agency Identifier Table'!A$2:C$63,3,FALSE)),(VLOOKUP((LEFT(D3233,2)),'Fed. Agency Identifier Table'!A$2:C$63,3,FALSE)))),"",(IF(ISERROR(VLOOKUP((LEFT(D3233,2)),'Fed. Agency Identifier Table'!A$2:C$63,3,FALSE)),(VLOOKUP((LEFT(D3233,1)),'Fed. Agency Identifier Table'!A$2:C$63,3,FALSE)),(VLOOKUP((LEFT(D3233,2)),'Fed. Agency Identifier Table'!A$2:C$63,3,FALSE)))))</f>
        <v/>
      </c>
      <c r="I3233" s="150" t="str">
        <f>IF(ISNUMBER(SEARCH("*.unk*",D3233)),"Other Federal Awards",IF(ISERROR(VLOOKUP(D3233,'CFDA Program Titles Table'!A$2:C$2607,3,FALSE)),"",VLOOKUP(D3233,'CFDA Program Titles Table'!A$2:C$2607,3,FALSE)))</f>
        <v/>
      </c>
      <c r="J3233" s="70"/>
      <c r="K3233" s="70"/>
      <c r="L3233" s="2"/>
      <c r="M3233" s="10"/>
      <c r="N3233" s="10"/>
      <c r="S3233" s="106" t="str">
        <f>IFERROR(IF(J3233="Y", "Research And Development Programs Cluster:", VLOOKUP(D3233,'Cluster Info'!$A$2:$B$113,2,FALSE)), "Non Cluster:")</f>
        <v>Non Cluster:</v>
      </c>
      <c r="T3233" s="106">
        <f t="shared" si="250"/>
        <v>0</v>
      </c>
      <c r="U3233" s="106">
        <f t="shared" si="252"/>
        <v>0</v>
      </c>
      <c r="V3233" s="106">
        <f t="shared" si="253"/>
        <v>0</v>
      </c>
      <c r="W3233" s="119">
        <f t="shared" si="251"/>
        <v>0</v>
      </c>
      <c r="X3233" s="106">
        <f t="shared" si="254"/>
        <v>0</v>
      </c>
    </row>
    <row r="3234" spans="1:24" ht="14">
      <c r="A3234" s="198"/>
      <c r="D3234" s="1"/>
      <c r="E3234" s="1"/>
      <c r="F3234" s="187"/>
      <c r="G3234" s="187"/>
      <c r="H3234" s="80" t="str">
        <f>IF(ISERROR(IF(ISERROR(VLOOKUP((LEFT(D3234,2)),'Fed. Agency Identifier Table'!A$2:C$63,3,FALSE)),(VLOOKUP((LEFT(D3234,1)),'Fed. Agency Identifier Table'!A$2:C$63,3,FALSE)),(VLOOKUP((LEFT(D3234,2)),'Fed. Agency Identifier Table'!A$2:C$63,3,FALSE)))),"",(IF(ISERROR(VLOOKUP((LEFT(D3234,2)),'Fed. Agency Identifier Table'!A$2:C$63,3,FALSE)),(VLOOKUP((LEFT(D3234,1)),'Fed. Agency Identifier Table'!A$2:C$63,3,FALSE)),(VLOOKUP((LEFT(D3234,2)),'Fed. Agency Identifier Table'!A$2:C$63,3,FALSE)))))</f>
        <v/>
      </c>
      <c r="I3234" s="150" t="str">
        <f>IF(ISNUMBER(SEARCH("*.unk*",D3234)),"Other Federal Awards",IF(ISERROR(VLOOKUP(D3234,'CFDA Program Titles Table'!A$2:C$2607,3,FALSE)),"",VLOOKUP(D3234,'CFDA Program Titles Table'!A$2:C$2607,3,FALSE)))</f>
        <v/>
      </c>
      <c r="J3234" s="70"/>
      <c r="K3234" s="70"/>
      <c r="L3234" s="2"/>
      <c r="M3234" s="10"/>
      <c r="N3234" s="10"/>
      <c r="S3234" s="106" t="str">
        <f>IFERROR(IF(J3234="Y", "Research And Development Programs Cluster:", VLOOKUP(D3234,'Cluster Info'!$A$2:$B$113,2,FALSE)), "Non Cluster:")</f>
        <v>Non Cluster:</v>
      </c>
      <c r="T3234" s="106">
        <f t="shared" si="250"/>
        <v>0</v>
      </c>
      <c r="U3234" s="106">
        <f t="shared" si="252"/>
        <v>0</v>
      </c>
      <c r="V3234" s="106">
        <f t="shared" si="253"/>
        <v>0</v>
      </c>
      <c r="W3234" s="119">
        <f t="shared" si="251"/>
        <v>0</v>
      </c>
      <c r="X3234" s="106">
        <f t="shared" si="254"/>
        <v>0</v>
      </c>
    </row>
    <row r="3235" spans="1:24" ht="14">
      <c r="A3235" s="198"/>
      <c r="D3235" s="1"/>
      <c r="E3235" s="1"/>
      <c r="F3235" s="187"/>
      <c r="G3235" s="187"/>
      <c r="H3235" s="80" t="str">
        <f>IF(ISERROR(IF(ISERROR(VLOOKUP((LEFT(D3235,2)),'Fed. Agency Identifier Table'!A$2:C$63,3,FALSE)),(VLOOKUP((LEFT(D3235,1)),'Fed. Agency Identifier Table'!A$2:C$63,3,FALSE)),(VLOOKUP((LEFT(D3235,2)),'Fed. Agency Identifier Table'!A$2:C$63,3,FALSE)))),"",(IF(ISERROR(VLOOKUP((LEFT(D3235,2)),'Fed. Agency Identifier Table'!A$2:C$63,3,FALSE)),(VLOOKUP((LEFT(D3235,1)),'Fed. Agency Identifier Table'!A$2:C$63,3,FALSE)),(VLOOKUP((LEFT(D3235,2)),'Fed. Agency Identifier Table'!A$2:C$63,3,FALSE)))))</f>
        <v/>
      </c>
      <c r="I3235" s="150" t="str">
        <f>IF(ISNUMBER(SEARCH("*.unk*",D3235)),"Other Federal Awards",IF(ISERROR(VLOOKUP(D3235,'CFDA Program Titles Table'!A$2:C$2607,3,FALSE)),"",VLOOKUP(D3235,'CFDA Program Titles Table'!A$2:C$2607,3,FALSE)))</f>
        <v/>
      </c>
      <c r="J3235" s="70"/>
      <c r="K3235" s="70"/>
      <c r="L3235" s="2"/>
      <c r="M3235" s="10"/>
      <c r="N3235" s="10"/>
      <c r="S3235" s="106" t="str">
        <f>IFERROR(IF(J3235="Y", "Research And Development Programs Cluster:", VLOOKUP(D3235,'Cluster Info'!$A$2:$B$113,2,FALSE)), "Non Cluster:")</f>
        <v>Non Cluster:</v>
      </c>
      <c r="T3235" s="106">
        <f t="shared" si="250"/>
        <v>0</v>
      </c>
      <c r="U3235" s="106">
        <f t="shared" si="252"/>
        <v>0</v>
      </c>
      <c r="V3235" s="106">
        <f t="shared" si="253"/>
        <v>0</v>
      </c>
      <c r="W3235" s="119">
        <f t="shared" si="251"/>
        <v>0</v>
      </c>
      <c r="X3235" s="106">
        <f t="shared" si="254"/>
        <v>0</v>
      </c>
    </row>
    <row r="3236" spans="1:24" ht="14">
      <c r="A3236" s="198"/>
      <c r="D3236" s="1"/>
      <c r="E3236" s="1"/>
      <c r="F3236" s="187"/>
      <c r="G3236" s="187"/>
      <c r="H3236" s="80" t="str">
        <f>IF(ISERROR(IF(ISERROR(VLOOKUP((LEFT(D3236,2)),'Fed. Agency Identifier Table'!A$2:C$63,3,FALSE)),(VLOOKUP((LEFT(D3236,1)),'Fed. Agency Identifier Table'!A$2:C$63,3,FALSE)),(VLOOKUP((LEFT(D3236,2)),'Fed. Agency Identifier Table'!A$2:C$63,3,FALSE)))),"",(IF(ISERROR(VLOOKUP((LEFT(D3236,2)),'Fed. Agency Identifier Table'!A$2:C$63,3,FALSE)),(VLOOKUP((LEFT(D3236,1)),'Fed. Agency Identifier Table'!A$2:C$63,3,FALSE)),(VLOOKUP((LEFT(D3236,2)),'Fed. Agency Identifier Table'!A$2:C$63,3,FALSE)))))</f>
        <v/>
      </c>
      <c r="I3236" s="150" t="str">
        <f>IF(ISNUMBER(SEARCH("*.unk*",D3236)),"Other Federal Awards",IF(ISERROR(VLOOKUP(D3236,'CFDA Program Titles Table'!A$2:C$2607,3,FALSE)),"",VLOOKUP(D3236,'CFDA Program Titles Table'!A$2:C$2607,3,FALSE)))</f>
        <v/>
      </c>
      <c r="J3236" s="70"/>
      <c r="K3236" s="70"/>
      <c r="L3236" s="2"/>
      <c r="M3236" s="10"/>
      <c r="N3236" s="10"/>
      <c r="S3236" s="106" t="str">
        <f>IFERROR(IF(J3236="Y", "Research And Development Programs Cluster:", VLOOKUP(D3236,'Cluster Info'!$A$2:$B$113,2,FALSE)), "Non Cluster:")</f>
        <v>Non Cluster:</v>
      </c>
      <c r="T3236" s="106">
        <f t="shared" si="250"/>
        <v>0</v>
      </c>
      <c r="U3236" s="106">
        <f t="shared" si="252"/>
        <v>0</v>
      </c>
      <c r="V3236" s="106">
        <f t="shared" si="253"/>
        <v>0</v>
      </c>
      <c r="W3236" s="119">
        <f t="shared" si="251"/>
        <v>0</v>
      </c>
      <c r="X3236" s="106">
        <f t="shared" si="254"/>
        <v>0</v>
      </c>
    </row>
    <row r="3237" spans="1:24" ht="14">
      <c r="A3237" s="198"/>
      <c r="D3237" s="1"/>
      <c r="E3237" s="1"/>
      <c r="F3237" s="187"/>
      <c r="G3237" s="187"/>
      <c r="H3237" s="80" t="str">
        <f>IF(ISERROR(IF(ISERROR(VLOOKUP((LEFT(D3237,2)),'Fed. Agency Identifier Table'!A$2:C$63,3,FALSE)),(VLOOKUP((LEFT(D3237,1)),'Fed. Agency Identifier Table'!A$2:C$63,3,FALSE)),(VLOOKUP((LEFT(D3237,2)),'Fed. Agency Identifier Table'!A$2:C$63,3,FALSE)))),"",(IF(ISERROR(VLOOKUP((LEFT(D3237,2)),'Fed. Agency Identifier Table'!A$2:C$63,3,FALSE)),(VLOOKUP((LEFT(D3237,1)),'Fed. Agency Identifier Table'!A$2:C$63,3,FALSE)),(VLOOKUP((LEFT(D3237,2)),'Fed. Agency Identifier Table'!A$2:C$63,3,FALSE)))))</f>
        <v/>
      </c>
      <c r="I3237" s="150" t="str">
        <f>IF(ISNUMBER(SEARCH("*.unk*",D3237)),"Other Federal Awards",IF(ISERROR(VLOOKUP(D3237,'CFDA Program Titles Table'!A$2:C$2607,3,FALSE)),"",VLOOKUP(D3237,'CFDA Program Titles Table'!A$2:C$2607,3,FALSE)))</f>
        <v/>
      </c>
      <c r="J3237" s="70"/>
      <c r="K3237" s="70"/>
      <c r="L3237" s="2"/>
      <c r="M3237" s="10"/>
      <c r="N3237" s="10"/>
      <c r="S3237" s="106" t="str">
        <f>IFERROR(IF(J3237="Y", "Research And Development Programs Cluster:", VLOOKUP(D3237,'Cluster Info'!$A$2:$B$113,2,FALSE)), "Non Cluster:")</f>
        <v>Non Cluster:</v>
      </c>
      <c r="T3237" s="106">
        <f t="shared" si="250"/>
        <v>0</v>
      </c>
      <c r="U3237" s="106">
        <f t="shared" si="252"/>
        <v>0</v>
      </c>
      <c r="V3237" s="106">
        <f t="shared" si="253"/>
        <v>0</v>
      </c>
      <c r="W3237" s="119">
        <f t="shared" si="251"/>
        <v>0</v>
      </c>
      <c r="X3237" s="106">
        <f t="shared" si="254"/>
        <v>0</v>
      </c>
    </row>
    <row r="3238" spans="1:24" ht="14">
      <c r="A3238" s="198"/>
      <c r="D3238" s="1"/>
      <c r="E3238" s="1"/>
      <c r="F3238" s="187"/>
      <c r="G3238" s="187"/>
      <c r="H3238" s="80" t="str">
        <f>IF(ISERROR(IF(ISERROR(VLOOKUP((LEFT(D3238,2)),'Fed. Agency Identifier Table'!A$2:C$63,3,FALSE)),(VLOOKUP((LEFT(D3238,1)),'Fed. Agency Identifier Table'!A$2:C$63,3,FALSE)),(VLOOKUP((LEFT(D3238,2)),'Fed. Agency Identifier Table'!A$2:C$63,3,FALSE)))),"",(IF(ISERROR(VLOOKUP((LEFT(D3238,2)),'Fed. Agency Identifier Table'!A$2:C$63,3,FALSE)),(VLOOKUP((LEFT(D3238,1)),'Fed. Agency Identifier Table'!A$2:C$63,3,FALSE)),(VLOOKUP((LEFT(D3238,2)),'Fed. Agency Identifier Table'!A$2:C$63,3,FALSE)))))</f>
        <v/>
      </c>
      <c r="I3238" s="150" t="str">
        <f>IF(ISNUMBER(SEARCH("*.unk*",D3238)),"Other Federal Awards",IF(ISERROR(VLOOKUP(D3238,'CFDA Program Titles Table'!A$2:C$2607,3,FALSE)),"",VLOOKUP(D3238,'CFDA Program Titles Table'!A$2:C$2607,3,FALSE)))</f>
        <v/>
      </c>
      <c r="J3238" s="70"/>
      <c r="K3238" s="70"/>
      <c r="L3238" s="2"/>
      <c r="M3238" s="10"/>
      <c r="N3238" s="10"/>
      <c r="S3238" s="106" t="str">
        <f>IFERROR(IF(J3238="Y", "Research And Development Programs Cluster:", VLOOKUP(D3238,'Cluster Info'!$A$2:$B$113,2,FALSE)), "Non Cluster:")</f>
        <v>Non Cluster:</v>
      </c>
      <c r="T3238" s="106">
        <f t="shared" si="250"/>
        <v>0</v>
      </c>
      <c r="U3238" s="106">
        <f t="shared" si="252"/>
        <v>0</v>
      </c>
      <c r="V3238" s="106">
        <f t="shared" si="253"/>
        <v>0</v>
      </c>
      <c r="W3238" s="119">
        <f t="shared" si="251"/>
        <v>0</v>
      </c>
      <c r="X3238" s="106">
        <f t="shared" si="254"/>
        <v>0</v>
      </c>
    </row>
    <row r="3239" spans="1:24" ht="14">
      <c r="A3239" s="198"/>
      <c r="D3239" s="1"/>
      <c r="E3239" s="1"/>
      <c r="F3239" s="187"/>
      <c r="G3239" s="187"/>
      <c r="H3239" s="80" t="str">
        <f>IF(ISERROR(IF(ISERROR(VLOOKUP((LEFT(D3239,2)),'Fed. Agency Identifier Table'!A$2:C$63,3,FALSE)),(VLOOKUP((LEFT(D3239,1)),'Fed. Agency Identifier Table'!A$2:C$63,3,FALSE)),(VLOOKUP((LEFT(D3239,2)),'Fed. Agency Identifier Table'!A$2:C$63,3,FALSE)))),"",(IF(ISERROR(VLOOKUP((LEFT(D3239,2)),'Fed. Agency Identifier Table'!A$2:C$63,3,FALSE)),(VLOOKUP((LEFT(D3239,1)),'Fed. Agency Identifier Table'!A$2:C$63,3,FALSE)),(VLOOKUP((LEFT(D3239,2)),'Fed. Agency Identifier Table'!A$2:C$63,3,FALSE)))))</f>
        <v/>
      </c>
      <c r="I3239" s="150" t="str">
        <f>IF(ISNUMBER(SEARCH("*.unk*",D3239)),"Other Federal Awards",IF(ISERROR(VLOOKUP(D3239,'CFDA Program Titles Table'!A$2:C$2607,3,FALSE)),"",VLOOKUP(D3239,'CFDA Program Titles Table'!A$2:C$2607,3,FALSE)))</f>
        <v/>
      </c>
      <c r="J3239" s="70"/>
      <c r="K3239" s="70"/>
      <c r="L3239" s="2"/>
      <c r="M3239" s="10"/>
      <c r="N3239" s="10"/>
      <c r="S3239" s="106" t="str">
        <f>IFERROR(IF(J3239="Y", "Research And Development Programs Cluster:", VLOOKUP(D3239,'Cluster Info'!$A$2:$B$113,2,FALSE)), "Non Cluster:")</f>
        <v>Non Cluster:</v>
      </c>
      <c r="T3239" s="106">
        <f t="shared" si="250"/>
        <v>0</v>
      </c>
      <c r="U3239" s="106">
        <f t="shared" si="252"/>
        <v>0</v>
      </c>
      <c r="V3239" s="106">
        <f t="shared" si="253"/>
        <v>0</v>
      </c>
      <c r="W3239" s="119">
        <f t="shared" si="251"/>
        <v>0</v>
      </c>
      <c r="X3239" s="106">
        <f t="shared" si="254"/>
        <v>0</v>
      </c>
    </row>
    <row r="3240" spans="1:24" ht="14">
      <c r="A3240" s="198"/>
      <c r="D3240" s="1"/>
      <c r="E3240" s="1"/>
      <c r="F3240" s="187"/>
      <c r="G3240" s="187"/>
      <c r="H3240" s="80" t="str">
        <f>IF(ISERROR(IF(ISERROR(VLOOKUP((LEFT(D3240,2)),'Fed. Agency Identifier Table'!A$2:C$63,3,FALSE)),(VLOOKUP((LEFT(D3240,1)),'Fed. Agency Identifier Table'!A$2:C$63,3,FALSE)),(VLOOKUP((LEFT(D3240,2)),'Fed. Agency Identifier Table'!A$2:C$63,3,FALSE)))),"",(IF(ISERROR(VLOOKUP((LEFT(D3240,2)),'Fed. Agency Identifier Table'!A$2:C$63,3,FALSE)),(VLOOKUP((LEFT(D3240,1)),'Fed. Agency Identifier Table'!A$2:C$63,3,FALSE)),(VLOOKUP((LEFT(D3240,2)),'Fed. Agency Identifier Table'!A$2:C$63,3,FALSE)))))</f>
        <v/>
      </c>
      <c r="I3240" s="150" t="str">
        <f>IF(ISNUMBER(SEARCH("*.unk*",D3240)),"Other Federal Awards",IF(ISERROR(VLOOKUP(D3240,'CFDA Program Titles Table'!A$2:C$2607,3,FALSE)),"",VLOOKUP(D3240,'CFDA Program Titles Table'!A$2:C$2607,3,FALSE)))</f>
        <v/>
      </c>
      <c r="J3240" s="70"/>
      <c r="K3240" s="70"/>
      <c r="L3240" s="2"/>
      <c r="M3240" s="10"/>
      <c r="N3240" s="10"/>
      <c r="S3240" s="106" t="str">
        <f>IFERROR(IF(J3240="Y", "Research And Development Programs Cluster:", VLOOKUP(D3240,'Cluster Info'!$A$2:$B$113,2,FALSE)), "Non Cluster:")</f>
        <v>Non Cluster:</v>
      </c>
      <c r="T3240" s="106">
        <f t="shared" si="250"/>
        <v>0</v>
      </c>
      <c r="U3240" s="106">
        <f t="shared" si="252"/>
        <v>0</v>
      </c>
      <c r="V3240" s="106">
        <f t="shared" si="253"/>
        <v>0</v>
      </c>
      <c r="W3240" s="119">
        <f t="shared" si="251"/>
        <v>0</v>
      </c>
      <c r="X3240" s="106">
        <f t="shared" si="254"/>
        <v>0</v>
      </c>
    </row>
    <row r="3241" spans="1:24" ht="14">
      <c r="A3241" s="198"/>
      <c r="D3241" s="1"/>
      <c r="E3241" s="1"/>
      <c r="F3241" s="187"/>
      <c r="G3241" s="187"/>
      <c r="H3241" s="80" t="str">
        <f>IF(ISERROR(IF(ISERROR(VLOOKUP((LEFT(D3241,2)),'Fed. Agency Identifier Table'!A$2:C$63,3,FALSE)),(VLOOKUP((LEFT(D3241,1)),'Fed. Agency Identifier Table'!A$2:C$63,3,FALSE)),(VLOOKUP((LEFT(D3241,2)),'Fed. Agency Identifier Table'!A$2:C$63,3,FALSE)))),"",(IF(ISERROR(VLOOKUP((LEFT(D3241,2)),'Fed. Agency Identifier Table'!A$2:C$63,3,FALSE)),(VLOOKUP((LEFT(D3241,1)),'Fed. Agency Identifier Table'!A$2:C$63,3,FALSE)),(VLOOKUP((LEFT(D3241,2)),'Fed. Agency Identifier Table'!A$2:C$63,3,FALSE)))))</f>
        <v/>
      </c>
      <c r="I3241" s="150" t="str">
        <f>IF(ISNUMBER(SEARCH("*.unk*",D3241)),"Other Federal Awards",IF(ISERROR(VLOOKUP(D3241,'CFDA Program Titles Table'!A$2:C$2607,3,FALSE)),"",VLOOKUP(D3241,'CFDA Program Titles Table'!A$2:C$2607,3,FALSE)))</f>
        <v/>
      </c>
      <c r="J3241" s="70"/>
      <c r="K3241" s="70"/>
      <c r="L3241" s="2"/>
      <c r="M3241" s="10"/>
      <c r="N3241" s="10"/>
      <c r="S3241" s="106" t="str">
        <f>IFERROR(IF(J3241="Y", "Research And Development Programs Cluster:", VLOOKUP(D3241,'Cluster Info'!$A$2:$B$113,2,FALSE)), "Non Cluster:")</f>
        <v>Non Cluster:</v>
      </c>
      <c r="T3241" s="106">
        <f t="shared" si="250"/>
        <v>0</v>
      </c>
      <c r="U3241" s="106">
        <f t="shared" si="252"/>
        <v>0</v>
      </c>
      <c r="V3241" s="106">
        <f t="shared" si="253"/>
        <v>0</v>
      </c>
      <c r="W3241" s="119">
        <f t="shared" si="251"/>
        <v>0</v>
      </c>
      <c r="X3241" s="106">
        <f t="shared" si="254"/>
        <v>0</v>
      </c>
    </row>
    <row r="3242" spans="1:24" ht="14">
      <c r="A3242" s="198"/>
      <c r="D3242" s="1"/>
      <c r="E3242" s="1"/>
      <c r="F3242" s="187"/>
      <c r="G3242" s="187"/>
      <c r="H3242" s="80" t="str">
        <f>IF(ISERROR(IF(ISERROR(VLOOKUP((LEFT(D3242,2)),'Fed. Agency Identifier Table'!A$2:C$63,3,FALSE)),(VLOOKUP((LEFT(D3242,1)),'Fed. Agency Identifier Table'!A$2:C$63,3,FALSE)),(VLOOKUP((LEFT(D3242,2)),'Fed. Agency Identifier Table'!A$2:C$63,3,FALSE)))),"",(IF(ISERROR(VLOOKUP((LEFT(D3242,2)),'Fed. Agency Identifier Table'!A$2:C$63,3,FALSE)),(VLOOKUP((LEFT(D3242,1)),'Fed. Agency Identifier Table'!A$2:C$63,3,FALSE)),(VLOOKUP((LEFT(D3242,2)),'Fed. Agency Identifier Table'!A$2:C$63,3,FALSE)))))</f>
        <v/>
      </c>
      <c r="I3242" s="150" t="str">
        <f>IF(ISNUMBER(SEARCH("*.unk*",D3242)),"Other Federal Awards",IF(ISERROR(VLOOKUP(D3242,'CFDA Program Titles Table'!A$2:C$2607,3,FALSE)),"",VLOOKUP(D3242,'CFDA Program Titles Table'!A$2:C$2607,3,FALSE)))</f>
        <v/>
      </c>
      <c r="J3242" s="70"/>
      <c r="K3242" s="70"/>
      <c r="L3242" s="2"/>
      <c r="M3242" s="10"/>
      <c r="N3242" s="10"/>
      <c r="S3242" s="106" t="str">
        <f>IFERROR(IF(J3242="Y", "Research And Development Programs Cluster:", VLOOKUP(D3242,'Cluster Info'!$A$2:$B$113,2,FALSE)), "Non Cluster:")</f>
        <v>Non Cluster:</v>
      </c>
      <c r="T3242" s="106">
        <f t="shared" si="250"/>
        <v>0</v>
      </c>
      <c r="U3242" s="106">
        <f t="shared" si="252"/>
        <v>0</v>
      </c>
      <c r="V3242" s="106">
        <f t="shared" si="253"/>
        <v>0</v>
      </c>
      <c r="W3242" s="119">
        <f t="shared" si="251"/>
        <v>0</v>
      </c>
      <c r="X3242" s="106">
        <f t="shared" si="254"/>
        <v>0</v>
      </c>
    </row>
    <row r="3243" spans="1:24" ht="14">
      <c r="A3243" s="198"/>
      <c r="D3243" s="1"/>
      <c r="E3243" s="1"/>
      <c r="F3243" s="187"/>
      <c r="G3243" s="187"/>
      <c r="H3243" s="80" t="str">
        <f>IF(ISERROR(IF(ISERROR(VLOOKUP((LEFT(D3243,2)),'Fed. Agency Identifier Table'!A$2:C$63,3,FALSE)),(VLOOKUP((LEFT(D3243,1)),'Fed. Agency Identifier Table'!A$2:C$63,3,FALSE)),(VLOOKUP((LEFT(D3243,2)),'Fed. Agency Identifier Table'!A$2:C$63,3,FALSE)))),"",(IF(ISERROR(VLOOKUP((LEFT(D3243,2)),'Fed. Agency Identifier Table'!A$2:C$63,3,FALSE)),(VLOOKUP((LEFT(D3243,1)),'Fed. Agency Identifier Table'!A$2:C$63,3,FALSE)),(VLOOKUP((LEFT(D3243,2)),'Fed. Agency Identifier Table'!A$2:C$63,3,FALSE)))))</f>
        <v/>
      </c>
      <c r="I3243" s="150" t="str">
        <f>IF(ISNUMBER(SEARCH("*.unk*",D3243)),"Other Federal Awards",IF(ISERROR(VLOOKUP(D3243,'CFDA Program Titles Table'!A$2:C$2607,3,FALSE)),"",VLOOKUP(D3243,'CFDA Program Titles Table'!A$2:C$2607,3,FALSE)))</f>
        <v/>
      </c>
      <c r="J3243" s="70"/>
      <c r="K3243" s="70"/>
      <c r="L3243" s="2"/>
      <c r="M3243" s="10"/>
      <c r="N3243" s="10"/>
      <c r="S3243" s="106" t="str">
        <f>IFERROR(IF(J3243="Y", "Research And Development Programs Cluster:", VLOOKUP(D3243,'Cluster Info'!$A$2:$B$113,2,FALSE)), "Non Cluster:")</f>
        <v>Non Cluster:</v>
      </c>
      <c r="T3243" s="106">
        <f t="shared" si="250"/>
        <v>0</v>
      </c>
      <c r="U3243" s="106">
        <f t="shared" si="252"/>
        <v>0</v>
      </c>
      <c r="V3243" s="106">
        <f t="shared" si="253"/>
        <v>0</v>
      </c>
      <c r="W3243" s="119">
        <f t="shared" si="251"/>
        <v>0</v>
      </c>
      <c r="X3243" s="106">
        <f t="shared" si="254"/>
        <v>0</v>
      </c>
    </row>
    <row r="3244" spans="1:24" ht="14">
      <c r="A3244" s="198"/>
      <c r="D3244" s="1"/>
      <c r="E3244" s="1"/>
      <c r="F3244" s="187"/>
      <c r="G3244" s="187"/>
      <c r="H3244" s="80" t="str">
        <f>IF(ISERROR(IF(ISERROR(VLOOKUP((LEFT(D3244,2)),'Fed. Agency Identifier Table'!A$2:C$63,3,FALSE)),(VLOOKUP((LEFT(D3244,1)),'Fed. Agency Identifier Table'!A$2:C$63,3,FALSE)),(VLOOKUP((LEFT(D3244,2)),'Fed. Agency Identifier Table'!A$2:C$63,3,FALSE)))),"",(IF(ISERROR(VLOOKUP((LEFT(D3244,2)),'Fed. Agency Identifier Table'!A$2:C$63,3,FALSE)),(VLOOKUP((LEFT(D3244,1)),'Fed. Agency Identifier Table'!A$2:C$63,3,FALSE)),(VLOOKUP((LEFT(D3244,2)),'Fed. Agency Identifier Table'!A$2:C$63,3,FALSE)))))</f>
        <v/>
      </c>
      <c r="I3244" s="150" t="str">
        <f>IF(ISNUMBER(SEARCH("*.unk*",D3244)),"Other Federal Awards",IF(ISERROR(VLOOKUP(D3244,'CFDA Program Titles Table'!A$2:C$2607,3,FALSE)),"",VLOOKUP(D3244,'CFDA Program Titles Table'!A$2:C$2607,3,FALSE)))</f>
        <v/>
      </c>
      <c r="J3244" s="70"/>
      <c r="K3244" s="70"/>
      <c r="L3244" s="2"/>
      <c r="M3244" s="10"/>
      <c r="N3244" s="10"/>
      <c r="S3244" s="106" t="str">
        <f>IFERROR(IF(J3244="Y", "Research And Development Programs Cluster:", VLOOKUP(D3244,'Cluster Info'!$A$2:$B$113,2,FALSE)), "Non Cluster:")</f>
        <v>Non Cluster:</v>
      </c>
      <c r="T3244" s="106">
        <f t="shared" si="250"/>
        <v>0</v>
      </c>
      <c r="U3244" s="106">
        <f t="shared" si="252"/>
        <v>0</v>
      </c>
      <c r="V3244" s="106">
        <f t="shared" si="253"/>
        <v>0</v>
      </c>
      <c r="W3244" s="119">
        <f t="shared" si="251"/>
        <v>0</v>
      </c>
      <c r="X3244" s="106">
        <f t="shared" si="254"/>
        <v>0</v>
      </c>
    </row>
    <row r="3245" spans="1:24" ht="14">
      <c r="A3245" s="198"/>
      <c r="D3245" s="1"/>
      <c r="E3245" s="1"/>
      <c r="F3245" s="187"/>
      <c r="G3245" s="187"/>
      <c r="H3245" s="80" t="str">
        <f>IF(ISERROR(IF(ISERROR(VLOOKUP((LEFT(D3245,2)),'Fed. Agency Identifier Table'!A$2:C$63,3,FALSE)),(VLOOKUP((LEFT(D3245,1)),'Fed. Agency Identifier Table'!A$2:C$63,3,FALSE)),(VLOOKUP((LEFT(D3245,2)),'Fed. Agency Identifier Table'!A$2:C$63,3,FALSE)))),"",(IF(ISERROR(VLOOKUP((LEFT(D3245,2)),'Fed. Agency Identifier Table'!A$2:C$63,3,FALSE)),(VLOOKUP((LEFT(D3245,1)),'Fed. Agency Identifier Table'!A$2:C$63,3,FALSE)),(VLOOKUP((LEFT(D3245,2)),'Fed. Agency Identifier Table'!A$2:C$63,3,FALSE)))))</f>
        <v/>
      </c>
      <c r="I3245" s="150" t="str">
        <f>IF(ISNUMBER(SEARCH("*.unk*",D3245)),"Other Federal Awards",IF(ISERROR(VLOOKUP(D3245,'CFDA Program Titles Table'!A$2:C$2607,3,FALSE)),"",VLOOKUP(D3245,'CFDA Program Titles Table'!A$2:C$2607,3,FALSE)))</f>
        <v/>
      </c>
      <c r="J3245" s="70"/>
      <c r="K3245" s="70"/>
      <c r="L3245" s="2"/>
      <c r="M3245" s="10"/>
      <c r="N3245" s="10"/>
      <c r="S3245" s="106" t="str">
        <f>IFERROR(IF(J3245="Y", "Research And Development Programs Cluster:", VLOOKUP(D3245,'Cluster Info'!$A$2:$B$113,2,FALSE)), "Non Cluster:")</f>
        <v>Non Cluster:</v>
      </c>
      <c r="T3245" s="106">
        <f t="shared" si="250"/>
        <v>0</v>
      </c>
      <c r="U3245" s="106">
        <f t="shared" si="252"/>
        <v>0</v>
      </c>
      <c r="V3245" s="106">
        <f t="shared" si="253"/>
        <v>0</v>
      </c>
      <c r="W3245" s="119">
        <f t="shared" si="251"/>
        <v>0</v>
      </c>
      <c r="X3245" s="106">
        <f t="shared" si="254"/>
        <v>0</v>
      </c>
    </row>
    <row r="3246" spans="1:24" ht="14">
      <c r="A3246" s="198"/>
      <c r="D3246" s="1"/>
      <c r="E3246" s="1"/>
      <c r="F3246" s="187"/>
      <c r="G3246" s="187"/>
      <c r="H3246" s="80" t="str">
        <f>IF(ISERROR(IF(ISERROR(VLOOKUP((LEFT(D3246,2)),'Fed. Agency Identifier Table'!A$2:C$63,3,FALSE)),(VLOOKUP((LEFT(D3246,1)),'Fed. Agency Identifier Table'!A$2:C$63,3,FALSE)),(VLOOKUP((LEFT(D3246,2)),'Fed. Agency Identifier Table'!A$2:C$63,3,FALSE)))),"",(IF(ISERROR(VLOOKUP((LEFT(D3246,2)),'Fed. Agency Identifier Table'!A$2:C$63,3,FALSE)),(VLOOKUP((LEFT(D3246,1)),'Fed. Agency Identifier Table'!A$2:C$63,3,FALSE)),(VLOOKUP((LEFT(D3246,2)),'Fed. Agency Identifier Table'!A$2:C$63,3,FALSE)))))</f>
        <v/>
      </c>
      <c r="I3246" s="150" t="str">
        <f>IF(ISNUMBER(SEARCH("*.unk*",D3246)),"Other Federal Awards",IF(ISERROR(VLOOKUP(D3246,'CFDA Program Titles Table'!A$2:C$2607,3,FALSE)),"",VLOOKUP(D3246,'CFDA Program Titles Table'!A$2:C$2607,3,FALSE)))</f>
        <v/>
      </c>
      <c r="J3246" s="70"/>
      <c r="K3246" s="70"/>
      <c r="L3246" s="2"/>
      <c r="M3246" s="10"/>
      <c r="N3246" s="10"/>
      <c r="S3246" s="106" t="str">
        <f>IFERROR(IF(J3246="Y", "Research And Development Programs Cluster:", VLOOKUP(D3246,'Cluster Info'!$A$2:$B$113,2,FALSE)), "Non Cluster:")</f>
        <v>Non Cluster:</v>
      </c>
      <c r="T3246" s="106">
        <f t="shared" si="250"/>
        <v>0</v>
      </c>
      <c r="U3246" s="106">
        <f t="shared" si="252"/>
        <v>0</v>
      </c>
      <c r="V3246" s="106">
        <f t="shared" si="253"/>
        <v>0</v>
      </c>
      <c r="W3246" s="119">
        <f t="shared" si="251"/>
        <v>0</v>
      </c>
      <c r="X3246" s="106">
        <f t="shared" si="254"/>
        <v>0</v>
      </c>
    </row>
    <row r="3247" spans="1:24" ht="14">
      <c r="A3247" s="198"/>
      <c r="D3247" s="1"/>
      <c r="E3247" s="1"/>
      <c r="F3247" s="187"/>
      <c r="G3247" s="187"/>
      <c r="H3247" s="80" t="str">
        <f>IF(ISERROR(IF(ISERROR(VLOOKUP((LEFT(D3247,2)),'Fed. Agency Identifier Table'!A$2:C$63,3,FALSE)),(VLOOKUP((LEFT(D3247,1)),'Fed. Agency Identifier Table'!A$2:C$63,3,FALSE)),(VLOOKUP((LEFT(D3247,2)),'Fed. Agency Identifier Table'!A$2:C$63,3,FALSE)))),"",(IF(ISERROR(VLOOKUP((LEFT(D3247,2)),'Fed. Agency Identifier Table'!A$2:C$63,3,FALSE)),(VLOOKUP((LEFT(D3247,1)),'Fed. Agency Identifier Table'!A$2:C$63,3,FALSE)),(VLOOKUP((LEFT(D3247,2)),'Fed. Agency Identifier Table'!A$2:C$63,3,FALSE)))))</f>
        <v/>
      </c>
      <c r="I3247" s="150" t="str">
        <f>IF(ISNUMBER(SEARCH("*.unk*",D3247)),"Other Federal Awards",IF(ISERROR(VLOOKUP(D3247,'CFDA Program Titles Table'!A$2:C$2607,3,FALSE)),"",VLOOKUP(D3247,'CFDA Program Titles Table'!A$2:C$2607,3,FALSE)))</f>
        <v/>
      </c>
      <c r="J3247" s="70"/>
      <c r="K3247" s="70"/>
      <c r="L3247" s="2"/>
      <c r="M3247" s="10"/>
      <c r="N3247" s="10"/>
      <c r="S3247" s="106" t="str">
        <f>IFERROR(IF(J3247="Y", "Research And Development Programs Cluster:", VLOOKUP(D3247,'Cluster Info'!$A$2:$B$113,2,FALSE)), "Non Cluster:")</f>
        <v>Non Cluster:</v>
      </c>
      <c r="T3247" s="106">
        <f t="shared" si="250"/>
        <v>0</v>
      </c>
      <c r="U3247" s="106">
        <f t="shared" si="252"/>
        <v>0</v>
      </c>
      <c r="V3247" s="106">
        <f t="shared" si="253"/>
        <v>0</v>
      </c>
      <c r="W3247" s="119">
        <f t="shared" si="251"/>
        <v>0</v>
      </c>
      <c r="X3247" s="106">
        <f t="shared" si="254"/>
        <v>0</v>
      </c>
    </row>
    <row r="3248" spans="1:24" ht="14">
      <c r="A3248" s="198"/>
      <c r="D3248" s="1"/>
      <c r="E3248" s="1"/>
      <c r="F3248" s="187"/>
      <c r="G3248" s="187"/>
      <c r="H3248" s="80" t="str">
        <f>IF(ISERROR(IF(ISERROR(VLOOKUP((LEFT(D3248,2)),'Fed. Agency Identifier Table'!A$2:C$63,3,FALSE)),(VLOOKUP((LEFT(D3248,1)),'Fed. Agency Identifier Table'!A$2:C$63,3,FALSE)),(VLOOKUP((LEFT(D3248,2)),'Fed. Agency Identifier Table'!A$2:C$63,3,FALSE)))),"",(IF(ISERROR(VLOOKUP((LEFT(D3248,2)),'Fed. Agency Identifier Table'!A$2:C$63,3,FALSE)),(VLOOKUP((LEFT(D3248,1)),'Fed. Agency Identifier Table'!A$2:C$63,3,FALSE)),(VLOOKUP((LEFT(D3248,2)),'Fed. Agency Identifier Table'!A$2:C$63,3,FALSE)))))</f>
        <v/>
      </c>
      <c r="I3248" s="150" t="str">
        <f>IF(ISNUMBER(SEARCH("*.unk*",D3248)),"Other Federal Awards",IF(ISERROR(VLOOKUP(D3248,'CFDA Program Titles Table'!A$2:C$2607,3,FALSE)),"",VLOOKUP(D3248,'CFDA Program Titles Table'!A$2:C$2607,3,FALSE)))</f>
        <v/>
      </c>
      <c r="J3248" s="70"/>
      <c r="K3248" s="70"/>
      <c r="L3248" s="2"/>
      <c r="M3248" s="10"/>
      <c r="N3248" s="10"/>
      <c r="S3248" s="106" t="str">
        <f>IFERROR(IF(J3248="Y", "Research And Development Programs Cluster:", VLOOKUP(D3248,'Cluster Info'!$A$2:$B$113,2,FALSE)), "Non Cluster:")</f>
        <v>Non Cluster:</v>
      </c>
      <c r="T3248" s="106">
        <f t="shared" si="250"/>
        <v>0</v>
      </c>
      <c r="U3248" s="106">
        <f t="shared" si="252"/>
        <v>0</v>
      </c>
      <c r="V3248" s="106">
        <f t="shared" si="253"/>
        <v>0</v>
      </c>
      <c r="W3248" s="119">
        <f t="shared" si="251"/>
        <v>0</v>
      </c>
      <c r="X3248" s="106">
        <f t="shared" si="254"/>
        <v>0</v>
      </c>
    </row>
    <row r="3249" spans="1:24" ht="14">
      <c r="A3249" s="198"/>
      <c r="D3249" s="1"/>
      <c r="E3249" s="1"/>
      <c r="F3249" s="187"/>
      <c r="G3249" s="187"/>
      <c r="H3249" s="80" t="str">
        <f>IF(ISERROR(IF(ISERROR(VLOOKUP((LEFT(D3249,2)),'Fed. Agency Identifier Table'!A$2:C$63,3,FALSE)),(VLOOKUP((LEFT(D3249,1)),'Fed. Agency Identifier Table'!A$2:C$63,3,FALSE)),(VLOOKUP((LEFT(D3249,2)),'Fed. Agency Identifier Table'!A$2:C$63,3,FALSE)))),"",(IF(ISERROR(VLOOKUP((LEFT(D3249,2)),'Fed. Agency Identifier Table'!A$2:C$63,3,FALSE)),(VLOOKUP((LEFT(D3249,1)),'Fed. Agency Identifier Table'!A$2:C$63,3,FALSE)),(VLOOKUP((LEFT(D3249,2)),'Fed. Agency Identifier Table'!A$2:C$63,3,FALSE)))))</f>
        <v/>
      </c>
      <c r="I3249" s="150" t="str">
        <f>IF(ISNUMBER(SEARCH("*.unk*",D3249)),"Other Federal Awards",IF(ISERROR(VLOOKUP(D3249,'CFDA Program Titles Table'!A$2:C$2607,3,FALSE)),"",VLOOKUP(D3249,'CFDA Program Titles Table'!A$2:C$2607,3,FALSE)))</f>
        <v/>
      </c>
      <c r="J3249" s="70"/>
      <c r="K3249" s="70"/>
      <c r="L3249" s="2"/>
      <c r="M3249" s="10"/>
      <c r="N3249" s="10"/>
      <c r="S3249" s="106" t="str">
        <f>IFERROR(IF(J3249="Y", "Research And Development Programs Cluster:", VLOOKUP(D3249,'Cluster Info'!$A$2:$B$113,2,FALSE)), "Non Cluster:")</f>
        <v>Non Cluster:</v>
      </c>
      <c r="T3249" s="106">
        <f t="shared" si="250"/>
        <v>0</v>
      </c>
      <c r="U3249" s="106">
        <f t="shared" si="252"/>
        <v>0</v>
      </c>
      <c r="V3249" s="106">
        <f t="shared" si="253"/>
        <v>0</v>
      </c>
      <c r="W3249" s="119">
        <f t="shared" si="251"/>
        <v>0</v>
      </c>
      <c r="X3249" s="106">
        <f t="shared" si="254"/>
        <v>0</v>
      </c>
    </row>
    <row r="3250" spans="1:24" ht="14">
      <c r="A3250" s="198"/>
      <c r="D3250" s="1"/>
      <c r="E3250" s="1"/>
      <c r="F3250" s="187"/>
      <c r="G3250" s="187"/>
      <c r="H3250" s="80" t="str">
        <f>IF(ISERROR(IF(ISERROR(VLOOKUP((LEFT(D3250,2)),'Fed. Agency Identifier Table'!A$2:C$63,3,FALSE)),(VLOOKUP((LEFT(D3250,1)),'Fed. Agency Identifier Table'!A$2:C$63,3,FALSE)),(VLOOKUP((LEFT(D3250,2)),'Fed. Agency Identifier Table'!A$2:C$63,3,FALSE)))),"",(IF(ISERROR(VLOOKUP((LEFT(D3250,2)),'Fed. Agency Identifier Table'!A$2:C$63,3,FALSE)),(VLOOKUP((LEFT(D3250,1)),'Fed. Agency Identifier Table'!A$2:C$63,3,FALSE)),(VLOOKUP((LEFT(D3250,2)),'Fed. Agency Identifier Table'!A$2:C$63,3,FALSE)))))</f>
        <v/>
      </c>
      <c r="I3250" s="150" t="str">
        <f>IF(ISNUMBER(SEARCH("*.unk*",D3250)),"Other Federal Awards",IF(ISERROR(VLOOKUP(D3250,'CFDA Program Titles Table'!A$2:C$2607,3,FALSE)),"",VLOOKUP(D3250,'CFDA Program Titles Table'!A$2:C$2607,3,FALSE)))</f>
        <v/>
      </c>
      <c r="J3250" s="70"/>
      <c r="K3250" s="70"/>
      <c r="L3250" s="2"/>
      <c r="M3250" s="10"/>
      <c r="N3250" s="10"/>
      <c r="S3250" s="106" t="str">
        <f>IFERROR(IF(J3250="Y", "Research And Development Programs Cluster:", VLOOKUP(D3250,'Cluster Info'!$A$2:$B$113,2,FALSE)), "Non Cluster:")</f>
        <v>Non Cluster:</v>
      </c>
      <c r="T3250" s="106">
        <f t="shared" si="250"/>
        <v>0</v>
      </c>
      <c r="U3250" s="106">
        <f t="shared" si="252"/>
        <v>0</v>
      </c>
      <c r="V3250" s="106">
        <f t="shared" si="253"/>
        <v>0</v>
      </c>
      <c r="W3250" s="119">
        <f t="shared" si="251"/>
        <v>0</v>
      </c>
      <c r="X3250" s="106">
        <f t="shared" si="254"/>
        <v>0</v>
      </c>
    </row>
    <row r="3251" spans="1:24" ht="14">
      <c r="A3251" s="198"/>
      <c r="D3251" s="1"/>
      <c r="E3251" s="1"/>
      <c r="F3251" s="187"/>
      <c r="G3251" s="187"/>
      <c r="H3251" s="80" t="str">
        <f>IF(ISERROR(IF(ISERROR(VLOOKUP((LEFT(D3251,2)),'Fed. Agency Identifier Table'!A$2:C$63,3,FALSE)),(VLOOKUP((LEFT(D3251,1)),'Fed. Agency Identifier Table'!A$2:C$63,3,FALSE)),(VLOOKUP((LEFT(D3251,2)),'Fed. Agency Identifier Table'!A$2:C$63,3,FALSE)))),"",(IF(ISERROR(VLOOKUP((LEFT(D3251,2)),'Fed. Agency Identifier Table'!A$2:C$63,3,FALSE)),(VLOOKUP((LEFT(D3251,1)),'Fed. Agency Identifier Table'!A$2:C$63,3,FALSE)),(VLOOKUP((LEFT(D3251,2)),'Fed. Agency Identifier Table'!A$2:C$63,3,FALSE)))))</f>
        <v/>
      </c>
      <c r="I3251" s="150" t="str">
        <f>IF(ISNUMBER(SEARCH("*.unk*",D3251)),"Other Federal Awards",IF(ISERROR(VLOOKUP(D3251,'CFDA Program Titles Table'!A$2:C$2607,3,FALSE)),"",VLOOKUP(D3251,'CFDA Program Titles Table'!A$2:C$2607,3,FALSE)))</f>
        <v/>
      </c>
      <c r="J3251" s="70"/>
      <c r="K3251" s="70"/>
      <c r="L3251" s="2"/>
      <c r="M3251" s="10"/>
      <c r="N3251" s="10"/>
      <c r="S3251" s="106" t="str">
        <f>IFERROR(IF(J3251="Y", "Research And Development Programs Cluster:", VLOOKUP(D3251,'Cluster Info'!$A$2:$B$113,2,FALSE)), "Non Cluster:")</f>
        <v>Non Cluster:</v>
      </c>
      <c r="T3251" s="106">
        <f t="shared" si="250"/>
        <v>0</v>
      </c>
      <c r="U3251" s="106">
        <f t="shared" si="252"/>
        <v>0</v>
      </c>
      <c r="V3251" s="106">
        <f t="shared" si="253"/>
        <v>0</v>
      </c>
      <c r="W3251" s="119">
        <f t="shared" si="251"/>
        <v>0</v>
      </c>
      <c r="X3251" s="106">
        <f t="shared" si="254"/>
        <v>0</v>
      </c>
    </row>
    <row r="3252" spans="1:24" ht="14">
      <c r="A3252" s="198"/>
      <c r="D3252" s="1"/>
      <c r="E3252" s="1"/>
      <c r="F3252" s="187"/>
      <c r="G3252" s="187"/>
      <c r="H3252" s="80" t="str">
        <f>IF(ISERROR(IF(ISERROR(VLOOKUP((LEFT(D3252,2)),'Fed. Agency Identifier Table'!A$2:C$63,3,FALSE)),(VLOOKUP((LEFT(D3252,1)),'Fed. Agency Identifier Table'!A$2:C$63,3,FALSE)),(VLOOKUP((LEFT(D3252,2)),'Fed. Agency Identifier Table'!A$2:C$63,3,FALSE)))),"",(IF(ISERROR(VLOOKUP((LEFT(D3252,2)),'Fed. Agency Identifier Table'!A$2:C$63,3,FALSE)),(VLOOKUP((LEFT(D3252,1)),'Fed. Agency Identifier Table'!A$2:C$63,3,FALSE)),(VLOOKUP((LEFT(D3252,2)),'Fed. Agency Identifier Table'!A$2:C$63,3,FALSE)))))</f>
        <v/>
      </c>
      <c r="I3252" s="150" t="str">
        <f>IF(ISNUMBER(SEARCH("*.unk*",D3252)),"Other Federal Awards",IF(ISERROR(VLOOKUP(D3252,'CFDA Program Titles Table'!A$2:C$2607,3,FALSE)),"",VLOOKUP(D3252,'CFDA Program Titles Table'!A$2:C$2607,3,FALSE)))</f>
        <v/>
      </c>
      <c r="J3252" s="70"/>
      <c r="K3252" s="70"/>
      <c r="L3252" s="2"/>
      <c r="M3252" s="10"/>
      <c r="N3252" s="10"/>
      <c r="S3252" s="106" t="str">
        <f>IFERROR(IF(J3252="Y", "Research And Development Programs Cluster:", VLOOKUP(D3252,'Cluster Info'!$A$2:$B$113,2,FALSE)), "Non Cluster:")</f>
        <v>Non Cluster:</v>
      </c>
      <c r="T3252" s="106">
        <f t="shared" si="250"/>
        <v>0</v>
      </c>
      <c r="U3252" s="106">
        <f t="shared" si="252"/>
        <v>0</v>
      </c>
      <c r="V3252" s="106">
        <f t="shared" si="253"/>
        <v>0</v>
      </c>
      <c r="W3252" s="119">
        <f t="shared" si="251"/>
        <v>0</v>
      </c>
      <c r="X3252" s="106">
        <f t="shared" si="254"/>
        <v>0</v>
      </c>
    </row>
    <row r="3253" spans="1:24" ht="14">
      <c r="A3253" s="198"/>
      <c r="D3253" s="1"/>
      <c r="E3253" s="1"/>
      <c r="F3253" s="187"/>
      <c r="G3253" s="187"/>
      <c r="H3253" s="80" t="str">
        <f>IF(ISERROR(IF(ISERROR(VLOOKUP((LEFT(D3253,2)),'Fed. Agency Identifier Table'!A$2:C$63,3,FALSE)),(VLOOKUP((LEFT(D3253,1)),'Fed. Agency Identifier Table'!A$2:C$63,3,FALSE)),(VLOOKUP((LEFT(D3253,2)),'Fed. Agency Identifier Table'!A$2:C$63,3,FALSE)))),"",(IF(ISERROR(VLOOKUP((LEFT(D3253,2)),'Fed. Agency Identifier Table'!A$2:C$63,3,FALSE)),(VLOOKUP((LEFT(D3253,1)),'Fed. Agency Identifier Table'!A$2:C$63,3,FALSE)),(VLOOKUP((LEFT(D3253,2)),'Fed. Agency Identifier Table'!A$2:C$63,3,FALSE)))))</f>
        <v/>
      </c>
      <c r="I3253" s="150" t="str">
        <f>IF(ISNUMBER(SEARCH("*.unk*",D3253)),"Other Federal Awards",IF(ISERROR(VLOOKUP(D3253,'CFDA Program Titles Table'!A$2:C$2607,3,FALSE)),"",VLOOKUP(D3253,'CFDA Program Titles Table'!A$2:C$2607,3,FALSE)))</f>
        <v/>
      </c>
      <c r="J3253" s="70"/>
      <c r="K3253" s="70"/>
      <c r="L3253" s="2"/>
      <c r="M3253" s="10"/>
      <c r="N3253" s="10"/>
      <c r="S3253" s="106" t="str">
        <f>IFERROR(IF(J3253="Y", "Research And Development Programs Cluster:", VLOOKUP(D3253,'Cluster Info'!$A$2:$B$113,2,FALSE)), "Non Cluster:")</f>
        <v>Non Cluster:</v>
      </c>
      <c r="T3253" s="106">
        <f t="shared" si="250"/>
        <v>0</v>
      </c>
      <c r="U3253" s="106">
        <f t="shared" si="252"/>
        <v>0</v>
      </c>
      <c r="V3253" s="106">
        <f t="shared" si="253"/>
        <v>0</v>
      </c>
      <c r="W3253" s="119">
        <f t="shared" si="251"/>
        <v>0</v>
      </c>
      <c r="X3253" s="106">
        <f t="shared" si="254"/>
        <v>0</v>
      </c>
    </row>
    <row r="3254" spans="1:24" ht="14">
      <c r="A3254" s="198"/>
      <c r="D3254" s="1"/>
      <c r="E3254" s="1"/>
      <c r="F3254" s="187"/>
      <c r="G3254" s="187"/>
      <c r="H3254" s="80" t="str">
        <f>IF(ISERROR(IF(ISERROR(VLOOKUP((LEFT(D3254,2)),'Fed. Agency Identifier Table'!A$2:C$63,3,FALSE)),(VLOOKUP((LEFT(D3254,1)),'Fed. Agency Identifier Table'!A$2:C$63,3,FALSE)),(VLOOKUP((LEFT(D3254,2)),'Fed. Agency Identifier Table'!A$2:C$63,3,FALSE)))),"",(IF(ISERROR(VLOOKUP((LEFT(D3254,2)),'Fed. Agency Identifier Table'!A$2:C$63,3,FALSE)),(VLOOKUP((LEFT(D3254,1)),'Fed. Agency Identifier Table'!A$2:C$63,3,FALSE)),(VLOOKUP((LEFT(D3254,2)),'Fed. Agency Identifier Table'!A$2:C$63,3,FALSE)))))</f>
        <v/>
      </c>
      <c r="I3254" s="150" t="str">
        <f>IF(ISNUMBER(SEARCH("*.unk*",D3254)),"Other Federal Awards",IF(ISERROR(VLOOKUP(D3254,'CFDA Program Titles Table'!A$2:C$2607,3,FALSE)),"",VLOOKUP(D3254,'CFDA Program Titles Table'!A$2:C$2607,3,FALSE)))</f>
        <v/>
      </c>
      <c r="J3254" s="70"/>
      <c r="K3254" s="70"/>
      <c r="L3254" s="2"/>
      <c r="M3254" s="10"/>
      <c r="N3254" s="10"/>
      <c r="S3254" s="106" t="str">
        <f>IFERROR(IF(J3254="Y", "Research And Development Programs Cluster:", VLOOKUP(D3254,'Cluster Info'!$A$2:$B$113,2,FALSE)), "Non Cluster:")</f>
        <v>Non Cluster:</v>
      </c>
      <c r="T3254" s="106">
        <f t="shared" si="250"/>
        <v>0</v>
      </c>
      <c r="U3254" s="106">
        <f t="shared" si="252"/>
        <v>0</v>
      </c>
      <c r="V3254" s="106">
        <f t="shared" si="253"/>
        <v>0</v>
      </c>
      <c r="W3254" s="119">
        <f t="shared" si="251"/>
        <v>0</v>
      </c>
      <c r="X3254" s="106">
        <f t="shared" si="254"/>
        <v>0</v>
      </c>
    </row>
    <row r="3255" spans="1:24" ht="14">
      <c r="A3255" s="198"/>
      <c r="D3255" s="1"/>
      <c r="E3255" s="1"/>
      <c r="F3255" s="187"/>
      <c r="G3255" s="187"/>
      <c r="H3255" s="80" t="str">
        <f>IF(ISERROR(IF(ISERROR(VLOOKUP((LEFT(D3255,2)),'Fed. Agency Identifier Table'!A$2:C$63,3,FALSE)),(VLOOKUP((LEFT(D3255,1)),'Fed. Agency Identifier Table'!A$2:C$63,3,FALSE)),(VLOOKUP((LEFT(D3255,2)),'Fed. Agency Identifier Table'!A$2:C$63,3,FALSE)))),"",(IF(ISERROR(VLOOKUP((LEFT(D3255,2)),'Fed. Agency Identifier Table'!A$2:C$63,3,FALSE)),(VLOOKUP((LEFT(D3255,1)),'Fed. Agency Identifier Table'!A$2:C$63,3,FALSE)),(VLOOKUP((LEFT(D3255,2)),'Fed. Agency Identifier Table'!A$2:C$63,3,FALSE)))))</f>
        <v/>
      </c>
      <c r="I3255" s="150" t="str">
        <f>IF(ISNUMBER(SEARCH("*.unk*",D3255)),"Other Federal Awards",IF(ISERROR(VLOOKUP(D3255,'CFDA Program Titles Table'!A$2:C$2607,3,FALSE)),"",VLOOKUP(D3255,'CFDA Program Titles Table'!A$2:C$2607,3,FALSE)))</f>
        <v/>
      </c>
      <c r="J3255" s="70"/>
      <c r="K3255" s="70"/>
      <c r="L3255" s="2"/>
      <c r="M3255" s="10"/>
      <c r="N3255" s="10"/>
      <c r="S3255" s="106" t="str">
        <f>IFERROR(IF(J3255="Y", "Research And Development Programs Cluster:", VLOOKUP(D3255,'Cluster Info'!$A$2:$B$113,2,FALSE)), "Non Cluster:")</f>
        <v>Non Cluster:</v>
      </c>
      <c r="T3255" s="106">
        <f t="shared" si="250"/>
        <v>0</v>
      </c>
      <c r="U3255" s="106">
        <f t="shared" si="252"/>
        <v>0</v>
      </c>
      <c r="V3255" s="106">
        <f t="shared" si="253"/>
        <v>0</v>
      </c>
      <c r="W3255" s="119">
        <f t="shared" si="251"/>
        <v>0</v>
      </c>
      <c r="X3255" s="106">
        <f t="shared" si="254"/>
        <v>0</v>
      </c>
    </row>
    <row r="3256" spans="1:24" ht="14">
      <c r="A3256" s="198"/>
      <c r="D3256" s="1"/>
      <c r="E3256" s="1"/>
      <c r="F3256" s="187"/>
      <c r="G3256" s="187"/>
      <c r="H3256" s="80" t="str">
        <f>IF(ISERROR(IF(ISERROR(VLOOKUP((LEFT(D3256,2)),'Fed. Agency Identifier Table'!A$2:C$63,3,FALSE)),(VLOOKUP((LEFT(D3256,1)),'Fed. Agency Identifier Table'!A$2:C$63,3,FALSE)),(VLOOKUP((LEFT(D3256,2)),'Fed. Agency Identifier Table'!A$2:C$63,3,FALSE)))),"",(IF(ISERROR(VLOOKUP((LEFT(D3256,2)),'Fed. Agency Identifier Table'!A$2:C$63,3,FALSE)),(VLOOKUP((LEFT(D3256,1)),'Fed. Agency Identifier Table'!A$2:C$63,3,FALSE)),(VLOOKUP((LEFT(D3256,2)),'Fed. Agency Identifier Table'!A$2:C$63,3,FALSE)))))</f>
        <v/>
      </c>
      <c r="I3256" s="150" t="str">
        <f>IF(ISNUMBER(SEARCH("*.unk*",D3256)),"Other Federal Awards",IF(ISERROR(VLOOKUP(D3256,'CFDA Program Titles Table'!A$2:C$2607,3,FALSE)),"",VLOOKUP(D3256,'CFDA Program Titles Table'!A$2:C$2607,3,FALSE)))</f>
        <v/>
      </c>
      <c r="J3256" s="70"/>
      <c r="K3256" s="70"/>
      <c r="L3256" s="2"/>
      <c r="M3256" s="10"/>
      <c r="N3256" s="10"/>
      <c r="S3256" s="106" t="str">
        <f>IFERROR(IF(J3256="Y", "Research And Development Programs Cluster:", VLOOKUP(D3256,'Cluster Info'!$A$2:$B$113,2,FALSE)), "Non Cluster:")</f>
        <v>Non Cluster:</v>
      </c>
      <c r="T3256" s="106">
        <f t="shared" si="250"/>
        <v>0</v>
      </c>
      <c r="U3256" s="106">
        <f t="shared" si="252"/>
        <v>0</v>
      </c>
      <c r="V3256" s="106">
        <f t="shared" si="253"/>
        <v>0</v>
      </c>
      <c r="W3256" s="119">
        <f t="shared" si="251"/>
        <v>0</v>
      </c>
      <c r="X3256" s="106">
        <f t="shared" si="254"/>
        <v>0</v>
      </c>
    </row>
    <row r="3257" spans="1:24" ht="14">
      <c r="A3257" s="198"/>
      <c r="D3257" s="1"/>
      <c r="E3257" s="1"/>
      <c r="F3257" s="187"/>
      <c r="G3257" s="187"/>
      <c r="H3257" s="80" t="str">
        <f>IF(ISERROR(IF(ISERROR(VLOOKUP((LEFT(D3257,2)),'Fed. Agency Identifier Table'!A$2:C$63,3,FALSE)),(VLOOKUP((LEFT(D3257,1)),'Fed. Agency Identifier Table'!A$2:C$63,3,FALSE)),(VLOOKUP((LEFT(D3257,2)),'Fed. Agency Identifier Table'!A$2:C$63,3,FALSE)))),"",(IF(ISERROR(VLOOKUP((LEFT(D3257,2)),'Fed. Agency Identifier Table'!A$2:C$63,3,FALSE)),(VLOOKUP((LEFT(D3257,1)),'Fed. Agency Identifier Table'!A$2:C$63,3,FALSE)),(VLOOKUP((LEFT(D3257,2)),'Fed. Agency Identifier Table'!A$2:C$63,3,FALSE)))))</f>
        <v/>
      </c>
      <c r="I3257" s="150" t="str">
        <f>IF(ISNUMBER(SEARCH("*.unk*",D3257)),"Other Federal Awards",IF(ISERROR(VLOOKUP(D3257,'CFDA Program Titles Table'!A$2:C$2607,3,FALSE)),"",VLOOKUP(D3257,'CFDA Program Titles Table'!A$2:C$2607,3,FALSE)))</f>
        <v/>
      </c>
      <c r="J3257" s="70"/>
      <c r="K3257" s="70"/>
      <c r="L3257" s="2"/>
      <c r="M3257" s="10"/>
      <c r="N3257" s="10"/>
      <c r="S3257" s="106" t="str">
        <f>IFERROR(IF(J3257="Y", "Research And Development Programs Cluster:", VLOOKUP(D3257,'Cluster Info'!$A$2:$B$113,2,FALSE)), "Non Cluster:")</f>
        <v>Non Cluster:</v>
      </c>
      <c r="T3257" s="106">
        <f t="shared" si="250"/>
        <v>0</v>
      </c>
      <c r="U3257" s="106">
        <f t="shared" si="252"/>
        <v>0</v>
      </c>
      <c r="V3257" s="106">
        <f t="shared" si="253"/>
        <v>0</v>
      </c>
      <c r="W3257" s="119">
        <f t="shared" si="251"/>
        <v>0</v>
      </c>
      <c r="X3257" s="106">
        <f t="shared" si="254"/>
        <v>0</v>
      </c>
    </row>
    <row r="3258" spans="1:24" ht="14">
      <c r="A3258" s="198"/>
      <c r="D3258" s="1"/>
      <c r="E3258" s="1"/>
      <c r="F3258" s="187"/>
      <c r="G3258" s="187"/>
      <c r="H3258" s="80" t="str">
        <f>IF(ISERROR(IF(ISERROR(VLOOKUP((LEFT(D3258,2)),'Fed. Agency Identifier Table'!A$2:C$63,3,FALSE)),(VLOOKUP((LEFT(D3258,1)),'Fed. Agency Identifier Table'!A$2:C$63,3,FALSE)),(VLOOKUP((LEFT(D3258,2)),'Fed. Agency Identifier Table'!A$2:C$63,3,FALSE)))),"",(IF(ISERROR(VLOOKUP((LEFT(D3258,2)),'Fed. Agency Identifier Table'!A$2:C$63,3,FALSE)),(VLOOKUP((LEFT(D3258,1)),'Fed. Agency Identifier Table'!A$2:C$63,3,FALSE)),(VLOOKUP((LEFT(D3258,2)),'Fed. Agency Identifier Table'!A$2:C$63,3,FALSE)))))</f>
        <v/>
      </c>
      <c r="I3258" s="150" t="str">
        <f>IF(ISNUMBER(SEARCH("*.unk*",D3258)),"Other Federal Awards",IF(ISERROR(VLOOKUP(D3258,'CFDA Program Titles Table'!A$2:C$2607,3,FALSE)),"",VLOOKUP(D3258,'CFDA Program Titles Table'!A$2:C$2607,3,FALSE)))</f>
        <v/>
      </c>
      <c r="J3258" s="70"/>
      <c r="K3258" s="70"/>
      <c r="L3258" s="2"/>
      <c r="M3258" s="10"/>
      <c r="N3258" s="10"/>
      <c r="S3258" s="106" t="str">
        <f>IFERROR(IF(J3258="Y", "Research And Development Programs Cluster:", VLOOKUP(D3258,'Cluster Info'!$A$2:$B$113,2,FALSE)), "Non Cluster:")</f>
        <v>Non Cluster:</v>
      </c>
      <c r="T3258" s="106">
        <f t="shared" si="250"/>
        <v>0</v>
      </c>
      <c r="U3258" s="106">
        <f t="shared" si="252"/>
        <v>0</v>
      </c>
      <c r="V3258" s="106">
        <f t="shared" si="253"/>
        <v>0</v>
      </c>
      <c r="W3258" s="119">
        <f t="shared" si="251"/>
        <v>0</v>
      </c>
      <c r="X3258" s="106">
        <f t="shared" si="254"/>
        <v>0</v>
      </c>
    </row>
    <row r="3259" spans="1:24" ht="14">
      <c r="A3259" s="198"/>
      <c r="D3259" s="1"/>
      <c r="E3259" s="1"/>
      <c r="F3259" s="187"/>
      <c r="G3259" s="187"/>
      <c r="H3259" s="80" t="str">
        <f>IF(ISERROR(IF(ISERROR(VLOOKUP((LEFT(D3259,2)),'Fed. Agency Identifier Table'!A$2:C$63,3,FALSE)),(VLOOKUP((LEFT(D3259,1)),'Fed. Agency Identifier Table'!A$2:C$63,3,FALSE)),(VLOOKUP((LEFT(D3259,2)),'Fed. Agency Identifier Table'!A$2:C$63,3,FALSE)))),"",(IF(ISERROR(VLOOKUP((LEFT(D3259,2)),'Fed. Agency Identifier Table'!A$2:C$63,3,FALSE)),(VLOOKUP((LEFT(D3259,1)),'Fed. Agency Identifier Table'!A$2:C$63,3,FALSE)),(VLOOKUP((LEFT(D3259,2)),'Fed. Agency Identifier Table'!A$2:C$63,3,FALSE)))))</f>
        <v/>
      </c>
      <c r="I3259" s="150" t="str">
        <f>IF(ISNUMBER(SEARCH("*.unk*",D3259)),"Other Federal Awards",IF(ISERROR(VLOOKUP(D3259,'CFDA Program Titles Table'!A$2:C$2607,3,FALSE)),"",VLOOKUP(D3259,'CFDA Program Titles Table'!A$2:C$2607,3,FALSE)))</f>
        <v/>
      </c>
      <c r="J3259" s="70"/>
      <c r="K3259" s="70"/>
      <c r="L3259" s="2"/>
      <c r="M3259" s="10"/>
      <c r="N3259" s="10"/>
      <c r="S3259" s="106" t="str">
        <f>IFERROR(IF(J3259="Y", "Research And Development Programs Cluster:", VLOOKUP(D3259,'Cluster Info'!$A$2:$B$113,2,FALSE)), "Non Cluster:")</f>
        <v>Non Cluster:</v>
      </c>
      <c r="T3259" s="106">
        <f t="shared" si="250"/>
        <v>0</v>
      </c>
      <c r="U3259" s="106">
        <f t="shared" si="252"/>
        <v>0</v>
      </c>
      <c r="V3259" s="106">
        <f t="shared" si="253"/>
        <v>0</v>
      </c>
      <c r="W3259" s="119">
        <f t="shared" si="251"/>
        <v>0</v>
      </c>
      <c r="X3259" s="106">
        <f t="shared" si="254"/>
        <v>0</v>
      </c>
    </row>
    <row r="3260" spans="1:24" ht="14">
      <c r="A3260" s="198"/>
      <c r="D3260" s="1"/>
      <c r="E3260" s="1"/>
      <c r="F3260" s="187"/>
      <c r="G3260" s="187"/>
      <c r="H3260" s="80" t="str">
        <f>IF(ISERROR(IF(ISERROR(VLOOKUP((LEFT(D3260,2)),'Fed. Agency Identifier Table'!A$2:C$63,3,FALSE)),(VLOOKUP((LEFT(D3260,1)),'Fed. Agency Identifier Table'!A$2:C$63,3,FALSE)),(VLOOKUP((LEFT(D3260,2)),'Fed. Agency Identifier Table'!A$2:C$63,3,FALSE)))),"",(IF(ISERROR(VLOOKUP((LEFT(D3260,2)),'Fed. Agency Identifier Table'!A$2:C$63,3,FALSE)),(VLOOKUP((LEFT(D3260,1)),'Fed. Agency Identifier Table'!A$2:C$63,3,FALSE)),(VLOOKUP((LEFT(D3260,2)),'Fed. Agency Identifier Table'!A$2:C$63,3,FALSE)))))</f>
        <v/>
      </c>
      <c r="I3260" s="150" t="str">
        <f>IF(ISNUMBER(SEARCH("*.unk*",D3260)),"Other Federal Awards",IF(ISERROR(VLOOKUP(D3260,'CFDA Program Titles Table'!A$2:C$2607,3,FALSE)),"",VLOOKUP(D3260,'CFDA Program Titles Table'!A$2:C$2607,3,FALSE)))</f>
        <v/>
      </c>
      <c r="J3260" s="70"/>
      <c r="K3260" s="70"/>
      <c r="L3260" s="2"/>
      <c r="M3260" s="10"/>
      <c r="N3260" s="10"/>
      <c r="S3260" s="106" t="str">
        <f>IFERROR(IF(J3260="Y", "Research And Development Programs Cluster:", VLOOKUP(D3260,'Cluster Info'!$A$2:$B$113,2,FALSE)), "Non Cluster:")</f>
        <v>Non Cluster:</v>
      </c>
      <c r="T3260" s="106">
        <f t="shared" si="250"/>
        <v>0</v>
      </c>
      <c r="U3260" s="106">
        <f t="shared" si="252"/>
        <v>0</v>
      </c>
      <c r="V3260" s="106">
        <f t="shared" si="253"/>
        <v>0</v>
      </c>
      <c r="W3260" s="119">
        <f t="shared" si="251"/>
        <v>0</v>
      </c>
      <c r="X3260" s="106">
        <f t="shared" si="254"/>
        <v>0</v>
      </c>
    </row>
    <row r="3261" spans="1:24" ht="14">
      <c r="A3261" s="198"/>
      <c r="D3261" s="1"/>
      <c r="E3261" s="1"/>
      <c r="F3261" s="187"/>
      <c r="G3261" s="187"/>
      <c r="H3261" s="80" t="str">
        <f>IF(ISERROR(IF(ISERROR(VLOOKUP((LEFT(D3261,2)),'Fed. Agency Identifier Table'!A$2:C$63,3,FALSE)),(VLOOKUP((LEFT(D3261,1)),'Fed. Agency Identifier Table'!A$2:C$63,3,FALSE)),(VLOOKUP((LEFT(D3261,2)),'Fed. Agency Identifier Table'!A$2:C$63,3,FALSE)))),"",(IF(ISERROR(VLOOKUP((LEFT(D3261,2)),'Fed. Agency Identifier Table'!A$2:C$63,3,FALSE)),(VLOOKUP((LEFT(D3261,1)),'Fed. Agency Identifier Table'!A$2:C$63,3,FALSE)),(VLOOKUP((LEFT(D3261,2)),'Fed. Agency Identifier Table'!A$2:C$63,3,FALSE)))))</f>
        <v/>
      </c>
      <c r="I3261" s="150" t="str">
        <f>IF(ISNUMBER(SEARCH("*.unk*",D3261)),"Other Federal Awards",IF(ISERROR(VLOOKUP(D3261,'CFDA Program Titles Table'!A$2:C$2607,3,FALSE)),"",VLOOKUP(D3261,'CFDA Program Titles Table'!A$2:C$2607,3,FALSE)))</f>
        <v/>
      </c>
      <c r="J3261" s="70"/>
      <c r="K3261" s="70"/>
      <c r="L3261" s="2"/>
      <c r="M3261" s="10"/>
      <c r="N3261" s="10"/>
      <c r="S3261" s="106" t="str">
        <f>IFERROR(IF(J3261="Y", "Research And Development Programs Cluster:", VLOOKUP(D3261,'Cluster Info'!$A$2:$B$113,2,FALSE)), "Non Cluster:")</f>
        <v>Non Cluster:</v>
      </c>
      <c r="T3261" s="106">
        <f t="shared" si="250"/>
        <v>0</v>
      </c>
      <c r="U3261" s="106">
        <f t="shared" si="252"/>
        <v>0</v>
      </c>
      <c r="V3261" s="106">
        <f t="shared" si="253"/>
        <v>0</v>
      </c>
      <c r="W3261" s="119">
        <f t="shared" si="251"/>
        <v>0</v>
      </c>
      <c r="X3261" s="106">
        <f t="shared" si="254"/>
        <v>0</v>
      </c>
    </row>
    <row r="3262" spans="1:24" ht="14">
      <c r="A3262" s="198"/>
      <c r="D3262" s="1"/>
      <c r="E3262" s="1"/>
      <c r="F3262" s="187"/>
      <c r="G3262" s="187"/>
      <c r="H3262" s="80" t="str">
        <f>IF(ISERROR(IF(ISERROR(VLOOKUP((LEFT(D3262,2)),'Fed. Agency Identifier Table'!A$2:C$63,3,FALSE)),(VLOOKUP((LEFT(D3262,1)),'Fed. Agency Identifier Table'!A$2:C$63,3,FALSE)),(VLOOKUP((LEFT(D3262,2)),'Fed. Agency Identifier Table'!A$2:C$63,3,FALSE)))),"",(IF(ISERROR(VLOOKUP((LEFT(D3262,2)),'Fed. Agency Identifier Table'!A$2:C$63,3,FALSE)),(VLOOKUP((LEFT(D3262,1)),'Fed. Agency Identifier Table'!A$2:C$63,3,FALSE)),(VLOOKUP((LEFT(D3262,2)),'Fed. Agency Identifier Table'!A$2:C$63,3,FALSE)))))</f>
        <v/>
      </c>
      <c r="I3262" s="150" t="str">
        <f>IF(ISNUMBER(SEARCH("*.unk*",D3262)),"Other Federal Awards",IF(ISERROR(VLOOKUP(D3262,'CFDA Program Titles Table'!A$2:C$2607,3,FALSE)),"",VLOOKUP(D3262,'CFDA Program Titles Table'!A$2:C$2607,3,FALSE)))</f>
        <v/>
      </c>
      <c r="J3262" s="70"/>
      <c r="K3262" s="70"/>
      <c r="L3262" s="2"/>
      <c r="M3262" s="10"/>
      <c r="N3262" s="10"/>
      <c r="S3262" s="106" t="str">
        <f>IFERROR(IF(J3262="Y", "Research And Development Programs Cluster:", VLOOKUP(D3262,'Cluster Info'!$A$2:$B$113,2,FALSE)), "Non Cluster:")</f>
        <v>Non Cluster:</v>
      </c>
      <c r="T3262" s="106">
        <f t="shared" si="250"/>
        <v>0</v>
      </c>
      <c r="U3262" s="106">
        <f t="shared" si="252"/>
        <v>0</v>
      </c>
      <c r="V3262" s="106">
        <f t="shared" si="253"/>
        <v>0</v>
      </c>
      <c r="W3262" s="119">
        <f t="shared" si="251"/>
        <v>0</v>
      </c>
      <c r="X3262" s="106">
        <f t="shared" si="254"/>
        <v>0</v>
      </c>
    </row>
    <row r="3263" spans="1:24" ht="14">
      <c r="A3263" s="198"/>
      <c r="D3263" s="1"/>
      <c r="E3263" s="1"/>
      <c r="F3263" s="187"/>
      <c r="G3263" s="187"/>
      <c r="H3263" s="80" t="str">
        <f>IF(ISERROR(IF(ISERROR(VLOOKUP((LEFT(D3263,2)),'Fed. Agency Identifier Table'!A$2:C$63,3,FALSE)),(VLOOKUP((LEFT(D3263,1)),'Fed. Agency Identifier Table'!A$2:C$63,3,FALSE)),(VLOOKUP((LEFT(D3263,2)),'Fed. Agency Identifier Table'!A$2:C$63,3,FALSE)))),"",(IF(ISERROR(VLOOKUP((LEFT(D3263,2)),'Fed. Agency Identifier Table'!A$2:C$63,3,FALSE)),(VLOOKUP((LEFT(D3263,1)),'Fed. Agency Identifier Table'!A$2:C$63,3,FALSE)),(VLOOKUP((LEFT(D3263,2)),'Fed. Agency Identifier Table'!A$2:C$63,3,FALSE)))))</f>
        <v/>
      </c>
      <c r="I3263" s="150" t="str">
        <f>IF(ISNUMBER(SEARCH("*.unk*",D3263)),"Other Federal Awards",IF(ISERROR(VLOOKUP(D3263,'CFDA Program Titles Table'!A$2:C$2607,3,FALSE)),"",VLOOKUP(D3263,'CFDA Program Titles Table'!A$2:C$2607,3,FALSE)))</f>
        <v/>
      </c>
      <c r="J3263" s="70"/>
      <c r="K3263" s="70"/>
      <c r="L3263" s="2"/>
      <c r="M3263" s="10"/>
      <c r="N3263" s="10"/>
      <c r="S3263" s="106" t="str">
        <f>IFERROR(IF(J3263="Y", "Research And Development Programs Cluster:", VLOOKUP(D3263,'Cluster Info'!$A$2:$B$113,2,FALSE)), "Non Cluster:")</f>
        <v>Non Cluster:</v>
      </c>
      <c r="T3263" s="106">
        <f t="shared" si="250"/>
        <v>0</v>
      </c>
      <c r="U3263" s="106">
        <f t="shared" si="252"/>
        <v>0</v>
      </c>
      <c r="V3263" s="106">
        <f t="shared" si="253"/>
        <v>0</v>
      </c>
      <c r="W3263" s="119">
        <f t="shared" si="251"/>
        <v>0</v>
      </c>
      <c r="X3263" s="106">
        <f t="shared" si="254"/>
        <v>0</v>
      </c>
    </row>
    <row r="3264" spans="1:24" ht="14">
      <c r="A3264" s="198"/>
      <c r="D3264" s="1"/>
      <c r="E3264" s="1"/>
      <c r="F3264" s="187"/>
      <c r="G3264" s="187"/>
      <c r="H3264" s="80" t="str">
        <f>IF(ISERROR(IF(ISERROR(VLOOKUP((LEFT(D3264,2)),'Fed. Agency Identifier Table'!A$2:C$63,3,FALSE)),(VLOOKUP((LEFT(D3264,1)),'Fed. Agency Identifier Table'!A$2:C$63,3,FALSE)),(VLOOKUP((LEFT(D3264,2)),'Fed. Agency Identifier Table'!A$2:C$63,3,FALSE)))),"",(IF(ISERROR(VLOOKUP((LEFT(D3264,2)),'Fed. Agency Identifier Table'!A$2:C$63,3,FALSE)),(VLOOKUP((LEFT(D3264,1)),'Fed. Agency Identifier Table'!A$2:C$63,3,FALSE)),(VLOOKUP((LEFT(D3264,2)),'Fed. Agency Identifier Table'!A$2:C$63,3,FALSE)))))</f>
        <v/>
      </c>
      <c r="I3264" s="150" t="str">
        <f>IF(ISNUMBER(SEARCH("*.unk*",D3264)),"Other Federal Awards",IF(ISERROR(VLOOKUP(D3264,'CFDA Program Titles Table'!A$2:C$2607,3,FALSE)),"",VLOOKUP(D3264,'CFDA Program Titles Table'!A$2:C$2607,3,FALSE)))</f>
        <v/>
      </c>
      <c r="J3264" s="70"/>
      <c r="K3264" s="70"/>
      <c r="L3264" s="2"/>
      <c r="M3264" s="10"/>
      <c r="N3264" s="10"/>
      <c r="S3264" s="106" t="str">
        <f>IFERROR(IF(J3264="Y", "Research And Development Programs Cluster:", VLOOKUP(D3264,'Cluster Info'!$A$2:$B$113,2,FALSE)), "Non Cluster:")</f>
        <v>Non Cluster:</v>
      </c>
      <c r="T3264" s="106">
        <f t="shared" si="250"/>
        <v>0</v>
      </c>
      <c r="U3264" s="106">
        <f t="shared" si="252"/>
        <v>0</v>
      </c>
      <c r="V3264" s="106">
        <f t="shared" si="253"/>
        <v>0</v>
      </c>
      <c r="W3264" s="119">
        <f t="shared" si="251"/>
        <v>0</v>
      </c>
      <c r="X3264" s="106">
        <f t="shared" si="254"/>
        <v>0</v>
      </c>
    </row>
    <row r="3265" spans="1:24" ht="14">
      <c r="A3265" s="198"/>
      <c r="D3265" s="1"/>
      <c r="E3265" s="1"/>
      <c r="F3265" s="187"/>
      <c r="G3265" s="187"/>
      <c r="H3265" s="80" t="str">
        <f>IF(ISERROR(IF(ISERROR(VLOOKUP((LEFT(D3265,2)),'Fed. Agency Identifier Table'!A$2:C$63,3,FALSE)),(VLOOKUP((LEFT(D3265,1)),'Fed. Agency Identifier Table'!A$2:C$63,3,FALSE)),(VLOOKUP((LEFT(D3265,2)),'Fed. Agency Identifier Table'!A$2:C$63,3,FALSE)))),"",(IF(ISERROR(VLOOKUP((LEFT(D3265,2)),'Fed. Agency Identifier Table'!A$2:C$63,3,FALSE)),(VLOOKUP((LEFT(D3265,1)),'Fed. Agency Identifier Table'!A$2:C$63,3,FALSE)),(VLOOKUP((LEFT(D3265,2)),'Fed. Agency Identifier Table'!A$2:C$63,3,FALSE)))))</f>
        <v/>
      </c>
      <c r="I3265" s="150" t="str">
        <f>IF(ISNUMBER(SEARCH("*.unk*",D3265)),"Other Federal Awards",IF(ISERROR(VLOOKUP(D3265,'CFDA Program Titles Table'!A$2:C$2607,3,FALSE)),"",VLOOKUP(D3265,'CFDA Program Titles Table'!A$2:C$2607,3,FALSE)))</f>
        <v/>
      </c>
      <c r="J3265" s="70"/>
      <c r="K3265" s="70"/>
      <c r="L3265" s="2"/>
      <c r="M3265" s="10"/>
      <c r="N3265" s="10"/>
      <c r="S3265" s="106" t="str">
        <f>IFERROR(IF(J3265="Y", "Research And Development Programs Cluster:", VLOOKUP(D3265,'Cluster Info'!$A$2:$B$113,2,FALSE)), "Non Cluster:")</f>
        <v>Non Cluster:</v>
      </c>
      <c r="T3265" s="106">
        <f t="shared" si="250"/>
        <v>0</v>
      </c>
      <c r="U3265" s="106">
        <f t="shared" si="252"/>
        <v>0</v>
      </c>
      <c r="V3265" s="106">
        <f t="shared" si="253"/>
        <v>0</v>
      </c>
      <c r="W3265" s="119">
        <f t="shared" si="251"/>
        <v>0</v>
      </c>
      <c r="X3265" s="106">
        <f t="shared" si="254"/>
        <v>0</v>
      </c>
    </row>
    <row r="3266" spans="1:24" ht="14">
      <c r="A3266" s="198"/>
      <c r="D3266" s="1"/>
      <c r="E3266" s="1"/>
      <c r="F3266" s="187"/>
      <c r="G3266" s="187"/>
      <c r="H3266" s="80" t="str">
        <f>IF(ISERROR(IF(ISERROR(VLOOKUP((LEFT(D3266,2)),'Fed. Agency Identifier Table'!A$2:C$63,3,FALSE)),(VLOOKUP((LEFT(D3266,1)),'Fed. Agency Identifier Table'!A$2:C$63,3,FALSE)),(VLOOKUP((LEFT(D3266,2)),'Fed. Agency Identifier Table'!A$2:C$63,3,FALSE)))),"",(IF(ISERROR(VLOOKUP((LEFT(D3266,2)),'Fed. Agency Identifier Table'!A$2:C$63,3,FALSE)),(VLOOKUP((LEFT(D3266,1)),'Fed. Agency Identifier Table'!A$2:C$63,3,FALSE)),(VLOOKUP((LEFT(D3266,2)),'Fed. Agency Identifier Table'!A$2:C$63,3,FALSE)))))</f>
        <v/>
      </c>
      <c r="I3266" s="150" t="str">
        <f>IF(ISNUMBER(SEARCH("*.unk*",D3266)),"Other Federal Awards",IF(ISERROR(VLOOKUP(D3266,'CFDA Program Titles Table'!A$2:C$2607,3,FALSE)),"",VLOOKUP(D3266,'CFDA Program Titles Table'!A$2:C$2607,3,FALSE)))</f>
        <v/>
      </c>
      <c r="J3266" s="70"/>
      <c r="K3266" s="70"/>
      <c r="L3266" s="2"/>
      <c r="M3266" s="10"/>
      <c r="N3266" s="10"/>
      <c r="S3266" s="106" t="str">
        <f>IFERROR(IF(J3266="Y", "Research And Development Programs Cluster:", VLOOKUP(D3266,'Cluster Info'!$A$2:$B$113,2,FALSE)), "Non Cluster:")</f>
        <v>Non Cluster:</v>
      </c>
      <c r="T3266" s="106">
        <f t="shared" ref="T3266:T3329" si="255">IF(E3266="Y","ARRA - "&amp;N3266, N3266)</f>
        <v>0</v>
      </c>
      <c r="U3266" s="106">
        <f t="shared" si="252"/>
        <v>0</v>
      </c>
      <c r="V3266" s="106">
        <f t="shared" si="253"/>
        <v>0</v>
      </c>
      <c r="W3266" s="119">
        <f t="shared" ref="W3266:W3329" si="256">IF(AND(J3266="Y",I3266="Other Federal Awards"),(LEFT(D3266,2)&amp;".RD"),D3266)</f>
        <v>0</v>
      </c>
      <c r="X3266" s="106">
        <f t="shared" si="254"/>
        <v>0</v>
      </c>
    </row>
    <row r="3267" spans="1:24" ht="14">
      <c r="A3267" s="198"/>
      <c r="D3267" s="1"/>
      <c r="E3267" s="1"/>
      <c r="F3267" s="187"/>
      <c r="G3267" s="187"/>
      <c r="H3267" s="80" t="str">
        <f>IF(ISERROR(IF(ISERROR(VLOOKUP((LEFT(D3267,2)),'Fed. Agency Identifier Table'!A$2:C$63,3,FALSE)),(VLOOKUP((LEFT(D3267,1)),'Fed. Agency Identifier Table'!A$2:C$63,3,FALSE)),(VLOOKUP((LEFT(D3267,2)),'Fed. Agency Identifier Table'!A$2:C$63,3,FALSE)))),"",(IF(ISERROR(VLOOKUP((LEFT(D3267,2)),'Fed. Agency Identifier Table'!A$2:C$63,3,FALSE)),(VLOOKUP((LEFT(D3267,1)),'Fed. Agency Identifier Table'!A$2:C$63,3,FALSE)),(VLOOKUP((LEFT(D3267,2)),'Fed. Agency Identifier Table'!A$2:C$63,3,FALSE)))))</f>
        <v/>
      </c>
      <c r="I3267" s="150" t="str">
        <f>IF(ISNUMBER(SEARCH("*.unk*",D3267)),"Other Federal Awards",IF(ISERROR(VLOOKUP(D3267,'CFDA Program Titles Table'!A$2:C$2607,3,FALSE)),"",VLOOKUP(D3267,'CFDA Program Titles Table'!A$2:C$2607,3,FALSE)))</f>
        <v/>
      </c>
      <c r="J3267" s="70"/>
      <c r="K3267" s="70"/>
      <c r="L3267" s="2"/>
      <c r="M3267" s="10"/>
      <c r="N3267" s="10"/>
      <c r="S3267" s="106" t="str">
        <f>IFERROR(IF(J3267="Y", "Research And Development Programs Cluster:", VLOOKUP(D3267,'Cluster Info'!$A$2:$B$113,2,FALSE)), "Non Cluster:")</f>
        <v>Non Cluster:</v>
      </c>
      <c r="T3267" s="106">
        <f t="shared" si="255"/>
        <v>0</v>
      </c>
      <c r="U3267" s="106">
        <f t="shared" ref="U3267:U3330" si="257">IF(F3267="Y","COVID-19 - "&amp;N3267, N3267)</f>
        <v>0</v>
      </c>
      <c r="V3267" s="106">
        <f t="shared" ref="V3267:V3330" si="258">IF(G3267="Y","ARP - "&amp;N3267, N3267)</f>
        <v>0</v>
      </c>
      <c r="W3267" s="119">
        <f t="shared" si="256"/>
        <v>0</v>
      </c>
      <c r="X3267" s="106">
        <f t="shared" ref="X3267:X3330" si="259">O3267-P3267</f>
        <v>0</v>
      </c>
    </row>
    <row r="3268" spans="1:24" ht="14">
      <c r="A3268" s="198"/>
      <c r="D3268" s="1"/>
      <c r="E3268" s="1"/>
      <c r="F3268" s="187"/>
      <c r="G3268" s="187"/>
      <c r="H3268" s="80" t="str">
        <f>IF(ISERROR(IF(ISERROR(VLOOKUP((LEFT(D3268,2)),'Fed. Agency Identifier Table'!A$2:C$63,3,FALSE)),(VLOOKUP((LEFT(D3268,1)),'Fed. Agency Identifier Table'!A$2:C$63,3,FALSE)),(VLOOKUP((LEFT(D3268,2)),'Fed. Agency Identifier Table'!A$2:C$63,3,FALSE)))),"",(IF(ISERROR(VLOOKUP((LEFT(D3268,2)),'Fed. Agency Identifier Table'!A$2:C$63,3,FALSE)),(VLOOKUP((LEFT(D3268,1)),'Fed. Agency Identifier Table'!A$2:C$63,3,FALSE)),(VLOOKUP((LEFT(D3268,2)),'Fed. Agency Identifier Table'!A$2:C$63,3,FALSE)))))</f>
        <v/>
      </c>
      <c r="I3268" s="150" t="str">
        <f>IF(ISNUMBER(SEARCH("*.unk*",D3268)),"Other Federal Awards",IF(ISERROR(VLOOKUP(D3268,'CFDA Program Titles Table'!A$2:C$2607,3,FALSE)),"",VLOOKUP(D3268,'CFDA Program Titles Table'!A$2:C$2607,3,FALSE)))</f>
        <v/>
      </c>
      <c r="J3268" s="70"/>
      <c r="K3268" s="70"/>
      <c r="L3268" s="2"/>
      <c r="M3268" s="10"/>
      <c r="N3268" s="10"/>
      <c r="S3268" s="106" t="str">
        <f>IFERROR(IF(J3268="Y", "Research And Development Programs Cluster:", VLOOKUP(D3268,'Cluster Info'!$A$2:$B$113,2,FALSE)), "Non Cluster:")</f>
        <v>Non Cluster:</v>
      </c>
      <c r="T3268" s="106">
        <f t="shared" si="255"/>
        <v>0</v>
      </c>
      <c r="U3268" s="106">
        <f t="shared" si="257"/>
        <v>0</v>
      </c>
      <c r="V3268" s="106">
        <f t="shared" si="258"/>
        <v>0</v>
      </c>
      <c r="W3268" s="119">
        <f t="shared" si="256"/>
        <v>0</v>
      </c>
      <c r="X3268" s="106">
        <f t="shared" si="259"/>
        <v>0</v>
      </c>
    </row>
    <row r="3269" spans="1:24" ht="14">
      <c r="A3269" s="198"/>
      <c r="D3269" s="1"/>
      <c r="E3269" s="1"/>
      <c r="F3269" s="187"/>
      <c r="G3269" s="187"/>
      <c r="H3269" s="80" t="str">
        <f>IF(ISERROR(IF(ISERROR(VLOOKUP((LEFT(D3269,2)),'Fed. Agency Identifier Table'!A$2:C$63,3,FALSE)),(VLOOKUP((LEFT(D3269,1)),'Fed. Agency Identifier Table'!A$2:C$63,3,FALSE)),(VLOOKUP((LEFT(D3269,2)),'Fed. Agency Identifier Table'!A$2:C$63,3,FALSE)))),"",(IF(ISERROR(VLOOKUP((LEFT(D3269,2)),'Fed. Agency Identifier Table'!A$2:C$63,3,FALSE)),(VLOOKUP((LEFT(D3269,1)),'Fed. Agency Identifier Table'!A$2:C$63,3,FALSE)),(VLOOKUP((LEFT(D3269,2)),'Fed. Agency Identifier Table'!A$2:C$63,3,FALSE)))))</f>
        <v/>
      </c>
      <c r="I3269" s="150" t="str">
        <f>IF(ISNUMBER(SEARCH("*.unk*",D3269)),"Other Federal Awards",IF(ISERROR(VLOOKUP(D3269,'CFDA Program Titles Table'!A$2:C$2607,3,FALSE)),"",VLOOKUP(D3269,'CFDA Program Titles Table'!A$2:C$2607,3,FALSE)))</f>
        <v/>
      </c>
      <c r="J3269" s="70"/>
      <c r="K3269" s="70"/>
      <c r="L3269" s="2"/>
      <c r="M3269" s="10"/>
      <c r="N3269" s="10"/>
      <c r="S3269" s="106" t="str">
        <f>IFERROR(IF(J3269="Y", "Research And Development Programs Cluster:", VLOOKUP(D3269,'Cluster Info'!$A$2:$B$113,2,FALSE)), "Non Cluster:")</f>
        <v>Non Cluster:</v>
      </c>
      <c r="T3269" s="106">
        <f t="shared" si="255"/>
        <v>0</v>
      </c>
      <c r="U3269" s="106">
        <f t="shared" si="257"/>
        <v>0</v>
      </c>
      <c r="V3269" s="106">
        <f t="shared" si="258"/>
        <v>0</v>
      </c>
      <c r="W3269" s="119">
        <f t="shared" si="256"/>
        <v>0</v>
      </c>
      <c r="X3269" s="106">
        <f t="shared" si="259"/>
        <v>0</v>
      </c>
    </row>
    <row r="3270" spans="1:24" ht="14">
      <c r="A3270" s="198"/>
      <c r="D3270" s="1"/>
      <c r="E3270" s="1"/>
      <c r="F3270" s="187"/>
      <c r="G3270" s="187"/>
      <c r="H3270" s="80" t="str">
        <f>IF(ISERROR(IF(ISERROR(VLOOKUP((LEFT(D3270,2)),'Fed. Agency Identifier Table'!A$2:C$63,3,FALSE)),(VLOOKUP((LEFT(D3270,1)),'Fed. Agency Identifier Table'!A$2:C$63,3,FALSE)),(VLOOKUP((LEFT(D3270,2)),'Fed. Agency Identifier Table'!A$2:C$63,3,FALSE)))),"",(IF(ISERROR(VLOOKUP((LEFT(D3270,2)),'Fed. Agency Identifier Table'!A$2:C$63,3,FALSE)),(VLOOKUP((LEFT(D3270,1)),'Fed. Agency Identifier Table'!A$2:C$63,3,FALSE)),(VLOOKUP((LEFT(D3270,2)),'Fed. Agency Identifier Table'!A$2:C$63,3,FALSE)))))</f>
        <v/>
      </c>
      <c r="I3270" s="150" t="str">
        <f>IF(ISNUMBER(SEARCH("*.unk*",D3270)),"Other Federal Awards",IF(ISERROR(VLOOKUP(D3270,'CFDA Program Titles Table'!A$2:C$2607,3,FALSE)),"",VLOOKUP(D3270,'CFDA Program Titles Table'!A$2:C$2607,3,FALSE)))</f>
        <v/>
      </c>
      <c r="J3270" s="70"/>
      <c r="K3270" s="70"/>
      <c r="L3270" s="2"/>
      <c r="M3270" s="10"/>
      <c r="N3270" s="10"/>
      <c r="S3270" s="106" t="str">
        <f>IFERROR(IF(J3270="Y", "Research And Development Programs Cluster:", VLOOKUP(D3270,'Cluster Info'!$A$2:$B$113,2,FALSE)), "Non Cluster:")</f>
        <v>Non Cluster:</v>
      </c>
      <c r="T3270" s="106">
        <f t="shared" si="255"/>
        <v>0</v>
      </c>
      <c r="U3270" s="106">
        <f t="shared" si="257"/>
        <v>0</v>
      </c>
      <c r="V3270" s="106">
        <f t="shared" si="258"/>
        <v>0</v>
      </c>
      <c r="W3270" s="119">
        <f t="shared" si="256"/>
        <v>0</v>
      </c>
      <c r="X3270" s="106">
        <f t="shared" si="259"/>
        <v>0</v>
      </c>
    </row>
    <row r="3271" spans="1:24" ht="14">
      <c r="A3271" s="198"/>
      <c r="D3271" s="1"/>
      <c r="E3271" s="1"/>
      <c r="F3271" s="187"/>
      <c r="G3271" s="187"/>
      <c r="H3271" s="80" t="str">
        <f>IF(ISERROR(IF(ISERROR(VLOOKUP((LEFT(D3271,2)),'Fed. Agency Identifier Table'!A$2:C$63,3,FALSE)),(VLOOKUP((LEFT(D3271,1)),'Fed. Agency Identifier Table'!A$2:C$63,3,FALSE)),(VLOOKUP((LEFT(D3271,2)),'Fed. Agency Identifier Table'!A$2:C$63,3,FALSE)))),"",(IF(ISERROR(VLOOKUP((LEFT(D3271,2)),'Fed. Agency Identifier Table'!A$2:C$63,3,FALSE)),(VLOOKUP((LEFT(D3271,1)),'Fed. Agency Identifier Table'!A$2:C$63,3,FALSE)),(VLOOKUP((LEFT(D3271,2)),'Fed. Agency Identifier Table'!A$2:C$63,3,FALSE)))))</f>
        <v/>
      </c>
      <c r="I3271" s="150" t="str">
        <f>IF(ISNUMBER(SEARCH("*.unk*",D3271)),"Other Federal Awards",IF(ISERROR(VLOOKUP(D3271,'CFDA Program Titles Table'!A$2:C$2607,3,FALSE)),"",VLOOKUP(D3271,'CFDA Program Titles Table'!A$2:C$2607,3,FALSE)))</f>
        <v/>
      </c>
      <c r="J3271" s="70"/>
      <c r="K3271" s="70"/>
      <c r="L3271" s="2"/>
      <c r="M3271" s="10"/>
      <c r="N3271" s="10"/>
      <c r="S3271" s="106" t="str">
        <f>IFERROR(IF(J3271="Y", "Research And Development Programs Cluster:", VLOOKUP(D3271,'Cluster Info'!$A$2:$B$113,2,FALSE)), "Non Cluster:")</f>
        <v>Non Cluster:</v>
      </c>
      <c r="T3271" s="106">
        <f t="shared" si="255"/>
        <v>0</v>
      </c>
      <c r="U3271" s="106">
        <f t="shared" si="257"/>
        <v>0</v>
      </c>
      <c r="V3271" s="106">
        <f t="shared" si="258"/>
        <v>0</v>
      </c>
      <c r="W3271" s="119">
        <f t="shared" si="256"/>
        <v>0</v>
      </c>
      <c r="X3271" s="106">
        <f t="shared" si="259"/>
        <v>0</v>
      </c>
    </row>
    <row r="3272" spans="1:24" ht="14">
      <c r="A3272" s="198"/>
      <c r="D3272" s="1"/>
      <c r="E3272" s="1"/>
      <c r="F3272" s="187"/>
      <c r="G3272" s="187"/>
      <c r="H3272" s="80" t="str">
        <f>IF(ISERROR(IF(ISERROR(VLOOKUP((LEFT(D3272,2)),'Fed. Agency Identifier Table'!A$2:C$63,3,FALSE)),(VLOOKUP((LEFT(D3272,1)),'Fed. Agency Identifier Table'!A$2:C$63,3,FALSE)),(VLOOKUP((LEFT(D3272,2)),'Fed. Agency Identifier Table'!A$2:C$63,3,FALSE)))),"",(IF(ISERROR(VLOOKUP((LEFT(D3272,2)),'Fed. Agency Identifier Table'!A$2:C$63,3,FALSE)),(VLOOKUP((LEFT(D3272,1)),'Fed. Agency Identifier Table'!A$2:C$63,3,FALSE)),(VLOOKUP((LEFT(D3272,2)),'Fed. Agency Identifier Table'!A$2:C$63,3,FALSE)))))</f>
        <v/>
      </c>
      <c r="I3272" s="150" t="str">
        <f>IF(ISNUMBER(SEARCH("*.unk*",D3272)),"Other Federal Awards",IF(ISERROR(VLOOKUP(D3272,'CFDA Program Titles Table'!A$2:C$2607,3,FALSE)),"",VLOOKUP(D3272,'CFDA Program Titles Table'!A$2:C$2607,3,FALSE)))</f>
        <v/>
      </c>
      <c r="J3272" s="70"/>
      <c r="K3272" s="70"/>
      <c r="L3272" s="2"/>
      <c r="M3272" s="10"/>
      <c r="N3272" s="10"/>
      <c r="S3272" s="106" t="str">
        <f>IFERROR(IF(J3272="Y", "Research And Development Programs Cluster:", VLOOKUP(D3272,'Cluster Info'!$A$2:$B$113,2,FALSE)), "Non Cluster:")</f>
        <v>Non Cluster:</v>
      </c>
      <c r="T3272" s="106">
        <f t="shared" si="255"/>
        <v>0</v>
      </c>
      <c r="U3272" s="106">
        <f t="shared" si="257"/>
        <v>0</v>
      </c>
      <c r="V3272" s="106">
        <f t="shared" si="258"/>
        <v>0</v>
      </c>
      <c r="W3272" s="119">
        <f t="shared" si="256"/>
        <v>0</v>
      </c>
      <c r="X3272" s="106">
        <f t="shared" si="259"/>
        <v>0</v>
      </c>
    </row>
    <row r="3273" spans="1:24" ht="14">
      <c r="A3273" s="198"/>
      <c r="D3273" s="1"/>
      <c r="E3273" s="1"/>
      <c r="F3273" s="187"/>
      <c r="G3273" s="187"/>
      <c r="H3273" s="80" t="str">
        <f>IF(ISERROR(IF(ISERROR(VLOOKUP((LEFT(D3273,2)),'Fed. Agency Identifier Table'!A$2:C$63,3,FALSE)),(VLOOKUP((LEFT(D3273,1)),'Fed. Agency Identifier Table'!A$2:C$63,3,FALSE)),(VLOOKUP((LEFT(D3273,2)),'Fed. Agency Identifier Table'!A$2:C$63,3,FALSE)))),"",(IF(ISERROR(VLOOKUP((LEFT(D3273,2)),'Fed. Agency Identifier Table'!A$2:C$63,3,FALSE)),(VLOOKUP((LEFT(D3273,1)),'Fed. Agency Identifier Table'!A$2:C$63,3,FALSE)),(VLOOKUP((LEFT(D3273,2)),'Fed. Agency Identifier Table'!A$2:C$63,3,FALSE)))))</f>
        <v/>
      </c>
      <c r="I3273" s="150" t="str">
        <f>IF(ISNUMBER(SEARCH("*.unk*",D3273)),"Other Federal Awards",IF(ISERROR(VLOOKUP(D3273,'CFDA Program Titles Table'!A$2:C$2607,3,FALSE)),"",VLOOKUP(D3273,'CFDA Program Titles Table'!A$2:C$2607,3,FALSE)))</f>
        <v/>
      </c>
      <c r="J3273" s="70"/>
      <c r="K3273" s="70"/>
      <c r="L3273" s="2"/>
      <c r="M3273" s="10"/>
      <c r="N3273" s="10"/>
      <c r="S3273" s="106" t="str">
        <f>IFERROR(IF(J3273="Y", "Research And Development Programs Cluster:", VLOOKUP(D3273,'Cluster Info'!$A$2:$B$113,2,FALSE)), "Non Cluster:")</f>
        <v>Non Cluster:</v>
      </c>
      <c r="T3273" s="106">
        <f t="shared" si="255"/>
        <v>0</v>
      </c>
      <c r="U3273" s="106">
        <f t="shared" si="257"/>
        <v>0</v>
      </c>
      <c r="V3273" s="106">
        <f t="shared" si="258"/>
        <v>0</v>
      </c>
      <c r="W3273" s="119">
        <f t="shared" si="256"/>
        <v>0</v>
      </c>
      <c r="X3273" s="106">
        <f t="shared" si="259"/>
        <v>0</v>
      </c>
    </row>
    <row r="3274" spans="1:24" ht="14">
      <c r="A3274" s="198"/>
      <c r="D3274" s="1"/>
      <c r="E3274" s="1"/>
      <c r="F3274" s="187"/>
      <c r="G3274" s="187"/>
      <c r="H3274" s="80" t="str">
        <f>IF(ISERROR(IF(ISERROR(VLOOKUP((LEFT(D3274,2)),'Fed. Agency Identifier Table'!A$2:C$63,3,FALSE)),(VLOOKUP((LEFT(D3274,1)),'Fed. Agency Identifier Table'!A$2:C$63,3,FALSE)),(VLOOKUP((LEFT(D3274,2)),'Fed. Agency Identifier Table'!A$2:C$63,3,FALSE)))),"",(IF(ISERROR(VLOOKUP((LEFT(D3274,2)),'Fed. Agency Identifier Table'!A$2:C$63,3,FALSE)),(VLOOKUP((LEFT(D3274,1)),'Fed. Agency Identifier Table'!A$2:C$63,3,FALSE)),(VLOOKUP((LEFT(D3274,2)),'Fed. Agency Identifier Table'!A$2:C$63,3,FALSE)))))</f>
        <v/>
      </c>
      <c r="I3274" s="150" t="str">
        <f>IF(ISNUMBER(SEARCH("*.unk*",D3274)),"Other Federal Awards",IF(ISERROR(VLOOKUP(D3274,'CFDA Program Titles Table'!A$2:C$2607,3,FALSE)),"",VLOOKUP(D3274,'CFDA Program Titles Table'!A$2:C$2607,3,FALSE)))</f>
        <v/>
      </c>
      <c r="J3274" s="70"/>
      <c r="K3274" s="70"/>
      <c r="L3274" s="2"/>
      <c r="M3274" s="10"/>
      <c r="N3274" s="10"/>
      <c r="S3274" s="106" t="str">
        <f>IFERROR(IF(J3274="Y", "Research And Development Programs Cluster:", VLOOKUP(D3274,'Cluster Info'!$A$2:$B$113,2,FALSE)), "Non Cluster:")</f>
        <v>Non Cluster:</v>
      </c>
      <c r="T3274" s="106">
        <f t="shared" si="255"/>
        <v>0</v>
      </c>
      <c r="U3274" s="106">
        <f t="shared" si="257"/>
        <v>0</v>
      </c>
      <c r="V3274" s="106">
        <f t="shared" si="258"/>
        <v>0</v>
      </c>
      <c r="W3274" s="119">
        <f t="shared" si="256"/>
        <v>0</v>
      </c>
      <c r="X3274" s="106">
        <f t="shared" si="259"/>
        <v>0</v>
      </c>
    </row>
    <row r="3275" spans="1:24" ht="14">
      <c r="A3275" s="198"/>
      <c r="D3275" s="1"/>
      <c r="E3275" s="1"/>
      <c r="F3275" s="187"/>
      <c r="G3275" s="187"/>
      <c r="H3275" s="80" t="str">
        <f>IF(ISERROR(IF(ISERROR(VLOOKUP((LEFT(D3275,2)),'Fed. Agency Identifier Table'!A$2:C$63,3,FALSE)),(VLOOKUP((LEFT(D3275,1)),'Fed. Agency Identifier Table'!A$2:C$63,3,FALSE)),(VLOOKUP((LEFT(D3275,2)),'Fed. Agency Identifier Table'!A$2:C$63,3,FALSE)))),"",(IF(ISERROR(VLOOKUP((LEFT(D3275,2)),'Fed. Agency Identifier Table'!A$2:C$63,3,FALSE)),(VLOOKUP((LEFT(D3275,1)),'Fed. Agency Identifier Table'!A$2:C$63,3,FALSE)),(VLOOKUP((LEFT(D3275,2)),'Fed. Agency Identifier Table'!A$2:C$63,3,FALSE)))))</f>
        <v/>
      </c>
      <c r="I3275" s="150" t="str">
        <f>IF(ISNUMBER(SEARCH("*.unk*",D3275)),"Other Federal Awards",IF(ISERROR(VLOOKUP(D3275,'CFDA Program Titles Table'!A$2:C$2607,3,FALSE)),"",VLOOKUP(D3275,'CFDA Program Titles Table'!A$2:C$2607,3,FALSE)))</f>
        <v/>
      </c>
      <c r="J3275" s="70"/>
      <c r="K3275" s="70"/>
      <c r="L3275" s="2"/>
      <c r="M3275" s="10"/>
      <c r="N3275" s="10"/>
      <c r="S3275" s="106" t="str">
        <f>IFERROR(IF(J3275="Y", "Research And Development Programs Cluster:", VLOOKUP(D3275,'Cluster Info'!$A$2:$B$113,2,FALSE)), "Non Cluster:")</f>
        <v>Non Cluster:</v>
      </c>
      <c r="T3275" s="106">
        <f t="shared" si="255"/>
        <v>0</v>
      </c>
      <c r="U3275" s="106">
        <f t="shared" si="257"/>
        <v>0</v>
      </c>
      <c r="V3275" s="106">
        <f t="shared" si="258"/>
        <v>0</v>
      </c>
      <c r="W3275" s="119">
        <f t="shared" si="256"/>
        <v>0</v>
      </c>
      <c r="X3275" s="106">
        <f t="shared" si="259"/>
        <v>0</v>
      </c>
    </row>
    <row r="3276" spans="1:24" ht="14">
      <c r="A3276" s="198"/>
      <c r="D3276" s="1"/>
      <c r="E3276" s="1"/>
      <c r="F3276" s="187"/>
      <c r="G3276" s="187"/>
      <c r="H3276" s="80" t="str">
        <f>IF(ISERROR(IF(ISERROR(VLOOKUP((LEFT(D3276,2)),'Fed. Agency Identifier Table'!A$2:C$63,3,FALSE)),(VLOOKUP((LEFT(D3276,1)),'Fed. Agency Identifier Table'!A$2:C$63,3,FALSE)),(VLOOKUP((LEFT(D3276,2)),'Fed. Agency Identifier Table'!A$2:C$63,3,FALSE)))),"",(IF(ISERROR(VLOOKUP((LEFT(D3276,2)),'Fed. Agency Identifier Table'!A$2:C$63,3,FALSE)),(VLOOKUP((LEFT(D3276,1)),'Fed. Agency Identifier Table'!A$2:C$63,3,FALSE)),(VLOOKUP((LEFT(D3276,2)),'Fed. Agency Identifier Table'!A$2:C$63,3,FALSE)))))</f>
        <v/>
      </c>
      <c r="I3276" s="150" t="str">
        <f>IF(ISNUMBER(SEARCH("*.unk*",D3276)),"Other Federal Awards",IF(ISERROR(VLOOKUP(D3276,'CFDA Program Titles Table'!A$2:C$2607,3,FALSE)),"",VLOOKUP(D3276,'CFDA Program Titles Table'!A$2:C$2607,3,FALSE)))</f>
        <v/>
      </c>
      <c r="J3276" s="70"/>
      <c r="K3276" s="70"/>
      <c r="L3276" s="2"/>
      <c r="M3276" s="10"/>
      <c r="N3276" s="10"/>
      <c r="S3276" s="106" t="str">
        <f>IFERROR(IF(J3276="Y", "Research And Development Programs Cluster:", VLOOKUP(D3276,'Cluster Info'!$A$2:$B$113,2,FALSE)), "Non Cluster:")</f>
        <v>Non Cluster:</v>
      </c>
      <c r="T3276" s="106">
        <f t="shared" si="255"/>
        <v>0</v>
      </c>
      <c r="U3276" s="106">
        <f t="shared" si="257"/>
        <v>0</v>
      </c>
      <c r="V3276" s="106">
        <f t="shared" si="258"/>
        <v>0</v>
      </c>
      <c r="W3276" s="119">
        <f t="shared" si="256"/>
        <v>0</v>
      </c>
      <c r="X3276" s="106">
        <f t="shared" si="259"/>
        <v>0</v>
      </c>
    </row>
    <row r="3277" spans="1:24" ht="14">
      <c r="A3277" s="198"/>
      <c r="D3277" s="1"/>
      <c r="E3277" s="1"/>
      <c r="F3277" s="187"/>
      <c r="G3277" s="187"/>
      <c r="H3277" s="80" t="str">
        <f>IF(ISERROR(IF(ISERROR(VLOOKUP((LEFT(D3277,2)),'Fed. Agency Identifier Table'!A$2:C$63,3,FALSE)),(VLOOKUP((LEFT(D3277,1)),'Fed. Agency Identifier Table'!A$2:C$63,3,FALSE)),(VLOOKUP((LEFT(D3277,2)),'Fed. Agency Identifier Table'!A$2:C$63,3,FALSE)))),"",(IF(ISERROR(VLOOKUP((LEFT(D3277,2)),'Fed. Agency Identifier Table'!A$2:C$63,3,FALSE)),(VLOOKUP((LEFT(D3277,1)),'Fed. Agency Identifier Table'!A$2:C$63,3,FALSE)),(VLOOKUP((LEFT(D3277,2)),'Fed. Agency Identifier Table'!A$2:C$63,3,FALSE)))))</f>
        <v/>
      </c>
      <c r="I3277" s="150" t="str">
        <f>IF(ISNUMBER(SEARCH("*.unk*",D3277)),"Other Federal Awards",IF(ISERROR(VLOOKUP(D3277,'CFDA Program Titles Table'!A$2:C$2607,3,FALSE)),"",VLOOKUP(D3277,'CFDA Program Titles Table'!A$2:C$2607,3,FALSE)))</f>
        <v/>
      </c>
      <c r="J3277" s="70"/>
      <c r="K3277" s="70"/>
      <c r="L3277" s="2"/>
      <c r="M3277" s="10"/>
      <c r="N3277" s="10"/>
      <c r="S3277" s="106" t="str">
        <f>IFERROR(IF(J3277="Y", "Research And Development Programs Cluster:", VLOOKUP(D3277,'Cluster Info'!$A$2:$B$113,2,FALSE)), "Non Cluster:")</f>
        <v>Non Cluster:</v>
      </c>
      <c r="T3277" s="106">
        <f t="shared" si="255"/>
        <v>0</v>
      </c>
      <c r="U3277" s="106">
        <f t="shared" si="257"/>
        <v>0</v>
      </c>
      <c r="V3277" s="106">
        <f t="shared" si="258"/>
        <v>0</v>
      </c>
      <c r="W3277" s="119">
        <f t="shared" si="256"/>
        <v>0</v>
      </c>
      <c r="X3277" s="106">
        <f t="shared" si="259"/>
        <v>0</v>
      </c>
    </row>
    <row r="3278" spans="1:24" ht="14">
      <c r="A3278" s="198"/>
      <c r="D3278" s="1"/>
      <c r="E3278" s="1"/>
      <c r="F3278" s="187"/>
      <c r="G3278" s="187"/>
      <c r="H3278" s="80" t="str">
        <f>IF(ISERROR(IF(ISERROR(VLOOKUP((LEFT(D3278,2)),'Fed. Agency Identifier Table'!A$2:C$63,3,FALSE)),(VLOOKUP((LEFT(D3278,1)),'Fed. Agency Identifier Table'!A$2:C$63,3,FALSE)),(VLOOKUP((LEFT(D3278,2)),'Fed. Agency Identifier Table'!A$2:C$63,3,FALSE)))),"",(IF(ISERROR(VLOOKUP((LEFT(D3278,2)),'Fed. Agency Identifier Table'!A$2:C$63,3,FALSE)),(VLOOKUP((LEFT(D3278,1)),'Fed. Agency Identifier Table'!A$2:C$63,3,FALSE)),(VLOOKUP((LEFT(D3278,2)),'Fed. Agency Identifier Table'!A$2:C$63,3,FALSE)))))</f>
        <v/>
      </c>
      <c r="I3278" s="150" t="str">
        <f>IF(ISNUMBER(SEARCH("*.unk*",D3278)),"Other Federal Awards",IF(ISERROR(VLOOKUP(D3278,'CFDA Program Titles Table'!A$2:C$2607,3,FALSE)),"",VLOOKUP(D3278,'CFDA Program Titles Table'!A$2:C$2607,3,FALSE)))</f>
        <v/>
      </c>
      <c r="J3278" s="70"/>
      <c r="K3278" s="70"/>
      <c r="L3278" s="2"/>
      <c r="M3278" s="10"/>
      <c r="N3278" s="10"/>
      <c r="S3278" s="106" t="str">
        <f>IFERROR(IF(J3278="Y", "Research And Development Programs Cluster:", VLOOKUP(D3278,'Cluster Info'!$A$2:$B$113,2,FALSE)), "Non Cluster:")</f>
        <v>Non Cluster:</v>
      </c>
      <c r="T3278" s="106">
        <f t="shared" si="255"/>
        <v>0</v>
      </c>
      <c r="U3278" s="106">
        <f t="shared" si="257"/>
        <v>0</v>
      </c>
      <c r="V3278" s="106">
        <f t="shared" si="258"/>
        <v>0</v>
      </c>
      <c r="W3278" s="119">
        <f t="shared" si="256"/>
        <v>0</v>
      </c>
      <c r="X3278" s="106">
        <f t="shared" si="259"/>
        <v>0</v>
      </c>
    </row>
    <row r="3279" spans="1:24" ht="14">
      <c r="A3279" s="198"/>
      <c r="D3279" s="1"/>
      <c r="E3279" s="1"/>
      <c r="F3279" s="187"/>
      <c r="G3279" s="187"/>
      <c r="H3279" s="80" t="str">
        <f>IF(ISERROR(IF(ISERROR(VLOOKUP((LEFT(D3279,2)),'Fed. Agency Identifier Table'!A$2:C$63,3,FALSE)),(VLOOKUP((LEFT(D3279,1)),'Fed. Agency Identifier Table'!A$2:C$63,3,FALSE)),(VLOOKUP((LEFT(D3279,2)),'Fed. Agency Identifier Table'!A$2:C$63,3,FALSE)))),"",(IF(ISERROR(VLOOKUP((LEFT(D3279,2)),'Fed. Agency Identifier Table'!A$2:C$63,3,FALSE)),(VLOOKUP((LEFT(D3279,1)),'Fed. Agency Identifier Table'!A$2:C$63,3,FALSE)),(VLOOKUP((LEFT(D3279,2)),'Fed. Agency Identifier Table'!A$2:C$63,3,FALSE)))))</f>
        <v/>
      </c>
      <c r="I3279" s="150" t="str">
        <f>IF(ISNUMBER(SEARCH("*.unk*",D3279)),"Other Federal Awards",IF(ISERROR(VLOOKUP(D3279,'CFDA Program Titles Table'!A$2:C$2607,3,FALSE)),"",VLOOKUP(D3279,'CFDA Program Titles Table'!A$2:C$2607,3,FALSE)))</f>
        <v/>
      </c>
      <c r="J3279" s="70"/>
      <c r="K3279" s="70"/>
      <c r="L3279" s="2"/>
      <c r="M3279" s="10"/>
      <c r="N3279" s="10"/>
      <c r="S3279" s="106" t="str">
        <f>IFERROR(IF(J3279="Y", "Research And Development Programs Cluster:", VLOOKUP(D3279,'Cluster Info'!$A$2:$B$113,2,FALSE)), "Non Cluster:")</f>
        <v>Non Cluster:</v>
      </c>
      <c r="T3279" s="106">
        <f t="shared" si="255"/>
        <v>0</v>
      </c>
      <c r="U3279" s="106">
        <f t="shared" si="257"/>
        <v>0</v>
      </c>
      <c r="V3279" s="106">
        <f t="shared" si="258"/>
        <v>0</v>
      </c>
      <c r="W3279" s="119">
        <f t="shared" si="256"/>
        <v>0</v>
      </c>
      <c r="X3279" s="106">
        <f t="shared" si="259"/>
        <v>0</v>
      </c>
    </row>
    <row r="3280" spans="1:24" ht="14">
      <c r="A3280" s="198"/>
      <c r="D3280" s="1"/>
      <c r="E3280" s="1"/>
      <c r="F3280" s="187"/>
      <c r="G3280" s="187"/>
      <c r="H3280" s="80" t="str">
        <f>IF(ISERROR(IF(ISERROR(VLOOKUP((LEFT(D3280,2)),'Fed. Agency Identifier Table'!A$2:C$63,3,FALSE)),(VLOOKUP((LEFT(D3280,1)),'Fed. Agency Identifier Table'!A$2:C$63,3,FALSE)),(VLOOKUP((LEFT(D3280,2)),'Fed. Agency Identifier Table'!A$2:C$63,3,FALSE)))),"",(IF(ISERROR(VLOOKUP((LEFT(D3280,2)),'Fed. Agency Identifier Table'!A$2:C$63,3,FALSE)),(VLOOKUP((LEFT(D3280,1)),'Fed. Agency Identifier Table'!A$2:C$63,3,FALSE)),(VLOOKUP((LEFT(D3280,2)),'Fed. Agency Identifier Table'!A$2:C$63,3,FALSE)))))</f>
        <v/>
      </c>
      <c r="I3280" s="150" t="str">
        <f>IF(ISNUMBER(SEARCH("*.unk*",D3280)),"Other Federal Awards",IF(ISERROR(VLOOKUP(D3280,'CFDA Program Titles Table'!A$2:C$2607,3,FALSE)),"",VLOOKUP(D3280,'CFDA Program Titles Table'!A$2:C$2607,3,FALSE)))</f>
        <v/>
      </c>
      <c r="J3280" s="70"/>
      <c r="K3280" s="70"/>
      <c r="L3280" s="2"/>
      <c r="M3280" s="10"/>
      <c r="N3280" s="10"/>
      <c r="S3280" s="106" t="str">
        <f>IFERROR(IF(J3280="Y", "Research And Development Programs Cluster:", VLOOKUP(D3280,'Cluster Info'!$A$2:$B$113,2,FALSE)), "Non Cluster:")</f>
        <v>Non Cluster:</v>
      </c>
      <c r="T3280" s="106">
        <f t="shared" si="255"/>
        <v>0</v>
      </c>
      <c r="U3280" s="106">
        <f t="shared" si="257"/>
        <v>0</v>
      </c>
      <c r="V3280" s="106">
        <f t="shared" si="258"/>
        <v>0</v>
      </c>
      <c r="W3280" s="119">
        <f t="shared" si="256"/>
        <v>0</v>
      </c>
      <c r="X3280" s="106">
        <f t="shared" si="259"/>
        <v>0</v>
      </c>
    </row>
    <row r="3281" spans="1:24" ht="14">
      <c r="A3281" s="198"/>
      <c r="D3281" s="1"/>
      <c r="E3281" s="1"/>
      <c r="F3281" s="187"/>
      <c r="G3281" s="187"/>
      <c r="H3281" s="80" t="str">
        <f>IF(ISERROR(IF(ISERROR(VLOOKUP((LEFT(D3281,2)),'Fed. Agency Identifier Table'!A$2:C$63,3,FALSE)),(VLOOKUP((LEFT(D3281,1)),'Fed. Agency Identifier Table'!A$2:C$63,3,FALSE)),(VLOOKUP((LEFT(D3281,2)),'Fed. Agency Identifier Table'!A$2:C$63,3,FALSE)))),"",(IF(ISERROR(VLOOKUP((LEFT(D3281,2)),'Fed. Agency Identifier Table'!A$2:C$63,3,FALSE)),(VLOOKUP((LEFT(D3281,1)),'Fed. Agency Identifier Table'!A$2:C$63,3,FALSE)),(VLOOKUP((LEFT(D3281,2)),'Fed. Agency Identifier Table'!A$2:C$63,3,FALSE)))))</f>
        <v/>
      </c>
      <c r="I3281" s="150" t="str">
        <f>IF(ISNUMBER(SEARCH("*.unk*",D3281)),"Other Federal Awards",IF(ISERROR(VLOOKUP(D3281,'CFDA Program Titles Table'!A$2:C$2607,3,FALSE)),"",VLOOKUP(D3281,'CFDA Program Titles Table'!A$2:C$2607,3,FALSE)))</f>
        <v/>
      </c>
      <c r="J3281" s="70"/>
      <c r="K3281" s="70"/>
      <c r="L3281" s="2"/>
      <c r="M3281" s="10"/>
      <c r="N3281" s="10"/>
      <c r="S3281" s="106" t="str">
        <f>IFERROR(IF(J3281="Y", "Research And Development Programs Cluster:", VLOOKUP(D3281,'Cluster Info'!$A$2:$B$113,2,FALSE)), "Non Cluster:")</f>
        <v>Non Cluster:</v>
      </c>
      <c r="T3281" s="106">
        <f t="shared" si="255"/>
        <v>0</v>
      </c>
      <c r="U3281" s="106">
        <f t="shared" si="257"/>
        <v>0</v>
      </c>
      <c r="V3281" s="106">
        <f t="shared" si="258"/>
        <v>0</v>
      </c>
      <c r="W3281" s="119">
        <f t="shared" si="256"/>
        <v>0</v>
      </c>
      <c r="X3281" s="106">
        <f t="shared" si="259"/>
        <v>0</v>
      </c>
    </row>
    <row r="3282" spans="1:24" ht="14">
      <c r="A3282" s="198"/>
      <c r="D3282" s="1"/>
      <c r="E3282" s="1"/>
      <c r="F3282" s="187"/>
      <c r="G3282" s="187"/>
      <c r="H3282" s="80" t="str">
        <f>IF(ISERROR(IF(ISERROR(VLOOKUP((LEFT(D3282,2)),'Fed. Agency Identifier Table'!A$2:C$63,3,FALSE)),(VLOOKUP((LEFT(D3282,1)),'Fed. Agency Identifier Table'!A$2:C$63,3,FALSE)),(VLOOKUP((LEFT(D3282,2)),'Fed. Agency Identifier Table'!A$2:C$63,3,FALSE)))),"",(IF(ISERROR(VLOOKUP((LEFT(D3282,2)),'Fed. Agency Identifier Table'!A$2:C$63,3,FALSE)),(VLOOKUP((LEFT(D3282,1)),'Fed. Agency Identifier Table'!A$2:C$63,3,FALSE)),(VLOOKUP((LEFT(D3282,2)),'Fed. Agency Identifier Table'!A$2:C$63,3,FALSE)))))</f>
        <v/>
      </c>
      <c r="I3282" s="150" t="str">
        <f>IF(ISNUMBER(SEARCH("*.unk*",D3282)),"Other Federal Awards",IF(ISERROR(VLOOKUP(D3282,'CFDA Program Titles Table'!A$2:C$2607,3,FALSE)),"",VLOOKUP(D3282,'CFDA Program Titles Table'!A$2:C$2607,3,FALSE)))</f>
        <v/>
      </c>
      <c r="J3282" s="70"/>
      <c r="K3282" s="70"/>
      <c r="L3282" s="2"/>
      <c r="M3282" s="10"/>
      <c r="N3282" s="10"/>
      <c r="S3282" s="106" t="str">
        <f>IFERROR(IF(J3282="Y", "Research And Development Programs Cluster:", VLOOKUP(D3282,'Cluster Info'!$A$2:$B$113,2,FALSE)), "Non Cluster:")</f>
        <v>Non Cluster:</v>
      </c>
      <c r="T3282" s="106">
        <f t="shared" si="255"/>
        <v>0</v>
      </c>
      <c r="U3282" s="106">
        <f t="shared" si="257"/>
        <v>0</v>
      </c>
      <c r="V3282" s="106">
        <f t="shared" si="258"/>
        <v>0</v>
      </c>
      <c r="W3282" s="119">
        <f t="shared" si="256"/>
        <v>0</v>
      </c>
      <c r="X3282" s="106">
        <f t="shared" si="259"/>
        <v>0</v>
      </c>
    </row>
    <row r="3283" spans="1:24" ht="14">
      <c r="A3283" s="198"/>
      <c r="D3283" s="1"/>
      <c r="E3283" s="1"/>
      <c r="F3283" s="187"/>
      <c r="G3283" s="187"/>
      <c r="H3283" s="80" t="str">
        <f>IF(ISERROR(IF(ISERROR(VLOOKUP((LEFT(D3283,2)),'Fed. Agency Identifier Table'!A$2:C$63,3,FALSE)),(VLOOKUP((LEFT(D3283,1)),'Fed. Agency Identifier Table'!A$2:C$63,3,FALSE)),(VLOOKUP((LEFT(D3283,2)),'Fed. Agency Identifier Table'!A$2:C$63,3,FALSE)))),"",(IF(ISERROR(VLOOKUP((LEFT(D3283,2)),'Fed. Agency Identifier Table'!A$2:C$63,3,FALSE)),(VLOOKUP((LEFT(D3283,1)),'Fed. Agency Identifier Table'!A$2:C$63,3,FALSE)),(VLOOKUP((LEFT(D3283,2)),'Fed. Agency Identifier Table'!A$2:C$63,3,FALSE)))))</f>
        <v/>
      </c>
      <c r="I3283" s="150" t="str">
        <f>IF(ISNUMBER(SEARCH("*.unk*",D3283)),"Other Federal Awards",IF(ISERROR(VLOOKUP(D3283,'CFDA Program Titles Table'!A$2:C$2607,3,FALSE)),"",VLOOKUP(D3283,'CFDA Program Titles Table'!A$2:C$2607,3,FALSE)))</f>
        <v/>
      </c>
      <c r="J3283" s="70"/>
      <c r="K3283" s="70"/>
      <c r="L3283" s="2"/>
      <c r="M3283" s="10"/>
      <c r="N3283" s="10"/>
      <c r="S3283" s="106" t="str">
        <f>IFERROR(IF(J3283="Y", "Research And Development Programs Cluster:", VLOOKUP(D3283,'Cluster Info'!$A$2:$B$113,2,FALSE)), "Non Cluster:")</f>
        <v>Non Cluster:</v>
      </c>
      <c r="T3283" s="106">
        <f t="shared" si="255"/>
        <v>0</v>
      </c>
      <c r="U3283" s="106">
        <f t="shared" si="257"/>
        <v>0</v>
      </c>
      <c r="V3283" s="106">
        <f t="shared" si="258"/>
        <v>0</v>
      </c>
      <c r="W3283" s="119">
        <f t="shared" si="256"/>
        <v>0</v>
      </c>
      <c r="X3283" s="106">
        <f t="shared" si="259"/>
        <v>0</v>
      </c>
    </row>
    <row r="3284" spans="1:24" ht="14">
      <c r="A3284" s="198"/>
      <c r="D3284" s="1"/>
      <c r="E3284" s="1"/>
      <c r="F3284" s="187"/>
      <c r="G3284" s="187"/>
      <c r="H3284" s="80" t="str">
        <f>IF(ISERROR(IF(ISERROR(VLOOKUP((LEFT(D3284,2)),'Fed. Agency Identifier Table'!A$2:C$63,3,FALSE)),(VLOOKUP((LEFT(D3284,1)),'Fed. Agency Identifier Table'!A$2:C$63,3,FALSE)),(VLOOKUP((LEFT(D3284,2)),'Fed. Agency Identifier Table'!A$2:C$63,3,FALSE)))),"",(IF(ISERROR(VLOOKUP((LEFT(D3284,2)),'Fed. Agency Identifier Table'!A$2:C$63,3,FALSE)),(VLOOKUP((LEFT(D3284,1)),'Fed. Agency Identifier Table'!A$2:C$63,3,FALSE)),(VLOOKUP((LEFT(D3284,2)),'Fed. Agency Identifier Table'!A$2:C$63,3,FALSE)))))</f>
        <v/>
      </c>
      <c r="I3284" s="150" t="str">
        <f>IF(ISNUMBER(SEARCH("*.unk*",D3284)),"Other Federal Awards",IF(ISERROR(VLOOKUP(D3284,'CFDA Program Titles Table'!A$2:C$2607,3,FALSE)),"",VLOOKUP(D3284,'CFDA Program Titles Table'!A$2:C$2607,3,FALSE)))</f>
        <v/>
      </c>
      <c r="J3284" s="70"/>
      <c r="K3284" s="70"/>
      <c r="L3284" s="2"/>
      <c r="M3284" s="10"/>
      <c r="N3284" s="10"/>
      <c r="S3284" s="106" t="str">
        <f>IFERROR(IF(J3284="Y", "Research And Development Programs Cluster:", VLOOKUP(D3284,'Cluster Info'!$A$2:$B$113,2,FALSE)), "Non Cluster:")</f>
        <v>Non Cluster:</v>
      </c>
      <c r="T3284" s="106">
        <f t="shared" si="255"/>
        <v>0</v>
      </c>
      <c r="U3284" s="106">
        <f t="shared" si="257"/>
        <v>0</v>
      </c>
      <c r="V3284" s="106">
        <f t="shared" si="258"/>
        <v>0</v>
      </c>
      <c r="W3284" s="119">
        <f t="shared" si="256"/>
        <v>0</v>
      </c>
      <c r="X3284" s="106">
        <f t="shared" si="259"/>
        <v>0</v>
      </c>
    </row>
    <row r="3285" spans="1:24" ht="14">
      <c r="A3285" s="198"/>
      <c r="D3285" s="1"/>
      <c r="E3285" s="1"/>
      <c r="F3285" s="187"/>
      <c r="G3285" s="187"/>
      <c r="H3285" s="80" t="str">
        <f>IF(ISERROR(IF(ISERROR(VLOOKUP((LEFT(D3285,2)),'Fed. Agency Identifier Table'!A$2:C$63,3,FALSE)),(VLOOKUP((LEFT(D3285,1)),'Fed. Agency Identifier Table'!A$2:C$63,3,FALSE)),(VLOOKUP((LEFT(D3285,2)),'Fed. Agency Identifier Table'!A$2:C$63,3,FALSE)))),"",(IF(ISERROR(VLOOKUP((LEFT(D3285,2)),'Fed. Agency Identifier Table'!A$2:C$63,3,FALSE)),(VLOOKUP((LEFT(D3285,1)),'Fed. Agency Identifier Table'!A$2:C$63,3,FALSE)),(VLOOKUP((LEFT(D3285,2)),'Fed. Agency Identifier Table'!A$2:C$63,3,FALSE)))))</f>
        <v/>
      </c>
      <c r="I3285" s="150" t="str">
        <f>IF(ISNUMBER(SEARCH("*.unk*",D3285)),"Other Federal Awards",IF(ISERROR(VLOOKUP(D3285,'CFDA Program Titles Table'!A$2:C$2607,3,FALSE)),"",VLOOKUP(D3285,'CFDA Program Titles Table'!A$2:C$2607,3,FALSE)))</f>
        <v/>
      </c>
      <c r="J3285" s="70"/>
      <c r="K3285" s="70"/>
      <c r="L3285" s="2"/>
      <c r="M3285" s="10"/>
      <c r="N3285" s="10"/>
      <c r="S3285" s="106" t="str">
        <f>IFERROR(IF(J3285="Y", "Research And Development Programs Cluster:", VLOOKUP(D3285,'Cluster Info'!$A$2:$B$113,2,FALSE)), "Non Cluster:")</f>
        <v>Non Cluster:</v>
      </c>
      <c r="T3285" s="106">
        <f t="shared" si="255"/>
        <v>0</v>
      </c>
      <c r="U3285" s="106">
        <f t="shared" si="257"/>
        <v>0</v>
      </c>
      <c r="V3285" s="106">
        <f t="shared" si="258"/>
        <v>0</v>
      </c>
      <c r="W3285" s="119">
        <f t="shared" si="256"/>
        <v>0</v>
      </c>
      <c r="X3285" s="106">
        <f t="shared" si="259"/>
        <v>0</v>
      </c>
    </row>
    <row r="3286" spans="1:24" ht="14">
      <c r="A3286" s="198"/>
      <c r="D3286" s="1"/>
      <c r="E3286" s="1"/>
      <c r="F3286" s="187"/>
      <c r="G3286" s="187"/>
      <c r="H3286" s="80" t="str">
        <f>IF(ISERROR(IF(ISERROR(VLOOKUP((LEFT(D3286,2)),'Fed. Agency Identifier Table'!A$2:C$63,3,FALSE)),(VLOOKUP((LEFT(D3286,1)),'Fed. Agency Identifier Table'!A$2:C$63,3,FALSE)),(VLOOKUP((LEFT(D3286,2)),'Fed. Agency Identifier Table'!A$2:C$63,3,FALSE)))),"",(IF(ISERROR(VLOOKUP((LEFT(D3286,2)),'Fed. Agency Identifier Table'!A$2:C$63,3,FALSE)),(VLOOKUP((LEFT(D3286,1)),'Fed. Agency Identifier Table'!A$2:C$63,3,FALSE)),(VLOOKUP((LEFT(D3286,2)),'Fed. Agency Identifier Table'!A$2:C$63,3,FALSE)))))</f>
        <v/>
      </c>
      <c r="I3286" s="150" t="str">
        <f>IF(ISNUMBER(SEARCH("*.unk*",D3286)),"Other Federal Awards",IF(ISERROR(VLOOKUP(D3286,'CFDA Program Titles Table'!A$2:C$2607,3,FALSE)),"",VLOOKUP(D3286,'CFDA Program Titles Table'!A$2:C$2607,3,FALSE)))</f>
        <v/>
      </c>
      <c r="J3286" s="70"/>
      <c r="K3286" s="70"/>
      <c r="L3286" s="2"/>
      <c r="M3286" s="10"/>
      <c r="N3286" s="10"/>
      <c r="S3286" s="106" t="str">
        <f>IFERROR(IF(J3286="Y", "Research And Development Programs Cluster:", VLOOKUP(D3286,'Cluster Info'!$A$2:$B$113,2,FALSE)), "Non Cluster:")</f>
        <v>Non Cluster:</v>
      </c>
      <c r="T3286" s="106">
        <f t="shared" si="255"/>
        <v>0</v>
      </c>
      <c r="U3286" s="106">
        <f t="shared" si="257"/>
        <v>0</v>
      </c>
      <c r="V3286" s="106">
        <f t="shared" si="258"/>
        <v>0</v>
      </c>
      <c r="W3286" s="119">
        <f t="shared" si="256"/>
        <v>0</v>
      </c>
      <c r="X3286" s="106">
        <f t="shared" si="259"/>
        <v>0</v>
      </c>
    </row>
    <row r="3287" spans="1:24" ht="14">
      <c r="A3287" s="198"/>
      <c r="D3287" s="1"/>
      <c r="E3287" s="1"/>
      <c r="F3287" s="187"/>
      <c r="G3287" s="187"/>
      <c r="H3287" s="80" t="str">
        <f>IF(ISERROR(IF(ISERROR(VLOOKUP((LEFT(D3287,2)),'Fed. Agency Identifier Table'!A$2:C$63,3,FALSE)),(VLOOKUP((LEFT(D3287,1)),'Fed. Agency Identifier Table'!A$2:C$63,3,FALSE)),(VLOOKUP((LEFT(D3287,2)),'Fed. Agency Identifier Table'!A$2:C$63,3,FALSE)))),"",(IF(ISERROR(VLOOKUP((LEFT(D3287,2)),'Fed. Agency Identifier Table'!A$2:C$63,3,FALSE)),(VLOOKUP((LEFT(D3287,1)),'Fed. Agency Identifier Table'!A$2:C$63,3,FALSE)),(VLOOKUP((LEFT(D3287,2)),'Fed. Agency Identifier Table'!A$2:C$63,3,FALSE)))))</f>
        <v/>
      </c>
      <c r="I3287" s="150" t="str">
        <f>IF(ISNUMBER(SEARCH("*.unk*",D3287)),"Other Federal Awards",IF(ISERROR(VLOOKUP(D3287,'CFDA Program Titles Table'!A$2:C$2607,3,FALSE)),"",VLOOKUP(D3287,'CFDA Program Titles Table'!A$2:C$2607,3,FALSE)))</f>
        <v/>
      </c>
      <c r="J3287" s="70"/>
      <c r="K3287" s="70"/>
      <c r="L3287" s="2"/>
      <c r="M3287" s="10"/>
      <c r="N3287" s="10"/>
      <c r="S3287" s="106" t="str">
        <f>IFERROR(IF(J3287="Y", "Research And Development Programs Cluster:", VLOOKUP(D3287,'Cluster Info'!$A$2:$B$113,2,FALSE)), "Non Cluster:")</f>
        <v>Non Cluster:</v>
      </c>
      <c r="T3287" s="106">
        <f t="shared" si="255"/>
        <v>0</v>
      </c>
      <c r="U3287" s="106">
        <f t="shared" si="257"/>
        <v>0</v>
      </c>
      <c r="V3287" s="106">
        <f t="shared" si="258"/>
        <v>0</v>
      </c>
      <c r="W3287" s="119">
        <f t="shared" si="256"/>
        <v>0</v>
      </c>
      <c r="X3287" s="106">
        <f t="shared" si="259"/>
        <v>0</v>
      </c>
    </row>
    <row r="3288" spans="1:24" ht="14">
      <c r="A3288" s="198"/>
      <c r="D3288" s="1"/>
      <c r="E3288" s="1"/>
      <c r="F3288" s="187"/>
      <c r="G3288" s="187"/>
      <c r="H3288" s="80" t="str">
        <f>IF(ISERROR(IF(ISERROR(VLOOKUP((LEFT(D3288,2)),'Fed. Agency Identifier Table'!A$2:C$63,3,FALSE)),(VLOOKUP((LEFT(D3288,1)),'Fed. Agency Identifier Table'!A$2:C$63,3,FALSE)),(VLOOKUP((LEFT(D3288,2)),'Fed. Agency Identifier Table'!A$2:C$63,3,FALSE)))),"",(IF(ISERROR(VLOOKUP((LEFT(D3288,2)),'Fed. Agency Identifier Table'!A$2:C$63,3,FALSE)),(VLOOKUP((LEFT(D3288,1)),'Fed. Agency Identifier Table'!A$2:C$63,3,FALSE)),(VLOOKUP((LEFT(D3288,2)),'Fed. Agency Identifier Table'!A$2:C$63,3,FALSE)))))</f>
        <v/>
      </c>
      <c r="I3288" s="150" t="str">
        <f>IF(ISNUMBER(SEARCH("*.unk*",D3288)),"Other Federal Awards",IF(ISERROR(VLOOKUP(D3288,'CFDA Program Titles Table'!A$2:C$2607,3,FALSE)),"",VLOOKUP(D3288,'CFDA Program Titles Table'!A$2:C$2607,3,FALSE)))</f>
        <v/>
      </c>
      <c r="J3288" s="70"/>
      <c r="K3288" s="70"/>
      <c r="L3288" s="2"/>
      <c r="M3288" s="10"/>
      <c r="N3288" s="10"/>
      <c r="S3288" s="106" t="str">
        <f>IFERROR(IF(J3288="Y", "Research And Development Programs Cluster:", VLOOKUP(D3288,'Cluster Info'!$A$2:$B$113,2,FALSE)), "Non Cluster:")</f>
        <v>Non Cluster:</v>
      </c>
      <c r="T3288" s="106">
        <f t="shared" si="255"/>
        <v>0</v>
      </c>
      <c r="U3288" s="106">
        <f t="shared" si="257"/>
        <v>0</v>
      </c>
      <c r="V3288" s="106">
        <f t="shared" si="258"/>
        <v>0</v>
      </c>
      <c r="W3288" s="119">
        <f t="shared" si="256"/>
        <v>0</v>
      </c>
      <c r="X3288" s="106">
        <f t="shared" si="259"/>
        <v>0</v>
      </c>
    </row>
    <row r="3289" spans="1:24" ht="14">
      <c r="A3289" s="198"/>
      <c r="D3289" s="1"/>
      <c r="E3289" s="1"/>
      <c r="F3289" s="187"/>
      <c r="G3289" s="187"/>
      <c r="H3289" s="80" t="str">
        <f>IF(ISERROR(IF(ISERROR(VLOOKUP((LEFT(D3289,2)),'Fed. Agency Identifier Table'!A$2:C$63,3,FALSE)),(VLOOKUP((LEFT(D3289,1)),'Fed. Agency Identifier Table'!A$2:C$63,3,FALSE)),(VLOOKUP((LEFT(D3289,2)),'Fed. Agency Identifier Table'!A$2:C$63,3,FALSE)))),"",(IF(ISERROR(VLOOKUP((LEFT(D3289,2)),'Fed. Agency Identifier Table'!A$2:C$63,3,FALSE)),(VLOOKUP((LEFT(D3289,1)),'Fed. Agency Identifier Table'!A$2:C$63,3,FALSE)),(VLOOKUP((LEFT(D3289,2)),'Fed. Agency Identifier Table'!A$2:C$63,3,FALSE)))))</f>
        <v/>
      </c>
      <c r="I3289" s="150" t="str">
        <f>IF(ISNUMBER(SEARCH("*.unk*",D3289)),"Other Federal Awards",IF(ISERROR(VLOOKUP(D3289,'CFDA Program Titles Table'!A$2:C$2607,3,FALSE)),"",VLOOKUP(D3289,'CFDA Program Titles Table'!A$2:C$2607,3,FALSE)))</f>
        <v/>
      </c>
      <c r="J3289" s="70"/>
      <c r="K3289" s="70"/>
      <c r="L3289" s="2"/>
      <c r="M3289" s="10"/>
      <c r="N3289" s="10"/>
      <c r="S3289" s="106" t="str">
        <f>IFERROR(IF(J3289="Y", "Research And Development Programs Cluster:", VLOOKUP(D3289,'Cluster Info'!$A$2:$B$113,2,FALSE)), "Non Cluster:")</f>
        <v>Non Cluster:</v>
      </c>
      <c r="T3289" s="106">
        <f t="shared" si="255"/>
        <v>0</v>
      </c>
      <c r="U3289" s="106">
        <f t="shared" si="257"/>
        <v>0</v>
      </c>
      <c r="V3289" s="106">
        <f t="shared" si="258"/>
        <v>0</v>
      </c>
      <c r="W3289" s="119">
        <f t="shared" si="256"/>
        <v>0</v>
      </c>
      <c r="X3289" s="106">
        <f t="shared" si="259"/>
        <v>0</v>
      </c>
    </row>
    <row r="3290" spans="1:24" ht="14">
      <c r="A3290" s="198"/>
      <c r="D3290" s="1"/>
      <c r="E3290" s="1"/>
      <c r="F3290" s="187"/>
      <c r="G3290" s="187"/>
      <c r="H3290" s="80" t="str">
        <f>IF(ISERROR(IF(ISERROR(VLOOKUP((LEFT(D3290,2)),'Fed. Agency Identifier Table'!A$2:C$63,3,FALSE)),(VLOOKUP((LEFT(D3290,1)),'Fed. Agency Identifier Table'!A$2:C$63,3,FALSE)),(VLOOKUP((LEFT(D3290,2)),'Fed. Agency Identifier Table'!A$2:C$63,3,FALSE)))),"",(IF(ISERROR(VLOOKUP((LEFT(D3290,2)),'Fed. Agency Identifier Table'!A$2:C$63,3,FALSE)),(VLOOKUP((LEFT(D3290,1)),'Fed. Agency Identifier Table'!A$2:C$63,3,FALSE)),(VLOOKUP((LEFT(D3290,2)),'Fed. Agency Identifier Table'!A$2:C$63,3,FALSE)))))</f>
        <v/>
      </c>
      <c r="I3290" s="150" t="str">
        <f>IF(ISNUMBER(SEARCH("*.unk*",D3290)),"Other Federal Awards",IF(ISERROR(VLOOKUP(D3290,'CFDA Program Titles Table'!A$2:C$2607,3,FALSE)),"",VLOOKUP(D3290,'CFDA Program Titles Table'!A$2:C$2607,3,FALSE)))</f>
        <v/>
      </c>
      <c r="J3290" s="70"/>
      <c r="K3290" s="70"/>
      <c r="L3290" s="2"/>
      <c r="M3290" s="10"/>
      <c r="N3290" s="10"/>
      <c r="S3290" s="106" t="str">
        <f>IFERROR(IF(J3290="Y", "Research And Development Programs Cluster:", VLOOKUP(D3290,'Cluster Info'!$A$2:$B$113,2,FALSE)), "Non Cluster:")</f>
        <v>Non Cluster:</v>
      </c>
      <c r="T3290" s="106">
        <f t="shared" si="255"/>
        <v>0</v>
      </c>
      <c r="U3290" s="106">
        <f t="shared" si="257"/>
        <v>0</v>
      </c>
      <c r="V3290" s="106">
        <f t="shared" si="258"/>
        <v>0</v>
      </c>
      <c r="W3290" s="119">
        <f t="shared" si="256"/>
        <v>0</v>
      </c>
      <c r="X3290" s="106">
        <f t="shared" si="259"/>
        <v>0</v>
      </c>
    </row>
    <row r="3291" spans="1:24" ht="14">
      <c r="A3291" s="198"/>
      <c r="D3291" s="1"/>
      <c r="E3291" s="1"/>
      <c r="F3291" s="187"/>
      <c r="G3291" s="187"/>
      <c r="H3291" s="80" t="str">
        <f>IF(ISERROR(IF(ISERROR(VLOOKUP((LEFT(D3291,2)),'Fed. Agency Identifier Table'!A$2:C$63,3,FALSE)),(VLOOKUP((LEFT(D3291,1)),'Fed. Agency Identifier Table'!A$2:C$63,3,FALSE)),(VLOOKUP((LEFT(D3291,2)),'Fed. Agency Identifier Table'!A$2:C$63,3,FALSE)))),"",(IF(ISERROR(VLOOKUP((LEFT(D3291,2)),'Fed. Agency Identifier Table'!A$2:C$63,3,FALSE)),(VLOOKUP((LEFT(D3291,1)),'Fed. Agency Identifier Table'!A$2:C$63,3,FALSE)),(VLOOKUP((LEFT(D3291,2)),'Fed. Agency Identifier Table'!A$2:C$63,3,FALSE)))))</f>
        <v/>
      </c>
      <c r="I3291" s="150" t="str">
        <f>IF(ISNUMBER(SEARCH("*.unk*",D3291)),"Other Federal Awards",IF(ISERROR(VLOOKUP(D3291,'CFDA Program Titles Table'!A$2:C$2607,3,FALSE)),"",VLOOKUP(D3291,'CFDA Program Titles Table'!A$2:C$2607,3,FALSE)))</f>
        <v/>
      </c>
      <c r="J3291" s="70"/>
      <c r="K3291" s="70"/>
      <c r="L3291" s="2"/>
      <c r="M3291" s="10"/>
      <c r="N3291" s="10"/>
      <c r="S3291" s="106" t="str">
        <f>IFERROR(IF(J3291="Y", "Research And Development Programs Cluster:", VLOOKUP(D3291,'Cluster Info'!$A$2:$B$113,2,FALSE)), "Non Cluster:")</f>
        <v>Non Cluster:</v>
      </c>
      <c r="T3291" s="106">
        <f t="shared" si="255"/>
        <v>0</v>
      </c>
      <c r="U3291" s="106">
        <f t="shared" si="257"/>
        <v>0</v>
      </c>
      <c r="V3291" s="106">
        <f t="shared" si="258"/>
        <v>0</v>
      </c>
      <c r="W3291" s="119">
        <f t="shared" si="256"/>
        <v>0</v>
      </c>
      <c r="X3291" s="106">
        <f t="shared" si="259"/>
        <v>0</v>
      </c>
    </row>
    <row r="3292" spans="1:24" ht="14">
      <c r="A3292" s="198"/>
      <c r="D3292" s="1"/>
      <c r="E3292" s="1"/>
      <c r="F3292" s="187"/>
      <c r="G3292" s="187"/>
      <c r="H3292" s="80" t="str">
        <f>IF(ISERROR(IF(ISERROR(VLOOKUP((LEFT(D3292,2)),'Fed. Agency Identifier Table'!A$2:C$63,3,FALSE)),(VLOOKUP((LEFT(D3292,1)),'Fed. Agency Identifier Table'!A$2:C$63,3,FALSE)),(VLOOKUP((LEFT(D3292,2)),'Fed. Agency Identifier Table'!A$2:C$63,3,FALSE)))),"",(IF(ISERROR(VLOOKUP((LEFT(D3292,2)),'Fed. Agency Identifier Table'!A$2:C$63,3,FALSE)),(VLOOKUP((LEFT(D3292,1)),'Fed. Agency Identifier Table'!A$2:C$63,3,FALSE)),(VLOOKUP((LEFT(D3292,2)),'Fed. Agency Identifier Table'!A$2:C$63,3,FALSE)))))</f>
        <v/>
      </c>
      <c r="I3292" s="150" t="str">
        <f>IF(ISNUMBER(SEARCH("*.unk*",D3292)),"Other Federal Awards",IF(ISERROR(VLOOKUP(D3292,'CFDA Program Titles Table'!A$2:C$2607,3,FALSE)),"",VLOOKUP(D3292,'CFDA Program Titles Table'!A$2:C$2607,3,FALSE)))</f>
        <v/>
      </c>
      <c r="J3292" s="70"/>
      <c r="K3292" s="70"/>
      <c r="L3292" s="2"/>
      <c r="M3292" s="10"/>
      <c r="N3292" s="10"/>
      <c r="S3292" s="106" t="str">
        <f>IFERROR(IF(J3292="Y", "Research And Development Programs Cluster:", VLOOKUP(D3292,'Cluster Info'!$A$2:$B$113,2,FALSE)), "Non Cluster:")</f>
        <v>Non Cluster:</v>
      </c>
      <c r="T3292" s="106">
        <f t="shared" si="255"/>
        <v>0</v>
      </c>
      <c r="U3292" s="106">
        <f t="shared" si="257"/>
        <v>0</v>
      </c>
      <c r="V3292" s="106">
        <f t="shared" si="258"/>
        <v>0</v>
      </c>
      <c r="W3292" s="119">
        <f t="shared" si="256"/>
        <v>0</v>
      </c>
      <c r="X3292" s="106">
        <f t="shared" si="259"/>
        <v>0</v>
      </c>
    </row>
    <row r="3293" spans="1:24" ht="14">
      <c r="A3293" s="198"/>
      <c r="D3293" s="1"/>
      <c r="E3293" s="1"/>
      <c r="F3293" s="187"/>
      <c r="G3293" s="187"/>
      <c r="H3293" s="80" t="str">
        <f>IF(ISERROR(IF(ISERROR(VLOOKUP((LEFT(D3293,2)),'Fed. Agency Identifier Table'!A$2:C$63,3,FALSE)),(VLOOKUP((LEFT(D3293,1)),'Fed. Agency Identifier Table'!A$2:C$63,3,FALSE)),(VLOOKUP((LEFT(D3293,2)),'Fed. Agency Identifier Table'!A$2:C$63,3,FALSE)))),"",(IF(ISERROR(VLOOKUP((LEFT(D3293,2)),'Fed. Agency Identifier Table'!A$2:C$63,3,FALSE)),(VLOOKUP((LEFT(D3293,1)),'Fed. Agency Identifier Table'!A$2:C$63,3,FALSE)),(VLOOKUP((LEFT(D3293,2)),'Fed. Agency Identifier Table'!A$2:C$63,3,FALSE)))))</f>
        <v/>
      </c>
      <c r="I3293" s="150" t="str">
        <f>IF(ISNUMBER(SEARCH("*.unk*",D3293)),"Other Federal Awards",IF(ISERROR(VLOOKUP(D3293,'CFDA Program Titles Table'!A$2:C$2607,3,FALSE)),"",VLOOKUP(D3293,'CFDA Program Titles Table'!A$2:C$2607,3,FALSE)))</f>
        <v/>
      </c>
      <c r="J3293" s="70"/>
      <c r="K3293" s="70"/>
      <c r="L3293" s="2"/>
      <c r="M3293" s="10"/>
      <c r="N3293" s="10"/>
      <c r="S3293" s="106" t="str">
        <f>IFERROR(IF(J3293="Y", "Research And Development Programs Cluster:", VLOOKUP(D3293,'Cluster Info'!$A$2:$B$113,2,FALSE)), "Non Cluster:")</f>
        <v>Non Cluster:</v>
      </c>
      <c r="T3293" s="106">
        <f t="shared" si="255"/>
        <v>0</v>
      </c>
      <c r="U3293" s="106">
        <f t="shared" si="257"/>
        <v>0</v>
      </c>
      <c r="V3293" s="106">
        <f t="shared" si="258"/>
        <v>0</v>
      </c>
      <c r="W3293" s="119">
        <f t="shared" si="256"/>
        <v>0</v>
      </c>
      <c r="X3293" s="106">
        <f t="shared" si="259"/>
        <v>0</v>
      </c>
    </row>
    <row r="3294" spans="1:24" ht="14">
      <c r="A3294" s="198"/>
      <c r="D3294" s="1"/>
      <c r="E3294" s="1"/>
      <c r="F3294" s="187"/>
      <c r="G3294" s="187"/>
      <c r="H3294" s="80" t="str">
        <f>IF(ISERROR(IF(ISERROR(VLOOKUP((LEFT(D3294,2)),'Fed. Agency Identifier Table'!A$2:C$63,3,FALSE)),(VLOOKUP((LEFT(D3294,1)),'Fed. Agency Identifier Table'!A$2:C$63,3,FALSE)),(VLOOKUP((LEFT(D3294,2)),'Fed. Agency Identifier Table'!A$2:C$63,3,FALSE)))),"",(IF(ISERROR(VLOOKUP((LEFT(D3294,2)),'Fed. Agency Identifier Table'!A$2:C$63,3,FALSE)),(VLOOKUP((LEFT(D3294,1)),'Fed. Agency Identifier Table'!A$2:C$63,3,FALSE)),(VLOOKUP((LEFT(D3294,2)),'Fed. Agency Identifier Table'!A$2:C$63,3,FALSE)))))</f>
        <v/>
      </c>
      <c r="I3294" s="150" t="str">
        <f>IF(ISNUMBER(SEARCH("*.unk*",D3294)),"Other Federal Awards",IF(ISERROR(VLOOKUP(D3294,'CFDA Program Titles Table'!A$2:C$2607,3,FALSE)),"",VLOOKUP(D3294,'CFDA Program Titles Table'!A$2:C$2607,3,FALSE)))</f>
        <v/>
      </c>
      <c r="J3294" s="70"/>
      <c r="K3294" s="70"/>
      <c r="L3294" s="2"/>
      <c r="M3294" s="10"/>
      <c r="N3294" s="10"/>
      <c r="S3294" s="106" t="str">
        <f>IFERROR(IF(J3294="Y", "Research And Development Programs Cluster:", VLOOKUP(D3294,'Cluster Info'!$A$2:$B$113,2,FALSE)), "Non Cluster:")</f>
        <v>Non Cluster:</v>
      </c>
      <c r="T3294" s="106">
        <f t="shared" si="255"/>
        <v>0</v>
      </c>
      <c r="U3294" s="106">
        <f t="shared" si="257"/>
        <v>0</v>
      </c>
      <c r="V3294" s="106">
        <f t="shared" si="258"/>
        <v>0</v>
      </c>
      <c r="W3294" s="119">
        <f t="shared" si="256"/>
        <v>0</v>
      </c>
      <c r="X3294" s="106">
        <f t="shared" si="259"/>
        <v>0</v>
      </c>
    </row>
    <row r="3295" spans="1:24" ht="14">
      <c r="A3295" s="198"/>
      <c r="D3295" s="1"/>
      <c r="E3295" s="1"/>
      <c r="F3295" s="187"/>
      <c r="G3295" s="187"/>
      <c r="H3295" s="80" t="str">
        <f>IF(ISERROR(IF(ISERROR(VLOOKUP((LEFT(D3295,2)),'Fed. Agency Identifier Table'!A$2:C$63,3,FALSE)),(VLOOKUP((LEFT(D3295,1)),'Fed. Agency Identifier Table'!A$2:C$63,3,FALSE)),(VLOOKUP((LEFT(D3295,2)),'Fed. Agency Identifier Table'!A$2:C$63,3,FALSE)))),"",(IF(ISERROR(VLOOKUP((LEFT(D3295,2)),'Fed. Agency Identifier Table'!A$2:C$63,3,FALSE)),(VLOOKUP((LEFT(D3295,1)),'Fed. Agency Identifier Table'!A$2:C$63,3,FALSE)),(VLOOKUP((LEFT(D3295,2)),'Fed. Agency Identifier Table'!A$2:C$63,3,FALSE)))))</f>
        <v/>
      </c>
      <c r="I3295" s="150" t="str">
        <f>IF(ISNUMBER(SEARCH("*.unk*",D3295)),"Other Federal Awards",IF(ISERROR(VLOOKUP(D3295,'CFDA Program Titles Table'!A$2:C$2607,3,FALSE)),"",VLOOKUP(D3295,'CFDA Program Titles Table'!A$2:C$2607,3,FALSE)))</f>
        <v/>
      </c>
      <c r="J3295" s="70"/>
      <c r="K3295" s="70"/>
      <c r="L3295" s="2"/>
      <c r="M3295" s="10"/>
      <c r="N3295" s="10"/>
      <c r="S3295" s="106" t="str">
        <f>IFERROR(IF(J3295="Y", "Research And Development Programs Cluster:", VLOOKUP(D3295,'Cluster Info'!$A$2:$B$113,2,FALSE)), "Non Cluster:")</f>
        <v>Non Cluster:</v>
      </c>
      <c r="T3295" s="106">
        <f t="shared" si="255"/>
        <v>0</v>
      </c>
      <c r="U3295" s="106">
        <f t="shared" si="257"/>
        <v>0</v>
      </c>
      <c r="V3295" s="106">
        <f t="shared" si="258"/>
        <v>0</v>
      </c>
      <c r="W3295" s="119">
        <f t="shared" si="256"/>
        <v>0</v>
      </c>
      <c r="X3295" s="106">
        <f t="shared" si="259"/>
        <v>0</v>
      </c>
    </row>
    <row r="3296" spans="1:24" ht="14">
      <c r="A3296" s="198"/>
      <c r="D3296" s="1"/>
      <c r="E3296" s="1"/>
      <c r="F3296" s="187"/>
      <c r="G3296" s="187"/>
      <c r="H3296" s="80" t="str">
        <f>IF(ISERROR(IF(ISERROR(VLOOKUP((LEFT(D3296,2)),'Fed. Agency Identifier Table'!A$2:C$63,3,FALSE)),(VLOOKUP((LEFT(D3296,1)),'Fed. Agency Identifier Table'!A$2:C$63,3,FALSE)),(VLOOKUP((LEFT(D3296,2)),'Fed. Agency Identifier Table'!A$2:C$63,3,FALSE)))),"",(IF(ISERROR(VLOOKUP((LEFT(D3296,2)),'Fed. Agency Identifier Table'!A$2:C$63,3,FALSE)),(VLOOKUP((LEFT(D3296,1)),'Fed. Agency Identifier Table'!A$2:C$63,3,FALSE)),(VLOOKUP((LEFT(D3296,2)),'Fed. Agency Identifier Table'!A$2:C$63,3,FALSE)))))</f>
        <v/>
      </c>
      <c r="I3296" s="150" t="str">
        <f>IF(ISNUMBER(SEARCH("*.unk*",D3296)),"Other Federal Awards",IF(ISERROR(VLOOKUP(D3296,'CFDA Program Titles Table'!A$2:C$2607,3,FALSE)),"",VLOOKUP(D3296,'CFDA Program Titles Table'!A$2:C$2607,3,FALSE)))</f>
        <v/>
      </c>
      <c r="J3296" s="70"/>
      <c r="K3296" s="70"/>
      <c r="L3296" s="2"/>
      <c r="M3296" s="10"/>
      <c r="N3296" s="10"/>
      <c r="S3296" s="106" t="str">
        <f>IFERROR(IF(J3296="Y", "Research And Development Programs Cluster:", VLOOKUP(D3296,'Cluster Info'!$A$2:$B$113,2,FALSE)), "Non Cluster:")</f>
        <v>Non Cluster:</v>
      </c>
      <c r="T3296" s="106">
        <f t="shared" si="255"/>
        <v>0</v>
      </c>
      <c r="U3296" s="106">
        <f t="shared" si="257"/>
        <v>0</v>
      </c>
      <c r="V3296" s="106">
        <f t="shared" si="258"/>
        <v>0</v>
      </c>
      <c r="W3296" s="119">
        <f t="shared" si="256"/>
        <v>0</v>
      </c>
      <c r="X3296" s="106">
        <f t="shared" si="259"/>
        <v>0</v>
      </c>
    </row>
    <row r="3297" spans="1:24" ht="14">
      <c r="A3297" s="198"/>
      <c r="D3297" s="1"/>
      <c r="E3297" s="1"/>
      <c r="F3297" s="187"/>
      <c r="G3297" s="187"/>
      <c r="H3297" s="80" t="str">
        <f>IF(ISERROR(IF(ISERROR(VLOOKUP((LEFT(D3297,2)),'Fed. Agency Identifier Table'!A$2:C$63,3,FALSE)),(VLOOKUP((LEFT(D3297,1)),'Fed. Agency Identifier Table'!A$2:C$63,3,FALSE)),(VLOOKUP((LEFT(D3297,2)),'Fed. Agency Identifier Table'!A$2:C$63,3,FALSE)))),"",(IF(ISERROR(VLOOKUP((LEFT(D3297,2)),'Fed. Agency Identifier Table'!A$2:C$63,3,FALSE)),(VLOOKUP((LEFT(D3297,1)),'Fed. Agency Identifier Table'!A$2:C$63,3,FALSE)),(VLOOKUP((LEFT(D3297,2)),'Fed. Agency Identifier Table'!A$2:C$63,3,FALSE)))))</f>
        <v/>
      </c>
      <c r="I3297" s="150" t="str">
        <f>IF(ISNUMBER(SEARCH("*.unk*",D3297)),"Other Federal Awards",IF(ISERROR(VLOOKUP(D3297,'CFDA Program Titles Table'!A$2:C$2607,3,FALSE)),"",VLOOKUP(D3297,'CFDA Program Titles Table'!A$2:C$2607,3,FALSE)))</f>
        <v/>
      </c>
      <c r="J3297" s="70"/>
      <c r="K3297" s="70"/>
      <c r="L3297" s="2"/>
      <c r="M3297" s="10"/>
      <c r="N3297" s="10"/>
      <c r="S3297" s="106" t="str">
        <f>IFERROR(IF(J3297="Y", "Research And Development Programs Cluster:", VLOOKUP(D3297,'Cluster Info'!$A$2:$B$113,2,FALSE)), "Non Cluster:")</f>
        <v>Non Cluster:</v>
      </c>
      <c r="T3297" s="106">
        <f t="shared" si="255"/>
        <v>0</v>
      </c>
      <c r="U3297" s="106">
        <f t="shared" si="257"/>
        <v>0</v>
      </c>
      <c r="V3297" s="106">
        <f t="shared" si="258"/>
        <v>0</v>
      </c>
      <c r="W3297" s="119">
        <f t="shared" si="256"/>
        <v>0</v>
      </c>
      <c r="X3297" s="106">
        <f t="shared" si="259"/>
        <v>0</v>
      </c>
    </row>
    <row r="3298" spans="1:24" ht="14">
      <c r="A3298" s="198"/>
      <c r="D3298" s="1"/>
      <c r="E3298" s="1"/>
      <c r="F3298" s="187"/>
      <c r="G3298" s="187"/>
      <c r="H3298" s="80" t="str">
        <f>IF(ISERROR(IF(ISERROR(VLOOKUP((LEFT(D3298,2)),'Fed. Agency Identifier Table'!A$2:C$63,3,FALSE)),(VLOOKUP((LEFT(D3298,1)),'Fed. Agency Identifier Table'!A$2:C$63,3,FALSE)),(VLOOKUP((LEFT(D3298,2)),'Fed. Agency Identifier Table'!A$2:C$63,3,FALSE)))),"",(IF(ISERROR(VLOOKUP((LEFT(D3298,2)),'Fed. Agency Identifier Table'!A$2:C$63,3,FALSE)),(VLOOKUP((LEFT(D3298,1)),'Fed. Agency Identifier Table'!A$2:C$63,3,FALSE)),(VLOOKUP((LEFT(D3298,2)),'Fed. Agency Identifier Table'!A$2:C$63,3,FALSE)))))</f>
        <v/>
      </c>
      <c r="I3298" s="150" t="str">
        <f>IF(ISNUMBER(SEARCH("*.unk*",D3298)),"Other Federal Awards",IF(ISERROR(VLOOKUP(D3298,'CFDA Program Titles Table'!A$2:C$2607,3,FALSE)),"",VLOOKUP(D3298,'CFDA Program Titles Table'!A$2:C$2607,3,FALSE)))</f>
        <v/>
      </c>
      <c r="J3298" s="70"/>
      <c r="K3298" s="70"/>
      <c r="L3298" s="2"/>
      <c r="M3298" s="10"/>
      <c r="N3298" s="10"/>
      <c r="S3298" s="106" t="str">
        <f>IFERROR(IF(J3298="Y", "Research And Development Programs Cluster:", VLOOKUP(D3298,'Cluster Info'!$A$2:$B$113,2,FALSE)), "Non Cluster:")</f>
        <v>Non Cluster:</v>
      </c>
      <c r="T3298" s="106">
        <f t="shared" si="255"/>
        <v>0</v>
      </c>
      <c r="U3298" s="106">
        <f t="shared" si="257"/>
        <v>0</v>
      </c>
      <c r="V3298" s="106">
        <f t="shared" si="258"/>
        <v>0</v>
      </c>
      <c r="W3298" s="119">
        <f t="shared" si="256"/>
        <v>0</v>
      </c>
      <c r="X3298" s="106">
        <f t="shared" si="259"/>
        <v>0</v>
      </c>
    </row>
    <row r="3299" spans="1:24" ht="14">
      <c r="A3299" s="198"/>
      <c r="D3299" s="1"/>
      <c r="E3299" s="1"/>
      <c r="F3299" s="187"/>
      <c r="G3299" s="187"/>
      <c r="H3299" s="80" t="str">
        <f>IF(ISERROR(IF(ISERROR(VLOOKUP((LEFT(D3299,2)),'Fed. Agency Identifier Table'!A$2:C$63,3,FALSE)),(VLOOKUP((LEFT(D3299,1)),'Fed. Agency Identifier Table'!A$2:C$63,3,FALSE)),(VLOOKUP((LEFT(D3299,2)),'Fed. Agency Identifier Table'!A$2:C$63,3,FALSE)))),"",(IF(ISERROR(VLOOKUP((LEFT(D3299,2)),'Fed. Agency Identifier Table'!A$2:C$63,3,FALSE)),(VLOOKUP((LEFT(D3299,1)),'Fed. Agency Identifier Table'!A$2:C$63,3,FALSE)),(VLOOKUP((LEFT(D3299,2)),'Fed. Agency Identifier Table'!A$2:C$63,3,FALSE)))))</f>
        <v/>
      </c>
      <c r="I3299" s="150" t="str">
        <f>IF(ISNUMBER(SEARCH("*.unk*",D3299)),"Other Federal Awards",IF(ISERROR(VLOOKUP(D3299,'CFDA Program Titles Table'!A$2:C$2607,3,FALSE)),"",VLOOKUP(D3299,'CFDA Program Titles Table'!A$2:C$2607,3,FALSE)))</f>
        <v/>
      </c>
      <c r="J3299" s="70"/>
      <c r="K3299" s="70"/>
      <c r="L3299" s="2"/>
      <c r="M3299" s="10"/>
      <c r="N3299" s="10"/>
      <c r="S3299" s="106" t="str">
        <f>IFERROR(IF(J3299="Y", "Research And Development Programs Cluster:", VLOOKUP(D3299,'Cluster Info'!$A$2:$B$113,2,FALSE)), "Non Cluster:")</f>
        <v>Non Cluster:</v>
      </c>
      <c r="T3299" s="106">
        <f t="shared" si="255"/>
        <v>0</v>
      </c>
      <c r="U3299" s="106">
        <f t="shared" si="257"/>
        <v>0</v>
      </c>
      <c r="V3299" s="106">
        <f t="shared" si="258"/>
        <v>0</v>
      </c>
      <c r="W3299" s="119">
        <f t="shared" si="256"/>
        <v>0</v>
      </c>
      <c r="X3299" s="106">
        <f t="shared" si="259"/>
        <v>0</v>
      </c>
    </row>
    <row r="3300" spans="1:24" ht="14">
      <c r="A3300" s="198"/>
      <c r="D3300" s="1"/>
      <c r="E3300" s="1"/>
      <c r="F3300" s="187"/>
      <c r="G3300" s="187"/>
      <c r="H3300" s="80" t="str">
        <f>IF(ISERROR(IF(ISERROR(VLOOKUP((LEFT(D3300,2)),'Fed. Agency Identifier Table'!A$2:C$63,3,FALSE)),(VLOOKUP((LEFT(D3300,1)),'Fed. Agency Identifier Table'!A$2:C$63,3,FALSE)),(VLOOKUP((LEFT(D3300,2)),'Fed. Agency Identifier Table'!A$2:C$63,3,FALSE)))),"",(IF(ISERROR(VLOOKUP((LEFT(D3300,2)),'Fed. Agency Identifier Table'!A$2:C$63,3,FALSE)),(VLOOKUP((LEFT(D3300,1)),'Fed. Agency Identifier Table'!A$2:C$63,3,FALSE)),(VLOOKUP((LEFT(D3300,2)),'Fed. Agency Identifier Table'!A$2:C$63,3,FALSE)))))</f>
        <v/>
      </c>
      <c r="I3300" s="150" t="str">
        <f>IF(ISNUMBER(SEARCH("*.unk*",D3300)),"Other Federal Awards",IF(ISERROR(VLOOKUP(D3300,'CFDA Program Titles Table'!A$2:C$2607,3,FALSE)),"",VLOOKUP(D3300,'CFDA Program Titles Table'!A$2:C$2607,3,FALSE)))</f>
        <v/>
      </c>
      <c r="J3300" s="70"/>
      <c r="K3300" s="70"/>
      <c r="L3300" s="2"/>
      <c r="M3300" s="10"/>
      <c r="N3300" s="10"/>
      <c r="S3300" s="106" t="str">
        <f>IFERROR(IF(J3300="Y", "Research And Development Programs Cluster:", VLOOKUP(D3300,'Cluster Info'!$A$2:$B$113,2,FALSE)), "Non Cluster:")</f>
        <v>Non Cluster:</v>
      </c>
      <c r="T3300" s="106">
        <f t="shared" si="255"/>
        <v>0</v>
      </c>
      <c r="U3300" s="106">
        <f t="shared" si="257"/>
        <v>0</v>
      </c>
      <c r="V3300" s="106">
        <f t="shared" si="258"/>
        <v>0</v>
      </c>
      <c r="W3300" s="119">
        <f t="shared" si="256"/>
        <v>0</v>
      </c>
      <c r="X3300" s="106">
        <f t="shared" si="259"/>
        <v>0</v>
      </c>
    </row>
    <row r="3301" spans="1:24" ht="14">
      <c r="A3301" s="198"/>
      <c r="D3301" s="1"/>
      <c r="E3301" s="1"/>
      <c r="F3301" s="187"/>
      <c r="G3301" s="187"/>
      <c r="H3301" s="80" t="str">
        <f>IF(ISERROR(IF(ISERROR(VLOOKUP((LEFT(D3301,2)),'Fed. Agency Identifier Table'!A$2:C$63,3,FALSE)),(VLOOKUP((LEFT(D3301,1)),'Fed. Agency Identifier Table'!A$2:C$63,3,FALSE)),(VLOOKUP((LEFT(D3301,2)),'Fed. Agency Identifier Table'!A$2:C$63,3,FALSE)))),"",(IF(ISERROR(VLOOKUP((LEFT(D3301,2)),'Fed. Agency Identifier Table'!A$2:C$63,3,FALSE)),(VLOOKUP((LEFT(D3301,1)),'Fed. Agency Identifier Table'!A$2:C$63,3,FALSE)),(VLOOKUP((LEFT(D3301,2)),'Fed. Agency Identifier Table'!A$2:C$63,3,FALSE)))))</f>
        <v/>
      </c>
      <c r="I3301" s="150" t="str">
        <f>IF(ISNUMBER(SEARCH("*.unk*",D3301)),"Other Federal Awards",IF(ISERROR(VLOOKUP(D3301,'CFDA Program Titles Table'!A$2:C$2607,3,FALSE)),"",VLOOKUP(D3301,'CFDA Program Titles Table'!A$2:C$2607,3,FALSE)))</f>
        <v/>
      </c>
      <c r="J3301" s="70"/>
      <c r="K3301" s="70"/>
      <c r="L3301" s="2"/>
      <c r="M3301" s="10"/>
      <c r="N3301" s="10"/>
      <c r="S3301" s="106" t="str">
        <f>IFERROR(IF(J3301="Y", "Research And Development Programs Cluster:", VLOOKUP(D3301,'Cluster Info'!$A$2:$B$113,2,FALSE)), "Non Cluster:")</f>
        <v>Non Cluster:</v>
      </c>
      <c r="T3301" s="106">
        <f t="shared" si="255"/>
        <v>0</v>
      </c>
      <c r="U3301" s="106">
        <f t="shared" si="257"/>
        <v>0</v>
      </c>
      <c r="V3301" s="106">
        <f t="shared" si="258"/>
        <v>0</v>
      </c>
      <c r="W3301" s="119">
        <f t="shared" si="256"/>
        <v>0</v>
      </c>
      <c r="X3301" s="106">
        <f t="shared" si="259"/>
        <v>0</v>
      </c>
    </row>
    <row r="3302" spans="1:24" ht="14">
      <c r="A3302" s="198"/>
      <c r="D3302" s="1"/>
      <c r="E3302" s="1"/>
      <c r="F3302" s="187"/>
      <c r="G3302" s="187"/>
      <c r="H3302" s="80" t="str">
        <f>IF(ISERROR(IF(ISERROR(VLOOKUP((LEFT(D3302,2)),'Fed. Agency Identifier Table'!A$2:C$63,3,FALSE)),(VLOOKUP((LEFT(D3302,1)),'Fed. Agency Identifier Table'!A$2:C$63,3,FALSE)),(VLOOKUP((LEFT(D3302,2)),'Fed. Agency Identifier Table'!A$2:C$63,3,FALSE)))),"",(IF(ISERROR(VLOOKUP((LEFT(D3302,2)),'Fed. Agency Identifier Table'!A$2:C$63,3,FALSE)),(VLOOKUP((LEFT(D3302,1)),'Fed. Agency Identifier Table'!A$2:C$63,3,FALSE)),(VLOOKUP((LEFT(D3302,2)),'Fed. Agency Identifier Table'!A$2:C$63,3,FALSE)))))</f>
        <v/>
      </c>
      <c r="I3302" s="150" t="str">
        <f>IF(ISNUMBER(SEARCH("*.unk*",D3302)),"Other Federal Awards",IF(ISERROR(VLOOKUP(D3302,'CFDA Program Titles Table'!A$2:C$2607,3,FALSE)),"",VLOOKUP(D3302,'CFDA Program Titles Table'!A$2:C$2607,3,FALSE)))</f>
        <v/>
      </c>
      <c r="J3302" s="70"/>
      <c r="K3302" s="70"/>
      <c r="L3302" s="2"/>
      <c r="M3302" s="10"/>
      <c r="N3302" s="10"/>
      <c r="S3302" s="106" t="str">
        <f>IFERROR(IF(J3302="Y", "Research And Development Programs Cluster:", VLOOKUP(D3302,'Cluster Info'!$A$2:$B$113,2,FALSE)), "Non Cluster:")</f>
        <v>Non Cluster:</v>
      </c>
      <c r="T3302" s="106">
        <f t="shared" si="255"/>
        <v>0</v>
      </c>
      <c r="U3302" s="106">
        <f t="shared" si="257"/>
        <v>0</v>
      </c>
      <c r="V3302" s="106">
        <f t="shared" si="258"/>
        <v>0</v>
      </c>
      <c r="W3302" s="119">
        <f t="shared" si="256"/>
        <v>0</v>
      </c>
      <c r="X3302" s="106">
        <f t="shared" si="259"/>
        <v>0</v>
      </c>
    </row>
    <row r="3303" spans="1:24" ht="14">
      <c r="A3303" s="198"/>
      <c r="D3303" s="1"/>
      <c r="E3303" s="1"/>
      <c r="F3303" s="187"/>
      <c r="G3303" s="187"/>
      <c r="H3303" s="80" t="str">
        <f>IF(ISERROR(IF(ISERROR(VLOOKUP((LEFT(D3303,2)),'Fed. Agency Identifier Table'!A$2:C$63,3,FALSE)),(VLOOKUP((LEFT(D3303,1)),'Fed. Agency Identifier Table'!A$2:C$63,3,FALSE)),(VLOOKUP((LEFT(D3303,2)),'Fed. Agency Identifier Table'!A$2:C$63,3,FALSE)))),"",(IF(ISERROR(VLOOKUP((LEFT(D3303,2)),'Fed. Agency Identifier Table'!A$2:C$63,3,FALSE)),(VLOOKUP((LEFT(D3303,1)),'Fed. Agency Identifier Table'!A$2:C$63,3,FALSE)),(VLOOKUP((LEFT(D3303,2)),'Fed. Agency Identifier Table'!A$2:C$63,3,FALSE)))))</f>
        <v/>
      </c>
      <c r="I3303" s="150" t="str">
        <f>IF(ISNUMBER(SEARCH("*.unk*",D3303)),"Other Federal Awards",IF(ISERROR(VLOOKUP(D3303,'CFDA Program Titles Table'!A$2:C$2607,3,FALSE)),"",VLOOKUP(D3303,'CFDA Program Titles Table'!A$2:C$2607,3,FALSE)))</f>
        <v/>
      </c>
      <c r="J3303" s="70"/>
      <c r="K3303" s="70"/>
      <c r="L3303" s="2"/>
      <c r="M3303" s="10"/>
      <c r="N3303" s="10"/>
      <c r="S3303" s="106" t="str">
        <f>IFERROR(IF(J3303="Y", "Research And Development Programs Cluster:", VLOOKUP(D3303,'Cluster Info'!$A$2:$B$113,2,FALSE)), "Non Cluster:")</f>
        <v>Non Cluster:</v>
      </c>
      <c r="T3303" s="106">
        <f t="shared" si="255"/>
        <v>0</v>
      </c>
      <c r="U3303" s="106">
        <f t="shared" si="257"/>
        <v>0</v>
      </c>
      <c r="V3303" s="106">
        <f t="shared" si="258"/>
        <v>0</v>
      </c>
      <c r="W3303" s="119">
        <f t="shared" si="256"/>
        <v>0</v>
      </c>
      <c r="X3303" s="106">
        <f t="shared" si="259"/>
        <v>0</v>
      </c>
    </row>
    <row r="3304" spans="1:24" ht="14">
      <c r="A3304" s="198"/>
      <c r="D3304" s="1"/>
      <c r="E3304" s="1"/>
      <c r="F3304" s="187"/>
      <c r="G3304" s="187"/>
      <c r="H3304" s="80" t="str">
        <f>IF(ISERROR(IF(ISERROR(VLOOKUP((LEFT(D3304,2)),'Fed. Agency Identifier Table'!A$2:C$63,3,FALSE)),(VLOOKUP((LEFT(D3304,1)),'Fed. Agency Identifier Table'!A$2:C$63,3,FALSE)),(VLOOKUP((LEFT(D3304,2)),'Fed. Agency Identifier Table'!A$2:C$63,3,FALSE)))),"",(IF(ISERROR(VLOOKUP((LEFT(D3304,2)),'Fed. Agency Identifier Table'!A$2:C$63,3,FALSE)),(VLOOKUP((LEFT(D3304,1)),'Fed. Agency Identifier Table'!A$2:C$63,3,FALSE)),(VLOOKUP((LEFT(D3304,2)),'Fed. Agency Identifier Table'!A$2:C$63,3,FALSE)))))</f>
        <v/>
      </c>
      <c r="I3304" s="150" t="str">
        <f>IF(ISNUMBER(SEARCH("*.unk*",D3304)),"Other Federal Awards",IF(ISERROR(VLOOKUP(D3304,'CFDA Program Titles Table'!A$2:C$2607,3,FALSE)),"",VLOOKUP(D3304,'CFDA Program Titles Table'!A$2:C$2607,3,FALSE)))</f>
        <v/>
      </c>
      <c r="J3304" s="70"/>
      <c r="K3304" s="70"/>
      <c r="L3304" s="2"/>
      <c r="M3304" s="10"/>
      <c r="N3304" s="10"/>
      <c r="S3304" s="106" t="str">
        <f>IFERROR(IF(J3304="Y", "Research And Development Programs Cluster:", VLOOKUP(D3304,'Cluster Info'!$A$2:$B$113,2,FALSE)), "Non Cluster:")</f>
        <v>Non Cluster:</v>
      </c>
      <c r="T3304" s="106">
        <f t="shared" si="255"/>
        <v>0</v>
      </c>
      <c r="U3304" s="106">
        <f t="shared" si="257"/>
        <v>0</v>
      </c>
      <c r="V3304" s="106">
        <f t="shared" si="258"/>
        <v>0</v>
      </c>
      <c r="W3304" s="119">
        <f t="shared" si="256"/>
        <v>0</v>
      </c>
      <c r="X3304" s="106">
        <f t="shared" si="259"/>
        <v>0</v>
      </c>
    </row>
    <row r="3305" spans="1:24" ht="14">
      <c r="A3305" s="198"/>
      <c r="D3305" s="1"/>
      <c r="E3305" s="1"/>
      <c r="F3305" s="187"/>
      <c r="G3305" s="187"/>
      <c r="H3305" s="80" t="str">
        <f>IF(ISERROR(IF(ISERROR(VLOOKUP((LEFT(D3305,2)),'Fed. Agency Identifier Table'!A$2:C$63,3,FALSE)),(VLOOKUP((LEFT(D3305,1)),'Fed. Agency Identifier Table'!A$2:C$63,3,FALSE)),(VLOOKUP((LEFT(D3305,2)),'Fed. Agency Identifier Table'!A$2:C$63,3,FALSE)))),"",(IF(ISERROR(VLOOKUP((LEFT(D3305,2)),'Fed. Agency Identifier Table'!A$2:C$63,3,FALSE)),(VLOOKUP((LEFT(D3305,1)),'Fed. Agency Identifier Table'!A$2:C$63,3,FALSE)),(VLOOKUP((LEFT(D3305,2)),'Fed. Agency Identifier Table'!A$2:C$63,3,FALSE)))))</f>
        <v/>
      </c>
      <c r="I3305" s="150" t="str">
        <f>IF(ISNUMBER(SEARCH("*.unk*",D3305)),"Other Federal Awards",IF(ISERROR(VLOOKUP(D3305,'CFDA Program Titles Table'!A$2:C$2607,3,FALSE)),"",VLOOKUP(D3305,'CFDA Program Titles Table'!A$2:C$2607,3,FALSE)))</f>
        <v/>
      </c>
      <c r="J3305" s="70"/>
      <c r="K3305" s="70"/>
      <c r="L3305" s="2"/>
      <c r="M3305" s="10"/>
      <c r="N3305" s="10"/>
      <c r="S3305" s="106" t="str">
        <f>IFERROR(IF(J3305="Y", "Research And Development Programs Cluster:", VLOOKUP(D3305,'Cluster Info'!$A$2:$B$113,2,FALSE)), "Non Cluster:")</f>
        <v>Non Cluster:</v>
      </c>
      <c r="T3305" s="106">
        <f t="shared" si="255"/>
        <v>0</v>
      </c>
      <c r="U3305" s="106">
        <f t="shared" si="257"/>
        <v>0</v>
      </c>
      <c r="V3305" s="106">
        <f t="shared" si="258"/>
        <v>0</v>
      </c>
      <c r="W3305" s="119">
        <f t="shared" si="256"/>
        <v>0</v>
      </c>
      <c r="X3305" s="106">
        <f t="shared" si="259"/>
        <v>0</v>
      </c>
    </row>
    <row r="3306" spans="1:24" ht="14">
      <c r="A3306" s="198"/>
      <c r="D3306" s="1"/>
      <c r="E3306" s="1"/>
      <c r="F3306" s="187"/>
      <c r="G3306" s="187"/>
      <c r="H3306" s="80" t="str">
        <f>IF(ISERROR(IF(ISERROR(VLOOKUP((LEFT(D3306,2)),'Fed. Agency Identifier Table'!A$2:C$63,3,FALSE)),(VLOOKUP((LEFT(D3306,1)),'Fed. Agency Identifier Table'!A$2:C$63,3,FALSE)),(VLOOKUP((LEFT(D3306,2)),'Fed. Agency Identifier Table'!A$2:C$63,3,FALSE)))),"",(IF(ISERROR(VLOOKUP((LEFT(D3306,2)),'Fed. Agency Identifier Table'!A$2:C$63,3,FALSE)),(VLOOKUP((LEFT(D3306,1)),'Fed. Agency Identifier Table'!A$2:C$63,3,FALSE)),(VLOOKUP((LEFT(D3306,2)),'Fed. Agency Identifier Table'!A$2:C$63,3,FALSE)))))</f>
        <v/>
      </c>
      <c r="I3306" s="150" t="str">
        <f>IF(ISNUMBER(SEARCH("*.unk*",D3306)),"Other Federal Awards",IF(ISERROR(VLOOKUP(D3306,'CFDA Program Titles Table'!A$2:C$2607,3,FALSE)),"",VLOOKUP(D3306,'CFDA Program Titles Table'!A$2:C$2607,3,FALSE)))</f>
        <v/>
      </c>
      <c r="J3306" s="70"/>
      <c r="K3306" s="70"/>
      <c r="L3306" s="2"/>
      <c r="M3306" s="10"/>
      <c r="N3306" s="10"/>
      <c r="S3306" s="106" t="str">
        <f>IFERROR(IF(J3306="Y", "Research And Development Programs Cluster:", VLOOKUP(D3306,'Cluster Info'!$A$2:$B$113,2,FALSE)), "Non Cluster:")</f>
        <v>Non Cluster:</v>
      </c>
      <c r="T3306" s="106">
        <f t="shared" si="255"/>
        <v>0</v>
      </c>
      <c r="U3306" s="106">
        <f t="shared" si="257"/>
        <v>0</v>
      </c>
      <c r="V3306" s="106">
        <f t="shared" si="258"/>
        <v>0</v>
      </c>
      <c r="W3306" s="119">
        <f t="shared" si="256"/>
        <v>0</v>
      </c>
      <c r="X3306" s="106">
        <f t="shared" si="259"/>
        <v>0</v>
      </c>
    </row>
    <row r="3307" spans="1:24" ht="14">
      <c r="A3307" s="198"/>
      <c r="D3307" s="1"/>
      <c r="E3307" s="1"/>
      <c r="F3307" s="187"/>
      <c r="G3307" s="187"/>
      <c r="H3307" s="80" t="str">
        <f>IF(ISERROR(IF(ISERROR(VLOOKUP((LEFT(D3307,2)),'Fed. Agency Identifier Table'!A$2:C$63,3,FALSE)),(VLOOKUP((LEFT(D3307,1)),'Fed. Agency Identifier Table'!A$2:C$63,3,FALSE)),(VLOOKUP((LEFT(D3307,2)),'Fed. Agency Identifier Table'!A$2:C$63,3,FALSE)))),"",(IF(ISERROR(VLOOKUP((LEFT(D3307,2)),'Fed. Agency Identifier Table'!A$2:C$63,3,FALSE)),(VLOOKUP((LEFT(D3307,1)),'Fed. Agency Identifier Table'!A$2:C$63,3,FALSE)),(VLOOKUP((LEFT(D3307,2)),'Fed. Agency Identifier Table'!A$2:C$63,3,FALSE)))))</f>
        <v/>
      </c>
      <c r="I3307" s="150" t="str">
        <f>IF(ISNUMBER(SEARCH("*.unk*",D3307)),"Other Federal Awards",IF(ISERROR(VLOOKUP(D3307,'CFDA Program Titles Table'!A$2:C$2607,3,FALSE)),"",VLOOKUP(D3307,'CFDA Program Titles Table'!A$2:C$2607,3,FALSE)))</f>
        <v/>
      </c>
      <c r="J3307" s="70"/>
      <c r="K3307" s="70"/>
      <c r="L3307" s="2"/>
      <c r="M3307" s="10"/>
      <c r="N3307" s="10"/>
      <c r="S3307" s="106" t="str">
        <f>IFERROR(IF(J3307="Y", "Research And Development Programs Cluster:", VLOOKUP(D3307,'Cluster Info'!$A$2:$B$113,2,FALSE)), "Non Cluster:")</f>
        <v>Non Cluster:</v>
      </c>
      <c r="T3307" s="106">
        <f t="shared" si="255"/>
        <v>0</v>
      </c>
      <c r="U3307" s="106">
        <f t="shared" si="257"/>
        <v>0</v>
      </c>
      <c r="V3307" s="106">
        <f t="shared" si="258"/>
        <v>0</v>
      </c>
      <c r="W3307" s="119">
        <f t="shared" si="256"/>
        <v>0</v>
      </c>
      <c r="X3307" s="106">
        <f t="shared" si="259"/>
        <v>0</v>
      </c>
    </row>
    <row r="3308" spans="1:24" ht="14">
      <c r="A3308" s="198"/>
      <c r="D3308" s="1"/>
      <c r="E3308" s="1"/>
      <c r="F3308" s="187"/>
      <c r="G3308" s="187"/>
      <c r="H3308" s="80" t="str">
        <f>IF(ISERROR(IF(ISERROR(VLOOKUP((LEFT(D3308,2)),'Fed. Agency Identifier Table'!A$2:C$63,3,FALSE)),(VLOOKUP((LEFT(D3308,1)),'Fed. Agency Identifier Table'!A$2:C$63,3,FALSE)),(VLOOKUP((LEFT(D3308,2)),'Fed. Agency Identifier Table'!A$2:C$63,3,FALSE)))),"",(IF(ISERROR(VLOOKUP((LEFT(D3308,2)),'Fed. Agency Identifier Table'!A$2:C$63,3,FALSE)),(VLOOKUP((LEFT(D3308,1)),'Fed. Agency Identifier Table'!A$2:C$63,3,FALSE)),(VLOOKUP((LEFT(D3308,2)),'Fed. Agency Identifier Table'!A$2:C$63,3,FALSE)))))</f>
        <v/>
      </c>
      <c r="I3308" s="150" t="str">
        <f>IF(ISNUMBER(SEARCH("*.unk*",D3308)),"Other Federal Awards",IF(ISERROR(VLOOKUP(D3308,'CFDA Program Titles Table'!A$2:C$2607,3,FALSE)),"",VLOOKUP(D3308,'CFDA Program Titles Table'!A$2:C$2607,3,FALSE)))</f>
        <v/>
      </c>
      <c r="J3308" s="70"/>
      <c r="K3308" s="70"/>
      <c r="L3308" s="2"/>
      <c r="M3308" s="10"/>
      <c r="N3308" s="10"/>
      <c r="S3308" s="106" t="str">
        <f>IFERROR(IF(J3308="Y", "Research And Development Programs Cluster:", VLOOKUP(D3308,'Cluster Info'!$A$2:$B$113,2,FALSE)), "Non Cluster:")</f>
        <v>Non Cluster:</v>
      </c>
      <c r="T3308" s="106">
        <f t="shared" si="255"/>
        <v>0</v>
      </c>
      <c r="U3308" s="106">
        <f t="shared" si="257"/>
        <v>0</v>
      </c>
      <c r="V3308" s="106">
        <f t="shared" si="258"/>
        <v>0</v>
      </c>
      <c r="W3308" s="119">
        <f t="shared" si="256"/>
        <v>0</v>
      </c>
      <c r="X3308" s="106">
        <f t="shared" si="259"/>
        <v>0</v>
      </c>
    </row>
    <row r="3309" spans="1:24" ht="14">
      <c r="A3309" s="198"/>
      <c r="D3309" s="1"/>
      <c r="E3309" s="1"/>
      <c r="F3309" s="187"/>
      <c r="G3309" s="187"/>
      <c r="H3309" s="80" t="str">
        <f>IF(ISERROR(IF(ISERROR(VLOOKUP((LEFT(D3309,2)),'Fed. Agency Identifier Table'!A$2:C$63,3,FALSE)),(VLOOKUP((LEFT(D3309,1)),'Fed. Agency Identifier Table'!A$2:C$63,3,FALSE)),(VLOOKUP((LEFT(D3309,2)),'Fed. Agency Identifier Table'!A$2:C$63,3,FALSE)))),"",(IF(ISERROR(VLOOKUP((LEFT(D3309,2)),'Fed. Agency Identifier Table'!A$2:C$63,3,FALSE)),(VLOOKUP((LEFT(D3309,1)),'Fed. Agency Identifier Table'!A$2:C$63,3,FALSE)),(VLOOKUP((LEFT(D3309,2)),'Fed. Agency Identifier Table'!A$2:C$63,3,FALSE)))))</f>
        <v/>
      </c>
      <c r="I3309" s="150" t="str">
        <f>IF(ISNUMBER(SEARCH("*.unk*",D3309)),"Other Federal Awards",IF(ISERROR(VLOOKUP(D3309,'CFDA Program Titles Table'!A$2:C$2607,3,FALSE)),"",VLOOKUP(D3309,'CFDA Program Titles Table'!A$2:C$2607,3,FALSE)))</f>
        <v/>
      </c>
      <c r="J3309" s="70"/>
      <c r="K3309" s="70"/>
      <c r="L3309" s="2"/>
      <c r="M3309" s="10"/>
      <c r="N3309" s="10"/>
      <c r="S3309" s="106" t="str">
        <f>IFERROR(IF(J3309="Y", "Research And Development Programs Cluster:", VLOOKUP(D3309,'Cluster Info'!$A$2:$B$113,2,FALSE)), "Non Cluster:")</f>
        <v>Non Cluster:</v>
      </c>
      <c r="T3309" s="106">
        <f t="shared" si="255"/>
        <v>0</v>
      </c>
      <c r="U3309" s="106">
        <f t="shared" si="257"/>
        <v>0</v>
      </c>
      <c r="V3309" s="106">
        <f t="shared" si="258"/>
        <v>0</v>
      </c>
      <c r="W3309" s="119">
        <f t="shared" si="256"/>
        <v>0</v>
      </c>
      <c r="X3309" s="106">
        <f t="shared" si="259"/>
        <v>0</v>
      </c>
    </row>
    <row r="3310" spans="1:24" ht="14">
      <c r="A3310" s="198"/>
      <c r="D3310" s="1"/>
      <c r="E3310" s="1"/>
      <c r="F3310" s="187"/>
      <c r="G3310" s="187"/>
      <c r="H3310" s="80" t="str">
        <f>IF(ISERROR(IF(ISERROR(VLOOKUP((LEFT(D3310,2)),'Fed. Agency Identifier Table'!A$2:C$63,3,FALSE)),(VLOOKUP((LEFT(D3310,1)),'Fed. Agency Identifier Table'!A$2:C$63,3,FALSE)),(VLOOKUP((LEFT(D3310,2)),'Fed. Agency Identifier Table'!A$2:C$63,3,FALSE)))),"",(IF(ISERROR(VLOOKUP((LEFT(D3310,2)),'Fed. Agency Identifier Table'!A$2:C$63,3,FALSE)),(VLOOKUP((LEFT(D3310,1)),'Fed. Agency Identifier Table'!A$2:C$63,3,FALSE)),(VLOOKUP((LEFT(D3310,2)),'Fed. Agency Identifier Table'!A$2:C$63,3,FALSE)))))</f>
        <v/>
      </c>
      <c r="I3310" s="150" t="str">
        <f>IF(ISNUMBER(SEARCH("*.unk*",D3310)),"Other Federal Awards",IF(ISERROR(VLOOKUP(D3310,'CFDA Program Titles Table'!A$2:C$2607,3,FALSE)),"",VLOOKUP(D3310,'CFDA Program Titles Table'!A$2:C$2607,3,FALSE)))</f>
        <v/>
      </c>
      <c r="J3310" s="70"/>
      <c r="K3310" s="70"/>
      <c r="L3310" s="2"/>
      <c r="M3310" s="10"/>
      <c r="N3310" s="10"/>
      <c r="S3310" s="106" t="str">
        <f>IFERROR(IF(J3310="Y", "Research And Development Programs Cluster:", VLOOKUP(D3310,'Cluster Info'!$A$2:$B$113,2,FALSE)), "Non Cluster:")</f>
        <v>Non Cluster:</v>
      </c>
      <c r="T3310" s="106">
        <f t="shared" si="255"/>
        <v>0</v>
      </c>
      <c r="U3310" s="106">
        <f t="shared" si="257"/>
        <v>0</v>
      </c>
      <c r="V3310" s="106">
        <f t="shared" si="258"/>
        <v>0</v>
      </c>
      <c r="W3310" s="119">
        <f t="shared" si="256"/>
        <v>0</v>
      </c>
      <c r="X3310" s="106">
        <f t="shared" si="259"/>
        <v>0</v>
      </c>
    </row>
    <row r="3311" spans="1:24" ht="14">
      <c r="A3311" s="198"/>
      <c r="D3311" s="1"/>
      <c r="E3311" s="1"/>
      <c r="F3311" s="187"/>
      <c r="G3311" s="187"/>
      <c r="H3311" s="80" t="str">
        <f>IF(ISERROR(IF(ISERROR(VLOOKUP((LEFT(D3311,2)),'Fed. Agency Identifier Table'!A$2:C$63,3,FALSE)),(VLOOKUP((LEFT(D3311,1)),'Fed. Agency Identifier Table'!A$2:C$63,3,FALSE)),(VLOOKUP((LEFT(D3311,2)),'Fed. Agency Identifier Table'!A$2:C$63,3,FALSE)))),"",(IF(ISERROR(VLOOKUP((LEFT(D3311,2)),'Fed. Agency Identifier Table'!A$2:C$63,3,FALSE)),(VLOOKUP((LEFT(D3311,1)),'Fed. Agency Identifier Table'!A$2:C$63,3,FALSE)),(VLOOKUP((LEFT(D3311,2)),'Fed. Agency Identifier Table'!A$2:C$63,3,FALSE)))))</f>
        <v/>
      </c>
      <c r="I3311" s="150" t="str">
        <f>IF(ISNUMBER(SEARCH("*.unk*",D3311)),"Other Federal Awards",IF(ISERROR(VLOOKUP(D3311,'CFDA Program Titles Table'!A$2:C$2607,3,FALSE)),"",VLOOKUP(D3311,'CFDA Program Titles Table'!A$2:C$2607,3,FALSE)))</f>
        <v/>
      </c>
      <c r="J3311" s="70"/>
      <c r="K3311" s="70"/>
      <c r="L3311" s="2"/>
      <c r="M3311" s="10"/>
      <c r="N3311" s="10"/>
      <c r="S3311" s="106" t="str">
        <f>IFERROR(IF(J3311="Y", "Research And Development Programs Cluster:", VLOOKUP(D3311,'Cluster Info'!$A$2:$B$113,2,FALSE)), "Non Cluster:")</f>
        <v>Non Cluster:</v>
      </c>
      <c r="T3311" s="106">
        <f t="shared" si="255"/>
        <v>0</v>
      </c>
      <c r="U3311" s="106">
        <f t="shared" si="257"/>
        <v>0</v>
      </c>
      <c r="V3311" s="106">
        <f t="shared" si="258"/>
        <v>0</v>
      </c>
      <c r="W3311" s="119">
        <f t="shared" si="256"/>
        <v>0</v>
      </c>
      <c r="X3311" s="106">
        <f t="shared" si="259"/>
        <v>0</v>
      </c>
    </row>
    <row r="3312" spans="1:24" ht="14">
      <c r="A3312" s="198"/>
      <c r="D3312" s="1"/>
      <c r="E3312" s="1"/>
      <c r="F3312" s="187"/>
      <c r="G3312" s="187"/>
      <c r="H3312" s="80" t="str">
        <f>IF(ISERROR(IF(ISERROR(VLOOKUP((LEFT(D3312,2)),'Fed. Agency Identifier Table'!A$2:C$63,3,FALSE)),(VLOOKUP((LEFT(D3312,1)),'Fed. Agency Identifier Table'!A$2:C$63,3,FALSE)),(VLOOKUP((LEFT(D3312,2)),'Fed. Agency Identifier Table'!A$2:C$63,3,FALSE)))),"",(IF(ISERROR(VLOOKUP((LEFT(D3312,2)),'Fed. Agency Identifier Table'!A$2:C$63,3,FALSE)),(VLOOKUP((LEFT(D3312,1)),'Fed. Agency Identifier Table'!A$2:C$63,3,FALSE)),(VLOOKUP((LEFT(D3312,2)),'Fed. Agency Identifier Table'!A$2:C$63,3,FALSE)))))</f>
        <v/>
      </c>
      <c r="I3312" s="150" t="str">
        <f>IF(ISNUMBER(SEARCH("*.unk*",D3312)),"Other Federal Awards",IF(ISERROR(VLOOKUP(D3312,'CFDA Program Titles Table'!A$2:C$2607,3,FALSE)),"",VLOOKUP(D3312,'CFDA Program Titles Table'!A$2:C$2607,3,FALSE)))</f>
        <v/>
      </c>
      <c r="J3312" s="70"/>
      <c r="K3312" s="70"/>
      <c r="L3312" s="2"/>
      <c r="M3312" s="10"/>
      <c r="N3312" s="10"/>
      <c r="S3312" s="106" t="str">
        <f>IFERROR(IF(J3312="Y", "Research And Development Programs Cluster:", VLOOKUP(D3312,'Cluster Info'!$A$2:$B$113,2,FALSE)), "Non Cluster:")</f>
        <v>Non Cluster:</v>
      </c>
      <c r="T3312" s="106">
        <f t="shared" si="255"/>
        <v>0</v>
      </c>
      <c r="U3312" s="106">
        <f t="shared" si="257"/>
        <v>0</v>
      </c>
      <c r="V3312" s="106">
        <f t="shared" si="258"/>
        <v>0</v>
      </c>
      <c r="W3312" s="119">
        <f t="shared" si="256"/>
        <v>0</v>
      </c>
      <c r="X3312" s="106">
        <f t="shared" si="259"/>
        <v>0</v>
      </c>
    </row>
    <row r="3313" spans="1:24" ht="14">
      <c r="A3313" s="198"/>
      <c r="D3313" s="1"/>
      <c r="E3313" s="1"/>
      <c r="F3313" s="187"/>
      <c r="G3313" s="187"/>
      <c r="H3313" s="80" t="str">
        <f>IF(ISERROR(IF(ISERROR(VLOOKUP((LEFT(D3313,2)),'Fed. Agency Identifier Table'!A$2:C$63,3,FALSE)),(VLOOKUP((LEFT(D3313,1)),'Fed. Agency Identifier Table'!A$2:C$63,3,FALSE)),(VLOOKUP((LEFT(D3313,2)),'Fed. Agency Identifier Table'!A$2:C$63,3,FALSE)))),"",(IF(ISERROR(VLOOKUP((LEFT(D3313,2)),'Fed. Agency Identifier Table'!A$2:C$63,3,FALSE)),(VLOOKUP((LEFT(D3313,1)),'Fed. Agency Identifier Table'!A$2:C$63,3,FALSE)),(VLOOKUP((LEFT(D3313,2)),'Fed. Agency Identifier Table'!A$2:C$63,3,FALSE)))))</f>
        <v/>
      </c>
      <c r="I3313" s="150" t="str">
        <f>IF(ISNUMBER(SEARCH("*.unk*",D3313)),"Other Federal Awards",IF(ISERROR(VLOOKUP(D3313,'CFDA Program Titles Table'!A$2:C$2607,3,FALSE)),"",VLOOKUP(D3313,'CFDA Program Titles Table'!A$2:C$2607,3,FALSE)))</f>
        <v/>
      </c>
      <c r="J3313" s="70"/>
      <c r="K3313" s="70"/>
      <c r="L3313" s="2"/>
      <c r="M3313" s="10"/>
      <c r="N3313" s="10"/>
      <c r="S3313" s="106" t="str">
        <f>IFERROR(IF(J3313="Y", "Research And Development Programs Cluster:", VLOOKUP(D3313,'Cluster Info'!$A$2:$B$113,2,FALSE)), "Non Cluster:")</f>
        <v>Non Cluster:</v>
      </c>
      <c r="T3313" s="106">
        <f t="shared" si="255"/>
        <v>0</v>
      </c>
      <c r="U3313" s="106">
        <f t="shared" si="257"/>
        <v>0</v>
      </c>
      <c r="V3313" s="106">
        <f t="shared" si="258"/>
        <v>0</v>
      </c>
      <c r="W3313" s="119">
        <f t="shared" si="256"/>
        <v>0</v>
      </c>
      <c r="X3313" s="106">
        <f t="shared" si="259"/>
        <v>0</v>
      </c>
    </row>
    <row r="3314" spans="1:24" ht="14">
      <c r="A3314" s="198"/>
      <c r="D3314" s="1"/>
      <c r="E3314" s="1"/>
      <c r="F3314" s="187"/>
      <c r="G3314" s="187"/>
      <c r="H3314" s="80" t="str">
        <f>IF(ISERROR(IF(ISERROR(VLOOKUP((LEFT(D3314,2)),'Fed. Agency Identifier Table'!A$2:C$63,3,FALSE)),(VLOOKUP((LEFT(D3314,1)),'Fed. Agency Identifier Table'!A$2:C$63,3,FALSE)),(VLOOKUP((LEFT(D3314,2)),'Fed. Agency Identifier Table'!A$2:C$63,3,FALSE)))),"",(IF(ISERROR(VLOOKUP((LEFT(D3314,2)),'Fed. Agency Identifier Table'!A$2:C$63,3,FALSE)),(VLOOKUP((LEFT(D3314,1)),'Fed. Agency Identifier Table'!A$2:C$63,3,FALSE)),(VLOOKUP((LEFT(D3314,2)),'Fed. Agency Identifier Table'!A$2:C$63,3,FALSE)))))</f>
        <v/>
      </c>
      <c r="I3314" s="150" t="str">
        <f>IF(ISNUMBER(SEARCH("*.unk*",D3314)),"Other Federal Awards",IF(ISERROR(VLOOKUP(D3314,'CFDA Program Titles Table'!A$2:C$2607,3,FALSE)),"",VLOOKUP(D3314,'CFDA Program Titles Table'!A$2:C$2607,3,FALSE)))</f>
        <v/>
      </c>
      <c r="J3314" s="70"/>
      <c r="K3314" s="70"/>
      <c r="L3314" s="2"/>
      <c r="M3314" s="10"/>
      <c r="N3314" s="10"/>
      <c r="S3314" s="106" t="str">
        <f>IFERROR(IF(J3314="Y", "Research And Development Programs Cluster:", VLOOKUP(D3314,'Cluster Info'!$A$2:$B$113,2,FALSE)), "Non Cluster:")</f>
        <v>Non Cluster:</v>
      </c>
      <c r="T3314" s="106">
        <f t="shared" si="255"/>
        <v>0</v>
      </c>
      <c r="U3314" s="106">
        <f t="shared" si="257"/>
        <v>0</v>
      </c>
      <c r="V3314" s="106">
        <f t="shared" si="258"/>
        <v>0</v>
      </c>
      <c r="W3314" s="119">
        <f t="shared" si="256"/>
        <v>0</v>
      </c>
      <c r="X3314" s="106">
        <f t="shared" si="259"/>
        <v>0</v>
      </c>
    </row>
    <row r="3315" spans="1:24" ht="14">
      <c r="A3315" s="198"/>
      <c r="D3315" s="1"/>
      <c r="E3315" s="1"/>
      <c r="F3315" s="187"/>
      <c r="G3315" s="187"/>
      <c r="H3315" s="80" t="str">
        <f>IF(ISERROR(IF(ISERROR(VLOOKUP((LEFT(D3315,2)),'Fed. Agency Identifier Table'!A$2:C$63,3,FALSE)),(VLOOKUP((LEFT(D3315,1)),'Fed. Agency Identifier Table'!A$2:C$63,3,FALSE)),(VLOOKUP((LEFT(D3315,2)),'Fed. Agency Identifier Table'!A$2:C$63,3,FALSE)))),"",(IF(ISERROR(VLOOKUP((LEFT(D3315,2)),'Fed. Agency Identifier Table'!A$2:C$63,3,FALSE)),(VLOOKUP((LEFT(D3315,1)),'Fed. Agency Identifier Table'!A$2:C$63,3,FALSE)),(VLOOKUP((LEFT(D3315,2)),'Fed. Agency Identifier Table'!A$2:C$63,3,FALSE)))))</f>
        <v/>
      </c>
      <c r="I3315" s="150" t="str">
        <f>IF(ISNUMBER(SEARCH("*.unk*",D3315)),"Other Federal Awards",IF(ISERROR(VLOOKUP(D3315,'CFDA Program Titles Table'!A$2:C$2607,3,FALSE)),"",VLOOKUP(D3315,'CFDA Program Titles Table'!A$2:C$2607,3,FALSE)))</f>
        <v/>
      </c>
      <c r="J3315" s="70"/>
      <c r="K3315" s="70"/>
      <c r="L3315" s="2"/>
      <c r="M3315" s="10"/>
      <c r="N3315" s="10"/>
      <c r="S3315" s="106" t="str">
        <f>IFERROR(IF(J3315="Y", "Research And Development Programs Cluster:", VLOOKUP(D3315,'Cluster Info'!$A$2:$B$113,2,FALSE)), "Non Cluster:")</f>
        <v>Non Cluster:</v>
      </c>
      <c r="T3315" s="106">
        <f t="shared" si="255"/>
        <v>0</v>
      </c>
      <c r="U3315" s="106">
        <f t="shared" si="257"/>
        <v>0</v>
      </c>
      <c r="V3315" s="106">
        <f t="shared" si="258"/>
        <v>0</v>
      </c>
      <c r="W3315" s="119">
        <f t="shared" si="256"/>
        <v>0</v>
      </c>
      <c r="X3315" s="106">
        <f t="shared" si="259"/>
        <v>0</v>
      </c>
    </row>
    <row r="3316" spans="1:24" ht="14">
      <c r="A3316" s="198"/>
      <c r="D3316" s="1"/>
      <c r="E3316" s="1"/>
      <c r="F3316" s="187"/>
      <c r="G3316" s="187"/>
      <c r="H3316" s="80" t="str">
        <f>IF(ISERROR(IF(ISERROR(VLOOKUP((LEFT(D3316,2)),'Fed. Agency Identifier Table'!A$2:C$63,3,FALSE)),(VLOOKUP((LEFT(D3316,1)),'Fed. Agency Identifier Table'!A$2:C$63,3,FALSE)),(VLOOKUP((LEFT(D3316,2)),'Fed. Agency Identifier Table'!A$2:C$63,3,FALSE)))),"",(IF(ISERROR(VLOOKUP((LEFT(D3316,2)),'Fed. Agency Identifier Table'!A$2:C$63,3,FALSE)),(VLOOKUP((LEFT(D3316,1)),'Fed. Agency Identifier Table'!A$2:C$63,3,FALSE)),(VLOOKUP((LEFT(D3316,2)),'Fed. Agency Identifier Table'!A$2:C$63,3,FALSE)))))</f>
        <v/>
      </c>
      <c r="I3316" s="150" t="str">
        <f>IF(ISNUMBER(SEARCH("*.unk*",D3316)),"Other Federal Awards",IF(ISERROR(VLOOKUP(D3316,'CFDA Program Titles Table'!A$2:C$2607,3,FALSE)),"",VLOOKUP(D3316,'CFDA Program Titles Table'!A$2:C$2607,3,FALSE)))</f>
        <v/>
      </c>
      <c r="J3316" s="70"/>
      <c r="K3316" s="70"/>
      <c r="L3316" s="2"/>
      <c r="M3316" s="10"/>
      <c r="N3316" s="10"/>
      <c r="S3316" s="106" t="str">
        <f>IFERROR(IF(J3316="Y", "Research And Development Programs Cluster:", VLOOKUP(D3316,'Cluster Info'!$A$2:$B$113,2,FALSE)), "Non Cluster:")</f>
        <v>Non Cluster:</v>
      </c>
      <c r="T3316" s="106">
        <f t="shared" si="255"/>
        <v>0</v>
      </c>
      <c r="U3316" s="106">
        <f t="shared" si="257"/>
        <v>0</v>
      </c>
      <c r="V3316" s="106">
        <f t="shared" si="258"/>
        <v>0</v>
      </c>
      <c r="W3316" s="119">
        <f t="shared" si="256"/>
        <v>0</v>
      </c>
      <c r="X3316" s="106">
        <f t="shared" si="259"/>
        <v>0</v>
      </c>
    </row>
    <row r="3317" spans="1:24" ht="14">
      <c r="A3317" s="198"/>
      <c r="D3317" s="1"/>
      <c r="E3317" s="1"/>
      <c r="F3317" s="187"/>
      <c r="G3317" s="187"/>
      <c r="H3317" s="80" t="str">
        <f>IF(ISERROR(IF(ISERROR(VLOOKUP((LEFT(D3317,2)),'Fed. Agency Identifier Table'!A$2:C$63,3,FALSE)),(VLOOKUP((LEFT(D3317,1)),'Fed. Agency Identifier Table'!A$2:C$63,3,FALSE)),(VLOOKUP((LEFT(D3317,2)),'Fed. Agency Identifier Table'!A$2:C$63,3,FALSE)))),"",(IF(ISERROR(VLOOKUP((LEFT(D3317,2)),'Fed. Agency Identifier Table'!A$2:C$63,3,FALSE)),(VLOOKUP((LEFT(D3317,1)),'Fed. Agency Identifier Table'!A$2:C$63,3,FALSE)),(VLOOKUP((LEFT(D3317,2)),'Fed. Agency Identifier Table'!A$2:C$63,3,FALSE)))))</f>
        <v/>
      </c>
      <c r="I3317" s="150" t="str">
        <f>IF(ISNUMBER(SEARCH("*.unk*",D3317)),"Other Federal Awards",IF(ISERROR(VLOOKUP(D3317,'CFDA Program Titles Table'!A$2:C$2607,3,FALSE)),"",VLOOKUP(D3317,'CFDA Program Titles Table'!A$2:C$2607,3,FALSE)))</f>
        <v/>
      </c>
      <c r="J3317" s="70"/>
      <c r="K3317" s="70"/>
      <c r="L3317" s="2"/>
      <c r="M3317" s="10"/>
      <c r="N3317" s="10"/>
      <c r="S3317" s="106" t="str">
        <f>IFERROR(IF(J3317="Y", "Research And Development Programs Cluster:", VLOOKUP(D3317,'Cluster Info'!$A$2:$B$113,2,FALSE)), "Non Cluster:")</f>
        <v>Non Cluster:</v>
      </c>
      <c r="T3317" s="106">
        <f t="shared" si="255"/>
        <v>0</v>
      </c>
      <c r="U3317" s="106">
        <f t="shared" si="257"/>
        <v>0</v>
      </c>
      <c r="V3317" s="106">
        <f t="shared" si="258"/>
        <v>0</v>
      </c>
      <c r="W3317" s="119">
        <f t="shared" si="256"/>
        <v>0</v>
      </c>
      <c r="X3317" s="106">
        <f t="shared" si="259"/>
        <v>0</v>
      </c>
    </row>
    <row r="3318" spans="1:24" ht="14">
      <c r="A3318" s="198"/>
      <c r="D3318" s="1"/>
      <c r="E3318" s="1"/>
      <c r="F3318" s="187"/>
      <c r="G3318" s="187"/>
      <c r="H3318" s="80" t="str">
        <f>IF(ISERROR(IF(ISERROR(VLOOKUP((LEFT(D3318,2)),'Fed. Agency Identifier Table'!A$2:C$63,3,FALSE)),(VLOOKUP((LEFT(D3318,1)),'Fed. Agency Identifier Table'!A$2:C$63,3,FALSE)),(VLOOKUP((LEFT(D3318,2)),'Fed. Agency Identifier Table'!A$2:C$63,3,FALSE)))),"",(IF(ISERROR(VLOOKUP((LEFT(D3318,2)),'Fed. Agency Identifier Table'!A$2:C$63,3,FALSE)),(VLOOKUP((LEFT(D3318,1)),'Fed. Agency Identifier Table'!A$2:C$63,3,FALSE)),(VLOOKUP((LEFT(D3318,2)),'Fed. Agency Identifier Table'!A$2:C$63,3,FALSE)))))</f>
        <v/>
      </c>
      <c r="I3318" s="150" t="str">
        <f>IF(ISNUMBER(SEARCH("*.unk*",D3318)),"Other Federal Awards",IF(ISERROR(VLOOKUP(D3318,'CFDA Program Titles Table'!A$2:C$2607,3,FALSE)),"",VLOOKUP(D3318,'CFDA Program Titles Table'!A$2:C$2607,3,FALSE)))</f>
        <v/>
      </c>
      <c r="J3318" s="70"/>
      <c r="K3318" s="70"/>
      <c r="L3318" s="2"/>
      <c r="M3318" s="10"/>
      <c r="N3318" s="10"/>
      <c r="S3318" s="106" t="str">
        <f>IFERROR(IF(J3318="Y", "Research And Development Programs Cluster:", VLOOKUP(D3318,'Cluster Info'!$A$2:$B$113,2,FALSE)), "Non Cluster:")</f>
        <v>Non Cluster:</v>
      </c>
      <c r="T3318" s="106">
        <f t="shared" si="255"/>
        <v>0</v>
      </c>
      <c r="U3318" s="106">
        <f t="shared" si="257"/>
        <v>0</v>
      </c>
      <c r="V3318" s="106">
        <f t="shared" si="258"/>
        <v>0</v>
      </c>
      <c r="W3318" s="119">
        <f t="shared" si="256"/>
        <v>0</v>
      </c>
      <c r="X3318" s="106">
        <f t="shared" si="259"/>
        <v>0</v>
      </c>
    </row>
    <row r="3319" spans="1:24" ht="14">
      <c r="A3319" s="198"/>
      <c r="D3319" s="1"/>
      <c r="E3319" s="1"/>
      <c r="F3319" s="187"/>
      <c r="G3319" s="187"/>
      <c r="H3319" s="80" t="str">
        <f>IF(ISERROR(IF(ISERROR(VLOOKUP((LEFT(D3319,2)),'Fed. Agency Identifier Table'!A$2:C$63,3,FALSE)),(VLOOKUP((LEFT(D3319,1)),'Fed. Agency Identifier Table'!A$2:C$63,3,FALSE)),(VLOOKUP((LEFT(D3319,2)),'Fed. Agency Identifier Table'!A$2:C$63,3,FALSE)))),"",(IF(ISERROR(VLOOKUP((LEFT(D3319,2)),'Fed. Agency Identifier Table'!A$2:C$63,3,FALSE)),(VLOOKUP((LEFT(D3319,1)),'Fed. Agency Identifier Table'!A$2:C$63,3,FALSE)),(VLOOKUP((LEFT(D3319,2)),'Fed. Agency Identifier Table'!A$2:C$63,3,FALSE)))))</f>
        <v/>
      </c>
      <c r="I3319" s="150" t="str">
        <f>IF(ISNUMBER(SEARCH("*.unk*",D3319)),"Other Federal Awards",IF(ISERROR(VLOOKUP(D3319,'CFDA Program Titles Table'!A$2:C$2607,3,FALSE)),"",VLOOKUP(D3319,'CFDA Program Titles Table'!A$2:C$2607,3,FALSE)))</f>
        <v/>
      </c>
      <c r="J3319" s="70"/>
      <c r="K3319" s="70"/>
      <c r="L3319" s="2"/>
      <c r="M3319" s="10"/>
      <c r="N3319" s="10"/>
      <c r="S3319" s="106" t="str">
        <f>IFERROR(IF(J3319="Y", "Research And Development Programs Cluster:", VLOOKUP(D3319,'Cluster Info'!$A$2:$B$113,2,FALSE)), "Non Cluster:")</f>
        <v>Non Cluster:</v>
      </c>
      <c r="T3319" s="106">
        <f t="shared" si="255"/>
        <v>0</v>
      </c>
      <c r="U3319" s="106">
        <f t="shared" si="257"/>
        <v>0</v>
      </c>
      <c r="V3319" s="106">
        <f t="shared" si="258"/>
        <v>0</v>
      </c>
      <c r="W3319" s="119">
        <f t="shared" si="256"/>
        <v>0</v>
      </c>
      <c r="X3319" s="106">
        <f t="shared" si="259"/>
        <v>0</v>
      </c>
    </row>
    <row r="3320" spans="1:24" ht="14">
      <c r="A3320" s="198"/>
      <c r="D3320" s="1"/>
      <c r="E3320" s="1"/>
      <c r="F3320" s="187"/>
      <c r="G3320" s="187"/>
      <c r="H3320" s="80" t="str">
        <f>IF(ISERROR(IF(ISERROR(VLOOKUP((LEFT(D3320,2)),'Fed. Agency Identifier Table'!A$2:C$63,3,FALSE)),(VLOOKUP((LEFT(D3320,1)),'Fed. Agency Identifier Table'!A$2:C$63,3,FALSE)),(VLOOKUP((LEFT(D3320,2)),'Fed. Agency Identifier Table'!A$2:C$63,3,FALSE)))),"",(IF(ISERROR(VLOOKUP((LEFT(D3320,2)),'Fed. Agency Identifier Table'!A$2:C$63,3,FALSE)),(VLOOKUP((LEFT(D3320,1)),'Fed. Agency Identifier Table'!A$2:C$63,3,FALSE)),(VLOOKUP((LEFT(D3320,2)),'Fed. Agency Identifier Table'!A$2:C$63,3,FALSE)))))</f>
        <v/>
      </c>
      <c r="I3320" s="150" t="str">
        <f>IF(ISNUMBER(SEARCH("*.unk*",D3320)),"Other Federal Awards",IF(ISERROR(VLOOKUP(D3320,'CFDA Program Titles Table'!A$2:C$2607,3,FALSE)),"",VLOOKUP(D3320,'CFDA Program Titles Table'!A$2:C$2607,3,FALSE)))</f>
        <v/>
      </c>
      <c r="J3320" s="70"/>
      <c r="K3320" s="70"/>
      <c r="L3320" s="2"/>
      <c r="M3320" s="10"/>
      <c r="N3320" s="10"/>
      <c r="S3320" s="106" t="str">
        <f>IFERROR(IF(J3320="Y", "Research And Development Programs Cluster:", VLOOKUP(D3320,'Cluster Info'!$A$2:$B$113,2,FALSE)), "Non Cluster:")</f>
        <v>Non Cluster:</v>
      </c>
      <c r="T3320" s="106">
        <f t="shared" si="255"/>
        <v>0</v>
      </c>
      <c r="U3320" s="106">
        <f t="shared" si="257"/>
        <v>0</v>
      </c>
      <c r="V3320" s="106">
        <f t="shared" si="258"/>
        <v>0</v>
      </c>
      <c r="W3320" s="119">
        <f t="shared" si="256"/>
        <v>0</v>
      </c>
      <c r="X3320" s="106">
        <f t="shared" si="259"/>
        <v>0</v>
      </c>
    </row>
    <row r="3321" spans="1:24" ht="14">
      <c r="A3321" s="198"/>
      <c r="D3321" s="1"/>
      <c r="E3321" s="1"/>
      <c r="F3321" s="187"/>
      <c r="G3321" s="187"/>
      <c r="H3321" s="80" t="str">
        <f>IF(ISERROR(IF(ISERROR(VLOOKUP((LEFT(D3321,2)),'Fed. Agency Identifier Table'!A$2:C$63,3,FALSE)),(VLOOKUP((LEFT(D3321,1)),'Fed. Agency Identifier Table'!A$2:C$63,3,FALSE)),(VLOOKUP((LEFT(D3321,2)),'Fed. Agency Identifier Table'!A$2:C$63,3,FALSE)))),"",(IF(ISERROR(VLOOKUP((LEFT(D3321,2)),'Fed. Agency Identifier Table'!A$2:C$63,3,FALSE)),(VLOOKUP((LEFT(D3321,1)),'Fed. Agency Identifier Table'!A$2:C$63,3,FALSE)),(VLOOKUP((LEFT(D3321,2)),'Fed. Agency Identifier Table'!A$2:C$63,3,FALSE)))))</f>
        <v/>
      </c>
      <c r="I3321" s="150" t="str">
        <f>IF(ISNUMBER(SEARCH("*.unk*",D3321)),"Other Federal Awards",IF(ISERROR(VLOOKUP(D3321,'CFDA Program Titles Table'!A$2:C$2607,3,FALSE)),"",VLOOKUP(D3321,'CFDA Program Titles Table'!A$2:C$2607,3,FALSE)))</f>
        <v/>
      </c>
      <c r="J3321" s="70"/>
      <c r="K3321" s="70"/>
      <c r="L3321" s="2"/>
      <c r="M3321" s="10"/>
      <c r="N3321" s="10"/>
      <c r="S3321" s="106" t="str">
        <f>IFERROR(IF(J3321="Y", "Research And Development Programs Cluster:", VLOOKUP(D3321,'Cluster Info'!$A$2:$B$113,2,FALSE)), "Non Cluster:")</f>
        <v>Non Cluster:</v>
      </c>
      <c r="T3321" s="106">
        <f t="shared" si="255"/>
        <v>0</v>
      </c>
      <c r="U3321" s="106">
        <f t="shared" si="257"/>
        <v>0</v>
      </c>
      <c r="V3321" s="106">
        <f t="shared" si="258"/>
        <v>0</v>
      </c>
      <c r="W3321" s="119">
        <f t="shared" si="256"/>
        <v>0</v>
      </c>
      <c r="X3321" s="106">
        <f t="shared" si="259"/>
        <v>0</v>
      </c>
    </row>
    <row r="3322" spans="1:24" ht="14">
      <c r="A3322" s="198"/>
      <c r="D3322" s="1"/>
      <c r="E3322" s="1"/>
      <c r="F3322" s="187"/>
      <c r="G3322" s="187"/>
      <c r="H3322" s="80" t="str">
        <f>IF(ISERROR(IF(ISERROR(VLOOKUP((LEFT(D3322,2)),'Fed. Agency Identifier Table'!A$2:C$63,3,FALSE)),(VLOOKUP((LEFT(D3322,1)),'Fed. Agency Identifier Table'!A$2:C$63,3,FALSE)),(VLOOKUP((LEFT(D3322,2)),'Fed. Agency Identifier Table'!A$2:C$63,3,FALSE)))),"",(IF(ISERROR(VLOOKUP((LEFT(D3322,2)),'Fed. Agency Identifier Table'!A$2:C$63,3,FALSE)),(VLOOKUP((LEFT(D3322,1)),'Fed. Agency Identifier Table'!A$2:C$63,3,FALSE)),(VLOOKUP((LEFT(D3322,2)),'Fed. Agency Identifier Table'!A$2:C$63,3,FALSE)))))</f>
        <v/>
      </c>
      <c r="I3322" s="150" t="str">
        <f>IF(ISNUMBER(SEARCH("*.unk*",D3322)),"Other Federal Awards",IF(ISERROR(VLOOKUP(D3322,'CFDA Program Titles Table'!A$2:C$2607,3,FALSE)),"",VLOOKUP(D3322,'CFDA Program Titles Table'!A$2:C$2607,3,FALSE)))</f>
        <v/>
      </c>
      <c r="J3322" s="70"/>
      <c r="K3322" s="70"/>
      <c r="L3322" s="2"/>
      <c r="M3322" s="10"/>
      <c r="N3322" s="10"/>
      <c r="S3322" s="106" t="str">
        <f>IFERROR(IF(J3322="Y", "Research And Development Programs Cluster:", VLOOKUP(D3322,'Cluster Info'!$A$2:$B$113,2,FALSE)), "Non Cluster:")</f>
        <v>Non Cluster:</v>
      </c>
      <c r="T3322" s="106">
        <f t="shared" si="255"/>
        <v>0</v>
      </c>
      <c r="U3322" s="106">
        <f t="shared" si="257"/>
        <v>0</v>
      </c>
      <c r="V3322" s="106">
        <f t="shared" si="258"/>
        <v>0</v>
      </c>
      <c r="W3322" s="119">
        <f t="shared" si="256"/>
        <v>0</v>
      </c>
      <c r="X3322" s="106">
        <f t="shared" si="259"/>
        <v>0</v>
      </c>
    </row>
    <row r="3323" spans="1:24" ht="14">
      <c r="A3323" s="198"/>
      <c r="D3323" s="1"/>
      <c r="E3323" s="1"/>
      <c r="F3323" s="187"/>
      <c r="G3323" s="187"/>
      <c r="H3323" s="80" t="str">
        <f>IF(ISERROR(IF(ISERROR(VLOOKUP((LEFT(D3323,2)),'Fed. Agency Identifier Table'!A$2:C$63,3,FALSE)),(VLOOKUP((LEFT(D3323,1)),'Fed. Agency Identifier Table'!A$2:C$63,3,FALSE)),(VLOOKUP((LEFT(D3323,2)),'Fed. Agency Identifier Table'!A$2:C$63,3,FALSE)))),"",(IF(ISERROR(VLOOKUP((LEFT(D3323,2)),'Fed. Agency Identifier Table'!A$2:C$63,3,FALSE)),(VLOOKUP((LEFT(D3323,1)),'Fed. Agency Identifier Table'!A$2:C$63,3,FALSE)),(VLOOKUP((LEFT(D3323,2)),'Fed. Agency Identifier Table'!A$2:C$63,3,FALSE)))))</f>
        <v/>
      </c>
      <c r="I3323" s="150" t="str">
        <f>IF(ISNUMBER(SEARCH("*.unk*",D3323)),"Other Federal Awards",IF(ISERROR(VLOOKUP(D3323,'CFDA Program Titles Table'!A$2:C$2607,3,FALSE)),"",VLOOKUP(D3323,'CFDA Program Titles Table'!A$2:C$2607,3,FALSE)))</f>
        <v/>
      </c>
      <c r="J3323" s="70"/>
      <c r="K3323" s="70"/>
      <c r="L3323" s="2"/>
      <c r="M3323" s="10"/>
      <c r="N3323" s="10"/>
      <c r="S3323" s="106" t="str">
        <f>IFERROR(IF(J3323="Y", "Research And Development Programs Cluster:", VLOOKUP(D3323,'Cluster Info'!$A$2:$B$113,2,FALSE)), "Non Cluster:")</f>
        <v>Non Cluster:</v>
      </c>
      <c r="T3323" s="106">
        <f t="shared" si="255"/>
        <v>0</v>
      </c>
      <c r="U3323" s="106">
        <f t="shared" si="257"/>
        <v>0</v>
      </c>
      <c r="V3323" s="106">
        <f t="shared" si="258"/>
        <v>0</v>
      </c>
      <c r="W3323" s="119">
        <f t="shared" si="256"/>
        <v>0</v>
      </c>
      <c r="X3323" s="106">
        <f t="shared" si="259"/>
        <v>0</v>
      </c>
    </row>
    <row r="3324" spans="1:24" ht="14">
      <c r="A3324" s="198"/>
      <c r="D3324" s="1"/>
      <c r="E3324" s="1"/>
      <c r="F3324" s="187"/>
      <c r="G3324" s="187"/>
      <c r="H3324" s="80" t="str">
        <f>IF(ISERROR(IF(ISERROR(VLOOKUP((LEFT(D3324,2)),'Fed. Agency Identifier Table'!A$2:C$63,3,FALSE)),(VLOOKUP((LEFT(D3324,1)),'Fed. Agency Identifier Table'!A$2:C$63,3,FALSE)),(VLOOKUP((LEFT(D3324,2)),'Fed. Agency Identifier Table'!A$2:C$63,3,FALSE)))),"",(IF(ISERROR(VLOOKUP((LEFT(D3324,2)),'Fed. Agency Identifier Table'!A$2:C$63,3,FALSE)),(VLOOKUP((LEFT(D3324,1)),'Fed. Agency Identifier Table'!A$2:C$63,3,FALSE)),(VLOOKUP((LEFT(D3324,2)),'Fed. Agency Identifier Table'!A$2:C$63,3,FALSE)))))</f>
        <v/>
      </c>
      <c r="I3324" s="150" t="str">
        <f>IF(ISNUMBER(SEARCH("*.unk*",D3324)),"Other Federal Awards",IF(ISERROR(VLOOKUP(D3324,'CFDA Program Titles Table'!A$2:C$2607,3,FALSE)),"",VLOOKUP(D3324,'CFDA Program Titles Table'!A$2:C$2607,3,FALSE)))</f>
        <v/>
      </c>
      <c r="J3324" s="70"/>
      <c r="K3324" s="70"/>
      <c r="L3324" s="2"/>
      <c r="M3324" s="10"/>
      <c r="N3324" s="10"/>
      <c r="S3324" s="106" t="str">
        <f>IFERROR(IF(J3324="Y", "Research And Development Programs Cluster:", VLOOKUP(D3324,'Cluster Info'!$A$2:$B$113,2,FALSE)), "Non Cluster:")</f>
        <v>Non Cluster:</v>
      </c>
      <c r="T3324" s="106">
        <f t="shared" si="255"/>
        <v>0</v>
      </c>
      <c r="U3324" s="106">
        <f t="shared" si="257"/>
        <v>0</v>
      </c>
      <c r="V3324" s="106">
        <f t="shared" si="258"/>
        <v>0</v>
      </c>
      <c r="W3324" s="119">
        <f t="shared" si="256"/>
        <v>0</v>
      </c>
      <c r="X3324" s="106">
        <f t="shared" si="259"/>
        <v>0</v>
      </c>
    </row>
    <row r="3325" spans="1:24" ht="14">
      <c r="A3325" s="198"/>
      <c r="D3325" s="1"/>
      <c r="E3325" s="1"/>
      <c r="F3325" s="187"/>
      <c r="G3325" s="187"/>
      <c r="H3325" s="80" t="str">
        <f>IF(ISERROR(IF(ISERROR(VLOOKUP((LEFT(D3325,2)),'Fed. Agency Identifier Table'!A$2:C$63,3,FALSE)),(VLOOKUP((LEFT(D3325,1)),'Fed. Agency Identifier Table'!A$2:C$63,3,FALSE)),(VLOOKUP((LEFT(D3325,2)),'Fed. Agency Identifier Table'!A$2:C$63,3,FALSE)))),"",(IF(ISERROR(VLOOKUP((LEFT(D3325,2)),'Fed. Agency Identifier Table'!A$2:C$63,3,FALSE)),(VLOOKUP((LEFT(D3325,1)),'Fed. Agency Identifier Table'!A$2:C$63,3,FALSE)),(VLOOKUP((LEFT(D3325,2)),'Fed. Agency Identifier Table'!A$2:C$63,3,FALSE)))))</f>
        <v/>
      </c>
      <c r="I3325" s="150" t="str">
        <f>IF(ISNUMBER(SEARCH("*.unk*",D3325)),"Other Federal Awards",IF(ISERROR(VLOOKUP(D3325,'CFDA Program Titles Table'!A$2:C$2607,3,FALSE)),"",VLOOKUP(D3325,'CFDA Program Titles Table'!A$2:C$2607,3,FALSE)))</f>
        <v/>
      </c>
      <c r="J3325" s="70"/>
      <c r="K3325" s="70"/>
      <c r="L3325" s="2"/>
      <c r="M3325" s="10"/>
      <c r="N3325" s="10"/>
      <c r="S3325" s="106" t="str">
        <f>IFERROR(IF(J3325="Y", "Research And Development Programs Cluster:", VLOOKUP(D3325,'Cluster Info'!$A$2:$B$113,2,FALSE)), "Non Cluster:")</f>
        <v>Non Cluster:</v>
      </c>
      <c r="T3325" s="106">
        <f t="shared" si="255"/>
        <v>0</v>
      </c>
      <c r="U3325" s="106">
        <f t="shared" si="257"/>
        <v>0</v>
      </c>
      <c r="V3325" s="106">
        <f t="shared" si="258"/>
        <v>0</v>
      </c>
      <c r="W3325" s="119">
        <f t="shared" si="256"/>
        <v>0</v>
      </c>
      <c r="X3325" s="106">
        <f t="shared" si="259"/>
        <v>0</v>
      </c>
    </row>
    <row r="3326" spans="1:24" ht="14">
      <c r="A3326" s="198"/>
      <c r="D3326" s="1"/>
      <c r="E3326" s="1"/>
      <c r="F3326" s="187"/>
      <c r="G3326" s="187"/>
      <c r="H3326" s="80" t="str">
        <f>IF(ISERROR(IF(ISERROR(VLOOKUP((LEFT(D3326,2)),'Fed. Agency Identifier Table'!A$2:C$63,3,FALSE)),(VLOOKUP((LEFT(D3326,1)),'Fed. Agency Identifier Table'!A$2:C$63,3,FALSE)),(VLOOKUP((LEFT(D3326,2)),'Fed. Agency Identifier Table'!A$2:C$63,3,FALSE)))),"",(IF(ISERROR(VLOOKUP((LEFT(D3326,2)),'Fed. Agency Identifier Table'!A$2:C$63,3,FALSE)),(VLOOKUP((LEFT(D3326,1)),'Fed. Agency Identifier Table'!A$2:C$63,3,FALSE)),(VLOOKUP((LEFT(D3326,2)),'Fed. Agency Identifier Table'!A$2:C$63,3,FALSE)))))</f>
        <v/>
      </c>
      <c r="I3326" s="150" t="str">
        <f>IF(ISNUMBER(SEARCH("*.unk*",D3326)),"Other Federal Awards",IF(ISERROR(VLOOKUP(D3326,'CFDA Program Titles Table'!A$2:C$2607,3,FALSE)),"",VLOOKUP(D3326,'CFDA Program Titles Table'!A$2:C$2607,3,FALSE)))</f>
        <v/>
      </c>
      <c r="J3326" s="70"/>
      <c r="K3326" s="70"/>
      <c r="L3326" s="2"/>
      <c r="M3326" s="10"/>
      <c r="N3326" s="10"/>
      <c r="S3326" s="106" t="str">
        <f>IFERROR(IF(J3326="Y", "Research And Development Programs Cluster:", VLOOKUP(D3326,'Cluster Info'!$A$2:$B$113,2,FALSE)), "Non Cluster:")</f>
        <v>Non Cluster:</v>
      </c>
      <c r="T3326" s="106">
        <f t="shared" si="255"/>
        <v>0</v>
      </c>
      <c r="U3326" s="106">
        <f t="shared" si="257"/>
        <v>0</v>
      </c>
      <c r="V3326" s="106">
        <f t="shared" si="258"/>
        <v>0</v>
      </c>
      <c r="W3326" s="119">
        <f t="shared" si="256"/>
        <v>0</v>
      </c>
      <c r="X3326" s="106">
        <f t="shared" si="259"/>
        <v>0</v>
      </c>
    </row>
    <row r="3327" spans="1:24" ht="14">
      <c r="A3327" s="198"/>
      <c r="D3327" s="1"/>
      <c r="E3327" s="1"/>
      <c r="F3327" s="187"/>
      <c r="G3327" s="187"/>
      <c r="H3327" s="80" t="str">
        <f>IF(ISERROR(IF(ISERROR(VLOOKUP((LEFT(D3327,2)),'Fed. Agency Identifier Table'!A$2:C$63,3,FALSE)),(VLOOKUP((LEFT(D3327,1)),'Fed. Agency Identifier Table'!A$2:C$63,3,FALSE)),(VLOOKUP((LEFT(D3327,2)),'Fed. Agency Identifier Table'!A$2:C$63,3,FALSE)))),"",(IF(ISERROR(VLOOKUP((LEFT(D3327,2)),'Fed. Agency Identifier Table'!A$2:C$63,3,FALSE)),(VLOOKUP((LEFT(D3327,1)),'Fed. Agency Identifier Table'!A$2:C$63,3,FALSE)),(VLOOKUP((LEFT(D3327,2)),'Fed. Agency Identifier Table'!A$2:C$63,3,FALSE)))))</f>
        <v/>
      </c>
      <c r="I3327" s="150" t="str">
        <f>IF(ISNUMBER(SEARCH("*.unk*",D3327)),"Other Federal Awards",IF(ISERROR(VLOOKUP(D3327,'CFDA Program Titles Table'!A$2:C$2607,3,FALSE)),"",VLOOKUP(D3327,'CFDA Program Titles Table'!A$2:C$2607,3,FALSE)))</f>
        <v/>
      </c>
      <c r="J3327" s="70"/>
      <c r="K3327" s="70"/>
      <c r="L3327" s="2"/>
      <c r="M3327" s="10"/>
      <c r="N3327" s="10"/>
      <c r="S3327" s="106" t="str">
        <f>IFERROR(IF(J3327="Y", "Research And Development Programs Cluster:", VLOOKUP(D3327,'Cluster Info'!$A$2:$B$113,2,FALSE)), "Non Cluster:")</f>
        <v>Non Cluster:</v>
      </c>
      <c r="T3327" s="106">
        <f t="shared" si="255"/>
        <v>0</v>
      </c>
      <c r="U3327" s="106">
        <f t="shared" si="257"/>
        <v>0</v>
      </c>
      <c r="V3327" s="106">
        <f t="shared" si="258"/>
        <v>0</v>
      </c>
      <c r="W3327" s="119">
        <f t="shared" si="256"/>
        <v>0</v>
      </c>
      <c r="X3327" s="106">
        <f t="shared" si="259"/>
        <v>0</v>
      </c>
    </row>
    <row r="3328" spans="1:24" ht="14">
      <c r="A3328" s="198"/>
      <c r="D3328" s="1"/>
      <c r="E3328" s="1"/>
      <c r="F3328" s="187"/>
      <c r="G3328" s="187"/>
      <c r="H3328" s="80" t="str">
        <f>IF(ISERROR(IF(ISERROR(VLOOKUP((LEFT(D3328,2)),'Fed. Agency Identifier Table'!A$2:C$63,3,FALSE)),(VLOOKUP((LEFT(D3328,1)),'Fed. Agency Identifier Table'!A$2:C$63,3,FALSE)),(VLOOKUP((LEFT(D3328,2)),'Fed. Agency Identifier Table'!A$2:C$63,3,FALSE)))),"",(IF(ISERROR(VLOOKUP((LEFT(D3328,2)),'Fed. Agency Identifier Table'!A$2:C$63,3,FALSE)),(VLOOKUP((LEFT(D3328,1)),'Fed. Agency Identifier Table'!A$2:C$63,3,FALSE)),(VLOOKUP((LEFT(D3328,2)),'Fed. Agency Identifier Table'!A$2:C$63,3,FALSE)))))</f>
        <v/>
      </c>
      <c r="I3328" s="150" t="str">
        <f>IF(ISNUMBER(SEARCH("*.unk*",D3328)),"Other Federal Awards",IF(ISERROR(VLOOKUP(D3328,'CFDA Program Titles Table'!A$2:C$2607,3,FALSE)),"",VLOOKUP(D3328,'CFDA Program Titles Table'!A$2:C$2607,3,FALSE)))</f>
        <v/>
      </c>
      <c r="J3328" s="70"/>
      <c r="K3328" s="70"/>
      <c r="L3328" s="2"/>
      <c r="M3328" s="10"/>
      <c r="N3328" s="10"/>
      <c r="S3328" s="106" t="str">
        <f>IFERROR(IF(J3328="Y", "Research And Development Programs Cluster:", VLOOKUP(D3328,'Cluster Info'!$A$2:$B$113,2,FALSE)), "Non Cluster:")</f>
        <v>Non Cluster:</v>
      </c>
      <c r="T3328" s="106">
        <f t="shared" si="255"/>
        <v>0</v>
      </c>
      <c r="U3328" s="106">
        <f t="shared" si="257"/>
        <v>0</v>
      </c>
      <c r="V3328" s="106">
        <f t="shared" si="258"/>
        <v>0</v>
      </c>
      <c r="W3328" s="119">
        <f t="shared" si="256"/>
        <v>0</v>
      </c>
      <c r="X3328" s="106">
        <f t="shared" si="259"/>
        <v>0</v>
      </c>
    </row>
    <row r="3329" spans="1:24" ht="14">
      <c r="A3329" s="198"/>
      <c r="D3329" s="1"/>
      <c r="E3329" s="1"/>
      <c r="F3329" s="187"/>
      <c r="G3329" s="187"/>
      <c r="H3329" s="80" t="str">
        <f>IF(ISERROR(IF(ISERROR(VLOOKUP((LEFT(D3329,2)),'Fed. Agency Identifier Table'!A$2:C$63,3,FALSE)),(VLOOKUP((LEFT(D3329,1)),'Fed. Agency Identifier Table'!A$2:C$63,3,FALSE)),(VLOOKUP((LEFT(D3329,2)),'Fed. Agency Identifier Table'!A$2:C$63,3,FALSE)))),"",(IF(ISERROR(VLOOKUP((LEFT(D3329,2)),'Fed. Agency Identifier Table'!A$2:C$63,3,FALSE)),(VLOOKUP((LEFT(D3329,1)),'Fed. Agency Identifier Table'!A$2:C$63,3,FALSE)),(VLOOKUP((LEFT(D3329,2)),'Fed. Agency Identifier Table'!A$2:C$63,3,FALSE)))))</f>
        <v/>
      </c>
      <c r="I3329" s="150" t="str">
        <f>IF(ISNUMBER(SEARCH("*.unk*",D3329)),"Other Federal Awards",IF(ISERROR(VLOOKUP(D3329,'CFDA Program Titles Table'!A$2:C$2607,3,FALSE)),"",VLOOKUP(D3329,'CFDA Program Titles Table'!A$2:C$2607,3,FALSE)))</f>
        <v/>
      </c>
      <c r="J3329" s="70"/>
      <c r="K3329" s="70"/>
      <c r="L3329" s="2"/>
      <c r="M3329" s="10"/>
      <c r="N3329" s="10"/>
      <c r="S3329" s="106" t="str">
        <f>IFERROR(IF(J3329="Y", "Research And Development Programs Cluster:", VLOOKUP(D3329,'Cluster Info'!$A$2:$B$113,2,FALSE)), "Non Cluster:")</f>
        <v>Non Cluster:</v>
      </c>
      <c r="T3329" s="106">
        <f t="shared" si="255"/>
        <v>0</v>
      </c>
      <c r="U3329" s="106">
        <f t="shared" si="257"/>
        <v>0</v>
      </c>
      <c r="V3329" s="106">
        <f t="shared" si="258"/>
        <v>0</v>
      </c>
      <c r="W3329" s="119">
        <f t="shared" si="256"/>
        <v>0</v>
      </c>
      <c r="X3329" s="106">
        <f t="shared" si="259"/>
        <v>0</v>
      </c>
    </row>
    <row r="3330" spans="1:24" ht="14">
      <c r="A3330" s="198"/>
      <c r="D3330" s="1"/>
      <c r="E3330" s="1"/>
      <c r="F3330" s="187"/>
      <c r="G3330" s="187"/>
      <c r="H3330" s="80" t="str">
        <f>IF(ISERROR(IF(ISERROR(VLOOKUP((LEFT(D3330,2)),'Fed. Agency Identifier Table'!A$2:C$63,3,FALSE)),(VLOOKUP((LEFT(D3330,1)),'Fed. Agency Identifier Table'!A$2:C$63,3,FALSE)),(VLOOKUP((LEFT(D3330,2)),'Fed. Agency Identifier Table'!A$2:C$63,3,FALSE)))),"",(IF(ISERROR(VLOOKUP((LEFT(D3330,2)),'Fed. Agency Identifier Table'!A$2:C$63,3,FALSE)),(VLOOKUP((LEFT(D3330,1)),'Fed. Agency Identifier Table'!A$2:C$63,3,FALSE)),(VLOOKUP((LEFT(D3330,2)),'Fed. Agency Identifier Table'!A$2:C$63,3,FALSE)))))</f>
        <v/>
      </c>
      <c r="I3330" s="150" t="str">
        <f>IF(ISNUMBER(SEARCH("*.unk*",D3330)),"Other Federal Awards",IF(ISERROR(VLOOKUP(D3330,'CFDA Program Titles Table'!A$2:C$2607,3,FALSE)),"",VLOOKUP(D3330,'CFDA Program Titles Table'!A$2:C$2607,3,FALSE)))</f>
        <v/>
      </c>
      <c r="J3330" s="70"/>
      <c r="K3330" s="70"/>
      <c r="L3330" s="2"/>
      <c r="M3330" s="10"/>
      <c r="N3330" s="10"/>
      <c r="S3330" s="106" t="str">
        <f>IFERROR(IF(J3330="Y", "Research And Development Programs Cluster:", VLOOKUP(D3330,'Cluster Info'!$A$2:$B$113,2,FALSE)), "Non Cluster:")</f>
        <v>Non Cluster:</v>
      </c>
      <c r="T3330" s="106">
        <f t="shared" ref="T3330:T3393" si="260">IF(E3330="Y","ARRA - "&amp;N3330, N3330)</f>
        <v>0</v>
      </c>
      <c r="U3330" s="106">
        <f t="shared" si="257"/>
        <v>0</v>
      </c>
      <c r="V3330" s="106">
        <f t="shared" si="258"/>
        <v>0</v>
      </c>
      <c r="W3330" s="119">
        <f t="shared" ref="W3330:W3393" si="261">IF(AND(J3330="Y",I3330="Other Federal Awards"),(LEFT(D3330,2)&amp;".RD"),D3330)</f>
        <v>0</v>
      </c>
      <c r="X3330" s="106">
        <f t="shared" si="259"/>
        <v>0</v>
      </c>
    </row>
    <row r="3331" spans="1:24" ht="14">
      <c r="A3331" s="198"/>
      <c r="D3331" s="1"/>
      <c r="E3331" s="1"/>
      <c r="F3331" s="187"/>
      <c r="G3331" s="187"/>
      <c r="H3331" s="80" t="str">
        <f>IF(ISERROR(IF(ISERROR(VLOOKUP((LEFT(D3331,2)),'Fed. Agency Identifier Table'!A$2:C$63,3,FALSE)),(VLOOKUP((LEFT(D3331,1)),'Fed. Agency Identifier Table'!A$2:C$63,3,FALSE)),(VLOOKUP((LEFT(D3331,2)),'Fed. Agency Identifier Table'!A$2:C$63,3,FALSE)))),"",(IF(ISERROR(VLOOKUP((LEFT(D3331,2)),'Fed. Agency Identifier Table'!A$2:C$63,3,FALSE)),(VLOOKUP((LEFT(D3331,1)),'Fed. Agency Identifier Table'!A$2:C$63,3,FALSE)),(VLOOKUP((LEFT(D3331,2)),'Fed. Agency Identifier Table'!A$2:C$63,3,FALSE)))))</f>
        <v/>
      </c>
      <c r="I3331" s="150" t="str">
        <f>IF(ISNUMBER(SEARCH("*.unk*",D3331)),"Other Federal Awards",IF(ISERROR(VLOOKUP(D3331,'CFDA Program Titles Table'!A$2:C$2607,3,FALSE)),"",VLOOKUP(D3331,'CFDA Program Titles Table'!A$2:C$2607,3,FALSE)))</f>
        <v/>
      </c>
      <c r="J3331" s="70"/>
      <c r="K3331" s="70"/>
      <c r="L3331" s="2"/>
      <c r="M3331" s="10"/>
      <c r="N3331" s="10"/>
      <c r="S3331" s="106" t="str">
        <f>IFERROR(IF(J3331="Y", "Research And Development Programs Cluster:", VLOOKUP(D3331,'Cluster Info'!$A$2:$B$113,2,FALSE)), "Non Cluster:")</f>
        <v>Non Cluster:</v>
      </c>
      <c r="T3331" s="106">
        <f t="shared" si="260"/>
        <v>0</v>
      </c>
      <c r="U3331" s="106">
        <f t="shared" ref="U3331:U3394" si="262">IF(F3331="Y","COVID-19 - "&amp;N3331, N3331)</f>
        <v>0</v>
      </c>
      <c r="V3331" s="106">
        <f t="shared" ref="V3331:V3394" si="263">IF(G3331="Y","ARP - "&amp;N3331, N3331)</f>
        <v>0</v>
      </c>
      <c r="W3331" s="119">
        <f t="shared" si="261"/>
        <v>0</v>
      </c>
      <c r="X3331" s="106">
        <f t="shared" ref="X3331:X3394" si="264">O3331-P3331</f>
        <v>0</v>
      </c>
    </row>
    <row r="3332" spans="1:24" ht="14">
      <c r="A3332" s="198"/>
      <c r="D3332" s="1"/>
      <c r="E3332" s="1"/>
      <c r="F3332" s="187"/>
      <c r="G3332" s="187"/>
      <c r="H3332" s="80" t="str">
        <f>IF(ISERROR(IF(ISERROR(VLOOKUP((LEFT(D3332,2)),'Fed. Agency Identifier Table'!A$2:C$63,3,FALSE)),(VLOOKUP((LEFT(D3332,1)),'Fed. Agency Identifier Table'!A$2:C$63,3,FALSE)),(VLOOKUP((LEFT(D3332,2)),'Fed. Agency Identifier Table'!A$2:C$63,3,FALSE)))),"",(IF(ISERROR(VLOOKUP((LEFT(D3332,2)),'Fed. Agency Identifier Table'!A$2:C$63,3,FALSE)),(VLOOKUP((LEFT(D3332,1)),'Fed. Agency Identifier Table'!A$2:C$63,3,FALSE)),(VLOOKUP((LEFT(D3332,2)),'Fed. Agency Identifier Table'!A$2:C$63,3,FALSE)))))</f>
        <v/>
      </c>
      <c r="I3332" s="150" t="str">
        <f>IF(ISNUMBER(SEARCH("*.unk*",D3332)),"Other Federal Awards",IF(ISERROR(VLOOKUP(D3332,'CFDA Program Titles Table'!A$2:C$2607,3,FALSE)),"",VLOOKUP(D3332,'CFDA Program Titles Table'!A$2:C$2607,3,FALSE)))</f>
        <v/>
      </c>
      <c r="J3332" s="70"/>
      <c r="K3332" s="70"/>
      <c r="L3332" s="2"/>
      <c r="M3332" s="10"/>
      <c r="N3332" s="10"/>
      <c r="S3332" s="106" t="str">
        <f>IFERROR(IF(J3332="Y", "Research And Development Programs Cluster:", VLOOKUP(D3332,'Cluster Info'!$A$2:$B$113,2,FALSE)), "Non Cluster:")</f>
        <v>Non Cluster:</v>
      </c>
      <c r="T3332" s="106">
        <f t="shared" si="260"/>
        <v>0</v>
      </c>
      <c r="U3332" s="106">
        <f t="shared" si="262"/>
        <v>0</v>
      </c>
      <c r="V3332" s="106">
        <f t="shared" si="263"/>
        <v>0</v>
      </c>
      <c r="W3332" s="119">
        <f t="shared" si="261"/>
        <v>0</v>
      </c>
      <c r="X3332" s="106">
        <f t="shared" si="264"/>
        <v>0</v>
      </c>
    </row>
    <row r="3333" spans="1:24" ht="14">
      <c r="A3333" s="198"/>
      <c r="D3333" s="1"/>
      <c r="E3333" s="1"/>
      <c r="F3333" s="187"/>
      <c r="G3333" s="187"/>
      <c r="H3333" s="80" t="str">
        <f>IF(ISERROR(IF(ISERROR(VLOOKUP((LEFT(D3333,2)),'Fed. Agency Identifier Table'!A$2:C$63,3,FALSE)),(VLOOKUP((LEFT(D3333,1)),'Fed. Agency Identifier Table'!A$2:C$63,3,FALSE)),(VLOOKUP((LEFT(D3333,2)),'Fed. Agency Identifier Table'!A$2:C$63,3,FALSE)))),"",(IF(ISERROR(VLOOKUP((LEFT(D3333,2)),'Fed. Agency Identifier Table'!A$2:C$63,3,FALSE)),(VLOOKUP((LEFT(D3333,1)),'Fed. Agency Identifier Table'!A$2:C$63,3,FALSE)),(VLOOKUP((LEFT(D3333,2)),'Fed. Agency Identifier Table'!A$2:C$63,3,FALSE)))))</f>
        <v/>
      </c>
      <c r="I3333" s="150" t="str">
        <f>IF(ISNUMBER(SEARCH("*.unk*",D3333)),"Other Federal Awards",IF(ISERROR(VLOOKUP(D3333,'CFDA Program Titles Table'!A$2:C$2607,3,FALSE)),"",VLOOKUP(D3333,'CFDA Program Titles Table'!A$2:C$2607,3,FALSE)))</f>
        <v/>
      </c>
      <c r="J3333" s="70"/>
      <c r="K3333" s="70"/>
      <c r="L3333" s="2"/>
      <c r="M3333" s="10"/>
      <c r="N3333" s="10"/>
      <c r="S3333" s="106" t="str">
        <f>IFERROR(IF(J3333="Y", "Research And Development Programs Cluster:", VLOOKUP(D3333,'Cluster Info'!$A$2:$B$113,2,FALSE)), "Non Cluster:")</f>
        <v>Non Cluster:</v>
      </c>
      <c r="T3333" s="106">
        <f t="shared" si="260"/>
        <v>0</v>
      </c>
      <c r="U3333" s="106">
        <f t="shared" si="262"/>
        <v>0</v>
      </c>
      <c r="V3333" s="106">
        <f t="shared" si="263"/>
        <v>0</v>
      </c>
      <c r="W3333" s="119">
        <f t="shared" si="261"/>
        <v>0</v>
      </c>
      <c r="X3333" s="106">
        <f t="shared" si="264"/>
        <v>0</v>
      </c>
    </row>
    <row r="3334" spans="1:24" ht="14">
      <c r="A3334" s="198"/>
      <c r="D3334" s="1"/>
      <c r="E3334" s="1"/>
      <c r="F3334" s="187"/>
      <c r="G3334" s="187"/>
      <c r="H3334" s="80" t="str">
        <f>IF(ISERROR(IF(ISERROR(VLOOKUP((LEFT(D3334,2)),'Fed. Agency Identifier Table'!A$2:C$63,3,FALSE)),(VLOOKUP((LEFT(D3334,1)),'Fed. Agency Identifier Table'!A$2:C$63,3,FALSE)),(VLOOKUP((LEFT(D3334,2)),'Fed. Agency Identifier Table'!A$2:C$63,3,FALSE)))),"",(IF(ISERROR(VLOOKUP((LEFT(D3334,2)),'Fed. Agency Identifier Table'!A$2:C$63,3,FALSE)),(VLOOKUP((LEFT(D3334,1)),'Fed. Agency Identifier Table'!A$2:C$63,3,FALSE)),(VLOOKUP((LEFT(D3334,2)),'Fed. Agency Identifier Table'!A$2:C$63,3,FALSE)))))</f>
        <v/>
      </c>
      <c r="I3334" s="150" t="str">
        <f>IF(ISNUMBER(SEARCH("*.unk*",D3334)),"Other Federal Awards",IF(ISERROR(VLOOKUP(D3334,'CFDA Program Titles Table'!A$2:C$2607,3,FALSE)),"",VLOOKUP(D3334,'CFDA Program Titles Table'!A$2:C$2607,3,FALSE)))</f>
        <v/>
      </c>
      <c r="J3334" s="70"/>
      <c r="K3334" s="70"/>
      <c r="L3334" s="2"/>
      <c r="M3334" s="10"/>
      <c r="N3334" s="10"/>
      <c r="S3334" s="106" t="str">
        <f>IFERROR(IF(J3334="Y", "Research And Development Programs Cluster:", VLOOKUP(D3334,'Cluster Info'!$A$2:$B$113,2,FALSE)), "Non Cluster:")</f>
        <v>Non Cluster:</v>
      </c>
      <c r="T3334" s="106">
        <f t="shared" si="260"/>
        <v>0</v>
      </c>
      <c r="U3334" s="106">
        <f t="shared" si="262"/>
        <v>0</v>
      </c>
      <c r="V3334" s="106">
        <f t="shared" si="263"/>
        <v>0</v>
      </c>
      <c r="W3334" s="119">
        <f t="shared" si="261"/>
        <v>0</v>
      </c>
      <c r="X3334" s="106">
        <f t="shared" si="264"/>
        <v>0</v>
      </c>
    </row>
    <row r="3335" spans="1:24" ht="14">
      <c r="A3335" s="198"/>
      <c r="D3335" s="1"/>
      <c r="E3335" s="1"/>
      <c r="F3335" s="187"/>
      <c r="G3335" s="187"/>
      <c r="H3335" s="80" t="str">
        <f>IF(ISERROR(IF(ISERROR(VLOOKUP((LEFT(D3335,2)),'Fed. Agency Identifier Table'!A$2:C$63,3,FALSE)),(VLOOKUP((LEFT(D3335,1)),'Fed. Agency Identifier Table'!A$2:C$63,3,FALSE)),(VLOOKUP((LEFT(D3335,2)),'Fed. Agency Identifier Table'!A$2:C$63,3,FALSE)))),"",(IF(ISERROR(VLOOKUP((LEFT(D3335,2)),'Fed. Agency Identifier Table'!A$2:C$63,3,FALSE)),(VLOOKUP((LEFT(D3335,1)),'Fed. Agency Identifier Table'!A$2:C$63,3,FALSE)),(VLOOKUP((LEFT(D3335,2)),'Fed. Agency Identifier Table'!A$2:C$63,3,FALSE)))))</f>
        <v/>
      </c>
      <c r="I3335" s="150" t="str">
        <f>IF(ISNUMBER(SEARCH("*.unk*",D3335)),"Other Federal Awards",IF(ISERROR(VLOOKUP(D3335,'CFDA Program Titles Table'!A$2:C$2607,3,FALSE)),"",VLOOKUP(D3335,'CFDA Program Titles Table'!A$2:C$2607,3,FALSE)))</f>
        <v/>
      </c>
      <c r="J3335" s="70"/>
      <c r="K3335" s="70"/>
      <c r="L3335" s="2"/>
      <c r="M3335" s="10"/>
      <c r="N3335" s="10"/>
      <c r="S3335" s="106" t="str">
        <f>IFERROR(IF(J3335="Y", "Research And Development Programs Cluster:", VLOOKUP(D3335,'Cluster Info'!$A$2:$B$113,2,FALSE)), "Non Cluster:")</f>
        <v>Non Cluster:</v>
      </c>
      <c r="T3335" s="106">
        <f t="shared" si="260"/>
        <v>0</v>
      </c>
      <c r="U3335" s="106">
        <f t="shared" si="262"/>
        <v>0</v>
      </c>
      <c r="V3335" s="106">
        <f t="shared" si="263"/>
        <v>0</v>
      </c>
      <c r="W3335" s="119">
        <f t="shared" si="261"/>
        <v>0</v>
      </c>
      <c r="X3335" s="106">
        <f t="shared" si="264"/>
        <v>0</v>
      </c>
    </row>
    <row r="3336" spans="1:24" ht="14">
      <c r="A3336" s="198"/>
      <c r="D3336" s="1"/>
      <c r="E3336" s="1"/>
      <c r="F3336" s="187"/>
      <c r="G3336" s="187"/>
      <c r="H3336" s="80" t="str">
        <f>IF(ISERROR(IF(ISERROR(VLOOKUP((LEFT(D3336,2)),'Fed. Agency Identifier Table'!A$2:C$63,3,FALSE)),(VLOOKUP((LEFT(D3336,1)),'Fed. Agency Identifier Table'!A$2:C$63,3,FALSE)),(VLOOKUP((LEFT(D3336,2)),'Fed. Agency Identifier Table'!A$2:C$63,3,FALSE)))),"",(IF(ISERROR(VLOOKUP((LEFT(D3336,2)),'Fed. Agency Identifier Table'!A$2:C$63,3,FALSE)),(VLOOKUP((LEFT(D3336,1)),'Fed. Agency Identifier Table'!A$2:C$63,3,FALSE)),(VLOOKUP((LEFT(D3336,2)),'Fed. Agency Identifier Table'!A$2:C$63,3,FALSE)))))</f>
        <v/>
      </c>
      <c r="I3336" s="150" t="str">
        <f>IF(ISNUMBER(SEARCH("*.unk*",D3336)),"Other Federal Awards",IF(ISERROR(VLOOKUP(D3336,'CFDA Program Titles Table'!A$2:C$2607,3,FALSE)),"",VLOOKUP(D3336,'CFDA Program Titles Table'!A$2:C$2607,3,FALSE)))</f>
        <v/>
      </c>
      <c r="J3336" s="70"/>
      <c r="K3336" s="70"/>
      <c r="L3336" s="2"/>
      <c r="M3336" s="10"/>
      <c r="N3336" s="10"/>
      <c r="S3336" s="106" t="str">
        <f>IFERROR(IF(J3336="Y", "Research And Development Programs Cluster:", VLOOKUP(D3336,'Cluster Info'!$A$2:$B$113,2,FALSE)), "Non Cluster:")</f>
        <v>Non Cluster:</v>
      </c>
      <c r="T3336" s="106">
        <f t="shared" si="260"/>
        <v>0</v>
      </c>
      <c r="U3336" s="106">
        <f t="shared" si="262"/>
        <v>0</v>
      </c>
      <c r="V3336" s="106">
        <f t="shared" si="263"/>
        <v>0</v>
      </c>
      <c r="W3336" s="119">
        <f t="shared" si="261"/>
        <v>0</v>
      </c>
      <c r="X3336" s="106">
        <f t="shared" si="264"/>
        <v>0</v>
      </c>
    </row>
    <row r="3337" spans="1:24" ht="14">
      <c r="A3337" s="198"/>
      <c r="D3337" s="1"/>
      <c r="E3337" s="1"/>
      <c r="F3337" s="187"/>
      <c r="G3337" s="187"/>
      <c r="H3337" s="80" t="str">
        <f>IF(ISERROR(IF(ISERROR(VLOOKUP((LEFT(D3337,2)),'Fed. Agency Identifier Table'!A$2:C$63,3,FALSE)),(VLOOKUP((LEFT(D3337,1)),'Fed. Agency Identifier Table'!A$2:C$63,3,FALSE)),(VLOOKUP((LEFT(D3337,2)),'Fed. Agency Identifier Table'!A$2:C$63,3,FALSE)))),"",(IF(ISERROR(VLOOKUP((LEFT(D3337,2)),'Fed. Agency Identifier Table'!A$2:C$63,3,FALSE)),(VLOOKUP((LEFT(D3337,1)),'Fed. Agency Identifier Table'!A$2:C$63,3,FALSE)),(VLOOKUP((LEFT(D3337,2)),'Fed. Agency Identifier Table'!A$2:C$63,3,FALSE)))))</f>
        <v/>
      </c>
      <c r="I3337" s="150" t="str">
        <f>IF(ISNUMBER(SEARCH("*.unk*",D3337)),"Other Federal Awards",IF(ISERROR(VLOOKUP(D3337,'CFDA Program Titles Table'!A$2:C$2607,3,FALSE)),"",VLOOKUP(D3337,'CFDA Program Titles Table'!A$2:C$2607,3,FALSE)))</f>
        <v/>
      </c>
      <c r="J3337" s="70"/>
      <c r="K3337" s="70"/>
      <c r="L3337" s="2"/>
      <c r="M3337" s="10"/>
      <c r="N3337" s="10"/>
      <c r="S3337" s="106" t="str">
        <f>IFERROR(IF(J3337="Y", "Research And Development Programs Cluster:", VLOOKUP(D3337,'Cluster Info'!$A$2:$B$113,2,FALSE)), "Non Cluster:")</f>
        <v>Non Cluster:</v>
      </c>
      <c r="T3337" s="106">
        <f t="shared" si="260"/>
        <v>0</v>
      </c>
      <c r="U3337" s="106">
        <f t="shared" si="262"/>
        <v>0</v>
      </c>
      <c r="V3337" s="106">
        <f t="shared" si="263"/>
        <v>0</v>
      </c>
      <c r="W3337" s="119">
        <f t="shared" si="261"/>
        <v>0</v>
      </c>
      <c r="X3337" s="106">
        <f t="shared" si="264"/>
        <v>0</v>
      </c>
    </row>
    <row r="3338" spans="1:24" ht="14">
      <c r="A3338" s="198"/>
      <c r="D3338" s="1"/>
      <c r="E3338" s="1"/>
      <c r="F3338" s="187"/>
      <c r="G3338" s="187"/>
      <c r="H3338" s="80" t="str">
        <f>IF(ISERROR(IF(ISERROR(VLOOKUP((LEFT(D3338,2)),'Fed. Agency Identifier Table'!A$2:C$63,3,FALSE)),(VLOOKUP((LEFT(D3338,1)),'Fed. Agency Identifier Table'!A$2:C$63,3,FALSE)),(VLOOKUP((LEFT(D3338,2)),'Fed. Agency Identifier Table'!A$2:C$63,3,FALSE)))),"",(IF(ISERROR(VLOOKUP((LEFT(D3338,2)),'Fed. Agency Identifier Table'!A$2:C$63,3,FALSE)),(VLOOKUP((LEFT(D3338,1)),'Fed. Agency Identifier Table'!A$2:C$63,3,FALSE)),(VLOOKUP((LEFT(D3338,2)),'Fed. Agency Identifier Table'!A$2:C$63,3,FALSE)))))</f>
        <v/>
      </c>
      <c r="I3338" s="150" t="str">
        <f>IF(ISNUMBER(SEARCH("*.unk*",D3338)),"Other Federal Awards",IF(ISERROR(VLOOKUP(D3338,'CFDA Program Titles Table'!A$2:C$2607,3,FALSE)),"",VLOOKUP(D3338,'CFDA Program Titles Table'!A$2:C$2607,3,FALSE)))</f>
        <v/>
      </c>
      <c r="J3338" s="70"/>
      <c r="K3338" s="70"/>
      <c r="L3338" s="2"/>
      <c r="M3338" s="10"/>
      <c r="N3338" s="10"/>
      <c r="S3338" s="106" t="str">
        <f>IFERROR(IF(J3338="Y", "Research And Development Programs Cluster:", VLOOKUP(D3338,'Cluster Info'!$A$2:$B$113,2,FALSE)), "Non Cluster:")</f>
        <v>Non Cluster:</v>
      </c>
      <c r="T3338" s="106">
        <f t="shared" si="260"/>
        <v>0</v>
      </c>
      <c r="U3338" s="106">
        <f t="shared" si="262"/>
        <v>0</v>
      </c>
      <c r="V3338" s="106">
        <f t="shared" si="263"/>
        <v>0</v>
      </c>
      <c r="W3338" s="119">
        <f t="shared" si="261"/>
        <v>0</v>
      </c>
      <c r="X3338" s="106">
        <f t="shared" si="264"/>
        <v>0</v>
      </c>
    </row>
    <row r="3339" spans="1:24" ht="14">
      <c r="A3339" s="198"/>
      <c r="D3339" s="1"/>
      <c r="E3339" s="1"/>
      <c r="F3339" s="187"/>
      <c r="G3339" s="187"/>
      <c r="H3339" s="80" t="str">
        <f>IF(ISERROR(IF(ISERROR(VLOOKUP((LEFT(D3339,2)),'Fed. Agency Identifier Table'!A$2:C$63,3,FALSE)),(VLOOKUP((LEFT(D3339,1)),'Fed. Agency Identifier Table'!A$2:C$63,3,FALSE)),(VLOOKUP((LEFT(D3339,2)),'Fed. Agency Identifier Table'!A$2:C$63,3,FALSE)))),"",(IF(ISERROR(VLOOKUP((LEFT(D3339,2)),'Fed. Agency Identifier Table'!A$2:C$63,3,FALSE)),(VLOOKUP((LEFT(D3339,1)),'Fed. Agency Identifier Table'!A$2:C$63,3,FALSE)),(VLOOKUP((LEFT(D3339,2)),'Fed. Agency Identifier Table'!A$2:C$63,3,FALSE)))))</f>
        <v/>
      </c>
      <c r="I3339" s="150" t="str">
        <f>IF(ISNUMBER(SEARCH("*.unk*",D3339)),"Other Federal Awards",IF(ISERROR(VLOOKUP(D3339,'CFDA Program Titles Table'!A$2:C$2607,3,FALSE)),"",VLOOKUP(D3339,'CFDA Program Titles Table'!A$2:C$2607,3,FALSE)))</f>
        <v/>
      </c>
      <c r="J3339" s="70"/>
      <c r="K3339" s="70"/>
      <c r="L3339" s="2"/>
      <c r="M3339" s="10"/>
      <c r="N3339" s="10"/>
      <c r="S3339" s="106" t="str">
        <f>IFERROR(IF(J3339="Y", "Research And Development Programs Cluster:", VLOOKUP(D3339,'Cluster Info'!$A$2:$B$113,2,FALSE)), "Non Cluster:")</f>
        <v>Non Cluster:</v>
      </c>
      <c r="T3339" s="106">
        <f t="shared" si="260"/>
        <v>0</v>
      </c>
      <c r="U3339" s="106">
        <f t="shared" si="262"/>
        <v>0</v>
      </c>
      <c r="V3339" s="106">
        <f t="shared" si="263"/>
        <v>0</v>
      </c>
      <c r="W3339" s="119">
        <f t="shared" si="261"/>
        <v>0</v>
      </c>
      <c r="X3339" s="106">
        <f t="shared" si="264"/>
        <v>0</v>
      </c>
    </row>
    <row r="3340" spans="1:24" ht="14">
      <c r="A3340" s="198"/>
      <c r="D3340" s="1"/>
      <c r="E3340" s="1"/>
      <c r="F3340" s="187"/>
      <c r="G3340" s="187"/>
      <c r="H3340" s="80" t="str">
        <f>IF(ISERROR(IF(ISERROR(VLOOKUP((LEFT(D3340,2)),'Fed. Agency Identifier Table'!A$2:C$63,3,FALSE)),(VLOOKUP((LEFT(D3340,1)),'Fed. Agency Identifier Table'!A$2:C$63,3,FALSE)),(VLOOKUP((LEFT(D3340,2)),'Fed. Agency Identifier Table'!A$2:C$63,3,FALSE)))),"",(IF(ISERROR(VLOOKUP((LEFT(D3340,2)),'Fed. Agency Identifier Table'!A$2:C$63,3,FALSE)),(VLOOKUP((LEFT(D3340,1)),'Fed. Agency Identifier Table'!A$2:C$63,3,FALSE)),(VLOOKUP((LEFT(D3340,2)),'Fed. Agency Identifier Table'!A$2:C$63,3,FALSE)))))</f>
        <v/>
      </c>
      <c r="I3340" s="150" t="str">
        <f>IF(ISNUMBER(SEARCH("*.unk*",D3340)),"Other Federal Awards",IF(ISERROR(VLOOKUP(D3340,'CFDA Program Titles Table'!A$2:C$2607,3,FALSE)),"",VLOOKUP(D3340,'CFDA Program Titles Table'!A$2:C$2607,3,FALSE)))</f>
        <v/>
      </c>
      <c r="J3340" s="70"/>
      <c r="K3340" s="70"/>
      <c r="L3340" s="2"/>
      <c r="M3340" s="10"/>
      <c r="N3340" s="10"/>
      <c r="S3340" s="106" t="str">
        <f>IFERROR(IF(J3340="Y", "Research And Development Programs Cluster:", VLOOKUP(D3340,'Cluster Info'!$A$2:$B$113,2,FALSE)), "Non Cluster:")</f>
        <v>Non Cluster:</v>
      </c>
      <c r="T3340" s="106">
        <f t="shared" si="260"/>
        <v>0</v>
      </c>
      <c r="U3340" s="106">
        <f t="shared" si="262"/>
        <v>0</v>
      </c>
      <c r="V3340" s="106">
        <f t="shared" si="263"/>
        <v>0</v>
      </c>
      <c r="W3340" s="119">
        <f t="shared" si="261"/>
        <v>0</v>
      </c>
      <c r="X3340" s="106">
        <f t="shared" si="264"/>
        <v>0</v>
      </c>
    </row>
    <row r="3341" spans="1:24" ht="14">
      <c r="A3341" s="198"/>
      <c r="D3341" s="1"/>
      <c r="E3341" s="1"/>
      <c r="F3341" s="187"/>
      <c r="G3341" s="187"/>
      <c r="H3341" s="80" t="str">
        <f>IF(ISERROR(IF(ISERROR(VLOOKUP((LEFT(D3341,2)),'Fed. Agency Identifier Table'!A$2:C$63,3,FALSE)),(VLOOKUP((LEFT(D3341,1)),'Fed. Agency Identifier Table'!A$2:C$63,3,FALSE)),(VLOOKUP((LEFT(D3341,2)),'Fed. Agency Identifier Table'!A$2:C$63,3,FALSE)))),"",(IF(ISERROR(VLOOKUP((LEFT(D3341,2)),'Fed. Agency Identifier Table'!A$2:C$63,3,FALSE)),(VLOOKUP((LEFT(D3341,1)),'Fed. Agency Identifier Table'!A$2:C$63,3,FALSE)),(VLOOKUP((LEFT(D3341,2)),'Fed. Agency Identifier Table'!A$2:C$63,3,FALSE)))))</f>
        <v/>
      </c>
      <c r="I3341" s="150" t="str">
        <f>IF(ISNUMBER(SEARCH("*.unk*",D3341)),"Other Federal Awards",IF(ISERROR(VLOOKUP(D3341,'CFDA Program Titles Table'!A$2:C$2607,3,FALSE)),"",VLOOKUP(D3341,'CFDA Program Titles Table'!A$2:C$2607,3,FALSE)))</f>
        <v/>
      </c>
      <c r="J3341" s="70"/>
      <c r="K3341" s="70"/>
      <c r="L3341" s="2"/>
      <c r="M3341" s="10"/>
      <c r="N3341" s="10"/>
      <c r="S3341" s="106" t="str">
        <f>IFERROR(IF(J3341="Y", "Research And Development Programs Cluster:", VLOOKUP(D3341,'Cluster Info'!$A$2:$B$113,2,FALSE)), "Non Cluster:")</f>
        <v>Non Cluster:</v>
      </c>
      <c r="T3341" s="106">
        <f t="shared" si="260"/>
        <v>0</v>
      </c>
      <c r="U3341" s="106">
        <f t="shared" si="262"/>
        <v>0</v>
      </c>
      <c r="V3341" s="106">
        <f t="shared" si="263"/>
        <v>0</v>
      </c>
      <c r="W3341" s="119">
        <f t="shared" si="261"/>
        <v>0</v>
      </c>
      <c r="X3341" s="106">
        <f t="shared" si="264"/>
        <v>0</v>
      </c>
    </row>
    <row r="3342" spans="1:24" ht="14">
      <c r="A3342" s="198"/>
      <c r="D3342" s="1"/>
      <c r="E3342" s="1"/>
      <c r="F3342" s="187"/>
      <c r="G3342" s="187"/>
      <c r="H3342" s="80" t="str">
        <f>IF(ISERROR(IF(ISERROR(VLOOKUP((LEFT(D3342,2)),'Fed. Agency Identifier Table'!A$2:C$63,3,FALSE)),(VLOOKUP((LEFT(D3342,1)),'Fed. Agency Identifier Table'!A$2:C$63,3,FALSE)),(VLOOKUP((LEFT(D3342,2)),'Fed. Agency Identifier Table'!A$2:C$63,3,FALSE)))),"",(IF(ISERROR(VLOOKUP((LEFT(D3342,2)),'Fed. Agency Identifier Table'!A$2:C$63,3,FALSE)),(VLOOKUP((LEFT(D3342,1)),'Fed. Agency Identifier Table'!A$2:C$63,3,FALSE)),(VLOOKUP((LEFT(D3342,2)),'Fed. Agency Identifier Table'!A$2:C$63,3,FALSE)))))</f>
        <v/>
      </c>
      <c r="I3342" s="150" t="str">
        <f>IF(ISNUMBER(SEARCH("*.unk*",D3342)),"Other Federal Awards",IF(ISERROR(VLOOKUP(D3342,'CFDA Program Titles Table'!A$2:C$2607,3,FALSE)),"",VLOOKUP(D3342,'CFDA Program Titles Table'!A$2:C$2607,3,FALSE)))</f>
        <v/>
      </c>
      <c r="J3342" s="70"/>
      <c r="K3342" s="70"/>
      <c r="L3342" s="2"/>
      <c r="M3342" s="10"/>
      <c r="N3342" s="10"/>
      <c r="S3342" s="106" t="str">
        <f>IFERROR(IF(J3342="Y", "Research And Development Programs Cluster:", VLOOKUP(D3342,'Cluster Info'!$A$2:$B$113,2,FALSE)), "Non Cluster:")</f>
        <v>Non Cluster:</v>
      </c>
      <c r="T3342" s="106">
        <f t="shared" si="260"/>
        <v>0</v>
      </c>
      <c r="U3342" s="106">
        <f t="shared" si="262"/>
        <v>0</v>
      </c>
      <c r="V3342" s="106">
        <f t="shared" si="263"/>
        <v>0</v>
      </c>
      <c r="W3342" s="119">
        <f t="shared" si="261"/>
        <v>0</v>
      </c>
      <c r="X3342" s="106">
        <f t="shared" si="264"/>
        <v>0</v>
      </c>
    </row>
    <row r="3343" spans="1:24" ht="14">
      <c r="A3343" s="198"/>
      <c r="D3343" s="1"/>
      <c r="E3343" s="1"/>
      <c r="F3343" s="187"/>
      <c r="G3343" s="187"/>
      <c r="H3343" s="80" t="str">
        <f>IF(ISERROR(IF(ISERROR(VLOOKUP((LEFT(D3343,2)),'Fed. Agency Identifier Table'!A$2:C$63,3,FALSE)),(VLOOKUP((LEFT(D3343,1)),'Fed. Agency Identifier Table'!A$2:C$63,3,FALSE)),(VLOOKUP((LEFT(D3343,2)),'Fed. Agency Identifier Table'!A$2:C$63,3,FALSE)))),"",(IF(ISERROR(VLOOKUP((LEFT(D3343,2)),'Fed. Agency Identifier Table'!A$2:C$63,3,FALSE)),(VLOOKUP((LEFT(D3343,1)),'Fed. Agency Identifier Table'!A$2:C$63,3,FALSE)),(VLOOKUP((LEFT(D3343,2)),'Fed. Agency Identifier Table'!A$2:C$63,3,FALSE)))))</f>
        <v/>
      </c>
      <c r="I3343" s="150" t="str">
        <f>IF(ISNUMBER(SEARCH("*.unk*",D3343)),"Other Federal Awards",IF(ISERROR(VLOOKUP(D3343,'CFDA Program Titles Table'!A$2:C$2607,3,FALSE)),"",VLOOKUP(D3343,'CFDA Program Titles Table'!A$2:C$2607,3,FALSE)))</f>
        <v/>
      </c>
      <c r="J3343" s="70"/>
      <c r="K3343" s="70"/>
      <c r="L3343" s="2"/>
      <c r="M3343" s="10"/>
      <c r="N3343" s="10"/>
      <c r="S3343" s="106" t="str">
        <f>IFERROR(IF(J3343="Y", "Research And Development Programs Cluster:", VLOOKUP(D3343,'Cluster Info'!$A$2:$B$113,2,FALSE)), "Non Cluster:")</f>
        <v>Non Cluster:</v>
      </c>
      <c r="T3343" s="106">
        <f t="shared" si="260"/>
        <v>0</v>
      </c>
      <c r="U3343" s="106">
        <f t="shared" si="262"/>
        <v>0</v>
      </c>
      <c r="V3343" s="106">
        <f t="shared" si="263"/>
        <v>0</v>
      </c>
      <c r="W3343" s="119">
        <f t="shared" si="261"/>
        <v>0</v>
      </c>
      <c r="X3343" s="106">
        <f t="shared" si="264"/>
        <v>0</v>
      </c>
    </row>
    <row r="3344" spans="1:24" ht="14">
      <c r="A3344" s="198"/>
      <c r="D3344" s="1"/>
      <c r="E3344" s="1"/>
      <c r="F3344" s="187"/>
      <c r="G3344" s="187"/>
      <c r="H3344" s="80" t="str">
        <f>IF(ISERROR(IF(ISERROR(VLOOKUP((LEFT(D3344,2)),'Fed. Agency Identifier Table'!A$2:C$63,3,FALSE)),(VLOOKUP((LEFT(D3344,1)),'Fed. Agency Identifier Table'!A$2:C$63,3,FALSE)),(VLOOKUP((LEFT(D3344,2)),'Fed. Agency Identifier Table'!A$2:C$63,3,FALSE)))),"",(IF(ISERROR(VLOOKUP((LEFT(D3344,2)),'Fed. Agency Identifier Table'!A$2:C$63,3,FALSE)),(VLOOKUP((LEFT(D3344,1)),'Fed. Agency Identifier Table'!A$2:C$63,3,FALSE)),(VLOOKUP((LEFT(D3344,2)),'Fed. Agency Identifier Table'!A$2:C$63,3,FALSE)))))</f>
        <v/>
      </c>
      <c r="I3344" s="150" t="str">
        <f>IF(ISNUMBER(SEARCH("*.unk*",D3344)),"Other Federal Awards",IF(ISERROR(VLOOKUP(D3344,'CFDA Program Titles Table'!A$2:C$2607,3,FALSE)),"",VLOOKUP(D3344,'CFDA Program Titles Table'!A$2:C$2607,3,FALSE)))</f>
        <v/>
      </c>
      <c r="J3344" s="70"/>
      <c r="K3344" s="70"/>
      <c r="L3344" s="2"/>
      <c r="M3344" s="10"/>
      <c r="N3344" s="10"/>
      <c r="S3344" s="106" t="str">
        <f>IFERROR(IF(J3344="Y", "Research And Development Programs Cluster:", VLOOKUP(D3344,'Cluster Info'!$A$2:$B$113,2,FALSE)), "Non Cluster:")</f>
        <v>Non Cluster:</v>
      </c>
      <c r="T3344" s="106">
        <f t="shared" si="260"/>
        <v>0</v>
      </c>
      <c r="U3344" s="106">
        <f t="shared" si="262"/>
        <v>0</v>
      </c>
      <c r="V3344" s="106">
        <f t="shared" si="263"/>
        <v>0</v>
      </c>
      <c r="W3344" s="119">
        <f t="shared" si="261"/>
        <v>0</v>
      </c>
      <c r="X3344" s="106">
        <f t="shared" si="264"/>
        <v>0</v>
      </c>
    </row>
    <row r="3345" spans="1:24" ht="14">
      <c r="A3345" s="198"/>
      <c r="D3345" s="1"/>
      <c r="E3345" s="1"/>
      <c r="F3345" s="187"/>
      <c r="G3345" s="187"/>
      <c r="H3345" s="80" t="str">
        <f>IF(ISERROR(IF(ISERROR(VLOOKUP((LEFT(D3345,2)),'Fed. Agency Identifier Table'!A$2:C$63,3,FALSE)),(VLOOKUP((LEFT(D3345,1)),'Fed. Agency Identifier Table'!A$2:C$63,3,FALSE)),(VLOOKUP((LEFT(D3345,2)),'Fed. Agency Identifier Table'!A$2:C$63,3,FALSE)))),"",(IF(ISERROR(VLOOKUP((LEFT(D3345,2)),'Fed. Agency Identifier Table'!A$2:C$63,3,FALSE)),(VLOOKUP((LEFT(D3345,1)),'Fed. Agency Identifier Table'!A$2:C$63,3,FALSE)),(VLOOKUP((LEFT(D3345,2)),'Fed. Agency Identifier Table'!A$2:C$63,3,FALSE)))))</f>
        <v/>
      </c>
      <c r="I3345" s="150" t="str">
        <f>IF(ISNUMBER(SEARCH("*.unk*",D3345)),"Other Federal Awards",IF(ISERROR(VLOOKUP(D3345,'CFDA Program Titles Table'!A$2:C$2607,3,FALSE)),"",VLOOKUP(D3345,'CFDA Program Titles Table'!A$2:C$2607,3,FALSE)))</f>
        <v/>
      </c>
      <c r="J3345" s="70"/>
      <c r="K3345" s="70"/>
      <c r="L3345" s="2"/>
      <c r="M3345" s="10"/>
      <c r="N3345" s="10"/>
      <c r="S3345" s="106" t="str">
        <f>IFERROR(IF(J3345="Y", "Research And Development Programs Cluster:", VLOOKUP(D3345,'Cluster Info'!$A$2:$B$113,2,FALSE)), "Non Cluster:")</f>
        <v>Non Cluster:</v>
      </c>
      <c r="T3345" s="106">
        <f t="shared" si="260"/>
        <v>0</v>
      </c>
      <c r="U3345" s="106">
        <f t="shared" si="262"/>
        <v>0</v>
      </c>
      <c r="V3345" s="106">
        <f t="shared" si="263"/>
        <v>0</v>
      </c>
      <c r="W3345" s="119">
        <f t="shared" si="261"/>
        <v>0</v>
      </c>
      <c r="X3345" s="106">
        <f t="shared" si="264"/>
        <v>0</v>
      </c>
    </row>
    <row r="3346" spans="1:24" ht="14">
      <c r="A3346" s="198"/>
      <c r="D3346" s="1"/>
      <c r="E3346" s="1"/>
      <c r="F3346" s="187"/>
      <c r="G3346" s="187"/>
      <c r="H3346" s="80" t="str">
        <f>IF(ISERROR(IF(ISERROR(VLOOKUP((LEFT(D3346,2)),'Fed. Agency Identifier Table'!A$2:C$63,3,FALSE)),(VLOOKUP((LEFT(D3346,1)),'Fed. Agency Identifier Table'!A$2:C$63,3,FALSE)),(VLOOKUP((LEFT(D3346,2)),'Fed. Agency Identifier Table'!A$2:C$63,3,FALSE)))),"",(IF(ISERROR(VLOOKUP((LEFT(D3346,2)),'Fed. Agency Identifier Table'!A$2:C$63,3,FALSE)),(VLOOKUP((LEFT(D3346,1)),'Fed. Agency Identifier Table'!A$2:C$63,3,FALSE)),(VLOOKUP((LEFT(D3346,2)),'Fed. Agency Identifier Table'!A$2:C$63,3,FALSE)))))</f>
        <v/>
      </c>
      <c r="I3346" s="150" t="str">
        <f>IF(ISNUMBER(SEARCH("*.unk*",D3346)),"Other Federal Awards",IF(ISERROR(VLOOKUP(D3346,'CFDA Program Titles Table'!A$2:C$2607,3,FALSE)),"",VLOOKUP(D3346,'CFDA Program Titles Table'!A$2:C$2607,3,FALSE)))</f>
        <v/>
      </c>
      <c r="J3346" s="70"/>
      <c r="K3346" s="70"/>
      <c r="L3346" s="2"/>
      <c r="M3346" s="10"/>
      <c r="N3346" s="10"/>
      <c r="S3346" s="106" t="str">
        <f>IFERROR(IF(J3346="Y", "Research And Development Programs Cluster:", VLOOKUP(D3346,'Cluster Info'!$A$2:$B$113,2,FALSE)), "Non Cluster:")</f>
        <v>Non Cluster:</v>
      </c>
      <c r="T3346" s="106">
        <f t="shared" si="260"/>
        <v>0</v>
      </c>
      <c r="U3346" s="106">
        <f t="shared" si="262"/>
        <v>0</v>
      </c>
      <c r="V3346" s="106">
        <f t="shared" si="263"/>
        <v>0</v>
      </c>
      <c r="W3346" s="119">
        <f t="shared" si="261"/>
        <v>0</v>
      </c>
      <c r="X3346" s="106">
        <f t="shared" si="264"/>
        <v>0</v>
      </c>
    </row>
    <row r="3347" spans="1:24" ht="14">
      <c r="A3347" s="198"/>
      <c r="D3347" s="1"/>
      <c r="E3347" s="1"/>
      <c r="F3347" s="187"/>
      <c r="G3347" s="187"/>
      <c r="H3347" s="80" t="str">
        <f>IF(ISERROR(IF(ISERROR(VLOOKUP((LEFT(D3347,2)),'Fed. Agency Identifier Table'!A$2:C$63,3,FALSE)),(VLOOKUP((LEFT(D3347,1)),'Fed. Agency Identifier Table'!A$2:C$63,3,FALSE)),(VLOOKUP((LEFT(D3347,2)),'Fed. Agency Identifier Table'!A$2:C$63,3,FALSE)))),"",(IF(ISERROR(VLOOKUP((LEFT(D3347,2)),'Fed. Agency Identifier Table'!A$2:C$63,3,FALSE)),(VLOOKUP((LEFT(D3347,1)),'Fed. Agency Identifier Table'!A$2:C$63,3,FALSE)),(VLOOKUP((LEFT(D3347,2)),'Fed. Agency Identifier Table'!A$2:C$63,3,FALSE)))))</f>
        <v/>
      </c>
      <c r="I3347" s="150" t="str">
        <f>IF(ISNUMBER(SEARCH("*.unk*",D3347)),"Other Federal Awards",IF(ISERROR(VLOOKUP(D3347,'CFDA Program Titles Table'!A$2:C$2607,3,FALSE)),"",VLOOKUP(D3347,'CFDA Program Titles Table'!A$2:C$2607,3,FALSE)))</f>
        <v/>
      </c>
      <c r="J3347" s="70"/>
      <c r="K3347" s="70"/>
      <c r="L3347" s="2"/>
      <c r="M3347" s="10"/>
      <c r="N3347" s="10"/>
      <c r="S3347" s="106" t="str">
        <f>IFERROR(IF(J3347="Y", "Research And Development Programs Cluster:", VLOOKUP(D3347,'Cluster Info'!$A$2:$B$113,2,FALSE)), "Non Cluster:")</f>
        <v>Non Cluster:</v>
      </c>
      <c r="T3347" s="106">
        <f t="shared" si="260"/>
        <v>0</v>
      </c>
      <c r="U3347" s="106">
        <f t="shared" si="262"/>
        <v>0</v>
      </c>
      <c r="V3347" s="106">
        <f t="shared" si="263"/>
        <v>0</v>
      </c>
      <c r="W3347" s="119">
        <f t="shared" si="261"/>
        <v>0</v>
      </c>
      <c r="X3347" s="106">
        <f t="shared" si="264"/>
        <v>0</v>
      </c>
    </row>
    <row r="3348" spans="1:24" ht="14">
      <c r="A3348" s="198"/>
      <c r="D3348" s="1"/>
      <c r="E3348" s="1"/>
      <c r="F3348" s="187"/>
      <c r="G3348" s="187"/>
      <c r="H3348" s="80" t="str">
        <f>IF(ISERROR(IF(ISERROR(VLOOKUP((LEFT(D3348,2)),'Fed. Agency Identifier Table'!A$2:C$63,3,FALSE)),(VLOOKUP((LEFT(D3348,1)),'Fed. Agency Identifier Table'!A$2:C$63,3,FALSE)),(VLOOKUP((LEFT(D3348,2)),'Fed. Agency Identifier Table'!A$2:C$63,3,FALSE)))),"",(IF(ISERROR(VLOOKUP((LEFT(D3348,2)),'Fed. Agency Identifier Table'!A$2:C$63,3,FALSE)),(VLOOKUP((LEFT(D3348,1)),'Fed. Agency Identifier Table'!A$2:C$63,3,FALSE)),(VLOOKUP((LEFT(D3348,2)),'Fed. Agency Identifier Table'!A$2:C$63,3,FALSE)))))</f>
        <v/>
      </c>
      <c r="I3348" s="150" t="str">
        <f>IF(ISNUMBER(SEARCH("*.unk*",D3348)),"Other Federal Awards",IF(ISERROR(VLOOKUP(D3348,'CFDA Program Titles Table'!A$2:C$2607,3,FALSE)),"",VLOOKUP(D3348,'CFDA Program Titles Table'!A$2:C$2607,3,FALSE)))</f>
        <v/>
      </c>
      <c r="J3348" s="70"/>
      <c r="K3348" s="70"/>
      <c r="L3348" s="2"/>
      <c r="M3348" s="10"/>
      <c r="N3348" s="10"/>
      <c r="S3348" s="106" t="str">
        <f>IFERROR(IF(J3348="Y", "Research And Development Programs Cluster:", VLOOKUP(D3348,'Cluster Info'!$A$2:$B$113,2,FALSE)), "Non Cluster:")</f>
        <v>Non Cluster:</v>
      </c>
      <c r="T3348" s="106">
        <f t="shared" si="260"/>
        <v>0</v>
      </c>
      <c r="U3348" s="106">
        <f t="shared" si="262"/>
        <v>0</v>
      </c>
      <c r="V3348" s="106">
        <f t="shared" si="263"/>
        <v>0</v>
      </c>
      <c r="W3348" s="119">
        <f t="shared" si="261"/>
        <v>0</v>
      </c>
      <c r="X3348" s="106">
        <f t="shared" si="264"/>
        <v>0</v>
      </c>
    </row>
    <row r="3349" spans="1:24" ht="14">
      <c r="A3349" s="198"/>
      <c r="D3349" s="1"/>
      <c r="E3349" s="1"/>
      <c r="F3349" s="187"/>
      <c r="G3349" s="187"/>
      <c r="H3349" s="80" t="str">
        <f>IF(ISERROR(IF(ISERROR(VLOOKUP((LEFT(D3349,2)),'Fed. Agency Identifier Table'!A$2:C$63,3,FALSE)),(VLOOKUP((LEFT(D3349,1)),'Fed. Agency Identifier Table'!A$2:C$63,3,FALSE)),(VLOOKUP((LEFT(D3349,2)),'Fed. Agency Identifier Table'!A$2:C$63,3,FALSE)))),"",(IF(ISERROR(VLOOKUP((LEFT(D3349,2)),'Fed. Agency Identifier Table'!A$2:C$63,3,FALSE)),(VLOOKUP((LEFT(D3349,1)),'Fed. Agency Identifier Table'!A$2:C$63,3,FALSE)),(VLOOKUP((LEFT(D3349,2)),'Fed. Agency Identifier Table'!A$2:C$63,3,FALSE)))))</f>
        <v/>
      </c>
      <c r="I3349" s="150" t="str">
        <f>IF(ISNUMBER(SEARCH("*.unk*",D3349)),"Other Federal Awards",IF(ISERROR(VLOOKUP(D3349,'CFDA Program Titles Table'!A$2:C$2607,3,FALSE)),"",VLOOKUP(D3349,'CFDA Program Titles Table'!A$2:C$2607,3,FALSE)))</f>
        <v/>
      </c>
      <c r="J3349" s="70"/>
      <c r="K3349" s="70"/>
      <c r="L3349" s="2"/>
      <c r="M3349" s="10"/>
      <c r="N3349" s="10"/>
      <c r="S3349" s="106" t="str">
        <f>IFERROR(IF(J3349="Y", "Research And Development Programs Cluster:", VLOOKUP(D3349,'Cluster Info'!$A$2:$B$113,2,FALSE)), "Non Cluster:")</f>
        <v>Non Cluster:</v>
      </c>
      <c r="T3349" s="106">
        <f t="shared" si="260"/>
        <v>0</v>
      </c>
      <c r="U3349" s="106">
        <f t="shared" si="262"/>
        <v>0</v>
      </c>
      <c r="V3349" s="106">
        <f t="shared" si="263"/>
        <v>0</v>
      </c>
      <c r="W3349" s="119">
        <f t="shared" si="261"/>
        <v>0</v>
      </c>
      <c r="X3349" s="106">
        <f t="shared" si="264"/>
        <v>0</v>
      </c>
    </row>
    <row r="3350" spans="1:24" ht="14">
      <c r="A3350" s="198"/>
      <c r="D3350" s="1"/>
      <c r="E3350" s="1"/>
      <c r="F3350" s="187"/>
      <c r="G3350" s="187"/>
      <c r="H3350" s="80" t="str">
        <f>IF(ISERROR(IF(ISERROR(VLOOKUP((LEFT(D3350,2)),'Fed. Agency Identifier Table'!A$2:C$63,3,FALSE)),(VLOOKUP((LEFT(D3350,1)),'Fed. Agency Identifier Table'!A$2:C$63,3,FALSE)),(VLOOKUP((LEFT(D3350,2)),'Fed. Agency Identifier Table'!A$2:C$63,3,FALSE)))),"",(IF(ISERROR(VLOOKUP((LEFT(D3350,2)),'Fed. Agency Identifier Table'!A$2:C$63,3,FALSE)),(VLOOKUP((LEFT(D3350,1)),'Fed. Agency Identifier Table'!A$2:C$63,3,FALSE)),(VLOOKUP((LEFT(D3350,2)),'Fed. Agency Identifier Table'!A$2:C$63,3,FALSE)))))</f>
        <v/>
      </c>
      <c r="I3350" s="150" t="str">
        <f>IF(ISNUMBER(SEARCH("*.unk*",D3350)),"Other Federal Awards",IF(ISERROR(VLOOKUP(D3350,'CFDA Program Titles Table'!A$2:C$2607,3,FALSE)),"",VLOOKUP(D3350,'CFDA Program Titles Table'!A$2:C$2607,3,FALSE)))</f>
        <v/>
      </c>
      <c r="J3350" s="70"/>
      <c r="K3350" s="70"/>
      <c r="L3350" s="2"/>
      <c r="M3350" s="10"/>
      <c r="N3350" s="10"/>
      <c r="S3350" s="106" t="str">
        <f>IFERROR(IF(J3350="Y", "Research And Development Programs Cluster:", VLOOKUP(D3350,'Cluster Info'!$A$2:$B$113,2,FALSE)), "Non Cluster:")</f>
        <v>Non Cluster:</v>
      </c>
      <c r="T3350" s="106">
        <f t="shared" si="260"/>
        <v>0</v>
      </c>
      <c r="U3350" s="106">
        <f t="shared" si="262"/>
        <v>0</v>
      </c>
      <c r="V3350" s="106">
        <f t="shared" si="263"/>
        <v>0</v>
      </c>
      <c r="W3350" s="119">
        <f t="shared" si="261"/>
        <v>0</v>
      </c>
      <c r="X3350" s="106">
        <f t="shared" si="264"/>
        <v>0</v>
      </c>
    </row>
    <row r="3351" spans="1:24" ht="14">
      <c r="A3351" s="198"/>
      <c r="D3351" s="1"/>
      <c r="E3351" s="1"/>
      <c r="F3351" s="187"/>
      <c r="G3351" s="187"/>
      <c r="H3351" s="80" t="str">
        <f>IF(ISERROR(IF(ISERROR(VLOOKUP((LEFT(D3351,2)),'Fed. Agency Identifier Table'!A$2:C$63,3,FALSE)),(VLOOKUP((LEFT(D3351,1)),'Fed. Agency Identifier Table'!A$2:C$63,3,FALSE)),(VLOOKUP((LEFT(D3351,2)),'Fed. Agency Identifier Table'!A$2:C$63,3,FALSE)))),"",(IF(ISERROR(VLOOKUP((LEFT(D3351,2)),'Fed. Agency Identifier Table'!A$2:C$63,3,FALSE)),(VLOOKUP((LEFT(D3351,1)),'Fed. Agency Identifier Table'!A$2:C$63,3,FALSE)),(VLOOKUP((LEFT(D3351,2)),'Fed. Agency Identifier Table'!A$2:C$63,3,FALSE)))))</f>
        <v/>
      </c>
      <c r="I3351" s="150" t="str">
        <f>IF(ISNUMBER(SEARCH("*.unk*",D3351)),"Other Federal Awards",IF(ISERROR(VLOOKUP(D3351,'CFDA Program Titles Table'!A$2:C$2607,3,FALSE)),"",VLOOKUP(D3351,'CFDA Program Titles Table'!A$2:C$2607,3,FALSE)))</f>
        <v/>
      </c>
      <c r="J3351" s="70"/>
      <c r="K3351" s="70"/>
      <c r="L3351" s="2"/>
      <c r="M3351" s="10"/>
      <c r="N3351" s="10"/>
      <c r="S3351" s="106" t="str">
        <f>IFERROR(IF(J3351="Y", "Research And Development Programs Cluster:", VLOOKUP(D3351,'Cluster Info'!$A$2:$B$113,2,FALSE)), "Non Cluster:")</f>
        <v>Non Cluster:</v>
      </c>
      <c r="T3351" s="106">
        <f t="shared" si="260"/>
        <v>0</v>
      </c>
      <c r="U3351" s="106">
        <f t="shared" si="262"/>
        <v>0</v>
      </c>
      <c r="V3351" s="106">
        <f t="shared" si="263"/>
        <v>0</v>
      </c>
      <c r="W3351" s="119">
        <f t="shared" si="261"/>
        <v>0</v>
      </c>
      <c r="X3351" s="106">
        <f t="shared" si="264"/>
        <v>0</v>
      </c>
    </row>
    <row r="3352" spans="1:24" ht="14">
      <c r="A3352" s="198"/>
      <c r="D3352" s="1"/>
      <c r="E3352" s="1"/>
      <c r="F3352" s="187"/>
      <c r="G3352" s="187"/>
      <c r="H3352" s="80" t="str">
        <f>IF(ISERROR(IF(ISERROR(VLOOKUP((LEFT(D3352,2)),'Fed. Agency Identifier Table'!A$2:C$63,3,FALSE)),(VLOOKUP((LEFT(D3352,1)),'Fed. Agency Identifier Table'!A$2:C$63,3,FALSE)),(VLOOKUP((LEFT(D3352,2)),'Fed. Agency Identifier Table'!A$2:C$63,3,FALSE)))),"",(IF(ISERROR(VLOOKUP((LEFT(D3352,2)),'Fed. Agency Identifier Table'!A$2:C$63,3,FALSE)),(VLOOKUP((LEFT(D3352,1)),'Fed. Agency Identifier Table'!A$2:C$63,3,FALSE)),(VLOOKUP((LEFT(D3352,2)),'Fed. Agency Identifier Table'!A$2:C$63,3,FALSE)))))</f>
        <v/>
      </c>
      <c r="I3352" s="150" t="str">
        <f>IF(ISNUMBER(SEARCH("*.unk*",D3352)),"Other Federal Awards",IF(ISERROR(VLOOKUP(D3352,'CFDA Program Titles Table'!A$2:C$2607,3,FALSE)),"",VLOOKUP(D3352,'CFDA Program Titles Table'!A$2:C$2607,3,FALSE)))</f>
        <v/>
      </c>
      <c r="J3352" s="70"/>
      <c r="K3352" s="70"/>
      <c r="L3352" s="2"/>
      <c r="M3352" s="10"/>
      <c r="N3352" s="10"/>
      <c r="S3352" s="106" t="str">
        <f>IFERROR(IF(J3352="Y", "Research And Development Programs Cluster:", VLOOKUP(D3352,'Cluster Info'!$A$2:$B$113,2,FALSE)), "Non Cluster:")</f>
        <v>Non Cluster:</v>
      </c>
      <c r="T3352" s="106">
        <f t="shared" si="260"/>
        <v>0</v>
      </c>
      <c r="U3352" s="106">
        <f t="shared" si="262"/>
        <v>0</v>
      </c>
      <c r="V3352" s="106">
        <f t="shared" si="263"/>
        <v>0</v>
      </c>
      <c r="W3352" s="119">
        <f t="shared" si="261"/>
        <v>0</v>
      </c>
      <c r="X3352" s="106">
        <f t="shared" si="264"/>
        <v>0</v>
      </c>
    </row>
    <row r="3353" spans="1:24" ht="14">
      <c r="A3353" s="198"/>
      <c r="D3353" s="1"/>
      <c r="E3353" s="1"/>
      <c r="F3353" s="187"/>
      <c r="G3353" s="187"/>
      <c r="H3353" s="80" t="str">
        <f>IF(ISERROR(IF(ISERROR(VLOOKUP((LEFT(D3353,2)),'Fed. Agency Identifier Table'!A$2:C$63,3,FALSE)),(VLOOKUP((LEFT(D3353,1)),'Fed. Agency Identifier Table'!A$2:C$63,3,FALSE)),(VLOOKUP((LEFT(D3353,2)),'Fed. Agency Identifier Table'!A$2:C$63,3,FALSE)))),"",(IF(ISERROR(VLOOKUP((LEFT(D3353,2)),'Fed. Agency Identifier Table'!A$2:C$63,3,FALSE)),(VLOOKUP((LEFT(D3353,1)),'Fed. Agency Identifier Table'!A$2:C$63,3,FALSE)),(VLOOKUP((LEFT(D3353,2)),'Fed. Agency Identifier Table'!A$2:C$63,3,FALSE)))))</f>
        <v/>
      </c>
      <c r="I3353" s="150" t="str">
        <f>IF(ISNUMBER(SEARCH("*.unk*",D3353)),"Other Federal Awards",IF(ISERROR(VLOOKUP(D3353,'CFDA Program Titles Table'!A$2:C$2607,3,FALSE)),"",VLOOKUP(D3353,'CFDA Program Titles Table'!A$2:C$2607,3,FALSE)))</f>
        <v/>
      </c>
      <c r="J3353" s="70"/>
      <c r="K3353" s="70"/>
      <c r="L3353" s="2"/>
      <c r="M3353" s="10"/>
      <c r="N3353" s="10"/>
      <c r="S3353" s="106" t="str">
        <f>IFERROR(IF(J3353="Y", "Research And Development Programs Cluster:", VLOOKUP(D3353,'Cluster Info'!$A$2:$B$113,2,FALSE)), "Non Cluster:")</f>
        <v>Non Cluster:</v>
      </c>
      <c r="T3353" s="106">
        <f t="shared" si="260"/>
        <v>0</v>
      </c>
      <c r="U3353" s="106">
        <f t="shared" si="262"/>
        <v>0</v>
      </c>
      <c r="V3353" s="106">
        <f t="shared" si="263"/>
        <v>0</v>
      </c>
      <c r="W3353" s="119">
        <f t="shared" si="261"/>
        <v>0</v>
      </c>
      <c r="X3353" s="106">
        <f t="shared" si="264"/>
        <v>0</v>
      </c>
    </row>
    <row r="3354" spans="1:24" ht="14">
      <c r="A3354" s="198"/>
      <c r="D3354" s="1"/>
      <c r="E3354" s="1"/>
      <c r="F3354" s="187"/>
      <c r="G3354" s="187"/>
      <c r="H3354" s="80" t="str">
        <f>IF(ISERROR(IF(ISERROR(VLOOKUP((LEFT(D3354,2)),'Fed. Agency Identifier Table'!A$2:C$63,3,FALSE)),(VLOOKUP((LEFT(D3354,1)),'Fed. Agency Identifier Table'!A$2:C$63,3,FALSE)),(VLOOKUP((LEFT(D3354,2)),'Fed. Agency Identifier Table'!A$2:C$63,3,FALSE)))),"",(IF(ISERROR(VLOOKUP((LEFT(D3354,2)),'Fed. Agency Identifier Table'!A$2:C$63,3,FALSE)),(VLOOKUP((LEFT(D3354,1)),'Fed. Agency Identifier Table'!A$2:C$63,3,FALSE)),(VLOOKUP((LEFT(D3354,2)),'Fed. Agency Identifier Table'!A$2:C$63,3,FALSE)))))</f>
        <v/>
      </c>
      <c r="I3354" s="150" t="str">
        <f>IF(ISNUMBER(SEARCH("*.unk*",D3354)),"Other Federal Awards",IF(ISERROR(VLOOKUP(D3354,'CFDA Program Titles Table'!A$2:C$2607,3,FALSE)),"",VLOOKUP(D3354,'CFDA Program Titles Table'!A$2:C$2607,3,FALSE)))</f>
        <v/>
      </c>
      <c r="J3354" s="70"/>
      <c r="K3354" s="70"/>
      <c r="L3354" s="2"/>
      <c r="M3354" s="10"/>
      <c r="N3354" s="10"/>
      <c r="S3354" s="106" t="str">
        <f>IFERROR(IF(J3354="Y", "Research And Development Programs Cluster:", VLOOKUP(D3354,'Cluster Info'!$A$2:$B$113,2,FALSE)), "Non Cluster:")</f>
        <v>Non Cluster:</v>
      </c>
      <c r="T3354" s="106">
        <f t="shared" si="260"/>
        <v>0</v>
      </c>
      <c r="U3354" s="106">
        <f t="shared" si="262"/>
        <v>0</v>
      </c>
      <c r="V3354" s="106">
        <f t="shared" si="263"/>
        <v>0</v>
      </c>
      <c r="W3354" s="119">
        <f t="shared" si="261"/>
        <v>0</v>
      </c>
      <c r="X3354" s="106">
        <f t="shared" si="264"/>
        <v>0</v>
      </c>
    </row>
    <row r="3355" spans="1:24" ht="14">
      <c r="A3355" s="198"/>
      <c r="D3355" s="1"/>
      <c r="E3355" s="1"/>
      <c r="F3355" s="187"/>
      <c r="G3355" s="187"/>
      <c r="H3355" s="80" t="str">
        <f>IF(ISERROR(IF(ISERROR(VLOOKUP((LEFT(D3355,2)),'Fed. Agency Identifier Table'!A$2:C$63,3,FALSE)),(VLOOKUP((LEFT(D3355,1)),'Fed. Agency Identifier Table'!A$2:C$63,3,FALSE)),(VLOOKUP((LEFT(D3355,2)),'Fed. Agency Identifier Table'!A$2:C$63,3,FALSE)))),"",(IF(ISERROR(VLOOKUP((LEFT(D3355,2)),'Fed. Agency Identifier Table'!A$2:C$63,3,FALSE)),(VLOOKUP((LEFT(D3355,1)),'Fed. Agency Identifier Table'!A$2:C$63,3,FALSE)),(VLOOKUP((LEFT(D3355,2)),'Fed. Agency Identifier Table'!A$2:C$63,3,FALSE)))))</f>
        <v/>
      </c>
      <c r="I3355" s="150" t="str">
        <f>IF(ISNUMBER(SEARCH("*.unk*",D3355)),"Other Federal Awards",IF(ISERROR(VLOOKUP(D3355,'CFDA Program Titles Table'!A$2:C$2607,3,FALSE)),"",VLOOKUP(D3355,'CFDA Program Titles Table'!A$2:C$2607,3,FALSE)))</f>
        <v/>
      </c>
      <c r="J3355" s="70"/>
      <c r="K3355" s="70"/>
      <c r="L3355" s="2"/>
      <c r="M3355" s="10"/>
      <c r="N3355" s="10"/>
      <c r="S3355" s="106" t="str">
        <f>IFERROR(IF(J3355="Y", "Research And Development Programs Cluster:", VLOOKUP(D3355,'Cluster Info'!$A$2:$B$113,2,FALSE)), "Non Cluster:")</f>
        <v>Non Cluster:</v>
      </c>
      <c r="T3355" s="106">
        <f t="shared" si="260"/>
        <v>0</v>
      </c>
      <c r="U3355" s="106">
        <f t="shared" si="262"/>
        <v>0</v>
      </c>
      <c r="V3355" s="106">
        <f t="shared" si="263"/>
        <v>0</v>
      </c>
      <c r="W3355" s="119">
        <f t="shared" si="261"/>
        <v>0</v>
      </c>
      <c r="X3355" s="106">
        <f t="shared" si="264"/>
        <v>0</v>
      </c>
    </row>
    <row r="3356" spans="1:24" ht="14">
      <c r="A3356" s="198"/>
      <c r="D3356" s="1"/>
      <c r="E3356" s="1"/>
      <c r="F3356" s="187"/>
      <c r="G3356" s="187"/>
      <c r="H3356" s="80" t="str">
        <f>IF(ISERROR(IF(ISERROR(VLOOKUP((LEFT(D3356,2)),'Fed. Agency Identifier Table'!A$2:C$63,3,FALSE)),(VLOOKUP((LEFT(D3356,1)),'Fed. Agency Identifier Table'!A$2:C$63,3,FALSE)),(VLOOKUP((LEFT(D3356,2)),'Fed. Agency Identifier Table'!A$2:C$63,3,FALSE)))),"",(IF(ISERROR(VLOOKUP((LEFT(D3356,2)),'Fed. Agency Identifier Table'!A$2:C$63,3,FALSE)),(VLOOKUP((LEFT(D3356,1)),'Fed. Agency Identifier Table'!A$2:C$63,3,FALSE)),(VLOOKUP((LEFT(D3356,2)),'Fed. Agency Identifier Table'!A$2:C$63,3,FALSE)))))</f>
        <v/>
      </c>
      <c r="I3356" s="150" t="str">
        <f>IF(ISNUMBER(SEARCH("*.unk*",D3356)),"Other Federal Awards",IF(ISERROR(VLOOKUP(D3356,'CFDA Program Titles Table'!A$2:C$2607,3,FALSE)),"",VLOOKUP(D3356,'CFDA Program Titles Table'!A$2:C$2607,3,FALSE)))</f>
        <v/>
      </c>
      <c r="J3356" s="70"/>
      <c r="K3356" s="70"/>
      <c r="L3356" s="2"/>
      <c r="M3356" s="10"/>
      <c r="N3356" s="10"/>
      <c r="S3356" s="106" t="str">
        <f>IFERROR(IF(J3356="Y", "Research And Development Programs Cluster:", VLOOKUP(D3356,'Cluster Info'!$A$2:$B$113,2,FALSE)), "Non Cluster:")</f>
        <v>Non Cluster:</v>
      </c>
      <c r="T3356" s="106">
        <f t="shared" si="260"/>
        <v>0</v>
      </c>
      <c r="U3356" s="106">
        <f t="shared" si="262"/>
        <v>0</v>
      </c>
      <c r="V3356" s="106">
        <f t="shared" si="263"/>
        <v>0</v>
      </c>
      <c r="W3356" s="119">
        <f t="shared" si="261"/>
        <v>0</v>
      </c>
      <c r="X3356" s="106">
        <f t="shared" si="264"/>
        <v>0</v>
      </c>
    </row>
    <row r="3357" spans="1:24" ht="14">
      <c r="A3357" s="198"/>
      <c r="D3357" s="1"/>
      <c r="E3357" s="1"/>
      <c r="F3357" s="187"/>
      <c r="G3357" s="187"/>
      <c r="H3357" s="80" t="str">
        <f>IF(ISERROR(IF(ISERROR(VLOOKUP((LEFT(D3357,2)),'Fed. Agency Identifier Table'!A$2:C$63,3,FALSE)),(VLOOKUP((LEFT(D3357,1)),'Fed. Agency Identifier Table'!A$2:C$63,3,FALSE)),(VLOOKUP((LEFT(D3357,2)),'Fed. Agency Identifier Table'!A$2:C$63,3,FALSE)))),"",(IF(ISERROR(VLOOKUP((LEFT(D3357,2)),'Fed. Agency Identifier Table'!A$2:C$63,3,FALSE)),(VLOOKUP((LEFT(D3357,1)),'Fed. Agency Identifier Table'!A$2:C$63,3,FALSE)),(VLOOKUP((LEFT(D3357,2)),'Fed. Agency Identifier Table'!A$2:C$63,3,FALSE)))))</f>
        <v/>
      </c>
      <c r="I3357" s="150" t="str">
        <f>IF(ISNUMBER(SEARCH("*.unk*",D3357)),"Other Federal Awards",IF(ISERROR(VLOOKUP(D3357,'CFDA Program Titles Table'!A$2:C$2607,3,FALSE)),"",VLOOKUP(D3357,'CFDA Program Titles Table'!A$2:C$2607,3,FALSE)))</f>
        <v/>
      </c>
      <c r="J3357" s="70"/>
      <c r="K3357" s="70"/>
      <c r="L3357" s="2"/>
      <c r="M3357" s="10"/>
      <c r="N3357" s="10"/>
      <c r="S3357" s="106" t="str">
        <f>IFERROR(IF(J3357="Y", "Research And Development Programs Cluster:", VLOOKUP(D3357,'Cluster Info'!$A$2:$B$113,2,FALSE)), "Non Cluster:")</f>
        <v>Non Cluster:</v>
      </c>
      <c r="T3357" s="106">
        <f t="shared" si="260"/>
        <v>0</v>
      </c>
      <c r="U3357" s="106">
        <f t="shared" si="262"/>
        <v>0</v>
      </c>
      <c r="V3357" s="106">
        <f t="shared" si="263"/>
        <v>0</v>
      </c>
      <c r="W3357" s="119">
        <f t="shared" si="261"/>
        <v>0</v>
      </c>
      <c r="X3357" s="106">
        <f t="shared" si="264"/>
        <v>0</v>
      </c>
    </row>
    <row r="3358" spans="1:24" ht="14">
      <c r="A3358" s="198"/>
      <c r="D3358" s="1"/>
      <c r="E3358" s="1"/>
      <c r="F3358" s="187"/>
      <c r="G3358" s="187"/>
      <c r="H3358" s="80" t="str">
        <f>IF(ISERROR(IF(ISERROR(VLOOKUP((LEFT(D3358,2)),'Fed. Agency Identifier Table'!A$2:C$63,3,FALSE)),(VLOOKUP((LEFT(D3358,1)),'Fed. Agency Identifier Table'!A$2:C$63,3,FALSE)),(VLOOKUP((LEFT(D3358,2)),'Fed. Agency Identifier Table'!A$2:C$63,3,FALSE)))),"",(IF(ISERROR(VLOOKUP((LEFT(D3358,2)),'Fed. Agency Identifier Table'!A$2:C$63,3,FALSE)),(VLOOKUP((LEFT(D3358,1)),'Fed. Agency Identifier Table'!A$2:C$63,3,FALSE)),(VLOOKUP((LEFT(D3358,2)),'Fed. Agency Identifier Table'!A$2:C$63,3,FALSE)))))</f>
        <v/>
      </c>
      <c r="I3358" s="150" t="str">
        <f>IF(ISNUMBER(SEARCH("*.unk*",D3358)),"Other Federal Awards",IF(ISERROR(VLOOKUP(D3358,'CFDA Program Titles Table'!A$2:C$2607,3,FALSE)),"",VLOOKUP(D3358,'CFDA Program Titles Table'!A$2:C$2607,3,FALSE)))</f>
        <v/>
      </c>
      <c r="J3358" s="70"/>
      <c r="K3358" s="70"/>
      <c r="L3358" s="2"/>
      <c r="M3358" s="10"/>
      <c r="N3358" s="10"/>
      <c r="S3358" s="106" t="str">
        <f>IFERROR(IF(J3358="Y", "Research And Development Programs Cluster:", VLOOKUP(D3358,'Cluster Info'!$A$2:$B$113,2,FALSE)), "Non Cluster:")</f>
        <v>Non Cluster:</v>
      </c>
      <c r="T3358" s="106">
        <f t="shared" si="260"/>
        <v>0</v>
      </c>
      <c r="U3358" s="106">
        <f t="shared" si="262"/>
        <v>0</v>
      </c>
      <c r="V3358" s="106">
        <f t="shared" si="263"/>
        <v>0</v>
      </c>
      <c r="W3358" s="119">
        <f t="shared" si="261"/>
        <v>0</v>
      </c>
      <c r="X3358" s="106">
        <f t="shared" si="264"/>
        <v>0</v>
      </c>
    </row>
    <row r="3359" spans="1:24" ht="14">
      <c r="A3359" s="198"/>
      <c r="D3359" s="1"/>
      <c r="E3359" s="1"/>
      <c r="F3359" s="187"/>
      <c r="G3359" s="187"/>
      <c r="H3359" s="80" t="str">
        <f>IF(ISERROR(IF(ISERROR(VLOOKUP((LEFT(D3359,2)),'Fed. Agency Identifier Table'!A$2:C$63,3,FALSE)),(VLOOKUP((LEFT(D3359,1)),'Fed. Agency Identifier Table'!A$2:C$63,3,FALSE)),(VLOOKUP((LEFT(D3359,2)),'Fed. Agency Identifier Table'!A$2:C$63,3,FALSE)))),"",(IF(ISERROR(VLOOKUP((LEFT(D3359,2)),'Fed. Agency Identifier Table'!A$2:C$63,3,FALSE)),(VLOOKUP((LEFT(D3359,1)),'Fed. Agency Identifier Table'!A$2:C$63,3,FALSE)),(VLOOKUP((LEFT(D3359,2)),'Fed. Agency Identifier Table'!A$2:C$63,3,FALSE)))))</f>
        <v/>
      </c>
      <c r="I3359" s="150" t="str">
        <f>IF(ISNUMBER(SEARCH("*.unk*",D3359)),"Other Federal Awards",IF(ISERROR(VLOOKUP(D3359,'CFDA Program Titles Table'!A$2:C$2607,3,FALSE)),"",VLOOKUP(D3359,'CFDA Program Titles Table'!A$2:C$2607,3,FALSE)))</f>
        <v/>
      </c>
      <c r="J3359" s="70"/>
      <c r="K3359" s="70"/>
      <c r="L3359" s="2"/>
      <c r="M3359" s="10"/>
      <c r="N3359" s="10"/>
      <c r="S3359" s="106" t="str">
        <f>IFERROR(IF(J3359="Y", "Research And Development Programs Cluster:", VLOOKUP(D3359,'Cluster Info'!$A$2:$B$113,2,FALSE)), "Non Cluster:")</f>
        <v>Non Cluster:</v>
      </c>
      <c r="T3359" s="106">
        <f t="shared" si="260"/>
        <v>0</v>
      </c>
      <c r="U3359" s="106">
        <f t="shared" si="262"/>
        <v>0</v>
      </c>
      <c r="V3359" s="106">
        <f t="shared" si="263"/>
        <v>0</v>
      </c>
      <c r="W3359" s="119">
        <f t="shared" si="261"/>
        <v>0</v>
      </c>
      <c r="X3359" s="106">
        <f t="shared" si="264"/>
        <v>0</v>
      </c>
    </row>
    <row r="3360" spans="1:24" ht="14">
      <c r="A3360" s="198"/>
      <c r="D3360" s="1"/>
      <c r="E3360" s="1"/>
      <c r="F3360" s="187"/>
      <c r="G3360" s="187"/>
      <c r="H3360" s="80" t="str">
        <f>IF(ISERROR(IF(ISERROR(VLOOKUP((LEFT(D3360,2)),'Fed. Agency Identifier Table'!A$2:C$63,3,FALSE)),(VLOOKUP((LEFT(D3360,1)),'Fed. Agency Identifier Table'!A$2:C$63,3,FALSE)),(VLOOKUP((LEFT(D3360,2)),'Fed. Agency Identifier Table'!A$2:C$63,3,FALSE)))),"",(IF(ISERROR(VLOOKUP((LEFT(D3360,2)),'Fed. Agency Identifier Table'!A$2:C$63,3,FALSE)),(VLOOKUP((LEFT(D3360,1)),'Fed. Agency Identifier Table'!A$2:C$63,3,FALSE)),(VLOOKUP((LEFT(D3360,2)),'Fed. Agency Identifier Table'!A$2:C$63,3,FALSE)))))</f>
        <v/>
      </c>
      <c r="I3360" s="150" t="str">
        <f>IF(ISNUMBER(SEARCH("*.unk*",D3360)),"Other Federal Awards",IF(ISERROR(VLOOKUP(D3360,'CFDA Program Titles Table'!A$2:C$2607,3,FALSE)),"",VLOOKUP(D3360,'CFDA Program Titles Table'!A$2:C$2607,3,FALSE)))</f>
        <v/>
      </c>
      <c r="J3360" s="70"/>
      <c r="K3360" s="70"/>
      <c r="L3360" s="2"/>
      <c r="M3360" s="10"/>
      <c r="N3360" s="10"/>
      <c r="S3360" s="106" t="str">
        <f>IFERROR(IF(J3360="Y", "Research And Development Programs Cluster:", VLOOKUP(D3360,'Cluster Info'!$A$2:$B$113,2,FALSE)), "Non Cluster:")</f>
        <v>Non Cluster:</v>
      </c>
      <c r="T3360" s="106">
        <f t="shared" si="260"/>
        <v>0</v>
      </c>
      <c r="U3360" s="106">
        <f t="shared" si="262"/>
        <v>0</v>
      </c>
      <c r="V3360" s="106">
        <f t="shared" si="263"/>
        <v>0</v>
      </c>
      <c r="W3360" s="119">
        <f t="shared" si="261"/>
        <v>0</v>
      </c>
      <c r="X3360" s="106">
        <f t="shared" si="264"/>
        <v>0</v>
      </c>
    </row>
    <row r="3361" spans="1:24" ht="14">
      <c r="A3361" s="198"/>
      <c r="D3361" s="1"/>
      <c r="E3361" s="1"/>
      <c r="F3361" s="187"/>
      <c r="G3361" s="187"/>
      <c r="H3361" s="80" t="str">
        <f>IF(ISERROR(IF(ISERROR(VLOOKUP((LEFT(D3361,2)),'Fed. Agency Identifier Table'!A$2:C$63,3,FALSE)),(VLOOKUP((LEFT(D3361,1)),'Fed. Agency Identifier Table'!A$2:C$63,3,FALSE)),(VLOOKUP((LEFT(D3361,2)),'Fed. Agency Identifier Table'!A$2:C$63,3,FALSE)))),"",(IF(ISERROR(VLOOKUP((LEFT(D3361,2)),'Fed. Agency Identifier Table'!A$2:C$63,3,FALSE)),(VLOOKUP((LEFT(D3361,1)),'Fed. Agency Identifier Table'!A$2:C$63,3,FALSE)),(VLOOKUP((LEFT(D3361,2)),'Fed. Agency Identifier Table'!A$2:C$63,3,FALSE)))))</f>
        <v/>
      </c>
      <c r="I3361" s="150" t="str">
        <f>IF(ISNUMBER(SEARCH("*.unk*",D3361)),"Other Federal Awards",IF(ISERROR(VLOOKUP(D3361,'CFDA Program Titles Table'!A$2:C$2607,3,FALSE)),"",VLOOKUP(D3361,'CFDA Program Titles Table'!A$2:C$2607,3,FALSE)))</f>
        <v/>
      </c>
      <c r="J3361" s="70"/>
      <c r="K3361" s="70"/>
      <c r="L3361" s="2"/>
      <c r="M3361" s="10"/>
      <c r="N3361" s="10"/>
      <c r="S3361" s="106" t="str">
        <f>IFERROR(IF(J3361="Y", "Research And Development Programs Cluster:", VLOOKUP(D3361,'Cluster Info'!$A$2:$B$113,2,FALSE)), "Non Cluster:")</f>
        <v>Non Cluster:</v>
      </c>
      <c r="T3361" s="106">
        <f t="shared" si="260"/>
        <v>0</v>
      </c>
      <c r="U3361" s="106">
        <f t="shared" si="262"/>
        <v>0</v>
      </c>
      <c r="V3361" s="106">
        <f t="shared" si="263"/>
        <v>0</v>
      </c>
      <c r="W3361" s="119">
        <f t="shared" si="261"/>
        <v>0</v>
      </c>
      <c r="X3361" s="106">
        <f t="shared" si="264"/>
        <v>0</v>
      </c>
    </row>
    <row r="3362" spans="1:24" ht="14">
      <c r="A3362" s="198"/>
      <c r="D3362" s="1"/>
      <c r="E3362" s="1"/>
      <c r="F3362" s="187"/>
      <c r="G3362" s="187"/>
      <c r="H3362" s="80" t="str">
        <f>IF(ISERROR(IF(ISERROR(VLOOKUP((LEFT(D3362,2)),'Fed. Agency Identifier Table'!A$2:C$63,3,FALSE)),(VLOOKUP((LEFT(D3362,1)),'Fed. Agency Identifier Table'!A$2:C$63,3,FALSE)),(VLOOKUP((LEFT(D3362,2)),'Fed. Agency Identifier Table'!A$2:C$63,3,FALSE)))),"",(IF(ISERROR(VLOOKUP((LEFT(D3362,2)),'Fed. Agency Identifier Table'!A$2:C$63,3,FALSE)),(VLOOKUP((LEFT(D3362,1)),'Fed. Agency Identifier Table'!A$2:C$63,3,FALSE)),(VLOOKUP((LEFT(D3362,2)),'Fed. Agency Identifier Table'!A$2:C$63,3,FALSE)))))</f>
        <v/>
      </c>
      <c r="I3362" s="150" t="str">
        <f>IF(ISNUMBER(SEARCH("*.unk*",D3362)),"Other Federal Awards",IF(ISERROR(VLOOKUP(D3362,'CFDA Program Titles Table'!A$2:C$2607,3,FALSE)),"",VLOOKUP(D3362,'CFDA Program Titles Table'!A$2:C$2607,3,FALSE)))</f>
        <v/>
      </c>
      <c r="J3362" s="70"/>
      <c r="K3362" s="70"/>
      <c r="L3362" s="2"/>
      <c r="M3362" s="10"/>
      <c r="N3362" s="10"/>
      <c r="S3362" s="106" t="str">
        <f>IFERROR(IF(J3362="Y", "Research And Development Programs Cluster:", VLOOKUP(D3362,'Cluster Info'!$A$2:$B$113,2,FALSE)), "Non Cluster:")</f>
        <v>Non Cluster:</v>
      </c>
      <c r="T3362" s="106">
        <f t="shared" si="260"/>
        <v>0</v>
      </c>
      <c r="U3362" s="106">
        <f t="shared" si="262"/>
        <v>0</v>
      </c>
      <c r="V3362" s="106">
        <f t="shared" si="263"/>
        <v>0</v>
      </c>
      <c r="W3362" s="119">
        <f t="shared" si="261"/>
        <v>0</v>
      </c>
      <c r="X3362" s="106">
        <f t="shared" si="264"/>
        <v>0</v>
      </c>
    </row>
    <row r="3363" spans="1:24" ht="14">
      <c r="A3363" s="198"/>
      <c r="D3363" s="1"/>
      <c r="E3363" s="1"/>
      <c r="F3363" s="187"/>
      <c r="G3363" s="187"/>
      <c r="H3363" s="80" t="str">
        <f>IF(ISERROR(IF(ISERROR(VLOOKUP((LEFT(D3363,2)),'Fed. Agency Identifier Table'!A$2:C$63,3,FALSE)),(VLOOKUP((LEFT(D3363,1)),'Fed. Agency Identifier Table'!A$2:C$63,3,FALSE)),(VLOOKUP((LEFT(D3363,2)),'Fed. Agency Identifier Table'!A$2:C$63,3,FALSE)))),"",(IF(ISERROR(VLOOKUP((LEFT(D3363,2)),'Fed. Agency Identifier Table'!A$2:C$63,3,FALSE)),(VLOOKUP((LEFT(D3363,1)),'Fed. Agency Identifier Table'!A$2:C$63,3,FALSE)),(VLOOKUP((LEFT(D3363,2)),'Fed. Agency Identifier Table'!A$2:C$63,3,FALSE)))))</f>
        <v/>
      </c>
      <c r="I3363" s="150" t="str">
        <f>IF(ISNUMBER(SEARCH("*.unk*",D3363)),"Other Federal Awards",IF(ISERROR(VLOOKUP(D3363,'CFDA Program Titles Table'!A$2:C$2607,3,FALSE)),"",VLOOKUP(D3363,'CFDA Program Titles Table'!A$2:C$2607,3,FALSE)))</f>
        <v/>
      </c>
      <c r="J3363" s="70"/>
      <c r="K3363" s="70"/>
      <c r="L3363" s="2"/>
      <c r="M3363" s="10"/>
      <c r="N3363" s="10"/>
      <c r="S3363" s="106" t="str">
        <f>IFERROR(IF(J3363="Y", "Research And Development Programs Cluster:", VLOOKUP(D3363,'Cluster Info'!$A$2:$B$113,2,FALSE)), "Non Cluster:")</f>
        <v>Non Cluster:</v>
      </c>
      <c r="T3363" s="106">
        <f t="shared" si="260"/>
        <v>0</v>
      </c>
      <c r="U3363" s="106">
        <f t="shared" si="262"/>
        <v>0</v>
      </c>
      <c r="V3363" s="106">
        <f t="shared" si="263"/>
        <v>0</v>
      </c>
      <c r="W3363" s="119">
        <f t="shared" si="261"/>
        <v>0</v>
      </c>
      <c r="X3363" s="106">
        <f t="shared" si="264"/>
        <v>0</v>
      </c>
    </row>
    <row r="3364" spans="1:24" ht="14">
      <c r="A3364" s="198"/>
      <c r="D3364" s="1"/>
      <c r="E3364" s="1"/>
      <c r="F3364" s="187"/>
      <c r="G3364" s="187"/>
      <c r="H3364" s="80" t="str">
        <f>IF(ISERROR(IF(ISERROR(VLOOKUP((LEFT(D3364,2)),'Fed. Agency Identifier Table'!A$2:C$63,3,FALSE)),(VLOOKUP((LEFT(D3364,1)),'Fed. Agency Identifier Table'!A$2:C$63,3,FALSE)),(VLOOKUP((LEFT(D3364,2)),'Fed. Agency Identifier Table'!A$2:C$63,3,FALSE)))),"",(IF(ISERROR(VLOOKUP((LEFT(D3364,2)),'Fed. Agency Identifier Table'!A$2:C$63,3,FALSE)),(VLOOKUP((LEFT(D3364,1)),'Fed. Agency Identifier Table'!A$2:C$63,3,FALSE)),(VLOOKUP((LEFT(D3364,2)),'Fed. Agency Identifier Table'!A$2:C$63,3,FALSE)))))</f>
        <v/>
      </c>
      <c r="I3364" s="150" t="str">
        <f>IF(ISNUMBER(SEARCH("*.unk*",D3364)),"Other Federal Awards",IF(ISERROR(VLOOKUP(D3364,'CFDA Program Titles Table'!A$2:C$2607,3,FALSE)),"",VLOOKUP(D3364,'CFDA Program Titles Table'!A$2:C$2607,3,FALSE)))</f>
        <v/>
      </c>
      <c r="J3364" s="70"/>
      <c r="K3364" s="70"/>
      <c r="L3364" s="2"/>
      <c r="M3364" s="10"/>
      <c r="N3364" s="10"/>
      <c r="S3364" s="106" t="str">
        <f>IFERROR(IF(J3364="Y", "Research And Development Programs Cluster:", VLOOKUP(D3364,'Cluster Info'!$A$2:$B$113,2,FALSE)), "Non Cluster:")</f>
        <v>Non Cluster:</v>
      </c>
      <c r="T3364" s="106">
        <f t="shared" si="260"/>
        <v>0</v>
      </c>
      <c r="U3364" s="106">
        <f t="shared" si="262"/>
        <v>0</v>
      </c>
      <c r="V3364" s="106">
        <f t="shared" si="263"/>
        <v>0</v>
      </c>
      <c r="W3364" s="119">
        <f t="shared" si="261"/>
        <v>0</v>
      </c>
      <c r="X3364" s="106">
        <f t="shared" si="264"/>
        <v>0</v>
      </c>
    </row>
    <row r="3365" spans="1:24" ht="14">
      <c r="A3365" s="198"/>
      <c r="D3365" s="1"/>
      <c r="E3365" s="1"/>
      <c r="F3365" s="187"/>
      <c r="G3365" s="187"/>
      <c r="H3365" s="80" t="str">
        <f>IF(ISERROR(IF(ISERROR(VLOOKUP((LEFT(D3365,2)),'Fed. Agency Identifier Table'!A$2:C$63,3,FALSE)),(VLOOKUP((LEFT(D3365,1)),'Fed. Agency Identifier Table'!A$2:C$63,3,FALSE)),(VLOOKUP((LEFT(D3365,2)),'Fed. Agency Identifier Table'!A$2:C$63,3,FALSE)))),"",(IF(ISERROR(VLOOKUP((LEFT(D3365,2)),'Fed. Agency Identifier Table'!A$2:C$63,3,FALSE)),(VLOOKUP((LEFT(D3365,1)),'Fed. Agency Identifier Table'!A$2:C$63,3,FALSE)),(VLOOKUP((LEFT(D3365,2)),'Fed. Agency Identifier Table'!A$2:C$63,3,FALSE)))))</f>
        <v/>
      </c>
      <c r="I3365" s="150" t="str">
        <f>IF(ISNUMBER(SEARCH("*.unk*",D3365)),"Other Federal Awards",IF(ISERROR(VLOOKUP(D3365,'CFDA Program Titles Table'!A$2:C$2607,3,FALSE)),"",VLOOKUP(D3365,'CFDA Program Titles Table'!A$2:C$2607,3,FALSE)))</f>
        <v/>
      </c>
      <c r="J3365" s="70"/>
      <c r="K3365" s="70"/>
      <c r="L3365" s="2"/>
      <c r="M3365" s="10"/>
      <c r="N3365" s="10"/>
      <c r="S3365" s="106" t="str">
        <f>IFERROR(IF(J3365="Y", "Research And Development Programs Cluster:", VLOOKUP(D3365,'Cluster Info'!$A$2:$B$113,2,FALSE)), "Non Cluster:")</f>
        <v>Non Cluster:</v>
      </c>
      <c r="T3365" s="106">
        <f t="shared" si="260"/>
        <v>0</v>
      </c>
      <c r="U3365" s="106">
        <f t="shared" si="262"/>
        <v>0</v>
      </c>
      <c r="V3365" s="106">
        <f t="shared" si="263"/>
        <v>0</v>
      </c>
      <c r="W3365" s="119">
        <f t="shared" si="261"/>
        <v>0</v>
      </c>
      <c r="X3365" s="106">
        <f t="shared" si="264"/>
        <v>0</v>
      </c>
    </row>
    <row r="3366" spans="1:24" ht="14">
      <c r="A3366" s="198"/>
      <c r="D3366" s="1"/>
      <c r="E3366" s="1"/>
      <c r="F3366" s="187"/>
      <c r="G3366" s="187"/>
      <c r="H3366" s="80" t="str">
        <f>IF(ISERROR(IF(ISERROR(VLOOKUP((LEFT(D3366,2)),'Fed. Agency Identifier Table'!A$2:C$63,3,FALSE)),(VLOOKUP((LEFT(D3366,1)),'Fed. Agency Identifier Table'!A$2:C$63,3,FALSE)),(VLOOKUP((LEFT(D3366,2)),'Fed. Agency Identifier Table'!A$2:C$63,3,FALSE)))),"",(IF(ISERROR(VLOOKUP((LEFT(D3366,2)),'Fed. Agency Identifier Table'!A$2:C$63,3,FALSE)),(VLOOKUP((LEFT(D3366,1)),'Fed. Agency Identifier Table'!A$2:C$63,3,FALSE)),(VLOOKUP((LEFT(D3366,2)),'Fed. Agency Identifier Table'!A$2:C$63,3,FALSE)))))</f>
        <v/>
      </c>
      <c r="I3366" s="150" t="str">
        <f>IF(ISNUMBER(SEARCH("*.unk*",D3366)),"Other Federal Awards",IF(ISERROR(VLOOKUP(D3366,'CFDA Program Titles Table'!A$2:C$2607,3,FALSE)),"",VLOOKUP(D3366,'CFDA Program Titles Table'!A$2:C$2607,3,FALSE)))</f>
        <v/>
      </c>
      <c r="J3366" s="70"/>
      <c r="K3366" s="70"/>
      <c r="L3366" s="2"/>
      <c r="M3366" s="10"/>
      <c r="N3366" s="10"/>
      <c r="S3366" s="106" t="str">
        <f>IFERROR(IF(J3366="Y", "Research And Development Programs Cluster:", VLOOKUP(D3366,'Cluster Info'!$A$2:$B$113,2,FALSE)), "Non Cluster:")</f>
        <v>Non Cluster:</v>
      </c>
      <c r="T3366" s="106">
        <f t="shared" si="260"/>
        <v>0</v>
      </c>
      <c r="U3366" s="106">
        <f t="shared" si="262"/>
        <v>0</v>
      </c>
      <c r="V3366" s="106">
        <f t="shared" si="263"/>
        <v>0</v>
      </c>
      <c r="W3366" s="119">
        <f t="shared" si="261"/>
        <v>0</v>
      </c>
      <c r="X3366" s="106">
        <f t="shared" si="264"/>
        <v>0</v>
      </c>
    </row>
    <row r="3367" spans="1:24" ht="14">
      <c r="A3367" s="198"/>
      <c r="D3367" s="1"/>
      <c r="E3367" s="1"/>
      <c r="F3367" s="187"/>
      <c r="G3367" s="187"/>
      <c r="H3367" s="80" t="str">
        <f>IF(ISERROR(IF(ISERROR(VLOOKUP((LEFT(D3367,2)),'Fed. Agency Identifier Table'!A$2:C$63,3,FALSE)),(VLOOKUP((LEFT(D3367,1)),'Fed. Agency Identifier Table'!A$2:C$63,3,FALSE)),(VLOOKUP((LEFT(D3367,2)),'Fed. Agency Identifier Table'!A$2:C$63,3,FALSE)))),"",(IF(ISERROR(VLOOKUP((LEFT(D3367,2)),'Fed. Agency Identifier Table'!A$2:C$63,3,FALSE)),(VLOOKUP((LEFT(D3367,1)),'Fed. Agency Identifier Table'!A$2:C$63,3,FALSE)),(VLOOKUP((LEFT(D3367,2)),'Fed. Agency Identifier Table'!A$2:C$63,3,FALSE)))))</f>
        <v/>
      </c>
      <c r="I3367" s="150" t="str">
        <f>IF(ISNUMBER(SEARCH("*.unk*",D3367)),"Other Federal Awards",IF(ISERROR(VLOOKUP(D3367,'CFDA Program Titles Table'!A$2:C$2607,3,FALSE)),"",VLOOKUP(D3367,'CFDA Program Titles Table'!A$2:C$2607,3,FALSE)))</f>
        <v/>
      </c>
      <c r="J3367" s="70"/>
      <c r="K3367" s="70"/>
      <c r="L3367" s="2"/>
      <c r="M3367" s="10"/>
      <c r="N3367" s="10"/>
      <c r="S3367" s="106" t="str">
        <f>IFERROR(IF(J3367="Y", "Research And Development Programs Cluster:", VLOOKUP(D3367,'Cluster Info'!$A$2:$B$113,2,FALSE)), "Non Cluster:")</f>
        <v>Non Cluster:</v>
      </c>
      <c r="T3367" s="106">
        <f t="shared" si="260"/>
        <v>0</v>
      </c>
      <c r="U3367" s="106">
        <f t="shared" si="262"/>
        <v>0</v>
      </c>
      <c r="V3367" s="106">
        <f t="shared" si="263"/>
        <v>0</v>
      </c>
      <c r="W3367" s="119">
        <f t="shared" si="261"/>
        <v>0</v>
      </c>
      <c r="X3367" s="106">
        <f t="shared" si="264"/>
        <v>0</v>
      </c>
    </row>
    <row r="3368" spans="1:24" ht="14">
      <c r="A3368" s="198"/>
      <c r="D3368" s="1"/>
      <c r="E3368" s="1"/>
      <c r="F3368" s="187"/>
      <c r="G3368" s="187"/>
      <c r="H3368" s="80" t="str">
        <f>IF(ISERROR(IF(ISERROR(VLOOKUP((LEFT(D3368,2)),'Fed. Agency Identifier Table'!A$2:C$63,3,FALSE)),(VLOOKUP((LEFT(D3368,1)),'Fed. Agency Identifier Table'!A$2:C$63,3,FALSE)),(VLOOKUP((LEFT(D3368,2)),'Fed. Agency Identifier Table'!A$2:C$63,3,FALSE)))),"",(IF(ISERROR(VLOOKUP((LEFT(D3368,2)),'Fed. Agency Identifier Table'!A$2:C$63,3,FALSE)),(VLOOKUP((LEFT(D3368,1)),'Fed. Agency Identifier Table'!A$2:C$63,3,FALSE)),(VLOOKUP((LEFT(D3368,2)),'Fed. Agency Identifier Table'!A$2:C$63,3,FALSE)))))</f>
        <v/>
      </c>
      <c r="I3368" s="150" t="str">
        <f>IF(ISNUMBER(SEARCH("*.unk*",D3368)),"Other Federal Awards",IF(ISERROR(VLOOKUP(D3368,'CFDA Program Titles Table'!A$2:C$2607,3,FALSE)),"",VLOOKUP(D3368,'CFDA Program Titles Table'!A$2:C$2607,3,FALSE)))</f>
        <v/>
      </c>
      <c r="J3368" s="70"/>
      <c r="K3368" s="70"/>
      <c r="L3368" s="2"/>
      <c r="M3368" s="10"/>
      <c r="N3368" s="10"/>
      <c r="S3368" s="106" t="str">
        <f>IFERROR(IF(J3368="Y", "Research And Development Programs Cluster:", VLOOKUP(D3368,'Cluster Info'!$A$2:$B$113,2,FALSE)), "Non Cluster:")</f>
        <v>Non Cluster:</v>
      </c>
      <c r="T3368" s="106">
        <f t="shared" si="260"/>
        <v>0</v>
      </c>
      <c r="U3368" s="106">
        <f t="shared" si="262"/>
        <v>0</v>
      </c>
      <c r="V3368" s="106">
        <f t="shared" si="263"/>
        <v>0</v>
      </c>
      <c r="W3368" s="119">
        <f t="shared" si="261"/>
        <v>0</v>
      </c>
      <c r="X3368" s="106">
        <f t="shared" si="264"/>
        <v>0</v>
      </c>
    </row>
    <row r="3369" spans="1:24" ht="14">
      <c r="A3369" s="198"/>
      <c r="D3369" s="1"/>
      <c r="E3369" s="1"/>
      <c r="F3369" s="187"/>
      <c r="G3369" s="187"/>
      <c r="H3369" s="80" t="str">
        <f>IF(ISERROR(IF(ISERROR(VLOOKUP((LEFT(D3369,2)),'Fed. Agency Identifier Table'!A$2:C$63,3,FALSE)),(VLOOKUP((LEFT(D3369,1)),'Fed. Agency Identifier Table'!A$2:C$63,3,FALSE)),(VLOOKUP((LEFT(D3369,2)),'Fed. Agency Identifier Table'!A$2:C$63,3,FALSE)))),"",(IF(ISERROR(VLOOKUP((LEFT(D3369,2)),'Fed. Agency Identifier Table'!A$2:C$63,3,FALSE)),(VLOOKUP((LEFT(D3369,1)),'Fed. Agency Identifier Table'!A$2:C$63,3,FALSE)),(VLOOKUP((LEFT(D3369,2)),'Fed. Agency Identifier Table'!A$2:C$63,3,FALSE)))))</f>
        <v/>
      </c>
      <c r="I3369" s="150" t="str">
        <f>IF(ISNUMBER(SEARCH("*.unk*",D3369)),"Other Federal Awards",IF(ISERROR(VLOOKUP(D3369,'CFDA Program Titles Table'!A$2:C$2607,3,FALSE)),"",VLOOKUP(D3369,'CFDA Program Titles Table'!A$2:C$2607,3,FALSE)))</f>
        <v/>
      </c>
      <c r="J3369" s="70"/>
      <c r="K3369" s="70"/>
      <c r="L3369" s="2"/>
      <c r="M3369" s="10"/>
      <c r="N3369" s="10"/>
      <c r="S3369" s="106" t="str">
        <f>IFERROR(IF(J3369="Y", "Research And Development Programs Cluster:", VLOOKUP(D3369,'Cluster Info'!$A$2:$B$113,2,FALSE)), "Non Cluster:")</f>
        <v>Non Cluster:</v>
      </c>
      <c r="T3369" s="106">
        <f t="shared" si="260"/>
        <v>0</v>
      </c>
      <c r="U3369" s="106">
        <f t="shared" si="262"/>
        <v>0</v>
      </c>
      <c r="V3369" s="106">
        <f t="shared" si="263"/>
        <v>0</v>
      </c>
      <c r="W3369" s="119">
        <f t="shared" si="261"/>
        <v>0</v>
      </c>
      <c r="X3369" s="106">
        <f t="shared" si="264"/>
        <v>0</v>
      </c>
    </row>
    <row r="3370" spans="1:24" ht="14">
      <c r="A3370" s="198"/>
      <c r="D3370" s="1"/>
      <c r="E3370" s="1"/>
      <c r="F3370" s="187"/>
      <c r="G3370" s="187"/>
      <c r="H3370" s="80" t="str">
        <f>IF(ISERROR(IF(ISERROR(VLOOKUP((LEFT(D3370,2)),'Fed. Agency Identifier Table'!A$2:C$63,3,FALSE)),(VLOOKUP((LEFT(D3370,1)),'Fed. Agency Identifier Table'!A$2:C$63,3,FALSE)),(VLOOKUP((LEFT(D3370,2)),'Fed. Agency Identifier Table'!A$2:C$63,3,FALSE)))),"",(IF(ISERROR(VLOOKUP((LEFT(D3370,2)),'Fed. Agency Identifier Table'!A$2:C$63,3,FALSE)),(VLOOKUP((LEFT(D3370,1)),'Fed. Agency Identifier Table'!A$2:C$63,3,FALSE)),(VLOOKUP((LEFT(D3370,2)),'Fed. Agency Identifier Table'!A$2:C$63,3,FALSE)))))</f>
        <v/>
      </c>
      <c r="I3370" s="150" t="str">
        <f>IF(ISNUMBER(SEARCH("*.unk*",D3370)),"Other Federal Awards",IF(ISERROR(VLOOKUP(D3370,'CFDA Program Titles Table'!A$2:C$2607,3,FALSE)),"",VLOOKUP(D3370,'CFDA Program Titles Table'!A$2:C$2607,3,FALSE)))</f>
        <v/>
      </c>
      <c r="J3370" s="70"/>
      <c r="K3370" s="70"/>
      <c r="L3370" s="2"/>
      <c r="M3370" s="10"/>
      <c r="N3370" s="10"/>
      <c r="S3370" s="106" t="str">
        <f>IFERROR(IF(J3370="Y", "Research And Development Programs Cluster:", VLOOKUP(D3370,'Cluster Info'!$A$2:$B$113,2,FALSE)), "Non Cluster:")</f>
        <v>Non Cluster:</v>
      </c>
      <c r="T3370" s="106">
        <f t="shared" si="260"/>
        <v>0</v>
      </c>
      <c r="U3370" s="106">
        <f t="shared" si="262"/>
        <v>0</v>
      </c>
      <c r="V3370" s="106">
        <f t="shared" si="263"/>
        <v>0</v>
      </c>
      <c r="W3370" s="119">
        <f t="shared" si="261"/>
        <v>0</v>
      </c>
      <c r="X3370" s="106">
        <f t="shared" si="264"/>
        <v>0</v>
      </c>
    </row>
    <row r="3371" spans="1:24" ht="14">
      <c r="A3371" s="198"/>
      <c r="D3371" s="1"/>
      <c r="E3371" s="1"/>
      <c r="F3371" s="187"/>
      <c r="G3371" s="187"/>
      <c r="H3371" s="80" t="str">
        <f>IF(ISERROR(IF(ISERROR(VLOOKUP((LEFT(D3371,2)),'Fed. Agency Identifier Table'!A$2:C$63,3,FALSE)),(VLOOKUP((LEFT(D3371,1)),'Fed. Agency Identifier Table'!A$2:C$63,3,FALSE)),(VLOOKUP((LEFT(D3371,2)),'Fed. Agency Identifier Table'!A$2:C$63,3,FALSE)))),"",(IF(ISERROR(VLOOKUP((LEFT(D3371,2)),'Fed. Agency Identifier Table'!A$2:C$63,3,FALSE)),(VLOOKUP((LEFT(D3371,1)),'Fed. Agency Identifier Table'!A$2:C$63,3,FALSE)),(VLOOKUP((LEFT(D3371,2)),'Fed. Agency Identifier Table'!A$2:C$63,3,FALSE)))))</f>
        <v/>
      </c>
      <c r="I3371" s="150" t="str">
        <f>IF(ISNUMBER(SEARCH("*.unk*",D3371)),"Other Federal Awards",IF(ISERROR(VLOOKUP(D3371,'CFDA Program Titles Table'!A$2:C$2607,3,FALSE)),"",VLOOKUP(D3371,'CFDA Program Titles Table'!A$2:C$2607,3,FALSE)))</f>
        <v/>
      </c>
      <c r="J3371" s="70"/>
      <c r="K3371" s="70"/>
      <c r="L3371" s="2"/>
      <c r="M3371" s="10"/>
      <c r="N3371" s="10"/>
      <c r="S3371" s="106" t="str">
        <f>IFERROR(IF(J3371="Y", "Research And Development Programs Cluster:", VLOOKUP(D3371,'Cluster Info'!$A$2:$B$113,2,FALSE)), "Non Cluster:")</f>
        <v>Non Cluster:</v>
      </c>
      <c r="T3371" s="106">
        <f t="shared" si="260"/>
        <v>0</v>
      </c>
      <c r="U3371" s="106">
        <f t="shared" si="262"/>
        <v>0</v>
      </c>
      <c r="V3371" s="106">
        <f t="shared" si="263"/>
        <v>0</v>
      </c>
      <c r="W3371" s="119">
        <f t="shared" si="261"/>
        <v>0</v>
      </c>
      <c r="X3371" s="106">
        <f t="shared" si="264"/>
        <v>0</v>
      </c>
    </row>
    <row r="3372" spans="1:24" ht="14">
      <c r="A3372" s="198"/>
      <c r="D3372" s="1"/>
      <c r="E3372" s="1"/>
      <c r="F3372" s="187"/>
      <c r="G3372" s="187"/>
      <c r="H3372" s="80" t="str">
        <f>IF(ISERROR(IF(ISERROR(VLOOKUP((LEFT(D3372,2)),'Fed. Agency Identifier Table'!A$2:C$63,3,FALSE)),(VLOOKUP((LEFT(D3372,1)),'Fed. Agency Identifier Table'!A$2:C$63,3,FALSE)),(VLOOKUP((LEFT(D3372,2)),'Fed. Agency Identifier Table'!A$2:C$63,3,FALSE)))),"",(IF(ISERROR(VLOOKUP((LEFT(D3372,2)),'Fed. Agency Identifier Table'!A$2:C$63,3,FALSE)),(VLOOKUP((LEFT(D3372,1)),'Fed. Agency Identifier Table'!A$2:C$63,3,FALSE)),(VLOOKUP((LEFT(D3372,2)),'Fed. Agency Identifier Table'!A$2:C$63,3,FALSE)))))</f>
        <v/>
      </c>
      <c r="I3372" s="150" t="str">
        <f>IF(ISNUMBER(SEARCH("*.unk*",D3372)),"Other Federal Awards",IF(ISERROR(VLOOKUP(D3372,'CFDA Program Titles Table'!A$2:C$2607,3,FALSE)),"",VLOOKUP(D3372,'CFDA Program Titles Table'!A$2:C$2607,3,FALSE)))</f>
        <v/>
      </c>
      <c r="J3372" s="70"/>
      <c r="K3372" s="70"/>
      <c r="L3372" s="2"/>
      <c r="M3372" s="10"/>
      <c r="N3372" s="10"/>
      <c r="S3372" s="106" t="str">
        <f>IFERROR(IF(J3372="Y", "Research And Development Programs Cluster:", VLOOKUP(D3372,'Cluster Info'!$A$2:$B$113,2,FALSE)), "Non Cluster:")</f>
        <v>Non Cluster:</v>
      </c>
      <c r="T3372" s="106">
        <f t="shared" si="260"/>
        <v>0</v>
      </c>
      <c r="U3372" s="106">
        <f t="shared" si="262"/>
        <v>0</v>
      </c>
      <c r="V3372" s="106">
        <f t="shared" si="263"/>
        <v>0</v>
      </c>
      <c r="W3372" s="119">
        <f t="shared" si="261"/>
        <v>0</v>
      </c>
      <c r="X3372" s="106">
        <f t="shared" si="264"/>
        <v>0</v>
      </c>
    </row>
    <row r="3373" spans="1:24" ht="14">
      <c r="A3373" s="198"/>
      <c r="D3373" s="1"/>
      <c r="E3373" s="1"/>
      <c r="F3373" s="187"/>
      <c r="G3373" s="187"/>
      <c r="H3373" s="80" t="str">
        <f>IF(ISERROR(IF(ISERROR(VLOOKUP((LEFT(D3373,2)),'Fed. Agency Identifier Table'!A$2:C$63,3,FALSE)),(VLOOKUP((LEFT(D3373,1)),'Fed. Agency Identifier Table'!A$2:C$63,3,FALSE)),(VLOOKUP((LEFT(D3373,2)),'Fed. Agency Identifier Table'!A$2:C$63,3,FALSE)))),"",(IF(ISERROR(VLOOKUP((LEFT(D3373,2)),'Fed. Agency Identifier Table'!A$2:C$63,3,FALSE)),(VLOOKUP((LEFT(D3373,1)),'Fed. Agency Identifier Table'!A$2:C$63,3,FALSE)),(VLOOKUP((LEFT(D3373,2)),'Fed. Agency Identifier Table'!A$2:C$63,3,FALSE)))))</f>
        <v/>
      </c>
      <c r="I3373" s="150" t="str">
        <f>IF(ISNUMBER(SEARCH("*.unk*",D3373)),"Other Federal Awards",IF(ISERROR(VLOOKUP(D3373,'CFDA Program Titles Table'!A$2:C$2607,3,FALSE)),"",VLOOKUP(D3373,'CFDA Program Titles Table'!A$2:C$2607,3,FALSE)))</f>
        <v/>
      </c>
      <c r="J3373" s="70"/>
      <c r="K3373" s="70"/>
      <c r="L3373" s="2"/>
      <c r="M3373" s="10"/>
      <c r="N3373" s="10"/>
      <c r="S3373" s="106" t="str">
        <f>IFERROR(IF(J3373="Y", "Research And Development Programs Cluster:", VLOOKUP(D3373,'Cluster Info'!$A$2:$B$113,2,FALSE)), "Non Cluster:")</f>
        <v>Non Cluster:</v>
      </c>
      <c r="T3373" s="106">
        <f t="shared" si="260"/>
        <v>0</v>
      </c>
      <c r="U3373" s="106">
        <f t="shared" si="262"/>
        <v>0</v>
      </c>
      <c r="V3373" s="106">
        <f t="shared" si="263"/>
        <v>0</v>
      </c>
      <c r="W3373" s="119">
        <f t="shared" si="261"/>
        <v>0</v>
      </c>
      <c r="X3373" s="106">
        <f t="shared" si="264"/>
        <v>0</v>
      </c>
    </row>
    <row r="3374" spans="1:24" ht="14">
      <c r="A3374" s="198"/>
      <c r="D3374" s="1"/>
      <c r="E3374" s="1"/>
      <c r="F3374" s="187"/>
      <c r="G3374" s="187"/>
      <c r="H3374" s="80" t="str">
        <f>IF(ISERROR(IF(ISERROR(VLOOKUP((LEFT(D3374,2)),'Fed. Agency Identifier Table'!A$2:C$63,3,FALSE)),(VLOOKUP((LEFT(D3374,1)),'Fed. Agency Identifier Table'!A$2:C$63,3,FALSE)),(VLOOKUP((LEFT(D3374,2)),'Fed. Agency Identifier Table'!A$2:C$63,3,FALSE)))),"",(IF(ISERROR(VLOOKUP((LEFT(D3374,2)),'Fed. Agency Identifier Table'!A$2:C$63,3,FALSE)),(VLOOKUP((LEFT(D3374,1)),'Fed. Agency Identifier Table'!A$2:C$63,3,FALSE)),(VLOOKUP((LEFT(D3374,2)),'Fed. Agency Identifier Table'!A$2:C$63,3,FALSE)))))</f>
        <v/>
      </c>
      <c r="I3374" s="150" t="str">
        <f>IF(ISNUMBER(SEARCH("*.unk*",D3374)),"Other Federal Awards",IF(ISERROR(VLOOKUP(D3374,'CFDA Program Titles Table'!A$2:C$2607,3,FALSE)),"",VLOOKUP(D3374,'CFDA Program Titles Table'!A$2:C$2607,3,FALSE)))</f>
        <v/>
      </c>
      <c r="J3374" s="70"/>
      <c r="K3374" s="70"/>
      <c r="L3374" s="2"/>
      <c r="M3374" s="10"/>
      <c r="N3374" s="10"/>
      <c r="S3374" s="106" t="str">
        <f>IFERROR(IF(J3374="Y", "Research And Development Programs Cluster:", VLOOKUP(D3374,'Cluster Info'!$A$2:$B$113,2,FALSE)), "Non Cluster:")</f>
        <v>Non Cluster:</v>
      </c>
      <c r="T3374" s="106">
        <f t="shared" si="260"/>
        <v>0</v>
      </c>
      <c r="U3374" s="106">
        <f t="shared" si="262"/>
        <v>0</v>
      </c>
      <c r="V3374" s="106">
        <f t="shared" si="263"/>
        <v>0</v>
      </c>
      <c r="W3374" s="119">
        <f t="shared" si="261"/>
        <v>0</v>
      </c>
      <c r="X3374" s="106">
        <f t="shared" si="264"/>
        <v>0</v>
      </c>
    </row>
    <row r="3375" spans="1:24" ht="14">
      <c r="A3375" s="198"/>
      <c r="D3375" s="1"/>
      <c r="E3375" s="1"/>
      <c r="F3375" s="187"/>
      <c r="G3375" s="187"/>
      <c r="H3375" s="80" t="str">
        <f>IF(ISERROR(IF(ISERROR(VLOOKUP((LEFT(D3375,2)),'Fed. Agency Identifier Table'!A$2:C$63,3,FALSE)),(VLOOKUP((LEFT(D3375,1)),'Fed. Agency Identifier Table'!A$2:C$63,3,FALSE)),(VLOOKUP((LEFT(D3375,2)),'Fed. Agency Identifier Table'!A$2:C$63,3,FALSE)))),"",(IF(ISERROR(VLOOKUP((LEFT(D3375,2)),'Fed. Agency Identifier Table'!A$2:C$63,3,FALSE)),(VLOOKUP((LEFT(D3375,1)),'Fed. Agency Identifier Table'!A$2:C$63,3,FALSE)),(VLOOKUP((LEFT(D3375,2)),'Fed. Agency Identifier Table'!A$2:C$63,3,FALSE)))))</f>
        <v/>
      </c>
      <c r="I3375" s="150" t="str">
        <f>IF(ISNUMBER(SEARCH("*.unk*",D3375)),"Other Federal Awards",IF(ISERROR(VLOOKUP(D3375,'CFDA Program Titles Table'!A$2:C$2607,3,FALSE)),"",VLOOKUP(D3375,'CFDA Program Titles Table'!A$2:C$2607,3,FALSE)))</f>
        <v/>
      </c>
      <c r="J3375" s="70"/>
      <c r="K3375" s="70"/>
      <c r="L3375" s="2"/>
      <c r="M3375" s="10"/>
      <c r="N3375" s="10"/>
      <c r="S3375" s="106" t="str">
        <f>IFERROR(IF(J3375="Y", "Research And Development Programs Cluster:", VLOOKUP(D3375,'Cluster Info'!$A$2:$B$113,2,FALSE)), "Non Cluster:")</f>
        <v>Non Cluster:</v>
      </c>
      <c r="T3375" s="106">
        <f t="shared" si="260"/>
        <v>0</v>
      </c>
      <c r="U3375" s="106">
        <f t="shared" si="262"/>
        <v>0</v>
      </c>
      <c r="V3375" s="106">
        <f t="shared" si="263"/>
        <v>0</v>
      </c>
      <c r="W3375" s="119">
        <f t="shared" si="261"/>
        <v>0</v>
      </c>
      <c r="X3375" s="106">
        <f t="shared" si="264"/>
        <v>0</v>
      </c>
    </row>
    <row r="3376" spans="1:24" ht="14">
      <c r="A3376" s="198"/>
      <c r="D3376" s="1"/>
      <c r="E3376" s="1"/>
      <c r="F3376" s="187"/>
      <c r="G3376" s="187"/>
      <c r="H3376" s="80" t="str">
        <f>IF(ISERROR(IF(ISERROR(VLOOKUP((LEFT(D3376,2)),'Fed. Agency Identifier Table'!A$2:C$63,3,FALSE)),(VLOOKUP((LEFT(D3376,1)),'Fed. Agency Identifier Table'!A$2:C$63,3,FALSE)),(VLOOKUP((LEFT(D3376,2)),'Fed. Agency Identifier Table'!A$2:C$63,3,FALSE)))),"",(IF(ISERROR(VLOOKUP((LEFT(D3376,2)),'Fed. Agency Identifier Table'!A$2:C$63,3,FALSE)),(VLOOKUP((LEFT(D3376,1)),'Fed. Agency Identifier Table'!A$2:C$63,3,FALSE)),(VLOOKUP((LEFT(D3376,2)),'Fed. Agency Identifier Table'!A$2:C$63,3,FALSE)))))</f>
        <v/>
      </c>
      <c r="I3376" s="150" t="str">
        <f>IF(ISNUMBER(SEARCH("*.unk*",D3376)),"Other Federal Awards",IF(ISERROR(VLOOKUP(D3376,'CFDA Program Titles Table'!A$2:C$2607,3,FALSE)),"",VLOOKUP(D3376,'CFDA Program Titles Table'!A$2:C$2607,3,FALSE)))</f>
        <v/>
      </c>
      <c r="J3376" s="70"/>
      <c r="K3376" s="70"/>
      <c r="L3376" s="2"/>
      <c r="M3376" s="10"/>
      <c r="N3376" s="10"/>
      <c r="S3376" s="106" t="str">
        <f>IFERROR(IF(J3376="Y", "Research And Development Programs Cluster:", VLOOKUP(D3376,'Cluster Info'!$A$2:$B$113,2,FALSE)), "Non Cluster:")</f>
        <v>Non Cluster:</v>
      </c>
      <c r="T3376" s="106">
        <f t="shared" si="260"/>
        <v>0</v>
      </c>
      <c r="U3376" s="106">
        <f t="shared" si="262"/>
        <v>0</v>
      </c>
      <c r="V3376" s="106">
        <f t="shared" si="263"/>
        <v>0</v>
      </c>
      <c r="W3376" s="119">
        <f t="shared" si="261"/>
        <v>0</v>
      </c>
      <c r="X3376" s="106">
        <f t="shared" si="264"/>
        <v>0</v>
      </c>
    </row>
    <row r="3377" spans="1:24" ht="14">
      <c r="A3377" s="198"/>
      <c r="D3377" s="1"/>
      <c r="E3377" s="1"/>
      <c r="F3377" s="187"/>
      <c r="G3377" s="187"/>
      <c r="H3377" s="80" t="str">
        <f>IF(ISERROR(IF(ISERROR(VLOOKUP((LEFT(D3377,2)),'Fed. Agency Identifier Table'!A$2:C$63,3,FALSE)),(VLOOKUP((LEFT(D3377,1)),'Fed. Agency Identifier Table'!A$2:C$63,3,FALSE)),(VLOOKUP((LEFT(D3377,2)),'Fed. Agency Identifier Table'!A$2:C$63,3,FALSE)))),"",(IF(ISERROR(VLOOKUP((LEFT(D3377,2)),'Fed. Agency Identifier Table'!A$2:C$63,3,FALSE)),(VLOOKUP((LEFT(D3377,1)),'Fed. Agency Identifier Table'!A$2:C$63,3,FALSE)),(VLOOKUP((LEFT(D3377,2)),'Fed. Agency Identifier Table'!A$2:C$63,3,FALSE)))))</f>
        <v/>
      </c>
      <c r="I3377" s="150" t="str">
        <f>IF(ISNUMBER(SEARCH("*.unk*",D3377)),"Other Federal Awards",IF(ISERROR(VLOOKUP(D3377,'CFDA Program Titles Table'!A$2:C$2607,3,FALSE)),"",VLOOKUP(D3377,'CFDA Program Titles Table'!A$2:C$2607,3,FALSE)))</f>
        <v/>
      </c>
      <c r="J3377" s="70"/>
      <c r="K3377" s="70"/>
      <c r="L3377" s="2"/>
      <c r="M3377" s="10"/>
      <c r="N3377" s="10"/>
      <c r="S3377" s="106" t="str">
        <f>IFERROR(IF(J3377="Y", "Research And Development Programs Cluster:", VLOOKUP(D3377,'Cluster Info'!$A$2:$B$113,2,FALSE)), "Non Cluster:")</f>
        <v>Non Cluster:</v>
      </c>
      <c r="T3377" s="106">
        <f t="shared" si="260"/>
        <v>0</v>
      </c>
      <c r="U3377" s="106">
        <f t="shared" si="262"/>
        <v>0</v>
      </c>
      <c r="V3377" s="106">
        <f t="shared" si="263"/>
        <v>0</v>
      </c>
      <c r="W3377" s="119">
        <f t="shared" si="261"/>
        <v>0</v>
      </c>
      <c r="X3377" s="106">
        <f t="shared" si="264"/>
        <v>0</v>
      </c>
    </row>
    <row r="3378" spans="1:24" ht="14">
      <c r="A3378" s="198"/>
      <c r="D3378" s="1"/>
      <c r="E3378" s="1"/>
      <c r="F3378" s="187"/>
      <c r="G3378" s="187"/>
      <c r="H3378" s="80" t="str">
        <f>IF(ISERROR(IF(ISERROR(VLOOKUP((LEFT(D3378,2)),'Fed. Agency Identifier Table'!A$2:C$63,3,FALSE)),(VLOOKUP((LEFT(D3378,1)),'Fed. Agency Identifier Table'!A$2:C$63,3,FALSE)),(VLOOKUP((LEFT(D3378,2)),'Fed. Agency Identifier Table'!A$2:C$63,3,FALSE)))),"",(IF(ISERROR(VLOOKUP((LEFT(D3378,2)),'Fed. Agency Identifier Table'!A$2:C$63,3,FALSE)),(VLOOKUP((LEFT(D3378,1)),'Fed. Agency Identifier Table'!A$2:C$63,3,FALSE)),(VLOOKUP((LEFT(D3378,2)),'Fed. Agency Identifier Table'!A$2:C$63,3,FALSE)))))</f>
        <v/>
      </c>
      <c r="I3378" s="150" t="str">
        <f>IF(ISNUMBER(SEARCH("*.unk*",D3378)),"Other Federal Awards",IF(ISERROR(VLOOKUP(D3378,'CFDA Program Titles Table'!A$2:C$2607,3,FALSE)),"",VLOOKUP(D3378,'CFDA Program Titles Table'!A$2:C$2607,3,FALSE)))</f>
        <v/>
      </c>
      <c r="J3378" s="70"/>
      <c r="K3378" s="70"/>
      <c r="L3378" s="2"/>
      <c r="M3378" s="10"/>
      <c r="N3378" s="10"/>
      <c r="S3378" s="106" t="str">
        <f>IFERROR(IF(J3378="Y", "Research And Development Programs Cluster:", VLOOKUP(D3378,'Cluster Info'!$A$2:$B$113,2,FALSE)), "Non Cluster:")</f>
        <v>Non Cluster:</v>
      </c>
      <c r="T3378" s="106">
        <f t="shared" si="260"/>
        <v>0</v>
      </c>
      <c r="U3378" s="106">
        <f t="shared" si="262"/>
        <v>0</v>
      </c>
      <c r="V3378" s="106">
        <f t="shared" si="263"/>
        <v>0</v>
      </c>
      <c r="W3378" s="119">
        <f t="shared" si="261"/>
        <v>0</v>
      </c>
      <c r="X3378" s="106">
        <f t="shared" si="264"/>
        <v>0</v>
      </c>
    </row>
    <row r="3379" spans="1:24" ht="14">
      <c r="A3379" s="198"/>
      <c r="D3379" s="1"/>
      <c r="E3379" s="1"/>
      <c r="F3379" s="187"/>
      <c r="G3379" s="187"/>
      <c r="H3379" s="80" t="str">
        <f>IF(ISERROR(IF(ISERROR(VLOOKUP((LEFT(D3379,2)),'Fed. Agency Identifier Table'!A$2:C$63,3,FALSE)),(VLOOKUP((LEFT(D3379,1)),'Fed. Agency Identifier Table'!A$2:C$63,3,FALSE)),(VLOOKUP((LEFT(D3379,2)),'Fed. Agency Identifier Table'!A$2:C$63,3,FALSE)))),"",(IF(ISERROR(VLOOKUP((LEFT(D3379,2)),'Fed. Agency Identifier Table'!A$2:C$63,3,FALSE)),(VLOOKUP((LEFT(D3379,1)),'Fed. Agency Identifier Table'!A$2:C$63,3,FALSE)),(VLOOKUP((LEFT(D3379,2)),'Fed. Agency Identifier Table'!A$2:C$63,3,FALSE)))))</f>
        <v/>
      </c>
      <c r="I3379" s="150" t="str">
        <f>IF(ISNUMBER(SEARCH("*.unk*",D3379)),"Other Federal Awards",IF(ISERROR(VLOOKUP(D3379,'CFDA Program Titles Table'!A$2:C$2607,3,FALSE)),"",VLOOKUP(D3379,'CFDA Program Titles Table'!A$2:C$2607,3,FALSE)))</f>
        <v/>
      </c>
      <c r="J3379" s="70"/>
      <c r="K3379" s="70"/>
      <c r="L3379" s="2"/>
      <c r="M3379" s="10"/>
      <c r="N3379" s="10"/>
      <c r="S3379" s="106" t="str">
        <f>IFERROR(IF(J3379="Y", "Research And Development Programs Cluster:", VLOOKUP(D3379,'Cluster Info'!$A$2:$B$113,2,FALSE)), "Non Cluster:")</f>
        <v>Non Cluster:</v>
      </c>
      <c r="T3379" s="106">
        <f t="shared" si="260"/>
        <v>0</v>
      </c>
      <c r="U3379" s="106">
        <f t="shared" si="262"/>
        <v>0</v>
      </c>
      <c r="V3379" s="106">
        <f t="shared" si="263"/>
        <v>0</v>
      </c>
      <c r="W3379" s="119">
        <f t="shared" si="261"/>
        <v>0</v>
      </c>
      <c r="X3379" s="106">
        <f t="shared" si="264"/>
        <v>0</v>
      </c>
    </row>
    <row r="3380" spans="1:24" ht="14">
      <c r="A3380" s="198"/>
      <c r="D3380" s="1"/>
      <c r="E3380" s="1"/>
      <c r="F3380" s="187"/>
      <c r="G3380" s="187"/>
      <c r="H3380" s="80" t="str">
        <f>IF(ISERROR(IF(ISERROR(VLOOKUP((LEFT(D3380,2)),'Fed. Agency Identifier Table'!A$2:C$63,3,FALSE)),(VLOOKUP((LEFT(D3380,1)),'Fed. Agency Identifier Table'!A$2:C$63,3,FALSE)),(VLOOKUP((LEFT(D3380,2)),'Fed. Agency Identifier Table'!A$2:C$63,3,FALSE)))),"",(IF(ISERROR(VLOOKUP((LEFT(D3380,2)),'Fed. Agency Identifier Table'!A$2:C$63,3,FALSE)),(VLOOKUP((LEFT(D3380,1)),'Fed. Agency Identifier Table'!A$2:C$63,3,FALSE)),(VLOOKUP((LEFT(D3380,2)),'Fed. Agency Identifier Table'!A$2:C$63,3,FALSE)))))</f>
        <v/>
      </c>
      <c r="I3380" s="150" t="str">
        <f>IF(ISNUMBER(SEARCH("*.unk*",D3380)),"Other Federal Awards",IF(ISERROR(VLOOKUP(D3380,'CFDA Program Titles Table'!A$2:C$2607,3,FALSE)),"",VLOOKUP(D3380,'CFDA Program Titles Table'!A$2:C$2607,3,FALSE)))</f>
        <v/>
      </c>
      <c r="J3380" s="70"/>
      <c r="K3380" s="70"/>
      <c r="L3380" s="2"/>
      <c r="M3380" s="10"/>
      <c r="N3380" s="10"/>
      <c r="S3380" s="106" t="str">
        <f>IFERROR(IF(J3380="Y", "Research And Development Programs Cluster:", VLOOKUP(D3380,'Cluster Info'!$A$2:$B$113,2,FALSE)), "Non Cluster:")</f>
        <v>Non Cluster:</v>
      </c>
      <c r="T3380" s="106">
        <f t="shared" si="260"/>
        <v>0</v>
      </c>
      <c r="U3380" s="106">
        <f t="shared" si="262"/>
        <v>0</v>
      </c>
      <c r="V3380" s="106">
        <f t="shared" si="263"/>
        <v>0</v>
      </c>
      <c r="W3380" s="119">
        <f t="shared" si="261"/>
        <v>0</v>
      </c>
      <c r="X3380" s="106">
        <f t="shared" si="264"/>
        <v>0</v>
      </c>
    </row>
    <row r="3381" spans="1:24" ht="14">
      <c r="A3381" s="198"/>
      <c r="D3381" s="1"/>
      <c r="E3381" s="1"/>
      <c r="F3381" s="187"/>
      <c r="G3381" s="187"/>
      <c r="H3381" s="80" t="str">
        <f>IF(ISERROR(IF(ISERROR(VLOOKUP((LEFT(D3381,2)),'Fed. Agency Identifier Table'!A$2:C$63,3,FALSE)),(VLOOKUP((LEFT(D3381,1)),'Fed. Agency Identifier Table'!A$2:C$63,3,FALSE)),(VLOOKUP((LEFT(D3381,2)),'Fed. Agency Identifier Table'!A$2:C$63,3,FALSE)))),"",(IF(ISERROR(VLOOKUP((LEFT(D3381,2)),'Fed. Agency Identifier Table'!A$2:C$63,3,FALSE)),(VLOOKUP((LEFT(D3381,1)),'Fed. Agency Identifier Table'!A$2:C$63,3,FALSE)),(VLOOKUP((LEFT(D3381,2)),'Fed. Agency Identifier Table'!A$2:C$63,3,FALSE)))))</f>
        <v/>
      </c>
      <c r="I3381" s="150" t="str">
        <f>IF(ISNUMBER(SEARCH("*.unk*",D3381)),"Other Federal Awards",IF(ISERROR(VLOOKUP(D3381,'CFDA Program Titles Table'!A$2:C$2607,3,FALSE)),"",VLOOKUP(D3381,'CFDA Program Titles Table'!A$2:C$2607,3,FALSE)))</f>
        <v/>
      </c>
      <c r="J3381" s="70"/>
      <c r="K3381" s="70"/>
      <c r="L3381" s="2"/>
      <c r="M3381" s="10"/>
      <c r="N3381" s="10"/>
      <c r="S3381" s="106" t="str">
        <f>IFERROR(IF(J3381="Y", "Research And Development Programs Cluster:", VLOOKUP(D3381,'Cluster Info'!$A$2:$B$113,2,FALSE)), "Non Cluster:")</f>
        <v>Non Cluster:</v>
      </c>
      <c r="T3381" s="106">
        <f t="shared" si="260"/>
        <v>0</v>
      </c>
      <c r="U3381" s="106">
        <f t="shared" si="262"/>
        <v>0</v>
      </c>
      <c r="V3381" s="106">
        <f t="shared" si="263"/>
        <v>0</v>
      </c>
      <c r="W3381" s="119">
        <f t="shared" si="261"/>
        <v>0</v>
      </c>
      <c r="X3381" s="106">
        <f t="shared" si="264"/>
        <v>0</v>
      </c>
    </row>
    <row r="3382" spans="1:24" ht="14">
      <c r="A3382" s="198"/>
      <c r="D3382" s="1"/>
      <c r="E3382" s="1"/>
      <c r="F3382" s="187"/>
      <c r="G3382" s="187"/>
      <c r="H3382" s="80" t="str">
        <f>IF(ISERROR(IF(ISERROR(VLOOKUP((LEFT(D3382,2)),'Fed. Agency Identifier Table'!A$2:C$63,3,FALSE)),(VLOOKUP((LEFT(D3382,1)),'Fed. Agency Identifier Table'!A$2:C$63,3,FALSE)),(VLOOKUP((LEFT(D3382,2)),'Fed. Agency Identifier Table'!A$2:C$63,3,FALSE)))),"",(IF(ISERROR(VLOOKUP((LEFT(D3382,2)),'Fed. Agency Identifier Table'!A$2:C$63,3,FALSE)),(VLOOKUP((LEFT(D3382,1)),'Fed. Agency Identifier Table'!A$2:C$63,3,FALSE)),(VLOOKUP((LEFT(D3382,2)),'Fed. Agency Identifier Table'!A$2:C$63,3,FALSE)))))</f>
        <v/>
      </c>
      <c r="I3382" s="150" t="str">
        <f>IF(ISNUMBER(SEARCH("*.unk*",D3382)),"Other Federal Awards",IF(ISERROR(VLOOKUP(D3382,'CFDA Program Titles Table'!A$2:C$2607,3,FALSE)),"",VLOOKUP(D3382,'CFDA Program Titles Table'!A$2:C$2607,3,FALSE)))</f>
        <v/>
      </c>
      <c r="J3382" s="70"/>
      <c r="K3382" s="70"/>
      <c r="L3382" s="2"/>
      <c r="M3382" s="10"/>
      <c r="N3382" s="10"/>
      <c r="S3382" s="106" t="str">
        <f>IFERROR(IF(J3382="Y", "Research And Development Programs Cluster:", VLOOKUP(D3382,'Cluster Info'!$A$2:$B$113,2,FALSE)), "Non Cluster:")</f>
        <v>Non Cluster:</v>
      </c>
      <c r="T3382" s="106">
        <f t="shared" si="260"/>
        <v>0</v>
      </c>
      <c r="U3382" s="106">
        <f t="shared" si="262"/>
        <v>0</v>
      </c>
      <c r="V3382" s="106">
        <f t="shared" si="263"/>
        <v>0</v>
      </c>
      <c r="W3382" s="119">
        <f t="shared" si="261"/>
        <v>0</v>
      </c>
      <c r="X3382" s="106">
        <f t="shared" si="264"/>
        <v>0</v>
      </c>
    </row>
    <row r="3383" spans="1:24" ht="14">
      <c r="A3383" s="198"/>
      <c r="D3383" s="1"/>
      <c r="E3383" s="1"/>
      <c r="F3383" s="187"/>
      <c r="G3383" s="187"/>
      <c r="H3383" s="80" t="str">
        <f>IF(ISERROR(IF(ISERROR(VLOOKUP((LEFT(D3383,2)),'Fed. Agency Identifier Table'!A$2:C$63,3,FALSE)),(VLOOKUP((LEFT(D3383,1)),'Fed. Agency Identifier Table'!A$2:C$63,3,FALSE)),(VLOOKUP((LEFT(D3383,2)),'Fed. Agency Identifier Table'!A$2:C$63,3,FALSE)))),"",(IF(ISERROR(VLOOKUP((LEFT(D3383,2)),'Fed. Agency Identifier Table'!A$2:C$63,3,FALSE)),(VLOOKUP((LEFT(D3383,1)),'Fed. Agency Identifier Table'!A$2:C$63,3,FALSE)),(VLOOKUP((LEFT(D3383,2)),'Fed. Agency Identifier Table'!A$2:C$63,3,FALSE)))))</f>
        <v/>
      </c>
      <c r="I3383" s="150" t="str">
        <f>IF(ISNUMBER(SEARCH("*.unk*",D3383)),"Other Federal Awards",IF(ISERROR(VLOOKUP(D3383,'CFDA Program Titles Table'!A$2:C$2607,3,FALSE)),"",VLOOKUP(D3383,'CFDA Program Titles Table'!A$2:C$2607,3,FALSE)))</f>
        <v/>
      </c>
      <c r="J3383" s="70"/>
      <c r="K3383" s="70"/>
      <c r="L3383" s="2"/>
      <c r="M3383" s="10"/>
      <c r="N3383" s="10"/>
      <c r="S3383" s="106" t="str">
        <f>IFERROR(IF(J3383="Y", "Research And Development Programs Cluster:", VLOOKUP(D3383,'Cluster Info'!$A$2:$B$113,2,FALSE)), "Non Cluster:")</f>
        <v>Non Cluster:</v>
      </c>
      <c r="T3383" s="106">
        <f t="shared" si="260"/>
        <v>0</v>
      </c>
      <c r="U3383" s="106">
        <f t="shared" si="262"/>
        <v>0</v>
      </c>
      <c r="V3383" s="106">
        <f t="shared" si="263"/>
        <v>0</v>
      </c>
      <c r="W3383" s="119">
        <f t="shared" si="261"/>
        <v>0</v>
      </c>
      <c r="X3383" s="106">
        <f t="shared" si="264"/>
        <v>0</v>
      </c>
    </row>
    <row r="3384" spans="1:24" ht="14">
      <c r="A3384" s="198"/>
      <c r="D3384" s="1"/>
      <c r="E3384" s="1"/>
      <c r="F3384" s="187"/>
      <c r="G3384" s="187"/>
      <c r="H3384" s="80" t="str">
        <f>IF(ISERROR(IF(ISERROR(VLOOKUP((LEFT(D3384,2)),'Fed. Agency Identifier Table'!A$2:C$63,3,FALSE)),(VLOOKUP((LEFT(D3384,1)),'Fed. Agency Identifier Table'!A$2:C$63,3,FALSE)),(VLOOKUP((LEFT(D3384,2)),'Fed. Agency Identifier Table'!A$2:C$63,3,FALSE)))),"",(IF(ISERROR(VLOOKUP((LEFT(D3384,2)),'Fed. Agency Identifier Table'!A$2:C$63,3,FALSE)),(VLOOKUP((LEFT(D3384,1)),'Fed. Agency Identifier Table'!A$2:C$63,3,FALSE)),(VLOOKUP((LEFT(D3384,2)),'Fed. Agency Identifier Table'!A$2:C$63,3,FALSE)))))</f>
        <v/>
      </c>
      <c r="I3384" s="150" t="str">
        <f>IF(ISNUMBER(SEARCH("*.unk*",D3384)),"Other Federal Awards",IF(ISERROR(VLOOKUP(D3384,'CFDA Program Titles Table'!A$2:C$2607,3,FALSE)),"",VLOOKUP(D3384,'CFDA Program Titles Table'!A$2:C$2607,3,FALSE)))</f>
        <v/>
      </c>
      <c r="J3384" s="70"/>
      <c r="K3384" s="70"/>
      <c r="L3384" s="2"/>
      <c r="M3384" s="10"/>
      <c r="N3384" s="10"/>
      <c r="S3384" s="106" t="str">
        <f>IFERROR(IF(J3384="Y", "Research And Development Programs Cluster:", VLOOKUP(D3384,'Cluster Info'!$A$2:$B$113,2,FALSE)), "Non Cluster:")</f>
        <v>Non Cluster:</v>
      </c>
      <c r="T3384" s="106">
        <f t="shared" si="260"/>
        <v>0</v>
      </c>
      <c r="U3384" s="106">
        <f t="shared" si="262"/>
        <v>0</v>
      </c>
      <c r="V3384" s="106">
        <f t="shared" si="263"/>
        <v>0</v>
      </c>
      <c r="W3384" s="119">
        <f t="shared" si="261"/>
        <v>0</v>
      </c>
      <c r="X3384" s="106">
        <f t="shared" si="264"/>
        <v>0</v>
      </c>
    </row>
    <row r="3385" spans="1:24" ht="14">
      <c r="A3385" s="198"/>
      <c r="D3385" s="1"/>
      <c r="E3385" s="1"/>
      <c r="F3385" s="187"/>
      <c r="G3385" s="187"/>
      <c r="H3385" s="80" t="str">
        <f>IF(ISERROR(IF(ISERROR(VLOOKUP((LEFT(D3385,2)),'Fed. Agency Identifier Table'!A$2:C$63,3,FALSE)),(VLOOKUP((LEFT(D3385,1)),'Fed. Agency Identifier Table'!A$2:C$63,3,FALSE)),(VLOOKUP((LEFT(D3385,2)),'Fed. Agency Identifier Table'!A$2:C$63,3,FALSE)))),"",(IF(ISERROR(VLOOKUP((LEFT(D3385,2)),'Fed. Agency Identifier Table'!A$2:C$63,3,FALSE)),(VLOOKUP((LEFT(D3385,1)),'Fed. Agency Identifier Table'!A$2:C$63,3,FALSE)),(VLOOKUP((LEFT(D3385,2)),'Fed. Agency Identifier Table'!A$2:C$63,3,FALSE)))))</f>
        <v/>
      </c>
      <c r="I3385" s="150" t="str">
        <f>IF(ISNUMBER(SEARCH("*.unk*",D3385)),"Other Federal Awards",IF(ISERROR(VLOOKUP(D3385,'CFDA Program Titles Table'!A$2:C$2607,3,FALSE)),"",VLOOKUP(D3385,'CFDA Program Titles Table'!A$2:C$2607,3,FALSE)))</f>
        <v/>
      </c>
      <c r="J3385" s="70"/>
      <c r="K3385" s="70"/>
      <c r="L3385" s="2"/>
      <c r="M3385" s="10"/>
      <c r="N3385" s="10"/>
      <c r="S3385" s="106" t="str">
        <f>IFERROR(IF(J3385="Y", "Research And Development Programs Cluster:", VLOOKUP(D3385,'Cluster Info'!$A$2:$B$113,2,FALSE)), "Non Cluster:")</f>
        <v>Non Cluster:</v>
      </c>
      <c r="T3385" s="106">
        <f t="shared" si="260"/>
        <v>0</v>
      </c>
      <c r="U3385" s="106">
        <f t="shared" si="262"/>
        <v>0</v>
      </c>
      <c r="V3385" s="106">
        <f t="shared" si="263"/>
        <v>0</v>
      </c>
      <c r="W3385" s="119">
        <f t="shared" si="261"/>
        <v>0</v>
      </c>
      <c r="X3385" s="106">
        <f t="shared" si="264"/>
        <v>0</v>
      </c>
    </row>
    <row r="3386" spans="1:24" ht="14">
      <c r="A3386" s="198"/>
      <c r="D3386" s="1"/>
      <c r="E3386" s="1"/>
      <c r="F3386" s="187"/>
      <c r="G3386" s="187"/>
      <c r="H3386" s="80" t="str">
        <f>IF(ISERROR(IF(ISERROR(VLOOKUP((LEFT(D3386,2)),'Fed. Agency Identifier Table'!A$2:C$63,3,FALSE)),(VLOOKUP((LEFT(D3386,1)),'Fed. Agency Identifier Table'!A$2:C$63,3,FALSE)),(VLOOKUP((LEFT(D3386,2)),'Fed. Agency Identifier Table'!A$2:C$63,3,FALSE)))),"",(IF(ISERROR(VLOOKUP((LEFT(D3386,2)),'Fed. Agency Identifier Table'!A$2:C$63,3,FALSE)),(VLOOKUP((LEFT(D3386,1)),'Fed. Agency Identifier Table'!A$2:C$63,3,FALSE)),(VLOOKUP((LEFT(D3386,2)),'Fed. Agency Identifier Table'!A$2:C$63,3,FALSE)))))</f>
        <v/>
      </c>
      <c r="I3386" s="150" t="str">
        <f>IF(ISNUMBER(SEARCH("*.unk*",D3386)),"Other Federal Awards",IF(ISERROR(VLOOKUP(D3386,'CFDA Program Titles Table'!A$2:C$2607,3,FALSE)),"",VLOOKUP(D3386,'CFDA Program Titles Table'!A$2:C$2607,3,FALSE)))</f>
        <v/>
      </c>
      <c r="J3386" s="70"/>
      <c r="K3386" s="70"/>
      <c r="L3386" s="2"/>
      <c r="M3386" s="10"/>
      <c r="N3386" s="10"/>
      <c r="S3386" s="106" t="str">
        <f>IFERROR(IF(J3386="Y", "Research And Development Programs Cluster:", VLOOKUP(D3386,'Cluster Info'!$A$2:$B$113,2,FALSE)), "Non Cluster:")</f>
        <v>Non Cluster:</v>
      </c>
      <c r="T3386" s="106">
        <f t="shared" si="260"/>
        <v>0</v>
      </c>
      <c r="U3386" s="106">
        <f t="shared" si="262"/>
        <v>0</v>
      </c>
      <c r="V3386" s="106">
        <f t="shared" si="263"/>
        <v>0</v>
      </c>
      <c r="W3386" s="119">
        <f t="shared" si="261"/>
        <v>0</v>
      </c>
      <c r="X3386" s="106">
        <f t="shared" si="264"/>
        <v>0</v>
      </c>
    </row>
    <row r="3387" spans="1:24" ht="14">
      <c r="A3387" s="198"/>
      <c r="D3387" s="1"/>
      <c r="E3387" s="1"/>
      <c r="F3387" s="187"/>
      <c r="G3387" s="187"/>
      <c r="H3387" s="80" t="str">
        <f>IF(ISERROR(IF(ISERROR(VLOOKUP((LEFT(D3387,2)),'Fed. Agency Identifier Table'!A$2:C$63,3,FALSE)),(VLOOKUP((LEFT(D3387,1)),'Fed. Agency Identifier Table'!A$2:C$63,3,FALSE)),(VLOOKUP((LEFT(D3387,2)),'Fed. Agency Identifier Table'!A$2:C$63,3,FALSE)))),"",(IF(ISERROR(VLOOKUP((LEFT(D3387,2)),'Fed. Agency Identifier Table'!A$2:C$63,3,FALSE)),(VLOOKUP((LEFT(D3387,1)),'Fed. Agency Identifier Table'!A$2:C$63,3,FALSE)),(VLOOKUP((LEFT(D3387,2)),'Fed. Agency Identifier Table'!A$2:C$63,3,FALSE)))))</f>
        <v/>
      </c>
      <c r="I3387" s="150" t="str">
        <f>IF(ISNUMBER(SEARCH("*.unk*",D3387)),"Other Federal Awards",IF(ISERROR(VLOOKUP(D3387,'CFDA Program Titles Table'!A$2:C$2607,3,FALSE)),"",VLOOKUP(D3387,'CFDA Program Titles Table'!A$2:C$2607,3,FALSE)))</f>
        <v/>
      </c>
      <c r="J3387" s="70"/>
      <c r="K3387" s="70"/>
      <c r="L3387" s="2"/>
      <c r="M3387" s="10"/>
      <c r="N3387" s="10"/>
      <c r="S3387" s="106" t="str">
        <f>IFERROR(IF(J3387="Y", "Research And Development Programs Cluster:", VLOOKUP(D3387,'Cluster Info'!$A$2:$B$113,2,FALSE)), "Non Cluster:")</f>
        <v>Non Cluster:</v>
      </c>
      <c r="T3387" s="106">
        <f t="shared" si="260"/>
        <v>0</v>
      </c>
      <c r="U3387" s="106">
        <f t="shared" si="262"/>
        <v>0</v>
      </c>
      <c r="V3387" s="106">
        <f t="shared" si="263"/>
        <v>0</v>
      </c>
      <c r="W3387" s="119">
        <f t="shared" si="261"/>
        <v>0</v>
      </c>
      <c r="X3387" s="106">
        <f t="shared" si="264"/>
        <v>0</v>
      </c>
    </row>
    <row r="3388" spans="1:24" ht="14">
      <c r="A3388" s="198"/>
      <c r="D3388" s="1"/>
      <c r="E3388" s="1"/>
      <c r="F3388" s="187"/>
      <c r="G3388" s="187"/>
      <c r="H3388" s="80" t="str">
        <f>IF(ISERROR(IF(ISERROR(VLOOKUP((LEFT(D3388,2)),'Fed. Agency Identifier Table'!A$2:C$63,3,FALSE)),(VLOOKUP((LEFT(D3388,1)),'Fed. Agency Identifier Table'!A$2:C$63,3,FALSE)),(VLOOKUP((LEFT(D3388,2)),'Fed. Agency Identifier Table'!A$2:C$63,3,FALSE)))),"",(IF(ISERROR(VLOOKUP((LEFT(D3388,2)),'Fed. Agency Identifier Table'!A$2:C$63,3,FALSE)),(VLOOKUP((LEFT(D3388,1)),'Fed. Agency Identifier Table'!A$2:C$63,3,FALSE)),(VLOOKUP((LEFT(D3388,2)),'Fed. Agency Identifier Table'!A$2:C$63,3,FALSE)))))</f>
        <v/>
      </c>
      <c r="I3388" s="150" t="str">
        <f>IF(ISNUMBER(SEARCH("*.unk*",D3388)),"Other Federal Awards",IF(ISERROR(VLOOKUP(D3388,'CFDA Program Titles Table'!A$2:C$2607,3,FALSE)),"",VLOOKUP(D3388,'CFDA Program Titles Table'!A$2:C$2607,3,FALSE)))</f>
        <v/>
      </c>
      <c r="J3388" s="70"/>
      <c r="K3388" s="70"/>
      <c r="L3388" s="2"/>
      <c r="M3388" s="10"/>
      <c r="N3388" s="10"/>
      <c r="S3388" s="106" t="str">
        <f>IFERROR(IF(J3388="Y", "Research And Development Programs Cluster:", VLOOKUP(D3388,'Cluster Info'!$A$2:$B$113,2,FALSE)), "Non Cluster:")</f>
        <v>Non Cluster:</v>
      </c>
      <c r="T3388" s="106">
        <f t="shared" si="260"/>
        <v>0</v>
      </c>
      <c r="U3388" s="106">
        <f t="shared" si="262"/>
        <v>0</v>
      </c>
      <c r="V3388" s="106">
        <f t="shared" si="263"/>
        <v>0</v>
      </c>
      <c r="W3388" s="119">
        <f t="shared" si="261"/>
        <v>0</v>
      </c>
      <c r="X3388" s="106">
        <f t="shared" si="264"/>
        <v>0</v>
      </c>
    </row>
    <row r="3389" spans="1:24" ht="14">
      <c r="A3389" s="198"/>
      <c r="D3389" s="1"/>
      <c r="E3389" s="1"/>
      <c r="F3389" s="187"/>
      <c r="G3389" s="187"/>
      <c r="H3389" s="80" t="str">
        <f>IF(ISERROR(IF(ISERROR(VLOOKUP((LEFT(D3389,2)),'Fed. Agency Identifier Table'!A$2:C$63,3,FALSE)),(VLOOKUP((LEFT(D3389,1)),'Fed. Agency Identifier Table'!A$2:C$63,3,FALSE)),(VLOOKUP((LEFT(D3389,2)),'Fed. Agency Identifier Table'!A$2:C$63,3,FALSE)))),"",(IF(ISERROR(VLOOKUP((LEFT(D3389,2)),'Fed. Agency Identifier Table'!A$2:C$63,3,FALSE)),(VLOOKUP((LEFT(D3389,1)),'Fed. Agency Identifier Table'!A$2:C$63,3,FALSE)),(VLOOKUP((LEFT(D3389,2)),'Fed. Agency Identifier Table'!A$2:C$63,3,FALSE)))))</f>
        <v/>
      </c>
      <c r="I3389" s="150" t="str">
        <f>IF(ISNUMBER(SEARCH("*.unk*",D3389)),"Other Federal Awards",IF(ISERROR(VLOOKUP(D3389,'CFDA Program Titles Table'!A$2:C$2607,3,FALSE)),"",VLOOKUP(D3389,'CFDA Program Titles Table'!A$2:C$2607,3,FALSE)))</f>
        <v/>
      </c>
      <c r="J3389" s="70"/>
      <c r="K3389" s="70"/>
      <c r="L3389" s="2"/>
      <c r="M3389" s="10"/>
      <c r="N3389" s="10"/>
      <c r="S3389" s="106" t="str">
        <f>IFERROR(IF(J3389="Y", "Research And Development Programs Cluster:", VLOOKUP(D3389,'Cluster Info'!$A$2:$B$113,2,FALSE)), "Non Cluster:")</f>
        <v>Non Cluster:</v>
      </c>
      <c r="T3389" s="106">
        <f t="shared" si="260"/>
        <v>0</v>
      </c>
      <c r="U3389" s="106">
        <f t="shared" si="262"/>
        <v>0</v>
      </c>
      <c r="V3389" s="106">
        <f t="shared" si="263"/>
        <v>0</v>
      </c>
      <c r="W3389" s="119">
        <f t="shared" si="261"/>
        <v>0</v>
      </c>
      <c r="X3389" s="106">
        <f t="shared" si="264"/>
        <v>0</v>
      </c>
    </row>
    <row r="3390" spans="1:24" ht="14">
      <c r="A3390" s="198"/>
      <c r="D3390" s="1"/>
      <c r="E3390" s="1"/>
      <c r="F3390" s="187"/>
      <c r="G3390" s="187"/>
      <c r="H3390" s="80" t="str">
        <f>IF(ISERROR(IF(ISERROR(VLOOKUP((LEFT(D3390,2)),'Fed. Agency Identifier Table'!A$2:C$63,3,FALSE)),(VLOOKUP((LEFT(D3390,1)),'Fed. Agency Identifier Table'!A$2:C$63,3,FALSE)),(VLOOKUP((LEFT(D3390,2)),'Fed. Agency Identifier Table'!A$2:C$63,3,FALSE)))),"",(IF(ISERROR(VLOOKUP((LEFT(D3390,2)),'Fed. Agency Identifier Table'!A$2:C$63,3,FALSE)),(VLOOKUP((LEFT(D3390,1)),'Fed. Agency Identifier Table'!A$2:C$63,3,FALSE)),(VLOOKUP((LEFT(D3390,2)),'Fed. Agency Identifier Table'!A$2:C$63,3,FALSE)))))</f>
        <v/>
      </c>
      <c r="I3390" s="150" t="str">
        <f>IF(ISNUMBER(SEARCH("*.unk*",D3390)),"Other Federal Awards",IF(ISERROR(VLOOKUP(D3390,'CFDA Program Titles Table'!A$2:C$2607,3,FALSE)),"",VLOOKUP(D3390,'CFDA Program Titles Table'!A$2:C$2607,3,FALSE)))</f>
        <v/>
      </c>
      <c r="J3390" s="70"/>
      <c r="K3390" s="70"/>
      <c r="L3390" s="2"/>
      <c r="M3390" s="10"/>
      <c r="N3390" s="10"/>
      <c r="S3390" s="106" t="str">
        <f>IFERROR(IF(J3390="Y", "Research And Development Programs Cluster:", VLOOKUP(D3390,'Cluster Info'!$A$2:$B$113,2,FALSE)), "Non Cluster:")</f>
        <v>Non Cluster:</v>
      </c>
      <c r="T3390" s="106">
        <f t="shared" si="260"/>
        <v>0</v>
      </c>
      <c r="U3390" s="106">
        <f t="shared" si="262"/>
        <v>0</v>
      </c>
      <c r="V3390" s="106">
        <f t="shared" si="263"/>
        <v>0</v>
      </c>
      <c r="W3390" s="119">
        <f t="shared" si="261"/>
        <v>0</v>
      </c>
      <c r="X3390" s="106">
        <f t="shared" si="264"/>
        <v>0</v>
      </c>
    </row>
    <row r="3391" spans="1:24" ht="14">
      <c r="A3391" s="198"/>
      <c r="D3391" s="1"/>
      <c r="E3391" s="1"/>
      <c r="F3391" s="187"/>
      <c r="G3391" s="187"/>
      <c r="H3391" s="80" t="str">
        <f>IF(ISERROR(IF(ISERROR(VLOOKUP((LEFT(D3391,2)),'Fed. Agency Identifier Table'!A$2:C$63,3,FALSE)),(VLOOKUP((LEFT(D3391,1)),'Fed. Agency Identifier Table'!A$2:C$63,3,FALSE)),(VLOOKUP((LEFT(D3391,2)),'Fed. Agency Identifier Table'!A$2:C$63,3,FALSE)))),"",(IF(ISERROR(VLOOKUP((LEFT(D3391,2)),'Fed. Agency Identifier Table'!A$2:C$63,3,FALSE)),(VLOOKUP((LEFT(D3391,1)),'Fed. Agency Identifier Table'!A$2:C$63,3,FALSE)),(VLOOKUP((LEFT(D3391,2)),'Fed. Agency Identifier Table'!A$2:C$63,3,FALSE)))))</f>
        <v/>
      </c>
      <c r="I3391" s="150" t="str">
        <f>IF(ISNUMBER(SEARCH("*.unk*",D3391)),"Other Federal Awards",IF(ISERROR(VLOOKUP(D3391,'CFDA Program Titles Table'!A$2:C$2607,3,FALSE)),"",VLOOKUP(D3391,'CFDA Program Titles Table'!A$2:C$2607,3,FALSE)))</f>
        <v/>
      </c>
      <c r="J3391" s="70"/>
      <c r="K3391" s="70"/>
      <c r="L3391" s="2"/>
      <c r="M3391" s="10"/>
      <c r="N3391" s="10"/>
      <c r="S3391" s="106" t="str">
        <f>IFERROR(IF(J3391="Y", "Research And Development Programs Cluster:", VLOOKUP(D3391,'Cluster Info'!$A$2:$B$113,2,FALSE)), "Non Cluster:")</f>
        <v>Non Cluster:</v>
      </c>
      <c r="T3391" s="106">
        <f t="shared" si="260"/>
        <v>0</v>
      </c>
      <c r="U3391" s="106">
        <f t="shared" si="262"/>
        <v>0</v>
      </c>
      <c r="V3391" s="106">
        <f t="shared" si="263"/>
        <v>0</v>
      </c>
      <c r="W3391" s="119">
        <f t="shared" si="261"/>
        <v>0</v>
      </c>
      <c r="X3391" s="106">
        <f t="shared" si="264"/>
        <v>0</v>
      </c>
    </row>
    <row r="3392" spans="1:24" ht="14">
      <c r="A3392" s="198"/>
      <c r="D3392" s="1"/>
      <c r="E3392" s="1"/>
      <c r="F3392" s="187"/>
      <c r="G3392" s="187"/>
      <c r="H3392" s="80" t="str">
        <f>IF(ISERROR(IF(ISERROR(VLOOKUP((LEFT(D3392,2)),'Fed. Agency Identifier Table'!A$2:C$63,3,FALSE)),(VLOOKUP((LEFT(D3392,1)),'Fed. Agency Identifier Table'!A$2:C$63,3,FALSE)),(VLOOKUP((LEFT(D3392,2)),'Fed. Agency Identifier Table'!A$2:C$63,3,FALSE)))),"",(IF(ISERROR(VLOOKUP((LEFT(D3392,2)),'Fed. Agency Identifier Table'!A$2:C$63,3,FALSE)),(VLOOKUP((LEFT(D3392,1)),'Fed. Agency Identifier Table'!A$2:C$63,3,FALSE)),(VLOOKUP((LEFT(D3392,2)),'Fed. Agency Identifier Table'!A$2:C$63,3,FALSE)))))</f>
        <v/>
      </c>
      <c r="I3392" s="150" t="str">
        <f>IF(ISNUMBER(SEARCH("*.unk*",D3392)),"Other Federal Awards",IF(ISERROR(VLOOKUP(D3392,'CFDA Program Titles Table'!A$2:C$2607,3,FALSE)),"",VLOOKUP(D3392,'CFDA Program Titles Table'!A$2:C$2607,3,FALSE)))</f>
        <v/>
      </c>
      <c r="J3392" s="70"/>
      <c r="K3392" s="70"/>
      <c r="L3392" s="2"/>
      <c r="M3392" s="10"/>
      <c r="N3392" s="10"/>
      <c r="S3392" s="106" t="str">
        <f>IFERROR(IF(J3392="Y", "Research And Development Programs Cluster:", VLOOKUP(D3392,'Cluster Info'!$A$2:$B$113,2,FALSE)), "Non Cluster:")</f>
        <v>Non Cluster:</v>
      </c>
      <c r="T3392" s="106">
        <f t="shared" si="260"/>
        <v>0</v>
      </c>
      <c r="U3392" s="106">
        <f t="shared" si="262"/>
        <v>0</v>
      </c>
      <c r="V3392" s="106">
        <f t="shared" si="263"/>
        <v>0</v>
      </c>
      <c r="W3392" s="119">
        <f t="shared" si="261"/>
        <v>0</v>
      </c>
      <c r="X3392" s="106">
        <f t="shared" si="264"/>
        <v>0</v>
      </c>
    </row>
    <row r="3393" spans="1:24" ht="14">
      <c r="A3393" s="198"/>
      <c r="D3393" s="1"/>
      <c r="E3393" s="1"/>
      <c r="F3393" s="187"/>
      <c r="G3393" s="187"/>
      <c r="H3393" s="80" t="str">
        <f>IF(ISERROR(IF(ISERROR(VLOOKUP((LEFT(D3393,2)),'Fed. Agency Identifier Table'!A$2:C$63,3,FALSE)),(VLOOKUP((LEFT(D3393,1)),'Fed. Agency Identifier Table'!A$2:C$63,3,FALSE)),(VLOOKUP((LEFT(D3393,2)),'Fed. Agency Identifier Table'!A$2:C$63,3,FALSE)))),"",(IF(ISERROR(VLOOKUP((LEFT(D3393,2)),'Fed. Agency Identifier Table'!A$2:C$63,3,FALSE)),(VLOOKUP((LEFT(D3393,1)),'Fed. Agency Identifier Table'!A$2:C$63,3,FALSE)),(VLOOKUP((LEFT(D3393,2)),'Fed. Agency Identifier Table'!A$2:C$63,3,FALSE)))))</f>
        <v/>
      </c>
      <c r="I3393" s="150" t="str">
        <f>IF(ISNUMBER(SEARCH("*.unk*",D3393)),"Other Federal Awards",IF(ISERROR(VLOOKUP(D3393,'CFDA Program Titles Table'!A$2:C$2607,3,FALSE)),"",VLOOKUP(D3393,'CFDA Program Titles Table'!A$2:C$2607,3,FALSE)))</f>
        <v/>
      </c>
      <c r="J3393" s="70"/>
      <c r="K3393" s="70"/>
      <c r="L3393" s="2"/>
      <c r="M3393" s="10"/>
      <c r="N3393" s="10"/>
      <c r="S3393" s="106" t="str">
        <f>IFERROR(IF(J3393="Y", "Research And Development Programs Cluster:", VLOOKUP(D3393,'Cluster Info'!$A$2:$B$113,2,FALSE)), "Non Cluster:")</f>
        <v>Non Cluster:</v>
      </c>
      <c r="T3393" s="106">
        <f t="shared" si="260"/>
        <v>0</v>
      </c>
      <c r="U3393" s="106">
        <f t="shared" si="262"/>
        <v>0</v>
      </c>
      <c r="V3393" s="106">
        <f t="shared" si="263"/>
        <v>0</v>
      </c>
      <c r="W3393" s="119">
        <f t="shared" si="261"/>
        <v>0</v>
      </c>
      <c r="X3393" s="106">
        <f t="shared" si="264"/>
        <v>0</v>
      </c>
    </row>
    <row r="3394" spans="1:24" ht="14">
      <c r="A3394" s="198"/>
      <c r="D3394" s="1"/>
      <c r="E3394" s="1"/>
      <c r="F3394" s="187"/>
      <c r="G3394" s="187"/>
      <c r="H3394" s="80" t="str">
        <f>IF(ISERROR(IF(ISERROR(VLOOKUP((LEFT(D3394,2)),'Fed. Agency Identifier Table'!A$2:C$63,3,FALSE)),(VLOOKUP((LEFT(D3394,1)),'Fed. Agency Identifier Table'!A$2:C$63,3,FALSE)),(VLOOKUP((LEFT(D3394,2)),'Fed. Agency Identifier Table'!A$2:C$63,3,FALSE)))),"",(IF(ISERROR(VLOOKUP((LEFT(D3394,2)),'Fed. Agency Identifier Table'!A$2:C$63,3,FALSE)),(VLOOKUP((LEFT(D3394,1)),'Fed. Agency Identifier Table'!A$2:C$63,3,FALSE)),(VLOOKUP((LEFT(D3394,2)),'Fed. Agency Identifier Table'!A$2:C$63,3,FALSE)))))</f>
        <v/>
      </c>
      <c r="I3394" s="150" t="str">
        <f>IF(ISNUMBER(SEARCH("*.unk*",D3394)),"Other Federal Awards",IF(ISERROR(VLOOKUP(D3394,'CFDA Program Titles Table'!A$2:C$2607,3,FALSE)),"",VLOOKUP(D3394,'CFDA Program Titles Table'!A$2:C$2607,3,FALSE)))</f>
        <v/>
      </c>
      <c r="J3394" s="70"/>
      <c r="K3394" s="70"/>
      <c r="L3394" s="2"/>
      <c r="M3394" s="10"/>
      <c r="N3394" s="10"/>
      <c r="S3394" s="106" t="str">
        <f>IFERROR(IF(J3394="Y", "Research And Development Programs Cluster:", VLOOKUP(D3394,'Cluster Info'!$A$2:$B$113,2,FALSE)), "Non Cluster:")</f>
        <v>Non Cluster:</v>
      </c>
      <c r="T3394" s="106">
        <f t="shared" ref="T3394:T3457" si="265">IF(E3394="Y","ARRA - "&amp;N3394, N3394)</f>
        <v>0</v>
      </c>
      <c r="U3394" s="106">
        <f t="shared" si="262"/>
        <v>0</v>
      </c>
      <c r="V3394" s="106">
        <f t="shared" si="263"/>
        <v>0</v>
      </c>
      <c r="W3394" s="119">
        <f t="shared" ref="W3394:W3457" si="266">IF(AND(J3394="Y",I3394="Other Federal Awards"),(LEFT(D3394,2)&amp;".RD"),D3394)</f>
        <v>0</v>
      </c>
      <c r="X3394" s="106">
        <f t="shared" si="264"/>
        <v>0</v>
      </c>
    </row>
    <row r="3395" spans="1:24" ht="14">
      <c r="A3395" s="198"/>
      <c r="D3395" s="1"/>
      <c r="E3395" s="1"/>
      <c r="F3395" s="187"/>
      <c r="G3395" s="187"/>
      <c r="H3395" s="80" t="str">
        <f>IF(ISERROR(IF(ISERROR(VLOOKUP((LEFT(D3395,2)),'Fed. Agency Identifier Table'!A$2:C$63,3,FALSE)),(VLOOKUP((LEFT(D3395,1)),'Fed. Agency Identifier Table'!A$2:C$63,3,FALSE)),(VLOOKUP((LEFT(D3395,2)),'Fed. Agency Identifier Table'!A$2:C$63,3,FALSE)))),"",(IF(ISERROR(VLOOKUP((LEFT(D3395,2)),'Fed. Agency Identifier Table'!A$2:C$63,3,FALSE)),(VLOOKUP((LEFT(D3395,1)),'Fed. Agency Identifier Table'!A$2:C$63,3,FALSE)),(VLOOKUP((LEFT(D3395,2)),'Fed. Agency Identifier Table'!A$2:C$63,3,FALSE)))))</f>
        <v/>
      </c>
      <c r="I3395" s="150" t="str">
        <f>IF(ISNUMBER(SEARCH("*.unk*",D3395)),"Other Federal Awards",IF(ISERROR(VLOOKUP(D3395,'CFDA Program Titles Table'!A$2:C$2607,3,FALSE)),"",VLOOKUP(D3395,'CFDA Program Titles Table'!A$2:C$2607,3,FALSE)))</f>
        <v/>
      </c>
      <c r="J3395" s="70"/>
      <c r="K3395" s="70"/>
      <c r="L3395" s="2"/>
      <c r="M3395" s="10"/>
      <c r="N3395" s="10"/>
      <c r="S3395" s="106" t="str">
        <f>IFERROR(IF(J3395="Y", "Research And Development Programs Cluster:", VLOOKUP(D3395,'Cluster Info'!$A$2:$B$113,2,FALSE)), "Non Cluster:")</f>
        <v>Non Cluster:</v>
      </c>
      <c r="T3395" s="106">
        <f t="shared" si="265"/>
        <v>0</v>
      </c>
      <c r="U3395" s="106">
        <f t="shared" ref="U3395:U3458" si="267">IF(F3395="Y","COVID-19 - "&amp;N3395, N3395)</f>
        <v>0</v>
      </c>
      <c r="V3395" s="106">
        <f t="shared" ref="V3395:V3458" si="268">IF(G3395="Y","ARP - "&amp;N3395, N3395)</f>
        <v>0</v>
      </c>
      <c r="W3395" s="119">
        <f t="shared" si="266"/>
        <v>0</v>
      </c>
      <c r="X3395" s="106">
        <f t="shared" ref="X3395:X3458" si="269">O3395-P3395</f>
        <v>0</v>
      </c>
    </row>
    <row r="3396" spans="1:24" ht="14">
      <c r="A3396" s="198"/>
      <c r="D3396" s="1"/>
      <c r="E3396" s="1"/>
      <c r="F3396" s="187"/>
      <c r="G3396" s="187"/>
      <c r="H3396" s="80" t="str">
        <f>IF(ISERROR(IF(ISERROR(VLOOKUP((LEFT(D3396,2)),'Fed. Agency Identifier Table'!A$2:C$63,3,FALSE)),(VLOOKUP((LEFT(D3396,1)),'Fed. Agency Identifier Table'!A$2:C$63,3,FALSE)),(VLOOKUP((LEFT(D3396,2)),'Fed. Agency Identifier Table'!A$2:C$63,3,FALSE)))),"",(IF(ISERROR(VLOOKUP((LEFT(D3396,2)),'Fed. Agency Identifier Table'!A$2:C$63,3,FALSE)),(VLOOKUP((LEFT(D3396,1)),'Fed. Agency Identifier Table'!A$2:C$63,3,FALSE)),(VLOOKUP((LEFT(D3396,2)),'Fed. Agency Identifier Table'!A$2:C$63,3,FALSE)))))</f>
        <v/>
      </c>
      <c r="I3396" s="150" t="str">
        <f>IF(ISNUMBER(SEARCH("*.unk*",D3396)),"Other Federal Awards",IF(ISERROR(VLOOKUP(D3396,'CFDA Program Titles Table'!A$2:C$2607,3,FALSE)),"",VLOOKUP(D3396,'CFDA Program Titles Table'!A$2:C$2607,3,FALSE)))</f>
        <v/>
      </c>
      <c r="J3396" s="70"/>
      <c r="K3396" s="70"/>
      <c r="L3396" s="2"/>
      <c r="M3396" s="10"/>
      <c r="N3396" s="10"/>
      <c r="S3396" s="106" t="str">
        <f>IFERROR(IF(J3396="Y", "Research And Development Programs Cluster:", VLOOKUP(D3396,'Cluster Info'!$A$2:$B$113,2,FALSE)), "Non Cluster:")</f>
        <v>Non Cluster:</v>
      </c>
      <c r="T3396" s="106">
        <f t="shared" si="265"/>
        <v>0</v>
      </c>
      <c r="U3396" s="106">
        <f t="shared" si="267"/>
        <v>0</v>
      </c>
      <c r="V3396" s="106">
        <f t="shared" si="268"/>
        <v>0</v>
      </c>
      <c r="W3396" s="119">
        <f t="shared" si="266"/>
        <v>0</v>
      </c>
      <c r="X3396" s="106">
        <f t="shared" si="269"/>
        <v>0</v>
      </c>
    </row>
    <row r="3397" spans="1:24" ht="14">
      <c r="A3397" s="198"/>
      <c r="D3397" s="1"/>
      <c r="E3397" s="1"/>
      <c r="F3397" s="187"/>
      <c r="G3397" s="187"/>
      <c r="H3397" s="80" t="str">
        <f>IF(ISERROR(IF(ISERROR(VLOOKUP((LEFT(D3397,2)),'Fed. Agency Identifier Table'!A$2:C$63,3,FALSE)),(VLOOKUP((LEFT(D3397,1)),'Fed. Agency Identifier Table'!A$2:C$63,3,FALSE)),(VLOOKUP((LEFT(D3397,2)),'Fed. Agency Identifier Table'!A$2:C$63,3,FALSE)))),"",(IF(ISERROR(VLOOKUP((LEFT(D3397,2)),'Fed. Agency Identifier Table'!A$2:C$63,3,FALSE)),(VLOOKUP((LEFT(D3397,1)),'Fed. Agency Identifier Table'!A$2:C$63,3,FALSE)),(VLOOKUP((LEFT(D3397,2)),'Fed. Agency Identifier Table'!A$2:C$63,3,FALSE)))))</f>
        <v/>
      </c>
      <c r="I3397" s="150" t="str">
        <f>IF(ISNUMBER(SEARCH("*.unk*",D3397)),"Other Federal Awards",IF(ISERROR(VLOOKUP(D3397,'CFDA Program Titles Table'!A$2:C$2607,3,FALSE)),"",VLOOKUP(D3397,'CFDA Program Titles Table'!A$2:C$2607,3,FALSE)))</f>
        <v/>
      </c>
      <c r="J3397" s="70"/>
      <c r="K3397" s="70"/>
      <c r="L3397" s="2"/>
      <c r="M3397" s="10"/>
      <c r="N3397" s="10"/>
      <c r="S3397" s="106" t="str">
        <f>IFERROR(IF(J3397="Y", "Research And Development Programs Cluster:", VLOOKUP(D3397,'Cluster Info'!$A$2:$B$113,2,FALSE)), "Non Cluster:")</f>
        <v>Non Cluster:</v>
      </c>
      <c r="T3397" s="106">
        <f t="shared" si="265"/>
        <v>0</v>
      </c>
      <c r="U3397" s="106">
        <f t="shared" si="267"/>
        <v>0</v>
      </c>
      <c r="V3397" s="106">
        <f t="shared" si="268"/>
        <v>0</v>
      </c>
      <c r="W3397" s="119">
        <f t="shared" si="266"/>
        <v>0</v>
      </c>
      <c r="X3397" s="106">
        <f t="shared" si="269"/>
        <v>0</v>
      </c>
    </row>
    <row r="3398" spans="1:24" ht="14">
      <c r="A3398" s="198"/>
      <c r="D3398" s="1"/>
      <c r="E3398" s="1"/>
      <c r="F3398" s="187"/>
      <c r="G3398" s="187"/>
      <c r="H3398" s="80" t="str">
        <f>IF(ISERROR(IF(ISERROR(VLOOKUP((LEFT(D3398,2)),'Fed. Agency Identifier Table'!A$2:C$63,3,FALSE)),(VLOOKUP((LEFT(D3398,1)),'Fed. Agency Identifier Table'!A$2:C$63,3,FALSE)),(VLOOKUP((LEFT(D3398,2)),'Fed. Agency Identifier Table'!A$2:C$63,3,FALSE)))),"",(IF(ISERROR(VLOOKUP((LEFT(D3398,2)),'Fed. Agency Identifier Table'!A$2:C$63,3,FALSE)),(VLOOKUP((LEFT(D3398,1)),'Fed. Agency Identifier Table'!A$2:C$63,3,FALSE)),(VLOOKUP((LEFT(D3398,2)),'Fed. Agency Identifier Table'!A$2:C$63,3,FALSE)))))</f>
        <v/>
      </c>
      <c r="I3398" s="150" t="str">
        <f>IF(ISNUMBER(SEARCH("*.unk*",D3398)),"Other Federal Awards",IF(ISERROR(VLOOKUP(D3398,'CFDA Program Titles Table'!A$2:C$2607,3,FALSE)),"",VLOOKUP(D3398,'CFDA Program Titles Table'!A$2:C$2607,3,FALSE)))</f>
        <v/>
      </c>
      <c r="J3398" s="70"/>
      <c r="K3398" s="70"/>
      <c r="L3398" s="2"/>
      <c r="M3398" s="10"/>
      <c r="N3398" s="10"/>
      <c r="S3398" s="106" t="str">
        <f>IFERROR(IF(J3398="Y", "Research And Development Programs Cluster:", VLOOKUP(D3398,'Cluster Info'!$A$2:$B$113,2,FALSE)), "Non Cluster:")</f>
        <v>Non Cluster:</v>
      </c>
      <c r="T3398" s="106">
        <f t="shared" si="265"/>
        <v>0</v>
      </c>
      <c r="U3398" s="106">
        <f t="shared" si="267"/>
        <v>0</v>
      </c>
      <c r="V3398" s="106">
        <f t="shared" si="268"/>
        <v>0</v>
      </c>
      <c r="W3398" s="119">
        <f t="shared" si="266"/>
        <v>0</v>
      </c>
      <c r="X3398" s="106">
        <f t="shared" si="269"/>
        <v>0</v>
      </c>
    </row>
    <row r="3399" spans="1:24" ht="14">
      <c r="A3399" s="198"/>
      <c r="D3399" s="1"/>
      <c r="E3399" s="1"/>
      <c r="F3399" s="187"/>
      <c r="G3399" s="187"/>
      <c r="H3399" s="80" t="str">
        <f>IF(ISERROR(IF(ISERROR(VLOOKUP((LEFT(D3399,2)),'Fed. Agency Identifier Table'!A$2:C$63,3,FALSE)),(VLOOKUP((LEFT(D3399,1)),'Fed. Agency Identifier Table'!A$2:C$63,3,FALSE)),(VLOOKUP((LEFT(D3399,2)),'Fed. Agency Identifier Table'!A$2:C$63,3,FALSE)))),"",(IF(ISERROR(VLOOKUP((LEFT(D3399,2)),'Fed. Agency Identifier Table'!A$2:C$63,3,FALSE)),(VLOOKUP((LEFT(D3399,1)),'Fed. Agency Identifier Table'!A$2:C$63,3,FALSE)),(VLOOKUP((LEFT(D3399,2)),'Fed. Agency Identifier Table'!A$2:C$63,3,FALSE)))))</f>
        <v/>
      </c>
      <c r="I3399" s="150" t="str">
        <f>IF(ISNUMBER(SEARCH("*.unk*",D3399)),"Other Federal Awards",IF(ISERROR(VLOOKUP(D3399,'CFDA Program Titles Table'!A$2:C$2607,3,FALSE)),"",VLOOKUP(D3399,'CFDA Program Titles Table'!A$2:C$2607,3,FALSE)))</f>
        <v/>
      </c>
      <c r="J3399" s="70"/>
      <c r="K3399" s="70"/>
      <c r="L3399" s="2"/>
      <c r="M3399" s="10"/>
      <c r="N3399" s="10"/>
      <c r="S3399" s="106" t="str">
        <f>IFERROR(IF(J3399="Y", "Research And Development Programs Cluster:", VLOOKUP(D3399,'Cluster Info'!$A$2:$B$113,2,FALSE)), "Non Cluster:")</f>
        <v>Non Cluster:</v>
      </c>
      <c r="T3399" s="106">
        <f t="shared" si="265"/>
        <v>0</v>
      </c>
      <c r="U3399" s="106">
        <f t="shared" si="267"/>
        <v>0</v>
      </c>
      <c r="V3399" s="106">
        <f t="shared" si="268"/>
        <v>0</v>
      </c>
      <c r="W3399" s="119">
        <f t="shared" si="266"/>
        <v>0</v>
      </c>
      <c r="X3399" s="106">
        <f t="shared" si="269"/>
        <v>0</v>
      </c>
    </row>
    <row r="3400" spans="1:24" ht="14">
      <c r="A3400" s="198"/>
      <c r="D3400" s="1"/>
      <c r="E3400" s="1"/>
      <c r="F3400" s="187"/>
      <c r="G3400" s="187"/>
      <c r="H3400" s="80" t="str">
        <f>IF(ISERROR(IF(ISERROR(VLOOKUP((LEFT(D3400,2)),'Fed. Agency Identifier Table'!A$2:C$63,3,FALSE)),(VLOOKUP((LEFT(D3400,1)),'Fed. Agency Identifier Table'!A$2:C$63,3,FALSE)),(VLOOKUP((LEFT(D3400,2)),'Fed. Agency Identifier Table'!A$2:C$63,3,FALSE)))),"",(IF(ISERROR(VLOOKUP((LEFT(D3400,2)),'Fed. Agency Identifier Table'!A$2:C$63,3,FALSE)),(VLOOKUP((LEFT(D3400,1)),'Fed. Agency Identifier Table'!A$2:C$63,3,FALSE)),(VLOOKUP((LEFT(D3400,2)),'Fed. Agency Identifier Table'!A$2:C$63,3,FALSE)))))</f>
        <v/>
      </c>
      <c r="I3400" s="150" t="str">
        <f>IF(ISNUMBER(SEARCH("*.unk*",D3400)),"Other Federal Awards",IF(ISERROR(VLOOKUP(D3400,'CFDA Program Titles Table'!A$2:C$2607,3,FALSE)),"",VLOOKUP(D3400,'CFDA Program Titles Table'!A$2:C$2607,3,FALSE)))</f>
        <v/>
      </c>
      <c r="J3400" s="70"/>
      <c r="K3400" s="70"/>
      <c r="L3400" s="2"/>
      <c r="M3400" s="10"/>
      <c r="N3400" s="10"/>
      <c r="S3400" s="106" t="str">
        <f>IFERROR(IF(J3400="Y", "Research And Development Programs Cluster:", VLOOKUP(D3400,'Cluster Info'!$A$2:$B$113,2,FALSE)), "Non Cluster:")</f>
        <v>Non Cluster:</v>
      </c>
      <c r="T3400" s="106">
        <f t="shared" si="265"/>
        <v>0</v>
      </c>
      <c r="U3400" s="106">
        <f t="shared" si="267"/>
        <v>0</v>
      </c>
      <c r="V3400" s="106">
        <f t="shared" si="268"/>
        <v>0</v>
      </c>
      <c r="W3400" s="119">
        <f t="shared" si="266"/>
        <v>0</v>
      </c>
      <c r="X3400" s="106">
        <f t="shared" si="269"/>
        <v>0</v>
      </c>
    </row>
    <row r="3401" spans="1:24" ht="14">
      <c r="A3401" s="198"/>
      <c r="D3401" s="1"/>
      <c r="E3401" s="1"/>
      <c r="F3401" s="187"/>
      <c r="G3401" s="187"/>
      <c r="H3401" s="80" t="str">
        <f>IF(ISERROR(IF(ISERROR(VLOOKUP((LEFT(D3401,2)),'Fed. Agency Identifier Table'!A$2:C$63,3,FALSE)),(VLOOKUP((LEFT(D3401,1)),'Fed. Agency Identifier Table'!A$2:C$63,3,FALSE)),(VLOOKUP((LEFT(D3401,2)),'Fed. Agency Identifier Table'!A$2:C$63,3,FALSE)))),"",(IF(ISERROR(VLOOKUP((LEFT(D3401,2)),'Fed. Agency Identifier Table'!A$2:C$63,3,FALSE)),(VLOOKUP((LEFT(D3401,1)),'Fed. Agency Identifier Table'!A$2:C$63,3,FALSE)),(VLOOKUP((LEFT(D3401,2)),'Fed. Agency Identifier Table'!A$2:C$63,3,FALSE)))))</f>
        <v/>
      </c>
      <c r="I3401" s="150" t="str">
        <f>IF(ISNUMBER(SEARCH("*.unk*",D3401)),"Other Federal Awards",IF(ISERROR(VLOOKUP(D3401,'CFDA Program Titles Table'!A$2:C$2607,3,FALSE)),"",VLOOKUP(D3401,'CFDA Program Titles Table'!A$2:C$2607,3,FALSE)))</f>
        <v/>
      </c>
      <c r="J3401" s="70"/>
      <c r="K3401" s="70"/>
      <c r="L3401" s="2"/>
      <c r="M3401" s="10"/>
      <c r="N3401" s="10"/>
      <c r="S3401" s="106" t="str">
        <f>IFERROR(IF(J3401="Y", "Research And Development Programs Cluster:", VLOOKUP(D3401,'Cluster Info'!$A$2:$B$113,2,FALSE)), "Non Cluster:")</f>
        <v>Non Cluster:</v>
      </c>
      <c r="T3401" s="106">
        <f t="shared" si="265"/>
        <v>0</v>
      </c>
      <c r="U3401" s="106">
        <f t="shared" si="267"/>
        <v>0</v>
      </c>
      <c r="V3401" s="106">
        <f t="shared" si="268"/>
        <v>0</v>
      </c>
      <c r="W3401" s="119">
        <f t="shared" si="266"/>
        <v>0</v>
      </c>
      <c r="X3401" s="106">
        <f t="shared" si="269"/>
        <v>0</v>
      </c>
    </row>
    <row r="3402" spans="1:24" ht="14">
      <c r="A3402" s="198"/>
      <c r="D3402" s="1"/>
      <c r="E3402" s="1"/>
      <c r="F3402" s="187"/>
      <c r="G3402" s="187"/>
      <c r="H3402" s="80" t="str">
        <f>IF(ISERROR(IF(ISERROR(VLOOKUP((LEFT(D3402,2)),'Fed. Agency Identifier Table'!A$2:C$63,3,FALSE)),(VLOOKUP((LEFT(D3402,1)),'Fed. Agency Identifier Table'!A$2:C$63,3,FALSE)),(VLOOKUP((LEFT(D3402,2)),'Fed. Agency Identifier Table'!A$2:C$63,3,FALSE)))),"",(IF(ISERROR(VLOOKUP((LEFT(D3402,2)),'Fed. Agency Identifier Table'!A$2:C$63,3,FALSE)),(VLOOKUP((LEFT(D3402,1)),'Fed. Agency Identifier Table'!A$2:C$63,3,FALSE)),(VLOOKUP((LEFT(D3402,2)),'Fed. Agency Identifier Table'!A$2:C$63,3,FALSE)))))</f>
        <v/>
      </c>
      <c r="I3402" s="150" t="str">
        <f>IF(ISNUMBER(SEARCH("*.unk*",D3402)),"Other Federal Awards",IF(ISERROR(VLOOKUP(D3402,'CFDA Program Titles Table'!A$2:C$2607,3,FALSE)),"",VLOOKUP(D3402,'CFDA Program Titles Table'!A$2:C$2607,3,FALSE)))</f>
        <v/>
      </c>
      <c r="J3402" s="70"/>
      <c r="K3402" s="70"/>
      <c r="L3402" s="2"/>
      <c r="M3402" s="10"/>
      <c r="N3402" s="10"/>
      <c r="S3402" s="106" t="str">
        <f>IFERROR(IF(J3402="Y", "Research And Development Programs Cluster:", VLOOKUP(D3402,'Cluster Info'!$A$2:$B$113,2,FALSE)), "Non Cluster:")</f>
        <v>Non Cluster:</v>
      </c>
      <c r="T3402" s="106">
        <f t="shared" si="265"/>
        <v>0</v>
      </c>
      <c r="U3402" s="106">
        <f t="shared" si="267"/>
        <v>0</v>
      </c>
      <c r="V3402" s="106">
        <f t="shared" si="268"/>
        <v>0</v>
      </c>
      <c r="W3402" s="119">
        <f t="shared" si="266"/>
        <v>0</v>
      </c>
      <c r="X3402" s="106">
        <f t="shared" si="269"/>
        <v>0</v>
      </c>
    </row>
    <row r="3403" spans="1:24" ht="14">
      <c r="A3403" s="198"/>
      <c r="D3403" s="1"/>
      <c r="E3403" s="1"/>
      <c r="F3403" s="187"/>
      <c r="G3403" s="187"/>
      <c r="H3403" s="80" t="str">
        <f>IF(ISERROR(IF(ISERROR(VLOOKUP((LEFT(D3403,2)),'Fed. Agency Identifier Table'!A$2:C$63,3,FALSE)),(VLOOKUP((LEFT(D3403,1)),'Fed. Agency Identifier Table'!A$2:C$63,3,FALSE)),(VLOOKUP((LEFT(D3403,2)),'Fed. Agency Identifier Table'!A$2:C$63,3,FALSE)))),"",(IF(ISERROR(VLOOKUP((LEFT(D3403,2)),'Fed. Agency Identifier Table'!A$2:C$63,3,FALSE)),(VLOOKUP((LEFT(D3403,1)),'Fed. Agency Identifier Table'!A$2:C$63,3,FALSE)),(VLOOKUP((LEFT(D3403,2)),'Fed. Agency Identifier Table'!A$2:C$63,3,FALSE)))))</f>
        <v/>
      </c>
      <c r="I3403" s="150" t="str">
        <f>IF(ISNUMBER(SEARCH("*.unk*",D3403)),"Other Federal Awards",IF(ISERROR(VLOOKUP(D3403,'CFDA Program Titles Table'!A$2:C$2607,3,FALSE)),"",VLOOKUP(D3403,'CFDA Program Titles Table'!A$2:C$2607,3,FALSE)))</f>
        <v/>
      </c>
      <c r="J3403" s="70"/>
      <c r="K3403" s="70"/>
      <c r="L3403" s="2"/>
      <c r="M3403" s="10"/>
      <c r="N3403" s="10"/>
      <c r="S3403" s="106" t="str">
        <f>IFERROR(IF(J3403="Y", "Research And Development Programs Cluster:", VLOOKUP(D3403,'Cluster Info'!$A$2:$B$113,2,FALSE)), "Non Cluster:")</f>
        <v>Non Cluster:</v>
      </c>
      <c r="T3403" s="106">
        <f t="shared" si="265"/>
        <v>0</v>
      </c>
      <c r="U3403" s="106">
        <f t="shared" si="267"/>
        <v>0</v>
      </c>
      <c r="V3403" s="106">
        <f t="shared" si="268"/>
        <v>0</v>
      </c>
      <c r="W3403" s="119">
        <f t="shared" si="266"/>
        <v>0</v>
      </c>
      <c r="X3403" s="106">
        <f t="shared" si="269"/>
        <v>0</v>
      </c>
    </row>
    <row r="3404" spans="1:24" ht="14">
      <c r="A3404" s="198"/>
      <c r="D3404" s="1"/>
      <c r="E3404" s="1"/>
      <c r="F3404" s="187"/>
      <c r="G3404" s="187"/>
      <c r="H3404" s="80" t="str">
        <f>IF(ISERROR(IF(ISERROR(VLOOKUP((LEFT(D3404,2)),'Fed. Agency Identifier Table'!A$2:C$63,3,FALSE)),(VLOOKUP((LEFT(D3404,1)),'Fed. Agency Identifier Table'!A$2:C$63,3,FALSE)),(VLOOKUP((LEFT(D3404,2)),'Fed. Agency Identifier Table'!A$2:C$63,3,FALSE)))),"",(IF(ISERROR(VLOOKUP((LEFT(D3404,2)),'Fed. Agency Identifier Table'!A$2:C$63,3,FALSE)),(VLOOKUP((LEFT(D3404,1)),'Fed. Agency Identifier Table'!A$2:C$63,3,FALSE)),(VLOOKUP((LEFT(D3404,2)),'Fed. Agency Identifier Table'!A$2:C$63,3,FALSE)))))</f>
        <v/>
      </c>
      <c r="I3404" s="150" t="str">
        <f>IF(ISNUMBER(SEARCH("*.unk*",D3404)),"Other Federal Awards",IF(ISERROR(VLOOKUP(D3404,'CFDA Program Titles Table'!A$2:C$2607,3,FALSE)),"",VLOOKUP(D3404,'CFDA Program Titles Table'!A$2:C$2607,3,FALSE)))</f>
        <v/>
      </c>
      <c r="J3404" s="70"/>
      <c r="K3404" s="70"/>
      <c r="L3404" s="2"/>
      <c r="M3404" s="10"/>
      <c r="N3404" s="10"/>
      <c r="S3404" s="106" t="str">
        <f>IFERROR(IF(J3404="Y", "Research And Development Programs Cluster:", VLOOKUP(D3404,'Cluster Info'!$A$2:$B$113,2,FALSE)), "Non Cluster:")</f>
        <v>Non Cluster:</v>
      </c>
      <c r="T3404" s="106">
        <f t="shared" si="265"/>
        <v>0</v>
      </c>
      <c r="U3404" s="106">
        <f t="shared" si="267"/>
        <v>0</v>
      </c>
      <c r="V3404" s="106">
        <f t="shared" si="268"/>
        <v>0</v>
      </c>
      <c r="W3404" s="119">
        <f t="shared" si="266"/>
        <v>0</v>
      </c>
      <c r="X3404" s="106">
        <f t="shared" si="269"/>
        <v>0</v>
      </c>
    </row>
    <row r="3405" spans="1:24" ht="14">
      <c r="A3405" s="198"/>
      <c r="D3405" s="1"/>
      <c r="E3405" s="1"/>
      <c r="F3405" s="187"/>
      <c r="G3405" s="187"/>
      <c r="H3405" s="80" t="str">
        <f>IF(ISERROR(IF(ISERROR(VLOOKUP((LEFT(D3405,2)),'Fed. Agency Identifier Table'!A$2:C$63,3,FALSE)),(VLOOKUP((LEFT(D3405,1)),'Fed. Agency Identifier Table'!A$2:C$63,3,FALSE)),(VLOOKUP((LEFT(D3405,2)),'Fed. Agency Identifier Table'!A$2:C$63,3,FALSE)))),"",(IF(ISERROR(VLOOKUP((LEFT(D3405,2)),'Fed. Agency Identifier Table'!A$2:C$63,3,FALSE)),(VLOOKUP((LEFT(D3405,1)),'Fed. Agency Identifier Table'!A$2:C$63,3,FALSE)),(VLOOKUP((LEFT(D3405,2)),'Fed. Agency Identifier Table'!A$2:C$63,3,FALSE)))))</f>
        <v/>
      </c>
      <c r="I3405" s="150" t="str">
        <f>IF(ISNUMBER(SEARCH("*.unk*",D3405)),"Other Federal Awards",IF(ISERROR(VLOOKUP(D3405,'CFDA Program Titles Table'!A$2:C$2607,3,FALSE)),"",VLOOKUP(D3405,'CFDA Program Titles Table'!A$2:C$2607,3,FALSE)))</f>
        <v/>
      </c>
      <c r="J3405" s="70"/>
      <c r="K3405" s="70"/>
      <c r="L3405" s="2"/>
      <c r="M3405" s="10"/>
      <c r="N3405" s="10"/>
      <c r="S3405" s="106" t="str">
        <f>IFERROR(IF(J3405="Y", "Research And Development Programs Cluster:", VLOOKUP(D3405,'Cluster Info'!$A$2:$B$113,2,FALSE)), "Non Cluster:")</f>
        <v>Non Cluster:</v>
      </c>
      <c r="T3405" s="106">
        <f t="shared" si="265"/>
        <v>0</v>
      </c>
      <c r="U3405" s="106">
        <f t="shared" si="267"/>
        <v>0</v>
      </c>
      <c r="V3405" s="106">
        <f t="shared" si="268"/>
        <v>0</v>
      </c>
      <c r="W3405" s="119">
        <f t="shared" si="266"/>
        <v>0</v>
      </c>
      <c r="X3405" s="106">
        <f t="shared" si="269"/>
        <v>0</v>
      </c>
    </row>
    <row r="3406" spans="1:24" ht="14">
      <c r="A3406" s="198"/>
      <c r="D3406" s="1"/>
      <c r="E3406" s="1"/>
      <c r="F3406" s="187"/>
      <c r="G3406" s="187"/>
      <c r="H3406" s="80" t="str">
        <f>IF(ISERROR(IF(ISERROR(VLOOKUP((LEFT(D3406,2)),'Fed. Agency Identifier Table'!A$2:C$63,3,FALSE)),(VLOOKUP((LEFT(D3406,1)),'Fed. Agency Identifier Table'!A$2:C$63,3,FALSE)),(VLOOKUP((LEFT(D3406,2)),'Fed. Agency Identifier Table'!A$2:C$63,3,FALSE)))),"",(IF(ISERROR(VLOOKUP((LEFT(D3406,2)),'Fed. Agency Identifier Table'!A$2:C$63,3,FALSE)),(VLOOKUP((LEFT(D3406,1)),'Fed. Agency Identifier Table'!A$2:C$63,3,FALSE)),(VLOOKUP((LEFT(D3406,2)),'Fed. Agency Identifier Table'!A$2:C$63,3,FALSE)))))</f>
        <v/>
      </c>
      <c r="I3406" s="150" t="str">
        <f>IF(ISNUMBER(SEARCH("*.unk*",D3406)),"Other Federal Awards",IF(ISERROR(VLOOKUP(D3406,'CFDA Program Titles Table'!A$2:C$2607,3,FALSE)),"",VLOOKUP(D3406,'CFDA Program Titles Table'!A$2:C$2607,3,FALSE)))</f>
        <v/>
      </c>
      <c r="J3406" s="70"/>
      <c r="K3406" s="70"/>
      <c r="L3406" s="2"/>
      <c r="M3406" s="10"/>
      <c r="N3406" s="10"/>
      <c r="S3406" s="106" t="str">
        <f>IFERROR(IF(J3406="Y", "Research And Development Programs Cluster:", VLOOKUP(D3406,'Cluster Info'!$A$2:$B$113,2,FALSE)), "Non Cluster:")</f>
        <v>Non Cluster:</v>
      </c>
      <c r="T3406" s="106">
        <f t="shared" si="265"/>
        <v>0</v>
      </c>
      <c r="U3406" s="106">
        <f t="shared" si="267"/>
        <v>0</v>
      </c>
      <c r="V3406" s="106">
        <f t="shared" si="268"/>
        <v>0</v>
      </c>
      <c r="W3406" s="119">
        <f t="shared" si="266"/>
        <v>0</v>
      </c>
      <c r="X3406" s="106">
        <f t="shared" si="269"/>
        <v>0</v>
      </c>
    </row>
    <row r="3407" spans="1:24" ht="14">
      <c r="A3407" s="198"/>
      <c r="D3407" s="1"/>
      <c r="E3407" s="1"/>
      <c r="F3407" s="187"/>
      <c r="G3407" s="187"/>
      <c r="H3407" s="80" t="str">
        <f>IF(ISERROR(IF(ISERROR(VLOOKUP((LEFT(D3407,2)),'Fed. Agency Identifier Table'!A$2:C$63,3,FALSE)),(VLOOKUP((LEFT(D3407,1)),'Fed. Agency Identifier Table'!A$2:C$63,3,FALSE)),(VLOOKUP((LEFT(D3407,2)),'Fed. Agency Identifier Table'!A$2:C$63,3,FALSE)))),"",(IF(ISERROR(VLOOKUP((LEFT(D3407,2)),'Fed. Agency Identifier Table'!A$2:C$63,3,FALSE)),(VLOOKUP((LEFT(D3407,1)),'Fed. Agency Identifier Table'!A$2:C$63,3,FALSE)),(VLOOKUP((LEFT(D3407,2)),'Fed. Agency Identifier Table'!A$2:C$63,3,FALSE)))))</f>
        <v/>
      </c>
      <c r="I3407" s="150" t="str">
        <f>IF(ISNUMBER(SEARCH("*.unk*",D3407)),"Other Federal Awards",IF(ISERROR(VLOOKUP(D3407,'CFDA Program Titles Table'!A$2:C$2607,3,FALSE)),"",VLOOKUP(D3407,'CFDA Program Titles Table'!A$2:C$2607,3,FALSE)))</f>
        <v/>
      </c>
      <c r="J3407" s="70"/>
      <c r="K3407" s="70"/>
      <c r="L3407" s="2"/>
      <c r="M3407" s="10"/>
      <c r="N3407" s="10"/>
      <c r="S3407" s="106" t="str">
        <f>IFERROR(IF(J3407="Y", "Research And Development Programs Cluster:", VLOOKUP(D3407,'Cluster Info'!$A$2:$B$113,2,FALSE)), "Non Cluster:")</f>
        <v>Non Cluster:</v>
      </c>
      <c r="T3407" s="106">
        <f t="shared" si="265"/>
        <v>0</v>
      </c>
      <c r="U3407" s="106">
        <f t="shared" si="267"/>
        <v>0</v>
      </c>
      <c r="V3407" s="106">
        <f t="shared" si="268"/>
        <v>0</v>
      </c>
      <c r="W3407" s="119">
        <f t="shared" si="266"/>
        <v>0</v>
      </c>
      <c r="X3407" s="106">
        <f t="shared" si="269"/>
        <v>0</v>
      </c>
    </row>
    <row r="3408" spans="1:24" ht="14">
      <c r="A3408" s="198"/>
      <c r="D3408" s="1"/>
      <c r="E3408" s="1"/>
      <c r="F3408" s="187"/>
      <c r="G3408" s="187"/>
      <c r="H3408" s="80" t="str">
        <f>IF(ISERROR(IF(ISERROR(VLOOKUP((LEFT(D3408,2)),'Fed. Agency Identifier Table'!A$2:C$63,3,FALSE)),(VLOOKUP((LEFT(D3408,1)),'Fed. Agency Identifier Table'!A$2:C$63,3,FALSE)),(VLOOKUP((LEFT(D3408,2)),'Fed. Agency Identifier Table'!A$2:C$63,3,FALSE)))),"",(IF(ISERROR(VLOOKUP((LEFT(D3408,2)),'Fed. Agency Identifier Table'!A$2:C$63,3,FALSE)),(VLOOKUP((LEFT(D3408,1)),'Fed. Agency Identifier Table'!A$2:C$63,3,FALSE)),(VLOOKUP((LEFT(D3408,2)),'Fed. Agency Identifier Table'!A$2:C$63,3,FALSE)))))</f>
        <v/>
      </c>
      <c r="I3408" s="150" t="str">
        <f>IF(ISNUMBER(SEARCH("*.unk*",D3408)),"Other Federal Awards",IF(ISERROR(VLOOKUP(D3408,'CFDA Program Titles Table'!A$2:C$2607,3,FALSE)),"",VLOOKUP(D3408,'CFDA Program Titles Table'!A$2:C$2607,3,FALSE)))</f>
        <v/>
      </c>
      <c r="J3408" s="70"/>
      <c r="K3408" s="70"/>
      <c r="L3408" s="2"/>
      <c r="M3408" s="10"/>
      <c r="N3408" s="10"/>
      <c r="S3408" s="106" t="str">
        <f>IFERROR(IF(J3408="Y", "Research And Development Programs Cluster:", VLOOKUP(D3408,'Cluster Info'!$A$2:$B$113,2,FALSE)), "Non Cluster:")</f>
        <v>Non Cluster:</v>
      </c>
      <c r="T3408" s="106">
        <f t="shared" si="265"/>
        <v>0</v>
      </c>
      <c r="U3408" s="106">
        <f t="shared" si="267"/>
        <v>0</v>
      </c>
      <c r="V3408" s="106">
        <f t="shared" si="268"/>
        <v>0</v>
      </c>
      <c r="W3408" s="119">
        <f t="shared" si="266"/>
        <v>0</v>
      </c>
      <c r="X3408" s="106">
        <f t="shared" si="269"/>
        <v>0</v>
      </c>
    </row>
    <row r="3409" spans="1:24" ht="14">
      <c r="A3409" s="198"/>
      <c r="D3409" s="1"/>
      <c r="E3409" s="1"/>
      <c r="F3409" s="187"/>
      <c r="G3409" s="187"/>
      <c r="H3409" s="80" t="str">
        <f>IF(ISERROR(IF(ISERROR(VLOOKUP((LEFT(D3409,2)),'Fed. Agency Identifier Table'!A$2:C$63,3,FALSE)),(VLOOKUP((LEFT(D3409,1)),'Fed. Agency Identifier Table'!A$2:C$63,3,FALSE)),(VLOOKUP((LEFT(D3409,2)),'Fed. Agency Identifier Table'!A$2:C$63,3,FALSE)))),"",(IF(ISERROR(VLOOKUP((LEFT(D3409,2)),'Fed. Agency Identifier Table'!A$2:C$63,3,FALSE)),(VLOOKUP((LEFT(D3409,1)),'Fed. Agency Identifier Table'!A$2:C$63,3,FALSE)),(VLOOKUP((LEFT(D3409,2)),'Fed. Agency Identifier Table'!A$2:C$63,3,FALSE)))))</f>
        <v/>
      </c>
      <c r="I3409" s="150" t="str">
        <f>IF(ISNUMBER(SEARCH("*.unk*",D3409)),"Other Federal Awards",IF(ISERROR(VLOOKUP(D3409,'CFDA Program Titles Table'!A$2:C$2607,3,FALSE)),"",VLOOKUP(D3409,'CFDA Program Titles Table'!A$2:C$2607,3,FALSE)))</f>
        <v/>
      </c>
      <c r="J3409" s="70"/>
      <c r="K3409" s="70"/>
      <c r="L3409" s="2"/>
      <c r="M3409" s="10"/>
      <c r="N3409" s="10"/>
      <c r="S3409" s="106" t="str">
        <f>IFERROR(IF(J3409="Y", "Research And Development Programs Cluster:", VLOOKUP(D3409,'Cluster Info'!$A$2:$B$113,2,FALSE)), "Non Cluster:")</f>
        <v>Non Cluster:</v>
      </c>
      <c r="T3409" s="106">
        <f t="shared" si="265"/>
        <v>0</v>
      </c>
      <c r="U3409" s="106">
        <f t="shared" si="267"/>
        <v>0</v>
      </c>
      <c r="V3409" s="106">
        <f t="shared" si="268"/>
        <v>0</v>
      </c>
      <c r="W3409" s="119">
        <f t="shared" si="266"/>
        <v>0</v>
      </c>
      <c r="X3409" s="106">
        <f t="shared" si="269"/>
        <v>0</v>
      </c>
    </row>
    <row r="3410" spans="1:24" ht="14">
      <c r="A3410" s="198"/>
      <c r="D3410" s="1"/>
      <c r="E3410" s="1"/>
      <c r="F3410" s="187"/>
      <c r="G3410" s="187"/>
      <c r="H3410" s="80" t="str">
        <f>IF(ISERROR(IF(ISERROR(VLOOKUP((LEFT(D3410,2)),'Fed. Agency Identifier Table'!A$2:C$63,3,FALSE)),(VLOOKUP((LEFT(D3410,1)),'Fed. Agency Identifier Table'!A$2:C$63,3,FALSE)),(VLOOKUP((LEFT(D3410,2)),'Fed. Agency Identifier Table'!A$2:C$63,3,FALSE)))),"",(IF(ISERROR(VLOOKUP((LEFT(D3410,2)),'Fed. Agency Identifier Table'!A$2:C$63,3,FALSE)),(VLOOKUP((LEFT(D3410,1)),'Fed. Agency Identifier Table'!A$2:C$63,3,FALSE)),(VLOOKUP((LEFT(D3410,2)),'Fed. Agency Identifier Table'!A$2:C$63,3,FALSE)))))</f>
        <v/>
      </c>
      <c r="I3410" s="150" t="str">
        <f>IF(ISNUMBER(SEARCH("*.unk*",D3410)),"Other Federal Awards",IF(ISERROR(VLOOKUP(D3410,'CFDA Program Titles Table'!A$2:C$2607,3,FALSE)),"",VLOOKUP(D3410,'CFDA Program Titles Table'!A$2:C$2607,3,FALSE)))</f>
        <v/>
      </c>
      <c r="J3410" s="70"/>
      <c r="K3410" s="70"/>
      <c r="L3410" s="2"/>
      <c r="M3410" s="10"/>
      <c r="N3410" s="10"/>
      <c r="S3410" s="106" t="str">
        <f>IFERROR(IF(J3410="Y", "Research And Development Programs Cluster:", VLOOKUP(D3410,'Cluster Info'!$A$2:$B$113,2,FALSE)), "Non Cluster:")</f>
        <v>Non Cluster:</v>
      </c>
      <c r="T3410" s="106">
        <f t="shared" si="265"/>
        <v>0</v>
      </c>
      <c r="U3410" s="106">
        <f t="shared" si="267"/>
        <v>0</v>
      </c>
      <c r="V3410" s="106">
        <f t="shared" si="268"/>
        <v>0</v>
      </c>
      <c r="W3410" s="119">
        <f t="shared" si="266"/>
        <v>0</v>
      </c>
      <c r="X3410" s="106">
        <f t="shared" si="269"/>
        <v>0</v>
      </c>
    </row>
    <row r="3411" spans="1:24" ht="14">
      <c r="A3411" s="198"/>
      <c r="D3411" s="1"/>
      <c r="E3411" s="1"/>
      <c r="F3411" s="187"/>
      <c r="G3411" s="187"/>
      <c r="H3411" s="80" t="str">
        <f>IF(ISERROR(IF(ISERROR(VLOOKUP((LEFT(D3411,2)),'Fed. Agency Identifier Table'!A$2:C$63,3,FALSE)),(VLOOKUP((LEFT(D3411,1)),'Fed. Agency Identifier Table'!A$2:C$63,3,FALSE)),(VLOOKUP((LEFT(D3411,2)),'Fed. Agency Identifier Table'!A$2:C$63,3,FALSE)))),"",(IF(ISERROR(VLOOKUP((LEFT(D3411,2)),'Fed. Agency Identifier Table'!A$2:C$63,3,FALSE)),(VLOOKUP((LEFT(D3411,1)),'Fed. Agency Identifier Table'!A$2:C$63,3,FALSE)),(VLOOKUP((LEFT(D3411,2)),'Fed. Agency Identifier Table'!A$2:C$63,3,FALSE)))))</f>
        <v/>
      </c>
      <c r="I3411" s="150" t="str">
        <f>IF(ISNUMBER(SEARCH("*.unk*",D3411)),"Other Federal Awards",IF(ISERROR(VLOOKUP(D3411,'CFDA Program Titles Table'!A$2:C$2607,3,FALSE)),"",VLOOKUP(D3411,'CFDA Program Titles Table'!A$2:C$2607,3,FALSE)))</f>
        <v/>
      </c>
      <c r="J3411" s="70"/>
      <c r="K3411" s="70"/>
      <c r="L3411" s="2"/>
      <c r="M3411" s="10"/>
      <c r="N3411" s="10"/>
      <c r="S3411" s="106" t="str">
        <f>IFERROR(IF(J3411="Y", "Research And Development Programs Cluster:", VLOOKUP(D3411,'Cluster Info'!$A$2:$B$113,2,FALSE)), "Non Cluster:")</f>
        <v>Non Cluster:</v>
      </c>
      <c r="T3411" s="106">
        <f t="shared" si="265"/>
        <v>0</v>
      </c>
      <c r="U3411" s="106">
        <f t="shared" si="267"/>
        <v>0</v>
      </c>
      <c r="V3411" s="106">
        <f t="shared" si="268"/>
        <v>0</v>
      </c>
      <c r="W3411" s="119">
        <f t="shared" si="266"/>
        <v>0</v>
      </c>
      <c r="X3411" s="106">
        <f t="shared" si="269"/>
        <v>0</v>
      </c>
    </row>
    <row r="3412" spans="1:24" ht="14">
      <c r="A3412" s="198"/>
      <c r="D3412" s="1"/>
      <c r="E3412" s="1"/>
      <c r="F3412" s="187"/>
      <c r="G3412" s="187"/>
      <c r="H3412" s="80" t="str">
        <f>IF(ISERROR(IF(ISERROR(VLOOKUP((LEFT(D3412,2)),'Fed. Agency Identifier Table'!A$2:C$63,3,FALSE)),(VLOOKUP((LEFT(D3412,1)),'Fed. Agency Identifier Table'!A$2:C$63,3,FALSE)),(VLOOKUP((LEFT(D3412,2)),'Fed. Agency Identifier Table'!A$2:C$63,3,FALSE)))),"",(IF(ISERROR(VLOOKUP((LEFT(D3412,2)),'Fed. Agency Identifier Table'!A$2:C$63,3,FALSE)),(VLOOKUP((LEFT(D3412,1)),'Fed. Agency Identifier Table'!A$2:C$63,3,FALSE)),(VLOOKUP((LEFT(D3412,2)),'Fed. Agency Identifier Table'!A$2:C$63,3,FALSE)))))</f>
        <v/>
      </c>
      <c r="I3412" s="150" t="str">
        <f>IF(ISNUMBER(SEARCH("*.unk*",D3412)),"Other Federal Awards",IF(ISERROR(VLOOKUP(D3412,'CFDA Program Titles Table'!A$2:C$2607,3,FALSE)),"",VLOOKUP(D3412,'CFDA Program Titles Table'!A$2:C$2607,3,FALSE)))</f>
        <v/>
      </c>
      <c r="J3412" s="70"/>
      <c r="K3412" s="70"/>
      <c r="L3412" s="2"/>
      <c r="M3412" s="10"/>
      <c r="N3412" s="10"/>
      <c r="S3412" s="106" t="str">
        <f>IFERROR(IF(J3412="Y", "Research And Development Programs Cluster:", VLOOKUP(D3412,'Cluster Info'!$A$2:$B$113,2,FALSE)), "Non Cluster:")</f>
        <v>Non Cluster:</v>
      </c>
      <c r="T3412" s="106">
        <f t="shared" si="265"/>
        <v>0</v>
      </c>
      <c r="U3412" s="106">
        <f t="shared" si="267"/>
        <v>0</v>
      </c>
      <c r="V3412" s="106">
        <f t="shared" si="268"/>
        <v>0</v>
      </c>
      <c r="W3412" s="119">
        <f t="shared" si="266"/>
        <v>0</v>
      </c>
      <c r="X3412" s="106">
        <f t="shared" si="269"/>
        <v>0</v>
      </c>
    </row>
    <row r="3413" spans="1:24" ht="14">
      <c r="A3413" s="198"/>
      <c r="D3413" s="1"/>
      <c r="E3413" s="1"/>
      <c r="F3413" s="187"/>
      <c r="G3413" s="187"/>
      <c r="H3413" s="80" t="str">
        <f>IF(ISERROR(IF(ISERROR(VLOOKUP((LEFT(D3413,2)),'Fed. Agency Identifier Table'!A$2:C$63,3,FALSE)),(VLOOKUP((LEFT(D3413,1)),'Fed. Agency Identifier Table'!A$2:C$63,3,FALSE)),(VLOOKUP((LEFT(D3413,2)),'Fed. Agency Identifier Table'!A$2:C$63,3,FALSE)))),"",(IF(ISERROR(VLOOKUP((LEFT(D3413,2)),'Fed. Agency Identifier Table'!A$2:C$63,3,FALSE)),(VLOOKUP((LEFT(D3413,1)),'Fed. Agency Identifier Table'!A$2:C$63,3,FALSE)),(VLOOKUP((LEFT(D3413,2)),'Fed. Agency Identifier Table'!A$2:C$63,3,FALSE)))))</f>
        <v/>
      </c>
      <c r="I3413" s="150" t="str">
        <f>IF(ISNUMBER(SEARCH("*.unk*",D3413)),"Other Federal Awards",IF(ISERROR(VLOOKUP(D3413,'CFDA Program Titles Table'!A$2:C$2607,3,FALSE)),"",VLOOKUP(D3413,'CFDA Program Titles Table'!A$2:C$2607,3,FALSE)))</f>
        <v/>
      </c>
      <c r="J3413" s="70"/>
      <c r="K3413" s="70"/>
      <c r="L3413" s="2"/>
      <c r="M3413" s="10"/>
      <c r="N3413" s="10"/>
      <c r="S3413" s="106" t="str">
        <f>IFERROR(IF(J3413="Y", "Research And Development Programs Cluster:", VLOOKUP(D3413,'Cluster Info'!$A$2:$B$113,2,FALSE)), "Non Cluster:")</f>
        <v>Non Cluster:</v>
      </c>
      <c r="T3413" s="106">
        <f t="shared" si="265"/>
        <v>0</v>
      </c>
      <c r="U3413" s="106">
        <f t="shared" si="267"/>
        <v>0</v>
      </c>
      <c r="V3413" s="106">
        <f t="shared" si="268"/>
        <v>0</v>
      </c>
      <c r="W3413" s="119">
        <f t="shared" si="266"/>
        <v>0</v>
      </c>
      <c r="X3413" s="106">
        <f t="shared" si="269"/>
        <v>0</v>
      </c>
    </row>
    <row r="3414" spans="1:24" ht="14">
      <c r="A3414" s="198"/>
      <c r="D3414" s="1"/>
      <c r="E3414" s="1"/>
      <c r="F3414" s="187"/>
      <c r="G3414" s="187"/>
      <c r="H3414" s="80" t="str">
        <f>IF(ISERROR(IF(ISERROR(VLOOKUP((LEFT(D3414,2)),'Fed. Agency Identifier Table'!A$2:C$63,3,FALSE)),(VLOOKUP((LEFT(D3414,1)),'Fed. Agency Identifier Table'!A$2:C$63,3,FALSE)),(VLOOKUP((LEFT(D3414,2)),'Fed. Agency Identifier Table'!A$2:C$63,3,FALSE)))),"",(IF(ISERROR(VLOOKUP((LEFT(D3414,2)),'Fed. Agency Identifier Table'!A$2:C$63,3,FALSE)),(VLOOKUP((LEFT(D3414,1)),'Fed. Agency Identifier Table'!A$2:C$63,3,FALSE)),(VLOOKUP((LEFT(D3414,2)),'Fed. Agency Identifier Table'!A$2:C$63,3,FALSE)))))</f>
        <v/>
      </c>
      <c r="I3414" s="150" t="str">
        <f>IF(ISNUMBER(SEARCH("*.unk*",D3414)),"Other Federal Awards",IF(ISERROR(VLOOKUP(D3414,'CFDA Program Titles Table'!A$2:C$2607,3,FALSE)),"",VLOOKUP(D3414,'CFDA Program Titles Table'!A$2:C$2607,3,FALSE)))</f>
        <v/>
      </c>
      <c r="J3414" s="70"/>
      <c r="K3414" s="70"/>
      <c r="L3414" s="2"/>
      <c r="M3414" s="10"/>
      <c r="N3414" s="10"/>
      <c r="S3414" s="106" t="str">
        <f>IFERROR(IF(J3414="Y", "Research And Development Programs Cluster:", VLOOKUP(D3414,'Cluster Info'!$A$2:$B$113,2,FALSE)), "Non Cluster:")</f>
        <v>Non Cluster:</v>
      </c>
      <c r="T3414" s="106">
        <f t="shared" si="265"/>
        <v>0</v>
      </c>
      <c r="U3414" s="106">
        <f t="shared" si="267"/>
        <v>0</v>
      </c>
      <c r="V3414" s="106">
        <f t="shared" si="268"/>
        <v>0</v>
      </c>
      <c r="W3414" s="119">
        <f t="shared" si="266"/>
        <v>0</v>
      </c>
      <c r="X3414" s="106">
        <f t="shared" si="269"/>
        <v>0</v>
      </c>
    </row>
    <row r="3415" spans="1:24" ht="14">
      <c r="A3415" s="198"/>
      <c r="D3415" s="1"/>
      <c r="E3415" s="1"/>
      <c r="F3415" s="187"/>
      <c r="G3415" s="187"/>
      <c r="H3415" s="80" t="str">
        <f>IF(ISERROR(IF(ISERROR(VLOOKUP((LEFT(D3415,2)),'Fed. Agency Identifier Table'!A$2:C$63,3,FALSE)),(VLOOKUP((LEFT(D3415,1)),'Fed. Agency Identifier Table'!A$2:C$63,3,FALSE)),(VLOOKUP((LEFT(D3415,2)),'Fed. Agency Identifier Table'!A$2:C$63,3,FALSE)))),"",(IF(ISERROR(VLOOKUP((LEFT(D3415,2)),'Fed. Agency Identifier Table'!A$2:C$63,3,FALSE)),(VLOOKUP((LEFT(D3415,1)),'Fed. Agency Identifier Table'!A$2:C$63,3,FALSE)),(VLOOKUP((LEFT(D3415,2)),'Fed. Agency Identifier Table'!A$2:C$63,3,FALSE)))))</f>
        <v/>
      </c>
      <c r="I3415" s="150" t="str">
        <f>IF(ISNUMBER(SEARCH("*.unk*",D3415)),"Other Federal Awards",IF(ISERROR(VLOOKUP(D3415,'CFDA Program Titles Table'!A$2:C$2607,3,FALSE)),"",VLOOKUP(D3415,'CFDA Program Titles Table'!A$2:C$2607,3,FALSE)))</f>
        <v/>
      </c>
      <c r="J3415" s="70"/>
      <c r="K3415" s="70"/>
      <c r="L3415" s="2"/>
      <c r="M3415" s="10"/>
      <c r="N3415" s="10"/>
      <c r="S3415" s="106" t="str">
        <f>IFERROR(IF(J3415="Y", "Research And Development Programs Cluster:", VLOOKUP(D3415,'Cluster Info'!$A$2:$B$113,2,FALSE)), "Non Cluster:")</f>
        <v>Non Cluster:</v>
      </c>
      <c r="T3415" s="106">
        <f t="shared" si="265"/>
        <v>0</v>
      </c>
      <c r="U3415" s="106">
        <f t="shared" si="267"/>
        <v>0</v>
      </c>
      <c r="V3415" s="106">
        <f t="shared" si="268"/>
        <v>0</v>
      </c>
      <c r="W3415" s="119">
        <f t="shared" si="266"/>
        <v>0</v>
      </c>
      <c r="X3415" s="106">
        <f t="shared" si="269"/>
        <v>0</v>
      </c>
    </row>
    <row r="3416" spans="1:24" ht="14">
      <c r="A3416" s="198"/>
      <c r="D3416" s="1"/>
      <c r="E3416" s="1"/>
      <c r="F3416" s="187"/>
      <c r="G3416" s="187"/>
      <c r="H3416" s="80" t="str">
        <f>IF(ISERROR(IF(ISERROR(VLOOKUP((LEFT(D3416,2)),'Fed. Agency Identifier Table'!A$2:C$63,3,FALSE)),(VLOOKUP((LEFT(D3416,1)),'Fed. Agency Identifier Table'!A$2:C$63,3,FALSE)),(VLOOKUP((LEFT(D3416,2)),'Fed. Agency Identifier Table'!A$2:C$63,3,FALSE)))),"",(IF(ISERROR(VLOOKUP((LEFT(D3416,2)),'Fed. Agency Identifier Table'!A$2:C$63,3,FALSE)),(VLOOKUP((LEFT(D3416,1)),'Fed. Agency Identifier Table'!A$2:C$63,3,FALSE)),(VLOOKUP((LEFT(D3416,2)),'Fed. Agency Identifier Table'!A$2:C$63,3,FALSE)))))</f>
        <v/>
      </c>
      <c r="I3416" s="150" t="str">
        <f>IF(ISNUMBER(SEARCH("*.unk*",D3416)),"Other Federal Awards",IF(ISERROR(VLOOKUP(D3416,'CFDA Program Titles Table'!A$2:C$2607,3,FALSE)),"",VLOOKUP(D3416,'CFDA Program Titles Table'!A$2:C$2607,3,FALSE)))</f>
        <v/>
      </c>
      <c r="J3416" s="70"/>
      <c r="K3416" s="70"/>
      <c r="L3416" s="2"/>
      <c r="M3416" s="10"/>
      <c r="N3416" s="10"/>
      <c r="S3416" s="106" t="str">
        <f>IFERROR(IF(J3416="Y", "Research And Development Programs Cluster:", VLOOKUP(D3416,'Cluster Info'!$A$2:$B$113,2,FALSE)), "Non Cluster:")</f>
        <v>Non Cluster:</v>
      </c>
      <c r="T3416" s="106">
        <f t="shared" si="265"/>
        <v>0</v>
      </c>
      <c r="U3416" s="106">
        <f t="shared" si="267"/>
        <v>0</v>
      </c>
      <c r="V3416" s="106">
        <f t="shared" si="268"/>
        <v>0</v>
      </c>
      <c r="W3416" s="119">
        <f t="shared" si="266"/>
        <v>0</v>
      </c>
      <c r="X3416" s="106">
        <f t="shared" si="269"/>
        <v>0</v>
      </c>
    </row>
    <row r="3417" spans="1:24" ht="14">
      <c r="A3417" s="198"/>
      <c r="D3417" s="1"/>
      <c r="E3417" s="1"/>
      <c r="F3417" s="187"/>
      <c r="G3417" s="187"/>
      <c r="H3417" s="80" t="str">
        <f>IF(ISERROR(IF(ISERROR(VLOOKUP((LEFT(D3417,2)),'Fed. Agency Identifier Table'!A$2:C$63,3,FALSE)),(VLOOKUP((LEFT(D3417,1)),'Fed. Agency Identifier Table'!A$2:C$63,3,FALSE)),(VLOOKUP((LEFT(D3417,2)),'Fed. Agency Identifier Table'!A$2:C$63,3,FALSE)))),"",(IF(ISERROR(VLOOKUP((LEFT(D3417,2)),'Fed. Agency Identifier Table'!A$2:C$63,3,FALSE)),(VLOOKUP((LEFT(D3417,1)),'Fed. Agency Identifier Table'!A$2:C$63,3,FALSE)),(VLOOKUP((LEFT(D3417,2)),'Fed. Agency Identifier Table'!A$2:C$63,3,FALSE)))))</f>
        <v/>
      </c>
      <c r="I3417" s="150" t="str">
        <f>IF(ISNUMBER(SEARCH("*.unk*",D3417)),"Other Federal Awards",IF(ISERROR(VLOOKUP(D3417,'CFDA Program Titles Table'!A$2:C$2607,3,FALSE)),"",VLOOKUP(D3417,'CFDA Program Titles Table'!A$2:C$2607,3,FALSE)))</f>
        <v/>
      </c>
      <c r="J3417" s="70"/>
      <c r="K3417" s="70"/>
      <c r="L3417" s="2"/>
      <c r="M3417" s="10"/>
      <c r="N3417" s="10"/>
      <c r="S3417" s="106" t="str">
        <f>IFERROR(IF(J3417="Y", "Research And Development Programs Cluster:", VLOOKUP(D3417,'Cluster Info'!$A$2:$B$113,2,FALSE)), "Non Cluster:")</f>
        <v>Non Cluster:</v>
      </c>
      <c r="T3417" s="106">
        <f t="shared" si="265"/>
        <v>0</v>
      </c>
      <c r="U3417" s="106">
        <f t="shared" si="267"/>
        <v>0</v>
      </c>
      <c r="V3417" s="106">
        <f t="shared" si="268"/>
        <v>0</v>
      </c>
      <c r="W3417" s="119">
        <f t="shared" si="266"/>
        <v>0</v>
      </c>
      <c r="X3417" s="106">
        <f t="shared" si="269"/>
        <v>0</v>
      </c>
    </row>
    <row r="3418" spans="1:24" ht="14">
      <c r="A3418" s="198"/>
      <c r="D3418" s="1"/>
      <c r="E3418" s="1"/>
      <c r="F3418" s="187"/>
      <c r="G3418" s="187"/>
      <c r="H3418" s="80" t="str">
        <f>IF(ISERROR(IF(ISERROR(VLOOKUP((LEFT(D3418,2)),'Fed. Agency Identifier Table'!A$2:C$63,3,FALSE)),(VLOOKUP((LEFT(D3418,1)),'Fed. Agency Identifier Table'!A$2:C$63,3,FALSE)),(VLOOKUP((LEFT(D3418,2)),'Fed. Agency Identifier Table'!A$2:C$63,3,FALSE)))),"",(IF(ISERROR(VLOOKUP((LEFT(D3418,2)),'Fed. Agency Identifier Table'!A$2:C$63,3,FALSE)),(VLOOKUP((LEFT(D3418,1)),'Fed. Agency Identifier Table'!A$2:C$63,3,FALSE)),(VLOOKUP((LEFT(D3418,2)),'Fed. Agency Identifier Table'!A$2:C$63,3,FALSE)))))</f>
        <v/>
      </c>
      <c r="I3418" s="150" t="str">
        <f>IF(ISNUMBER(SEARCH("*.unk*",D3418)),"Other Federal Awards",IF(ISERROR(VLOOKUP(D3418,'CFDA Program Titles Table'!A$2:C$2607,3,FALSE)),"",VLOOKUP(D3418,'CFDA Program Titles Table'!A$2:C$2607,3,FALSE)))</f>
        <v/>
      </c>
      <c r="J3418" s="70"/>
      <c r="K3418" s="70"/>
      <c r="L3418" s="2"/>
      <c r="M3418" s="10"/>
      <c r="N3418" s="10"/>
      <c r="S3418" s="106" t="str">
        <f>IFERROR(IF(J3418="Y", "Research And Development Programs Cluster:", VLOOKUP(D3418,'Cluster Info'!$A$2:$B$113,2,FALSE)), "Non Cluster:")</f>
        <v>Non Cluster:</v>
      </c>
      <c r="T3418" s="106">
        <f t="shared" si="265"/>
        <v>0</v>
      </c>
      <c r="U3418" s="106">
        <f t="shared" si="267"/>
        <v>0</v>
      </c>
      <c r="V3418" s="106">
        <f t="shared" si="268"/>
        <v>0</v>
      </c>
      <c r="W3418" s="119">
        <f t="shared" si="266"/>
        <v>0</v>
      </c>
      <c r="X3418" s="106">
        <f t="shared" si="269"/>
        <v>0</v>
      </c>
    </row>
    <row r="3419" spans="1:24" ht="14">
      <c r="A3419" s="198"/>
      <c r="D3419" s="1"/>
      <c r="E3419" s="1"/>
      <c r="F3419" s="187"/>
      <c r="G3419" s="187"/>
      <c r="H3419" s="80" t="str">
        <f>IF(ISERROR(IF(ISERROR(VLOOKUP((LEFT(D3419,2)),'Fed. Agency Identifier Table'!A$2:C$63,3,FALSE)),(VLOOKUP((LEFT(D3419,1)),'Fed. Agency Identifier Table'!A$2:C$63,3,FALSE)),(VLOOKUP((LEFT(D3419,2)),'Fed. Agency Identifier Table'!A$2:C$63,3,FALSE)))),"",(IF(ISERROR(VLOOKUP((LEFT(D3419,2)),'Fed. Agency Identifier Table'!A$2:C$63,3,FALSE)),(VLOOKUP((LEFT(D3419,1)),'Fed. Agency Identifier Table'!A$2:C$63,3,FALSE)),(VLOOKUP((LEFT(D3419,2)),'Fed. Agency Identifier Table'!A$2:C$63,3,FALSE)))))</f>
        <v/>
      </c>
      <c r="I3419" s="150" t="str">
        <f>IF(ISNUMBER(SEARCH("*.unk*",D3419)),"Other Federal Awards",IF(ISERROR(VLOOKUP(D3419,'CFDA Program Titles Table'!A$2:C$2607,3,FALSE)),"",VLOOKUP(D3419,'CFDA Program Titles Table'!A$2:C$2607,3,FALSE)))</f>
        <v/>
      </c>
      <c r="J3419" s="70"/>
      <c r="K3419" s="70"/>
      <c r="L3419" s="2"/>
      <c r="M3419" s="10"/>
      <c r="N3419" s="10"/>
      <c r="S3419" s="106" t="str">
        <f>IFERROR(IF(J3419="Y", "Research And Development Programs Cluster:", VLOOKUP(D3419,'Cluster Info'!$A$2:$B$113,2,FALSE)), "Non Cluster:")</f>
        <v>Non Cluster:</v>
      </c>
      <c r="T3419" s="106">
        <f t="shared" si="265"/>
        <v>0</v>
      </c>
      <c r="U3419" s="106">
        <f t="shared" si="267"/>
        <v>0</v>
      </c>
      <c r="V3419" s="106">
        <f t="shared" si="268"/>
        <v>0</v>
      </c>
      <c r="W3419" s="119">
        <f t="shared" si="266"/>
        <v>0</v>
      </c>
      <c r="X3419" s="106">
        <f t="shared" si="269"/>
        <v>0</v>
      </c>
    </row>
    <row r="3420" spans="1:24" ht="14">
      <c r="A3420" s="198"/>
      <c r="D3420" s="1"/>
      <c r="E3420" s="1"/>
      <c r="F3420" s="187"/>
      <c r="G3420" s="187"/>
      <c r="H3420" s="80" t="str">
        <f>IF(ISERROR(IF(ISERROR(VLOOKUP((LEFT(D3420,2)),'Fed. Agency Identifier Table'!A$2:C$63,3,FALSE)),(VLOOKUP((LEFT(D3420,1)),'Fed. Agency Identifier Table'!A$2:C$63,3,FALSE)),(VLOOKUP((LEFT(D3420,2)),'Fed. Agency Identifier Table'!A$2:C$63,3,FALSE)))),"",(IF(ISERROR(VLOOKUP((LEFT(D3420,2)),'Fed. Agency Identifier Table'!A$2:C$63,3,FALSE)),(VLOOKUP((LEFT(D3420,1)),'Fed. Agency Identifier Table'!A$2:C$63,3,FALSE)),(VLOOKUP((LEFT(D3420,2)),'Fed. Agency Identifier Table'!A$2:C$63,3,FALSE)))))</f>
        <v/>
      </c>
      <c r="I3420" s="150" t="str">
        <f>IF(ISNUMBER(SEARCH("*.unk*",D3420)),"Other Federal Awards",IF(ISERROR(VLOOKUP(D3420,'CFDA Program Titles Table'!A$2:C$2607,3,FALSE)),"",VLOOKUP(D3420,'CFDA Program Titles Table'!A$2:C$2607,3,FALSE)))</f>
        <v/>
      </c>
      <c r="J3420" s="70"/>
      <c r="K3420" s="70"/>
      <c r="L3420" s="2"/>
      <c r="M3420" s="10"/>
      <c r="N3420" s="10"/>
      <c r="S3420" s="106" t="str">
        <f>IFERROR(IF(J3420="Y", "Research And Development Programs Cluster:", VLOOKUP(D3420,'Cluster Info'!$A$2:$B$113,2,FALSE)), "Non Cluster:")</f>
        <v>Non Cluster:</v>
      </c>
      <c r="T3420" s="106">
        <f t="shared" si="265"/>
        <v>0</v>
      </c>
      <c r="U3420" s="106">
        <f t="shared" si="267"/>
        <v>0</v>
      </c>
      <c r="V3420" s="106">
        <f t="shared" si="268"/>
        <v>0</v>
      </c>
      <c r="W3420" s="119">
        <f t="shared" si="266"/>
        <v>0</v>
      </c>
      <c r="X3420" s="106">
        <f t="shared" si="269"/>
        <v>0</v>
      </c>
    </row>
    <row r="3421" spans="1:24" ht="14">
      <c r="A3421" s="198"/>
      <c r="D3421" s="1"/>
      <c r="E3421" s="1"/>
      <c r="F3421" s="187"/>
      <c r="G3421" s="187"/>
      <c r="H3421" s="80" t="str">
        <f>IF(ISERROR(IF(ISERROR(VLOOKUP((LEFT(D3421,2)),'Fed. Agency Identifier Table'!A$2:C$63,3,FALSE)),(VLOOKUP((LEFT(D3421,1)),'Fed. Agency Identifier Table'!A$2:C$63,3,FALSE)),(VLOOKUP((LEFT(D3421,2)),'Fed. Agency Identifier Table'!A$2:C$63,3,FALSE)))),"",(IF(ISERROR(VLOOKUP((LEFT(D3421,2)),'Fed. Agency Identifier Table'!A$2:C$63,3,FALSE)),(VLOOKUP((LEFT(D3421,1)),'Fed. Agency Identifier Table'!A$2:C$63,3,FALSE)),(VLOOKUP((LEFT(D3421,2)),'Fed. Agency Identifier Table'!A$2:C$63,3,FALSE)))))</f>
        <v/>
      </c>
      <c r="I3421" s="150" t="str">
        <f>IF(ISNUMBER(SEARCH("*.unk*",D3421)),"Other Federal Awards",IF(ISERROR(VLOOKUP(D3421,'CFDA Program Titles Table'!A$2:C$2607,3,FALSE)),"",VLOOKUP(D3421,'CFDA Program Titles Table'!A$2:C$2607,3,FALSE)))</f>
        <v/>
      </c>
      <c r="J3421" s="70"/>
      <c r="K3421" s="70"/>
      <c r="L3421" s="2"/>
      <c r="M3421" s="10"/>
      <c r="N3421" s="10"/>
      <c r="S3421" s="106" t="str">
        <f>IFERROR(IF(J3421="Y", "Research And Development Programs Cluster:", VLOOKUP(D3421,'Cluster Info'!$A$2:$B$113,2,FALSE)), "Non Cluster:")</f>
        <v>Non Cluster:</v>
      </c>
      <c r="T3421" s="106">
        <f t="shared" si="265"/>
        <v>0</v>
      </c>
      <c r="U3421" s="106">
        <f t="shared" si="267"/>
        <v>0</v>
      </c>
      <c r="V3421" s="106">
        <f t="shared" si="268"/>
        <v>0</v>
      </c>
      <c r="W3421" s="119">
        <f t="shared" si="266"/>
        <v>0</v>
      </c>
      <c r="X3421" s="106">
        <f t="shared" si="269"/>
        <v>0</v>
      </c>
    </row>
    <row r="3422" spans="1:24" ht="14">
      <c r="A3422" s="198"/>
      <c r="D3422" s="1"/>
      <c r="E3422" s="1"/>
      <c r="F3422" s="187"/>
      <c r="G3422" s="187"/>
      <c r="H3422" s="80" t="str">
        <f>IF(ISERROR(IF(ISERROR(VLOOKUP((LEFT(D3422,2)),'Fed. Agency Identifier Table'!A$2:C$63,3,FALSE)),(VLOOKUP((LEFT(D3422,1)),'Fed. Agency Identifier Table'!A$2:C$63,3,FALSE)),(VLOOKUP((LEFT(D3422,2)),'Fed. Agency Identifier Table'!A$2:C$63,3,FALSE)))),"",(IF(ISERROR(VLOOKUP((LEFT(D3422,2)),'Fed. Agency Identifier Table'!A$2:C$63,3,FALSE)),(VLOOKUP((LEFT(D3422,1)),'Fed. Agency Identifier Table'!A$2:C$63,3,FALSE)),(VLOOKUP((LEFT(D3422,2)),'Fed. Agency Identifier Table'!A$2:C$63,3,FALSE)))))</f>
        <v/>
      </c>
      <c r="I3422" s="150" t="str">
        <f>IF(ISNUMBER(SEARCH("*.unk*",D3422)),"Other Federal Awards",IF(ISERROR(VLOOKUP(D3422,'CFDA Program Titles Table'!A$2:C$2607,3,FALSE)),"",VLOOKUP(D3422,'CFDA Program Titles Table'!A$2:C$2607,3,FALSE)))</f>
        <v/>
      </c>
      <c r="J3422" s="70"/>
      <c r="K3422" s="70"/>
      <c r="L3422" s="2"/>
      <c r="M3422" s="10"/>
      <c r="N3422" s="10"/>
      <c r="S3422" s="106" t="str">
        <f>IFERROR(IF(J3422="Y", "Research And Development Programs Cluster:", VLOOKUP(D3422,'Cluster Info'!$A$2:$B$113,2,FALSE)), "Non Cluster:")</f>
        <v>Non Cluster:</v>
      </c>
      <c r="T3422" s="106">
        <f t="shared" si="265"/>
        <v>0</v>
      </c>
      <c r="U3422" s="106">
        <f t="shared" si="267"/>
        <v>0</v>
      </c>
      <c r="V3422" s="106">
        <f t="shared" si="268"/>
        <v>0</v>
      </c>
      <c r="W3422" s="119">
        <f t="shared" si="266"/>
        <v>0</v>
      </c>
      <c r="X3422" s="106">
        <f t="shared" si="269"/>
        <v>0</v>
      </c>
    </row>
    <row r="3423" spans="1:24" ht="14">
      <c r="A3423" s="198"/>
      <c r="D3423" s="1"/>
      <c r="E3423" s="1"/>
      <c r="F3423" s="187"/>
      <c r="G3423" s="187"/>
      <c r="H3423" s="80" t="str">
        <f>IF(ISERROR(IF(ISERROR(VLOOKUP((LEFT(D3423,2)),'Fed. Agency Identifier Table'!A$2:C$63,3,FALSE)),(VLOOKUP((LEFT(D3423,1)),'Fed. Agency Identifier Table'!A$2:C$63,3,FALSE)),(VLOOKUP((LEFT(D3423,2)),'Fed. Agency Identifier Table'!A$2:C$63,3,FALSE)))),"",(IF(ISERROR(VLOOKUP((LEFT(D3423,2)),'Fed. Agency Identifier Table'!A$2:C$63,3,FALSE)),(VLOOKUP((LEFT(D3423,1)),'Fed. Agency Identifier Table'!A$2:C$63,3,FALSE)),(VLOOKUP((LEFT(D3423,2)),'Fed. Agency Identifier Table'!A$2:C$63,3,FALSE)))))</f>
        <v/>
      </c>
      <c r="I3423" s="150" t="str">
        <f>IF(ISNUMBER(SEARCH("*.unk*",D3423)),"Other Federal Awards",IF(ISERROR(VLOOKUP(D3423,'CFDA Program Titles Table'!A$2:C$2607,3,FALSE)),"",VLOOKUP(D3423,'CFDA Program Titles Table'!A$2:C$2607,3,FALSE)))</f>
        <v/>
      </c>
      <c r="J3423" s="70"/>
      <c r="K3423" s="70"/>
      <c r="L3423" s="2"/>
      <c r="M3423" s="10"/>
      <c r="N3423" s="10"/>
      <c r="S3423" s="106" t="str">
        <f>IFERROR(IF(J3423="Y", "Research And Development Programs Cluster:", VLOOKUP(D3423,'Cluster Info'!$A$2:$B$113,2,FALSE)), "Non Cluster:")</f>
        <v>Non Cluster:</v>
      </c>
      <c r="T3423" s="106">
        <f t="shared" si="265"/>
        <v>0</v>
      </c>
      <c r="U3423" s="106">
        <f t="shared" si="267"/>
        <v>0</v>
      </c>
      <c r="V3423" s="106">
        <f t="shared" si="268"/>
        <v>0</v>
      </c>
      <c r="W3423" s="119">
        <f t="shared" si="266"/>
        <v>0</v>
      </c>
      <c r="X3423" s="106">
        <f t="shared" si="269"/>
        <v>0</v>
      </c>
    </row>
    <row r="3424" spans="1:24" ht="14">
      <c r="A3424" s="198"/>
      <c r="D3424" s="1"/>
      <c r="E3424" s="1"/>
      <c r="F3424" s="187"/>
      <c r="G3424" s="187"/>
      <c r="H3424" s="80" t="str">
        <f>IF(ISERROR(IF(ISERROR(VLOOKUP((LEFT(D3424,2)),'Fed. Agency Identifier Table'!A$2:C$63,3,FALSE)),(VLOOKUP((LEFT(D3424,1)),'Fed. Agency Identifier Table'!A$2:C$63,3,FALSE)),(VLOOKUP((LEFT(D3424,2)),'Fed. Agency Identifier Table'!A$2:C$63,3,FALSE)))),"",(IF(ISERROR(VLOOKUP((LEFT(D3424,2)),'Fed. Agency Identifier Table'!A$2:C$63,3,FALSE)),(VLOOKUP((LEFT(D3424,1)),'Fed. Agency Identifier Table'!A$2:C$63,3,FALSE)),(VLOOKUP((LEFT(D3424,2)),'Fed. Agency Identifier Table'!A$2:C$63,3,FALSE)))))</f>
        <v/>
      </c>
      <c r="I3424" s="150" t="str">
        <f>IF(ISNUMBER(SEARCH("*.unk*",D3424)),"Other Federal Awards",IF(ISERROR(VLOOKUP(D3424,'CFDA Program Titles Table'!A$2:C$2607,3,FALSE)),"",VLOOKUP(D3424,'CFDA Program Titles Table'!A$2:C$2607,3,FALSE)))</f>
        <v/>
      </c>
      <c r="J3424" s="70"/>
      <c r="K3424" s="70"/>
      <c r="L3424" s="2"/>
      <c r="M3424" s="10"/>
      <c r="N3424" s="10"/>
      <c r="S3424" s="106" t="str">
        <f>IFERROR(IF(J3424="Y", "Research And Development Programs Cluster:", VLOOKUP(D3424,'Cluster Info'!$A$2:$B$113,2,FALSE)), "Non Cluster:")</f>
        <v>Non Cluster:</v>
      </c>
      <c r="T3424" s="106">
        <f t="shared" si="265"/>
        <v>0</v>
      </c>
      <c r="U3424" s="106">
        <f t="shared" si="267"/>
        <v>0</v>
      </c>
      <c r="V3424" s="106">
        <f t="shared" si="268"/>
        <v>0</v>
      </c>
      <c r="W3424" s="119">
        <f t="shared" si="266"/>
        <v>0</v>
      </c>
      <c r="X3424" s="106">
        <f t="shared" si="269"/>
        <v>0</v>
      </c>
    </row>
    <row r="3425" spans="1:24" ht="14">
      <c r="A3425" s="198"/>
      <c r="D3425" s="1"/>
      <c r="E3425" s="1"/>
      <c r="F3425" s="187"/>
      <c r="G3425" s="187"/>
      <c r="H3425" s="80" t="str">
        <f>IF(ISERROR(IF(ISERROR(VLOOKUP((LEFT(D3425,2)),'Fed. Agency Identifier Table'!A$2:C$63,3,FALSE)),(VLOOKUP((LEFT(D3425,1)),'Fed. Agency Identifier Table'!A$2:C$63,3,FALSE)),(VLOOKUP((LEFT(D3425,2)),'Fed. Agency Identifier Table'!A$2:C$63,3,FALSE)))),"",(IF(ISERROR(VLOOKUP((LEFT(D3425,2)),'Fed. Agency Identifier Table'!A$2:C$63,3,FALSE)),(VLOOKUP((LEFT(D3425,1)),'Fed. Agency Identifier Table'!A$2:C$63,3,FALSE)),(VLOOKUP((LEFT(D3425,2)),'Fed. Agency Identifier Table'!A$2:C$63,3,FALSE)))))</f>
        <v/>
      </c>
      <c r="I3425" s="150" t="str">
        <f>IF(ISNUMBER(SEARCH("*.unk*",D3425)),"Other Federal Awards",IF(ISERROR(VLOOKUP(D3425,'CFDA Program Titles Table'!A$2:C$2607,3,FALSE)),"",VLOOKUP(D3425,'CFDA Program Titles Table'!A$2:C$2607,3,FALSE)))</f>
        <v/>
      </c>
      <c r="J3425" s="70"/>
      <c r="K3425" s="70"/>
      <c r="L3425" s="2"/>
      <c r="M3425" s="10"/>
      <c r="N3425" s="10"/>
      <c r="S3425" s="106" t="str">
        <f>IFERROR(IF(J3425="Y", "Research And Development Programs Cluster:", VLOOKUP(D3425,'Cluster Info'!$A$2:$B$113,2,FALSE)), "Non Cluster:")</f>
        <v>Non Cluster:</v>
      </c>
      <c r="T3425" s="106">
        <f t="shared" si="265"/>
        <v>0</v>
      </c>
      <c r="U3425" s="106">
        <f t="shared" si="267"/>
        <v>0</v>
      </c>
      <c r="V3425" s="106">
        <f t="shared" si="268"/>
        <v>0</v>
      </c>
      <c r="W3425" s="119">
        <f t="shared" si="266"/>
        <v>0</v>
      </c>
      <c r="X3425" s="106">
        <f t="shared" si="269"/>
        <v>0</v>
      </c>
    </row>
    <row r="3426" spans="1:24" ht="14">
      <c r="A3426" s="198"/>
      <c r="D3426" s="1"/>
      <c r="E3426" s="1"/>
      <c r="F3426" s="187"/>
      <c r="G3426" s="187"/>
      <c r="H3426" s="80" t="str">
        <f>IF(ISERROR(IF(ISERROR(VLOOKUP((LEFT(D3426,2)),'Fed. Agency Identifier Table'!A$2:C$63,3,FALSE)),(VLOOKUP((LEFT(D3426,1)),'Fed. Agency Identifier Table'!A$2:C$63,3,FALSE)),(VLOOKUP((LEFT(D3426,2)),'Fed. Agency Identifier Table'!A$2:C$63,3,FALSE)))),"",(IF(ISERROR(VLOOKUP((LEFT(D3426,2)),'Fed. Agency Identifier Table'!A$2:C$63,3,FALSE)),(VLOOKUP((LEFT(D3426,1)),'Fed. Agency Identifier Table'!A$2:C$63,3,FALSE)),(VLOOKUP((LEFT(D3426,2)),'Fed. Agency Identifier Table'!A$2:C$63,3,FALSE)))))</f>
        <v/>
      </c>
      <c r="I3426" s="150" t="str">
        <f>IF(ISNUMBER(SEARCH("*.unk*",D3426)),"Other Federal Awards",IF(ISERROR(VLOOKUP(D3426,'CFDA Program Titles Table'!A$2:C$2607,3,FALSE)),"",VLOOKUP(D3426,'CFDA Program Titles Table'!A$2:C$2607,3,FALSE)))</f>
        <v/>
      </c>
      <c r="J3426" s="70"/>
      <c r="K3426" s="70"/>
      <c r="L3426" s="2"/>
      <c r="M3426" s="10"/>
      <c r="N3426" s="10"/>
      <c r="S3426" s="106" t="str">
        <f>IFERROR(IF(J3426="Y", "Research And Development Programs Cluster:", VLOOKUP(D3426,'Cluster Info'!$A$2:$B$113,2,FALSE)), "Non Cluster:")</f>
        <v>Non Cluster:</v>
      </c>
      <c r="T3426" s="106">
        <f t="shared" si="265"/>
        <v>0</v>
      </c>
      <c r="U3426" s="106">
        <f t="shared" si="267"/>
        <v>0</v>
      </c>
      <c r="V3426" s="106">
        <f t="shared" si="268"/>
        <v>0</v>
      </c>
      <c r="W3426" s="119">
        <f t="shared" si="266"/>
        <v>0</v>
      </c>
      <c r="X3426" s="106">
        <f t="shared" si="269"/>
        <v>0</v>
      </c>
    </row>
    <row r="3427" spans="1:24" ht="14">
      <c r="A3427" s="198"/>
      <c r="D3427" s="1"/>
      <c r="E3427" s="1"/>
      <c r="F3427" s="187"/>
      <c r="G3427" s="187"/>
      <c r="H3427" s="80" t="str">
        <f>IF(ISERROR(IF(ISERROR(VLOOKUP((LEFT(D3427,2)),'Fed. Agency Identifier Table'!A$2:C$63,3,FALSE)),(VLOOKUP((LEFT(D3427,1)),'Fed. Agency Identifier Table'!A$2:C$63,3,FALSE)),(VLOOKUP((LEFT(D3427,2)),'Fed. Agency Identifier Table'!A$2:C$63,3,FALSE)))),"",(IF(ISERROR(VLOOKUP((LEFT(D3427,2)),'Fed. Agency Identifier Table'!A$2:C$63,3,FALSE)),(VLOOKUP((LEFT(D3427,1)),'Fed. Agency Identifier Table'!A$2:C$63,3,FALSE)),(VLOOKUP((LEFT(D3427,2)),'Fed. Agency Identifier Table'!A$2:C$63,3,FALSE)))))</f>
        <v/>
      </c>
      <c r="I3427" s="150" t="str">
        <f>IF(ISNUMBER(SEARCH("*.unk*",D3427)),"Other Federal Awards",IF(ISERROR(VLOOKUP(D3427,'CFDA Program Titles Table'!A$2:C$2607,3,FALSE)),"",VLOOKUP(D3427,'CFDA Program Titles Table'!A$2:C$2607,3,FALSE)))</f>
        <v/>
      </c>
      <c r="J3427" s="70"/>
      <c r="K3427" s="70"/>
      <c r="L3427" s="2"/>
      <c r="M3427" s="10"/>
      <c r="N3427" s="10"/>
      <c r="S3427" s="106" t="str">
        <f>IFERROR(IF(J3427="Y", "Research And Development Programs Cluster:", VLOOKUP(D3427,'Cluster Info'!$A$2:$B$113,2,FALSE)), "Non Cluster:")</f>
        <v>Non Cluster:</v>
      </c>
      <c r="T3427" s="106">
        <f t="shared" si="265"/>
        <v>0</v>
      </c>
      <c r="U3427" s="106">
        <f t="shared" si="267"/>
        <v>0</v>
      </c>
      <c r="V3427" s="106">
        <f t="shared" si="268"/>
        <v>0</v>
      </c>
      <c r="W3427" s="119">
        <f t="shared" si="266"/>
        <v>0</v>
      </c>
      <c r="X3427" s="106">
        <f t="shared" si="269"/>
        <v>0</v>
      </c>
    </row>
    <row r="3428" spans="1:24" ht="14">
      <c r="A3428" s="198"/>
      <c r="D3428" s="1"/>
      <c r="E3428" s="1"/>
      <c r="F3428" s="187"/>
      <c r="G3428" s="187"/>
      <c r="H3428" s="80" t="str">
        <f>IF(ISERROR(IF(ISERROR(VLOOKUP((LEFT(D3428,2)),'Fed. Agency Identifier Table'!A$2:C$63,3,FALSE)),(VLOOKUP((LEFT(D3428,1)),'Fed. Agency Identifier Table'!A$2:C$63,3,FALSE)),(VLOOKUP((LEFT(D3428,2)),'Fed. Agency Identifier Table'!A$2:C$63,3,FALSE)))),"",(IF(ISERROR(VLOOKUP((LEFT(D3428,2)),'Fed. Agency Identifier Table'!A$2:C$63,3,FALSE)),(VLOOKUP((LEFT(D3428,1)),'Fed. Agency Identifier Table'!A$2:C$63,3,FALSE)),(VLOOKUP((LEFT(D3428,2)),'Fed. Agency Identifier Table'!A$2:C$63,3,FALSE)))))</f>
        <v/>
      </c>
      <c r="I3428" s="150" t="str">
        <f>IF(ISNUMBER(SEARCH("*.unk*",D3428)),"Other Federal Awards",IF(ISERROR(VLOOKUP(D3428,'CFDA Program Titles Table'!A$2:C$2607,3,FALSE)),"",VLOOKUP(D3428,'CFDA Program Titles Table'!A$2:C$2607,3,FALSE)))</f>
        <v/>
      </c>
      <c r="J3428" s="70"/>
      <c r="K3428" s="70"/>
      <c r="L3428" s="2"/>
      <c r="M3428" s="10"/>
      <c r="N3428" s="10"/>
      <c r="S3428" s="106" t="str">
        <f>IFERROR(IF(J3428="Y", "Research And Development Programs Cluster:", VLOOKUP(D3428,'Cluster Info'!$A$2:$B$113,2,FALSE)), "Non Cluster:")</f>
        <v>Non Cluster:</v>
      </c>
      <c r="T3428" s="106">
        <f t="shared" si="265"/>
        <v>0</v>
      </c>
      <c r="U3428" s="106">
        <f t="shared" si="267"/>
        <v>0</v>
      </c>
      <c r="V3428" s="106">
        <f t="shared" si="268"/>
        <v>0</v>
      </c>
      <c r="W3428" s="119">
        <f t="shared" si="266"/>
        <v>0</v>
      </c>
      <c r="X3428" s="106">
        <f t="shared" si="269"/>
        <v>0</v>
      </c>
    </row>
    <row r="3429" spans="1:24" ht="14">
      <c r="A3429" s="198"/>
      <c r="D3429" s="1"/>
      <c r="E3429" s="1"/>
      <c r="F3429" s="187"/>
      <c r="G3429" s="187"/>
      <c r="H3429" s="80" t="str">
        <f>IF(ISERROR(IF(ISERROR(VLOOKUP((LEFT(D3429,2)),'Fed. Agency Identifier Table'!A$2:C$63,3,FALSE)),(VLOOKUP((LEFT(D3429,1)),'Fed. Agency Identifier Table'!A$2:C$63,3,FALSE)),(VLOOKUP((LEFT(D3429,2)),'Fed. Agency Identifier Table'!A$2:C$63,3,FALSE)))),"",(IF(ISERROR(VLOOKUP((LEFT(D3429,2)),'Fed. Agency Identifier Table'!A$2:C$63,3,FALSE)),(VLOOKUP((LEFT(D3429,1)),'Fed. Agency Identifier Table'!A$2:C$63,3,FALSE)),(VLOOKUP((LEFT(D3429,2)),'Fed. Agency Identifier Table'!A$2:C$63,3,FALSE)))))</f>
        <v/>
      </c>
      <c r="I3429" s="150" t="str">
        <f>IF(ISNUMBER(SEARCH("*.unk*",D3429)),"Other Federal Awards",IF(ISERROR(VLOOKUP(D3429,'CFDA Program Titles Table'!A$2:C$2607,3,FALSE)),"",VLOOKUP(D3429,'CFDA Program Titles Table'!A$2:C$2607,3,FALSE)))</f>
        <v/>
      </c>
      <c r="J3429" s="70"/>
      <c r="K3429" s="70"/>
      <c r="L3429" s="2"/>
      <c r="M3429" s="10"/>
      <c r="N3429" s="10"/>
      <c r="S3429" s="106" t="str">
        <f>IFERROR(IF(J3429="Y", "Research And Development Programs Cluster:", VLOOKUP(D3429,'Cluster Info'!$A$2:$B$113,2,FALSE)), "Non Cluster:")</f>
        <v>Non Cluster:</v>
      </c>
      <c r="T3429" s="106">
        <f t="shared" si="265"/>
        <v>0</v>
      </c>
      <c r="U3429" s="106">
        <f t="shared" si="267"/>
        <v>0</v>
      </c>
      <c r="V3429" s="106">
        <f t="shared" si="268"/>
        <v>0</v>
      </c>
      <c r="W3429" s="119">
        <f t="shared" si="266"/>
        <v>0</v>
      </c>
      <c r="X3429" s="106">
        <f t="shared" si="269"/>
        <v>0</v>
      </c>
    </row>
    <row r="3430" spans="1:24" ht="14">
      <c r="A3430" s="198"/>
      <c r="D3430" s="1"/>
      <c r="E3430" s="1"/>
      <c r="F3430" s="187"/>
      <c r="G3430" s="187"/>
      <c r="H3430" s="80" t="str">
        <f>IF(ISERROR(IF(ISERROR(VLOOKUP((LEFT(D3430,2)),'Fed. Agency Identifier Table'!A$2:C$63,3,FALSE)),(VLOOKUP((LEFT(D3430,1)),'Fed. Agency Identifier Table'!A$2:C$63,3,FALSE)),(VLOOKUP((LEFT(D3430,2)),'Fed. Agency Identifier Table'!A$2:C$63,3,FALSE)))),"",(IF(ISERROR(VLOOKUP((LEFT(D3430,2)),'Fed. Agency Identifier Table'!A$2:C$63,3,FALSE)),(VLOOKUP((LEFT(D3430,1)),'Fed. Agency Identifier Table'!A$2:C$63,3,FALSE)),(VLOOKUP((LEFT(D3430,2)),'Fed. Agency Identifier Table'!A$2:C$63,3,FALSE)))))</f>
        <v/>
      </c>
      <c r="I3430" s="150" t="str">
        <f>IF(ISNUMBER(SEARCH("*.unk*",D3430)),"Other Federal Awards",IF(ISERROR(VLOOKUP(D3430,'CFDA Program Titles Table'!A$2:C$2607,3,FALSE)),"",VLOOKUP(D3430,'CFDA Program Titles Table'!A$2:C$2607,3,FALSE)))</f>
        <v/>
      </c>
      <c r="J3430" s="70"/>
      <c r="K3430" s="70"/>
      <c r="L3430" s="2"/>
      <c r="M3430" s="10"/>
      <c r="N3430" s="10"/>
      <c r="S3430" s="106" t="str">
        <f>IFERROR(IF(J3430="Y", "Research And Development Programs Cluster:", VLOOKUP(D3430,'Cluster Info'!$A$2:$B$113,2,FALSE)), "Non Cluster:")</f>
        <v>Non Cluster:</v>
      </c>
      <c r="T3430" s="106">
        <f t="shared" si="265"/>
        <v>0</v>
      </c>
      <c r="U3430" s="106">
        <f t="shared" si="267"/>
        <v>0</v>
      </c>
      <c r="V3430" s="106">
        <f t="shared" si="268"/>
        <v>0</v>
      </c>
      <c r="W3430" s="119">
        <f t="shared" si="266"/>
        <v>0</v>
      </c>
      <c r="X3430" s="106">
        <f t="shared" si="269"/>
        <v>0</v>
      </c>
    </row>
    <row r="3431" spans="1:24" ht="14">
      <c r="A3431" s="198"/>
      <c r="D3431" s="1"/>
      <c r="E3431" s="1"/>
      <c r="F3431" s="187"/>
      <c r="G3431" s="187"/>
      <c r="H3431" s="80" t="str">
        <f>IF(ISERROR(IF(ISERROR(VLOOKUP((LEFT(D3431,2)),'Fed. Agency Identifier Table'!A$2:C$63,3,FALSE)),(VLOOKUP((LEFT(D3431,1)),'Fed. Agency Identifier Table'!A$2:C$63,3,FALSE)),(VLOOKUP((LEFT(D3431,2)),'Fed. Agency Identifier Table'!A$2:C$63,3,FALSE)))),"",(IF(ISERROR(VLOOKUP((LEFT(D3431,2)),'Fed. Agency Identifier Table'!A$2:C$63,3,FALSE)),(VLOOKUP((LEFT(D3431,1)),'Fed. Agency Identifier Table'!A$2:C$63,3,FALSE)),(VLOOKUP((LEFT(D3431,2)),'Fed. Agency Identifier Table'!A$2:C$63,3,FALSE)))))</f>
        <v/>
      </c>
      <c r="I3431" s="150" t="str">
        <f>IF(ISNUMBER(SEARCH("*.unk*",D3431)),"Other Federal Awards",IF(ISERROR(VLOOKUP(D3431,'CFDA Program Titles Table'!A$2:C$2607,3,FALSE)),"",VLOOKUP(D3431,'CFDA Program Titles Table'!A$2:C$2607,3,FALSE)))</f>
        <v/>
      </c>
      <c r="J3431" s="70"/>
      <c r="K3431" s="70"/>
      <c r="L3431" s="2"/>
      <c r="M3431" s="10"/>
      <c r="N3431" s="10"/>
      <c r="S3431" s="106" t="str">
        <f>IFERROR(IF(J3431="Y", "Research And Development Programs Cluster:", VLOOKUP(D3431,'Cluster Info'!$A$2:$B$113,2,FALSE)), "Non Cluster:")</f>
        <v>Non Cluster:</v>
      </c>
      <c r="T3431" s="106">
        <f t="shared" si="265"/>
        <v>0</v>
      </c>
      <c r="U3431" s="106">
        <f t="shared" si="267"/>
        <v>0</v>
      </c>
      <c r="V3431" s="106">
        <f t="shared" si="268"/>
        <v>0</v>
      </c>
      <c r="W3431" s="119">
        <f t="shared" si="266"/>
        <v>0</v>
      </c>
      <c r="X3431" s="106">
        <f t="shared" si="269"/>
        <v>0</v>
      </c>
    </row>
    <row r="3432" spans="1:24" ht="14">
      <c r="A3432" s="198"/>
      <c r="D3432" s="1"/>
      <c r="E3432" s="1"/>
      <c r="F3432" s="187"/>
      <c r="G3432" s="187"/>
      <c r="H3432" s="80" t="str">
        <f>IF(ISERROR(IF(ISERROR(VLOOKUP((LEFT(D3432,2)),'Fed. Agency Identifier Table'!A$2:C$63,3,FALSE)),(VLOOKUP((LEFT(D3432,1)),'Fed. Agency Identifier Table'!A$2:C$63,3,FALSE)),(VLOOKUP((LEFT(D3432,2)),'Fed. Agency Identifier Table'!A$2:C$63,3,FALSE)))),"",(IF(ISERROR(VLOOKUP((LEFT(D3432,2)),'Fed. Agency Identifier Table'!A$2:C$63,3,FALSE)),(VLOOKUP((LEFT(D3432,1)),'Fed. Agency Identifier Table'!A$2:C$63,3,FALSE)),(VLOOKUP((LEFT(D3432,2)),'Fed. Agency Identifier Table'!A$2:C$63,3,FALSE)))))</f>
        <v/>
      </c>
      <c r="I3432" s="150" t="str">
        <f>IF(ISNUMBER(SEARCH("*.unk*",D3432)),"Other Federal Awards",IF(ISERROR(VLOOKUP(D3432,'CFDA Program Titles Table'!A$2:C$2607,3,FALSE)),"",VLOOKUP(D3432,'CFDA Program Titles Table'!A$2:C$2607,3,FALSE)))</f>
        <v/>
      </c>
      <c r="J3432" s="70"/>
      <c r="K3432" s="70"/>
      <c r="L3432" s="2"/>
      <c r="M3432" s="10"/>
      <c r="N3432" s="10"/>
      <c r="S3432" s="106" t="str">
        <f>IFERROR(IF(J3432="Y", "Research And Development Programs Cluster:", VLOOKUP(D3432,'Cluster Info'!$A$2:$B$113,2,FALSE)), "Non Cluster:")</f>
        <v>Non Cluster:</v>
      </c>
      <c r="T3432" s="106">
        <f t="shared" si="265"/>
        <v>0</v>
      </c>
      <c r="U3432" s="106">
        <f t="shared" si="267"/>
        <v>0</v>
      </c>
      <c r="V3432" s="106">
        <f t="shared" si="268"/>
        <v>0</v>
      </c>
      <c r="W3432" s="119">
        <f t="shared" si="266"/>
        <v>0</v>
      </c>
      <c r="X3432" s="106">
        <f t="shared" si="269"/>
        <v>0</v>
      </c>
    </row>
    <row r="3433" spans="1:24" ht="14">
      <c r="A3433" s="198"/>
      <c r="D3433" s="1"/>
      <c r="E3433" s="1"/>
      <c r="F3433" s="187"/>
      <c r="G3433" s="187"/>
      <c r="H3433" s="80" t="str">
        <f>IF(ISERROR(IF(ISERROR(VLOOKUP((LEFT(D3433,2)),'Fed. Agency Identifier Table'!A$2:C$63,3,FALSE)),(VLOOKUP((LEFT(D3433,1)),'Fed. Agency Identifier Table'!A$2:C$63,3,FALSE)),(VLOOKUP((LEFT(D3433,2)),'Fed. Agency Identifier Table'!A$2:C$63,3,FALSE)))),"",(IF(ISERROR(VLOOKUP((LEFT(D3433,2)),'Fed. Agency Identifier Table'!A$2:C$63,3,FALSE)),(VLOOKUP((LEFT(D3433,1)),'Fed. Agency Identifier Table'!A$2:C$63,3,FALSE)),(VLOOKUP((LEFT(D3433,2)),'Fed. Agency Identifier Table'!A$2:C$63,3,FALSE)))))</f>
        <v/>
      </c>
      <c r="I3433" s="150" t="str">
        <f>IF(ISNUMBER(SEARCH("*.unk*",D3433)),"Other Federal Awards",IF(ISERROR(VLOOKUP(D3433,'CFDA Program Titles Table'!A$2:C$2607,3,FALSE)),"",VLOOKUP(D3433,'CFDA Program Titles Table'!A$2:C$2607,3,FALSE)))</f>
        <v/>
      </c>
      <c r="J3433" s="70"/>
      <c r="K3433" s="70"/>
      <c r="L3433" s="2"/>
      <c r="M3433" s="10"/>
      <c r="N3433" s="10"/>
      <c r="S3433" s="106" t="str">
        <f>IFERROR(IF(J3433="Y", "Research And Development Programs Cluster:", VLOOKUP(D3433,'Cluster Info'!$A$2:$B$113,2,FALSE)), "Non Cluster:")</f>
        <v>Non Cluster:</v>
      </c>
      <c r="T3433" s="106">
        <f t="shared" si="265"/>
        <v>0</v>
      </c>
      <c r="U3433" s="106">
        <f t="shared" si="267"/>
        <v>0</v>
      </c>
      <c r="V3433" s="106">
        <f t="shared" si="268"/>
        <v>0</v>
      </c>
      <c r="W3433" s="119">
        <f t="shared" si="266"/>
        <v>0</v>
      </c>
      <c r="X3433" s="106">
        <f t="shared" si="269"/>
        <v>0</v>
      </c>
    </row>
    <row r="3434" spans="1:24" ht="14">
      <c r="A3434" s="198"/>
      <c r="D3434" s="1"/>
      <c r="E3434" s="1"/>
      <c r="F3434" s="187"/>
      <c r="G3434" s="187"/>
      <c r="H3434" s="80" t="str">
        <f>IF(ISERROR(IF(ISERROR(VLOOKUP((LEFT(D3434,2)),'Fed. Agency Identifier Table'!A$2:C$63,3,FALSE)),(VLOOKUP((LEFT(D3434,1)),'Fed. Agency Identifier Table'!A$2:C$63,3,FALSE)),(VLOOKUP((LEFT(D3434,2)),'Fed. Agency Identifier Table'!A$2:C$63,3,FALSE)))),"",(IF(ISERROR(VLOOKUP((LEFT(D3434,2)),'Fed. Agency Identifier Table'!A$2:C$63,3,FALSE)),(VLOOKUP((LEFT(D3434,1)),'Fed. Agency Identifier Table'!A$2:C$63,3,FALSE)),(VLOOKUP((LEFT(D3434,2)),'Fed. Agency Identifier Table'!A$2:C$63,3,FALSE)))))</f>
        <v/>
      </c>
      <c r="I3434" s="150" t="str">
        <f>IF(ISNUMBER(SEARCH("*.unk*",D3434)),"Other Federal Awards",IF(ISERROR(VLOOKUP(D3434,'CFDA Program Titles Table'!A$2:C$2607,3,FALSE)),"",VLOOKUP(D3434,'CFDA Program Titles Table'!A$2:C$2607,3,FALSE)))</f>
        <v/>
      </c>
      <c r="J3434" s="70"/>
      <c r="K3434" s="70"/>
      <c r="L3434" s="2"/>
      <c r="M3434" s="10"/>
      <c r="N3434" s="10"/>
      <c r="S3434" s="106" t="str">
        <f>IFERROR(IF(J3434="Y", "Research And Development Programs Cluster:", VLOOKUP(D3434,'Cluster Info'!$A$2:$B$113,2,FALSE)), "Non Cluster:")</f>
        <v>Non Cluster:</v>
      </c>
      <c r="T3434" s="106">
        <f t="shared" si="265"/>
        <v>0</v>
      </c>
      <c r="U3434" s="106">
        <f t="shared" si="267"/>
        <v>0</v>
      </c>
      <c r="V3434" s="106">
        <f t="shared" si="268"/>
        <v>0</v>
      </c>
      <c r="W3434" s="119">
        <f t="shared" si="266"/>
        <v>0</v>
      </c>
      <c r="X3434" s="106">
        <f t="shared" si="269"/>
        <v>0</v>
      </c>
    </row>
    <row r="3435" spans="1:24" ht="14">
      <c r="A3435" s="198"/>
      <c r="D3435" s="1"/>
      <c r="E3435" s="1"/>
      <c r="F3435" s="187"/>
      <c r="G3435" s="187"/>
      <c r="H3435" s="80" t="str">
        <f>IF(ISERROR(IF(ISERROR(VLOOKUP((LEFT(D3435,2)),'Fed. Agency Identifier Table'!A$2:C$63,3,FALSE)),(VLOOKUP((LEFT(D3435,1)),'Fed. Agency Identifier Table'!A$2:C$63,3,FALSE)),(VLOOKUP((LEFT(D3435,2)),'Fed. Agency Identifier Table'!A$2:C$63,3,FALSE)))),"",(IF(ISERROR(VLOOKUP((LEFT(D3435,2)),'Fed. Agency Identifier Table'!A$2:C$63,3,FALSE)),(VLOOKUP((LEFT(D3435,1)),'Fed. Agency Identifier Table'!A$2:C$63,3,FALSE)),(VLOOKUP((LEFT(D3435,2)),'Fed. Agency Identifier Table'!A$2:C$63,3,FALSE)))))</f>
        <v/>
      </c>
      <c r="I3435" s="150" t="str">
        <f>IF(ISNUMBER(SEARCH("*.unk*",D3435)),"Other Federal Awards",IF(ISERROR(VLOOKUP(D3435,'CFDA Program Titles Table'!A$2:C$2607,3,FALSE)),"",VLOOKUP(D3435,'CFDA Program Titles Table'!A$2:C$2607,3,FALSE)))</f>
        <v/>
      </c>
      <c r="J3435" s="70"/>
      <c r="K3435" s="70"/>
      <c r="L3435" s="2"/>
      <c r="M3435" s="10"/>
      <c r="N3435" s="10"/>
      <c r="S3435" s="106" t="str">
        <f>IFERROR(IF(J3435="Y", "Research And Development Programs Cluster:", VLOOKUP(D3435,'Cluster Info'!$A$2:$B$113,2,FALSE)), "Non Cluster:")</f>
        <v>Non Cluster:</v>
      </c>
      <c r="T3435" s="106">
        <f t="shared" si="265"/>
        <v>0</v>
      </c>
      <c r="U3435" s="106">
        <f t="shared" si="267"/>
        <v>0</v>
      </c>
      <c r="V3435" s="106">
        <f t="shared" si="268"/>
        <v>0</v>
      </c>
      <c r="W3435" s="119">
        <f t="shared" si="266"/>
        <v>0</v>
      </c>
      <c r="X3435" s="106">
        <f t="shared" si="269"/>
        <v>0</v>
      </c>
    </row>
    <row r="3436" spans="1:24" ht="14">
      <c r="A3436" s="198"/>
      <c r="D3436" s="1"/>
      <c r="E3436" s="1"/>
      <c r="F3436" s="187"/>
      <c r="G3436" s="187"/>
      <c r="H3436" s="80" t="str">
        <f>IF(ISERROR(IF(ISERROR(VLOOKUP((LEFT(D3436,2)),'Fed. Agency Identifier Table'!A$2:C$63,3,FALSE)),(VLOOKUP((LEFT(D3436,1)),'Fed. Agency Identifier Table'!A$2:C$63,3,FALSE)),(VLOOKUP((LEFT(D3436,2)),'Fed. Agency Identifier Table'!A$2:C$63,3,FALSE)))),"",(IF(ISERROR(VLOOKUP((LEFT(D3436,2)),'Fed. Agency Identifier Table'!A$2:C$63,3,FALSE)),(VLOOKUP((LEFT(D3436,1)),'Fed. Agency Identifier Table'!A$2:C$63,3,FALSE)),(VLOOKUP((LEFT(D3436,2)),'Fed. Agency Identifier Table'!A$2:C$63,3,FALSE)))))</f>
        <v/>
      </c>
      <c r="I3436" s="150" t="str">
        <f>IF(ISNUMBER(SEARCH("*.unk*",D3436)),"Other Federal Awards",IF(ISERROR(VLOOKUP(D3436,'CFDA Program Titles Table'!A$2:C$2607,3,FALSE)),"",VLOOKUP(D3436,'CFDA Program Titles Table'!A$2:C$2607,3,FALSE)))</f>
        <v/>
      </c>
      <c r="J3436" s="70"/>
      <c r="K3436" s="70"/>
      <c r="L3436" s="2"/>
      <c r="M3436" s="10"/>
      <c r="N3436" s="10"/>
      <c r="S3436" s="106" t="str">
        <f>IFERROR(IF(J3436="Y", "Research And Development Programs Cluster:", VLOOKUP(D3436,'Cluster Info'!$A$2:$B$113,2,FALSE)), "Non Cluster:")</f>
        <v>Non Cluster:</v>
      </c>
      <c r="T3436" s="106">
        <f t="shared" si="265"/>
        <v>0</v>
      </c>
      <c r="U3436" s="106">
        <f t="shared" si="267"/>
        <v>0</v>
      </c>
      <c r="V3436" s="106">
        <f t="shared" si="268"/>
        <v>0</v>
      </c>
      <c r="W3436" s="119">
        <f t="shared" si="266"/>
        <v>0</v>
      </c>
      <c r="X3436" s="106">
        <f t="shared" si="269"/>
        <v>0</v>
      </c>
    </row>
    <row r="3437" spans="1:24" ht="14">
      <c r="A3437" s="198"/>
      <c r="D3437" s="1"/>
      <c r="E3437" s="1"/>
      <c r="F3437" s="187"/>
      <c r="G3437" s="187"/>
      <c r="H3437" s="80" t="str">
        <f>IF(ISERROR(IF(ISERROR(VLOOKUP((LEFT(D3437,2)),'Fed. Agency Identifier Table'!A$2:C$63,3,FALSE)),(VLOOKUP((LEFT(D3437,1)),'Fed. Agency Identifier Table'!A$2:C$63,3,FALSE)),(VLOOKUP((LEFT(D3437,2)),'Fed. Agency Identifier Table'!A$2:C$63,3,FALSE)))),"",(IF(ISERROR(VLOOKUP((LEFT(D3437,2)),'Fed. Agency Identifier Table'!A$2:C$63,3,FALSE)),(VLOOKUP((LEFT(D3437,1)),'Fed. Agency Identifier Table'!A$2:C$63,3,FALSE)),(VLOOKUP((LEFT(D3437,2)),'Fed. Agency Identifier Table'!A$2:C$63,3,FALSE)))))</f>
        <v/>
      </c>
      <c r="I3437" s="150" t="str">
        <f>IF(ISNUMBER(SEARCH("*.unk*",D3437)),"Other Federal Awards",IF(ISERROR(VLOOKUP(D3437,'CFDA Program Titles Table'!A$2:C$2607,3,FALSE)),"",VLOOKUP(D3437,'CFDA Program Titles Table'!A$2:C$2607,3,FALSE)))</f>
        <v/>
      </c>
      <c r="J3437" s="70"/>
      <c r="K3437" s="70"/>
      <c r="L3437" s="2"/>
      <c r="M3437" s="10"/>
      <c r="N3437" s="10"/>
      <c r="S3437" s="106" t="str">
        <f>IFERROR(IF(J3437="Y", "Research And Development Programs Cluster:", VLOOKUP(D3437,'Cluster Info'!$A$2:$B$113,2,FALSE)), "Non Cluster:")</f>
        <v>Non Cluster:</v>
      </c>
      <c r="T3437" s="106">
        <f t="shared" si="265"/>
        <v>0</v>
      </c>
      <c r="U3437" s="106">
        <f t="shared" si="267"/>
        <v>0</v>
      </c>
      <c r="V3437" s="106">
        <f t="shared" si="268"/>
        <v>0</v>
      </c>
      <c r="W3437" s="119">
        <f t="shared" si="266"/>
        <v>0</v>
      </c>
      <c r="X3437" s="106">
        <f t="shared" si="269"/>
        <v>0</v>
      </c>
    </row>
    <row r="3438" spans="1:24" ht="14">
      <c r="A3438" s="198"/>
      <c r="D3438" s="1"/>
      <c r="E3438" s="1"/>
      <c r="F3438" s="187"/>
      <c r="G3438" s="187"/>
      <c r="H3438" s="80" t="str">
        <f>IF(ISERROR(IF(ISERROR(VLOOKUP((LEFT(D3438,2)),'Fed. Agency Identifier Table'!A$2:C$63,3,FALSE)),(VLOOKUP((LEFT(D3438,1)),'Fed. Agency Identifier Table'!A$2:C$63,3,FALSE)),(VLOOKUP((LEFT(D3438,2)),'Fed. Agency Identifier Table'!A$2:C$63,3,FALSE)))),"",(IF(ISERROR(VLOOKUP((LEFT(D3438,2)),'Fed. Agency Identifier Table'!A$2:C$63,3,FALSE)),(VLOOKUP((LEFT(D3438,1)),'Fed. Agency Identifier Table'!A$2:C$63,3,FALSE)),(VLOOKUP((LEFT(D3438,2)),'Fed. Agency Identifier Table'!A$2:C$63,3,FALSE)))))</f>
        <v/>
      </c>
      <c r="I3438" s="150" t="str">
        <f>IF(ISNUMBER(SEARCH("*.unk*",D3438)),"Other Federal Awards",IF(ISERROR(VLOOKUP(D3438,'CFDA Program Titles Table'!A$2:C$2607,3,FALSE)),"",VLOOKUP(D3438,'CFDA Program Titles Table'!A$2:C$2607,3,FALSE)))</f>
        <v/>
      </c>
      <c r="J3438" s="70"/>
      <c r="K3438" s="70"/>
      <c r="L3438" s="2"/>
      <c r="M3438" s="10"/>
      <c r="N3438" s="10"/>
      <c r="S3438" s="106" t="str">
        <f>IFERROR(IF(J3438="Y", "Research And Development Programs Cluster:", VLOOKUP(D3438,'Cluster Info'!$A$2:$B$113,2,FALSE)), "Non Cluster:")</f>
        <v>Non Cluster:</v>
      </c>
      <c r="T3438" s="106">
        <f t="shared" si="265"/>
        <v>0</v>
      </c>
      <c r="U3438" s="106">
        <f t="shared" si="267"/>
        <v>0</v>
      </c>
      <c r="V3438" s="106">
        <f t="shared" si="268"/>
        <v>0</v>
      </c>
      <c r="W3438" s="119">
        <f t="shared" si="266"/>
        <v>0</v>
      </c>
      <c r="X3438" s="106">
        <f t="shared" si="269"/>
        <v>0</v>
      </c>
    </row>
    <row r="3439" spans="1:24" ht="14">
      <c r="A3439" s="198"/>
      <c r="D3439" s="1"/>
      <c r="E3439" s="1"/>
      <c r="F3439" s="187"/>
      <c r="G3439" s="187"/>
      <c r="H3439" s="80" t="str">
        <f>IF(ISERROR(IF(ISERROR(VLOOKUP((LEFT(D3439,2)),'Fed. Agency Identifier Table'!A$2:C$63,3,FALSE)),(VLOOKUP((LEFT(D3439,1)),'Fed. Agency Identifier Table'!A$2:C$63,3,FALSE)),(VLOOKUP((LEFT(D3439,2)),'Fed. Agency Identifier Table'!A$2:C$63,3,FALSE)))),"",(IF(ISERROR(VLOOKUP((LEFT(D3439,2)),'Fed. Agency Identifier Table'!A$2:C$63,3,FALSE)),(VLOOKUP((LEFT(D3439,1)),'Fed. Agency Identifier Table'!A$2:C$63,3,FALSE)),(VLOOKUP((LEFT(D3439,2)),'Fed. Agency Identifier Table'!A$2:C$63,3,FALSE)))))</f>
        <v/>
      </c>
      <c r="I3439" s="150" t="str">
        <f>IF(ISNUMBER(SEARCH("*.unk*",D3439)),"Other Federal Awards",IF(ISERROR(VLOOKUP(D3439,'CFDA Program Titles Table'!A$2:C$2607,3,FALSE)),"",VLOOKUP(D3439,'CFDA Program Titles Table'!A$2:C$2607,3,FALSE)))</f>
        <v/>
      </c>
      <c r="J3439" s="70"/>
      <c r="K3439" s="70"/>
      <c r="L3439" s="2"/>
      <c r="M3439" s="10"/>
      <c r="N3439" s="10"/>
      <c r="S3439" s="106" t="str">
        <f>IFERROR(IF(J3439="Y", "Research And Development Programs Cluster:", VLOOKUP(D3439,'Cluster Info'!$A$2:$B$113,2,FALSE)), "Non Cluster:")</f>
        <v>Non Cluster:</v>
      </c>
      <c r="T3439" s="106">
        <f t="shared" si="265"/>
        <v>0</v>
      </c>
      <c r="U3439" s="106">
        <f t="shared" si="267"/>
        <v>0</v>
      </c>
      <c r="V3439" s="106">
        <f t="shared" si="268"/>
        <v>0</v>
      </c>
      <c r="W3439" s="119">
        <f t="shared" si="266"/>
        <v>0</v>
      </c>
      <c r="X3439" s="106">
        <f t="shared" si="269"/>
        <v>0</v>
      </c>
    </row>
    <row r="3440" spans="1:24" ht="14">
      <c r="A3440" s="198"/>
      <c r="D3440" s="1"/>
      <c r="E3440" s="1"/>
      <c r="F3440" s="187"/>
      <c r="G3440" s="187"/>
      <c r="H3440" s="80" t="str">
        <f>IF(ISERROR(IF(ISERROR(VLOOKUP((LEFT(D3440,2)),'Fed. Agency Identifier Table'!A$2:C$63,3,FALSE)),(VLOOKUP((LEFT(D3440,1)),'Fed. Agency Identifier Table'!A$2:C$63,3,FALSE)),(VLOOKUP((LEFT(D3440,2)),'Fed. Agency Identifier Table'!A$2:C$63,3,FALSE)))),"",(IF(ISERROR(VLOOKUP((LEFT(D3440,2)),'Fed. Agency Identifier Table'!A$2:C$63,3,FALSE)),(VLOOKUP((LEFT(D3440,1)),'Fed. Agency Identifier Table'!A$2:C$63,3,FALSE)),(VLOOKUP((LEFT(D3440,2)),'Fed. Agency Identifier Table'!A$2:C$63,3,FALSE)))))</f>
        <v/>
      </c>
      <c r="I3440" s="150" t="str">
        <f>IF(ISNUMBER(SEARCH("*.unk*",D3440)),"Other Federal Awards",IF(ISERROR(VLOOKUP(D3440,'CFDA Program Titles Table'!A$2:C$2607,3,FALSE)),"",VLOOKUP(D3440,'CFDA Program Titles Table'!A$2:C$2607,3,FALSE)))</f>
        <v/>
      </c>
      <c r="J3440" s="70"/>
      <c r="K3440" s="70"/>
      <c r="L3440" s="2"/>
      <c r="M3440" s="10"/>
      <c r="N3440" s="10"/>
      <c r="S3440" s="106" t="str">
        <f>IFERROR(IF(J3440="Y", "Research And Development Programs Cluster:", VLOOKUP(D3440,'Cluster Info'!$A$2:$B$113,2,FALSE)), "Non Cluster:")</f>
        <v>Non Cluster:</v>
      </c>
      <c r="T3440" s="106">
        <f t="shared" si="265"/>
        <v>0</v>
      </c>
      <c r="U3440" s="106">
        <f t="shared" si="267"/>
        <v>0</v>
      </c>
      <c r="V3440" s="106">
        <f t="shared" si="268"/>
        <v>0</v>
      </c>
      <c r="W3440" s="119">
        <f t="shared" si="266"/>
        <v>0</v>
      </c>
      <c r="X3440" s="106">
        <f t="shared" si="269"/>
        <v>0</v>
      </c>
    </row>
    <row r="3441" spans="1:24" ht="14">
      <c r="A3441" s="198"/>
      <c r="D3441" s="1"/>
      <c r="E3441" s="1"/>
      <c r="F3441" s="187"/>
      <c r="G3441" s="187"/>
      <c r="H3441" s="80" t="str">
        <f>IF(ISERROR(IF(ISERROR(VLOOKUP((LEFT(D3441,2)),'Fed. Agency Identifier Table'!A$2:C$63,3,FALSE)),(VLOOKUP((LEFT(D3441,1)),'Fed. Agency Identifier Table'!A$2:C$63,3,FALSE)),(VLOOKUP((LEFT(D3441,2)),'Fed. Agency Identifier Table'!A$2:C$63,3,FALSE)))),"",(IF(ISERROR(VLOOKUP((LEFT(D3441,2)),'Fed. Agency Identifier Table'!A$2:C$63,3,FALSE)),(VLOOKUP((LEFT(D3441,1)),'Fed. Agency Identifier Table'!A$2:C$63,3,FALSE)),(VLOOKUP((LEFT(D3441,2)),'Fed. Agency Identifier Table'!A$2:C$63,3,FALSE)))))</f>
        <v/>
      </c>
      <c r="I3441" s="150" t="str">
        <f>IF(ISNUMBER(SEARCH("*.unk*",D3441)),"Other Federal Awards",IF(ISERROR(VLOOKUP(D3441,'CFDA Program Titles Table'!A$2:C$2607,3,FALSE)),"",VLOOKUP(D3441,'CFDA Program Titles Table'!A$2:C$2607,3,FALSE)))</f>
        <v/>
      </c>
      <c r="J3441" s="70"/>
      <c r="K3441" s="70"/>
      <c r="L3441" s="2"/>
      <c r="M3441" s="10"/>
      <c r="N3441" s="10"/>
      <c r="S3441" s="106" t="str">
        <f>IFERROR(IF(J3441="Y", "Research And Development Programs Cluster:", VLOOKUP(D3441,'Cluster Info'!$A$2:$B$113,2,FALSE)), "Non Cluster:")</f>
        <v>Non Cluster:</v>
      </c>
      <c r="T3441" s="106">
        <f t="shared" si="265"/>
        <v>0</v>
      </c>
      <c r="U3441" s="106">
        <f t="shared" si="267"/>
        <v>0</v>
      </c>
      <c r="V3441" s="106">
        <f t="shared" si="268"/>
        <v>0</v>
      </c>
      <c r="W3441" s="119">
        <f t="shared" si="266"/>
        <v>0</v>
      </c>
      <c r="X3441" s="106">
        <f t="shared" si="269"/>
        <v>0</v>
      </c>
    </row>
    <row r="3442" spans="1:24" ht="14">
      <c r="A3442" s="198"/>
      <c r="D3442" s="1"/>
      <c r="E3442" s="1"/>
      <c r="F3442" s="187"/>
      <c r="G3442" s="187"/>
      <c r="H3442" s="80" t="str">
        <f>IF(ISERROR(IF(ISERROR(VLOOKUP((LEFT(D3442,2)),'Fed. Agency Identifier Table'!A$2:C$63,3,FALSE)),(VLOOKUP((LEFT(D3442,1)),'Fed. Agency Identifier Table'!A$2:C$63,3,FALSE)),(VLOOKUP((LEFT(D3442,2)),'Fed. Agency Identifier Table'!A$2:C$63,3,FALSE)))),"",(IF(ISERROR(VLOOKUP((LEFT(D3442,2)),'Fed. Agency Identifier Table'!A$2:C$63,3,FALSE)),(VLOOKUP((LEFT(D3442,1)),'Fed. Agency Identifier Table'!A$2:C$63,3,FALSE)),(VLOOKUP((LEFT(D3442,2)),'Fed. Agency Identifier Table'!A$2:C$63,3,FALSE)))))</f>
        <v/>
      </c>
      <c r="I3442" s="150" t="str">
        <f>IF(ISNUMBER(SEARCH("*.unk*",D3442)),"Other Federal Awards",IF(ISERROR(VLOOKUP(D3442,'CFDA Program Titles Table'!A$2:C$2607,3,FALSE)),"",VLOOKUP(D3442,'CFDA Program Titles Table'!A$2:C$2607,3,FALSE)))</f>
        <v/>
      </c>
      <c r="J3442" s="70"/>
      <c r="K3442" s="70"/>
      <c r="L3442" s="2"/>
      <c r="M3442" s="10"/>
      <c r="N3442" s="10"/>
      <c r="S3442" s="106" t="str">
        <f>IFERROR(IF(J3442="Y", "Research And Development Programs Cluster:", VLOOKUP(D3442,'Cluster Info'!$A$2:$B$113,2,FALSE)), "Non Cluster:")</f>
        <v>Non Cluster:</v>
      </c>
      <c r="T3442" s="106">
        <f t="shared" si="265"/>
        <v>0</v>
      </c>
      <c r="U3442" s="106">
        <f t="shared" si="267"/>
        <v>0</v>
      </c>
      <c r="V3442" s="106">
        <f t="shared" si="268"/>
        <v>0</v>
      </c>
      <c r="W3442" s="119">
        <f t="shared" si="266"/>
        <v>0</v>
      </c>
      <c r="X3442" s="106">
        <f t="shared" si="269"/>
        <v>0</v>
      </c>
    </row>
    <row r="3443" spans="1:24" ht="14">
      <c r="A3443" s="198"/>
      <c r="D3443" s="1"/>
      <c r="E3443" s="1"/>
      <c r="F3443" s="187"/>
      <c r="G3443" s="187"/>
      <c r="H3443" s="80" t="str">
        <f>IF(ISERROR(IF(ISERROR(VLOOKUP((LEFT(D3443,2)),'Fed. Agency Identifier Table'!A$2:C$63,3,FALSE)),(VLOOKUP((LEFT(D3443,1)),'Fed. Agency Identifier Table'!A$2:C$63,3,FALSE)),(VLOOKUP((LEFT(D3443,2)),'Fed. Agency Identifier Table'!A$2:C$63,3,FALSE)))),"",(IF(ISERROR(VLOOKUP((LEFT(D3443,2)),'Fed. Agency Identifier Table'!A$2:C$63,3,FALSE)),(VLOOKUP((LEFT(D3443,1)),'Fed. Agency Identifier Table'!A$2:C$63,3,FALSE)),(VLOOKUP((LEFT(D3443,2)),'Fed. Agency Identifier Table'!A$2:C$63,3,FALSE)))))</f>
        <v/>
      </c>
      <c r="I3443" s="150" t="str">
        <f>IF(ISNUMBER(SEARCH("*.unk*",D3443)),"Other Federal Awards",IF(ISERROR(VLOOKUP(D3443,'CFDA Program Titles Table'!A$2:C$2607,3,FALSE)),"",VLOOKUP(D3443,'CFDA Program Titles Table'!A$2:C$2607,3,FALSE)))</f>
        <v/>
      </c>
      <c r="J3443" s="70"/>
      <c r="K3443" s="70"/>
      <c r="L3443" s="2"/>
      <c r="M3443" s="10"/>
      <c r="N3443" s="10"/>
      <c r="S3443" s="106" t="str">
        <f>IFERROR(IF(J3443="Y", "Research And Development Programs Cluster:", VLOOKUP(D3443,'Cluster Info'!$A$2:$B$113,2,FALSE)), "Non Cluster:")</f>
        <v>Non Cluster:</v>
      </c>
      <c r="T3443" s="106">
        <f t="shared" si="265"/>
        <v>0</v>
      </c>
      <c r="U3443" s="106">
        <f t="shared" si="267"/>
        <v>0</v>
      </c>
      <c r="V3443" s="106">
        <f t="shared" si="268"/>
        <v>0</v>
      </c>
      <c r="W3443" s="119">
        <f t="shared" si="266"/>
        <v>0</v>
      </c>
      <c r="X3443" s="106">
        <f t="shared" si="269"/>
        <v>0</v>
      </c>
    </row>
    <row r="3444" spans="1:24" ht="14">
      <c r="A3444" s="198"/>
      <c r="D3444" s="1"/>
      <c r="E3444" s="1"/>
      <c r="F3444" s="187"/>
      <c r="G3444" s="187"/>
      <c r="H3444" s="80" t="str">
        <f>IF(ISERROR(IF(ISERROR(VLOOKUP((LEFT(D3444,2)),'Fed. Agency Identifier Table'!A$2:C$63,3,FALSE)),(VLOOKUP((LEFT(D3444,1)),'Fed. Agency Identifier Table'!A$2:C$63,3,FALSE)),(VLOOKUP((LEFT(D3444,2)),'Fed. Agency Identifier Table'!A$2:C$63,3,FALSE)))),"",(IF(ISERROR(VLOOKUP((LEFT(D3444,2)),'Fed. Agency Identifier Table'!A$2:C$63,3,FALSE)),(VLOOKUP((LEFT(D3444,1)),'Fed. Agency Identifier Table'!A$2:C$63,3,FALSE)),(VLOOKUP((LEFT(D3444,2)),'Fed. Agency Identifier Table'!A$2:C$63,3,FALSE)))))</f>
        <v/>
      </c>
      <c r="I3444" s="150" t="str">
        <f>IF(ISNUMBER(SEARCH("*.unk*",D3444)),"Other Federal Awards",IF(ISERROR(VLOOKUP(D3444,'CFDA Program Titles Table'!A$2:C$2607,3,FALSE)),"",VLOOKUP(D3444,'CFDA Program Titles Table'!A$2:C$2607,3,FALSE)))</f>
        <v/>
      </c>
      <c r="J3444" s="70"/>
      <c r="K3444" s="70"/>
      <c r="L3444" s="2"/>
      <c r="M3444" s="10"/>
      <c r="N3444" s="10"/>
      <c r="S3444" s="106" t="str">
        <f>IFERROR(IF(J3444="Y", "Research And Development Programs Cluster:", VLOOKUP(D3444,'Cluster Info'!$A$2:$B$113,2,FALSE)), "Non Cluster:")</f>
        <v>Non Cluster:</v>
      </c>
      <c r="T3444" s="106">
        <f t="shared" si="265"/>
        <v>0</v>
      </c>
      <c r="U3444" s="106">
        <f t="shared" si="267"/>
        <v>0</v>
      </c>
      <c r="V3444" s="106">
        <f t="shared" si="268"/>
        <v>0</v>
      </c>
      <c r="W3444" s="119">
        <f t="shared" si="266"/>
        <v>0</v>
      </c>
      <c r="X3444" s="106">
        <f t="shared" si="269"/>
        <v>0</v>
      </c>
    </row>
    <row r="3445" spans="1:24" ht="14">
      <c r="A3445" s="198"/>
      <c r="D3445" s="1"/>
      <c r="E3445" s="1"/>
      <c r="F3445" s="187"/>
      <c r="G3445" s="187"/>
      <c r="H3445" s="80" t="str">
        <f>IF(ISERROR(IF(ISERROR(VLOOKUP((LEFT(D3445,2)),'Fed. Agency Identifier Table'!A$2:C$63,3,FALSE)),(VLOOKUP((LEFT(D3445,1)),'Fed. Agency Identifier Table'!A$2:C$63,3,FALSE)),(VLOOKUP((LEFT(D3445,2)),'Fed. Agency Identifier Table'!A$2:C$63,3,FALSE)))),"",(IF(ISERROR(VLOOKUP((LEFT(D3445,2)),'Fed. Agency Identifier Table'!A$2:C$63,3,FALSE)),(VLOOKUP((LEFT(D3445,1)),'Fed. Agency Identifier Table'!A$2:C$63,3,FALSE)),(VLOOKUP((LEFT(D3445,2)),'Fed. Agency Identifier Table'!A$2:C$63,3,FALSE)))))</f>
        <v/>
      </c>
      <c r="I3445" s="150" t="str">
        <f>IF(ISNUMBER(SEARCH("*.unk*",D3445)),"Other Federal Awards",IF(ISERROR(VLOOKUP(D3445,'CFDA Program Titles Table'!A$2:C$2607,3,FALSE)),"",VLOOKUP(D3445,'CFDA Program Titles Table'!A$2:C$2607,3,FALSE)))</f>
        <v/>
      </c>
      <c r="J3445" s="70"/>
      <c r="K3445" s="70"/>
      <c r="L3445" s="2"/>
      <c r="M3445" s="10"/>
      <c r="N3445" s="10"/>
      <c r="S3445" s="106" t="str">
        <f>IFERROR(IF(J3445="Y", "Research And Development Programs Cluster:", VLOOKUP(D3445,'Cluster Info'!$A$2:$B$113,2,FALSE)), "Non Cluster:")</f>
        <v>Non Cluster:</v>
      </c>
      <c r="T3445" s="106">
        <f t="shared" si="265"/>
        <v>0</v>
      </c>
      <c r="U3445" s="106">
        <f t="shared" si="267"/>
        <v>0</v>
      </c>
      <c r="V3445" s="106">
        <f t="shared" si="268"/>
        <v>0</v>
      </c>
      <c r="W3445" s="119">
        <f t="shared" si="266"/>
        <v>0</v>
      </c>
      <c r="X3445" s="106">
        <f t="shared" si="269"/>
        <v>0</v>
      </c>
    </row>
    <row r="3446" spans="1:24" ht="14">
      <c r="A3446" s="198"/>
      <c r="D3446" s="1"/>
      <c r="E3446" s="1"/>
      <c r="F3446" s="187"/>
      <c r="G3446" s="187"/>
      <c r="H3446" s="80" t="str">
        <f>IF(ISERROR(IF(ISERROR(VLOOKUP((LEFT(D3446,2)),'Fed. Agency Identifier Table'!A$2:C$63,3,FALSE)),(VLOOKUP((LEFT(D3446,1)),'Fed. Agency Identifier Table'!A$2:C$63,3,FALSE)),(VLOOKUP((LEFT(D3446,2)),'Fed. Agency Identifier Table'!A$2:C$63,3,FALSE)))),"",(IF(ISERROR(VLOOKUP((LEFT(D3446,2)),'Fed. Agency Identifier Table'!A$2:C$63,3,FALSE)),(VLOOKUP((LEFT(D3446,1)),'Fed. Agency Identifier Table'!A$2:C$63,3,FALSE)),(VLOOKUP((LEFT(D3446,2)),'Fed. Agency Identifier Table'!A$2:C$63,3,FALSE)))))</f>
        <v/>
      </c>
      <c r="I3446" s="150" t="str">
        <f>IF(ISNUMBER(SEARCH("*.unk*",D3446)),"Other Federal Awards",IF(ISERROR(VLOOKUP(D3446,'CFDA Program Titles Table'!A$2:C$2607,3,FALSE)),"",VLOOKUP(D3446,'CFDA Program Titles Table'!A$2:C$2607,3,FALSE)))</f>
        <v/>
      </c>
      <c r="J3446" s="70"/>
      <c r="K3446" s="70"/>
      <c r="L3446" s="2"/>
      <c r="M3446" s="10"/>
      <c r="N3446" s="10"/>
      <c r="S3446" s="106" t="str">
        <f>IFERROR(IF(J3446="Y", "Research And Development Programs Cluster:", VLOOKUP(D3446,'Cluster Info'!$A$2:$B$113,2,FALSE)), "Non Cluster:")</f>
        <v>Non Cluster:</v>
      </c>
      <c r="T3446" s="106">
        <f t="shared" si="265"/>
        <v>0</v>
      </c>
      <c r="U3446" s="106">
        <f t="shared" si="267"/>
        <v>0</v>
      </c>
      <c r="V3446" s="106">
        <f t="shared" si="268"/>
        <v>0</v>
      </c>
      <c r="W3446" s="119">
        <f t="shared" si="266"/>
        <v>0</v>
      </c>
      <c r="X3446" s="106">
        <f t="shared" si="269"/>
        <v>0</v>
      </c>
    </row>
    <row r="3447" spans="1:24" ht="14">
      <c r="A3447" s="198"/>
      <c r="D3447" s="1"/>
      <c r="E3447" s="1"/>
      <c r="F3447" s="187"/>
      <c r="G3447" s="187"/>
      <c r="H3447" s="80" t="str">
        <f>IF(ISERROR(IF(ISERROR(VLOOKUP((LEFT(D3447,2)),'Fed. Agency Identifier Table'!A$2:C$63,3,FALSE)),(VLOOKUP((LEFT(D3447,1)),'Fed. Agency Identifier Table'!A$2:C$63,3,FALSE)),(VLOOKUP((LEFT(D3447,2)),'Fed. Agency Identifier Table'!A$2:C$63,3,FALSE)))),"",(IF(ISERROR(VLOOKUP((LEFT(D3447,2)),'Fed. Agency Identifier Table'!A$2:C$63,3,FALSE)),(VLOOKUP((LEFT(D3447,1)),'Fed. Agency Identifier Table'!A$2:C$63,3,FALSE)),(VLOOKUP((LEFT(D3447,2)),'Fed. Agency Identifier Table'!A$2:C$63,3,FALSE)))))</f>
        <v/>
      </c>
      <c r="I3447" s="150" t="str">
        <f>IF(ISNUMBER(SEARCH("*.unk*",D3447)),"Other Federal Awards",IF(ISERROR(VLOOKUP(D3447,'CFDA Program Titles Table'!A$2:C$2607,3,FALSE)),"",VLOOKUP(D3447,'CFDA Program Titles Table'!A$2:C$2607,3,FALSE)))</f>
        <v/>
      </c>
      <c r="J3447" s="70"/>
      <c r="K3447" s="70"/>
      <c r="L3447" s="2"/>
      <c r="M3447" s="10"/>
      <c r="N3447" s="10"/>
      <c r="S3447" s="106" t="str">
        <f>IFERROR(IF(J3447="Y", "Research And Development Programs Cluster:", VLOOKUP(D3447,'Cluster Info'!$A$2:$B$113,2,FALSE)), "Non Cluster:")</f>
        <v>Non Cluster:</v>
      </c>
      <c r="T3447" s="106">
        <f t="shared" si="265"/>
        <v>0</v>
      </c>
      <c r="U3447" s="106">
        <f t="shared" si="267"/>
        <v>0</v>
      </c>
      <c r="V3447" s="106">
        <f t="shared" si="268"/>
        <v>0</v>
      </c>
      <c r="W3447" s="119">
        <f t="shared" si="266"/>
        <v>0</v>
      </c>
      <c r="X3447" s="106">
        <f t="shared" si="269"/>
        <v>0</v>
      </c>
    </row>
    <row r="3448" spans="1:24" ht="14">
      <c r="A3448" s="198"/>
      <c r="D3448" s="1"/>
      <c r="E3448" s="1"/>
      <c r="F3448" s="187"/>
      <c r="G3448" s="187"/>
      <c r="H3448" s="80" t="str">
        <f>IF(ISERROR(IF(ISERROR(VLOOKUP((LEFT(D3448,2)),'Fed. Agency Identifier Table'!A$2:C$63,3,FALSE)),(VLOOKUP((LEFT(D3448,1)),'Fed. Agency Identifier Table'!A$2:C$63,3,FALSE)),(VLOOKUP((LEFT(D3448,2)),'Fed. Agency Identifier Table'!A$2:C$63,3,FALSE)))),"",(IF(ISERROR(VLOOKUP((LEFT(D3448,2)),'Fed. Agency Identifier Table'!A$2:C$63,3,FALSE)),(VLOOKUP((LEFT(D3448,1)),'Fed. Agency Identifier Table'!A$2:C$63,3,FALSE)),(VLOOKUP((LEFT(D3448,2)),'Fed. Agency Identifier Table'!A$2:C$63,3,FALSE)))))</f>
        <v/>
      </c>
      <c r="I3448" s="150" t="str">
        <f>IF(ISNUMBER(SEARCH("*.unk*",D3448)),"Other Federal Awards",IF(ISERROR(VLOOKUP(D3448,'CFDA Program Titles Table'!A$2:C$2607,3,FALSE)),"",VLOOKUP(D3448,'CFDA Program Titles Table'!A$2:C$2607,3,FALSE)))</f>
        <v/>
      </c>
      <c r="J3448" s="70"/>
      <c r="K3448" s="70"/>
      <c r="L3448" s="2"/>
      <c r="M3448" s="10"/>
      <c r="N3448" s="10"/>
      <c r="S3448" s="106" t="str">
        <f>IFERROR(IF(J3448="Y", "Research And Development Programs Cluster:", VLOOKUP(D3448,'Cluster Info'!$A$2:$B$113,2,FALSE)), "Non Cluster:")</f>
        <v>Non Cluster:</v>
      </c>
      <c r="T3448" s="106">
        <f t="shared" si="265"/>
        <v>0</v>
      </c>
      <c r="U3448" s="106">
        <f t="shared" si="267"/>
        <v>0</v>
      </c>
      <c r="V3448" s="106">
        <f t="shared" si="268"/>
        <v>0</v>
      </c>
      <c r="W3448" s="119">
        <f t="shared" si="266"/>
        <v>0</v>
      </c>
      <c r="X3448" s="106">
        <f t="shared" si="269"/>
        <v>0</v>
      </c>
    </row>
    <row r="3449" spans="1:24" ht="14">
      <c r="A3449" s="198"/>
      <c r="D3449" s="1"/>
      <c r="E3449" s="1"/>
      <c r="F3449" s="187"/>
      <c r="G3449" s="187"/>
      <c r="H3449" s="80" t="str">
        <f>IF(ISERROR(IF(ISERROR(VLOOKUP((LEFT(D3449,2)),'Fed. Agency Identifier Table'!A$2:C$63,3,FALSE)),(VLOOKUP((LEFT(D3449,1)),'Fed. Agency Identifier Table'!A$2:C$63,3,FALSE)),(VLOOKUP((LEFT(D3449,2)),'Fed. Agency Identifier Table'!A$2:C$63,3,FALSE)))),"",(IF(ISERROR(VLOOKUP((LEFT(D3449,2)),'Fed. Agency Identifier Table'!A$2:C$63,3,FALSE)),(VLOOKUP((LEFT(D3449,1)),'Fed. Agency Identifier Table'!A$2:C$63,3,FALSE)),(VLOOKUP((LEFT(D3449,2)),'Fed. Agency Identifier Table'!A$2:C$63,3,FALSE)))))</f>
        <v/>
      </c>
      <c r="I3449" s="150" t="str">
        <f>IF(ISNUMBER(SEARCH("*.unk*",D3449)),"Other Federal Awards",IF(ISERROR(VLOOKUP(D3449,'CFDA Program Titles Table'!A$2:C$2607,3,FALSE)),"",VLOOKUP(D3449,'CFDA Program Titles Table'!A$2:C$2607,3,FALSE)))</f>
        <v/>
      </c>
      <c r="J3449" s="70"/>
      <c r="K3449" s="70"/>
      <c r="L3449" s="2"/>
      <c r="M3449" s="10"/>
      <c r="N3449" s="10"/>
      <c r="S3449" s="106" t="str">
        <f>IFERROR(IF(J3449="Y", "Research And Development Programs Cluster:", VLOOKUP(D3449,'Cluster Info'!$A$2:$B$113,2,FALSE)), "Non Cluster:")</f>
        <v>Non Cluster:</v>
      </c>
      <c r="T3449" s="106">
        <f t="shared" si="265"/>
        <v>0</v>
      </c>
      <c r="U3449" s="106">
        <f t="shared" si="267"/>
        <v>0</v>
      </c>
      <c r="V3449" s="106">
        <f t="shared" si="268"/>
        <v>0</v>
      </c>
      <c r="W3449" s="119">
        <f t="shared" si="266"/>
        <v>0</v>
      </c>
      <c r="X3449" s="106">
        <f t="shared" si="269"/>
        <v>0</v>
      </c>
    </row>
    <row r="3450" spans="1:24" ht="14">
      <c r="A3450" s="198"/>
      <c r="D3450" s="1"/>
      <c r="E3450" s="1"/>
      <c r="F3450" s="187"/>
      <c r="G3450" s="187"/>
      <c r="H3450" s="80" t="str">
        <f>IF(ISERROR(IF(ISERROR(VLOOKUP((LEFT(D3450,2)),'Fed. Agency Identifier Table'!A$2:C$63,3,FALSE)),(VLOOKUP((LEFT(D3450,1)),'Fed. Agency Identifier Table'!A$2:C$63,3,FALSE)),(VLOOKUP((LEFT(D3450,2)),'Fed. Agency Identifier Table'!A$2:C$63,3,FALSE)))),"",(IF(ISERROR(VLOOKUP((LEFT(D3450,2)),'Fed. Agency Identifier Table'!A$2:C$63,3,FALSE)),(VLOOKUP((LEFT(D3450,1)),'Fed. Agency Identifier Table'!A$2:C$63,3,FALSE)),(VLOOKUP((LEFT(D3450,2)),'Fed. Agency Identifier Table'!A$2:C$63,3,FALSE)))))</f>
        <v/>
      </c>
      <c r="I3450" s="150" t="str">
        <f>IF(ISNUMBER(SEARCH("*.unk*",D3450)),"Other Federal Awards",IF(ISERROR(VLOOKUP(D3450,'CFDA Program Titles Table'!A$2:C$2607,3,FALSE)),"",VLOOKUP(D3450,'CFDA Program Titles Table'!A$2:C$2607,3,FALSE)))</f>
        <v/>
      </c>
      <c r="J3450" s="70"/>
      <c r="K3450" s="70"/>
      <c r="L3450" s="2"/>
      <c r="M3450" s="10"/>
      <c r="N3450" s="10"/>
      <c r="S3450" s="106" t="str">
        <f>IFERROR(IF(J3450="Y", "Research And Development Programs Cluster:", VLOOKUP(D3450,'Cluster Info'!$A$2:$B$113,2,FALSE)), "Non Cluster:")</f>
        <v>Non Cluster:</v>
      </c>
      <c r="T3450" s="106">
        <f t="shared" si="265"/>
        <v>0</v>
      </c>
      <c r="U3450" s="106">
        <f t="shared" si="267"/>
        <v>0</v>
      </c>
      <c r="V3450" s="106">
        <f t="shared" si="268"/>
        <v>0</v>
      </c>
      <c r="W3450" s="119">
        <f t="shared" si="266"/>
        <v>0</v>
      </c>
      <c r="X3450" s="106">
        <f t="shared" si="269"/>
        <v>0</v>
      </c>
    </row>
    <row r="3451" spans="1:24" ht="14">
      <c r="A3451" s="198"/>
      <c r="D3451" s="1"/>
      <c r="E3451" s="1"/>
      <c r="F3451" s="187"/>
      <c r="G3451" s="187"/>
      <c r="H3451" s="80" t="str">
        <f>IF(ISERROR(IF(ISERROR(VLOOKUP((LEFT(D3451,2)),'Fed. Agency Identifier Table'!A$2:C$63,3,FALSE)),(VLOOKUP((LEFT(D3451,1)),'Fed. Agency Identifier Table'!A$2:C$63,3,FALSE)),(VLOOKUP((LEFT(D3451,2)),'Fed. Agency Identifier Table'!A$2:C$63,3,FALSE)))),"",(IF(ISERROR(VLOOKUP((LEFT(D3451,2)),'Fed. Agency Identifier Table'!A$2:C$63,3,FALSE)),(VLOOKUP((LEFT(D3451,1)),'Fed. Agency Identifier Table'!A$2:C$63,3,FALSE)),(VLOOKUP((LEFT(D3451,2)),'Fed. Agency Identifier Table'!A$2:C$63,3,FALSE)))))</f>
        <v/>
      </c>
      <c r="I3451" s="150" t="str">
        <f>IF(ISNUMBER(SEARCH("*.unk*",D3451)),"Other Federal Awards",IF(ISERROR(VLOOKUP(D3451,'CFDA Program Titles Table'!A$2:C$2607,3,FALSE)),"",VLOOKUP(D3451,'CFDA Program Titles Table'!A$2:C$2607,3,FALSE)))</f>
        <v/>
      </c>
      <c r="J3451" s="70"/>
      <c r="K3451" s="70"/>
      <c r="L3451" s="2"/>
      <c r="M3451" s="10"/>
      <c r="N3451" s="10"/>
      <c r="S3451" s="106" t="str">
        <f>IFERROR(IF(J3451="Y", "Research And Development Programs Cluster:", VLOOKUP(D3451,'Cluster Info'!$A$2:$B$113,2,FALSE)), "Non Cluster:")</f>
        <v>Non Cluster:</v>
      </c>
      <c r="T3451" s="106">
        <f t="shared" si="265"/>
        <v>0</v>
      </c>
      <c r="U3451" s="106">
        <f t="shared" si="267"/>
        <v>0</v>
      </c>
      <c r="V3451" s="106">
        <f t="shared" si="268"/>
        <v>0</v>
      </c>
      <c r="W3451" s="119">
        <f t="shared" si="266"/>
        <v>0</v>
      </c>
      <c r="X3451" s="106">
        <f t="shared" si="269"/>
        <v>0</v>
      </c>
    </row>
    <row r="3452" spans="1:24" ht="14">
      <c r="A3452" s="198"/>
      <c r="D3452" s="1"/>
      <c r="E3452" s="1"/>
      <c r="F3452" s="187"/>
      <c r="G3452" s="187"/>
      <c r="H3452" s="80" t="str">
        <f>IF(ISERROR(IF(ISERROR(VLOOKUP((LEFT(D3452,2)),'Fed. Agency Identifier Table'!A$2:C$63,3,FALSE)),(VLOOKUP((LEFT(D3452,1)),'Fed. Agency Identifier Table'!A$2:C$63,3,FALSE)),(VLOOKUP((LEFT(D3452,2)),'Fed. Agency Identifier Table'!A$2:C$63,3,FALSE)))),"",(IF(ISERROR(VLOOKUP((LEFT(D3452,2)),'Fed. Agency Identifier Table'!A$2:C$63,3,FALSE)),(VLOOKUP((LEFT(D3452,1)),'Fed. Agency Identifier Table'!A$2:C$63,3,FALSE)),(VLOOKUP((LEFT(D3452,2)),'Fed. Agency Identifier Table'!A$2:C$63,3,FALSE)))))</f>
        <v/>
      </c>
      <c r="I3452" s="150" t="str">
        <f>IF(ISNUMBER(SEARCH("*.unk*",D3452)),"Other Federal Awards",IF(ISERROR(VLOOKUP(D3452,'CFDA Program Titles Table'!A$2:C$2607,3,FALSE)),"",VLOOKUP(D3452,'CFDA Program Titles Table'!A$2:C$2607,3,FALSE)))</f>
        <v/>
      </c>
      <c r="J3452" s="70"/>
      <c r="K3452" s="70"/>
      <c r="L3452" s="2"/>
      <c r="M3452" s="10"/>
      <c r="N3452" s="10"/>
      <c r="S3452" s="106" t="str">
        <f>IFERROR(IF(J3452="Y", "Research And Development Programs Cluster:", VLOOKUP(D3452,'Cluster Info'!$A$2:$B$113,2,FALSE)), "Non Cluster:")</f>
        <v>Non Cluster:</v>
      </c>
      <c r="T3452" s="106">
        <f t="shared" si="265"/>
        <v>0</v>
      </c>
      <c r="U3452" s="106">
        <f t="shared" si="267"/>
        <v>0</v>
      </c>
      <c r="V3452" s="106">
        <f t="shared" si="268"/>
        <v>0</v>
      </c>
      <c r="W3452" s="119">
        <f t="shared" si="266"/>
        <v>0</v>
      </c>
      <c r="X3452" s="106">
        <f t="shared" si="269"/>
        <v>0</v>
      </c>
    </row>
    <row r="3453" spans="1:24" ht="14">
      <c r="A3453" s="198"/>
      <c r="D3453" s="1"/>
      <c r="E3453" s="1"/>
      <c r="F3453" s="187"/>
      <c r="G3453" s="187"/>
      <c r="H3453" s="80" t="str">
        <f>IF(ISERROR(IF(ISERROR(VLOOKUP((LEFT(D3453,2)),'Fed. Agency Identifier Table'!A$2:C$63,3,FALSE)),(VLOOKUP((LEFT(D3453,1)),'Fed. Agency Identifier Table'!A$2:C$63,3,FALSE)),(VLOOKUP((LEFT(D3453,2)),'Fed. Agency Identifier Table'!A$2:C$63,3,FALSE)))),"",(IF(ISERROR(VLOOKUP((LEFT(D3453,2)),'Fed. Agency Identifier Table'!A$2:C$63,3,FALSE)),(VLOOKUP((LEFT(D3453,1)),'Fed. Agency Identifier Table'!A$2:C$63,3,FALSE)),(VLOOKUP((LEFT(D3453,2)),'Fed. Agency Identifier Table'!A$2:C$63,3,FALSE)))))</f>
        <v/>
      </c>
      <c r="I3453" s="150" t="str">
        <f>IF(ISNUMBER(SEARCH("*.unk*",D3453)),"Other Federal Awards",IF(ISERROR(VLOOKUP(D3453,'CFDA Program Titles Table'!A$2:C$2607,3,FALSE)),"",VLOOKUP(D3453,'CFDA Program Titles Table'!A$2:C$2607,3,FALSE)))</f>
        <v/>
      </c>
      <c r="J3453" s="70"/>
      <c r="K3453" s="70"/>
      <c r="L3453" s="2"/>
      <c r="M3453" s="10"/>
      <c r="N3453" s="10"/>
      <c r="S3453" s="106" t="str">
        <f>IFERROR(IF(J3453="Y", "Research And Development Programs Cluster:", VLOOKUP(D3453,'Cluster Info'!$A$2:$B$113,2,FALSE)), "Non Cluster:")</f>
        <v>Non Cluster:</v>
      </c>
      <c r="T3453" s="106">
        <f t="shared" si="265"/>
        <v>0</v>
      </c>
      <c r="U3453" s="106">
        <f t="shared" si="267"/>
        <v>0</v>
      </c>
      <c r="V3453" s="106">
        <f t="shared" si="268"/>
        <v>0</v>
      </c>
      <c r="W3453" s="119">
        <f t="shared" si="266"/>
        <v>0</v>
      </c>
      <c r="X3453" s="106">
        <f t="shared" si="269"/>
        <v>0</v>
      </c>
    </row>
    <row r="3454" spans="1:24" ht="14">
      <c r="A3454" s="198"/>
      <c r="D3454" s="1"/>
      <c r="E3454" s="1"/>
      <c r="F3454" s="187"/>
      <c r="G3454" s="187"/>
      <c r="H3454" s="80" t="str">
        <f>IF(ISERROR(IF(ISERROR(VLOOKUP((LEFT(D3454,2)),'Fed. Agency Identifier Table'!A$2:C$63,3,FALSE)),(VLOOKUP((LEFT(D3454,1)),'Fed. Agency Identifier Table'!A$2:C$63,3,FALSE)),(VLOOKUP((LEFT(D3454,2)),'Fed. Agency Identifier Table'!A$2:C$63,3,FALSE)))),"",(IF(ISERROR(VLOOKUP((LEFT(D3454,2)),'Fed. Agency Identifier Table'!A$2:C$63,3,FALSE)),(VLOOKUP((LEFT(D3454,1)),'Fed. Agency Identifier Table'!A$2:C$63,3,FALSE)),(VLOOKUP((LEFT(D3454,2)),'Fed. Agency Identifier Table'!A$2:C$63,3,FALSE)))))</f>
        <v/>
      </c>
      <c r="I3454" s="150" t="str">
        <f>IF(ISNUMBER(SEARCH("*.unk*",D3454)),"Other Federal Awards",IF(ISERROR(VLOOKUP(D3454,'CFDA Program Titles Table'!A$2:C$2607,3,FALSE)),"",VLOOKUP(D3454,'CFDA Program Titles Table'!A$2:C$2607,3,FALSE)))</f>
        <v/>
      </c>
      <c r="J3454" s="70"/>
      <c r="K3454" s="70"/>
      <c r="L3454" s="2"/>
      <c r="M3454" s="10"/>
      <c r="N3454" s="10"/>
      <c r="S3454" s="106" t="str">
        <f>IFERROR(IF(J3454="Y", "Research And Development Programs Cluster:", VLOOKUP(D3454,'Cluster Info'!$A$2:$B$113,2,FALSE)), "Non Cluster:")</f>
        <v>Non Cluster:</v>
      </c>
      <c r="T3454" s="106">
        <f t="shared" si="265"/>
        <v>0</v>
      </c>
      <c r="U3454" s="106">
        <f t="shared" si="267"/>
        <v>0</v>
      </c>
      <c r="V3454" s="106">
        <f t="shared" si="268"/>
        <v>0</v>
      </c>
      <c r="W3454" s="119">
        <f t="shared" si="266"/>
        <v>0</v>
      </c>
      <c r="X3454" s="106">
        <f t="shared" si="269"/>
        <v>0</v>
      </c>
    </row>
    <row r="3455" spans="1:24" ht="14">
      <c r="A3455" s="198"/>
      <c r="D3455" s="1"/>
      <c r="E3455" s="1"/>
      <c r="F3455" s="187"/>
      <c r="G3455" s="187"/>
      <c r="H3455" s="80" t="str">
        <f>IF(ISERROR(IF(ISERROR(VLOOKUP((LEFT(D3455,2)),'Fed. Agency Identifier Table'!A$2:C$63,3,FALSE)),(VLOOKUP((LEFT(D3455,1)),'Fed. Agency Identifier Table'!A$2:C$63,3,FALSE)),(VLOOKUP((LEFT(D3455,2)),'Fed. Agency Identifier Table'!A$2:C$63,3,FALSE)))),"",(IF(ISERROR(VLOOKUP((LEFT(D3455,2)),'Fed. Agency Identifier Table'!A$2:C$63,3,FALSE)),(VLOOKUP((LEFT(D3455,1)),'Fed. Agency Identifier Table'!A$2:C$63,3,FALSE)),(VLOOKUP((LEFT(D3455,2)),'Fed. Agency Identifier Table'!A$2:C$63,3,FALSE)))))</f>
        <v/>
      </c>
      <c r="I3455" s="150" t="str">
        <f>IF(ISNUMBER(SEARCH("*.unk*",D3455)),"Other Federal Awards",IF(ISERROR(VLOOKUP(D3455,'CFDA Program Titles Table'!A$2:C$2607,3,FALSE)),"",VLOOKUP(D3455,'CFDA Program Titles Table'!A$2:C$2607,3,FALSE)))</f>
        <v/>
      </c>
      <c r="J3455" s="70"/>
      <c r="K3455" s="70"/>
      <c r="L3455" s="2"/>
      <c r="M3455" s="10"/>
      <c r="N3455" s="10"/>
      <c r="S3455" s="106" t="str">
        <f>IFERROR(IF(J3455="Y", "Research And Development Programs Cluster:", VLOOKUP(D3455,'Cluster Info'!$A$2:$B$113,2,FALSE)), "Non Cluster:")</f>
        <v>Non Cluster:</v>
      </c>
      <c r="T3455" s="106">
        <f t="shared" si="265"/>
        <v>0</v>
      </c>
      <c r="U3455" s="106">
        <f t="shared" si="267"/>
        <v>0</v>
      </c>
      <c r="V3455" s="106">
        <f t="shared" si="268"/>
        <v>0</v>
      </c>
      <c r="W3455" s="119">
        <f t="shared" si="266"/>
        <v>0</v>
      </c>
      <c r="X3455" s="106">
        <f t="shared" si="269"/>
        <v>0</v>
      </c>
    </row>
    <row r="3456" spans="1:24" ht="14">
      <c r="A3456" s="198"/>
      <c r="D3456" s="1"/>
      <c r="E3456" s="1"/>
      <c r="F3456" s="187"/>
      <c r="G3456" s="187"/>
      <c r="H3456" s="80" t="str">
        <f>IF(ISERROR(IF(ISERROR(VLOOKUP((LEFT(D3456,2)),'Fed. Agency Identifier Table'!A$2:C$63,3,FALSE)),(VLOOKUP((LEFT(D3456,1)),'Fed. Agency Identifier Table'!A$2:C$63,3,FALSE)),(VLOOKUP((LEFT(D3456,2)),'Fed. Agency Identifier Table'!A$2:C$63,3,FALSE)))),"",(IF(ISERROR(VLOOKUP((LEFT(D3456,2)),'Fed. Agency Identifier Table'!A$2:C$63,3,FALSE)),(VLOOKUP((LEFT(D3456,1)),'Fed. Agency Identifier Table'!A$2:C$63,3,FALSE)),(VLOOKUP((LEFT(D3456,2)),'Fed. Agency Identifier Table'!A$2:C$63,3,FALSE)))))</f>
        <v/>
      </c>
      <c r="I3456" s="150" t="str">
        <f>IF(ISNUMBER(SEARCH("*.unk*",D3456)),"Other Federal Awards",IF(ISERROR(VLOOKUP(D3456,'CFDA Program Titles Table'!A$2:C$2607,3,FALSE)),"",VLOOKUP(D3456,'CFDA Program Titles Table'!A$2:C$2607,3,FALSE)))</f>
        <v/>
      </c>
      <c r="J3456" s="70"/>
      <c r="K3456" s="70"/>
      <c r="L3456" s="2"/>
      <c r="M3456" s="10"/>
      <c r="N3456" s="10"/>
      <c r="S3456" s="106" t="str">
        <f>IFERROR(IF(J3456="Y", "Research And Development Programs Cluster:", VLOOKUP(D3456,'Cluster Info'!$A$2:$B$113,2,FALSE)), "Non Cluster:")</f>
        <v>Non Cluster:</v>
      </c>
      <c r="T3456" s="106">
        <f t="shared" si="265"/>
        <v>0</v>
      </c>
      <c r="U3456" s="106">
        <f t="shared" si="267"/>
        <v>0</v>
      </c>
      <c r="V3456" s="106">
        <f t="shared" si="268"/>
        <v>0</v>
      </c>
      <c r="W3456" s="119">
        <f t="shared" si="266"/>
        <v>0</v>
      </c>
      <c r="X3456" s="106">
        <f t="shared" si="269"/>
        <v>0</v>
      </c>
    </row>
    <row r="3457" spans="1:24" ht="14">
      <c r="A3457" s="198"/>
      <c r="D3457" s="1"/>
      <c r="E3457" s="1"/>
      <c r="F3457" s="187"/>
      <c r="G3457" s="187"/>
      <c r="H3457" s="80" t="str">
        <f>IF(ISERROR(IF(ISERROR(VLOOKUP((LEFT(D3457,2)),'Fed. Agency Identifier Table'!A$2:C$63,3,FALSE)),(VLOOKUP((LEFT(D3457,1)),'Fed. Agency Identifier Table'!A$2:C$63,3,FALSE)),(VLOOKUP((LEFT(D3457,2)),'Fed. Agency Identifier Table'!A$2:C$63,3,FALSE)))),"",(IF(ISERROR(VLOOKUP((LEFT(D3457,2)),'Fed. Agency Identifier Table'!A$2:C$63,3,FALSE)),(VLOOKUP((LEFT(D3457,1)),'Fed. Agency Identifier Table'!A$2:C$63,3,FALSE)),(VLOOKUP((LEFT(D3457,2)),'Fed. Agency Identifier Table'!A$2:C$63,3,FALSE)))))</f>
        <v/>
      </c>
      <c r="I3457" s="150" t="str">
        <f>IF(ISNUMBER(SEARCH("*.unk*",D3457)),"Other Federal Awards",IF(ISERROR(VLOOKUP(D3457,'CFDA Program Titles Table'!A$2:C$2607,3,FALSE)),"",VLOOKUP(D3457,'CFDA Program Titles Table'!A$2:C$2607,3,FALSE)))</f>
        <v/>
      </c>
      <c r="J3457" s="70"/>
      <c r="K3457" s="70"/>
      <c r="L3457" s="2"/>
      <c r="M3457" s="10"/>
      <c r="N3457" s="10"/>
      <c r="S3457" s="106" t="str">
        <f>IFERROR(IF(J3457="Y", "Research And Development Programs Cluster:", VLOOKUP(D3457,'Cluster Info'!$A$2:$B$113,2,FALSE)), "Non Cluster:")</f>
        <v>Non Cluster:</v>
      </c>
      <c r="T3457" s="106">
        <f t="shared" si="265"/>
        <v>0</v>
      </c>
      <c r="U3457" s="106">
        <f t="shared" si="267"/>
        <v>0</v>
      </c>
      <c r="V3457" s="106">
        <f t="shared" si="268"/>
        <v>0</v>
      </c>
      <c r="W3457" s="119">
        <f t="shared" si="266"/>
        <v>0</v>
      </c>
      <c r="X3457" s="106">
        <f t="shared" si="269"/>
        <v>0</v>
      </c>
    </row>
    <row r="3458" spans="1:24" ht="14">
      <c r="A3458" s="198"/>
      <c r="D3458" s="1"/>
      <c r="E3458" s="1"/>
      <c r="F3458" s="187"/>
      <c r="G3458" s="187"/>
      <c r="H3458" s="80" t="str">
        <f>IF(ISERROR(IF(ISERROR(VLOOKUP((LEFT(D3458,2)),'Fed. Agency Identifier Table'!A$2:C$63,3,FALSE)),(VLOOKUP((LEFT(D3458,1)),'Fed. Agency Identifier Table'!A$2:C$63,3,FALSE)),(VLOOKUP((LEFT(D3458,2)),'Fed. Agency Identifier Table'!A$2:C$63,3,FALSE)))),"",(IF(ISERROR(VLOOKUP((LEFT(D3458,2)),'Fed. Agency Identifier Table'!A$2:C$63,3,FALSE)),(VLOOKUP((LEFT(D3458,1)),'Fed. Agency Identifier Table'!A$2:C$63,3,FALSE)),(VLOOKUP((LEFT(D3458,2)),'Fed. Agency Identifier Table'!A$2:C$63,3,FALSE)))))</f>
        <v/>
      </c>
      <c r="I3458" s="150" t="str">
        <f>IF(ISNUMBER(SEARCH("*.unk*",D3458)),"Other Federal Awards",IF(ISERROR(VLOOKUP(D3458,'CFDA Program Titles Table'!A$2:C$2607,3,FALSE)),"",VLOOKUP(D3458,'CFDA Program Titles Table'!A$2:C$2607,3,FALSE)))</f>
        <v/>
      </c>
      <c r="J3458" s="70"/>
      <c r="K3458" s="70"/>
      <c r="L3458" s="2"/>
      <c r="M3458" s="10"/>
      <c r="N3458" s="10"/>
      <c r="S3458" s="106" t="str">
        <f>IFERROR(IF(J3458="Y", "Research And Development Programs Cluster:", VLOOKUP(D3458,'Cluster Info'!$A$2:$B$113,2,FALSE)), "Non Cluster:")</f>
        <v>Non Cluster:</v>
      </c>
      <c r="T3458" s="106">
        <f t="shared" ref="T3458:T3521" si="270">IF(E3458="Y","ARRA - "&amp;N3458, N3458)</f>
        <v>0</v>
      </c>
      <c r="U3458" s="106">
        <f t="shared" si="267"/>
        <v>0</v>
      </c>
      <c r="V3458" s="106">
        <f t="shared" si="268"/>
        <v>0</v>
      </c>
      <c r="W3458" s="119">
        <f t="shared" ref="W3458:W3521" si="271">IF(AND(J3458="Y",I3458="Other Federal Awards"),(LEFT(D3458,2)&amp;".RD"),D3458)</f>
        <v>0</v>
      </c>
      <c r="X3458" s="106">
        <f t="shared" si="269"/>
        <v>0</v>
      </c>
    </row>
    <row r="3459" spans="1:24" ht="14">
      <c r="A3459" s="198"/>
      <c r="D3459" s="1"/>
      <c r="E3459" s="1"/>
      <c r="F3459" s="187"/>
      <c r="G3459" s="187"/>
      <c r="H3459" s="80" t="str">
        <f>IF(ISERROR(IF(ISERROR(VLOOKUP((LEFT(D3459,2)),'Fed. Agency Identifier Table'!A$2:C$63,3,FALSE)),(VLOOKUP((LEFT(D3459,1)),'Fed. Agency Identifier Table'!A$2:C$63,3,FALSE)),(VLOOKUP((LEFT(D3459,2)),'Fed. Agency Identifier Table'!A$2:C$63,3,FALSE)))),"",(IF(ISERROR(VLOOKUP((LEFT(D3459,2)),'Fed. Agency Identifier Table'!A$2:C$63,3,FALSE)),(VLOOKUP((LEFT(D3459,1)),'Fed. Agency Identifier Table'!A$2:C$63,3,FALSE)),(VLOOKUP((LEFT(D3459,2)),'Fed. Agency Identifier Table'!A$2:C$63,3,FALSE)))))</f>
        <v/>
      </c>
      <c r="I3459" s="150" t="str">
        <f>IF(ISNUMBER(SEARCH("*.unk*",D3459)),"Other Federal Awards",IF(ISERROR(VLOOKUP(D3459,'CFDA Program Titles Table'!A$2:C$2607,3,FALSE)),"",VLOOKUP(D3459,'CFDA Program Titles Table'!A$2:C$2607,3,FALSE)))</f>
        <v/>
      </c>
      <c r="J3459" s="70"/>
      <c r="K3459" s="70"/>
      <c r="L3459" s="2"/>
      <c r="M3459" s="10"/>
      <c r="N3459" s="10"/>
      <c r="S3459" s="106" t="str">
        <f>IFERROR(IF(J3459="Y", "Research And Development Programs Cluster:", VLOOKUP(D3459,'Cluster Info'!$A$2:$B$113,2,FALSE)), "Non Cluster:")</f>
        <v>Non Cluster:</v>
      </c>
      <c r="T3459" s="106">
        <f t="shared" si="270"/>
        <v>0</v>
      </c>
      <c r="U3459" s="106">
        <f t="shared" ref="U3459:U3522" si="272">IF(F3459="Y","COVID-19 - "&amp;N3459, N3459)</f>
        <v>0</v>
      </c>
      <c r="V3459" s="106">
        <f t="shared" ref="V3459:V3522" si="273">IF(G3459="Y","ARP - "&amp;N3459, N3459)</f>
        <v>0</v>
      </c>
      <c r="W3459" s="119">
        <f t="shared" si="271"/>
        <v>0</v>
      </c>
      <c r="X3459" s="106">
        <f t="shared" ref="X3459:X3522" si="274">O3459-P3459</f>
        <v>0</v>
      </c>
    </row>
    <row r="3460" spans="1:24" ht="14">
      <c r="A3460" s="198"/>
      <c r="D3460" s="1"/>
      <c r="E3460" s="1"/>
      <c r="F3460" s="187"/>
      <c r="G3460" s="187"/>
      <c r="H3460" s="80" t="str">
        <f>IF(ISERROR(IF(ISERROR(VLOOKUP((LEFT(D3460,2)),'Fed. Agency Identifier Table'!A$2:C$63,3,FALSE)),(VLOOKUP((LEFT(D3460,1)),'Fed. Agency Identifier Table'!A$2:C$63,3,FALSE)),(VLOOKUP((LEFT(D3460,2)),'Fed. Agency Identifier Table'!A$2:C$63,3,FALSE)))),"",(IF(ISERROR(VLOOKUP((LEFT(D3460,2)),'Fed. Agency Identifier Table'!A$2:C$63,3,FALSE)),(VLOOKUP((LEFT(D3460,1)),'Fed. Agency Identifier Table'!A$2:C$63,3,FALSE)),(VLOOKUP((LEFT(D3460,2)),'Fed. Agency Identifier Table'!A$2:C$63,3,FALSE)))))</f>
        <v/>
      </c>
      <c r="I3460" s="150" t="str">
        <f>IF(ISNUMBER(SEARCH("*.unk*",D3460)),"Other Federal Awards",IF(ISERROR(VLOOKUP(D3460,'CFDA Program Titles Table'!A$2:C$2607,3,FALSE)),"",VLOOKUP(D3460,'CFDA Program Titles Table'!A$2:C$2607,3,FALSE)))</f>
        <v/>
      </c>
      <c r="J3460" s="70"/>
      <c r="K3460" s="70"/>
      <c r="L3460" s="2"/>
      <c r="M3460" s="10"/>
      <c r="N3460" s="10"/>
      <c r="S3460" s="106" t="str">
        <f>IFERROR(IF(J3460="Y", "Research And Development Programs Cluster:", VLOOKUP(D3460,'Cluster Info'!$A$2:$B$113,2,FALSE)), "Non Cluster:")</f>
        <v>Non Cluster:</v>
      </c>
      <c r="T3460" s="106">
        <f t="shared" si="270"/>
        <v>0</v>
      </c>
      <c r="U3460" s="106">
        <f t="shared" si="272"/>
        <v>0</v>
      </c>
      <c r="V3460" s="106">
        <f t="shared" si="273"/>
        <v>0</v>
      </c>
      <c r="W3460" s="119">
        <f t="shared" si="271"/>
        <v>0</v>
      </c>
      <c r="X3460" s="106">
        <f t="shared" si="274"/>
        <v>0</v>
      </c>
    </row>
    <row r="3461" spans="1:24" ht="14">
      <c r="A3461" s="198"/>
      <c r="D3461" s="1"/>
      <c r="E3461" s="1"/>
      <c r="F3461" s="187"/>
      <c r="G3461" s="187"/>
      <c r="H3461" s="80" t="str">
        <f>IF(ISERROR(IF(ISERROR(VLOOKUP((LEFT(D3461,2)),'Fed. Agency Identifier Table'!A$2:C$63,3,FALSE)),(VLOOKUP((LEFT(D3461,1)),'Fed. Agency Identifier Table'!A$2:C$63,3,FALSE)),(VLOOKUP((LEFT(D3461,2)),'Fed. Agency Identifier Table'!A$2:C$63,3,FALSE)))),"",(IF(ISERROR(VLOOKUP((LEFT(D3461,2)),'Fed. Agency Identifier Table'!A$2:C$63,3,FALSE)),(VLOOKUP((LEFT(D3461,1)),'Fed. Agency Identifier Table'!A$2:C$63,3,FALSE)),(VLOOKUP((LEFT(D3461,2)),'Fed. Agency Identifier Table'!A$2:C$63,3,FALSE)))))</f>
        <v/>
      </c>
      <c r="I3461" s="150" t="str">
        <f>IF(ISNUMBER(SEARCH("*.unk*",D3461)),"Other Federal Awards",IF(ISERROR(VLOOKUP(D3461,'CFDA Program Titles Table'!A$2:C$2607,3,FALSE)),"",VLOOKUP(D3461,'CFDA Program Titles Table'!A$2:C$2607,3,FALSE)))</f>
        <v/>
      </c>
      <c r="J3461" s="70"/>
      <c r="K3461" s="70"/>
      <c r="L3461" s="2"/>
      <c r="M3461" s="10"/>
      <c r="N3461" s="10"/>
      <c r="S3461" s="106" t="str">
        <f>IFERROR(IF(J3461="Y", "Research And Development Programs Cluster:", VLOOKUP(D3461,'Cluster Info'!$A$2:$B$113,2,FALSE)), "Non Cluster:")</f>
        <v>Non Cluster:</v>
      </c>
      <c r="T3461" s="106">
        <f t="shared" si="270"/>
        <v>0</v>
      </c>
      <c r="U3461" s="106">
        <f t="shared" si="272"/>
        <v>0</v>
      </c>
      <c r="V3461" s="106">
        <f t="shared" si="273"/>
        <v>0</v>
      </c>
      <c r="W3461" s="119">
        <f t="shared" si="271"/>
        <v>0</v>
      </c>
      <c r="X3461" s="106">
        <f t="shared" si="274"/>
        <v>0</v>
      </c>
    </row>
    <row r="3462" spans="1:24" ht="14">
      <c r="A3462" s="198"/>
      <c r="D3462" s="1"/>
      <c r="E3462" s="1"/>
      <c r="F3462" s="187"/>
      <c r="G3462" s="187"/>
      <c r="H3462" s="80" t="str">
        <f>IF(ISERROR(IF(ISERROR(VLOOKUP((LEFT(D3462,2)),'Fed. Agency Identifier Table'!A$2:C$63,3,FALSE)),(VLOOKUP((LEFT(D3462,1)),'Fed. Agency Identifier Table'!A$2:C$63,3,FALSE)),(VLOOKUP((LEFT(D3462,2)),'Fed. Agency Identifier Table'!A$2:C$63,3,FALSE)))),"",(IF(ISERROR(VLOOKUP((LEFT(D3462,2)),'Fed. Agency Identifier Table'!A$2:C$63,3,FALSE)),(VLOOKUP((LEFT(D3462,1)),'Fed. Agency Identifier Table'!A$2:C$63,3,FALSE)),(VLOOKUP((LEFT(D3462,2)),'Fed. Agency Identifier Table'!A$2:C$63,3,FALSE)))))</f>
        <v/>
      </c>
      <c r="I3462" s="150" t="str">
        <f>IF(ISNUMBER(SEARCH("*.unk*",D3462)),"Other Federal Awards",IF(ISERROR(VLOOKUP(D3462,'CFDA Program Titles Table'!A$2:C$2607,3,FALSE)),"",VLOOKUP(D3462,'CFDA Program Titles Table'!A$2:C$2607,3,FALSE)))</f>
        <v/>
      </c>
      <c r="J3462" s="70"/>
      <c r="K3462" s="70"/>
      <c r="L3462" s="2"/>
      <c r="M3462" s="10"/>
      <c r="N3462" s="10"/>
      <c r="S3462" s="106" t="str">
        <f>IFERROR(IF(J3462="Y", "Research And Development Programs Cluster:", VLOOKUP(D3462,'Cluster Info'!$A$2:$B$113,2,FALSE)), "Non Cluster:")</f>
        <v>Non Cluster:</v>
      </c>
      <c r="T3462" s="106">
        <f t="shared" si="270"/>
        <v>0</v>
      </c>
      <c r="U3462" s="106">
        <f t="shared" si="272"/>
        <v>0</v>
      </c>
      <c r="V3462" s="106">
        <f t="shared" si="273"/>
        <v>0</v>
      </c>
      <c r="W3462" s="119">
        <f t="shared" si="271"/>
        <v>0</v>
      </c>
      <c r="X3462" s="106">
        <f t="shared" si="274"/>
        <v>0</v>
      </c>
    </row>
    <row r="3463" spans="1:24" ht="14">
      <c r="A3463" s="198"/>
      <c r="D3463" s="1"/>
      <c r="E3463" s="1"/>
      <c r="F3463" s="187"/>
      <c r="G3463" s="187"/>
      <c r="H3463" s="80" t="str">
        <f>IF(ISERROR(IF(ISERROR(VLOOKUP((LEFT(D3463,2)),'Fed. Agency Identifier Table'!A$2:C$63,3,FALSE)),(VLOOKUP((LEFT(D3463,1)),'Fed. Agency Identifier Table'!A$2:C$63,3,FALSE)),(VLOOKUP((LEFT(D3463,2)),'Fed. Agency Identifier Table'!A$2:C$63,3,FALSE)))),"",(IF(ISERROR(VLOOKUP((LEFT(D3463,2)),'Fed. Agency Identifier Table'!A$2:C$63,3,FALSE)),(VLOOKUP((LEFT(D3463,1)),'Fed. Agency Identifier Table'!A$2:C$63,3,FALSE)),(VLOOKUP((LEFT(D3463,2)),'Fed. Agency Identifier Table'!A$2:C$63,3,FALSE)))))</f>
        <v/>
      </c>
      <c r="I3463" s="150" t="str">
        <f>IF(ISNUMBER(SEARCH("*.unk*",D3463)),"Other Federal Awards",IF(ISERROR(VLOOKUP(D3463,'CFDA Program Titles Table'!A$2:C$2607,3,FALSE)),"",VLOOKUP(D3463,'CFDA Program Titles Table'!A$2:C$2607,3,FALSE)))</f>
        <v/>
      </c>
      <c r="J3463" s="70"/>
      <c r="K3463" s="70"/>
      <c r="L3463" s="2"/>
      <c r="M3463" s="10"/>
      <c r="N3463" s="10"/>
      <c r="S3463" s="106" t="str">
        <f>IFERROR(IF(J3463="Y", "Research And Development Programs Cluster:", VLOOKUP(D3463,'Cluster Info'!$A$2:$B$113,2,FALSE)), "Non Cluster:")</f>
        <v>Non Cluster:</v>
      </c>
      <c r="T3463" s="106">
        <f t="shared" si="270"/>
        <v>0</v>
      </c>
      <c r="U3463" s="106">
        <f t="shared" si="272"/>
        <v>0</v>
      </c>
      <c r="V3463" s="106">
        <f t="shared" si="273"/>
        <v>0</v>
      </c>
      <c r="W3463" s="119">
        <f t="shared" si="271"/>
        <v>0</v>
      </c>
      <c r="X3463" s="106">
        <f t="shared" si="274"/>
        <v>0</v>
      </c>
    </row>
    <row r="3464" spans="1:24" ht="14">
      <c r="A3464" s="198"/>
      <c r="D3464" s="1"/>
      <c r="E3464" s="1"/>
      <c r="F3464" s="187"/>
      <c r="G3464" s="187"/>
      <c r="H3464" s="80" t="str">
        <f>IF(ISERROR(IF(ISERROR(VLOOKUP((LEFT(D3464,2)),'Fed. Agency Identifier Table'!A$2:C$63,3,FALSE)),(VLOOKUP((LEFT(D3464,1)),'Fed. Agency Identifier Table'!A$2:C$63,3,FALSE)),(VLOOKUP((LEFT(D3464,2)),'Fed. Agency Identifier Table'!A$2:C$63,3,FALSE)))),"",(IF(ISERROR(VLOOKUP((LEFT(D3464,2)),'Fed. Agency Identifier Table'!A$2:C$63,3,FALSE)),(VLOOKUP((LEFT(D3464,1)),'Fed. Agency Identifier Table'!A$2:C$63,3,FALSE)),(VLOOKUP((LEFT(D3464,2)),'Fed. Agency Identifier Table'!A$2:C$63,3,FALSE)))))</f>
        <v/>
      </c>
      <c r="I3464" s="150" t="str">
        <f>IF(ISNUMBER(SEARCH("*.unk*",D3464)),"Other Federal Awards",IF(ISERROR(VLOOKUP(D3464,'CFDA Program Titles Table'!A$2:C$2607,3,FALSE)),"",VLOOKUP(D3464,'CFDA Program Titles Table'!A$2:C$2607,3,FALSE)))</f>
        <v/>
      </c>
      <c r="J3464" s="70"/>
      <c r="K3464" s="70"/>
      <c r="L3464" s="2"/>
      <c r="M3464" s="10"/>
      <c r="N3464" s="10"/>
      <c r="S3464" s="106" t="str">
        <f>IFERROR(IF(J3464="Y", "Research And Development Programs Cluster:", VLOOKUP(D3464,'Cluster Info'!$A$2:$B$113,2,FALSE)), "Non Cluster:")</f>
        <v>Non Cluster:</v>
      </c>
      <c r="T3464" s="106">
        <f t="shared" si="270"/>
        <v>0</v>
      </c>
      <c r="U3464" s="106">
        <f t="shared" si="272"/>
        <v>0</v>
      </c>
      <c r="V3464" s="106">
        <f t="shared" si="273"/>
        <v>0</v>
      </c>
      <c r="W3464" s="119">
        <f t="shared" si="271"/>
        <v>0</v>
      </c>
      <c r="X3464" s="106">
        <f t="shared" si="274"/>
        <v>0</v>
      </c>
    </row>
    <row r="3465" spans="1:24" ht="14">
      <c r="A3465" s="198"/>
      <c r="D3465" s="1"/>
      <c r="E3465" s="1"/>
      <c r="F3465" s="187"/>
      <c r="G3465" s="187"/>
      <c r="H3465" s="80" t="str">
        <f>IF(ISERROR(IF(ISERROR(VLOOKUP((LEFT(D3465,2)),'Fed. Agency Identifier Table'!A$2:C$63,3,FALSE)),(VLOOKUP((LEFT(D3465,1)),'Fed. Agency Identifier Table'!A$2:C$63,3,FALSE)),(VLOOKUP((LEFT(D3465,2)),'Fed. Agency Identifier Table'!A$2:C$63,3,FALSE)))),"",(IF(ISERROR(VLOOKUP((LEFT(D3465,2)),'Fed. Agency Identifier Table'!A$2:C$63,3,FALSE)),(VLOOKUP((LEFT(D3465,1)),'Fed. Agency Identifier Table'!A$2:C$63,3,FALSE)),(VLOOKUP((LEFT(D3465,2)),'Fed. Agency Identifier Table'!A$2:C$63,3,FALSE)))))</f>
        <v/>
      </c>
      <c r="I3465" s="150" t="str">
        <f>IF(ISNUMBER(SEARCH("*.unk*",D3465)),"Other Federal Awards",IF(ISERROR(VLOOKUP(D3465,'CFDA Program Titles Table'!A$2:C$2607,3,FALSE)),"",VLOOKUP(D3465,'CFDA Program Titles Table'!A$2:C$2607,3,FALSE)))</f>
        <v/>
      </c>
      <c r="J3465" s="70"/>
      <c r="K3465" s="70"/>
      <c r="L3465" s="2"/>
      <c r="M3465" s="10"/>
      <c r="N3465" s="10"/>
      <c r="S3465" s="106" t="str">
        <f>IFERROR(IF(J3465="Y", "Research And Development Programs Cluster:", VLOOKUP(D3465,'Cluster Info'!$A$2:$B$113,2,FALSE)), "Non Cluster:")</f>
        <v>Non Cluster:</v>
      </c>
      <c r="T3465" s="106">
        <f t="shared" si="270"/>
        <v>0</v>
      </c>
      <c r="U3465" s="106">
        <f t="shared" si="272"/>
        <v>0</v>
      </c>
      <c r="V3465" s="106">
        <f t="shared" si="273"/>
        <v>0</v>
      </c>
      <c r="W3465" s="119">
        <f t="shared" si="271"/>
        <v>0</v>
      </c>
      <c r="X3465" s="106">
        <f t="shared" si="274"/>
        <v>0</v>
      </c>
    </row>
    <row r="3466" spans="1:24" ht="14">
      <c r="A3466" s="198"/>
      <c r="D3466" s="1"/>
      <c r="E3466" s="1"/>
      <c r="F3466" s="187"/>
      <c r="G3466" s="187"/>
      <c r="H3466" s="80" t="str">
        <f>IF(ISERROR(IF(ISERROR(VLOOKUP((LEFT(D3466,2)),'Fed. Agency Identifier Table'!A$2:C$63,3,FALSE)),(VLOOKUP((LEFT(D3466,1)),'Fed. Agency Identifier Table'!A$2:C$63,3,FALSE)),(VLOOKUP((LEFT(D3466,2)),'Fed. Agency Identifier Table'!A$2:C$63,3,FALSE)))),"",(IF(ISERROR(VLOOKUP((LEFT(D3466,2)),'Fed. Agency Identifier Table'!A$2:C$63,3,FALSE)),(VLOOKUP((LEFT(D3466,1)),'Fed. Agency Identifier Table'!A$2:C$63,3,FALSE)),(VLOOKUP((LEFT(D3466,2)),'Fed. Agency Identifier Table'!A$2:C$63,3,FALSE)))))</f>
        <v/>
      </c>
      <c r="I3466" s="150" t="str">
        <f>IF(ISNUMBER(SEARCH("*.unk*",D3466)),"Other Federal Awards",IF(ISERROR(VLOOKUP(D3466,'CFDA Program Titles Table'!A$2:C$2607,3,FALSE)),"",VLOOKUP(D3466,'CFDA Program Titles Table'!A$2:C$2607,3,FALSE)))</f>
        <v/>
      </c>
      <c r="J3466" s="70"/>
      <c r="K3466" s="70"/>
      <c r="L3466" s="2"/>
      <c r="M3466" s="10"/>
      <c r="N3466" s="10"/>
      <c r="S3466" s="106" t="str">
        <f>IFERROR(IF(J3466="Y", "Research And Development Programs Cluster:", VLOOKUP(D3466,'Cluster Info'!$A$2:$B$113,2,FALSE)), "Non Cluster:")</f>
        <v>Non Cluster:</v>
      </c>
      <c r="T3466" s="106">
        <f t="shared" si="270"/>
        <v>0</v>
      </c>
      <c r="U3466" s="106">
        <f t="shared" si="272"/>
        <v>0</v>
      </c>
      <c r="V3466" s="106">
        <f t="shared" si="273"/>
        <v>0</v>
      </c>
      <c r="W3466" s="119">
        <f t="shared" si="271"/>
        <v>0</v>
      </c>
      <c r="X3466" s="106">
        <f t="shared" si="274"/>
        <v>0</v>
      </c>
    </row>
    <row r="3467" spans="1:24" ht="14">
      <c r="A3467" s="198"/>
      <c r="D3467" s="1"/>
      <c r="E3467" s="1"/>
      <c r="F3467" s="187"/>
      <c r="G3467" s="187"/>
      <c r="H3467" s="80" t="str">
        <f>IF(ISERROR(IF(ISERROR(VLOOKUP((LEFT(D3467,2)),'Fed. Agency Identifier Table'!A$2:C$63,3,FALSE)),(VLOOKUP((LEFT(D3467,1)),'Fed. Agency Identifier Table'!A$2:C$63,3,FALSE)),(VLOOKUP((LEFT(D3467,2)),'Fed. Agency Identifier Table'!A$2:C$63,3,FALSE)))),"",(IF(ISERROR(VLOOKUP((LEFT(D3467,2)),'Fed. Agency Identifier Table'!A$2:C$63,3,FALSE)),(VLOOKUP((LEFT(D3467,1)),'Fed. Agency Identifier Table'!A$2:C$63,3,FALSE)),(VLOOKUP((LEFT(D3467,2)),'Fed. Agency Identifier Table'!A$2:C$63,3,FALSE)))))</f>
        <v/>
      </c>
      <c r="I3467" s="150" t="str">
        <f>IF(ISNUMBER(SEARCH("*.unk*",D3467)),"Other Federal Awards",IF(ISERROR(VLOOKUP(D3467,'CFDA Program Titles Table'!A$2:C$2607,3,FALSE)),"",VLOOKUP(D3467,'CFDA Program Titles Table'!A$2:C$2607,3,FALSE)))</f>
        <v/>
      </c>
      <c r="J3467" s="70"/>
      <c r="K3467" s="70"/>
      <c r="L3467" s="2"/>
      <c r="M3467" s="10"/>
      <c r="N3467" s="10"/>
      <c r="S3467" s="106" t="str">
        <f>IFERROR(IF(J3467="Y", "Research And Development Programs Cluster:", VLOOKUP(D3467,'Cluster Info'!$A$2:$B$113,2,FALSE)), "Non Cluster:")</f>
        <v>Non Cluster:</v>
      </c>
      <c r="T3467" s="106">
        <f t="shared" si="270"/>
        <v>0</v>
      </c>
      <c r="U3467" s="106">
        <f t="shared" si="272"/>
        <v>0</v>
      </c>
      <c r="V3467" s="106">
        <f t="shared" si="273"/>
        <v>0</v>
      </c>
      <c r="W3467" s="119">
        <f t="shared" si="271"/>
        <v>0</v>
      </c>
      <c r="X3467" s="106">
        <f t="shared" si="274"/>
        <v>0</v>
      </c>
    </row>
    <row r="3468" spans="1:24" ht="14">
      <c r="A3468" s="198"/>
      <c r="D3468" s="1"/>
      <c r="E3468" s="1"/>
      <c r="F3468" s="187"/>
      <c r="G3468" s="187"/>
      <c r="H3468" s="80" t="str">
        <f>IF(ISERROR(IF(ISERROR(VLOOKUP((LEFT(D3468,2)),'Fed. Agency Identifier Table'!A$2:C$63,3,FALSE)),(VLOOKUP((LEFT(D3468,1)),'Fed. Agency Identifier Table'!A$2:C$63,3,FALSE)),(VLOOKUP((LEFT(D3468,2)),'Fed. Agency Identifier Table'!A$2:C$63,3,FALSE)))),"",(IF(ISERROR(VLOOKUP((LEFT(D3468,2)),'Fed. Agency Identifier Table'!A$2:C$63,3,FALSE)),(VLOOKUP((LEFT(D3468,1)),'Fed. Agency Identifier Table'!A$2:C$63,3,FALSE)),(VLOOKUP((LEFT(D3468,2)),'Fed. Agency Identifier Table'!A$2:C$63,3,FALSE)))))</f>
        <v/>
      </c>
      <c r="I3468" s="150" t="str">
        <f>IF(ISNUMBER(SEARCH("*.unk*",D3468)),"Other Federal Awards",IF(ISERROR(VLOOKUP(D3468,'CFDA Program Titles Table'!A$2:C$2607,3,FALSE)),"",VLOOKUP(D3468,'CFDA Program Titles Table'!A$2:C$2607,3,FALSE)))</f>
        <v/>
      </c>
      <c r="J3468" s="70"/>
      <c r="K3468" s="70"/>
      <c r="L3468" s="2"/>
      <c r="M3468" s="10"/>
      <c r="N3468" s="10"/>
      <c r="S3468" s="106" t="str">
        <f>IFERROR(IF(J3468="Y", "Research And Development Programs Cluster:", VLOOKUP(D3468,'Cluster Info'!$A$2:$B$113,2,FALSE)), "Non Cluster:")</f>
        <v>Non Cluster:</v>
      </c>
      <c r="T3468" s="106">
        <f t="shared" si="270"/>
        <v>0</v>
      </c>
      <c r="U3468" s="106">
        <f t="shared" si="272"/>
        <v>0</v>
      </c>
      <c r="V3468" s="106">
        <f t="shared" si="273"/>
        <v>0</v>
      </c>
      <c r="W3468" s="119">
        <f t="shared" si="271"/>
        <v>0</v>
      </c>
      <c r="X3468" s="106">
        <f t="shared" si="274"/>
        <v>0</v>
      </c>
    </row>
    <row r="3469" spans="1:24" ht="14">
      <c r="A3469" s="198"/>
      <c r="D3469" s="1"/>
      <c r="E3469" s="1"/>
      <c r="F3469" s="187"/>
      <c r="G3469" s="187"/>
      <c r="H3469" s="80" t="str">
        <f>IF(ISERROR(IF(ISERROR(VLOOKUP((LEFT(D3469,2)),'Fed. Agency Identifier Table'!A$2:C$63,3,FALSE)),(VLOOKUP((LEFT(D3469,1)),'Fed. Agency Identifier Table'!A$2:C$63,3,FALSE)),(VLOOKUP((LEFT(D3469,2)),'Fed. Agency Identifier Table'!A$2:C$63,3,FALSE)))),"",(IF(ISERROR(VLOOKUP((LEFT(D3469,2)),'Fed. Agency Identifier Table'!A$2:C$63,3,FALSE)),(VLOOKUP((LEFT(D3469,1)),'Fed. Agency Identifier Table'!A$2:C$63,3,FALSE)),(VLOOKUP((LEFT(D3469,2)),'Fed. Agency Identifier Table'!A$2:C$63,3,FALSE)))))</f>
        <v/>
      </c>
      <c r="I3469" s="150" t="str">
        <f>IF(ISNUMBER(SEARCH("*.unk*",D3469)),"Other Federal Awards",IF(ISERROR(VLOOKUP(D3469,'CFDA Program Titles Table'!A$2:C$2607,3,FALSE)),"",VLOOKUP(D3469,'CFDA Program Titles Table'!A$2:C$2607,3,FALSE)))</f>
        <v/>
      </c>
      <c r="J3469" s="70"/>
      <c r="K3469" s="70"/>
      <c r="L3469" s="2"/>
      <c r="M3469" s="10"/>
      <c r="N3469" s="10"/>
      <c r="S3469" s="106" t="str">
        <f>IFERROR(IF(J3469="Y", "Research And Development Programs Cluster:", VLOOKUP(D3469,'Cluster Info'!$A$2:$B$113,2,FALSE)), "Non Cluster:")</f>
        <v>Non Cluster:</v>
      </c>
      <c r="T3469" s="106">
        <f t="shared" si="270"/>
        <v>0</v>
      </c>
      <c r="U3469" s="106">
        <f t="shared" si="272"/>
        <v>0</v>
      </c>
      <c r="V3469" s="106">
        <f t="shared" si="273"/>
        <v>0</v>
      </c>
      <c r="W3469" s="119">
        <f t="shared" si="271"/>
        <v>0</v>
      </c>
      <c r="X3469" s="106">
        <f t="shared" si="274"/>
        <v>0</v>
      </c>
    </row>
    <row r="3470" spans="1:24" ht="14">
      <c r="A3470" s="198"/>
      <c r="D3470" s="1"/>
      <c r="E3470" s="1"/>
      <c r="F3470" s="187"/>
      <c r="G3470" s="187"/>
      <c r="H3470" s="80" t="str">
        <f>IF(ISERROR(IF(ISERROR(VLOOKUP((LEFT(D3470,2)),'Fed. Agency Identifier Table'!A$2:C$63,3,FALSE)),(VLOOKUP((LEFT(D3470,1)),'Fed. Agency Identifier Table'!A$2:C$63,3,FALSE)),(VLOOKUP((LEFT(D3470,2)),'Fed. Agency Identifier Table'!A$2:C$63,3,FALSE)))),"",(IF(ISERROR(VLOOKUP((LEFT(D3470,2)),'Fed. Agency Identifier Table'!A$2:C$63,3,FALSE)),(VLOOKUP((LEFT(D3470,1)),'Fed. Agency Identifier Table'!A$2:C$63,3,FALSE)),(VLOOKUP((LEFT(D3470,2)),'Fed. Agency Identifier Table'!A$2:C$63,3,FALSE)))))</f>
        <v/>
      </c>
      <c r="I3470" s="150" t="str">
        <f>IF(ISNUMBER(SEARCH("*.unk*",D3470)),"Other Federal Awards",IF(ISERROR(VLOOKUP(D3470,'CFDA Program Titles Table'!A$2:C$2607,3,FALSE)),"",VLOOKUP(D3470,'CFDA Program Titles Table'!A$2:C$2607,3,FALSE)))</f>
        <v/>
      </c>
      <c r="J3470" s="70"/>
      <c r="K3470" s="70"/>
      <c r="L3470" s="2"/>
      <c r="M3470" s="10"/>
      <c r="N3470" s="10"/>
      <c r="S3470" s="106" t="str">
        <f>IFERROR(IF(J3470="Y", "Research And Development Programs Cluster:", VLOOKUP(D3470,'Cluster Info'!$A$2:$B$113,2,FALSE)), "Non Cluster:")</f>
        <v>Non Cluster:</v>
      </c>
      <c r="T3470" s="106">
        <f t="shared" si="270"/>
        <v>0</v>
      </c>
      <c r="U3470" s="106">
        <f t="shared" si="272"/>
        <v>0</v>
      </c>
      <c r="V3470" s="106">
        <f t="shared" si="273"/>
        <v>0</v>
      </c>
      <c r="W3470" s="119">
        <f t="shared" si="271"/>
        <v>0</v>
      </c>
      <c r="X3470" s="106">
        <f t="shared" si="274"/>
        <v>0</v>
      </c>
    </row>
    <row r="3471" spans="1:24" ht="14">
      <c r="A3471" s="198"/>
      <c r="D3471" s="1"/>
      <c r="E3471" s="1"/>
      <c r="F3471" s="187"/>
      <c r="G3471" s="187"/>
      <c r="H3471" s="80" t="str">
        <f>IF(ISERROR(IF(ISERROR(VLOOKUP((LEFT(D3471,2)),'Fed. Agency Identifier Table'!A$2:C$63,3,FALSE)),(VLOOKUP((LEFT(D3471,1)),'Fed. Agency Identifier Table'!A$2:C$63,3,FALSE)),(VLOOKUP((LEFT(D3471,2)),'Fed. Agency Identifier Table'!A$2:C$63,3,FALSE)))),"",(IF(ISERROR(VLOOKUP((LEFT(D3471,2)),'Fed. Agency Identifier Table'!A$2:C$63,3,FALSE)),(VLOOKUP((LEFT(D3471,1)),'Fed. Agency Identifier Table'!A$2:C$63,3,FALSE)),(VLOOKUP((LEFT(D3471,2)),'Fed. Agency Identifier Table'!A$2:C$63,3,FALSE)))))</f>
        <v/>
      </c>
      <c r="I3471" s="150" t="str">
        <f>IF(ISNUMBER(SEARCH("*.unk*",D3471)),"Other Federal Awards",IF(ISERROR(VLOOKUP(D3471,'CFDA Program Titles Table'!A$2:C$2607,3,FALSE)),"",VLOOKUP(D3471,'CFDA Program Titles Table'!A$2:C$2607,3,FALSE)))</f>
        <v/>
      </c>
      <c r="J3471" s="70"/>
      <c r="K3471" s="70"/>
      <c r="L3471" s="2"/>
      <c r="M3471" s="10"/>
      <c r="N3471" s="10"/>
      <c r="S3471" s="106" t="str">
        <f>IFERROR(IF(J3471="Y", "Research And Development Programs Cluster:", VLOOKUP(D3471,'Cluster Info'!$A$2:$B$113,2,FALSE)), "Non Cluster:")</f>
        <v>Non Cluster:</v>
      </c>
      <c r="T3471" s="106">
        <f t="shared" si="270"/>
        <v>0</v>
      </c>
      <c r="U3471" s="106">
        <f t="shared" si="272"/>
        <v>0</v>
      </c>
      <c r="V3471" s="106">
        <f t="shared" si="273"/>
        <v>0</v>
      </c>
      <c r="W3471" s="119">
        <f t="shared" si="271"/>
        <v>0</v>
      </c>
      <c r="X3471" s="106">
        <f t="shared" si="274"/>
        <v>0</v>
      </c>
    </row>
    <row r="3472" spans="1:24" ht="14">
      <c r="A3472" s="198"/>
      <c r="D3472" s="1"/>
      <c r="E3472" s="1"/>
      <c r="F3472" s="187"/>
      <c r="G3472" s="187"/>
      <c r="H3472" s="80" t="str">
        <f>IF(ISERROR(IF(ISERROR(VLOOKUP((LEFT(D3472,2)),'Fed. Agency Identifier Table'!A$2:C$63,3,FALSE)),(VLOOKUP((LEFT(D3472,1)),'Fed. Agency Identifier Table'!A$2:C$63,3,FALSE)),(VLOOKUP((LEFT(D3472,2)),'Fed. Agency Identifier Table'!A$2:C$63,3,FALSE)))),"",(IF(ISERROR(VLOOKUP((LEFT(D3472,2)),'Fed. Agency Identifier Table'!A$2:C$63,3,FALSE)),(VLOOKUP((LEFT(D3472,1)),'Fed. Agency Identifier Table'!A$2:C$63,3,FALSE)),(VLOOKUP((LEFT(D3472,2)),'Fed. Agency Identifier Table'!A$2:C$63,3,FALSE)))))</f>
        <v/>
      </c>
      <c r="I3472" s="150" t="str">
        <f>IF(ISNUMBER(SEARCH("*.unk*",D3472)),"Other Federal Awards",IF(ISERROR(VLOOKUP(D3472,'CFDA Program Titles Table'!A$2:C$2607,3,FALSE)),"",VLOOKUP(D3472,'CFDA Program Titles Table'!A$2:C$2607,3,FALSE)))</f>
        <v/>
      </c>
      <c r="J3472" s="70"/>
      <c r="K3472" s="70"/>
      <c r="L3472" s="2"/>
      <c r="M3472" s="10"/>
      <c r="N3472" s="10"/>
      <c r="S3472" s="106" t="str">
        <f>IFERROR(IF(J3472="Y", "Research And Development Programs Cluster:", VLOOKUP(D3472,'Cluster Info'!$A$2:$B$113,2,FALSE)), "Non Cluster:")</f>
        <v>Non Cluster:</v>
      </c>
      <c r="T3472" s="106">
        <f t="shared" si="270"/>
        <v>0</v>
      </c>
      <c r="U3472" s="106">
        <f t="shared" si="272"/>
        <v>0</v>
      </c>
      <c r="V3472" s="106">
        <f t="shared" si="273"/>
        <v>0</v>
      </c>
      <c r="W3472" s="119">
        <f t="shared" si="271"/>
        <v>0</v>
      </c>
      <c r="X3472" s="106">
        <f t="shared" si="274"/>
        <v>0</v>
      </c>
    </row>
    <row r="3473" spans="1:24" ht="14">
      <c r="A3473" s="198"/>
      <c r="D3473" s="1"/>
      <c r="E3473" s="1"/>
      <c r="F3473" s="187"/>
      <c r="G3473" s="187"/>
      <c r="H3473" s="80" t="str">
        <f>IF(ISERROR(IF(ISERROR(VLOOKUP((LEFT(D3473,2)),'Fed. Agency Identifier Table'!A$2:C$63,3,FALSE)),(VLOOKUP((LEFT(D3473,1)),'Fed. Agency Identifier Table'!A$2:C$63,3,FALSE)),(VLOOKUP((LEFT(D3473,2)),'Fed. Agency Identifier Table'!A$2:C$63,3,FALSE)))),"",(IF(ISERROR(VLOOKUP((LEFT(D3473,2)),'Fed. Agency Identifier Table'!A$2:C$63,3,FALSE)),(VLOOKUP((LEFT(D3473,1)),'Fed. Agency Identifier Table'!A$2:C$63,3,FALSE)),(VLOOKUP((LEFT(D3473,2)),'Fed. Agency Identifier Table'!A$2:C$63,3,FALSE)))))</f>
        <v/>
      </c>
      <c r="I3473" s="150" t="str">
        <f>IF(ISNUMBER(SEARCH("*.unk*",D3473)),"Other Federal Awards",IF(ISERROR(VLOOKUP(D3473,'CFDA Program Titles Table'!A$2:C$2607,3,FALSE)),"",VLOOKUP(D3473,'CFDA Program Titles Table'!A$2:C$2607,3,FALSE)))</f>
        <v/>
      </c>
      <c r="J3473" s="70"/>
      <c r="K3473" s="70"/>
      <c r="L3473" s="2"/>
      <c r="M3473" s="10"/>
      <c r="N3473" s="10"/>
      <c r="S3473" s="106" t="str">
        <f>IFERROR(IF(J3473="Y", "Research And Development Programs Cluster:", VLOOKUP(D3473,'Cluster Info'!$A$2:$B$113,2,FALSE)), "Non Cluster:")</f>
        <v>Non Cluster:</v>
      </c>
      <c r="T3473" s="106">
        <f t="shared" si="270"/>
        <v>0</v>
      </c>
      <c r="U3473" s="106">
        <f t="shared" si="272"/>
        <v>0</v>
      </c>
      <c r="V3473" s="106">
        <f t="shared" si="273"/>
        <v>0</v>
      </c>
      <c r="W3473" s="119">
        <f t="shared" si="271"/>
        <v>0</v>
      </c>
      <c r="X3473" s="106">
        <f t="shared" si="274"/>
        <v>0</v>
      </c>
    </row>
    <row r="3474" spans="1:24" ht="14">
      <c r="A3474" s="198"/>
      <c r="D3474" s="1"/>
      <c r="E3474" s="1"/>
      <c r="F3474" s="187"/>
      <c r="G3474" s="187"/>
      <c r="H3474" s="80" t="str">
        <f>IF(ISERROR(IF(ISERROR(VLOOKUP((LEFT(D3474,2)),'Fed. Agency Identifier Table'!A$2:C$63,3,FALSE)),(VLOOKUP((LEFT(D3474,1)),'Fed. Agency Identifier Table'!A$2:C$63,3,FALSE)),(VLOOKUP((LEFT(D3474,2)),'Fed. Agency Identifier Table'!A$2:C$63,3,FALSE)))),"",(IF(ISERROR(VLOOKUP((LEFT(D3474,2)),'Fed. Agency Identifier Table'!A$2:C$63,3,FALSE)),(VLOOKUP((LEFT(D3474,1)),'Fed. Agency Identifier Table'!A$2:C$63,3,FALSE)),(VLOOKUP((LEFT(D3474,2)),'Fed. Agency Identifier Table'!A$2:C$63,3,FALSE)))))</f>
        <v/>
      </c>
      <c r="I3474" s="150" t="str">
        <f>IF(ISNUMBER(SEARCH("*.unk*",D3474)),"Other Federal Awards",IF(ISERROR(VLOOKUP(D3474,'CFDA Program Titles Table'!A$2:C$2607,3,FALSE)),"",VLOOKUP(D3474,'CFDA Program Titles Table'!A$2:C$2607,3,FALSE)))</f>
        <v/>
      </c>
      <c r="J3474" s="70"/>
      <c r="K3474" s="70"/>
      <c r="L3474" s="2"/>
      <c r="M3474" s="10"/>
      <c r="N3474" s="10"/>
      <c r="S3474" s="106" t="str">
        <f>IFERROR(IF(J3474="Y", "Research And Development Programs Cluster:", VLOOKUP(D3474,'Cluster Info'!$A$2:$B$113,2,FALSE)), "Non Cluster:")</f>
        <v>Non Cluster:</v>
      </c>
      <c r="T3474" s="106">
        <f t="shared" si="270"/>
        <v>0</v>
      </c>
      <c r="U3474" s="106">
        <f t="shared" si="272"/>
        <v>0</v>
      </c>
      <c r="V3474" s="106">
        <f t="shared" si="273"/>
        <v>0</v>
      </c>
      <c r="W3474" s="119">
        <f t="shared" si="271"/>
        <v>0</v>
      </c>
      <c r="X3474" s="106">
        <f t="shared" si="274"/>
        <v>0</v>
      </c>
    </row>
    <row r="3475" spans="1:24" ht="14">
      <c r="A3475" s="198"/>
      <c r="D3475" s="1"/>
      <c r="E3475" s="1"/>
      <c r="F3475" s="187"/>
      <c r="G3475" s="187"/>
      <c r="H3475" s="80" t="str">
        <f>IF(ISERROR(IF(ISERROR(VLOOKUP((LEFT(D3475,2)),'Fed. Agency Identifier Table'!A$2:C$63,3,FALSE)),(VLOOKUP((LEFT(D3475,1)),'Fed. Agency Identifier Table'!A$2:C$63,3,FALSE)),(VLOOKUP((LEFT(D3475,2)),'Fed. Agency Identifier Table'!A$2:C$63,3,FALSE)))),"",(IF(ISERROR(VLOOKUP((LEFT(D3475,2)),'Fed. Agency Identifier Table'!A$2:C$63,3,FALSE)),(VLOOKUP((LEFT(D3475,1)),'Fed. Agency Identifier Table'!A$2:C$63,3,FALSE)),(VLOOKUP((LEFT(D3475,2)),'Fed. Agency Identifier Table'!A$2:C$63,3,FALSE)))))</f>
        <v/>
      </c>
      <c r="I3475" s="150" t="str">
        <f>IF(ISNUMBER(SEARCH("*.unk*",D3475)),"Other Federal Awards",IF(ISERROR(VLOOKUP(D3475,'CFDA Program Titles Table'!A$2:C$2607,3,FALSE)),"",VLOOKUP(D3475,'CFDA Program Titles Table'!A$2:C$2607,3,FALSE)))</f>
        <v/>
      </c>
      <c r="J3475" s="70"/>
      <c r="K3475" s="70"/>
      <c r="L3475" s="2"/>
      <c r="M3475" s="10"/>
      <c r="N3475" s="10"/>
      <c r="S3475" s="106" t="str">
        <f>IFERROR(IF(J3475="Y", "Research And Development Programs Cluster:", VLOOKUP(D3475,'Cluster Info'!$A$2:$B$113,2,FALSE)), "Non Cluster:")</f>
        <v>Non Cluster:</v>
      </c>
      <c r="T3475" s="106">
        <f t="shared" si="270"/>
        <v>0</v>
      </c>
      <c r="U3475" s="106">
        <f t="shared" si="272"/>
        <v>0</v>
      </c>
      <c r="V3475" s="106">
        <f t="shared" si="273"/>
        <v>0</v>
      </c>
      <c r="W3475" s="119">
        <f t="shared" si="271"/>
        <v>0</v>
      </c>
      <c r="X3475" s="106">
        <f t="shared" si="274"/>
        <v>0</v>
      </c>
    </row>
    <row r="3476" spans="1:24" ht="14">
      <c r="A3476" s="198"/>
      <c r="D3476" s="1"/>
      <c r="E3476" s="1"/>
      <c r="F3476" s="187"/>
      <c r="G3476" s="187"/>
      <c r="H3476" s="80" t="str">
        <f>IF(ISERROR(IF(ISERROR(VLOOKUP((LEFT(D3476,2)),'Fed. Agency Identifier Table'!A$2:C$63,3,FALSE)),(VLOOKUP((LEFT(D3476,1)),'Fed. Agency Identifier Table'!A$2:C$63,3,FALSE)),(VLOOKUP((LEFT(D3476,2)),'Fed. Agency Identifier Table'!A$2:C$63,3,FALSE)))),"",(IF(ISERROR(VLOOKUP((LEFT(D3476,2)),'Fed. Agency Identifier Table'!A$2:C$63,3,FALSE)),(VLOOKUP((LEFT(D3476,1)),'Fed. Agency Identifier Table'!A$2:C$63,3,FALSE)),(VLOOKUP((LEFT(D3476,2)),'Fed. Agency Identifier Table'!A$2:C$63,3,FALSE)))))</f>
        <v/>
      </c>
      <c r="I3476" s="150" t="str">
        <f>IF(ISNUMBER(SEARCH("*.unk*",D3476)),"Other Federal Awards",IF(ISERROR(VLOOKUP(D3476,'CFDA Program Titles Table'!A$2:C$2607,3,FALSE)),"",VLOOKUP(D3476,'CFDA Program Titles Table'!A$2:C$2607,3,FALSE)))</f>
        <v/>
      </c>
      <c r="J3476" s="70"/>
      <c r="K3476" s="70"/>
      <c r="L3476" s="2"/>
      <c r="M3476" s="10"/>
      <c r="N3476" s="10"/>
      <c r="S3476" s="106" t="str">
        <f>IFERROR(IF(J3476="Y", "Research And Development Programs Cluster:", VLOOKUP(D3476,'Cluster Info'!$A$2:$B$113,2,FALSE)), "Non Cluster:")</f>
        <v>Non Cluster:</v>
      </c>
      <c r="T3476" s="106">
        <f t="shared" si="270"/>
        <v>0</v>
      </c>
      <c r="U3476" s="106">
        <f t="shared" si="272"/>
        <v>0</v>
      </c>
      <c r="V3476" s="106">
        <f t="shared" si="273"/>
        <v>0</v>
      </c>
      <c r="W3476" s="119">
        <f t="shared" si="271"/>
        <v>0</v>
      </c>
      <c r="X3476" s="106">
        <f t="shared" si="274"/>
        <v>0</v>
      </c>
    </row>
    <row r="3477" spans="1:24" ht="14">
      <c r="A3477" s="198"/>
      <c r="D3477" s="1"/>
      <c r="E3477" s="1"/>
      <c r="F3477" s="187"/>
      <c r="G3477" s="187"/>
      <c r="H3477" s="80" t="str">
        <f>IF(ISERROR(IF(ISERROR(VLOOKUP((LEFT(D3477,2)),'Fed. Agency Identifier Table'!A$2:C$63,3,FALSE)),(VLOOKUP((LEFT(D3477,1)),'Fed. Agency Identifier Table'!A$2:C$63,3,FALSE)),(VLOOKUP((LEFT(D3477,2)),'Fed. Agency Identifier Table'!A$2:C$63,3,FALSE)))),"",(IF(ISERROR(VLOOKUP((LEFT(D3477,2)),'Fed. Agency Identifier Table'!A$2:C$63,3,FALSE)),(VLOOKUP((LEFT(D3477,1)),'Fed. Agency Identifier Table'!A$2:C$63,3,FALSE)),(VLOOKUP((LEFT(D3477,2)),'Fed. Agency Identifier Table'!A$2:C$63,3,FALSE)))))</f>
        <v/>
      </c>
      <c r="I3477" s="150" t="str">
        <f>IF(ISNUMBER(SEARCH("*.unk*",D3477)),"Other Federal Awards",IF(ISERROR(VLOOKUP(D3477,'CFDA Program Titles Table'!A$2:C$2607,3,FALSE)),"",VLOOKUP(D3477,'CFDA Program Titles Table'!A$2:C$2607,3,FALSE)))</f>
        <v/>
      </c>
      <c r="J3477" s="70"/>
      <c r="K3477" s="70"/>
      <c r="L3477" s="2"/>
      <c r="M3477" s="10"/>
      <c r="N3477" s="10"/>
      <c r="S3477" s="106" t="str">
        <f>IFERROR(IF(J3477="Y", "Research And Development Programs Cluster:", VLOOKUP(D3477,'Cluster Info'!$A$2:$B$113,2,FALSE)), "Non Cluster:")</f>
        <v>Non Cluster:</v>
      </c>
      <c r="T3477" s="106">
        <f t="shared" si="270"/>
        <v>0</v>
      </c>
      <c r="U3477" s="106">
        <f t="shared" si="272"/>
        <v>0</v>
      </c>
      <c r="V3477" s="106">
        <f t="shared" si="273"/>
        <v>0</v>
      </c>
      <c r="W3477" s="119">
        <f t="shared" si="271"/>
        <v>0</v>
      </c>
      <c r="X3477" s="106">
        <f t="shared" si="274"/>
        <v>0</v>
      </c>
    </row>
    <row r="3478" spans="1:24" ht="14">
      <c r="A3478" s="198"/>
      <c r="D3478" s="1"/>
      <c r="E3478" s="1"/>
      <c r="F3478" s="187"/>
      <c r="G3478" s="187"/>
      <c r="H3478" s="80" t="str">
        <f>IF(ISERROR(IF(ISERROR(VLOOKUP((LEFT(D3478,2)),'Fed. Agency Identifier Table'!A$2:C$63,3,FALSE)),(VLOOKUP((LEFT(D3478,1)),'Fed. Agency Identifier Table'!A$2:C$63,3,FALSE)),(VLOOKUP((LEFT(D3478,2)),'Fed. Agency Identifier Table'!A$2:C$63,3,FALSE)))),"",(IF(ISERROR(VLOOKUP((LEFT(D3478,2)),'Fed. Agency Identifier Table'!A$2:C$63,3,FALSE)),(VLOOKUP((LEFT(D3478,1)),'Fed. Agency Identifier Table'!A$2:C$63,3,FALSE)),(VLOOKUP((LEFT(D3478,2)),'Fed. Agency Identifier Table'!A$2:C$63,3,FALSE)))))</f>
        <v/>
      </c>
      <c r="I3478" s="150" t="str">
        <f>IF(ISNUMBER(SEARCH("*.unk*",D3478)),"Other Federal Awards",IF(ISERROR(VLOOKUP(D3478,'CFDA Program Titles Table'!A$2:C$2607,3,FALSE)),"",VLOOKUP(D3478,'CFDA Program Titles Table'!A$2:C$2607,3,FALSE)))</f>
        <v/>
      </c>
      <c r="J3478" s="70"/>
      <c r="K3478" s="70"/>
      <c r="L3478" s="2"/>
      <c r="M3478" s="10"/>
      <c r="N3478" s="10"/>
      <c r="S3478" s="106" t="str">
        <f>IFERROR(IF(J3478="Y", "Research And Development Programs Cluster:", VLOOKUP(D3478,'Cluster Info'!$A$2:$B$113,2,FALSE)), "Non Cluster:")</f>
        <v>Non Cluster:</v>
      </c>
      <c r="T3478" s="106">
        <f t="shared" si="270"/>
        <v>0</v>
      </c>
      <c r="U3478" s="106">
        <f t="shared" si="272"/>
        <v>0</v>
      </c>
      <c r="V3478" s="106">
        <f t="shared" si="273"/>
        <v>0</v>
      </c>
      <c r="W3478" s="119">
        <f t="shared" si="271"/>
        <v>0</v>
      </c>
      <c r="X3478" s="106">
        <f t="shared" si="274"/>
        <v>0</v>
      </c>
    </row>
    <row r="3479" spans="1:24" ht="14">
      <c r="A3479" s="198"/>
      <c r="D3479" s="1"/>
      <c r="E3479" s="1"/>
      <c r="F3479" s="187"/>
      <c r="G3479" s="187"/>
      <c r="H3479" s="80" t="str">
        <f>IF(ISERROR(IF(ISERROR(VLOOKUP((LEFT(D3479,2)),'Fed. Agency Identifier Table'!A$2:C$63,3,FALSE)),(VLOOKUP((LEFT(D3479,1)),'Fed. Agency Identifier Table'!A$2:C$63,3,FALSE)),(VLOOKUP((LEFT(D3479,2)),'Fed. Agency Identifier Table'!A$2:C$63,3,FALSE)))),"",(IF(ISERROR(VLOOKUP((LEFT(D3479,2)),'Fed. Agency Identifier Table'!A$2:C$63,3,FALSE)),(VLOOKUP((LEFT(D3479,1)),'Fed. Agency Identifier Table'!A$2:C$63,3,FALSE)),(VLOOKUP((LEFT(D3479,2)),'Fed. Agency Identifier Table'!A$2:C$63,3,FALSE)))))</f>
        <v/>
      </c>
      <c r="I3479" s="150" t="str">
        <f>IF(ISNUMBER(SEARCH("*.unk*",D3479)),"Other Federal Awards",IF(ISERROR(VLOOKUP(D3479,'CFDA Program Titles Table'!A$2:C$2607,3,FALSE)),"",VLOOKUP(D3479,'CFDA Program Titles Table'!A$2:C$2607,3,FALSE)))</f>
        <v/>
      </c>
      <c r="J3479" s="70"/>
      <c r="K3479" s="70"/>
      <c r="L3479" s="2"/>
      <c r="M3479" s="10"/>
      <c r="N3479" s="10"/>
      <c r="S3479" s="106" t="str">
        <f>IFERROR(IF(J3479="Y", "Research And Development Programs Cluster:", VLOOKUP(D3479,'Cluster Info'!$A$2:$B$113,2,FALSE)), "Non Cluster:")</f>
        <v>Non Cluster:</v>
      </c>
      <c r="T3479" s="106">
        <f t="shared" si="270"/>
        <v>0</v>
      </c>
      <c r="U3479" s="106">
        <f t="shared" si="272"/>
        <v>0</v>
      </c>
      <c r="V3479" s="106">
        <f t="shared" si="273"/>
        <v>0</v>
      </c>
      <c r="W3479" s="119">
        <f t="shared" si="271"/>
        <v>0</v>
      </c>
      <c r="X3479" s="106">
        <f t="shared" si="274"/>
        <v>0</v>
      </c>
    </row>
    <row r="3480" spans="1:24" ht="14">
      <c r="A3480" s="198"/>
      <c r="D3480" s="1"/>
      <c r="E3480" s="1"/>
      <c r="F3480" s="187"/>
      <c r="G3480" s="187"/>
      <c r="H3480" s="80" t="str">
        <f>IF(ISERROR(IF(ISERROR(VLOOKUP((LEFT(D3480,2)),'Fed. Agency Identifier Table'!A$2:C$63,3,FALSE)),(VLOOKUP((LEFT(D3480,1)),'Fed. Agency Identifier Table'!A$2:C$63,3,FALSE)),(VLOOKUP((LEFT(D3480,2)),'Fed. Agency Identifier Table'!A$2:C$63,3,FALSE)))),"",(IF(ISERROR(VLOOKUP((LEFT(D3480,2)),'Fed. Agency Identifier Table'!A$2:C$63,3,FALSE)),(VLOOKUP((LEFT(D3480,1)),'Fed. Agency Identifier Table'!A$2:C$63,3,FALSE)),(VLOOKUP((LEFT(D3480,2)),'Fed. Agency Identifier Table'!A$2:C$63,3,FALSE)))))</f>
        <v/>
      </c>
      <c r="I3480" s="150" t="str">
        <f>IF(ISNUMBER(SEARCH("*.unk*",D3480)),"Other Federal Awards",IF(ISERROR(VLOOKUP(D3480,'CFDA Program Titles Table'!A$2:C$2607,3,FALSE)),"",VLOOKUP(D3480,'CFDA Program Titles Table'!A$2:C$2607,3,FALSE)))</f>
        <v/>
      </c>
      <c r="J3480" s="70"/>
      <c r="K3480" s="70"/>
      <c r="L3480" s="2"/>
      <c r="M3480" s="10"/>
      <c r="N3480" s="10"/>
      <c r="S3480" s="106" t="str">
        <f>IFERROR(IF(J3480="Y", "Research And Development Programs Cluster:", VLOOKUP(D3480,'Cluster Info'!$A$2:$B$113,2,FALSE)), "Non Cluster:")</f>
        <v>Non Cluster:</v>
      </c>
      <c r="T3480" s="106">
        <f t="shared" si="270"/>
        <v>0</v>
      </c>
      <c r="U3480" s="106">
        <f t="shared" si="272"/>
        <v>0</v>
      </c>
      <c r="V3480" s="106">
        <f t="shared" si="273"/>
        <v>0</v>
      </c>
      <c r="W3480" s="119">
        <f t="shared" si="271"/>
        <v>0</v>
      </c>
      <c r="X3480" s="106">
        <f t="shared" si="274"/>
        <v>0</v>
      </c>
    </row>
    <row r="3481" spans="1:24" ht="14">
      <c r="A3481" s="198"/>
      <c r="D3481" s="1"/>
      <c r="E3481" s="1"/>
      <c r="F3481" s="187"/>
      <c r="G3481" s="187"/>
      <c r="H3481" s="80" t="str">
        <f>IF(ISERROR(IF(ISERROR(VLOOKUP((LEFT(D3481,2)),'Fed. Agency Identifier Table'!A$2:C$63,3,FALSE)),(VLOOKUP((LEFT(D3481,1)),'Fed. Agency Identifier Table'!A$2:C$63,3,FALSE)),(VLOOKUP((LEFT(D3481,2)),'Fed. Agency Identifier Table'!A$2:C$63,3,FALSE)))),"",(IF(ISERROR(VLOOKUP((LEFT(D3481,2)),'Fed. Agency Identifier Table'!A$2:C$63,3,FALSE)),(VLOOKUP((LEFT(D3481,1)),'Fed. Agency Identifier Table'!A$2:C$63,3,FALSE)),(VLOOKUP((LEFT(D3481,2)),'Fed. Agency Identifier Table'!A$2:C$63,3,FALSE)))))</f>
        <v/>
      </c>
      <c r="I3481" s="150" t="str">
        <f>IF(ISNUMBER(SEARCH("*.unk*",D3481)),"Other Federal Awards",IF(ISERROR(VLOOKUP(D3481,'CFDA Program Titles Table'!A$2:C$2607,3,FALSE)),"",VLOOKUP(D3481,'CFDA Program Titles Table'!A$2:C$2607,3,FALSE)))</f>
        <v/>
      </c>
      <c r="J3481" s="70"/>
      <c r="K3481" s="70"/>
      <c r="L3481" s="2"/>
      <c r="M3481" s="10"/>
      <c r="N3481" s="10"/>
      <c r="S3481" s="106" t="str">
        <f>IFERROR(IF(J3481="Y", "Research And Development Programs Cluster:", VLOOKUP(D3481,'Cluster Info'!$A$2:$B$113,2,FALSE)), "Non Cluster:")</f>
        <v>Non Cluster:</v>
      </c>
      <c r="T3481" s="106">
        <f t="shared" si="270"/>
        <v>0</v>
      </c>
      <c r="U3481" s="106">
        <f t="shared" si="272"/>
        <v>0</v>
      </c>
      <c r="V3481" s="106">
        <f t="shared" si="273"/>
        <v>0</v>
      </c>
      <c r="W3481" s="119">
        <f t="shared" si="271"/>
        <v>0</v>
      </c>
      <c r="X3481" s="106">
        <f t="shared" si="274"/>
        <v>0</v>
      </c>
    </row>
    <row r="3482" spans="1:24" ht="14">
      <c r="A3482" s="198"/>
      <c r="D3482" s="1"/>
      <c r="E3482" s="1"/>
      <c r="F3482" s="187"/>
      <c r="G3482" s="187"/>
      <c r="H3482" s="80" t="str">
        <f>IF(ISERROR(IF(ISERROR(VLOOKUP((LEFT(D3482,2)),'Fed. Agency Identifier Table'!A$2:C$63,3,FALSE)),(VLOOKUP((LEFT(D3482,1)),'Fed. Agency Identifier Table'!A$2:C$63,3,FALSE)),(VLOOKUP((LEFT(D3482,2)),'Fed. Agency Identifier Table'!A$2:C$63,3,FALSE)))),"",(IF(ISERROR(VLOOKUP((LEFT(D3482,2)),'Fed. Agency Identifier Table'!A$2:C$63,3,FALSE)),(VLOOKUP((LEFT(D3482,1)),'Fed. Agency Identifier Table'!A$2:C$63,3,FALSE)),(VLOOKUP((LEFT(D3482,2)),'Fed. Agency Identifier Table'!A$2:C$63,3,FALSE)))))</f>
        <v/>
      </c>
      <c r="I3482" s="150" t="str">
        <f>IF(ISNUMBER(SEARCH("*.unk*",D3482)),"Other Federal Awards",IF(ISERROR(VLOOKUP(D3482,'CFDA Program Titles Table'!A$2:C$2607,3,FALSE)),"",VLOOKUP(D3482,'CFDA Program Titles Table'!A$2:C$2607,3,FALSE)))</f>
        <v/>
      </c>
      <c r="J3482" s="70"/>
      <c r="K3482" s="70"/>
      <c r="L3482" s="2"/>
      <c r="M3482" s="10"/>
      <c r="N3482" s="10"/>
      <c r="S3482" s="106" t="str">
        <f>IFERROR(IF(J3482="Y", "Research And Development Programs Cluster:", VLOOKUP(D3482,'Cluster Info'!$A$2:$B$113,2,FALSE)), "Non Cluster:")</f>
        <v>Non Cluster:</v>
      </c>
      <c r="T3482" s="106">
        <f t="shared" si="270"/>
        <v>0</v>
      </c>
      <c r="U3482" s="106">
        <f t="shared" si="272"/>
        <v>0</v>
      </c>
      <c r="V3482" s="106">
        <f t="shared" si="273"/>
        <v>0</v>
      </c>
      <c r="W3482" s="119">
        <f t="shared" si="271"/>
        <v>0</v>
      </c>
      <c r="X3482" s="106">
        <f t="shared" si="274"/>
        <v>0</v>
      </c>
    </row>
    <row r="3483" spans="1:24" ht="14">
      <c r="A3483" s="198"/>
      <c r="D3483" s="1"/>
      <c r="E3483" s="1"/>
      <c r="F3483" s="187"/>
      <c r="G3483" s="187"/>
      <c r="H3483" s="80" t="str">
        <f>IF(ISERROR(IF(ISERROR(VLOOKUP((LEFT(D3483,2)),'Fed. Agency Identifier Table'!A$2:C$63,3,FALSE)),(VLOOKUP((LEFT(D3483,1)),'Fed. Agency Identifier Table'!A$2:C$63,3,FALSE)),(VLOOKUP((LEFT(D3483,2)),'Fed. Agency Identifier Table'!A$2:C$63,3,FALSE)))),"",(IF(ISERROR(VLOOKUP((LEFT(D3483,2)),'Fed. Agency Identifier Table'!A$2:C$63,3,FALSE)),(VLOOKUP((LEFT(D3483,1)),'Fed. Agency Identifier Table'!A$2:C$63,3,FALSE)),(VLOOKUP((LEFT(D3483,2)),'Fed. Agency Identifier Table'!A$2:C$63,3,FALSE)))))</f>
        <v/>
      </c>
      <c r="I3483" s="150" t="str">
        <f>IF(ISNUMBER(SEARCH("*.unk*",D3483)),"Other Federal Awards",IF(ISERROR(VLOOKUP(D3483,'CFDA Program Titles Table'!A$2:C$2607,3,FALSE)),"",VLOOKUP(D3483,'CFDA Program Titles Table'!A$2:C$2607,3,FALSE)))</f>
        <v/>
      </c>
      <c r="J3483" s="70"/>
      <c r="K3483" s="70"/>
      <c r="L3483" s="2"/>
      <c r="M3483" s="10"/>
      <c r="N3483" s="10"/>
      <c r="S3483" s="106" t="str">
        <f>IFERROR(IF(J3483="Y", "Research And Development Programs Cluster:", VLOOKUP(D3483,'Cluster Info'!$A$2:$B$113,2,FALSE)), "Non Cluster:")</f>
        <v>Non Cluster:</v>
      </c>
      <c r="T3483" s="106">
        <f t="shared" si="270"/>
        <v>0</v>
      </c>
      <c r="U3483" s="106">
        <f t="shared" si="272"/>
        <v>0</v>
      </c>
      <c r="V3483" s="106">
        <f t="shared" si="273"/>
        <v>0</v>
      </c>
      <c r="W3483" s="119">
        <f t="shared" si="271"/>
        <v>0</v>
      </c>
      <c r="X3483" s="106">
        <f t="shared" si="274"/>
        <v>0</v>
      </c>
    </row>
    <row r="3484" spans="1:24" ht="14">
      <c r="A3484" s="198"/>
      <c r="D3484" s="1"/>
      <c r="E3484" s="1"/>
      <c r="F3484" s="187"/>
      <c r="G3484" s="187"/>
      <c r="H3484" s="80" t="str">
        <f>IF(ISERROR(IF(ISERROR(VLOOKUP((LEFT(D3484,2)),'Fed. Agency Identifier Table'!A$2:C$63,3,FALSE)),(VLOOKUP((LEFT(D3484,1)),'Fed. Agency Identifier Table'!A$2:C$63,3,FALSE)),(VLOOKUP((LEFT(D3484,2)),'Fed. Agency Identifier Table'!A$2:C$63,3,FALSE)))),"",(IF(ISERROR(VLOOKUP((LEFT(D3484,2)),'Fed. Agency Identifier Table'!A$2:C$63,3,FALSE)),(VLOOKUP((LEFT(D3484,1)),'Fed. Agency Identifier Table'!A$2:C$63,3,FALSE)),(VLOOKUP((LEFT(D3484,2)),'Fed. Agency Identifier Table'!A$2:C$63,3,FALSE)))))</f>
        <v/>
      </c>
      <c r="I3484" s="150" t="str">
        <f>IF(ISNUMBER(SEARCH("*.unk*",D3484)),"Other Federal Awards",IF(ISERROR(VLOOKUP(D3484,'CFDA Program Titles Table'!A$2:C$2607,3,FALSE)),"",VLOOKUP(D3484,'CFDA Program Titles Table'!A$2:C$2607,3,FALSE)))</f>
        <v/>
      </c>
      <c r="J3484" s="70"/>
      <c r="K3484" s="70"/>
      <c r="L3484" s="2"/>
      <c r="M3484" s="10"/>
      <c r="N3484" s="10"/>
      <c r="S3484" s="106" t="str">
        <f>IFERROR(IF(J3484="Y", "Research And Development Programs Cluster:", VLOOKUP(D3484,'Cluster Info'!$A$2:$B$113,2,FALSE)), "Non Cluster:")</f>
        <v>Non Cluster:</v>
      </c>
      <c r="T3484" s="106">
        <f t="shared" si="270"/>
        <v>0</v>
      </c>
      <c r="U3484" s="106">
        <f t="shared" si="272"/>
        <v>0</v>
      </c>
      <c r="V3484" s="106">
        <f t="shared" si="273"/>
        <v>0</v>
      </c>
      <c r="W3484" s="119">
        <f t="shared" si="271"/>
        <v>0</v>
      </c>
      <c r="X3484" s="106">
        <f t="shared" si="274"/>
        <v>0</v>
      </c>
    </row>
    <row r="3485" spans="1:24" ht="14">
      <c r="A3485" s="198"/>
      <c r="D3485" s="1"/>
      <c r="E3485" s="1"/>
      <c r="F3485" s="187"/>
      <c r="G3485" s="187"/>
      <c r="H3485" s="80" t="str">
        <f>IF(ISERROR(IF(ISERROR(VLOOKUP((LEFT(D3485,2)),'Fed. Agency Identifier Table'!A$2:C$63,3,FALSE)),(VLOOKUP((LEFT(D3485,1)),'Fed. Agency Identifier Table'!A$2:C$63,3,FALSE)),(VLOOKUP((LEFT(D3485,2)),'Fed. Agency Identifier Table'!A$2:C$63,3,FALSE)))),"",(IF(ISERROR(VLOOKUP((LEFT(D3485,2)),'Fed. Agency Identifier Table'!A$2:C$63,3,FALSE)),(VLOOKUP((LEFT(D3485,1)),'Fed. Agency Identifier Table'!A$2:C$63,3,FALSE)),(VLOOKUP((LEFT(D3485,2)),'Fed. Agency Identifier Table'!A$2:C$63,3,FALSE)))))</f>
        <v/>
      </c>
      <c r="I3485" s="150" t="str">
        <f>IF(ISNUMBER(SEARCH("*.unk*",D3485)),"Other Federal Awards",IF(ISERROR(VLOOKUP(D3485,'CFDA Program Titles Table'!A$2:C$2607,3,FALSE)),"",VLOOKUP(D3485,'CFDA Program Titles Table'!A$2:C$2607,3,FALSE)))</f>
        <v/>
      </c>
      <c r="J3485" s="70"/>
      <c r="K3485" s="70"/>
      <c r="L3485" s="2"/>
      <c r="M3485" s="10"/>
      <c r="N3485" s="10"/>
      <c r="S3485" s="106" t="str">
        <f>IFERROR(IF(J3485="Y", "Research And Development Programs Cluster:", VLOOKUP(D3485,'Cluster Info'!$A$2:$B$113,2,FALSE)), "Non Cluster:")</f>
        <v>Non Cluster:</v>
      </c>
      <c r="T3485" s="106">
        <f t="shared" si="270"/>
        <v>0</v>
      </c>
      <c r="U3485" s="106">
        <f t="shared" si="272"/>
        <v>0</v>
      </c>
      <c r="V3485" s="106">
        <f t="shared" si="273"/>
        <v>0</v>
      </c>
      <c r="W3485" s="119">
        <f t="shared" si="271"/>
        <v>0</v>
      </c>
      <c r="X3485" s="106">
        <f t="shared" si="274"/>
        <v>0</v>
      </c>
    </row>
    <row r="3486" spans="1:24" ht="14">
      <c r="A3486" s="198"/>
      <c r="D3486" s="1"/>
      <c r="E3486" s="1"/>
      <c r="F3486" s="187"/>
      <c r="G3486" s="187"/>
      <c r="H3486" s="80" t="str">
        <f>IF(ISERROR(IF(ISERROR(VLOOKUP((LEFT(D3486,2)),'Fed. Agency Identifier Table'!A$2:C$63,3,FALSE)),(VLOOKUP((LEFT(D3486,1)),'Fed. Agency Identifier Table'!A$2:C$63,3,FALSE)),(VLOOKUP((LEFT(D3486,2)),'Fed. Agency Identifier Table'!A$2:C$63,3,FALSE)))),"",(IF(ISERROR(VLOOKUP((LEFT(D3486,2)),'Fed. Agency Identifier Table'!A$2:C$63,3,FALSE)),(VLOOKUP((LEFT(D3486,1)),'Fed. Agency Identifier Table'!A$2:C$63,3,FALSE)),(VLOOKUP((LEFT(D3486,2)),'Fed. Agency Identifier Table'!A$2:C$63,3,FALSE)))))</f>
        <v/>
      </c>
      <c r="I3486" s="150" t="str">
        <f>IF(ISNUMBER(SEARCH("*.unk*",D3486)),"Other Federal Awards",IF(ISERROR(VLOOKUP(D3486,'CFDA Program Titles Table'!A$2:C$2607,3,FALSE)),"",VLOOKUP(D3486,'CFDA Program Titles Table'!A$2:C$2607,3,FALSE)))</f>
        <v/>
      </c>
      <c r="J3486" s="70"/>
      <c r="K3486" s="70"/>
      <c r="L3486" s="2"/>
      <c r="M3486" s="10"/>
      <c r="N3486" s="10"/>
      <c r="S3486" s="106" t="str">
        <f>IFERROR(IF(J3486="Y", "Research And Development Programs Cluster:", VLOOKUP(D3486,'Cluster Info'!$A$2:$B$113,2,FALSE)), "Non Cluster:")</f>
        <v>Non Cluster:</v>
      </c>
      <c r="T3486" s="106">
        <f t="shared" si="270"/>
        <v>0</v>
      </c>
      <c r="U3486" s="106">
        <f t="shared" si="272"/>
        <v>0</v>
      </c>
      <c r="V3486" s="106">
        <f t="shared" si="273"/>
        <v>0</v>
      </c>
      <c r="W3486" s="119">
        <f t="shared" si="271"/>
        <v>0</v>
      </c>
      <c r="X3486" s="106">
        <f t="shared" si="274"/>
        <v>0</v>
      </c>
    </row>
    <row r="3487" spans="1:24" ht="14">
      <c r="A3487" s="198"/>
      <c r="D3487" s="1"/>
      <c r="E3487" s="1"/>
      <c r="F3487" s="187"/>
      <c r="G3487" s="187"/>
      <c r="H3487" s="80" t="str">
        <f>IF(ISERROR(IF(ISERROR(VLOOKUP((LEFT(D3487,2)),'Fed. Agency Identifier Table'!A$2:C$63,3,FALSE)),(VLOOKUP((LEFT(D3487,1)),'Fed. Agency Identifier Table'!A$2:C$63,3,FALSE)),(VLOOKUP((LEFT(D3487,2)),'Fed. Agency Identifier Table'!A$2:C$63,3,FALSE)))),"",(IF(ISERROR(VLOOKUP((LEFT(D3487,2)),'Fed. Agency Identifier Table'!A$2:C$63,3,FALSE)),(VLOOKUP((LEFT(D3487,1)),'Fed. Agency Identifier Table'!A$2:C$63,3,FALSE)),(VLOOKUP((LEFT(D3487,2)),'Fed. Agency Identifier Table'!A$2:C$63,3,FALSE)))))</f>
        <v/>
      </c>
      <c r="I3487" s="150" t="str">
        <f>IF(ISNUMBER(SEARCH("*.unk*",D3487)),"Other Federal Awards",IF(ISERROR(VLOOKUP(D3487,'CFDA Program Titles Table'!A$2:C$2607,3,FALSE)),"",VLOOKUP(D3487,'CFDA Program Titles Table'!A$2:C$2607,3,FALSE)))</f>
        <v/>
      </c>
      <c r="J3487" s="70"/>
      <c r="K3487" s="70"/>
      <c r="L3487" s="2"/>
      <c r="M3487" s="10"/>
      <c r="N3487" s="10"/>
      <c r="S3487" s="106" t="str">
        <f>IFERROR(IF(J3487="Y", "Research And Development Programs Cluster:", VLOOKUP(D3487,'Cluster Info'!$A$2:$B$113,2,FALSE)), "Non Cluster:")</f>
        <v>Non Cluster:</v>
      </c>
      <c r="T3487" s="106">
        <f t="shared" si="270"/>
        <v>0</v>
      </c>
      <c r="U3487" s="106">
        <f t="shared" si="272"/>
        <v>0</v>
      </c>
      <c r="V3487" s="106">
        <f t="shared" si="273"/>
        <v>0</v>
      </c>
      <c r="W3487" s="119">
        <f t="shared" si="271"/>
        <v>0</v>
      </c>
      <c r="X3487" s="106">
        <f t="shared" si="274"/>
        <v>0</v>
      </c>
    </row>
    <row r="3488" spans="1:24" ht="14">
      <c r="A3488" s="198"/>
      <c r="D3488" s="1"/>
      <c r="E3488" s="1"/>
      <c r="F3488" s="187"/>
      <c r="G3488" s="187"/>
      <c r="H3488" s="80" t="str">
        <f>IF(ISERROR(IF(ISERROR(VLOOKUP((LEFT(D3488,2)),'Fed. Agency Identifier Table'!A$2:C$63,3,FALSE)),(VLOOKUP((LEFT(D3488,1)),'Fed. Agency Identifier Table'!A$2:C$63,3,FALSE)),(VLOOKUP((LEFT(D3488,2)),'Fed. Agency Identifier Table'!A$2:C$63,3,FALSE)))),"",(IF(ISERROR(VLOOKUP((LEFT(D3488,2)),'Fed. Agency Identifier Table'!A$2:C$63,3,FALSE)),(VLOOKUP((LEFT(D3488,1)),'Fed. Agency Identifier Table'!A$2:C$63,3,FALSE)),(VLOOKUP((LEFT(D3488,2)),'Fed. Agency Identifier Table'!A$2:C$63,3,FALSE)))))</f>
        <v/>
      </c>
      <c r="I3488" s="150" t="str">
        <f>IF(ISNUMBER(SEARCH("*.unk*",D3488)),"Other Federal Awards",IF(ISERROR(VLOOKUP(D3488,'CFDA Program Titles Table'!A$2:C$2607,3,FALSE)),"",VLOOKUP(D3488,'CFDA Program Titles Table'!A$2:C$2607,3,FALSE)))</f>
        <v/>
      </c>
      <c r="J3488" s="70"/>
      <c r="K3488" s="70"/>
      <c r="L3488" s="2"/>
      <c r="M3488" s="10"/>
      <c r="N3488" s="10"/>
      <c r="S3488" s="106" t="str">
        <f>IFERROR(IF(J3488="Y", "Research And Development Programs Cluster:", VLOOKUP(D3488,'Cluster Info'!$A$2:$B$113,2,FALSE)), "Non Cluster:")</f>
        <v>Non Cluster:</v>
      </c>
      <c r="T3488" s="106">
        <f t="shared" si="270"/>
        <v>0</v>
      </c>
      <c r="U3488" s="106">
        <f t="shared" si="272"/>
        <v>0</v>
      </c>
      <c r="V3488" s="106">
        <f t="shared" si="273"/>
        <v>0</v>
      </c>
      <c r="W3488" s="119">
        <f t="shared" si="271"/>
        <v>0</v>
      </c>
      <c r="X3488" s="106">
        <f t="shared" si="274"/>
        <v>0</v>
      </c>
    </row>
    <row r="3489" spans="1:24" ht="14">
      <c r="A3489" s="198"/>
      <c r="D3489" s="1"/>
      <c r="E3489" s="1"/>
      <c r="F3489" s="187"/>
      <c r="G3489" s="187"/>
      <c r="H3489" s="80" t="str">
        <f>IF(ISERROR(IF(ISERROR(VLOOKUP((LEFT(D3489,2)),'Fed. Agency Identifier Table'!A$2:C$63,3,FALSE)),(VLOOKUP((LEFT(D3489,1)),'Fed. Agency Identifier Table'!A$2:C$63,3,FALSE)),(VLOOKUP((LEFT(D3489,2)),'Fed. Agency Identifier Table'!A$2:C$63,3,FALSE)))),"",(IF(ISERROR(VLOOKUP((LEFT(D3489,2)),'Fed. Agency Identifier Table'!A$2:C$63,3,FALSE)),(VLOOKUP((LEFT(D3489,1)),'Fed. Agency Identifier Table'!A$2:C$63,3,FALSE)),(VLOOKUP((LEFT(D3489,2)),'Fed. Agency Identifier Table'!A$2:C$63,3,FALSE)))))</f>
        <v/>
      </c>
      <c r="I3489" s="150" t="str">
        <f>IF(ISNUMBER(SEARCH("*.unk*",D3489)),"Other Federal Awards",IF(ISERROR(VLOOKUP(D3489,'CFDA Program Titles Table'!A$2:C$2607,3,FALSE)),"",VLOOKUP(D3489,'CFDA Program Titles Table'!A$2:C$2607,3,FALSE)))</f>
        <v/>
      </c>
      <c r="J3489" s="70"/>
      <c r="K3489" s="70"/>
      <c r="L3489" s="2"/>
      <c r="M3489" s="10"/>
      <c r="N3489" s="10"/>
      <c r="S3489" s="106" t="str">
        <f>IFERROR(IF(J3489="Y", "Research And Development Programs Cluster:", VLOOKUP(D3489,'Cluster Info'!$A$2:$B$113,2,FALSE)), "Non Cluster:")</f>
        <v>Non Cluster:</v>
      </c>
      <c r="T3489" s="106">
        <f t="shared" si="270"/>
        <v>0</v>
      </c>
      <c r="U3489" s="106">
        <f t="shared" si="272"/>
        <v>0</v>
      </c>
      <c r="V3489" s="106">
        <f t="shared" si="273"/>
        <v>0</v>
      </c>
      <c r="W3489" s="119">
        <f t="shared" si="271"/>
        <v>0</v>
      </c>
      <c r="X3489" s="106">
        <f t="shared" si="274"/>
        <v>0</v>
      </c>
    </row>
    <row r="3490" spans="1:24" ht="14">
      <c r="A3490" s="198"/>
      <c r="D3490" s="1"/>
      <c r="E3490" s="1"/>
      <c r="F3490" s="187"/>
      <c r="G3490" s="187"/>
      <c r="H3490" s="80" t="str">
        <f>IF(ISERROR(IF(ISERROR(VLOOKUP((LEFT(D3490,2)),'Fed. Agency Identifier Table'!A$2:C$63,3,FALSE)),(VLOOKUP((LEFT(D3490,1)),'Fed. Agency Identifier Table'!A$2:C$63,3,FALSE)),(VLOOKUP((LEFT(D3490,2)),'Fed. Agency Identifier Table'!A$2:C$63,3,FALSE)))),"",(IF(ISERROR(VLOOKUP((LEFT(D3490,2)),'Fed. Agency Identifier Table'!A$2:C$63,3,FALSE)),(VLOOKUP((LEFT(D3490,1)),'Fed. Agency Identifier Table'!A$2:C$63,3,FALSE)),(VLOOKUP((LEFT(D3490,2)),'Fed. Agency Identifier Table'!A$2:C$63,3,FALSE)))))</f>
        <v/>
      </c>
      <c r="I3490" s="150" t="str">
        <f>IF(ISNUMBER(SEARCH("*.unk*",D3490)),"Other Federal Awards",IF(ISERROR(VLOOKUP(D3490,'CFDA Program Titles Table'!A$2:C$2607,3,FALSE)),"",VLOOKUP(D3490,'CFDA Program Titles Table'!A$2:C$2607,3,FALSE)))</f>
        <v/>
      </c>
      <c r="J3490" s="70"/>
      <c r="K3490" s="70"/>
      <c r="L3490" s="2"/>
      <c r="M3490" s="10"/>
      <c r="N3490" s="10"/>
      <c r="S3490" s="106" t="str">
        <f>IFERROR(IF(J3490="Y", "Research And Development Programs Cluster:", VLOOKUP(D3490,'Cluster Info'!$A$2:$B$113,2,FALSE)), "Non Cluster:")</f>
        <v>Non Cluster:</v>
      </c>
      <c r="T3490" s="106">
        <f t="shared" si="270"/>
        <v>0</v>
      </c>
      <c r="U3490" s="106">
        <f t="shared" si="272"/>
        <v>0</v>
      </c>
      <c r="V3490" s="106">
        <f t="shared" si="273"/>
        <v>0</v>
      </c>
      <c r="W3490" s="119">
        <f t="shared" si="271"/>
        <v>0</v>
      </c>
      <c r="X3490" s="106">
        <f t="shared" si="274"/>
        <v>0</v>
      </c>
    </row>
    <row r="3491" spans="1:24" ht="14">
      <c r="A3491" s="198"/>
      <c r="D3491" s="1"/>
      <c r="E3491" s="1"/>
      <c r="F3491" s="187"/>
      <c r="G3491" s="187"/>
      <c r="H3491" s="80" t="str">
        <f>IF(ISERROR(IF(ISERROR(VLOOKUP((LEFT(D3491,2)),'Fed. Agency Identifier Table'!A$2:C$63,3,FALSE)),(VLOOKUP((LEFT(D3491,1)),'Fed. Agency Identifier Table'!A$2:C$63,3,FALSE)),(VLOOKUP((LEFT(D3491,2)),'Fed. Agency Identifier Table'!A$2:C$63,3,FALSE)))),"",(IF(ISERROR(VLOOKUP((LEFT(D3491,2)),'Fed. Agency Identifier Table'!A$2:C$63,3,FALSE)),(VLOOKUP((LEFT(D3491,1)),'Fed. Agency Identifier Table'!A$2:C$63,3,FALSE)),(VLOOKUP((LEFT(D3491,2)),'Fed. Agency Identifier Table'!A$2:C$63,3,FALSE)))))</f>
        <v/>
      </c>
      <c r="I3491" s="150" t="str">
        <f>IF(ISNUMBER(SEARCH("*.unk*",D3491)),"Other Federal Awards",IF(ISERROR(VLOOKUP(D3491,'CFDA Program Titles Table'!A$2:C$2607,3,FALSE)),"",VLOOKUP(D3491,'CFDA Program Titles Table'!A$2:C$2607,3,FALSE)))</f>
        <v/>
      </c>
      <c r="J3491" s="70"/>
      <c r="K3491" s="70"/>
      <c r="L3491" s="2"/>
      <c r="M3491" s="10"/>
      <c r="N3491" s="10"/>
      <c r="S3491" s="106" t="str">
        <f>IFERROR(IF(J3491="Y", "Research And Development Programs Cluster:", VLOOKUP(D3491,'Cluster Info'!$A$2:$B$113,2,FALSE)), "Non Cluster:")</f>
        <v>Non Cluster:</v>
      </c>
      <c r="T3491" s="106">
        <f t="shared" si="270"/>
        <v>0</v>
      </c>
      <c r="U3491" s="106">
        <f t="shared" si="272"/>
        <v>0</v>
      </c>
      <c r="V3491" s="106">
        <f t="shared" si="273"/>
        <v>0</v>
      </c>
      <c r="W3491" s="119">
        <f t="shared" si="271"/>
        <v>0</v>
      </c>
      <c r="X3491" s="106">
        <f t="shared" si="274"/>
        <v>0</v>
      </c>
    </row>
    <row r="3492" spans="1:24" ht="14">
      <c r="A3492" s="198"/>
      <c r="D3492" s="1"/>
      <c r="E3492" s="1"/>
      <c r="F3492" s="187"/>
      <c r="G3492" s="187"/>
      <c r="H3492" s="80" t="str">
        <f>IF(ISERROR(IF(ISERROR(VLOOKUP((LEFT(D3492,2)),'Fed. Agency Identifier Table'!A$2:C$63,3,FALSE)),(VLOOKUP((LEFT(D3492,1)),'Fed. Agency Identifier Table'!A$2:C$63,3,FALSE)),(VLOOKUP((LEFT(D3492,2)),'Fed. Agency Identifier Table'!A$2:C$63,3,FALSE)))),"",(IF(ISERROR(VLOOKUP((LEFT(D3492,2)),'Fed. Agency Identifier Table'!A$2:C$63,3,FALSE)),(VLOOKUP((LEFT(D3492,1)),'Fed. Agency Identifier Table'!A$2:C$63,3,FALSE)),(VLOOKUP((LEFT(D3492,2)),'Fed. Agency Identifier Table'!A$2:C$63,3,FALSE)))))</f>
        <v/>
      </c>
      <c r="I3492" s="150" t="str">
        <f>IF(ISNUMBER(SEARCH("*.unk*",D3492)),"Other Federal Awards",IF(ISERROR(VLOOKUP(D3492,'CFDA Program Titles Table'!A$2:C$2607,3,FALSE)),"",VLOOKUP(D3492,'CFDA Program Titles Table'!A$2:C$2607,3,FALSE)))</f>
        <v/>
      </c>
      <c r="J3492" s="70"/>
      <c r="K3492" s="70"/>
      <c r="L3492" s="2"/>
      <c r="M3492" s="10"/>
      <c r="N3492" s="10"/>
      <c r="S3492" s="106" t="str">
        <f>IFERROR(IF(J3492="Y", "Research And Development Programs Cluster:", VLOOKUP(D3492,'Cluster Info'!$A$2:$B$113,2,FALSE)), "Non Cluster:")</f>
        <v>Non Cluster:</v>
      </c>
      <c r="T3492" s="106">
        <f t="shared" si="270"/>
        <v>0</v>
      </c>
      <c r="U3492" s="106">
        <f t="shared" si="272"/>
        <v>0</v>
      </c>
      <c r="V3492" s="106">
        <f t="shared" si="273"/>
        <v>0</v>
      </c>
      <c r="W3492" s="119">
        <f t="shared" si="271"/>
        <v>0</v>
      </c>
      <c r="X3492" s="106">
        <f t="shared" si="274"/>
        <v>0</v>
      </c>
    </row>
    <row r="3493" spans="1:24" ht="14">
      <c r="A3493" s="198"/>
      <c r="D3493" s="1"/>
      <c r="E3493" s="1"/>
      <c r="F3493" s="187"/>
      <c r="G3493" s="187"/>
      <c r="H3493" s="80" t="str">
        <f>IF(ISERROR(IF(ISERROR(VLOOKUP((LEFT(D3493,2)),'Fed. Agency Identifier Table'!A$2:C$63,3,FALSE)),(VLOOKUP((LEFT(D3493,1)),'Fed. Agency Identifier Table'!A$2:C$63,3,FALSE)),(VLOOKUP((LEFT(D3493,2)),'Fed. Agency Identifier Table'!A$2:C$63,3,FALSE)))),"",(IF(ISERROR(VLOOKUP((LEFT(D3493,2)),'Fed. Agency Identifier Table'!A$2:C$63,3,FALSE)),(VLOOKUP((LEFT(D3493,1)),'Fed. Agency Identifier Table'!A$2:C$63,3,FALSE)),(VLOOKUP((LEFT(D3493,2)),'Fed. Agency Identifier Table'!A$2:C$63,3,FALSE)))))</f>
        <v/>
      </c>
      <c r="I3493" s="150" t="str">
        <f>IF(ISNUMBER(SEARCH("*.unk*",D3493)),"Other Federal Awards",IF(ISERROR(VLOOKUP(D3493,'CFDA Program Titles Table'!A$2:C$2607,3,FALSE)),"",VLOOKUP(D3493,'CFDA Program Titles Table'!A$2:C$2607,3,FALSE)))</f>
        <v/>
      </c>
      <c r="J3493" s="70"/>
      <c r="K3493" s="70"/>
      <c r="L3493" s="2"/>
      <c r="M3493" s="10"/>
      <c r="N3493" s="10"/>
      <c r="S3493" s="106" t="str">
        <f>IFERROR(IF(J3493="Y", "Research And Development Programs Cluster:", VLOOKUP(D3493,'Cluster Info'!$A$2:$B$113,2,FALSE)), "Non Cluster:")</f>
        <v>Non Cluster:</v>
      </c>
      <c r="T3493" s="106">
        <f t="shared" si="270"/>
        <v>0</v>
      </c>
      <c r="U3493" s="106">
        <f t="shared" si="272"/>
        <v>0</v>
      </c>
      <c r="V3493" s="106">
        <f t="shared" si="273"/>
        <v>0</v>
      </c>
      <c r="W3493" s="119">
        <f t="shared" si="271"/>
        <v>0</v>
      </c>
      <c r="X3493" s="106">
        <f t="shared" si="274"/>
        <v>0</v>
      </c>
    </row>
    <row r="3494" spans="1:24" ht="14">
      <c r="A3494" s="198"/>
      <c r="D3494" s="1"/>
      <c r="E3494" s="1"/>
      <c r="F3494" s="187"/>
      <c r="G3494" s="187"/>
      <c r="H3494" s="80" t="str">
        <f>IF(ISERROR(IF(ISERROR(VLOOKUP((LEFT(D3494,2)),'Fed. Agency Identifier Table'!A$2:C$63,3,FALSE)),(VLOOKUP((LEFT(D3494,1)),'Fed. Agency Identifier Table'!A$2:C$63,3,FALSE)),(VLOOKUP((LEFT(D3494,2)),'Fed. Agency Identifier Table'!A$2:C$63,3,FALSE)))),"",(IF(ISERROR(VLOOKUP((LEFT(D3494,2)),'Fed. Agency Identifier Table'!A$2:C$63,3,FALSE)),(VLOOKUP((LEFT(D3494,1)),'Fed. Agency Identifier Table'!A$2:C$63,3,FALSE)),(VLOOKUP((LEFT(D3494,2)),'Fed. Agency Identifier Table'!A$2:C$63,3,FALSE)))))</f>
        <v/>
      </c>
      <c r="I3494" s="150" t="str">
        <f>IF(ISNUMBER(SEARCH("*.unk*",D3494)),"Other Federal Awards",IF(ISERROR(VLOOKUP(D3494,'CFDA Program Titles Table'!A$2:C$2607,3,FALSE)),"",VLOOKUP(D3494,'CFDA Program Titles Table'!A$2:C$2607,3,FALSE)))</f>
        <v/>
      </c>
      <c r="J3494" s="70"/>
      <c r="K3494" s="70"/>
      <c r="L3494" s="2"/>
      <c r="M3494" s="10"/>
      <c r="N3494" s="10"/>
      <c r="S3494" s="106" t="str">
        <f>IFERROR(IF(J3494="Y", "Research And Development Programs Cluster:", VLOOKUP(D3494,'Cluster Info'!$A$2:$B$113,2,FALSE)), "Non Cluster:")</f>
        <v>Non Cluster:</v>
      </c>
      <c r="T3494" s="106">
        <f t="shared" si="270"/>
        <v>0</v>
      </c>
      <c r="U3494" s="106">
        <f t="shared" si="272"/>
        <v>0</v>
      </c>
      <c r="V3494" s="106">
        <f t="shared" si="273"/>
        <v>0</v>
      </c>
      <c r="W3494" s="119">
        <f t="shared" si="271"/>
        <v>0</v>
      </c>
      <c r="X3494" s="106">
        <f t="shared" si="274"/>
        <v>0</v>
      </c>
    </row>
    <row r="3495" spans="1:24" ht="14">
      <c r="A3495" s="198"/>
      <c r="D3495" s="1"/>
      <c r="E3495" s="1"/>
      <c r="F3495" s="187"/>
      <c r="G3495" s="187"/>
      <c r="H3495" s="80" t="str">
        <f>IF(ISERROR(IF(ISERROR(VLOOKUP((LEFT(D3495,2)),'Fed. Agency Identifier Table'!A$2:C$63,3,FALSE)),(VLOOKUP((LEFT(D3495,1)),'Fed. Agency Identifier Table'!A$2:C$63,3,FALSE)),(VLOOKUP((LEFT(D3495,2)),'Fed. Agency Identifier Table'!A$2:C$63,3,FALSE)))),"",(IF(ISERROR(VLOOKUP((LEFT(D3495,2)),'Fed. Agency Identifier Table'!A$2:C$63,3,FALSE)),(VLOOKUP((LEFT(D3495,1)),'Fed. Agency Identifier Table'!A$2:C$63,3,FALSE)),(VLOOKUP((LEFT(D3495,2)),'Fed. Agency Identifier Table'!A$2:C$63,3,FALSE)))))</f>
        <v/>
      </c>
      <c r="I3495" s="150" t="str">
        <f>IF(ISNUMBER(SEARCH("*.unk*",D3495)),"Other Federal Awards",IF(ISERROR(VLOOKUP(D3495,'CFDA Program Titles Table'!A$2:C$2607,3,FALSE)),"",VLOOKUP(D3495,'CFDA Program Titles Table'!A$2:C$2607,3,FALSE)))</f>
        <v/>
      </c>
      <c r="J3495" s="70"/>
      <c r="K3495" s="70"/>
      <c r="L3495" s="2"/>
      <c r="M3495" s="10"/>
      <c r="N3495" s="10"/>
      <c r="S3495" s="106" t="str">
        <f>IFERROR(IF(J3495="Y", "Research And Development Programs Cluster:", VLOOKUP(D3495,'Cluster Info'!$A$2:$B$113,2,FALSE)), "Non Cluster:")</f>
        <v>Non Cluster:</v>
      </c>
      <c r="T3495" s="106">
        <f t="shared" si="270"/>
        <v>0</v>
      </c>
      <c r="U3495" s="106">
        <f t="shared" si="272"/>
        <v>0</v>
      </c>
      <c r="V3495" s="106">
        <f t="shared" si="273"/>
        <v>0</v>
      </c>
      <c r="W3495" s="119">
        <f t="shared" si="271"/>
        <v>0</v>
      </c>
      <c r="X3495" s="106">
        <f t="shared" si="274"/>
        <v>0</v>
      </c>
    </row>
    <row r="3496" spans="1:24" ht="14">
      <c r="A3496" s="198"/>
      <c r="D3496" s="1"/>
      <c r="E3496" s="1"/>
      <c r="F3496" s="187"/>
      <c r="G3496" s="187"/>
      <c r="H3496" s="80" t="str">
        <f>IF(ISERROR(IF(ISERROR(VLOOKUP((LEFT(D3496,2)),'Fed. Agency Identifier Table'!A$2:C$63,3,FALSE)),(VLOOKUP((LEFT(D3496,1)),'Fed. Agency Identifier Table'!A$2:C$63,3,FALSE)),(VLOOKUP((LEFT(D3496,2)),'Fed. Agency Identifier Table'!A$2:C$63,3,FALSE)))),"",(IF(ISERROR(VLOOKUP((LEFT(D3496,2)),'Fed. Agency Identifier Table'!A$2:C$63,3,FALSE)),(VLOOKUP((LEFT(D3496,1)),'Fed. Agency Identifier Table'!A$2:C$63,3,FALSE)),(VLOOKUP((LEFT(D3496,2)),'Fed. Agency Identifier Table'!A$2:C$63,3,FALSE)))))</f>
        <v/>
      </c>
      <c r="I3496" s="150" t="str">
        <f>IF(ISNUMBER(SEARCH("*.unk*",D3496)),"Other Federal Awards",IF(ISERROR(VLOOKUP(D3496,'CFDA Program Titles Table'!A$2:C$2607,3,FALSE)),"",VLOOKUP(D3496,'CFDA Program Titles Table'!A$2:C$2607,3,FALSE)))</f>
        <v/>
      </c>
      <c r="J3496" s="70"/>
      <c r="K3496" s="70"/>
      <c r="L3496" s="2"/>
      <c r="M3496" s="10"/>
      <c r="N3496" s="10"/>
      <c r="S3496" s="106" t="str">
        <f>IFERROR(IF(J3496="Y", "Research And Development Programs Cluster:", VLOOKUP(D3496,'Cluster Info'!$A$2:$B$113,2,FALSE)), "Non Cluster:")</f>
        <v>Non Cluster:</v>
      </c>
      <c r="T3496" s="106">
        <f t="shared" si="270"/>
        <v>0</v>
      </c>
      <c r="U3496" s="106">
        <f t="shared" si="272"/>
        <v>0</v>
      </c>
      <c r="V3496" s="106">
        <f t="shared" si="273"/>
        <v>0</v>
      </c>
      <c r="W3496" s="119">
        <f t="shared" si="271"/>
        <v>0</v>
      </c>
      <c r="X3496" s="106">
        <f t="shared" si="274"/>
        <v>0</v>
      </c>
    </row>
    <row r="3497" spans="1:24" ht="14">
      <c r="A3497" s="198"/>
      <c r="D3497" s="1"/>
      <c r="E3497" s="1"/>
      <c r="F3497" s="187"/>
      <c r="G3497" s="187"/>
      <c r="H3497" s="80" t="str">
        <f>IF(ISERROR(IF(ISERROR(VLOOKUP((LEFT(D3497,2)),'Fed. Agency Identifier Table'!A$2:C$63,3,FALSE)),(VLOOKUP((LEFT(D3497,1)),'Fed. Agency Identifier Table'!A$2:C$63,3,FALSE)),(VLOOKUP((LEFT(D3497,2)),'Fed. Agency Identifier Table'!A$2:C$63,3,FALSE)))),"",(IF(ISERROR(VLOOKUP((LEFT(D3497,2)),'Fed. Agency Identifier Table'!A$2:C$63,3,FALSE)),(VLOOKUP((LEFT(D3497,1)),'Fed. Agency Identifier Table'!A$2:C$63,3,FALSE)),(VLOOKUP((LEFT(D3497,2)),'Fed. Agency Identifier Table'!A$2:C$63,3,FALSE)))))</f>
        <v/>
      </c>
      <c r="I3497" s="150" t="str">
        <f>IF(ISNUMBER(SEARCH("*.unk*",D3497)),"Other Federal Awards",IF(ISERROR(VLOOKUP(D3497,'CFDA Program Titles Table'!A$2:C$2607,3,FALSE)),"",VLOOKUP(D3497,'CFDA Program Titles Table'!A$2:C$2607,3,FALSE)))</f>
        <v/>
      </c>
      <c r="J3497" s="70"/>
      <c r="K3497" s="70"/>
      <c r="L3497" s="2"/>
      <c r="M3497" s="10"/>
      <c r="N3497" s="10"/>
      <c r="S3497" s="106" t="str">
        <f>IFERROR(IF(J3497="Y", "Research And Development Programs Cluster:", VLOOKUP(D3497,'Cluster Info'!$A$2:$B$113,2,FALSE)), "Non Cluster:")</f>
        <v>Non Cluster:</v>
      </c>
      <c r="T3497" s="106">
        <f t="shared" si="270"/>
        <v>0</v>
      </c>
      <c r="U3497" s="106">
        <f t="shared" si="272"/>
        <v>0</v>
      </c>
      <c r="V3497" s="106">
        <f t="shared" si="273"/>
        <v>0</v>
      </c>
      <c r="W3497" s="119">
        <f t="shared" si="271"/>
        <v>0</v>
      </c>
      <c r="X3497" s="106">
        <f t="shared" si="274"/>
        <v>0</v>
      </c>
    </row>
    <row r="3498" spans="1:24" ht="14">
      <c r="A3498" s="198"/>
      <c r="D3498" s="1"/>
      <c r="E3498" s="1"/>
      <c r="F3498" s="187"/>
      <c r="G3498" s="187"/>
      <c r="H3498" s="80" t="str">
        <f>IF(ISERROR(IF(ISERROR(VLOOKUP((LEFT(D3498,2)),'Fed. Agency Identifier Table'!A$2:C$63,3,FALSE)),(VLOOKUP((LEFT(D3498,1)),'Fed. Agency Identifier Table'!A$2:C$63,3,FALSE)),(VLOOKUP((LEFT(D3498,2)),'Fed. Agency Identifier Table'!A$2:C$63,3,FALSE)))),"",(IF(ISERROR(VLOOKUP((LEFT(D3498,2)),'Fed. Agency Identifier Table'!A$2:C$63,3,FALSE)),(VLOOKUP((LEFT(D3498,1)),'Fed. Agency Identifier Table'!A$2:C$63,3,FALSE)),(VLOOKUP((LEFT(D3498,2)),'Fed. Agency Identifier Table'!A$2:C$63,3,FALSE)))))</f>
        <v/>
      </c>
      <c r="I3498" s="150" t="str">
        <f>IF(ISNUMBER(SEARCH("*.unk*",D3498)),"Other Federal Awards",IF(ISERROR(VLOOKUP(D3498,'CFDA Program Titles Table'!A$2:C$2607,3,FALSE)),"",VLOOKUP(D3498,'CFDA Program Titles Table'!A$2:C$2607,3,FALSE)))</f>
        <v/>
      </c>
      <c r="J3498" s="70"/>
      <c r="K3498" s="70"/>
      <c r="L3498" s="2"/>
      <c r="M3498" s="10"/>
      <c r="N3498" s="10"/>
      <c r="S3498" s="106" t="str">
        <f>IFERROR(IF(J3498="Y", "Research And Development Programs Cluster:", VLOOKUP(D3498,'Cluster Info'!$A$2:$B$113,2,FALSE)), "Non Cluster:")</f>
        <v>Non Cluster:</v>
      </c>
      <c r="T3498" s="106">
        <f t="shared" si="270"/>
        <v>0</v>
      </c>
      <c r="U3498" s="106">
        <f t="shared" si="272"/>
        <v>0</v>
      </c>
      <c r="V3498" s="106">
        <f t="shared" si="273"/>
        <v>0</v>
      </c>
      <c r="W3498" s="119">
        <f t="shared" si="271"/>
        <v>0</v>
      </c>
      <c r="X3498" s="106">
        <f t="shared" si="274"/>
        <v>0</v>
      </c>
    </row>
    <row r="3499" spans="1:24" ht="14">
      <c r="A3499" s="198"/>
      <c r="D3499" s="1"/>
      <c r="E3499" s="1"/>
      <c r="F3499" s="187"/>
      <c r="G3499" s="187"/>
      <c r="H3499" s="80" t="str">
        <f>IF(ISERROR(IF(ISERROR(VLOOKUP((LEFT(D3499,2)),'Fed. Agency Identifier Table'!A$2:C$63,3,FALSE)),(VLOOKUP((LEFT(D3499,1)),'Fed. Agency Identifier Table'!A$2:C$63,3,FALSE)),(VLOOKUP((LEFT(D3499,2)),'Fed. Agency Identifier Table'!A$2:C$63,3,FALSE)))),"",(IF(ISERROR(VLOOKUP((LEFT(D3499,2)),'Fed. Agency Identifier Table'!A$2:C$63,3,FALSE)),(VLOOKUP((LEFT(D3499,1)),'Fed. Agency Identifier Table'!A$2:C$63,3,FALSE)),(VLOOKUP((LEFT(D3499,2)),'Fed. Agency Identifier Table'!A$2:C$63,3,FALSE)))))</f>
        <v/>
      </c>
      <c r="I3499" s="150" t="str">
        <f>IF(ISNUMBER(SEARCH("*.unk*",D3499)),"Other Federal Awards",IF(ISERROR(VLOOKUP(D3499,'CFDA Program Titles Table'!A$2:C$2607,3,FALSE)),"",VLOOKUP(D3499,'CFDA Program Titles Table'!A$2:C$2607,3,FALSE)))</f>
        <v/>
      </c>
      <c r="J3499" s="70"/>
      <c r="K3499" s="70"/>
      <c r="L3499" s="2"/>
      <c r="M3499" s="10"/>
      <c r="N3499" s="10"/>
      <c r="S3499" s="106" t="str">
        <f>IFERROR(IF(J3499="Y", "Research And Development Programs Cluster:", VLOOKUP(D3499,'Cluster Info'!$A$2:$B$113,2,FALSE)), "Non Cluster:")</f>
        <v>Non Cluster:</v>
      </c>
      <c r="T3499" s="106">
        <f t="shared" si="270"/>
        <v>0</v>
      </c>
      <c r="U3499" s="106">
        <f t="shared" si="272"/>
        <v>0</v>
      </c>
      <c r="V3499" s="106">
        <f t="shared" si="273"/>
        <v>0</v>
      </c>
      <c r="W3499" s="119">
        <f t="shared" si="271"/>
        <v>0</v>
      </c>
      <c r="X3499" s="106">
        <f t="shared" si="274"/>
        <v>0</v>
      </c>
    </row>
    <row r="3500" spans="1:24" ht="14">
      <c r="A3500" s="198"/>
      <c r="D3500" s="1"/>
      <c r="E3500" s="1"/>
      <c r="F3500" s="187"/>
      <c r="G3500" s="187"/>
      <c r="H3500" s="80" t="str">
        <f>IF(ISERROR(IF(ISERROR(VLOOKUP((LEFT(D3500,2)),'Fed. Agency Identifier Table'!A$2:C$63,3,FALSE)),(VLOOKUP((LEFT(D3500,1)),'Fed. Agency Identifier Table'!A$2:C$63,3,FALSE)),(VLOOKUP((LEFT(D3500,2)),'Fed. Agency Identifier Table'!A$2:C$63,3,FALSE)))),"",(IF(ISERROR(VLOOKUP((LEFT(D3500,2)),'Fed. Agency Identifier Table'!A$2:C$63,3,FALSE)),(VLOOKUP((LEFT(D3500,1)),'Fed. Agency Identifier Table'!A$2:C$63,3,FALSE)),(VLOOKUP((LEFT(D3500,2)),'Fed. Agency Identifier Table'!A$2:C$63,3,FALSE)))))</f>
        <v/>
      </c>
      <c r="I3500" s="150" t="str">
        <f>IF(ISNUMBER(SEARCH("*.unk*",D3500)),"Other Federal Awards",IF(ISERROR(VLOOKUP(D3500,'CFDA Program Titles Table'!A$2:C$2607,3,FALSE)),"",VLOOKUP(D3500,'CFDA Program Titles Table'!A$2:C$2607,3,FALSE)))</f>
        <v/>
      </c>
      <c r="J3500" s="70"/>
      <c r="K3500" s="70"/>
      <c r="L3500" s="2"/>
      <c r="M3500" s="10"/>
      <c r="N3500" s="10"/>
      <c r="S3500" s="106" t="str">
        <f>IFERROR(IF(J3500="Y", "Research And Development Programs Cluster:", VLOOKUP(D3500,'Cluster Info'!$A$2:$B$113,2,FALSE)), "Non Cluster:")</f>
        <v>Non Cluster:</v>
      </c>
      <c r="T3500" s="106">
        <f t="shared" si="270"/>
        <v>0</v>
      </c>
      <c r="U3500" s="106">
        <f t="shared" si="272"/>
        <v>0</v>
      </c>
      <c r="V3500" s="106">
        <f t="shared" si="273"/>
        <v>0</v>
      </c>
      <c r="W3500" s="119">
        <f t="shared" si="271"/>
        <v>0</v>
      </c>
      <c r="X3500" s="106">
        <f t="shared" si="274"/>
        <v>0</v>
      </c>
    </row>
    <row r="3501" spans="1:24" ht="14">
      <c r="A3501" s="198"/>
      <c r="D3501" s="1"/>
      <c r="E3501" s="1"/>
      <c r="F3501" s="187"/>
      <c r="G3501" s="187"/>
      <c r="H3501" s="80" t="str">
        <f>IF(ISERROR(IF(ISERROR(VLOOKUP((LEFT(D3501,2)),'Fed. Agency Identifier Table'!A$2:C$63,3,FALSE)),(VLOOKUP((LEFT(D3501,1)),'Fed. Agency Identifier Table'!A$2:C$63,3,FALSE)),(VLOOKUP((LEFT(D3501,2)),'Fed. Agency Identifier Table'!A$2:C$63,3,FALSE)))),"",(IF(ISERROR(VLOOKUP((LEFT(D3501,2)),'Fed. Agency Identifier Table'!A$2:C$63,3,FALSE)),(VLOOKUP((LEFT(D3501,1)),'Fed. Agency Identifier Table'!A$2:C$63,3,FALSE)),(VLOOKUP((LEFT(D3501,2)),'Fed. Agency Identifier Table'!A$2:C$63,3,FALSE)))))</f>
        <v/>
      </c>
      <c r="I3501" s="150" t="str">
        <f>IF(ISNUMBER(SEARCH("*.unk*",D3501)),"Other Federal Awards",IF(ISERROR(VLOOKUP(D3501,'CFDA Program Titles Table'!A$2:C$2607,3,FALSE)),"",VLOOKUP(D3501,'CFDA Program Titles Table'!A$2:C$2607,3,FALSE)))</f>
        <v/>
      </c>
      <c r="J3501" s="70"/>
      <c r="K3501" s="70"/>
      <c r="L3501" s="2"/>
      <c r="M3501" s="10"/>
      <c r="N3501" s="10"/>
      <c r="S3501" s="106" t="str">
        <f>IFERROR(IF(J3501="Y", "Research And Development Programs Cluster:", VLOOKUP(D3501,'Cluster Info'!$A$2:$B$113,2,FALSE)), "Non Cluster:")</f>
        <v>Non Cluster:</v>
      </c>
      <c r="T3501" s="106">
        <f t="shared" si="270"/>
        <v>0</v>
      </c>
      <c r="U3501" s="106">
        <f t="shared" si="272"/>
        <v>0</v>
      </c>
      <c r="V3501" s="106">
        <f t="shared" si="273"/>
        <v>0</v>
      </c>
      <c r="W3501" s="119">
        <f t="shared" si="271"/>
        <v>0</v>
      </c>
      <c r="X3501" s="106">
        <f t="shared" si="274"/>
        <v>0</v>
      </c>
    </row>
    <row r="3502" spans="1:24" ht="14">
      <c r="A3502" s="198"/>
      <c r="D3502" s="1"/>
      <c r="E3502" s="1"/>
      <c r="F3502" s="187"/>
      <c r="G3502" s="187"/>
      <c r="H3502" s="80" t="str">
        <f>IF(ISERROR(IF(ISERROR(VLOOKUP((LEFT(D3502,2)),'Fed. Agency Identifier Table'!A$2:C$63,3,FALSE)),(VLOOKUP((LEFT(D3502,1)),'Fed. Agency Identifier Table'!A$2:C$63,3,FALSE)),(VLOOKUP((LEFT(D3502,2)),'Fed. Agency Identifier Table'!A$2:C$63,3,FALSE)))),"",(IF(ISERROR(VLOOKUP((LEFT(D3502,2)),'Fed. Agency Identifier Table'!A$2:C$63,3,FALSE)),(VLOOKUP((LEFT(D3502,1)),'Fed. Agency Identifier Table'!A$2:C$63,3,FALSE)),(VLOOKUP((LEFT(D3502,2)),'Fed. Agency Identifier Table'!A$2:C$63,3,FALSE)))))</f>
        <v/>
      </c>
      <c r="I3502" s="150" t="str">
        <f>IF(ISNUMBER(SEARCH("*.unk*",D3502)),"Other Federal Awards",IF(ISERROR(VLOOKUP(D3502,'CFDA Program Titles Table'!A$2:C$2607,3,FALSE)),"",VLOOKUP(D3502,'CFDA Program Titles Table'!A$2:C$2607,3,FALSE)))</f>
        <v/>
      </c>
      <c r="J3502" s="70"/>
      <c r="K3502" s="70"/>
      <c r="L3502" s="2"/>
      <c r="M3502" s="10"/>
      <c r="N3502" s="10"/>
      <c r="S3502" s="106" t="str">
        <f>IFERROR(IF(J3502="Y", "Research And Development Programs Cluster:", VLOOKUP(D3502,'Cluster Info'!$A$2:$B$113,2,FALSE)), "Non Cluster:")</f>
        <v>Non Cluster:</v>
      </c>
      <c r="T3502" s="106">
        <f t="shared" si="270"/>
        <v>0</v>
      </c>
      <c r="U3502" s="106">
        <f t="shared" si="272"/>
        <v>0</v>
      </c>
      <c r="V3502" s="106">
        <f t="shared" si="273"/>
        <v>0</v>
      </c>
      <c r="W3502" s="119">
        <f t="shared" si="271"/>
        <v>0</v>
      </c>
      <c r="X3502" s="106">
        <f t="shared" si="274"/>
        <v>0</v>
      </c>
    </row>
    <row r="3503" spans="1:24" ht="14">
      <c r="A3503" s="198"/>
      <c r="D3503" s="1"/>
      <c r="E3503" s="1"/>
      <c r="F3503" s="187"/>
      <c r="G3503" s="187"/>
      <c r="H3503" s="80" t="str">
        <f>IF(ISERROR(IF(ISERROR(VLOOKUP((LEFT(D3503,2)),'Fed. Agency Identifier Table'!A$2:C$63,3,FALSE)),(VLOOKUP((LEFT(D3503,1)),'Fed. Agency Identifier Table'!A$2:C$63,3,FALSE)),(VLOOKUP((LEFT(D3503,2)),'Fed. Agency Identifier Table'!A$2:C$63,3,FALSE)))),"",(IF(ISERROR(VLOOKUP((LEFT(D3503,2)),'Fed. Agency Identifier Table'!A$2:C$63,3,FALSE)),(VLOOKUP((LEFT(D3503,1)),'Fed. Agency Identifier Table'!A$2:C$63,3,FALSE)),(VLOOKUP((LEFT(D3503,2)),'Fed. Agency Identifier Table'!A$2:C$63,3,FALSE)))))</f>
        <v/>
      </c>
      <c r="I3503" s="150" t="str">
        <f>IF(ISNUMBER(SEARCH("*.unk*",D3503)),"Other Federal Awards",IF(ISERROR(VLOOKUP(D3503,'CFDA Program Titles Table'!A$2:C$2607,3,FALSE)),"",VLOOKUP(D3503,'CFDA Program Titles Table'!A$2:C$2607,3,FALSE)))</f>
        <v/>
      </c>
      <c r="J3503" s="70"/>
      <c r="K3503" s="70"/>
      <c r="L3503" s="2"/>
      <c r="M3503" s="10"/>
      <c r="N3503" s="10"/>
      <c r="S3503" s="106" t="str">
        <f>IFERROR(IF(J3503="Y", "Research And Development Programs Cluster:", VLOOKUP(D3503,'Cluster Info'!$A$2:$B$113,2,FALSE)), "Non Cluster:")</f>
        <v>Non Cluster:</v>
      </c>
      <c r="T3503" s="106">
        <f t="shared" si="270"/>
        <v>0</v>
      </c>
      <c r="U3503" s="106">
        <f t="shared" si="272"/>
        <v>0</v>
      </c>
      <c r="V3503" s="106">
        <f t="shared" si="273"/>
        <v>0</v>
      </c>
      <c r="W3503" s="119">
        <f t="shared" si="271"/>
        <v>0</v>
      </c>
      <c r="X3503" s="106">
        <f t="shared" si="274"/>
        <v>0</v>
      </c>
    </row>
    <row r="3504" spans="1:24" ht="14">
      <c r="A3504" s="198"/>
      <c r="D3504" s="1"/>
      <c r="E3504" s="1"/>
      <c r="F3504" s="187"/>
      <c r="G3504" s="187"/>
      <c r="H3504" s="80" t="str">
        <f>IF(ISERROR(IF(ISERROR(VLOOKUP((LEFT(D3504,2)),'Fed. Agency Identifier Table'!A$2:C$63,3,FALSE)),(VLOOKUP((LEFT(D3504,1)),'Fed. Agency Identifier Table'!A$2:C$63,3,FALSE)),(VLOOKUP((LEFT(D3504,2)),'Fed. Agency Identifier Table'!A$2:C$63,3,FALSE)))),"",(IF(ISERROR(VLOOKUP((LEFT(D3504,2)),'Fed. Agency Identifier Table'!A$2:C$63,3,FALSE)),(VLOOKUP((LEFT(D3504,1)),'Fed. Agency Identifier Table'!A$2:C$63,3,FALSE)),(VLOOKUP((LEFT(D3504,2)),'Fed. Agency Identifier Table'!A$2:C$63,3,FALSE)))))</f>
        <v/>
      </c>
      <c r="I3504" s="150" t="str">
        <f>IF(ISNUMBER(SEARCH("*.unk*",D3504)),"Other Federal Awards",IF(ISERROR(VLOOKUP(D3504,'CFDA Program Titles Table'!A$2:C$2607,3,FALSE)),"",VLOOKUP(D3504,'CFDA Program Titles Table'!A$2:C$2607,3,FALSE)))</f>
        <v/>
      </c>
      <c r="J3504" s="70"/>
      <c r="K3504" s="70"/>
      <c r="L3504" s="2"/>
      <c r="M3504" s="10"/>
      <c r="N3504" s="10"/>
      <c r="S3504" s="106" t="str">
        <f>IFERROR(IF(J3504="Y", "Research And Development Programs Cluster:", VLOOKUP(D3504,'Cluster Info'!$A$2:$B$113,2,FALSE)), "Non Cluster:")</f>
        <v>Non Cluster:</v>
      </c>
      <c r="T3504" s="106">
        <f t="shared" si="270"/>
        <v>0</v>
      </c>
      <c r="U3504" s="106">
        <f t="shared" si="272"/>
        <v>0</v>
      </c>
      <c r="V3504" s="106">
        <f t="shared" si="273"/>
        <v>0</v>
      </c>
      <c r="W3504" s="119">
        <f t="shared" si="271"/>
        <v>0</v>
      </c>
      <c r="X3504" s="106">
        <f t="shared" si="274"/>
        <v>0</v>
      </c>
    </row>
    <row r="3505" spans="1:24" ht="14">
      <c r="A3505" s="198"/>
      <c r="D3505" s="1"/>
      <c r="E3505" s="1"/>
      <c r="F3505" s="187"/>
      <c r="G3505" s="187"/>
      <c r="H3505" s="80" t="str">
        <f>IF(ISERROR(IF(ISERROR(VLOOKUP((LEFT(D3505,2)),'Fed. Agency Identifier Table'!A$2:C$63,3,FALSE)),(VLOOKUP((LEFT(D3505,1)),'Fed. Agency Identifier Table'!A$2:C$63,3,FALSE)),(VLOOKUP((LEFT(D3505,2)),'Fed. Agency Identifier Table'!A$2:C$63,3,FALSE)))),"",(IF(ISERROR(VLOOKUP((LEFT(D3505,2)),'Fed. Agency Identifier Table'!A$2:C$63,3,FALSE)),(VLOOKUP((LEFT(D3505,1)),'Fed. Agency Identifier Table'!A$2:C$63,3,FALSE)),(VLOOKUP((LEFT(D3505,2)),'Fed. Agency Identifier Table'!A$2:C$63,3,FALSE)))))</f>
        <v/>
      </c>
      <c r="I3505" s="150" t="str">
        <f>IF(ISNUMBER(SEARCH("*.unk*",D3505)),"Other Federal Awards",IF(ISERROR(VLOOKUP(D3505,'CFDA Program Titles Table'!A$2:C$2607,3,FALSE)),"",VLOOKUP(D3505,'CFDA Program Titles Table'!A$2:C$2607,3,FALSE)))</f>
        <v/>
      </c>
      <c r="J3505" s="70"/>
      <c r="K3505" s="70"/>
      <c r="L3505" s="2"/>
      <c r="M3505" s="10"/>
      <c r="N3505" s="10"/>
      <c r="S3505" s="106" t="str">
        <f>IFERROR(IF(J3505="Y", "Research And Development Programs Cluster:", VLOOKUP(D3505,'Cluster Info'!$A$2:$B$113,2,FALSE)), "Non Cluster:")</f>
        <v>Non Cluster:</v>
      </c>
      <c r="T3505" s="106">
        <f t="shared" si="270"/>
        <v>0</v>
      </c>
      <c r="U3505" s="106">
        <f t="shared" si="272"/>
        <v>0</v>
      </c>
      <c r="V3505" s="106">
        <f t="shared" si="273"/>
        <v>0</v>
      </c>
      <c r="W3505" s="119">
        <f t="shared" si="271"/>
        <v>0</v>
      </c>
      <c r="X3505" s="106">
        <f t="shared" si="274"/>
        <v>0</v>
      </c>
    </row>
    <row r="3506" spans="1:24" ht="14">
      <c r="A3506" s="198"/>
      <c r="D3506" s="1"/>
      <c r="E3506" s="1"/>
      <c r="F3506" s="187"/>
      <c r="G3506" s="187"/>
      <c r="H3506" s="80" t="str">
        <f>IF(ISERROR(IF(ISERROR(VLOOKUP((LEFT(D3506,2)),'Fed. Agency Identifier Table'!A$2:C$63,3,FALSE)),(VLOOKUP((LEFT(D3506,1)),'Fed. Agency Identifier Table'!A$2:C$63,3,FALSE)),(VLOOKUP((LEFT(D3506,2)),'Fed. Agency Identifier Table'!A$2:C$63,3,FALSE)))),"",(IF(ISERROR(VLOOKUP((LEFT(D3506,2)),'Fed. Agency Identifier Table'!A$2:C$63,3,FALSE)),(VLOOKUP((LEFT(D3506,1)),'Fed. Agency Identifier Table'!A$2:C$63,3,FALSE)),(VLOOKUP((LEFT(D3506,2)),'Fed. Agency Identifier Table'!A$2:C$63,3,FALSE)))))</f>
        <v/>
      </c>
      <c r="I3506" s="150" t="str">
        <f>IF(ISNUMBER(SEARCH("*.unk*",D3506)),"Other Federal Awards",IF(ISERROR(VLOOKUP(D3506,'CFDA Program Titles Table'!A$2:C$2607,3,FALSE)),"",VLOOKUP(D3506,'CFDA Program Titles Table'!A$2:C$2607,3,FALSE)))</f>
        <v/>
      </c>
      <c r="J3506" s="70"/>
      <c r="K3506" s="70"/>
      <c r="L3506" s="2"/>
      <c r="M3506" s="10"/>
      <c r="N3506" s="10"/>
      <c r="S3506" s="106" t="str">
        <f>IFERROR(IF(J3506="Y", "Research And Development Programs Cluster:", VLOOKUP(D3506,'Cluster Info'!$A$2:$B$113,2,FALSE)), "Non Cluster:")</f>
        <v>Non Cluster:</v>
      </c>
      <c r="T3506" s="106">
        <f t="shared" si="270"/>
        <v>0</v>
      </c>
      <c r="U3506" s="106">
        <f t="shared" si="272"/>
        <v>0</v>
      </c>
      <c r="V3506" s="106">
        <f t="shared" si="273"/>
        <v>0</v>
      </c>
      <c r="W3506" s="119">
        <f t="shared" si="271"/>
        <v>0</v>
      </c>
      <c r="X3506" s="106">
        <f t="shared" si="274"/>
        <v>0</v>
      </c>
    </row>
    <row r="3507" spans="1:24" ht="14">
      <c r="A3507" s="198"/>
      <c r="D3507" s="1"/>
      <c r="E3507" s="1"/>
      <c r="F3507" s="187"/>
      <c r="G3507" s="187"/>
      <c r="H3507" s="80" t="str">
        <f>IF(ISERROR(IF(ISERROR(VLOOKUP((LEFT(D3507,2)),'Fed. Agency Identifier Table'!A$2:C$63,3,FALSE)),(VLOOKUP((LEFT(D3507,1)),'Fed. Agency Identifier Table'!A$2:C$63,3,FALSE)),(VLOOKUP((LEFT(D3507,2)),'Fed. Agency Identifier Table'!A$2:C$63,3,FALSE)))),"",(IF(ISERROR(VLOOKUP((LEFT(D3507,2)),'Fed. Agency Identifier Table'!A$2:C$63,3,FALSE)),(VLOOKUP((LEFT(D3507,1)),'Fed. Agency Identifier Table'!A$2:C$63,3,FALSE)),(VLOOKUP((LEFT(D3507,2)),'Fed. Agency Identifier Table'!A$2:C$63,3,FALSE)))))</f>
        <v/>
      </c>
      <c r="I3507" s="150" t="str">
        <f>IF(ISNUMBER(SEARCH("*.unk*",D3507)),"Other Federal Awards",IF(ISERROR(VLOOKUP(D3507,'CFDA Program Titles Table'!A$2:C$2607,3,FALSE)),"",VLOOKUP(D3507,'CFDA Program Titles Table'!A$2:C$2607,3,FALSE)))</f>
        <v/>
      </c>
      <c r="J3507" s="70"/>
      <c r="K3507" s="70"/>
      <c r="L3507" s="2"/>
      <c r="M3507" s="10"/>
      <c r="N3507" s="10"/>
      <c r="S3507" s="106" t="str">
        <f>IFERROR(IF(J3507="Y", "Research And Development Programs Cluster:", VLOOKUP(D3507,'Cluster Info'!$A$2:$B$113,2,FALSE)), "Non Cluster:")</f>
        <v>Non Cluster:</v>
      </c>
      <c r="T3507" s="106">
        <f t="shared" si="270"/>
        <v>0</v>
      </c>
      <c r="U3507" s="106">
        <f t="shared" si="272"/>
        <v>0</v>
      </c>
      <c r="V3507" s="106">
        <f t="shared" si="273"/>
        <v>0</v>
      </c>
      <c r="W3507" s="119">
        <f t="shared" si="271"/>
        <v>0</v>
      </c>
      <c r="X3507" s="106">
        <f t="shared" si="274"/>
        <v>0</v>
      </c>
    </row>
    <row r="3508" spans="1:24" ht="14">
      <c r="A3508" s="198"/>
      <c r="D3508" s="1"/>
      <c r="E3508" s="1"/>
      <c r="F3508" s="187"/>
      <c r="G3508" s="187"/>
      <c r="H3508" s="80" t="str">
        <f>IF(ISERROR(IF(ISERROR(VLOOKUP((LEFT(D3508,2)),'Fed. Agency Identifier Table'!A$2:C$63,3,FALSE)),(VLOOKUP((LEFT(D3508,1)),'Fed. Agency Identifier Table'!A$2:C$63,3,FALSE)),(VLOOKUP((LEFT(D3508,2)),'Fed. Agency Identifier Table'!A$2:C$63,3,FALSE)))),"",(IF(ISERROR(VLOOKUP((LEFT(D3508,2)),'Fed. Agency Identifier Table'!A$2:C$63,3,FALSE)),(VLOOKUP((LEFT(D3508,1)),'Fed. Agency Identifier Table'!A$2:C$63,3,FALSE)),(VLOOKUP((LEFT(D3508,2)),'Fed. Agency Identifier Table'!A$2:C$63,3,FALSE)))))</f>
        <v/>
      </c>
      <c r="I3508" s="150" t="str">
        <f>IF(ISNUMBER(SEARCH("*.unk*",D3508)),"Other Federal Awards",IF(ISERROR(VLOOKUP(D3508,'CFDA Program Titles Table'!A$2:C$2607,3,FALSE)),"",VLOOKUP(D3508,'CFDA Program Titles Table'!A$2:C$2607,3,FALSE)))</f>
        <v/>
      </c>
      <c r="J3508" s="70"/>
      <c r="K3508" s="70"/>
      <c r="L3508" s="2"/>
      <c r="M3508" s="10"/>
      <c r="N3508" s="10"/>
      <c r="S3508" s="106" t="str">
        <f>IFERROR(IF(J3508="Y", "Research And Development Programs Cluster:", VLOOKUP(D3508,'Cluster Info'!$A$2:$B$113,2,FALSE)), "Non Cluster:")</f>
        <v>Non Cluster:</v>
      </c>
      <c r="T3508" s="106">
        <f t="shared" si="270"/>
        <v>0</v>
      </c>
      <c r="U3508" s="106">
        <f t="shared" si="272"/>
        <v>0</v>
      </c>
      <c r="V3508" s="106">
        <f t="shared" si="273"/>
        <v>0</v>
      </c>
      <c r="W3508" s="119">
        <f t="shared" si="271"/>
        <v>0</v>
      </c>
      <c r="X3508" s="106">
        <f t="shared" si="274"/>
        <v>0</v>
      </c>
    </row>
    <row r="3509" spans="1:24" ht="14">
      <c r="A3509" s="198"/>
      <c r="D3509" s="1"/>
      <c r="E3509" s="1"/>
      <c r="F3509" s="187"/>
      <c r="G3509" s="187"/>
      <c r="H3509" s="80" t="str">
        <f>IF(ISERROR(IF(ISERROR(VLOOKUP((LEFT(D3509,2)),'Fed. Agency Identifier Table'!A$2:C$63,3,FALSE)),(VLOOKUP((LEFT(D3509,1)),'Fed. Agency Identifier Table'!A$2:C$63,3,FALSE)),(VLOOKUP((LEFT(D3509,2)),'Fed. Agency Identifier Table'!A$2:C$63,3,FALSE)))),"",(IF(ISERROR(VLOOKUP((LEFT(D3509,2)),'Fed. Agency Identifier Table'!A$2:C$63,3,FALSE)),(VLOOKUP((LEFT(D3509,1)),'Fed. Agency Identifier Table'!A$2:C$63,3,FALSE)),(VLOOKUP((LEFT(D3509,2)),'Fed. Agency Identifier Table'!A$2:C$63,3,FALSE)))))</f>
        <v/>
      </c>
      <c r="I3509" s="150" t="str">
        <f>IF(ISNUMBER(SEARCH("*.unk*",D3509)),"Other Federal Awards",IF(ISERROR(VLOOKUP(D3509,'CFDA Program Titles Table'!A$2:C$2607,3,FALSE)),"",VLOOKUP(D3509,'CFDA Program Titles Table'!A$2:C$2607,3,FALSE)))</f>
        <v/>
      </c>
      <c r="J3509" s="70"/>
      <c r="K3509" s="70"/>
      <c r="L3509" s="2"/>
      <c r="M3509" s="10"/>
      <c r="N3509" s="10"/>
      <c r="S3509" s="106" t="str">
        <f>IFERROR(IF(J3509="Y", "Research And Development Programs Cluster:", VLOOKUP(D3509,'Cluster Info'!$A$2:$B$113,2,FALSE)), "Non Cluster:")</f>
        <v>Non Cluster:</v>
      </c>
      <c r="T3509" s="106">
        <f t="shared" si="270"/>
        <v>0</v>
      </c>
      <c r="U3509" s="106">
        <f t="shared" si="272"/>
        <v>0</v>
      </c>
      <c r="V3509" s="106">
        <f t="shared" si="273"/>
        <v>0</v>
      </c>
      <c r="W3509" s="119">
        <f t="shared" si="271"/>
        <v>0</v>
      </c>
      <c r="X3509" s="106">
        <f t="shared" si="274"/>
        <v>0</v>
      </c>
    </row>
    <row r="3510" spans="1:24" ht="14">
      <c r="A3510" s="198"/>
      <c r="D3510" s="1"/>
      <c r="E3510" s="1"/>
      <c r="F3510" s="187"/>
      <c r="G3510" s="187"/>
      <c r="H3510" s="80" t="str">
        <f>IF(ISERROR(IF(ISERROR(VLOOKUP((LEFT(D3510,2)),'Fed. Agency Identifier Table'!A$2:C$63,3,FALSE)),(VLOOKUP((LEFT(D3510,1)),'Fed. Agency Identifier Table'!A$2:C$63,3,FALSE)),(VLOOKUP((LEFT(D3510,2)),'Fed. Agency Identifier Table'!A$2:C$63,3,FALSE)))),"",(IF(ISERROR(VLOOKUP((LEFT(D3510,2)),'Fed. Agency Identifier Table'!A$2:C$63,3,FALSE)),(VLOOKUP((LEFT(D3510,1)),'Fed. Agency Identifier Table'!A$2:C$63,3,FALSE)),(VLOOKUP((LEFT(D3510,2)),'Fed. Agency Identifier Table'!A$2:C$63,3,FALSE)))))</f>
        <v/>
      </c>
      <c r="I3510" s="150" t="str">
        <f>IF(ISNUMBER(SEARCH("*.unk*",D3510)),"Other Federal Awards",IF(ISERROR(VLOOKUP(D3510,'CFDA Program Titles Table'!A$2:C$2607,3,FALSE)),"",VLOOKUP(D3510,'CFDA Program Titles Table'!A$2:C$2607,3,FALSE)))</f>
        <v/>
      </c>
      <c r="J3510" s="70"/>
      <c r="K3510" s="70"/>
      <c r="L3510" s="2"/>
      <c r="M3510" s="10"/>
      <c r="N3510" s="10"/>
      <c r="S3510" s="106" t="str">
        <f>IFERROR(IF(J3510="Y", "Research And Development Programs Cluster:", VLOOKUP(D3510,'Cluster Info'!$A$2:$B$113,2,FALSE)), "Non Cluster:")</f>
        <v>Non Cluster:</v>
      </c>
      <c r="T3510" s="106">
        <f t="shared" si="270"/>
        <v>0</v>
      </c>
      <c r="U3510" s="106">
        <f t="shared" si="272"/>
        <v>0</v>
      </c>
      <c r="V3510" s="106">
        <f t="shared" si="273"/>
        <v>0</v>
      </c>
      <c r="W3510" s="119">
        <f t="shared" si="271"/>
        <v>0</v>
      </c>
      <c r="X3510" s="106">
        <f t="shared" si="274"/>
        <v>0</v>
      </c>
    </row>
    <row r="3511" spans="1:24" ht="14">
      <c r="A3511" s="198"/>
      <c r="D3511" s="1"/>
      <c r="E3511" s="1"/>
      <c r="F3511" s="187"/>
      <c r="G3511" s="187"/>
      <c r="H3511" s="80" t="str">
        <f>IF(ISERROR(IF(ISERROR(VLOOKUP((LEFT(D3511,2)),'Fed. Agency Identifier Table'!A$2:C$63,3,FALSE)),(VLOOKUP((LEFT(D3511,1)),'Fed. Agency Identifier Table'!A$2:C$63,3,FALSE)),(VLOOKUP((LEFT(D3511,2)),'Fed. Agency Identifier Table'!A$2:C$63,3,FALSE)))),"",(IF(ISERROR(VLOOKUP((LEFT(D3511,2)),'Fed. Agency Identifier Table'!A$2:C$63,3,FALSE)),(VLOOKUP((LEFT(D3511,1)),'Fed. Agency Identifier Table'!A$2:C$63,3,FALSE)),(VLOOKUP((LEFT(D3511,2)),'Fed. Agency Identifier Table'!A$2:C$63,3,FALSE)))))</f>
        <v/>
      </c>
      <c r="I3511" s="150" t="str">
        <f>IF(ISNUMBER(SEARCH("*.unk*",D3511)),"Other Federal Awards",IF(ISERROR(VLOOKUP(D3511,'CFDA Program Titles Table'!A$2:C$2607,3,FALSE)),"",VLOOKUP(D3511,'CFDA Program Titles Table'!A$2:C$2607,3,FALSE)))</f>
        <v/>
      </c>
      <c r="J3511" s="70"/>
      <c r="K3511" s="70"/>
      <c r="L3511" s="2"/>
      <c r="M3511" s="10"/>
      <c r="N3511" s="10"/>
      <c r="S3511" s="106" t="str">
        <f>IFERROR(IF(J3511="Y", "Research And Development Programs Cluster:", VLOOKUP(D3511,'Cluster Info'!$A$2:$B$113,2,FALSE)), "Non Cluster:")</f>
        <v>Non Cluster:</v>
      </c>
      <c r="T3511" s="106">
        <f t="shared" si="270"/>
        <v>0</v>
      </c>
      <c r="U3511" s="106">
        <f t="shared" si="272"/>
        <v>0</v>
      </c>
      <c r="V3511" s="106">
        <f t="shared" si="273"/>
        <v>0</v>
      </c>
      <c r="W3511" s="119">
        <f t="shared" si="271"/>
        <v>0</v>
      </c>
      <c r="X3511" s="106">
        <f t="shared" si="274"/>
        <v>0</v>
      </c>
    </row>
    <row r="3512" spans="1:24" ht="14">
      <c r="A3512" s="198"/>
      <c r="D3512" s="1"/>
      <c r="E3512" s="1"/>
      <c r="F3512" s="187"/>
      <c r="G3512" s="187"/>
      <c r="H3512" s="80" t="str">
        <f>IF(ISERROR(IF(ISERROR(VLOOKUP((LEFT(D3512,2)),'Fed. Agency Identifier Table'!A$2:C$63,3,FALSE)),(VLOOKUP((LEFT(D3512,1)),'Fed. Agency Identifier Table'!A$2:C$63,3,FALSE)),(VLOOKUP((LEFT(D3512,2)),'Fed. Agency Identifier Table'!A$2:C$63,3,FALSE)))),"",(IF(ISERROR(VLOOKUP((LEFT(D3512,2)),'Fed. Agency Identifier Table'!A$2:C$63,3,FALSE)),(VLOOKUP((LEFT(D3512,1)),'Fed. Agency Identifier Table'!A$2:C$63,3,FALSE)),(VLOOKUP((LEFT(D3512,2)),'Fed. Agency Identifier Table'!A$2:C$63,3,FALSE)))))</f>
        <v/>
      </c>
      <c r="I3512" s="150" t="str">
        <f>IF(ISNUMBER(SEARCH("*.unk*",D3512)),"Other Federal Awards",IF(ISERROR(VLOOKUP(D3512,'CFDA Program Titles Table'!A$2:C$2607,3,FALSE)),"",VLOOKUP(D3512,'CFDA Program Titles Table'!A$2:C$2607,3,FALSE)))</f>
        <v/>
      </c>
      <c r="J3512" s="70"/>
      <c r="K3512" s="70"/>
      <c r="L3512" s="2"/>
      <c r="M3512" s="10"/>
      <c r="N3512" s="10"/>
      <c r="S3512" s="106" t="str">
        <f>IFERROR(IF(J3512="Y", "Research And Development Programs Cluster:", VLOOKUP(D3512,'Cluster Info'!$A$2:$B$113,2,FALSE)), "Non Cluster:")</f>
        <v>Non Cluster:</v>
      </c>
      <c r="T3512" s="106">
        <f t="shared" si="270"/>
        <v>0</v>
      </c>
      <c r="U3512" s="106">
        <f t="shared" si="272"/>
        <v>0</v>
      </c>
      <c r="V3512" s="106">
        <f t="shared" si="273"/>
        <v>0</v>
      </c>
      <c r="W3512" s="119">
        <f t="shared" si="271"/>
        <v>0</v>
      </c>
      <c r="X3512" s="106">
        <f t="shared" si="274"/>
        <v>0</v>
      </c>
    </row>
    <row r="3513" spans="1:24" ht="14">
      <c r="A3513" s="198"/>
      <c r="D3513" s="1"/>
      <c r="E3513" s="1"/>
      <c r="F3513" s="187"/>
      <c r="G3513" s="187"/>
      <c r="H3513" s="80" t="str">
        <f>IF(ISERROR(IF(ISERROR(VLOOKUP((LEFT(D3513,2)),'Fed. Agency Identifier Table'!A$2:C$63,3,FALSE)),(VLOOKUP((LEFT(D3513,1)),'Fed. Agency Identifier Table'!A$2:C$63,3,FALSE)),(VLOOKUP((LEFT(D3513,2)),'Fed. Agency Identifier Table'!A$2:C$63,3,FALSE)))),"",(IF(ISERROR(VLOOKUP((LEFT(D3513,2)),'Fed. Agency Identifier Table'!A$2:C$63,3,FALSE)),(VLOOKUP((LEFT(D3513,1)),'Fed. Agency Identifier Table'!A$2:C$63,3,FALSE)),(VLOOKUP((LEFT(D3513,2)),'Fed. Agency Identifier Table'!A$2:C$63,3,FALSE)))))</f>
        <v/>
      </c>
      <c r="I3513" s="150" t="str">
        <f>IF(ISNUMBER(SEARCH("*.unk*",D3513)),"Other Federal Awards",IF(ISERROR(VLOOKUP(D3513,'CFDA Program Titles Table'!A$2:C$2607,3,FALSE)),"",VLOOKUP(D3513,'CFDA Program Titles Table'!A$2:C$2607,3,FALSE)))</f>
        <v/>
      </c>
      <c r="J3513" s="70"/>
      <c r="K3513" s="70"/>
      <c r="L3513" s="2"/>
      <c r="M3513" s="10"/>
      <c r="N3513" s="10"/>
      <c r="S3513" s="106" t="str">
        <f>IFERROR(IF(J3513="Y", "Research And Development Programs Cluster:", VLOOKUP(D3513,'Cluster Info'!$A$2:$B$113,2,FALSE)), "Non Cluster:")</f>
        <v>Non Cluster:</v>
      </c>
      <c r="T3513" s="106">
        <f t="shared" si="270"/>
        <v>0</v>
      </c>
      <c r="U3513" s="106">
        <f t="shared" si="272"/>
        <v>0</v>
      </c>
      <c r="V3513" s="106">
        <f t="shared" si="273"/>
        <v>0</v>
      </c>
      <c r="W3513" s="119">
        <f t="shared" si="271"/>
        <v>0</v>
      </c>
      <c r="X3513" s="106">
        <f t="shared" si="274"/>
        <v>0</v>
      </c>
    </row>
    <row r="3514" spans="1:24" ht="14">
      <c r="A3514" s="198"/>
      <c r="D3514" s="1"/>
      <c r="E3514" s="1"/>
      <c r="F3514" s="187"/>
      <c r="G3514" s="187"/>
      <c r="H3514" s="80" t="str">
        <f>IF(ISERROR(IF(ISERROR(VLOOKUP((LEFT(D3514,2)),'Fed. Agency Identifier Table'!A$2:C$63,3,FALSE)),(VLOOKUP((LEFT(D3514,1)),'Fed. Agency Identifier Table'!A$2:C$63,3,FALSE)),(VLOOKUP((LEFT(D3514,2)),'Fed. Agency Identifier Table'!A$2:C$63,3,FALSE)))),"",(IF(ISERROR(VLOOKUP((LEFT(D3514,2)),'Fed. Agency Identifier Table'!A$2:C$63,3,FALSE)),(VLOOKUP((LEFT(D3514,1)),'Fed. Agency Identifier Table'!A$2:C$63,3,FALSE)),(VLOOKUP((LEFT(D3514,2)),'Fed. Agency Identifier Table'!A$2:C$63,3,FALSE)))))</f>
        <v/>
      </c>
      <c r="I3514" s="150" t="str">
        <f>IF(ISNUMBER(SEARCH("*.unk*",D3514)),"Other Federal Awards",IF(ISERROR(VLOOKUP(D3514,'CFDA Program Titles Table'!A$2:C$2607,3,FALSE)),"",VLOOKUP(D3514,'CFDA Program Titles Table'!A$2:C$2607,3,FALSE)))</f>
        <v/>
      </c>
      <c r="J3514" s="70"/>
      <c r="K3514" s="70"/>
      <c r="L3514" s="2"/>
      <c r="M3514" s="10"/>
      <c r="N3514" s="10"/>
      <c r="S3514" s="106" t="str">
        <f>IFERROR(IF(J3514="Y", "Research And Development Programs Cluster:", VLOOKUP(D3514,'Cluster Info'!$A$2:$B$113,2,FALSE)), "Non Cluster:")</f>
        <v>Non Cluster:</v>
      </c>
      <c r="T3514" s="106">
        <f t="shared" si="270"/>
        <v>0</v>
      </c>
      <c r="U3514" s="106">
        <f t="shared" si="272"/>
        <v>0</v>
      </c>
      <c r="V3514" s="106">
        <f t="shared" si="273"/>
        <v>0</v>
      </c>
      <c r="W3514" s="119">
        <f t="shared" si="271"/>
        <v>0</v>
      </c>
      <c r="X3514" s="106">
        <f t="shared" si="274"/>
        <v>0</v>
      </c>
    </row>
    <row r="3515" spans="1:24" ht="14">
      <c r="A3515" s="198"/>
      <c r="D3515" s="1"/>
      <c r="E3515" s="1"/>
      <c r="F3515" s="187"/>
      <c r="G3515" s="187"/>
      <c r="H3515" s="80" t="str">
        <f>IF(ISERROR(IF(ISERROR(VLOOKUP((LEFT(D3515,2)),'Fed. Agency Identifier Table'!A$2:C$63,3,FALSE)),(VLOOKUP((LEFT(D3515,1)),'Fed. Agency Identifier Table'!A$2:C$63,3,FALSE)),(VLOOKUP((LEFT(D3515,2)),'Fed. Agency Identifier Table'!A$2:C$63,3,FALSE)))),"",(IF(ISERROR(VLOOKUP((LEFT(D3515,2)),'Fed. Agency Identifier Table'!A$2:C$63,3,FALSE)),(VLOOKUP((LEFT(D3515,1)),'Fed. Agency Identifier Table'!A$2:C$63,3,FALSE)),(VLOOKUP((LEFT(D3515,2)),'Fed. Agency Identifier Table'!A$2:C$63,3,FALSE)))))</f>
        <v/>
      </c>
      <c r="I3515" s="150" t="str">
        <f>IF(ISNUMBER(SEARCH("*.unk*",D3515)),"Other Federal Awards",IF(ISERROR(VLOOKUP(D3515,'CFDA Program Titles Table'!A$2:C$2607,3,FALSE)),"",VLOOKUP(D3515,'CFDA Program Titles Table'!A$2:C$2607,3,FALSE)))</f>
        <v/>
      </c>
      <c r="J3515" s="70"/>
      <c r="K3515" s="70"/>
      <c r="L3515" s="2"/>
      <c r="M3515" s="10"/>
      <c r="N3515" s="10"/>
      <c r="S3515" s="106" t="str">
        <f>IFERROR(IF(J3515="Y", "Research And Development Programs Cluster:", VLOOKUP(D3515,'Cluster Info'!$A$2:$B$113,2,FALSE)), "Non Cluster:")</f>
        <v>Non Cluster:</v>
      </c>
      <c r="T3515" s="106">
        <f t="shared" si="270"/>
        <v>0</v>
      </c>
      <c r="U3515" s="106">
        <f t="shared" si="272"/>
        <v>0</v>
      </c>
      <c r="V3515" s="106">
        <f t="shared" si="273"/>
        <v>0</v>
      </c>
      <c r="W3515" s="119">
        <f t="shared" si="271"/>
        <v>0</v>
      </c>
      <c r="X3515" s="106">
        <f t="shared" si="274"/>
        <v>0</v>
      </c>
    </row>
    <row r="3516" spans="1:24" ht="14">
      <c r="A3516" s="198"/>
      <c r="D3516" s="1"/>
      <c r="E3516" s="1"/>
      <c r="F3516" s="187"/>
      <c r="G3516" s="187"/>
      <c r="H3516" s="80" t="str">
        <f>IF(ISERROR(IF(ISERROR(VLOOKUP((LEFT(D3516,2)),'Fed. Agency Identifier Table'!A$2:C$63,3,FALSE)),(VLOOKUP((LEFT(D3516,1)),'Fed. Agency Identifier Table'!A$2:C$63,3,FALSE)),(VLOOKUP((LEFT(D3516,2)),'Fed. Agency Identifier Table'!A$2:C$63,3,FALSE)))),"",(IF(ISERROR(VLOOKUP((LEFT(D3516,2)),'Fed. Agency Identifier Table'!A$2:C$63,3,FALSE)),(VLOOKUP((LEFT(D3516,1)),'Fed. Agency Identifier Table'!A$2:C$63,3,FALSE)),(VLOOKUP((LEFT(D3516,2)),'Fed. Agency Identifier Table'!A$2:C$63,3,FALSE)))))</f>
        <v/>
      </c>
      <c r="I3516" s="150" t="str">
        <f>IF(ISNUMBER(SEARCH("*.unk*",D3516)),"Other Federal Awards",IF(ISERROR(VLOOKUP(D3516,'CFDA Program Titles Table'!A$2:C$2607,3,FALSE)),"",VLOOKUP(D3516,'CFDA Program Titles Table'!A$2:C$2607,3,FALSE)))</f>
        <v/>
      </c>
      <c r="J3516" s="70"/>
      <c r="K3516" s="70"/>
      <c r="L3516" s="2"/>
      <c r="M3516" s="10"/>
      <c r="N3516" s="10"/>
      <c r="S3516" s="106" t="str">
        <f>IFERROR(IF(J3516="Y", "Research And Development Programs Cluster:", VLOOKUP(D3516,'Cluster Info'!$A$2:$B$113,2,FALSE)), "Non Cluster:")</f>
        <v>Non Cluster:</v>
      </c>
      <c r="T3516" s="106">
        <f t="shared" si="270"/>
        <v>0</v>
      </c>
      <c r="U3516" s="106">
        <f t="shared" si="272"/>
        <v>0</v>
      </c>
      <c r="V3516" s="106">
        <f t="shared" si="273"/>
        <v>0</v>
      </c>
      <c r="W3516" s="119">
        <f t="shared" si="271"/>
        <v>0</v>
      </c>
      <c r="X3516" s="106">
        <f t="shared" si="274"/>
        <v>0</v>
      </c>
    </row>
    <row r="3517" spans="1:24" ht="14">
      <c r="A3517" s="198"/>
      <c r="D3517" s="1"/>
      <c r="E3517" s="1"/>
      <c r="F3517" s="187"/>
      <c r="G3517" s="187"/>
      <c r="H3517" s="80" t="str">
        <f>IF(ISERROR(IF(ISERROR(VLOOKUP((LEFT(D3517,2)),'Fed. Agency Identifier Table'!A$2:C$63,3,FALSE)),(VLOOKUP((LEFT(D3517,1)),'Fed. Agency Identifier Table'!A$2:C$63,3,FALSE)),(VLOOKUP((LEFT(D3517,2)),'Fed. Agency Identifier Table'!A$2:C$63,3,FALSE)))),"",(IF(ISERROR(VLOOKUP((LEFT(D3517,2)),'Fed. Agency Identifier Table'!A$2:C$63,3,FALSE)),(VLOOKUP((LEFT(D3517,1)),'Fed. Agency Identifier Table'!A$2:C$63,3,FALSE)),(VLOOKUP((LEFT(D3517,2)),'Fed. Agency Identifier Table'!A$2:C$63,3,FALSE)))))</f>
        <v/>
      </c>
      <c r="I3517" s="150" t="str">
        <f>IF(ISNUMBER(SEARCH("*.unk*",D3517)),"Other Federal Awards",IF(ISERROR(VLOOKUP(D3517,'CFDA Program Titles Table'!A$2:C$2607,3,FALSE)),"",VLOOKUP(D3517,'CFDA Program Titles Table'!A$2:C$2607,3,FALSE)))</f>
        <v/>
      </c>
      <c r="J3517" s="70"/>
      <c r="K3517" s="70"/>
      <c r="L3517" s="2"/>
      <c r="M3517" s="10"/>
      <c r="N3517" s="10"/>
      <c r="S3517" s="106" t="str">
        <f>IFERROR(IF(J3517="Y", "Research And Development Programs Cluster:", VLOOKUP(D3517,'Cluster Info'!$A$2:$B$113,2,FALSE)), "Non Cluster:")</f>
        <v>Non Cluster:</v>
      </c>
      <c r="T3517" s="106">
        <f t="shared" si="270"/>
        <v>0</v>
      </c>
      <c r="U3517" s="106">
        <f t="shared" si="272"/>
        <v>0</v>
      </c>
      <c r="V3517" s="106">
        <f t="shared" si="273"/>
        <v>0</v>
      </c>
      <c r="W3517" s="119">
        <f t="shared" si="271"/>
        <v>0</v>
      </c>
      <c r="X3517" s="106">
        <f t="shared" si="274"/>
        <v>0</v>
      </c>
    </row>
    <row r="3518" spans="1:24" ht="14">
      <c r="A3518" s="198"/>
      <c r="D3518" s="1"/>
      <c r="E3518" s="1"/>
      <c r="F3518" s="187"/>
      <c r="G3518" s="187"/>
      <c r="H3518" s="80" t="str">
        <f>IF(ISERROR(IF(ISERROR(VLOOKUP((LEFT(D3518,2)),'Fed. Agency Identifier Table'!A$2:C$63,3,FALSE)),(VLOOKUP((LEFT(D3518,1)),'Fed. Agency Identifier Table'!A$2:C$63,3,FALSE)),(VLOOKUP((LEFT(D3518,2)),'Fed. Agency Identifier Table'!A$2:C$63,3,FALSE)))),"",(IF(ISERROR(VLOOKUP((LEFT(D3518,2)),'Fed. Agency Identifier Table'!A$2:C$63,3,FALSE)),(VLOOKUP((LEFT(D3518,1)),'Fed. Agency Identifier Table'!A$2:C$63,3,FALSE)),(VLOOKUP((LEFT(D3518,2)),'Fed. Agency Identifier Table'!A$2:C$63,3,FALSE)))))</f>
        <v/>
      </c>
      <c r="I3518" s="150" t="str">
        <f>IF(ISNUMBER(SEARCH("*.unk*",D3518)),"Other Federal Awards",IF(ISERROR(VLOOKUP(D3518,'CFDA Program Titles Table'!A$2:C$2607,3,FALSE)),"",VLOOKUP(D3518,'CFDA Program Titles Table'!A$2:C$2607,3,FALSE)))</f>
        <v/>
      </c>
      <c r="J3518" s="70"/>
      <c r="K3518" s="70"/>
      <c r="L3518" s="2"/>
      <c r="M3518" s="10"/>
      <c r="N3518" s="10"/>
      <c r="S3518" s="106" t="str">
        <f>IFERROR(IF(J3518="Y", "Research And Development Programs Cluster:", VLOOKUP(D3518,'Cluster Info'!$A$2:$B$113,2,FALSE)), "Non Cluster:")</f>
        <v>Non Cluster:</v>
      </c>
      <c r="T3518" s="106">
        <f t="shared" si="270"/>
        <v>0</v>
      </c>
      <c r="U3518" s="106">
        <f t="shared" si="272"/>
        <v>0</v>
      </c>
      <c r="V3518" s="106">
        <f t="shared" si="273"/>
        <v>0</v>
      </c>
      <c r="W3518" s="119">
        <f t="shared" si="271"/>
        <v>0</v>
      </c>
      <c r="X3518" s="106">
        <f t="shared" si="274"/>
        <v>0</v>
      </c>
    </row>
    <row r="3519" spans="1:24" ht="14">
      <c r="A3519" s="198"/>
      <c r="D3519" s="1"/>
      <c r="E3519" s="1"/>
      <c r="F3519" s="187"/>
      <c r="G3519" s="187"/>
      <c r="H3519" s="80" t="str">
        <f>IF(ISERROR(IF(ISERROR(VLOOKUP((LEFT(D3519,2)),'Fed. Agency Identifier Table'!A$2:C$63,3,FALSE)),(VLOOKUP((LEFT(D3519,1)),'Fed. Agency Identifier Table'!A$2:C$63,3,FALSE)),(VLOOKUP((LEFT(D3519,2)),'Fed. Agency Identifier Table'!A$2:C$63,3,FALSE)))),"",(IF(ISERROR(VLOOKUP((LEFT(D3519,2)),'Fed. Agency Identifier Table'!A$2:C$63,3,FALSE)),(VLOOKUP((LEFT(D3519,1)),'Fed. Agency Identifier Table'!A$2:C$63,3,FALSE)),(VLOOKUP((LEFT(D3519,2)),'Fed. Agency Identifier Table'!A$2:C$63,3,FALSE)))))</f>
        <v/>
      </c>
      <c r="I3519" s="150" t="str">
        <f>IF(ISNUMBER(SEARCH("*.unk*",D3519)),"Other Federal Awards",IF(ISERROR(VLOOKUP(D3519,'CFDA Program Titles Table'!A$2:C$2607,3,FALSE)),"",VLOOKUP(D3519,'CFDA Program Titles Table'!A$2:C$2607,3,FALSE)))</f>
        <v/>
      </c>
      <c r="J3519" s="70"/>
      <c r="K3519" s="70"/>
      <c r="L3519" s="2"/>
      <c r="M3519" s="10"/>
      <c r="N3519" s="10"/>
      <c r="S3519" s="106" t="str">
        <f>IFERROR(IF(J3519="Y", "Research And Development Programs Cluster:", VLOOKUP(D3519,'Cluster Info'!$A$2:$B$113,2,FALSE)), "Non Cluster:")</f>
        <v>Non Cluster:</v>
      </c>
      <c r="T3519" s="106">
        <f t="shared" si="270"/>
        <v>0</v>
      </c>
      <c r="U3519" s="106">
        <f t="shared" si="272"/>
        <v>0</v>
      </c>
      <c r="V3519" s="106">
        <f t="shared" si="273"/>
        <v>0</v>
      </c>
      <c r="W3519" s="119">
        <f t="shared" si="271"/>
        <v>0</v>
      </c>
      <c r="X3519" s="106">
        <f t="shared" si="274"/>
        <v>0</v>
      </c>
    </row>
    <row r="3520" spans="1:24" ht="14">
      <c r="A3520" s="198"/>
      <c r="D3520" s="1"/>
      <c r="E3520" s="1"/>
      <c r="F3520" s="187"/>
      <c r="G3520" s="187"/>
      <c r="H3520" s="80" t="str">
        <f>IF(ISERROR(IF(ISERROR(VLOOKUP((LEFT(D3520,2)),'Fed. Agency Identifier Table'!A$2:C$63,3,FALSE)),(VLOOKUP((LEFT(D3520,1)),'Fed. Agency Identifier Table'!A$2:C$63,3,FALSE)),(VLOOKUP((LEFT(D3520,2)),'Fed. Agency Identifier Table'!A$2:C$63,3,FALSE)))),"",(IF(ISERROR(VLOOKUP((LEFT(D3520,2)),'Fed. Agency Identifier Table'!A$2:C$63,3,FALSE)),(VLOOKUP((LEFT(D3520,1)),'Fed. Agency Identifier Table'!A$2:C$63,3,FALSE)),(VLOOKUP((LEFT(D3520,2)),'Fed. Agency Identifier Table'!A$2:C$63,3,FALSE)))))</f>
        <v/>
      </c>
      <c r="I3520" s="150" t="str">
        <f>IF(ISNUMBER(SEARCH("*.unk*",D3520)),"Other Federal Awards",IF(ISERROR(VLOOKUP(D3520,'CFDA Program Titles Table'!A$2:C$2607,3,FALSE)),"",VLOOKUP(D3520,'CFDA Program Titles Table'!A$2:C$2607,3,FALSE)))</f>
        <v/>
      </c>
      <c r="J3520" s="70"/>
      <c r="K3520" s="70"/>
      <c r="L3520" s="2"/>
      <c r="M3520" s="10"/>
      <c r="N3520" s="10"/>
      <c r="S3520" s="106" t="str">
        <f>IFERROR(IF(J3520="Y", "Research And Development Programs Cluster:", VLOOKUP(D3520,'Cluster Info'!$A$2:$B$113,2,FALSE)), "Non Cluster:")</f>
        <v>Non Cluster:</v>
      </c>
      <c r="T3520" s="106">
        <f t="shared" si="270"/>
        <v>0</v>
      </c>
      <c r="U3520" s="106">
        <f t="shared" si="272"/>
        <v>0</v>
      </c>
      <c r="V3520" s="106">
        <f t="shared" si="273"/>
        <v>0</v>
      </c>
      <c r="W3520" s="119">
        <f t="shared" si="271"/>
        <v>0</v>
      </c>
      <c r="X3520" s="106">
        <f t="shared" si="274"/>
        <v>0</v>
      </c>
    </row>
    <row r="3521" spans="1:24" ht="14">
      <c r="A3521" s="198"/>
      <c r="D3521" s="1"/>
      <c r="E3521" s="1"/>
      <c r="F3521" s="187"/>
      <c r="G3521" s="187"/>
      <c r="H3521" s="80" t="str">
        <f>IF(ISERROR(IF(ISERROR(VLOOKUP((LEFT(D3521,2)),'Fed. Agency Identifier Table'!A$2:C$63,3,FALSE)),(VLOOKUP((LEFT(D3521,1)),'Fed. Agency Identifier Table'!A$2:C$63,3,FALSE)),(VLOOKUP((LEFT(D3521,2)),'Fed. Agency Identifier Table'!A$2:C$63,3,FALSE)))),"",(IF(ISERROR(VLOOKUP((LEFT(D3521,2)),'Fed. Agency Identifier Table'!A$2:C$63,3,FALSE)),(VLOOKUP((LEFT(D3521,1)),'Fed. Agency Identifier Table'!A$2:C$63,3,FALSE)),(VLOOKUP((LEFT(D3521,2)),'Fed. Agency Identifier Table'!A$2:C$63,3,FALSE)))))</f>
        <v/>
      </c>
      <c r="I3521" s="150" t="str">
        <f>IF(ISNUMBER(SEARCH("*.unk*",D3521)),"Other Federal Awards",IF(ISERROR(VLOOKUP(D3521,'CFDA Program Titles Table'!A$2:C$2607,3,FALSE)),"",VLOOKUP(D3521,'CFDA Program Titles Table'!A$2:C$2607,3,FALSE)))</f>
        <v/>
      </c>
      <c r="J3521" s="70"/>
      <c r="K3521" s="70"/>
      <c r="L3521" s="2"/>
      <c r="M3521" s="10"/>
      <c r="N3521" s="10"/>
      <c r="S3521" s="106" t="str">
        <f>IFERROR(IF(J3521="Y", "Research And Development Programs Cluster:", VLOOKUP(D3521,'Cluster Info'!$A$2:$B$113,2,FALSE)), "Non Cluster:")</f>
        <v>Non Cluster:</v>
      </c>
      <c r="T3521" s="106">
        <f t="shared" si="270"/>
        <v>0</v>
      </c>
      <c r="U3521" s="106">
        <f t="shared" si="272"/>
        <v>0</v>
      </c>
      <c r="V3521" s="106">
        <f t="shared" si="273"/>
        <v>0</v>
      </c>
      <c r="W3521" s="119">
        <f t="shared" si="271"/>
        <v>0</v>
      </c>
      <c r="X3521" s="106">
        <f t="shared" si="274"/>
        <v>0</v>
      </c>
    </row>
    <row r="3522" spans="1:24" ht="14">
      <c r="A3522" s="198"/>
      <c r="D3522" s="1"/>
      <c r="E3522" s="1"/>
      <c r="F3522" s="187"/>
      <c r="G3522" s="187"/>
      <c r="H3522" s="80" t="str">
        <f>IF(ISERROR(IF(ISERROR(VLOOKUP((LEFT(D3522,2)),'Fed. Agency Identifier Table'!A$2:C$63,3,FALSE)),(VLOOKUP((LEFT(D3522,1)),'Fed. Agency Identifier Table'!A$2:C$63,3,FALSE)),(VLOOKUP((LEFT(D3522,2)),'Fed. Agency Identifier Table'!A$2:C$63,3,FALSE)))),"",(IF(ISERROR(VLOOKUP((LEFT(D3522,2)),'Fed. Agency Identifier Table'!A$2:C$63,3,FALSE)),(VLOOKUP((LEFT(D3522,1)),'Fed. Agency Identifier Table'!A$2:C$63,3,FALSE)),(VLOOKUP((LEFT(D3522,2)),'Fed. Agency Identifier Table'!A$2:C$63,3,FALSE)))))</f>
        <v/>
      </c>
      <c r="I3522" s="150" t="str">
        <f>IF(ISNUMBER(SEARCH("*.unk*",D3522)),"Other Federal Awards",IF(ISERROR(VLOOKUP(D3522,'CFDA Program Titles Table'!A$2:C$2607,3,FALSE)),"",VLOOKUP(D3522,'CFDA Program Titles Table'!A$2:C$2607,3,FALSE)))</f>
        <v/>
      </c>
      <c r="J3522" s="70"/>
      <c r="K3522" s="70"/>
      <c r="L3522" s="2"/>
      <c r="M3522" s="10"/>
      <c r="N3522" s="10"/>
      <c r="S3522" s="106" t="str">
        <f>IFERROR(IF(J3522="Y", "Research And Development Programs Cluster:", VLOOKUP(D3522,'Cluster Info'!$A$2:$B$113,2,FALSE)), "Non Cluster:")</f>
        <v>Non Cluster:</v>
      </c>
      <c r="T3522" s="106">
        <f t="shared" ref="T3522:T3585" si="275">IF(E3522="Y","ARRA - "&amp;N3522, N3522)</f>
        <v>0</v>
      </c>
      <c r="U3522" s="106">
        <f t="shared" si="272"/>
        <v>0</v>
      </c>
      <c r="V3522" s="106">
        <f t="shared" si="273"/>
        <v>0</v>
      </c>
      <c r="W3522" s="119">
        <f t="shared" ref="W3522:W3585" si="276">IF(AND(J3522="Y",I3522="Other Federal Awards"),(LEFT(D3522,2)&amp;".RD"),D3522)</f>
        <v>0</v>
      </c>
      <c r="X3522" s="106">
        <f t="shared" si="274"/>
        <v>0</v>
      </c>
    </row>
    <row r="3523" spans="1:24" ht="14">
      <c r="A3523" s="198"/>
      <c r="D3523" s="1"/>
      <c r="E3523" s="1"/>
      <c r="F3523" s="187"/>
      <c r="G3523" s="187"/>
      <c r="H3523" s="80" t="str">
        <f>IF(ISERROR(IF(ISERROR(VLOOKUP((LEFT(D3523,2)),'Fed. Agency Identifier Table'!A$2:C$63,3,FALSE)),(VLOOKUP((LEFT(D3523,1)),'Fed. Agency Identifier Table'!A$2:C$63,3,FALSE)),(VLOOKUP((LEFT(D3523,2)),'Fed. Agency Identifier Table'!A$2:C$63,3,FALSE)))),"",(IF(ISERROR(VLOOKUP((LEFT(D3523,2)),'Fed. Agency Identifier Table'!A$2:C$63,3,FALSE)),(VLOOKUP((LEFT(D3523,1)),'Fed. Agency Identifier Table'!A$2:C$63,3,FALSE)),(VLOOKUP((LEFT(D3523,2)),'Fed. Agency Identifier Table'!A$2:C$63,3,FALSE)))))</f>
        <v/>
      </c>
      <c r="I3523" s="150" t="str">
        <f>IF(ISNUMBER(SEARCH("*.unk*",D3523)),"Other Federal Awards",IF(ISERROR(VLOOKUP(D3523,'CFDA Program Titles Table'!A$2:C$2607,3,FALSE)),"",VLOOKUP(D3523,'CFDA Program Titles Table'!A$2:C$2607,3,FALSE)))</f>
        <v/>
      </c>
      <c r="J3523" s="70"/>
      <c r="K3523" s="70"/>
      <c r="L3523" s="2"/>
      <c r="M3523" s="10"/>
      <c r="N3523" s="10"/>
      <c r="S3523" s="106" t="str">
        <f>IFERROR(IF(J3523="Y", "Research And Development Programs Cluster:", VLOOKUP(D3523,'Cluster Info'!$A$2:$B$113,2,FALSE)), "Non Cluster:")</f>
        <v>Non Cluster:</v>
      </c>
      <c r="T3523" s="106">
        <f t="shared" si="275"/>
        <v>0</v>
      </c>
      <c r="U3523" s="106">
        <f t="shared" ref="U3523:U3586" si="277">IF(F3523="Y","COVID-19 - "&amp;N3523, N3523)</f>
        <v>0</v>
      </c>
      <c r="V3523" s="106">
        <f t="shared" ref="V3523:V3586" si="278">IF(G3523="Y","ARP - "&amp;N3523, N3523)</f>
        <v>0</v>
      </c>
      <c r="W3523" s="119">
        <f t="shared" si="276"/>
        <v>0</v>
      </c>
      <c r="X3523" s="106">
        <f t="shared" ref="X3523:X3586" si="279">O3523-P3523</f>
        <v>0</v>
      </c>
    </row>
    <row r="3524" spans="1:24" ht="14">
      <c r="A3524" s="198"/>
      <c r="D3524" s="1"/>
      <c r="E3524" s="1"/>
      <c r="F3524" s="187"/>
      <c r="G3524" s="187"/>
      <c r="H3524" s="80" t="str">
        <f>IF(ISERROR(IF(ISERROR(VLOOKUP((LEFT(D3524,2)),'Fed. Agency Identifier Table'!A$2:C$63,3,FALSE)),(VLOOKUP((LEFT(D3524,1)),'Fed. Agency Identifier Table'!A$2:C$63,3,FALSE)),(VLOOKUP((LEFT(D3524,2)),'Fed. Agency Identifier Table'!A$2:C$63,3,FALSE)))),"",(IF(ISERROR(VLOOKUP((LEFT(D3524,2)),'Fed. Agency Identifier Table'!A$2:C$63,3,FALSE)),(VLOOKUP((LEFT(D3524,1)),'Fed. Agency Identifier Table'!A$2:C$63,3,FALSE)),(VLOOKUP((LEFT(D3524,2)),'Fed. Agency Identifier Table'!A$2:C$63,3,FALSE)))))</f>
        <v/>
      </c>
      <c r="I3524" s="150" t="str">
        <f>IF(ISNUMBER(SEARCH("*.unk*",D3524)),"Other Federal Awards",IF(ISERROR(VLOOKUP(D3524,'CFDA Program Titles Table'!A$2:C$2607,3,FALSE)),"",VLOOKUP(D3524,'CFDA Program Titles Table'!A$2:C$2607,3,FALSE)))</f>
        <v/>
      </c>
      <c r="J3524" s="70"/>
      <c r="K3524" s="70"/>
      <c r="L3524" s="2"/>
      <c r="M3524" s="10"/>
      <c r="N3524" s="10"/>
      <c r="S3524" s="106" t="str">
        <f>IFERROR(IF(J3524="Y", "Research And Development Programs Cluster:", VLOOKUP(D3524,'Cluster Info'!$A$2:$B$113,2,FALSE)), "Non Cluster:")</f>
        <v>Non Cluster:</v>
      </c>
      <c r="T3524" s="106">
        <f t="shared" si="275"/>
        <v>0</v>
      </c>
      <c r="U3524" s="106">
        <f t="shared" si="277"/>
        <v>0</v>
      </c>
      <c r="V3524" s="106">
        <f t="shared" si="278"/>
        <v>0</v>
      </c>
      <c r="W3524" s="119">
        <f t="shared" si="276"/>
        <v>0</v>
      </c>
      <c r="X3524" s="106">
        <f t="shared" si="279"/>
        <v>0</v>
      </c>
    </row>
    <row r="3525" spans="1:24" ht="14">
      <c r="A3525" s="198"/>
      <c r="D3525" s="1"/>
      <c r="E3525" s="1"/>
      <c r="F3525" s="187"/>
      <c r="G3525" s="187"/>
      <c r="H3525" s="80" t="str">
        <f>IF(ISERROR(IF(ISERROR(VLOOKUP((LEFT(D3525,2)),'Fed. Agency Identifier Table'!A$2:C$63,3,FALSE)),(VLOOKUP((LEFT(D3525,1)),'Fed. Agency Identifier Table'!A$2:C$63,3,FALSE)),(VLOOKUP((LEFT(D3525,2)),'Fed. Agency Identifier Table'!A$2:C$63,3,FALSE)))),"",(IF(ISERROR(VLOOKUP((LEFT(D3525,2)),'Fed. Agency Identifier Table'!A$2:C$63,3,FALSE)),(VLOOKUP((LEFT(D3525,1)),'Fed. Agency Identifier Table'!A$2:C$63,3,FALSE)),(VLOOKUP((LEFT(D3525,2)),'Fed. Agency Identifier Table'!A$2:C$63,3,FALSE)))))</f>
        <v/>
      </c>
      <c r="I3525" s="150" t="str">
        <f>IF(ISNUMBER(SEARCH("*.unk*",D3525)),"Other Federal Awards",IF(ISERROR(VLOOKUP(D3525,'CFDA Program Titles Table'!A$2:C$2607,3,FALSE)),"",VLOOKUP(D3525,'CFDA Program Titles Table'!A$2:C$2607,3,FALSE)))</f>
        <v/>
      </c>
      <c r="J3525" s="70"/>
      <c r="K3525" s="70"/>
      <c r="L3525" s="2"/>
      <c r="M3525" s="10"/>
      <c r="N3525" s="10"/>
      <c r="S3525" s="106" t="str">
        <f>IFERROR(IF(J3525="Y", "Research And Development Programs Cluster:", VLOOKUP(D3525,'Cluster Info'!$A$2:$B$113,2,FALSE)), "Non Cluster:")</f>
        <v>Non Cluster:</v>
      </c>
      <c r="T3525" s="106">
        <f t="shared" si="275"/>
        <v>0</v>
      </c>
      <c r="U3525" s="106">
        <f t="shared" si="277"/>
        <v>0</v>
      </c>
      <c r="V3525" s="106">
        <f t="shared" si="278"/>
        <v>0</v>
      </c>
      <c r="W3525" s="119">
        <f t="shared" si="276"/>
        <v>0</v>
      </c>
      <c r="X3525" s="106">
        <f t="shared" si="279"/>
        <v>0</v>
      </c>
    </row>
    <row r="3526" spans="1:24" ht="14">
      <c r="A3526" s="198"/>
      <c r="D3526" s="1"/>
      <c r="E3526" s="1"/>
      <c r="F3526" s="187"/>
      <c r="G3526" s="187"/>
      <c r="H3526" s="80" t="str">
        <f>IF(ISERROR(IF(ISERROR(VLOOKUP((LEFT(D3526,2)),'Fed. Agency Identifier Table'!A$2:C$63,3,FALSE)),(VLOOKUP((LEFT(D3526,1)),'Fed. Agency Identifier Table'!A$2:C$63,3,FALSE)),(VLOOKUP((LEFT(D3526,2)),'Fed. Agency Identifier Table'!A$2:C$63,3,FALSE)))),"",(IF(ISERROR(VLOOKUP((LEFT(D3526,2)),'Fed. Agency Identifier Table'!A$2:C$63,3,FALSE)),(VLOOKUP((LEFT(D3526,1)),'Fed. Agency Identifier Table'!A$2:C$63,3,FALSE)),(VLOOKUP((LEFT(D3526,2)),'Fed. Agency Identifier Table'!A$2:C$63,3,FALSE)))))</f>
        <v/>
      </c>
      <c r="I3526" s="150" t="str">
        <f>IF(ISNUMBER(SEARCH("*.unk*",D3526)),"Other Federal Awards",IF(ISERROR(VLOOKUP(D3526,'CFDA Program Titles Table'!A$2:C$2607,3,FALSE)),"",VLOOKUP(D3526,'CFDA Program Titles Table'!A$2:C$2607,3,FALSE)))</f>
        <v/>
      </c>
      <c r="J3526" s="70"/>
      <c r="K3526" s="70"/>
      <c r="L3526" s="2"/>
      <c r="M3526" s="10"/>
      <c r="N3526" s="10"/>
      <c r="S3526" s="106" t="str">
        <f>IFERROR(IF(J3526="Y", "Research And Development Programs Cluster:", VLOOKUP(D3526,'Cluster Info'!$A$2:$B$113,2,FALSE)), "Non Cluster:")</f>
        <v>Non Cluster:</v>
      </c>
      <c r="T3526" s="106">
        <f t="shared" si="275"/>
        <v>0</v>
      </c>
      <c r="U3526" s="106">
        <f t="shared" si="277"/>
        <v>0</v>
      </c>
      <c r="V3526" s="106">
        <f t="shared" si="278"/>
        <v>0</v>
      </c>
      <c r="W3526" s="119">
        <f t="shared" si="276"/>
        <v>0</v>
      </c>
      <c r="X3526" s="106">
        <f t="shared" si="279"/>
        <v>0</v>
      </c>
    </row>
    <row r="3527" spans="1:24" ht="14">
      <c r="A3527" s="198"/>
      <c r="D3527" s="1"/>
      <c r="E3527" s="1"/>
      <c r="F3527" s="187"/>
      <c r="G3527" s="187"/>
      <c r="H3527" s="80" t="str">
        <f>IF(ISERROR(IF(ISERROR(VLOOKUP((LEFT(D3527,2)),'Fed. Agency Identifier Table'!A$2:C$63,3,FALSE)),(VLOOKUP((LEFT(D3527,1)),'Fed. Agency Identifier Table'!A$2:C$63,3,FALSE)),(VLOOKUP((LEFT(D3527,2)),'Fed. Agency Identifier Table'!A$2:C$63,3,FALSE)))),"",(IF(ISERROR(VLOOKUP((LEFT(D3527,2)),'Fed. Agency Identifier Table'!A$2:C$63,3,FALSE)),(VLOOKUP((LEFT(D3527,1)),'Fed. Agency Identifier Table'!A$2:C$63,3,FALSE)),(VLOOKUP((LEFT(D3527,2)),'Fed. Agency Identifier Table'!A$2:C$63,3,FALSE)))))</f>
        <v/>
      </c>
      <c r="I3527" s="150" t="str">
        <f>IF(ISNUMBER(SEARCH("*.unk*",D3527)),"Other Federal Awards",IF(ISERROR(VLOOKUP(D3527,'CFDA Program Titles Table'!A$2:C$2607,3,FALSE)),"",VLOOKUP(D3527,'CFDA Program Titles Table'!A$2:C$2607,3,FALSE)))</f>
        <v/>
      </c>
      <c r="J3527" s="70"/>
      <c r="K3527" s="70"/>
      <c r="L3527" s="2"/>
      <c r="M3527" s="10"/>
      <c r="N3527" s="10"/>
      <c r="S3527" s="106" t="str">
        <f>IFERROR(IF(J3527="Y", "Research And Development Programs Cluster:", VLOOKUP(D3527,'Cluster Info'!$A$2:$B$113,2,FALSE)), "Non Cluster:")</f>
        <v>Non Cluster:</v>
      </c>
      <c r="T3527" s="106">
        <f t="shared" si="275"/>
        <v>0</v>
      </c>
      <c r="U3527" s="106">
        <f t="shared" si="277"/>
        <v>0</v>
      </c>
      <c r="V3527" s="106">
        <f t="shared" si="278"/>
        <v>0</v>
      </c>
      <c r="W3527" s="119">
        <f t="shared" si="276"/>
        <v>0</v>
      </c>
      <c r="X3527" s="106">
        <f t="shared" si="279"/>
        <v>0</v>
      </c>
    </row>
    <row r="3528" spans="1:24" ht="14">
      <c r="A3528" s="198"/>
      <c r="D3528" s="1"/>
      <c r="E3528" s="1"/>
      <c r="F3528" s="187"/>
      <c r="G3528" s="187"/>
      <c r="H3528" s="80" t="str">
        <f>IF(ISERROR(IF(ISERROR(VLOOKUP((LEFT(D3528,2)),'Fed. Agency Identifier Table'!A$2:C$63,3,FALSE)),(VLOOKUP((LEFT(D3528,1)),'Fed. Agency Identifier Table'!A$2:C$63,3,FALSE)),(VLOOKUP((LEFT(D3528,2)),'Fed. Agency Identifier Table'!A$2:C$63,3,FALSE)))),"",(IF(ISERROR(VLOOKUP((LEFT(D3528,2)),'Fed. Agency Identifier Table'!A$2:C$63,3,FALSE)),(VLOOKUP((LEFT(D3528,1)),'Fed. Agency Identifier Table'!A$2:C$63,3,FALSE)),(VLOOKUP((LEFT(D3528,2)),'Fed. Agency Identifier Table'!A$2:C$63,3,FALSE)))))</f>
        <v/>
      </c>
      <c r="I3528" s="150" t="str">
        <f>IF(ISNUMBER(SEARCH("*.unk*",D3528)),"Other Federal Awards",IF(ISERROR(VLOOKUP(D3528,'CFDA Program Titles Table'!A$2:C$2607,3,FALSE)),"",VLOOKUP(D3528,'CFDA Program Titles Table'!A$2:C$2607,3,FALSE)))</f>
        <v/>
      </c>
      <c r="J3528" s="70"/>
      <c r="K3528" s="70"/>
      <c r="L3528" s="2"/>
      <c r="M3528" s="10"/>
      <c r="N3528" s="10"/>
      <c r="S3528" s="106" t="str">
        <f>IFERROR(IF(J3528="Y", "Research And Development Programs Cluster:", VLOOKUP(D3528,'Cluster Info'!$A$2:$B$113,2,FALSE)), "Non Cluster:")</f>
        <v>Non Cluster:</v>
      </c>
      <c r="T3528" s="106">
        <f t="shared" si="275"/>
        <v>0</v>
      </c>
      <c r="U3528" s="106">
        <f t="shared" si="277"/>
        <v>0</v>
      </c>
      <c r="V3528" s="106">
        <f t="shared" si="278"/>
        <v>0</v>
      </c>
      <c r="W3528" s="119">
        <f t="shared" si="276"/>
        <v>0</v>
      </c>
      <c r="X3528" s="106">
        <f t="shared" si="279"/>
        <v>0</v>
      </c>
    </row>
    <row r="3529" spans="1:24" ht="14">
      <c r="A3529" s="198"/>
      <c r="D3529" s="1"/>
      <c r="E3529" s="1"/>
      <c r="F3529" s="187"/>
      <c r="G3529" s="187"/>
      <c r="H3529" s="80" t="str">
        <f>IF(ISERROR(IF(ISERROR(VLOOKUP((LEFT(D3529,2)),'Fed. Agency Identifier Table'!A$2:C$63,3,FALSE)),(VLOOKUP((LEFT(D3529,1)),'Fed. Agency Identifier Table'!A$2:C$63,3,FALSE)),(VLOOKUP((LEFT(D3529,2)),'Fed. Agency Identifier Table'!A$2:C$63,3,FALSE)))),"",(IF(ISERROR(VLOOKUP((LEFT(D3529,2)),'Fed. Agency Identifier Table'!A$2:C$63,3,FALSE)),(VLOOKUP((LEFT(D3529,1)),'Fed. Agency Identifier Table'!A$2:C$63,3,FALSE)),(VLOOKUP((LEFT(D3529,2)),'Fed. Agency Identifier Table'!A$2:C$63,3,FALSE)))))</f>
        <v/>
      </c>
      <c r="I3529" s="150" t="str">
        <f>IF(ISNUMBER(SEARCH("*.unk*",D3529)),"Other Federal Awards",IF(ISERROR(VLOOKUP(D3529,'CFDA Program Titles Table'!A$2:C$2607,3,FALSE)),"",VLOOKUP(D3529,'CFDA Program Titles Table'!A$2:C$2607,3,FALSE)))</f>
        <v/>
      </c>
      <c r="J3529" s="70"/>
      <c r="K3529" s="70"/>
      <c r="L3529" s="2"/>
      <c r="M3529" s="10"/>
      <c r="N3529" s="10"/>
      <c r="S3529" s="106" t="str">
        <f>IFERROR(IF(J3529="Y", "Research And Development Programs Cluster:", VLOOKUP(D3529,'Cluster Info'!$A$2:$B$113,2,FALSE)), "Non Cluster:")</f>
        <v>Non Cluster:</v>
      </c>
      <c r="T3529" s="106">
        <f t="shared" si="275"/>
        <v>0</v>
      </c>
      <c r="U3529" s="106">
        <f t="shared" si="277"/>
        <v>0</v>
      </c>
      <c r="V3529" s="106">
        <f t="shared" si="278"/>
        <v>0</v>
      </c>
      <c r="W3529" s="119">
        <f t="shared" si="276"/>
        <v>0</v>
      </c>
      <c r="X3529" s="106">
        <f t="shared" si="279"/>
        <v>0</v>
      </c>
    </row>
    <row r="3530" spans="1:24" ht="14">
      <c r="A3530" s="198"/>
      <c r="D3530" s="1"/>
      <c r="E3530" s="1"/>
      <c r="F3530" s="187"/>
      <c r="G3530" s="187"/>
      <c r="H3530" s="80" t="str">
        <f>IF(ISERROR(IF(ISERROR(VLOOKUP((LEFT(D3530,2)),'Fed. Agency Identifier Table'!A$2:C$63,3,FALSE)),(VLOOKUP((LEFT(D3530,1)),'Fed. Agency Identifier Table'!A$2:C$63,3,FALSE)),(VLOOKUP((LEFT(D3530,2)),'Fed. Agency Identifier Table'!A$2:C$63,3,FALSE)))),"",(IF(ISERROR(VLOOKUP((LEFT(D3530,2)),'Fed. Agency Identifier Table'!A$2:C$63,3,FALSE)),(VLOOKUP((LEFT(D3530,1)),'Fed. Agency Identifier Table'!A$2:C$63,3,FALSE)),(VLOOKUP((LEFT(D3530,2)),'Fed. Agency Identifier Table'!A$2:C$63,3,FALSE)))))</f>
        <v/>
      </c>
      <c r="I3530" s="150" t="str">
        <f>IF(ISNUMBER(SEARCH("*.unk*",D3530)),"Other Federal Awards",IF(ISERROR(VLOOKUP(D3530,'CFDA Program Titles Table'!A$2:C$2607,3,FALSE)),"",VLOOKUP(D3530,'CFDA Program Titles Table'!A$2:C$2607,3,FALSE)))</f>
        <v/>
      </c>
      <c r="J3530" s="70"/>
      <c r="K3530" s="70"/>
      <c r="L3530" s="2"/>
      <c r="M3530" s="10"/>
      <c r="N3530" s="10"/>
      <c r="S3530" s="106" t="str">
        <f>IFERROR(IF(J3530="Y", "Research And Development Programs Cluster:", VLOOKUP(D3530,'Cluster Info'!$A$2:$B$113,2,FALSE)), "Non Cluster:")</f>
        <v>Non Cluster:</v>
      </c>
      <c r="T3530" s="106">
        <f t="shared" si="275"/>
        <v>0</v>
      </c>
      <c r="U3530" s="106">
        <f t="shared" si="277"/>
        <v>0</v>
      </c>
      <c r="V3530" s="106">
        <f t="shared" si="278"/>
        <v>0</v>
      </c>
      <c r="W3530" s="119">
        <f t="shared" si="276"/>
        <v>0</v>
      </c>
      <c r="X3530" s="106">
        <f t="shared" si="279"/>
        <v>0</v>
      </c>
    </row>
    <row r="3531" spans="1:24" ht="14">
      <c r="A3531" s="198"/>
      <c r="D3531" s="1"/>
      <c r="E3531" s="1"/>
      <c r="F3531" s="187"/>
      <c r="G3531" s="187"/>
      <c r="H3531" s="80" t="str">
        <f>IF(ISERROR(IF(ISERROR(VLOOKUP((LEFT(D3531,2)),'Fed. Agency Identifier Table'!A$2:C$63,3,FALSE)),(VLOOKUP((LEFT(D3531,1)),'Fed. Agency Identifier Table'!A$2:C$63,3,FALSE)),(VLOOKUP((LEFT(D3531,2)),'Fed. Agency Identifier Table'!A$2:C$63,3,FALSE)))),"",(IF(ISERROR(VLOOKUP((LEFT(D3531,2)),'Fed. Agency Identifier Table'!A$2:C$63,3,FALSE)),(VLOOKUP((LEFT(D3531,1)),'Fed. Agency Identifier Table'!A$2:C$63,3,FALSE)),(VLOOKUP((LEFT(D3531,2)),'Fed. Agency Identifier Table'!A$2:C$63,3,FALSE)))))</f>
        <v/>
      </c>
      <c r="I3531" s="150" t="str">
        <f>IF(ISNUMBER(SEARCH("*.unk*",D3531)),"Other Federal Awards",IF(ISERROR(VLOOKUP(D3531,'CFDA Program Titles Table'!A$2:C$2607,3,FALSE)),"",VLOOKUP(D3531,'CFDA Program Titles Table'!A$2:C$2607,3,FALSE)))</f>
        <v/>
      </c>
      <c r="J3531" s="70"/>
      <c r="K3531" s="70"/>
      <c r="L3531" s="2"/>
      <c r="M3531" s="10"/>
      <c r="N3531" s="10"/>
      <c r="S3531" s="106" t="str">
        <f>IFERROR(IF(J3531="Y", "Research And Development Programs Cluster:", VLOOKUP(D3531,'Cluster Info'!$A$2:$B$113,2,FALSE)), "Non Cluster:")</f>
        <v>Non Cluster:</v>
      </c>
      <c r="T3531" s="106">
        <f t="shared" si="275"/>
        <v>0</v>
      </c>
      <c r="U3531" s="106">
        <f t="shared" si="277"/>
        <v>0</v>
      </c>
      <c r="V3531" s="106">
        <f t="shared" si="278"/>
        <v>0</v>
      </c>
      <c r="W3531" s="119">
        <f t="shared" si="276"/>
        <v>0</v>
      </c>
      <c r="X3531" s="106">
        <f t="shared" si="279"/>
        <v>0</v>
      </c>
    </row>
    <row r="3532" spans="1:24" ht="14">
      <c r="A3532" s="198"/>
      <c r="D3532" s="1"/>
      <c r="E3532" s="1"/>
      <c r="F3532" s="187"/>
      <c r="G3532" s="187"/>
      <c r="H3532" s="80" t="str">
        <f>IF(ISERROR(IF(ISERROR(VLOOKUP((LEFT(D3532,2)),'Fed. Agency Identifier Table'!A$2:C$63,3,FALSE)),(VLOOKUP((LEFT(D3532,1)),'Fed. Agency Identifier Table'!A$2:C$63,3,FALSE)),(VLOOKUP((LEFT(D3532,2)),'Fed. Agency Identifier Table'!A$2:C$63,3,FALSE)))),"",(IF(ISERROR(VLOOKUP((LEFT(D3532,2)),'Fed. Agency Identifier Table'!A$2:C$63,3,FALSE)),(VLOOKUP((LEFT(D3532,1)),'Fed. Agency Identifier Table'!A$2:C$63,3,FALSE)),(VLOOKUP((LEFT(D3532,2)),'Fed. Agency Identifier Table'!A$2:C$63,3,FALSE)))))</f>
        <v/>
      </c>
      <c r="I3532" s="150" t="str">
        <f>IF(ISNUMBER(SEARCH("*.unk*",D3532)),"Other Federal Awards",IF(ISERROR(VLOOKUP(D3532,'CFDA Program Titles Table'!A$2:C$2607,3,FALSE)),"",VLOOKUP(D3532,'CFDA Program Titles Table'!A$2:C$2607,3,FALSE)))</f>
        <v/>
      </c>
      <c r="J3532" s="70"/>
      <c r="K3532" s="70"/>
      <c r="L3532" s="2"/>
      <c r="M3532" s="10"/>
      <c r="N3532" s="10"/>
      <c r="S3532" s="106" t="str">
        <f>IFERROR(IF(J3532="Y", "Research And Development Programs Cluster:", VLOOKUP(D3532,'Cluster Info'!$A$2:$B$113,2,FALSE)), "Non Cluster:")</f>
        <v>Non Cluster:</v>
      </c>
      <c r="T3532" s="106">
        <f t="shared" si="275"/>
        <v>0</v>
      </c>
      <c r="U3532" s="106">
        <f t="shared" si="277"/>
        <v>0</v>
      </c>
      <c r="V3532" s="106">
        <f t="shared" si="278"/>
        <v>0</v>
      </c>
      <c r="W3532" s="119">
        <f t="shared" si="276"/>
        <v>0</v>
      </c>
      <c r="X3532" s="106">
        <f t="shared" si="279"/>
        <v>0</v>
      </c>
    </row>
    <row r="3533" spans="1:24" ht="14">
      <c r="A3533" s="198"/>
      <c r="D3533" s="1"/>
      <c r="E3533" s="1"/>
      <c r="F3533" s="187"/>
      <c r="G3533" s="187"/>
      <c r="H3533" s="80" t="str">
        <f>IF(ISERROR(IF(ISERROR(VLOOKUP((LEFT(D3533,2)),'Fed. Agency Identifier Table'!A$2:C$63,3,FALSE)),(VLOOKUP((LEFT(D3533,1)),'Fed. Agency Identifier Table'!A$2:C$63,3,FALSE)),(VLOOKUP((LEFT(D3533,2)),'Fed. Agency Identifier Table'!A$2:C$63,3,FALSE)))),"",(IF(ISERROR(VLOOKUP((LEFT(D3533,2)),'Fed. Agency Identifier Table'!A$2:C$63,3,FALSE)),(VLOOKUP((LEFT(D3533,1)),'Fed. Agency Identifier Table'!A$2:C$63,3,FALSE)),(VLOOKUP((LEFT(D3533,2)),'Fed. Agency Identifier Table'!A$2:C$63,3,FALSE)))))</f>
        <v/>
      </c>
      <c r="I3533" s="150" t="str">
        <f>IF(ISNUMBER(SEARCH("*.unk*",D3533)),"Other Federal Awards",IF(ISERROR(VLOOKUP(D3533,'CFDA Program Titles Table'!A$2:C$2607,3,FALSE)),"",VLOOKUP(D3533,'CFDA Program Titles Table'!A$2:C$2607,3,FALSE)))</f>
        <v/>
      </c>
      <c r="J3533" s="70"/>
      <c r="K3533" s="70"/>
      <c r="L3533" s="2"/>
      <c r="M3533" s="10"/>
      <c r="N3533" s="10"/>
      <c r="S3533" s="106" t="str">
        <f>IFERROR(IF(J3533="Y", "Research And Development Programs Cluster:", VLOOKUP(D3533,'Cluster Info'!$A$2:$B$113,2,FALSE)), "Non Cluster:")</f>
        <v>Non Cluster:</v>
      </c>
      <c r="T3533" s="106">
        <f t="shared" si="275"/>
        <v>0</v>
      </c>
      <c r="U3533" s="106">
        <f t="shared" si="277"/>
        <v>0</v>
      </c>
      <c r="V3533" s="106">
        <f t="shared" si="278"/>
        <v>0</v>
      </c>
      <c r="W3533" s="119">
        <f t="shared" si="276"/>
        <v>0</v>
      </c>
      <c r="X3533" s="106">
        <f t="shared" si="279"/>
        <v>0</v>
      </c>
    </row>
    <row r="3534" spans="1:24" ht="14">
      <c r="A3534" s="198"/>
      <c r="D3534" s="1"/>
      <c r="E3534" s="1"/>
      <c r="F3534" s="187"/>
      <c r="G3534" s="187"/>
      <c r="H3534" s="80" t="str">
        <f>IF(ISERROR(IF(ISERROR(VLOOKUP((LEFT(D3534,2)),'Fed. Agency Identifier Table'!A$2:C$63,3,FALSE)),(VLOOKUP((LEFT(D3534,1)),'Fed. Agency Identifier Table'!A$2:C$63,3,FALSE)),(VLOOKUP((LEFT(D3534,2)),'Fed. Agency Identifier Table'!A$2:C$63,3,FALSE)))),"",(IF(ISERROR(VLOOKUP((LEFT(D3534,2)),'Fed. Agency Identifier Table'!A$2:C$63,3,FALSE)),(VLOOKUP((LEFT(D3534,1)),'Fed. Agency Identifier Table'!A$2:C$63,3,FALSE)),(VLOOKUP((LEFT(D3534,2)),'Fed. Agency Identifier Table'!A$2:C$63,3,FALSE)))))</f>
        <v/>
      </c>
      <c r="I3534" s="150" t="str">
        <f>IF(ISNUMBER(SEARCH("*.unk*",D3534)),"Other Federal Awards",IF(ISERROR(VLOOKUP(D3534,'CFDA Program Titles Table'!A$2:C$2607,3,FALSE)),"",VLOOKUP(D3534,'CFDA Program Titles Table'!A$2:C$2607,3,FALSE)))</f>
        <v/>
      </c>
      <c r="J3534" s="70"/>
      <c r="K3534" s="70"/>
      <c r="L3534" s="2"/>
      <c r="M3534" s="10"/>
      <c r="N3534" s="10"/>
      <c r="S3534" s="106" t="str">
        <f>IFERROR(IF(J3534="Y", "Research And Development Programs Cluster:", VLOOKUP(D3534,'Cluster Info'!$A$2:$B$113,2,FALSE)), "Non Cluster:")</f>
        <v>Non Cluster:</v>
      </c>
      <c r="T3534" s="106">
        <f t="shared" si="275"/>
        <v>0</v>
      </c>
      <c r="U3534" s="106">
        <f t="shared" si="277"/>
        <v>0</v>
      </c>
      <c r="V3534" s="106">
        <f t="shared" si="278"/>
        <v>0</v>
      </c>
      <c r="W3534" s="119">
        <f t="shared" si="276"/>
        <v>0</v>
      </c>
      <c r="X3534" s="106">
        <f t="shared" si="279"/>
        <v>0</v>
      </c>
    </row>
    <row r="3535" spans="1:24" ht="14">
      <c r="A3535" s="198"/>
      <c r="D3535" s="1"/>
      <c r="E3535" s="1"/>
      <c r="F3535" s="187"/>
      <c r="G3535" s="187"/>
      <c r="H3535" s="80" t="str">
        <f>IF(ISERROR(IF(ISERROR(VLOOKUP((LEFT(D3535,2)),'Fed. Agency Identifier Table'!A$2:C$63,3,FALSE)),(VLOOKUP((LEFT(D3535,1)),'Fed. Agency Identifier Table'!A$2:C$63,3,FALSE)),(VLOOKUP((LEFT(D3535,2)),'Fed. Agency Identifier Table'!A$2:C$63,3,FALSE)))),"",(IF(ISERROR(VLOOKUP((LEFT(D3535,2)),'Fed. Agency Identifier Table'!A$2:C$63,3,FALSE)),(VLOOKUP((LEFT(D3535,1)),'Fed. Agency Identifier Table'!A$2:C$63,3,FALSE)),(VLOOKUP((LEFT(D3535,2)),'Fed. Agency Identifier Table'!A$2:C$63,3,FALSE)))))</f>
        <v/>
      </c>
      <c r="I3535" s="150" t="str">
        <f>IF(ISNUMBER(SEARCH("*.unk*",D3535)),"Other Federal Awards",IF(ISERROR(VLOOKUP(D3535,'CFDA Program Titles Table'!A$2:C$2607,3,FALSE)),"",VLOOKUP(D3535,'CFDA Program Titles Table'!A$2:C$2607,3,FALSE)))</f>
        <v/>
      </c>
      <c r="J3535" s="70"/>
      <c r="K3535" s="70"/>
      <c r="L3535" s="2"/>
      <c r="M3535" s="10"/>
      <c r="N3535" s="10"/>
      <c r="S3535" s="106" t="str">
        <f>IFERROR(IF(J3535="Y", "Research And Development Programs Cluster:", VLOOKUP(D3535,'Cluster Info'!$A$2:$B$113,2,FALSE)), "Non Cluster:")</f>
        <v>Non Cluster:</v>
      </c>
      <c r="T3535" s="106">
        <f t="shared" si="275"/>
        <v>0</v>
      </c>
      <c r="U3535" s="106">
        <f t="shared" si="277"/>
        <v>0</v>
      </c>
      <c r="V3535" s="106">
        <f t="shared" si="278"/>
        <v>0</v>
      </c>
      <c r="W3535" s="119">
        <f t="shared" si="276"/>
        <v>0</v>
      </c>
      <c r="X3535" s="106">
        <f t="shared" si="279"/>
        <v>0</v>
      </c>
    </row>
    <row r="3536" spans="1:24" ht="14">
      <c r="A3536" s="198"/>
      <c r="D3536" s="1"/>
      <c r="E3536" s="1"/>
      <c r="F3536" s="187"/>
      <c r="G3536" s="187"/>
      <c r="H3536" s="80" t="str">
        <f>IF(ISERROR(IF(ISERROR(VLOOKUP((LEFT(D3536,2)),'Fed. Agency Identifier Table'!A$2:C$63,3,FALSE)),(VLOOKUP((LEFT(D3536,1)),'Fed. Agency Identifier Table'!A$2:C$63,3,FALSE)),(VLOOKUP((LEFT(D3536,2)),'Fed. Agency Identifier Table'!A$2:C$63,3,FALSE)))),"",(IF(ISERROR(VLOOKUP((LEFT(D3536,2)),'Fed. Agency Identifier Table'!A$2:C$63,3,FALSE)),(VLOOKUP((LEFT(D3536,1)),'Fed. Agency Identifier Table'!A$2:C$63,3,FALSE)),(VLOOKUP((LEFT(D3536,2)),'Fed. Agency Identifier Table'!A$2:C$63,3,FALSE)))))</f>
        <v/>
      </c>
      <c r="I3536" s="150" t="str">
        <f>IF(ISNUMBER(SEARCH("*.unk*",D3536)),"Other Federal Awards",IF(ISERROR(VLOOKUP(D3536,'CFDA Program Titles Table'!A$2:C$2607,3,FALSE)),"",VLOOKUP(D3536,'CFDA Program Titles Table'!A$2:C$2607,3,FALSE)))</f>
        <v/>
      </c>
      <c r="J3536" s="70"/>
      <c r="K3536" s="70"/>
      <c r="L3536" s="2"/>
      <c r="M3536" s="10"/>
      <c r="N3536" s="10"/>
      <c r="S3536" s="106" t="str">
        <f>IFERROR(IF(J3536="Y", "Research And Development Programs Cluster:", VLOOKUP(D3536,'Cluster Info'!$A$2:$B$113,2,FALSE)), "Non Cluster:")</f>
        <v>Non Cluster:</v>
      </c>
      <c r="T3536" s="106">
        <f t="shared" si="275"/>
        <v>0</v>
      </c>
      <c r="U3536" s="106">
        <f t="shared" si="277"/>
        <v>0</v>
      </c>
      <c r="V3536" s="106">
        <f t="shared" si="278"/>
        <v>0</v>
      </c>
      <c r="W3536" s="119">
        <f t="shared" si="276"/>
        <v>0</v>
      </c>
      <c r="X3536" s="106">
        <f t="shared" si="279"/>
        <v>0</v>
      </c>
    </row>
    <row r="3537" spans="1:24" ht="14">
      <c r="A3537" s="198"/>
      <c r="D3537" s="1"/>
      <c r="E3537" s="1"/>
      <c r="F3537" s="187"/>
      <c r="G3537" s="187"/>
      <c r="H3537" s="80" t="str">
        <f>IF(ISERROR(IF(ISERROR(VLOOKUP((LEFT(D3537,2)),'Fed. Agency Identifier Table'!A$2:C$63,3,FALSE)),(VLOOKUP((LEFT(D3537,1)),'Fed. Agency Identifier Table'!A$2:C$63,3,FALSE)),(VLOOKUP((LEFT(D3537,2)),'Fed. Agency Identifier Table'!A$2:C$63,3,FALSE)))),"",(IF(ISERROR(VLOOKUP((LEFT(D3537,2)),'Fed. Agency Identifier Table'!A$2:C$63,3,FALSE)),(VLOOKUP((LEFT(D3537,1)),'Fed. Agency Identifier Table'!A$2:C$63,3,FALSE)),(VLOOKUP((LEFT(D3537,2)),'Fed. Agency Identifier Table'!A$2:C$63,3,FALSE)))))</f>
        <v/>
      </c>
      <c r="I3537" s="150" t="str">
        <f>IF(ISNUMBER(SEARCH("*.unk*",D3537)),"Other Federal Awards",IF(ISERROR(VLOOKUP(D3537,'CFDA Program Titles Table'!A$2:C$2607,3,FALSE)),"",VLOOKUP(D3537,'CFDA Program Titles Table'!A$2:C$2607,3,FALSE)))</f>
        <v/>
      </c>
      <c r="J3537" s="70"/>
      <c r="K3537" s="70"/>
      <c r="L3537" s="2"/>
      <c r="M3537" s="10"/>
      <c r="N3537" s="10"/>
      <c r="S3537" s="106" t="str">
        <f>IFERROR(IF(J3537="Y", "Research And Development Programs Cluster:", VLOOKUP(D3537,'Cluster Info'!$A$2:$B$113,2,FALSE)), "Non Cluster:")</f>
        <v>Non Cluster:</v>
      </c>
      <c r="T3537" s="106">
        <f t="shared" si="275"/>
        <v>0</v>
      </c>
      <c r="U3537" s="106">
        <f t="shared" si="277"/>
        <v>0</v>
      </c>
      <c r="V3537" s="106">
        <f t="shared" si="278"/>
        <v>0</v>
      </c>
      <c r="W3537" s="119">
        <f t="shared" si="276"/>
        <v>0</v>
      </c>
      <c r="X3537" s="106">
        <f t="shared" si="279"/>
        <v>0</v>
      </c>
    </row>
    <row r="3538" spans="1:24" ht="14">
      <c r="A3538" s="198"/>
      <c r="D3538" s="1"/>
      <c r="E3538" s="1"/>
      <c r="F3538" s="187"/>
      <c r="G3538" s="187"/>
      <c r="H3538" s="80" t="str">
        <f>IF(ISERROR(IF(ISERROR(VLOOKUP((LEFT(D3538,2)),'Fed. Agency Identifier Table'!A$2:C$63,3,FALSE)),(VLOOKUP((LEFT(D3538,1)),'Fed. Agency Identifier Table'!A$2:C$63,3,FALSE)),(VLOOKUP((LEFT(D3538,2)),'Fed. Agency Identifier Table'!A$2:C$63,3,FALSE)))),"",(IF(ISERROR(VLOOKUP((LEFT(D3538,2)),'Fed. Agency Identifier Table'!A$2:C$63,3,FALSE)),(VLOOKUP((LEFT(D3538,1)),'Fed. Agency Identifier Table'!A$2:C$63,3,FALSE)),(VLOOKUP((LEFT(D3538,2)),'Fed. Agency Identifier Table'!A$2:C$63,3,FALSE)))))</f>
        <v/>
      </c>
      <c r="I3538" s="150" t="str">
        <f>IF(ISNUMBER(SEARCH("*.unk*",D3538)),"Other Federal Awards",IF(ISERROR(VLOOKUP(D3538,'CFDA Program Titles Table'!A$2:C$2607,3,FALSE)),"",VLOOKUP(D3538,'CFDA Program Titles Table'!A$2:C$2607,3,FALSE)))</f>
        <v/>
      </c>
      <c r="J3538" s="70"/>
      <c r="K3538" s="70"/>
      <c r="L3538" s="2"/>
      <c r="M3538" s="10"/>
      <c r="N3538" s="10"/>
      <c r="S3538" s="106" t="str">
        <f>IFERROR(IF(J3538="Y", "Research And Development Programs Cluster:", VLOOKUP(D3538,'Cluster Info'!$A$2:$B$113,2,FALSE)), "Non Cluster:")</f>
        <v>Non Cluster:</v>
      </c>
      <c r="T3538" s="106">
        <f t="shared" si="275"/>
        <v>0</v>
      </c>
      <c r="U3538" s="106">
        <f t="shared" si="277"/>
        <v>0</v>
      </c>
      <c r="V3538" s="106">
        <f t="shared" si="278"/>
        <v>0</v>
      </c>
      <c r="W3538" s="119">
        <f t="shared" si="276"/>
        <v>0</v>
      </c>
      <c r="X3538" s="106">
        <f t="shared" si="279"/>
        <v>0</v>
      </c>
    </row>
    <row r="3539" spans="1:24" ht="14">
      <c r="A3539" s="198"/>
      <c r="D3539" s="1"/>
      <c r="E3539" s="1"/>
      <c r="F3539" s="187"/>
      <c r="G3539" s="187"/>
      <c r="H3539" s="80" t="str">
        <f>IF(ISERROR(IF(ISERROR(VLOOKUP((LEFT(D3539,2)),'Fed. Agency Identifier Table'!A$2:C$63,3,FALSE)),(VLOOKUP((LEFT(D3539,1)),'Fed. Agency Identifier Table'!A$2:C$63,3,FALSE)),(VLOOKUP((LEFT(D3539,2)),'Fed. Agency Identifier Table'!A$2:C$63,3,FALSE)))),"",(IF(ISERROR(VLOOKUP((LEFT(D3539,2)),'Fed. Agency Identifier Table'!A$2:C$63,3,FALSE)),(VLOOKUP((LEFT(D3539,1)),'Fed. Agency Identifier Table'!A$2:C$63,3,FALSE)),(VLOOKUP((LEFT(D3539,2)),'Fed. Agency Identifier Table'!A$2:C$63,3,FALSE)))))</f>
        <v/>
      </c>
      <c r="I3539" s="150" t="str">
        <f>IF(ISNUMBER(SEARCH("*.unk*",D3539)),"Other Federal Awards",IF(ISERROR(VLOOKUP(D3539,'CFDA Program Titles Table'!A$2:C$2607,3,FALSE)),"",VLOOKUP(D3539,'CFDA Program Titles Table'!A$2:C$2607,3,FALSE)))</f>
        <v/>
      </c>
      <c r="J3539" s="70"/>
      <c r="K3539" s="70"/>
      <c r="L3539" s="2"/>
      <c r="M3539" s="10"/>
      <c r="N3539" s="10"/>
      <c r="S3539" s="106" t="str">
        <f>IFERROR(IF(J3539="Y", "Research And Development Programs Cluster:", VLOOKUP(D3539,'Cluster Info'!$A$2:$B$113,2,FALSE)), "Non Cluster:")</f>
        <v>Non Cluster:</v>
      </c>
      <c r="T3539" s="106">
        <f t="shared" si="275"/>
        <v>0</v>
      </c>
      <c r="U3539" s="106">
        <f t="shared" si="277"/>
        <v>0</v>
      </c>
      <c r="V3539" s="106">
        <f t="shared" si="278"/>
        <v>0</v>
      </c>
      <c r="W3539" s="119">
        <f t="shared" si="276"/>
        <v>0</v>
      </c>
      <c r="X3539" s="106">
        <f t="shared" si="279"/>
        <v>0</v>
      </c>
    </row>
    <row r="3540" spans="1:24" ht="14">
      <c r="A3540" s="198"/>
      <c r="D3540" s="1"/>
      <c r="E3540" s="1"/>
      <c r="F3540" s="187"/>
      <c r="G3540" s="187"/>
      <c r="H3540" s="80" t="str">
        <f>IF(ISERROR(IF(ISERROR(VLOOKUP((LEFT(D3540,2)),'Fed. Agency Identifier Table'!A$2:C$63,3,FALSE)),(VLOOKUP((LEFT(D3540,1)),'Fed. Agency Identifier Table'!A$2:C$63,3,FALSE)),(VLOOKUP((LEFT(D3540,2)),'Fed. Agency Identifier Table'!A$2:C$63,3,FALSE)))),"",(IF(ISERROR(VLOOKUP((LEFT(D3540,2)),'Fed. Agency Identifier Table'!A$2:C$63,3,FALSE)),(VLOOKUP((LEFT(D3540,1)),'Fed. Agency Identifier Table'!A$2:C$63,3,FALSE)),(VLOOKUP((LEFT(D3540,2)),'Fed. Agency Identifier Table'!A$2:C$63,3,FALSE)))))</f>
        <v/>
      </c>
      <c r="I3540" s="150" t="str">
        <f>IF(ISNUMBER(SEARCH("*.unk*",D3540)),"Other Federal Awards",IF(ISERROR(VLOOKUP(D3540,'CFDA Program Titles Table'!A$2:C$2607,3,FALSE)),"",VLOOKUP(D3540,'CFDA Program Titles Table'!A$2:C$2607,3,FALSE)))</f>
        <v/>
      </c>
      <c r="J3540" s="70"/>
      <c r="K3540" s="70"/>
      <c r="L3540" s="2"/>
      <c r="M3540" s="10"/>
      <c r="N3540" s="10"/>
      <c r="S3540" s="106" t="str">
        <f>IFERROR(IF(J3540="Y", "Research And Development Programs Cluster:", VLOOKUP(D3540,'Cluster Info'!$A$2:$B$113,2,FALSE)), "Non Cluster:")</f>
        <v>Non Cluster:</v>
      </c>
      <c r="T3540" s="106">
        <f t="shared" si="275"/>
        <v>0</v>
      </c>
      <c r="U3540" s="106">
        <f t="shared" si="277"/>
        <v>0</v>
      </c>
      <c r="V3540" s="106">
        <f t="shared" si="278"/>
        <v>0</v>
      </c>
      <c r="W3540" s="119">
        <f t="shared" si="276"/>
        <v>0</v>
      </c>
      <c r="X3540" s="106">
        <f t="shared" si="279"/>
        <v>0</v>
      </c>
    </row>
    <row r="3541" spans="1:24" ht="14">
      <c r="A3541" s="198"/>
      <c r="D3541" s="1"/>
      <c r="E3541" s="1"/>
      <c r="F3541" s="187"/>
      <c r="G3541" s="187"/>
      <c r="H3541" s="80" t="str">
        <f>IF(ISERROR(IF(ISERROR(VLOOKUP((LEFT(D3541,2)),'Fed. Agency Identifier Table'!A$2:C$63,3,FALSE)),(VLOOKUP((LEFT(D3541,1)),'Fed. Agency Identifier Table'!A$2:C$63,3,FALSE)),(VLOOKUP((LEFT(D3541,2)),'Fed. Agency Identifier Table'!A$2:C$63,3,FALSE)))),"",(IF(ISERROR(VLOOKUP((LEFT(D3541,2)),'Fed. Agency Identifier Table'!A$2:C$63,3,FALSE)),(VLOOKUP((LEFT(D3541,1)),'Fed. Agency Identifier Table'!A$2:C$63,3,FALSE)),(VLOOKUP((LEFT(D3541,2)),'Fed. Agency Identifier Table'!A$2:C$63,3,FALSE)))))</f>
        <v/>
      </c>
      <c r="I3541" s="150" t="str">
        <f>IF(ISNUMBER(SEARCH("*.unk*",D3541)),"Other Federal Awards",IF(ISERROR(VLOOKUP(D3541,'CFDA Program Titles Table'!A$2:C$2607,3,FALSE)),"",VLOOKUP(D3541,'CFDA Program Titles Table'!A$2:C$2607,3,FALSE)))</f>
        <v/>
      </c>
      <c r="J3541" s="70"/>
      <c r="K3541" s="70"/>
      <c r="L3541" s="2"/>
      <c r="M3541" s="10"/>
      <c r="N3541" s="10"/>
      <c r="S3541" s="106" t="str">
        <f>IFERROR(IF(J3541="Y", "Research And Development Programs Cluster:", VLOOKUP(D3541,'Cluster Info'!$A$2:$B$113,2,FALSE)), "Non Cluster:")</f>
        <v>Non Cluster:</v>
      </c>
      <c r="T3541" s="106">
        <f t="shared" si="275"/>
        <v>0</v>
      </c>
      <c r="U3541" s="106">
        <f t="shared" si="277"/>
        <v>0</v>
      </c>
      <c r="V3541" s="106">
        <f t="shared" si="278"/>
        <v>0</v>
      </c>
      <c r="W3541" s="119">
        <f t="shared" si="276"/>
        <v>0</v>
      </c>
      <c r="X3541" s="106">
        <f t="shared" si="279"/>
        <v>0</v>
      </c>
    </row>
    <row r="3542" spans="1:24" ht="14">
      <c r="A3542" s="198"/>
      <c r="D3542" s="1"/>
      <c r="E3542" s="1"/>
      <c r="F3542" s="187"/>
      <c r="G3542" s="187"/>
      <c r="H3542" s="80" t="str">
        <f>IF(ISERROR(IF(ISERROR(VLOOKUP((LEFT(D3542,2)),'Fed. Agency Identifier Table'!A$2:C$63,3,FALSE)),(VLOOKUP((LEFT(D3542,1)),'Fed. Agency Identifier Table'!A$2:C$63,3,FALSE)),(VLOOKUP((LEFT(D3542,2)),'Fed. Agency Identifier Table'!A$2:C$63,3,FALSE)))),"",(IF(ISERROR(VLOOKUP((LEFT(D3542,2)),'Fed. Agency Identifier Table'!A$2:C$63,3,FALSE)),(VLOOKUP((LEFT(D3542,1)),'Fed. Agency Identifier Table'!A$2:C$63,3,FALSE)),(VLOOKUP((LEFT(D3542,2)),'Fed. Agency Identifier Table'!A$2:C$63,3,FALSE)))))</f>
        <v/>
      </c>
      <c r="I3542" s="150" t="str">
        <f>IF(ISNUMBER(SEARCH("*.unk*",D3542)),"Other Federal Awards",IF(ISERROR(VLOOKUP(D3542,'CFDA Program Titles Table'!A$2:C$2607,3,FALSE)),"",VLOOKUP(D3542,'CFDA Program Titles Table'!A$2:C$2607,3,FALSE)))</f>
        <v/>
      </c>
      <c r="J3542" s="70"/>
      <c r="K3542" s="70"/>
      <c r="L3542" s="2"/>
      <c r="M3542" s="10"/>
      <c r="N3542" s="10"/>
      <c r="S3542" s="106" t="str">
        <f>IFERROR(IF(J3542="Y", "Research And Development Programs Cluster:", VLOOKUP(D3542,'Cluster Info'!$A$2:$B$113,2,FALSE)), "Non Cluster:")</f>
        <v>Non Cluster:</v>
      </c>
      <c r="T3542" s="106">
        <f t="shared" si="275"/>
        <v>0</v>
      </c>
      <c r="U3542" s="106">
        <f t="shared" si="277"/>
        <v>0</v>
      </c>
      <c r="V3542" s="106">
        <f t="shared" si="278"/>
        <v>0</v>
      </c>
      <c r="W3542" s="119">
        <f t="shared" si="276"/>
        <v>0</v>
      </c>
      <c r="X3542" s="106">
        <f t="shared" si="279"/>
        <v>0</v>
      </c>
    </row>
    <row r="3543" spans="1:24" ht="14">
      <c r="A3543" s="198"/>
      <c r="D3543" s="1"/>
      <c r="E3543" s="1"/>
      <c r="F3543" s="187"/>
      <c r="G3543" s="187"/>
      <c r="H3543" s="80" t="str">
        <f>IF(ISERROR(IF(ISERROR(VLOOKUP((LEFT(D3543,2)),'Fed. Agency Identifier Table'!A$2:C$63,3,FALSE)),(VLOOKUP((LEFT(D3543,1)),'Fed. Agency Identifier Table'!A$2:C$63,3,FALSE)),(VLOOKUP((LEFT(D3543,2)),'Fed. Agency Identifier Table'!A$2:C$63,3,FALSE)))),"",(IF(ISERROR(VLOOKUP((LEFT(D3543,2)),'Fed. Agency Identifier Table'!A$2:C$63,3,FALSE)),(VLOOKUP((LEFT(D3543,1)),'Fed. Agency Identifier Table'!A$2:C$63,3,FALSE)),(VLOOKUP((LEFT(D3543,2)),'Fed. Agency Identifier Table'!A$2:C$63,3,FALSE)))))</f>
        <v/>
      </c>
      <c r="I3543" s="150" t="str">
        <f>IF(ISNUMBER(SEARCH("*.unk*",D3543)),"Other Federal Awards",IF(ISERROR(VLOOKUP(D3543,'CFDA Program Titles Table'!A$2:C$2607,3,FALSE)),"",VLOOKUP(D3543,'CFDA Program Titles Table'!A$2:C$2607,3,FALSE)))</f>
        <v/>
      </c>
      <c r="J3543" s="70"/>
      <c r="K3543" s="70"/>
      <c r="L3543" s="2"/>
      <c r="M3543" s="10"/>
      <c r="N3543" s="10"/>
      <c r="S3543" s="106" t="str">
        <f>IFERROR(IF(J3543="Y", "Research And Development Programs Cluster:", VLOOKUP(D3543,'Cluster Info'!$A$2:$B$113,2,FALSE)), "Non Cluster:")</f>
        <v>Non Cluster:</v>
      </c>
      <c r="T3543" s="106">
        <f t="shared" si="275"/>
        <v>0</v>
      </c>
      <c r="U3543" s="106">
        <f t="shared" si="277"/>
        <v>0</v>
      </c>
      <c r="V3543" s="106">
        <f t="shared" si="278"/>
        <v>0</v>
      </c>
      <c r="W3543" s="119">
        <f t="shared" si="276"/>
        <v>0</v>
      </c>
      <c r="X3543" s="106">
        <f t="shared" si="279"/>
        <v>0</v>
      </c>
    </row>
    <row r="3544" spans="1:24" ht="14">
      <c r="A3544" s="198"/>
      <c r="D3544" s="1"/>
      <c r="E3544" s="1"/>
      <c r="F3544" s="187"/>
      <c r="G3544" s="187"/>
      <c r="H3544" s="80" t="str">
        <f>IF(ISERROR(IF(ISERROR(VLOOKUP((LEFT(D3544,2)),'Fed. Agency Identifier Table'!A$2:C$63,3,FALSE)),(VLOOKUP((LEFT(D3544,1)),'Fed. Agency Identifier Table'!A$2:C$63,3,FALSE)),(VLOOKUP((LEFT(D3544,2)),'Fed. Agency Identifier Table'!A$2:C$63,3,FALSE)))),"",(IF(ISERROR(VLOOKUP((LEFT(D3544,2)),'Fed. Agency Identifier Table'!A$2:C$63,3,FALSE)),(VLOOKUP((LEFT(D3544,1)),'Fed. Agency Identifier Table'!A$2:C$63,3,FALSE)),(VLOOKUP((LEFT(D3544,2)),'Fed. Agency Identifier Table'!A$2:C$63,3,FALSE)))))</f>
        <v/>
      </c>
      <c r="I3544" s="150" t="str">
        <f>IF(ISNUMBER(SEARCH("*.unk*",D3544)),"Other Federal Awards",IF(ISERROR(VLOOKUP(D3544,'CFDA Program Titles Table'!A$2:C$2607,3,FALSE)),"",VLOOKUP(D3544,'CFDA Program Titles Table'!A$2:C$2607,3,FALSE)))</f>
        <v/>
      </c>
      <c r="J3544" s="70"/>
      <c r="K3544" s="70"/>
      <c r="L3544" s="2"/>
      <c r="M3544" s="10"/>
      <c r="N3544" s="10"/>
      <c r="S3544" s="106" t="str">
        <f>IFERROR(IF(J3544="Y", "Research And Development Programs Cluster:", VLOOKUP(D3544,'Cluster Info'!$A$2:$B$113,2,FALSE)), "Non Cluster:")</f>
        <v>Non Cluster:</v>
      </c>
      <c r="T3544" s="106">
        <f t="shared" si="275"/>
        <v>0</v>
      </c>
      <c r="U3544" s="106">
        <f t="shared" si="277"/>
        <v>0</v>
      </c>
      <c r="V3544" s="106">
        <f t="shared" si="278"/>
        <v>0</v>
      </c>
      <c r="W3544" s="119">
        <f t="shared" si="276"/>
        <v>0</v>
      </c>
      <c r="X3544" s="106">
        <f t="shared" si="279"/>
        <v>0</v>
      </c>
    </row>
    <row r="3545" spans="1:24" ht="14">
      <c r="A3545" s="198"/>
      <c r="D3545" s="1"/>
      <c r="E3545" s="1"/>
      <c r="F3545" s="187"/>
      <c r="G3545" s="187"/>
      <c r="H3545" s="80" t="str">
        <f>IF(ISERROR(IF(ISERROR(VLOOKUP((LEFT(D3545,2)),'Fed. Agency Identifier Table'!A$2:C$63,3,FALSE)),(VLOOKUP((LEFT(D3545,1)),'Fed. Agency Identifier Table'!A$2:C$63,3,FALSE)),(VLOOKUP((LEFT(D3545,2)),'Fed. Agency Identifier Table'!A$2:C$63,3,FALSE)))),"",(IF(ISERROR(VLOOKUP((LEFT(D3545,2)),'Fed. Agency Identifier Table'!A$2:C$63,3,FALSE)),(VLOOKUP((LEFT(D3545,1)),'Fed. Agency Identifier Table'!A$2:C$63,3,FALSE)),(VLOOKUP((LEFT(D3545,2)),'Fed. Agency Identifier Table'!A$2:C$63,3,FALSE)))))</f>
        <v/>
      </c>
      <c r="I3545" s="150" t="str">
        <f>IF(ISNUMBER(SEARCH("*.unk*",D3545)),"Other Federal Awards",IF(ISERROR(VLOOKUP(D3545,'CFDA Program Titles Table'!A$2:C$2607,3,FALSE)),"",VLOOKUP(D3545,'CFDA Program Titles Table'!A$2:C$2607,3,FALSE)))</f>
        <v/>
      </c>
      <c r="J3545" s="70"/>
      <c r="K3545" s="70"/>
      <c r="L3545" s="2"/>
      <c r="M3545" s="10"/>
      <c r="N3545" s="10"/>
      <c r="S3545" s="106" t="str">
        <f>IFERROR(IF(J3545="Y", "Research And Development Programs Cluster:", VLOOKUP(D3545,'Cluster Info'!$A$2:$B$113,2,FALSE)), "Non Cluster:")</f>
        <v>Non Cluster:</v>
      </c>
      <c r="T3545" s="106">
        <f t="shared" si="275"/>
        <v>0</v>
      </c>
      <c r="U3545" s="106">
        <f t="shared" si="277"/>
        <v>0</v>
      </c>
      <c r="V3545" s="106">
        <f t="shared" si="278"/>
        <v>0</v>
      </c>
      <c r="W3545" s="119">
        <f t="shared" si="276"/>
        <v>0</v>
      </c>
      <c r="X3545" s="106">
        <f t="shared" si="279"/>
        <v>0</v>
      </c>
    </row>
    <row r="3546" spans="1:24" ht="14">
      <c r="A3546" s="198"/>
      <c r="D3546" s="1"/>
      <c r="E3546" s="1"/>
      <c r="F3546" s="187"/>
      <c r="G3546" s="187"/>
      <c r="H3546" s="80" t="str">
        <f>IF(ISERROR(IF(ISERROR(VLOOKUP((LEFT(D3546,2)),'Fed. Agency Identifier Table'!A$2:C$63,3,FALSE)),(VLOOKUP((LEFT(D3546,1)),'Fed. Agency Identifier Table'!A$2:C$63,3,FALSE)),(VLOOKUP((LEFT(D3546,2)),'Fed. Agency Identifier Table'!A$2:C$63,3,FALSE)))),"",(IF(ISERROR(VLOOKUP((LEFT(D3546,2)),'Fed. Agency Identifier Table'!A$2:C$63,3,FALSE)),(VLOOKUP((LEFT(D3546,1)),'Fed. Agency Identifier Table'!A$2:C$63,3,FALSE)),(VLOOKUP((LEFT(D3546,2)),'Fed. Agency Identifier Table'!A$2:C$63,3,FALSE)))))</f>
        <v/>
      </c>
      <c r="I3546" s="150" t="str">
        <f>IF(ISNUMBER(SEARCH("*.unk*",D3546)),"Other Federal Awards",IF(ISERROR(VLOOKUP(D3546,'CFDA Program Titles Table'!A$2:C$2607,3,FALSE)),"",VLOOKUP(D3546,'CFDA Program Titles Table'!A$2:C$2607,3,FALSE)))</f>
        <v/>
      </c>
      <c r="J3546" s="70"/>
      <c r="K3546" s="70"/>
      <c r="L3546" s="2"/>
      <c r="M3546" s="10"/>
      <c r="N3546" s="10"/>
      <c r="S3546" s="106" t="str">
        <f>IFERROR(IF(J3546="Y", "Research And Development Programs Cluster:", VLOOKUP(D3546,'Cluster Info'!$A$2:$B$113,2,FALSE)), "Non Cluster:")</f>
        <v>Non Cluster:</v>
      </c>
      <c r="T3546" s="106">
        <f t="shared" si="275"/>
        <v>0</v>
      </c>
      <c r="U3546" s="106">
        <f t="shared" si="277"/>
        <v>0</v>
      </c>
      <c r="V3546" s="106">
        <f t="shared" si="278"/>
        <v>0</v>
      </c>
      <c r="W3546" s="119">
        <f t="shared" si="276"/>
        <v>0</v>
      </c>
      <c r="X3546" s="106">
        <f t="shared" si="279"/>
        <v>0</v>
      </c>
    </row>
    <row r="3547" spans="1:24" ht="14">
      <c r="A3547" s="198"/>
      <c r="D3547" s="1"/>
      <c r="E3547" s="1"/>
      <c r="F3547" s="187"/>
      <c r="G3547" s="187"/>
      <c r="H3547" s="80" t="str">
        <f>IF(ISERROR(IF(ISERROR(VLOOKUP((LEFT(D3547,2)),'Fed. Agency Identifier Table'!A$2:C$63,3,FALSE)),(VLOOKUP((LEFT(D3547,1)),'Fed. Agency Identifier Table'!A$2:C$63,3,FALSE)),(VLOOKUP((LEFT(D3547,2)),'Fed. Agency Identifier Table'!A$2:C$63,3,FALSE)))),"",(IF(ISERROR(VLOOKUP((LEFT(D3547,2)),'Fed. Agency Identifier Table'!A$2:C$63,3,FALSE)),(VLOOKUP((LEFT(D3547,1)),'Fed. Agency Identifier Table'!A$2:C$63,3,FALSE)),(VLOOKUP((LEFT(D3547,2)),'Fed. Agency Identifier Table'!A$2:C$63,3,FALSE)))))</f>
        <v/>
      </c>
      <c r="I3547" s="150" t="str">
        <f>IF(ISNUMBER(SEARCH("*.unk*",D3547)),"Other Federal Awards",IF(ISERROR(VLOOKUP(D3547,'CFDA Program Titles Table'!A$2:C$2607,3,FALSE)),"",VLOOKUP(D3547,'CFDA Program Titles Table'!A$2:C$2607,3,FALSE)))</f>
        <v/>
      </c>
      <c r="J3547" s="70"/>
      <c r="K3547" s="70"/>
      <c r="L3547" s="2"/>
      <c r="M3547" s="10"/>
      <c r="N3547" s="10"/>
      <c r="S3547" s="106" t="str">
        <f>IFERROR(IF(J3547="Y", "Research And Development Programs Cluster:", VLOOKUP(D3547,'Cluster Info'!$A$2:$B$113,2,FALSE)), "Non Cluster:")</f>
        <v>Non Cluster:</v>
      </c>
      <c r="T3547" s="106">
        <f t="shared" si="275"/>
        <v>0</v>
      </c>
      <c r="U3547" s="106">
        <f t="shared" si="277"/>
        <v>0</v>
      </c>
      <c r="V3547" s="106">
        <f t="shared" si="278"/>
        <v>0</v>
      </c>
      <c r="W3547" s="119">
        <f t="shared" si="276"/>
        <v>0</v>
      </c>
      <c r="X3547" s="106">
        <f t="shared" si="279"/>
        <v>0</v>
      </c>
    </row>
    <row r="3548" spans="1:24" ht="14">
      <c r="A3548" s="198"/>
      <c r="D3548" s="1"/>
      <c r="E3548" s="1"/>
      <c r="F3548" s="187"/>
      <c r="G3548" s="187"/>
      <c r="H3548" s="80" t="str">
        <f>IF(ISERROR(IF(ISERROR(VLOOKUP((LEFT(D3548,2)),'Fed. Agency Identifier Table'!A$2:C$63,3,FALSE)),(VLOOKUP((LEFT(D3548,1)),'Fed. Agency Identifier Table'!A$2:C$63,3,FALSE)),(VLOOKUP((LEFT(D3548,2)),'Fed. Agency Identifier Table'!A$2:C$63,3,FALSE)))),"",(IF(ISERROR(VLOOKUP((LEFT(D3548,2)),'Fed. Agency Identifier Table'!A$2:C$63,3,FALSE)),(VLOOKUP((LEFT(D3548,1)),'Fed. Agency Identifier Table'!A$2:C$63,3,FALSE)),(VLOOKUP((LEFT(D3548,2)),'Fed. Agency Identifier Table'!A$2:C$63,3,FALSE)))))</f>
        <v/>
      </c>
      <c r="I3548" s="150" t="str">
        <f>IF(ISNUMBER(SEARCH("*.unk*",D3548)),"Other Federal Awards",IF(ISERROR(VLOOKUP(D3548,'CFDA Program Titles Table'!A$2:C$2607,3,FALSE)),"",VLOOKUP(D3548,'CFDA Program Titles Table'!A$2:C$2607,3,FALSE)))</f>
        <v/>
      </c>
      <c r="J3548" s="70"/>
      <c r="K3548" s="70"/>
      <c r="L3548" s="2"/>
      <c r="M3548" s="10"/>
      <c r="N3548" s="10"/>
      <c r="S3548" s="106" t="str">
        <f>IFERROR(IF(J3548="Y", "Research And Development Programs Cluster:", VLOOKUP(D3548,'Cluster Info'!$A$2:$B$113,2,FALSE)), "Non Cluster:")</f>
        <v>Non Cluster:</v>
      </c>
      <c r="T3548" s="106">
        <f t="shared" si="275"/>
        <v>0</v>
      </c>
      <c r="U3548" s="106">
        <f t="shared" si="277"/>
        <v>0</v>
      </c>
      <c r="V3548" s="106">
        <f t="shared" si="278"/>
        <v>0</v>
      </c>
      <c r="W3548" s="119">
        <f t="shared" si="276"/>
        <v>0</v>
      </c>
      <c r="X3548" s="106">
        <f t="shared" si="279"/>
        <v>0</v>
      </c>
    </row>
    <row r="3549" spans="1:24" ht="14">
      <c r="A3549" s="198"/>
      <c r="D3549" s="1"/>
      <c r="E3549" s="1"/>
      <c r="F3549" s="187"/>
      <c r="G3549" s="187"/>
      <c r="H3549" s="80" t="str">
        <f>IF(ISERROR(IF(ISERROR(VLOOKUP((LEFT(D3549,2)),'Fed. Agency Identifier Table'!A$2:C$63,3,FALSE)),(VLOOKUP((LEFT(D3549,1)),'Fed. Agency Identifier Table'!A$2:C$63,3,FALSE)),(VLOOKUP((LEFT(D3549,2)),'Fed. Agency Identifier Table'!A$2:C$63,3,FALSE)))),"",(IF(ISERROR(VLOOKUP((LEFT(D3549,2)),'Fed. Agency Identifier Table'!A$2:C$63,3,FALSE)),(VLOOKUP((LEFT(D3549,1)),'Fed. Agency Identifier Table'!A$2:C$63,3,FALSE)),(VLOOKUP((LEFT(D3549,2)),'Fed. Agency Identifier Table'!A$2:C$63,3,FALSE)))))</f>
        <v/>
      </c>
      <c r="I3549" s="150" t="str">
        <f>IF(ISNUMBER(SEARCH("*.unk*",D3549)),"Other Federal Awards",IF(ISERROR(VLOOKUP(D3549,'CFDA Program Titles Table'!A$2:C$2607,3,FALSE)),"",VLOOKUP(D3549,'CFDA Program Titles Table'!A$2:C$2607,3,FALSE)))</f>
        <v/>
      </c>
      <c r="J3549" s="70"/>
      <c r="K3549" s="70"/>
      <c r="L3549" s="2"/>
      <c r="M3549" s="10"/>
      <c r="N3549" s="10"/>
      <c r="S3549" s="106" t="str">
        <f>IFERROR(IF(J3549="Y", "Research And Development Programs Cluster:", VLOOKUP(D3549,'Cluster Info'!$A$2:$B$113,2,FALSE)), "Non Cluster:")</f>
        <v>Non Cluster:</v>
      </c>
      <c r="T3549" s="106">
        <f t="shared" si="275"/>
        <v>0</v>
      </c>
      <c r="U3549" s="106">
        <f t="shared" si="277"/>
        <v>0</v>
      </c>
      <c r="V3549" s="106">
        <f t="shared" si="278"/>
        <v>0</v>
      </c>
      <c r="W3549" s="119">
        <f t="shared" si="276"/>
        <v>0</v>
      </c>
      <c r="X3549" s="106">
        <f t="shared" si="279"/>
        <v>0</v>
      </c>
    </row>
    <row r="3550" spans="1:24" ht="14">
      <c r="A3550" s="198"/>
      <c r="D3550" s="1"/>
      <c r="E3550" s="1"/>
      <c r="F3550" s="187"/>
      <c r="G3550" s="187"/>
      <c r="H3550" s="80" t="str">
        <f>IF(ISERROR(IF(ISERROR(VLOOKUP((LEFT(D3550,2)),'Fed. Agency Identifier Table'!A$2:C$63,3,FALSE)),(VLOOKUP((LEFT(D3550,1)),'Fed. Agency Identifier Table'!A$2:C$63,3,FALSE)),(VLOOKUP((LEFT(D3550,2)),'Fed. Agency Identifier Table'!A$2:C$63,3,FALSE)))),"",(IF(ISERROR(VLOOKUP((LEFT(D3550,2)),'Fed. Agency Identifier Table'!A$2:C$63,3,FALSE)),(VLOOKUP((LEFT(D3550,1)),'Fed. Agency Identifier Table'!A$2:C$63,3,FALSE)),(VLOOKUP((LEFT(D3550,2)),'Fed. Agency Identifier Table'!A$2:C$63,3,FALSE)))))</f>
        <v/>
      </c>
      <c r="I3550" s="150" t="str">
        <f>IF(ISNUMBER(SEARCH("*.unk*",D3550)),"Other Federal Awards",IF(ISERROR(VLOOKUP(D3550,'CFDA Program Titles Table'!A$2:C$2607,3,FALSE)),"",VLOOKUP(D3550,'CFDA Program Titles Table'!A$2:C$2607,3,FALSE)))</f>
        <v/>
      </c>
      <c r="J3550" s="70"/>
      <c r="K3550" s="70"/>
      <c r="L3550" s="2"/>
      <c r="M3550" s="10"/>
      <c r="N3550" s="10"/>
      <c r="S3550" s="106" t="str">
        <f>IFERROR(IF(J3550="Y", "Research And Development Programs Cluster:", VLOOKUP(D3550,'Cluster Info'!$A$2:$B$113,2,FALSE)), "Non Cluster:")</f>
        <v>Non Cluster:</v>
      </c>
      <c r="T3550" s="106">
        <f t="shared" si="275"/>
        <v>0</v>
      </c>
      <c r="U3550" s="106">
        <f t="shared" si="277"/>
        <v>0</v>
      </c>
      <c r="V3550" s="106">
        <f t="shared" si="278"/>
        <v>0</v>
      </c>
      <c r="W3550" s="119">
        <f t="shared" si="276"/>
        <v>0</v>
      </c>
      <c r="X3550" s="106">
        <f t="shared" si="279"/>
        <v>0</v>
      </c>
    </row>
    <row r="3551" spans="1:24" ht="14">
      <c r="A3551" s="198"/>
      <c r="D3551" s="1"/>
      <c r="E3551" s="1"/>
      <c r="F3551" s="187"/>
      <c r="G3551" s="187"/>
      <c r="H3551" s="80" t="str">
        <f>IF(ISERROR(IF(ISERROR(VLOOKUP((LEFT(D3551,2)),'Fed. Agency Identifier Table'!A$2:C$63,3,FALSE)),(VLOOKUP((LEFT(D3551,1)),'Fed. Agency Identifier Table'!A$2:C$63,3,FALSE)),(VLOOKUP((LEFT(D3551,2)),'Fed. Agency Identifier Table'!A$2:C$63,3,FALSE)))),"",(IF(ISERROR(VLOOKUP((LEFT(D3551,2)),'Fed. Agency Identifier Table'!A$2:C$63,3,FALSE)),(VLOOKUP((LEFT(D3551,1)),'Fed. Agency Identifier Table'!A$2:C$63,3,FALSE)),(VLOOKUP((LEFT(D3551,2)),'Fed. Agency Identifier Table'!A$2:C$63,3,FALSE)))))</f>
        <v/>
      </c>
      <c r="I3551" s="150" t="str">
        <f>IF(ISNUMBER(SEARCH("*.unk*",D3551)),"Other Federal Awards",IF(ISERROR(VLOOKUP(D3551,'CFDA Program Titles Table'!A$2:C$2607,3,FALSE)),"",VLOOKUP(D3551,'CFDA Program Titles Table'!A$2:C$2607,3,FALSE)))</f>
        <v/>
      </c>
      <c r="J3551" s="70"/>
      <c r="K3551" s="70"/>
      <c r="L3551" s="2"/>
      <c r="M3551" s="10"/>
      <c r="N3551" s="10"/>
      <c r="S3551" s="106" t="str">
        <f>IFERROR(IF(J3551="Y", "Research And Development Programs Cluster:", VLOOKUP(D3551,'Cluster Info'!$A$2:$B$113,2,FALSE)), "Non Cluster:")</f>
        <v>Non Cluster:</v>
      </c>
      <c r="T3551" s="106">
        <f t="shared" si="275"/>
        <v>0</v>
      </c>
      <c r="U3551" s="106">
        <f t="shared" si="277"/>
        <v>0</v>
      </c>
      <c r="V3551" s="106">
        <f t="shared" si="278"/>
        <v>0</v>
      </c>
      <c r="W3551" s="119">
        <f t="shared" si="276"/>
        <v>0</v>
      </c>
      <c r="X3551" s="106">
        <f t="shared" si="279"/>
        <v>0</v>
      </c>
    </row>
    <row r="3552" spans="1:24" ht="14">
      <c r="A3552" s="198"/>
      <c r="D3552" s="1"/>
      <c r="E3552" s="1"/>
      <c r="F3552" s="187"/>
      <c r="G3552" s="187"/>
      <c r="H3552" s="80" t="str">
        <f>IF(ISERROR(IF(ISERROR(VLOOKUP((LEFT(D3552,2)),'Fed. Agency Identifier Table'!A$2:C$63,3,FALSE)),(VLOOKUP((LEFT(D3552,1)),'Fed. Agency Identifier Table'!A$2:C$63,3,FALSE)),(VLOOKUP((LEFT(D3552,2)),'Fed. Agency Identifier Table'!A$2:C$63,3,FALSE)))),"",(IF(ISERROR(VLOOKUP((LEFT(D3552,2)),'Fed. Agency Identifier Table'!A$2:C$63,3,FALSE)),(VLOOKUP((LEFT(D3552,1)),'Fed. Agency Identifier Table'!A$2:C$63,3,FALSE)),(VLOOKUP((LEFT(D3552,2)),'Fed. Agency Identifier Table'!A$2:C$63,3,FALSE)))))</f>
        <v/>
      </c>
      <c r="I3552" s="150" t="str">
        <f>IF(ISNUMBER(SEARCH("*.unk*",D3552)),"Other Federal Awards",IF(ISERROR(VLOOKUP(D3552,'CFDA Program Titles Table'!A$2:C$2607,3,FALSE)),"",VLOOKUP(D3552,'CFDA Program Titles Table'!A$2:C$2607,3,FALSE)))</f>
        <v/>
      </c>
      <c r="J3552" s="70"/>
      <c r="K3552" s="70"/>
      <c r="L3552" s="2"/>
      <c r="M3552" s="10"/>
      <c r="N3552" s="10"/>
      <c r="S3552" s="106" t="str">
        <f>IFERROR(IF(J3552="Y", "Research And Development Programs Cluster:", VLOOKUP(D3552,'Cluster Info'!$A$2:$B$113,2,FALSE)), "Non Cluster:")</f>
        <v>Non Cluster:</v>
      </c>
      <c r="T3552" s="106">
        <f t="shared" si="275"/>
        <v>0</v>
      </c>
      <c r="U3552" s="106">
        <f t="shared" si="277"/>
        <v>0</v>
      </c>
      <c r="V3552" s="106">
        <f t="shared" si="278"/>
        <v>0</v>
      </c>
      <c r="W3552" s="119">
        <f t="shared" si="276"/>
        <v>0</v>
      </c>
      <c r="X3552" s="106">
        <f t="shared" si="279"/>
        <v>0</v>
      </c>
    </row>
    <row r="3553" spans="1:24" ht="14">
      <c r="A3553" s="198"/>
      <c r="D3553" s="1"/>
      <c r="E3553" s="1"/>
      <c r="F3553" s="187"/>
      <c r="G3553" s="187"/>
      <c r="H3553" s="80" t="str">
        <f>IF(ISERROR(IF(ISERROR(VLOOKUP((LEFT(D3553,2)),'Fed. Agency Identifier Table'!A$2:C$63,3,FALSE)),(VLOOKUP((LEFT(D3553,1)),'Fed. Agency Identifier Table'!A$2:C$63,3,FALSE)),(VLOOKUP((LEFT(D3553,2)),'Fed. Agency Identifier Table'!A$2:C$63,3,FALSE)))),"",(IF(ISERROR(VLOOKUP((LEFT(D3553,2)),'Fed. Agency Identifier Table'!A$2:C$63,3,FALSE)),(VLOOKUP((LEFT(D3553,1)),'Fed. Agency Identifier Table'!A$2:C$63,3,FALSE)),(VLOOKUP((LEFT(D3553,2)),'Fed. Agency Identifier Table'!A$2:C$63,3,FALSE)))))</f>
        <v/>
      </c>
      <c r="I3553" s="150" t="str">
        <f>IF(ISNUMBER(SEARCH("*.unk*",D3553)),"Other Federal Awards",IF(ISERROR(VLOOKUP(D3553,'CFDA Program Titles Table'!A$2:C$2607,3,FALSE)),"",VLOOKUP(D3553,'CFDA Program Titles Table'!A$2:C$2607,3,FALSE)))</f>
        <v/>
      </c>
      <c r="J3553" s="70"/>
      <c r="K3553" s="70"/>
      <c r="L3553" s="2"/>
      <c r="M3553" s="10"/>
      <c r="N3553" s="10"/>
      <c r="S3553" s="106" t="str">
        <f>IFERROR(IF(J3553="Y", "Research And Development Programs Cluster:", VLOOKUP(D3553,'Cluster Info'!$A$2:$B$113,2,FALSE)), "Non Cluster:")</f>
        <v>Non Cluster:</v>
      </c>
      <c r="T3553" s="106">
        <f t="shared" si="275"/>
        <v>0</v>
      </c>
      <c r="U3553" s="106">
        <f t="shared" si="277"/>
        <v>0</v>
      </c>
      <c r="V3553" s="106">
        <f t="shared" si="278"/>
        <v>0</v>
      </c>
      <c r="W3553" s="119">
        <f t="shared" si="276"/>
        <v>0</v>
      </c>
      <c r="X3553" s="106">
        <f t="shared" si="279"/>
        <v>0</v>
      </c>
    </row>
    <row r="3554" spans="1:24" ht="14">
      <c r="A3554" s="198"/>
      <c r="D3554" s="1"/>
      <c r="E3554" s="1"/>
      <c r="F3554" s="187"/>
      <c r="G3554" s="187"/>
      <c r="H3554" s="80" t="str">
        <f>IF(ISERROR(IF(ISERROR(VLOOKUP((LEFT(D3554,2)),'Fed. Agency Identifier Table'!A$2:C$63,3,FALSE)),(VLOOKUP((LEFT(D3554,1)),'Fed. Agency Identifier Table'!A$2:C$63,3,FALSE)),(VLOOKUP((LEFT(D3554,2)),'Fed. Agency Identifier Table'!A$2:C$63,3,FALSE)))),"",(IF(ISERROR(VLOOKUP((LEFT(D3554,2)),'Fed. Agency Identifier Table'!A$2:C$63,3,FALSE)),(VLOOKUP((LEFT(D3554,1)),'Fed. Agency Identifier Table'!A$2:C$63,3,FALSE)),(VLOOKUP((LEFT(D3554,2)),'Fed. Agency Identifier Table'!A$2:C$63,3,FALSE)))))</f>
        <v/>
      </c>
      <c r="I3554" s="150" t="str">
        <f>IF(ISNUMBER(SEARCH("*.unk*",D3554)),"Other Federal Awards",IF(ISERROR(VLOOKUP(D3554,'CFDA Program Titles Table'!A$2:C$2607,3,FALSE)),"",VLOOKUP(D3554,'CFDA Program Titles Table'!A$2:C$2607,3,FALSE)))</f>
        <v/>
      </c>
      <c r="J3554" s="70"/>
      <c r="K3554" s="70"/>
      <c r="L3554" s="2"/>
      <c r="M3554" s="10"/>
      <c r="N3554" s="10"/>
      <c r="S3554" s="106" t="str">
        <f>IFERROR(IF(J3554="Y", "Research And Development Programs Cluster:", VLOOKUP(D3554,'Cluster Info'!$A$2:$B$113,2,FALSE)), "Non Cluster:")</f>
        <v>Non Cluster:</v>
      </c>
      <c r="T3554" s="106">
        <f t="shared" si="275"/>
        <v>0</v>
      </c>
      <c r="U3554" s="106">
        <f t="shared" si="277"/>
        <v>0</v>
      </c>
      <c r="V3554" s="106">
        <f t="shared" si="278"/>
        <v>0</v>
      </c>
      <c r="W3554" s="119">
        <f t="shared" si="276"/>
        <v>0</v>
      </c>
      <c r="X3554" s="106">
        <f t="shared" si="279"/>
        <v>0</v>
      </c>
    </row>
    <row r="3555" spans="1:24" ht="14">
      <c r="A3555" s="198"/>
      <c r="D3555" s="1"/>
      <c r="E3555" s="1"/>
      <c r="F3555" s="187"/>
      <c r="G3555" s="187"/>
      <c r="H3555" s="80" t="str">
        <f>IF(ISERROR(IF(ISERROR(VLOOKUP((LEFT(D3555,2)),'Fed. Agency Identifier Table'!A$2:C$63,3,FALSE)),(VLOOKUP((LEFT(D3555,1)),'Fed. Agency Identifier Table'!A$2:C$63,3,FALSE)),(VLOOKUP((LEFT(D3555,2)),'Fed. Agency Identifier Table'!A$2:C$63,3,FALSE)))),"",(IF(ISERROR(VLOOKUP((LEFT(D3555,2)),'Fed. Agency Identifier Table'!A$2:C$63,3,FALSE)),(VLOOKUP((LEFT(D3555,1)),'Fed. Agency Identifier Table'!A$2:C$63,3,FALSE)),(VLOOKUP((LEFT(D3555,2)),'Fed. Agency Identifier Table'!A$2:C$63,3,FALSE)))))</f>
        <v/>
      </c>
      <c r="I3555" s="150" t="str">
        <f>IF(ISNUMBER(SEARCH("*.unk*",D3555)),"Other Federal Awards",IF(ISERROR(VLOOKUP(D3555,'CFDA Program Titles Table'!A$2:C$2607,3,FALSE)),"",VLOOKUP(D3555,'CFDA Program Titles Table'!A$2:C$2607,3,FALSE)))</f>
        <v/>
      </c>
      <c r="J3555" s="70"/>
      <c r="K3555" s="70"/>
      <c r="L3555" s="2"/>
      <c r="M3555" s="10"/>
      <c r="N3555" s="10"/>
      <c r="S3555" s="106" t="str">
        <f>IFERROR(IF(J3555="Y", "Research And Development Programs Cluster:", VLOOKUP(D3555,'Cluster Info'!$A$2:$B$113,2,FALSE)), "Non Cluster:")</f>
        <v>Non Cluster:</v>
      </c>
      <c r="T3555" s="106">
        <f t="shared" si="275"/>
        <v>0</v>
      </c>
      <c r="U3555" s="106">
        <f t="shared" si="277"/>
        <v>0</v>
      </c>
      <c r="V3555" s="106">
        <f t="shared" si="278"/>
        <v>0</v>
      </c>
      <c r="W3555" s="119">
        <f t="shared" si="276"/>
        <v>0</v>
      </c>
      <c r="X3555" s="106">
        <f t="shared" si="279"/>
        <v>0</v>
      </c>
    </row>
    <row r="3556" spans="1:24" ht="14">
      <c r="A3556" s="198"/>
      <c r="D3556" s="1"/>
      <c r="E3556" s="1"/>
      <c r="F3556" s="187"/>
      <c r="G3556" s="187"/>
      <c r="H3556" s="80" t="str">
        <f>IF(ISERROR(IF(ISERROR(VLOOKUP((LEFT(D3556,2)),'Fed. Agency Identifier Table'!A$2:C$63,3,FALSE)),(VLOOKUP((LEFT(D3556,1)),'Fed. Agency Identifier Table'!A$2:C$63,3,FALSE)),(VLOOKUP((LEFT(D3556,2)),'Fed. Agency Identifier Table'!A$2:C$63,3,FALSE)))),"",(IF(ISERROR(VLOOKUP((LEFT(D3556,2)),'Fed. Agency Identifier Table'!A$2:C$63,3,FALSE)),(VLOOKUP((LEFT(D3556,1)),'Fed. Agency Identifier Table'!A$2:C$63,3,FALSE)),(VLOOKUP((LEFT(D3556,2)),'Fed. Agency Identifier Table'!A$2:C$63,3,FALSE)))))</f>
        <v/>
      </c>
      <c r="I3556" s="150" t="str">
        <f>IF(ISNUMBER(SEARCH("*.unk*",D3556)),"Other Federal Awards",IF(ISERROR(VLOOKUP(D3556,'CFDA Program Titles Table'!A$2:C$2607,3,FALSE)),"",VLOOKUP(D3556,'CFDA Program Titles Table'!A$2:C$2607,3,FALSE)))</f>
        <v/>
      </c>
      <c r="J3556" s="70"/>
      <c r="K3556" s="70"/>
      <c r="L3556" s="2"/>
      <c r="M3556" s="10"/>
      <c r="N3556" s="10"/>
      <c r="S3556" s="106" t="str">
        <f>IFERROR(IF(J3556="Y", "Research And Development Programs Cluster:", VLOOKUP(D3556,'Cluster Info'!$A$2:$B$113,2,FALSE)), "Non Cluster:")</f>
        <v>Non Cluster:</v>
      </c>
      <c r="T3556" s="106">
        <f t="shared" si="275"/>
        <v>0</v>
      </c>
      <c r="U3556" s="106">
        <f t="shared" si="277"/>
        <v>0</v>
      </c>
      <c r="V3556" s="106">
        <f t="shared" si="278"/>
        <v>0</v>
      </c>
      <c r="W3556" s="119">
        <f t="shared" si="276"/>
        <v>0</v>
      </c>
      <c r="X3556" s="106">
        <f t="shared" si="279"/>
        <v>0</v>
      </c>
    </row>
    <row r="3557" spans="1:24" ht="14">
      <c r="A3557" s="198"/>
      <c r="D3557" s="1"/>
      <c r="E3557" s="1"/>
      <c r="F3557" s="187"/>
      <c r="G3557" s="187"/>
      <c r="H3557" s="80" t="str">
        <f>IF(ISERROR(IF(ISERROR(VLOOKUP((LEFT(D3557,2)),'Fed. Agency Identifier Table'!A$2:C$63,3,FALSE)),(VLOOKUP((LEFT(D3557,1)),'Fed. Agency Identifier Table'!A$2:C$63,3,FALSE)),(VLOOKUP((LEFT(D3557,2)),'Fed. Agency Identifier Table'!A$2:C$63,3,FALSE)))),"",(IF(ISERROR(VLOOKUP((LEFT(D3557,2)),'Fed. Agency Identifier Table'!A$2:C$63,3,FALSE)),(VLOOKUP((LEFT(D3557,1)),'Fed. Agency Identifier Table'!A$2:C$63,3,FALSE)),(VLOOKUP((LEFT(D3557,2)),'Fed. Agency Identifier Table'!A$2:C$63,3,FALSE)))))</f>
        <v/>
      </c>
      <c r="I3557" s="150" t="str">
        <f>IF(ISNUMBER(SEARCH("*.unk*",D3557)),"Other Federal Awards",IF(ISERROR(VLOOKUP(D3557,'CFDA Program Titles Table'!A$2:C$2607,3,FALSE)),"",VLOOKUP(D3557,'CFDA Program Titles Table'!A$2:C$2607,3,FALSE)))</f>
        <v/>
      </c>
      <c r="J3557" s="70"/>
      <c r="K3557" s="70"/>
      <c r="L3557" s="2"/>
      <c r="M3557" s="10"/>
      <c r="N3557" s="10"/>
      <c r="S3557" s="106" t="str">
        <f>IFERROR(IF(J3557="Y", "Research And Development Programs Cluster:", VLOOKUP(D3557,'Cluster Info'!$A$2:$B$113,2,FALSE)), "Non Cluster:")</f>
        <v>Non Cluster:</v>
      </c>
      <c r="T3557" s="106">
        <f t="shared" si="275"/>
        <v>0</v>
      </c>
      <c r="U3557" s="106">
        <f t="shared" si="277"/>
        <v>0</v>
      </c>
      <c r="V3557" s="106">
        <f t="shared" si="278"/>
        <v>0</v>
      </c>
      <c r="W3557" s="119">
        <f t="shared" si="276"/>
        <v>0</v>
      </c>
      <c r="X3557" s="106">
        <f t="shared" si="279"/>
        <v>0</v>
      </c>
    </row>
    <row r="3558" spans="1:24" ht="14">
      <c r="A3558" s="198"/>
      <c r="D3558" s="1"/>
      <c r="E3558" s="1"/>
      <c r="F3558" s="187"/>
      <c r="G3558" s="187"/>
      <c r="H3558" s="80" t="str">
        <f>IF(ISERROR(IF(ISERROR(VLOOKUP((LEFT(D3558,2)),'Fed. Agency Identifier Table'!A$2:C$63,3,FALSE)),(VLOOKUP((LEFT(D3558,1)),'Fed. Agency Identifier Table'!A$2:C$63,3,FALSE)),(VLOOKUP((LEFT(D3558,2)),'Fed. Agency Identifier Table'!A$2:C$63,3,FALSE)))),"",(IF(ISERROR(VLOOKUP((LEFT(D3558,2)),'Fed. Agency Identifier Table'!A$2:C$63,3,FALSE)),(VLOOKUP((LEFT(D3558,1)),'Fed. Agency Identifier Table'!A$2:C$63,3,FALSE)),(VLOOKUP((LEFT(D3558,2)),'Fed. Agency Identifier Table'!A$2:C$63,3,FALSE)))))</f>
        <v/>
      </c>
      <c r="I3558" s="150" t="str">
        <f>IF(ISNUMBER(SEARCH("*.unk*",D3558)),"Other Federal Awards",IF(ISERROR(VLOOKUP(D3558,'CFDA Program Titles Table'!A$2:C$2607,3,FALSE)),"",VLOOKUP(D3558,'CFDA Program Titles Table'!A$2:C$2607,3,FALSE)))</f>
        <v/>
      </c>
      <c r="J3558" s="70"/>
      <c r="K3558" s="70"/>
      <c r="L3558" s="2"/>
      <c r="M3558" s="10"/>
      <c r="N3558" s="10"/>
      <c r="S3558" s="106" t="str">
        <f>IFERROR(IF(J3558="Y", "Research And Development Programs Cluster:", VLOOKUP(D3558,'Cluster Info'!$A$2:$B$113,2,FALSE)), "Non Cluster:")</f>
        <v>Non Cluster:</v>
      </c>
      <c r="T3558" s="106">
        <f t="shared" si="275"/>
        <v>0</v>
      </c>
      <c r="U3558" s="106">
        <f t="shared" si="277"/>
        <v>0</v>
      </c>
      <c r="V3558" s="106">
        <f t="shared" si="278"/>
        <v>0</v>
      </c>
      <c r="W3558" s="119">
        <f t="shared" si="276"/>
        <v>0</v>
      </c>
      <c r="X3558" s="106">
        <f t="shared" si="279"/>
        <v>0</v>
      </c>
    </row>
    <row r="3559" spans="1:24" ht="14">
      <c r="A3559" s="198"/>
      <c r="D3559" s="1"/>
      <c r="E3559" s="1"/>
      <c r="F3559" s="187"/>
      <c r="G3559" s="187"/>
      <c r="H3559" s="80" t="str">
        <f>IF(ISERROR(IF(ISERROR(VLOOKUP((LEFT(D3559,2)),'Fed. Agency Identifier Table'!A$2:C$63,3,FALSE)),(VLOOKUP((LEFT(D3559,1)),'Fed. Agency Identifier Table'!A$2:C$63,3,FALSE)),(VLOOKUP((LEFT(D3559,2)),'Fed. Agency Identifier Table'!A$2:C$63,3,FALSE)))),"",(IF(ISERROR(VLOOKUP((LEFT(D3559,2)),'Fed. Agency Identifier Table'!A$2:C$63,3,FALSE)),(VLOOKUP((LEFT(D3559,1)),'Fed. Agency Identifier Table'!A$2:C$63,3,FALSE)),(VLOOKUP((LEFT(D3559,2)),'Fed. Agency Identifier Table'!A$2:C$63,3,FALSE)))))</f>
        <v/>
      </c>
      <c r="I3559" s="150" t="str">
        <f>IF(ISNUMBER(SEARCH("*.unk*",D3559)),"Other Federal Awards",IF(ISERROR(VLOOKUP(D3559,'CFDA Program Titles Table'!A$2:C$2607,3,FALSE)),"",VLOOKUP(D3559,'CFDA Program Titles Table'!A$2:C$2607,3,FALSE)))</f>
        <v/>
      </c>
      <c r="J3559" s="70"/>
      <c r="K3559" s="70"/>
      <c r="L3559" s="2"/>
      <c r="M3559" s="10"/>
      <c r="N3559" s="10"/>
      <c r="S3559" s="106" t="str">
        <f>IFERROR(IF(J3559="Y", "Research And Development Programs Cluster:", VLOOKUP(D3559,'Cluster Info'!$A$2:$B$113,2,FALSE)), "Non Cluster:")</f>
        <v>Non Cluster:</v>
      </c>
      <c r="T3559" s="106">
        <f t="shared" si="275"/>
        <v>0</v>
      </c>
      <c r="U3559" s="106">
        <f t="shared" si="277"/>
        <v>0</v>
      </c>
      <c r="V3559" s="106">
        <f t="shared" si="278"/>
        <v>0</v>
      </c>
      <c r="W3559" s="119">
        <f t="shared" si="276"/>
        <v>0</v>
      </c>
      <c r="X3559" s="106">
        <f t="shared" si="279"/>
        <v>0</v>
      </c>
    </row>
    <row r="3560" spans="1:24" ht="14">
      <c r="A3560" s="198"/>
      <c r="D3560" s="1"/>
      <c r="E3560" s="1"/>
      <c r="F3560" s="187"/>
      <c r="G3560" s="187"/>
      <c r="H3560" s="80" t="str">
        <f>IF(ISERROR(IF(ISERROR(VLOOKUP((LEFT(D3560,2)),'Fed. Agency Identifier Table'!A$2:C$63,3,FALSE)),(VLOOKUP((LEFT(D3560,1)),'Fed. Agency Identifier Table'!A$2:C$63,3,FALSE)),(VLOOKUP((LEFT(D3560,2)),'Fed. Agency Identifier Table'!A$2:C$63,3,FALSE)))),"",(IF(ISERROR(VLOOKUP((LEFT(D3560,2)),'Fed. Agency Identifier Table'!A$2:C$63,3,FALSE)),(VLOOKUP((LEFT(D3560,1)),'Fed. Agency Identifier Table'!A$2:C$63,3,FALSE)),(VLOOKUP((LEFT(D3560,2)),'Fed. Agency Identifier Table'!A$2:C$63,3,FALSE)))))</f>
        <v/>
      </c>
      <c r="I3560" s="150" t="str">
        <f>IF(ISNUMBER(SEARCH("*.unk*",D3560)),"Other Federal Awards",IF(ISERROR(VLOOKUP(D3560,'CFDA Program Titles Table'!A$2:C$2607,3,FALSE)),"",VLOOKUP(D3560,'CFDA Program Titles Table'!A$2:C$2607,3,FALSE)))</f>
        <v/>
      </c>
      <c r="J3560" s="70"/>
      <c r="K3560" s="70"/>
      <c r="L3560" s="2"/>
      <c r="M3560" s="10"/>
      <c r="N3560" s="10"/>
      <c r="S3560" s="106" t="str">
        <f>IFERROR(IF(J3560="Y", "Research And Development Programs Cluster:", VLOOKUP(D3560,'Cluster Info'!$A$2:$B$113,2,FALSE)), "Non Cluster:")</f>
        <v>Non Cluster:</v>
      </c>
      <c r="T3560" s="106">
        <f t="shared" si="275"/>
        <v>0</v>
      </c>
      <c r="U3560" s="106">
        <f t="shared" si="277"/>
        <v>0</v>
      </c>
      <c r="V3560" s="106">
        <f t="shared" si="278"/>
        <v>0</v>
      </c>
      <c r="W3560" s="119">
        <f t="shared" si="276"/>
        <v>0</v>
      </c>
      <c r="X3560" s="106">
        <f t="shared" si="279"/>
        <v>0</v>
      </c>
    </row>
    <row r="3561" spans="1:24" ht="14">
      <c r="A3561" s="198"/>
      <c r="D3561" s="1"/>
      <c r="E3561" s="1"/>
      <c r="F3561" s="187"/>
      <c r="G3561" s="187"/>
      <c r="H3561" s="80" t="str">
        <f>IF(ISERROR(IF(ISERROR(VLOOKUP((LEFT(D3561,2)),'Fed. Agency Identifier Table'!A$2:C$63,3,FALSE)),(VLOOKUP((LEFT(D3561,1)),'Fed. Agency Identifier Table'!A$2:C$63,3,FALSE)),(VLOOKUP((LEFT(D3561,2)),'Fed. Agency Identifier Table'!A$2:C$63,3,FALSE)))),"",(IF(ISERROR(VLOOKUP((LEFT(D3561,2)),'Fed. Agency Identifier Table'!A$2:C$63,3,FALSE)),(VLOOKUP((LEFT(D3561,1)),'Fed. Agency Identifier Table'!A$2:C$63,3,FALSE)),(VLOOKUP((LEFT(D3561,2)),'Fed. Agency Identifier Table'!A$2:C$63,3,FALSE)))))</f>
        <v/>
      </c>
      <c r="I3561" s="150" t="str">
        <f>IF(ISNUMBER(SEARCH("*.unk*",D3561)),"Other Federal Awards",IF(ISERROR(VLOOKUP(D3561,'CFDA Program Titles Table'!A$2:C$2607,3,FALSE)),"",VLOOKUP(D3561,'CFDA Program Titles Table'!A$2:C$2607,3,FALSE)))</f>
        <v/>
      </c>
      <c r="J3561" s="70"/>
      <c r="K3561" s="70"/>
      <c r="L3561" s="2"/>
      <c r="M3561" s="10"/>
      <c r="N3561" s="10"/>
      <c r="S3561" s="106" t="str">
        <f>IFERROR(IF(J3561="Y", "Research And Development Programs Cluster:", VLOOKUP(D3561,'Cluster Info'!$A$2:$B$113,2,FALSE)), "Non Cluster:")</f>
        <v>Non Cluster:</v>
      </c>
      <c r="T3561" s="106">
        <f t="shared" si="275"/>
        <v>0</v>
      </c>
      <c r="U3561" s="106">
        <f t="shared" si="277"/>
        <v>0</v>
      </c>
      <c r="V3561" s="106">
        <f t="shared" si="278"/>
        <v>0</v>
      </c>
      <c r="W3561" s="119">
        <f t="shared" si="276"/>
        <v>0</v>
      </c>
      <c r="X3561" s="106">
        <f t="shared" si="279"/>
        <v>0</v>
      </c>
    </row>
    <row r="3562" spans="1:24" ht="14">
      <c r="A3562" s="198"/>
      <c r="D3562" s="1"/>
      <c r="E3562" s="1"/>
      <c r="F3562" s="187"/>
      <c r="G3562" s="187"/>
      <c r="H3562" s="80" t="str">
        <f>IF(ISERROR(IF(ISERROR(VLOOKUP((LEFT(D3562,2)),'Fed. Agency Identifier Table'!A$2:C$63,3,FALSE)),(VLOOKUP((LEFT(D3562,1)),'Fed. Agency Identifier Table'!A$2:C$63,3,FALSE)),(VLOOKUP((LEFT(D3562,2)),'Fed. Agency Identifier Table'!A$2:C$63,3,FALSE)))),"",(IF(ISERROR(VLOOKUP((LEFT(D3562,2)),'Fed. Agency Identifier Table'!A$2:C$63,3,FALSE)),(VLOOKUP((LEFT(D3562,1)),'Fed. Agency Identifier Table'!A$2:C$63,3,FALSE)),(VLOOKUP((LEFT(D3562,2)),'Fed. Agency Identifier Table'!A$2:C$63,3,FALSE)))))</f>
        <v/>
      </c>
      <c r="I3562" s="150" t="str">
        <f>IF(ISNUMBER(SEARCH("*.unk*",D3562)),"Other Federal Awards",IF(ISERROR(VLOOKUP(D3562,'CFDA Program Titles Table'!A$2:C$2607,3,FALSE)),"",VLOOKUP(D3562,'CFDA Program Titles Table'!A$2:C$2607,3,FALSE)))</f>
        <v/>
      </c>
      <c r="J3562" s="70"/>
      <c r="K3562" s="70"/>
      <c r="L3562" s="2"/>
      <c r="M3562" s="10"/>
      <c r="N3562" s="10"/>
      <c r="S3562" s="106" t="str">
        <f>IFERROR(IF(J3562="Y", "Research And Development Programs Cluster:", VLOOKUP(D3562,'Cluster Info'!$A$2:$B$113,2,FALSE)), "Non Cluster:")</f>
        <v>Non Cluster:</v>
      </c>
      <c r="T3562" s="106">
        <f t="shared" si="275"/>
        <v>0</v>
      </c>
      <c r="U3562" s="106">
        <f t="shared" si="277"/>
        <v>0</v>
      </c>
      <c r="V3562" s="106">
        <f t="shared" si="278"/>
        <v>0</v>
      </c>
      <c r="W3562" s="119">
        <f t="shared" si="276"/>
        <v>0</v>
      </c>
      <c r="X3562" s="106">
        <f t="shared" si="279"/>
        <v>0</v>
      </c>
    </row>
    <row r="3563" spans="1:24" ht="14">
      <c r="A3563" s="198"/>
      <c r="D3563" s="1"/>
      <c r="E3563" s="1"/>
      <c r="F3563" s="187"/>
      <c r="G3563" s="187"/>
      <c r="H3563" s="80" t="str">
        <f>IF(ISERROR(IF(ISERROR(VLOOKUP((LEFT(D3563,2)),'Fed. Agency Identifier Table'!A$2:C$63,3,FALSE)),(VLOOKUP((LEFT(D3563,1)),'Fed. Agency Identifier Table'!A$2:C$63,3,FALSE)),(VLOOKUP((LEFT(D3563,2)),'Fed. Agency Identifier Table'!A$2:C$63,3,FALSE)))),"",(IF(ISERROR(VLOOKUP((LEFT(D3563,2)),'Fed. Agency Identifier Table'!A$2:C$63,3,FALSE)),(VLOOKUP((LEFT(D3563,1)),'Fed. Agency Identifier Table'!A$2:C$63,3,FALSE)),(VLOOKUP((LEFT(D3563,2)),'Fed. Agency Identifier Table'!A$2:C$63,3,FALSE)))))</f>
        <v/>
      </c>
      <c r="I3563" s="150" t="str">
        <f>IF(ISNUMBER(SEARCH("*.unk*",D3563)),"Other Federal Awards",IF(ISERROR(VLOOKUP(D3563,'CFDA Program Titles Table'!A$2:C$2607,3,FALSE)),"",VLOOKUP(D3563,'CFDA Program Titles Table'!A$2:C$2607,3,FALSE)))</f>
        <v/>
      </c>
      <c r="J3563" s="70"/>
      <c r="K3563" s="70"/>
      <c r="L3563" s="2"/>
      <c r="M3563" s="10"/>
      <c r="N3563" s="10"/>
      <c r="S3563" s="106" t="str">
        <f>IFERROR(IF(J3563="Y", "Research And Development Programs Cluster:", VLOOKUP(D3563,'Cluster Info'!$A$2:$B$113,2,FALSE)), "Non Cluster:")</f>
        <v>Non Cluster:</v>
      </c>
      <c r="T3563" s="106">
        <f t="shared" si="275"/>
        <v>0</v>
      </c>
      <c r="U3563" s="106">
        <f t="shared" si="277"/>
        <v>0</v>
      </c>
      <c r="V3563" s="106">
        <f t="shared" si="278"/>
        <v>0</v>
      </c>
      <c r="W3563" s="119">
        <f t="shared" si="276"/>
        <v>0</v>
      </c>
      <c r="X3563" s="106">
        <f t="shared" si="279"/>
        <v>0</v>
      </c>
    </row>
    <row r="3564" spans="1:24" ht="14">
      <c r="A3564" s="198"/>
      <c r="D3564" s="1"/>
      <c r="E3564" s="1"/>
      <c r="F3564" s="187"/>
      <c r="G3564" s="187"/>
      <c r="H3564" s="80" t="str">
        <f>IF(ISERROR(IF(ISERROR(VLOOKUP((LEFT(D3564,2)),'Fed. Agency Identifier Table'!A$2:C$63,3,FALSE)),(VLOOKUP((LEFT(D3564,1)),'Fed. Agency Identifier Table'!A$2:C$63,3,FALSE)),(VLOOKUP((LEFT(D3564,2)),'Fed. Agency Identifier Table'!A$2:C$63,3,FALSE)))),"",(IF(ISERROR(VLOOKUP((LEFT(D3564,2)),'Fed. Agency Identifier Table'!A$2:C$63,3,FALSE)),(VLOOKUP((LEFT(D3564,1)),'Fed. Agency Identifier Table'!A$2:C$63,3,FALSE)),(VLOOKUP((LEFT(D3564,2)),'Fed. Agency Identifier Table'!A$2:C$63,3,FALSE)))))</f>
        <v/>
      </c>
      <c r="I3564" s="150" t="str">
        <f>IF(ISNUMBER(SEARCH("*.unk*",D3564)),"Other Federal Awards",IF(ISERROR(VLOOKUP(D3564,'CFDA Program Titles Table'!A$2:C$2607,3,FALSE)),"",VLOOKUP(D3564,'CFDA Program Titles Table'!A$2:C$2607,3,FALSE)))</f>
        <v/>
      </c>
      <c r="J3564" s="70"/>
      <c r="K3564" s="70"/>
      <c r="L3564" s="2"/>
      <c r="M3564" s="10"/>
      <c r="N3564" s="10"/>
      <c r="S3564" s="106" t="str">
        <f>IFERROR(IF(J3564="Y", "Research And Development Programs Cluster:", VLOOKUP(D3564,'Cluster Info'!$A$2:$B$113,2,FALSE)), "Non Cluster:")</f>
        <v>Non Cluster:</v>
      </c>
      <c r="T3564" s="106">
        <f t="shared" si="275"/>
        <v>0</v>
      </c>
      <c r="U3564" s="106">
        <f t="shared" si="277"/>
        <v>0</v>
      </c>
      <c r="V3564" s="106">
        <f t="shared" si="278"/>
        <v>0</v>
      </c>
      <c r="W3564" s="119">
        <f t="shared" si="276"/>
        <v>0</v>
      </c>
      <c r="X3564" s="106">
        <f t="shared" si="279"/>
        <v>0</v>
      </c>
    </row>
    <row r="3565" spans="1:24" ht="14">
      <c r="A3565" s="198"/>
      <c r="D3565" s="1"/>
      <c r="E3565" s="1"/>
      <c r="F3565" s="187"/>
      <c r="G3565" s="187"/>
      <c r="H3565" s="80" t="str">
        <f>IF(ISERROR(IF(ISERROR(VLOOKUP((LEFT(D3565,2)),'Fed. Agency Identifier Table'!A$2:C$63,3,FALSE)),(VLOOKUP((LEFT(D3565,1)),'Fed. Agency Identifier Table'!A$2:C$63,3,FALSE)),(VLOOKUP((LEFT(D3565,2)),'Fed. Agency Identifier Table'!A$2:C$63,3,FALSE)))),"",(IF(ISERROR(VLOOKUP((LEFT(D3565,2)),'Fed. Agency Identifier Table'!A$2:C$63,3,FALSE)),(VLOOKUP((LEFT(D3565,1)),'Fed. Agency Identifier Table'!A$2:C$63,3,FALSE)),(VLOOKUP((LEFT(D3565,2)),'Fed. Agency Identifier Table'!A$2:C$63,3,FALSE)))))</f>
        <v/>
      </c>
      <c r="I3565" s="150" t="str">
        <f>IF(ISNUMBER(SEARCH("*.unk*",D3565)),"Other Federal Awards",IF(ISERROR(VLOOKUP(D3565,'CFDA Program Titles Table'!A$2:C$2607,3,FALSE)),"",VLOOKUP(D3565,'CFDA Program Titles Table'!A$2:C$2607,3,FALSE)))</f>
        <v/>
      </c>
      <c r="J3565" s="70"/>
      <c r="K3565" s="70"/>
      <c r="L3565" s="2"/>
      <c r="M3565" s="10"/>
      <c r="N3565" s="10"/>
      <c r="S3565" s="106" t="str">
        <f>IFERROR(IF(J3565="Y", "Research And Development Programs Cluster:", VLOOKUP(D3565,'Cluster Info'!$A$2:$B$113,2,FALSE)), "Non Cluster:")</f>
        <v>Non Cluster:</v>
      </c>
      <c r="T3565" s="106">
        <f t="shared" si="275"/>
        <v>0</v>
      </c>
      <c r="U3565" s="106">
        <f t="shared" si="277"/>
        <v>0</v>
      </c>
      <c r="V3565" s="106">
        <f t="shared" si="278"/>
        <v>0</v>
      </c>
      <c r="W3565" s="119">
        <f t="shared" si="276"/>
        <v>0</v>
      </c>
      <c r="X3565" s="106">
        <f t="shared" si="279"/>
        <v>0</v>
      </c>
    </row>
    <row r="3566" spans="1:24" ht="14">
      <c r="A3566" s="198"/>
      <c r="D3566" s="1"/>
      <c r="E3566" s="1"/>
      <c r="F3566" s="187"/>
      <c r="G3566" s="187"/>
      <c r="H3566" s="80" t="str">
        <f>IF(ISERROR(IF(ISERROR(VLOOKUP((LEFT(D3566,2)),'Fed. Agency Identifier Table'!A$2:C$63,3,FALSE)),(VLOOKUP((LEFT(D3566,1)),'Fed. Agency Identifier Table'!A$2:C$63,3,FALSE)),(VLOOKUP((LEFT(D3566,2)),'Fed. Agency Identifier Table'!A$2:C$63,3,FALSE)))),"",(IF(ISERROR(VLOOKUP((LEFT(D3566,2)),'Fed. Agency Identifier Table'!A$2:C$63,3,FALSE)),(VLOOKUP((LEFT(D3566,1)),'Fed. Agency Identifier Table'!A$2:C$63,3,FALSE)),(VLOOKUP((LEFT(D3566,2)),'Fed. Agency Identifier Table'!A$2:C$63,3,FALSE)))))</f>
        <v/>
      </c>
      <c r="I3566" s="150" t="str">
        <f>IF(ISNUMBER(SEARCH("*.unk*",D3566)),"Other Federal Awards",IF(ISERROR(VLOOKUP(D3566,'CFDA Program Titles Table'!A$2:C$2607,3,FALSE)),"",VLOOKUP(D3566,'CFDA Program Titles Table'!A$2:C$2607,3,FALSE)))</f>
        <v/>
      </c>
      <c r="J3566" s="70"/>
      <c r="K3566" s="70"/>
      <c r="L3566" s="2"/>
      <c r="M3566" s="10"/>
      <c r="N3566" s="10"/>
      <c r="S3566" s="106" t="str">
        <f>IFERROR(IF(J3566="Y", "Research And Development Programs Cluster:", VLOOKUP(D3566,'Cluster Info'!$A$2:$B$113,2,FALSE)), "Non Cluster:")</f>
        <v>Non Cluster:</v>
      </c>
      <c r="T3566" s="106">
        <f t="shared" si="275"/>
        <v>0</v>
      </c>
      <c r="U3566" s="106">
        <f t="shared" si="277"/>
        <v>0</v>
      </c>
      <c r="V3566" s="106">
        <f t="shared" si="278"/>
        <v>0</v>
      </c>
      <c r="W3566" s="119">
        <f t="shared" si="276"/>
        <v>0</v>
      </c>
      <c r="X3566" s="106">
        <f t="shared" si="279"/>
        <v>0</v>
      </c>
    </row>
    <row r="3567" spans="1:24" ht="14">
      <c r="A3567" s="198"/>
      <c r="D3567" s="1"/>
      <c r="E3567" s="1"/>
      <c r="F3567" s="187"/>
      <c r="G3567" s="187"/>
      <c r="H3567" s="80" t="str">
        <f>IF(ISERROR(IF(ISERROR(VLOOKUP((LEFT(D3567,2)),'Fed. Agency Identifier Table'!A$2:C$63,3,FALSE)),(VLOOKUP((LEFT(D3567,1)),'Fed. Agency Identifier Table'!A$2:C$63,3,FALSE)),(VLOOKUP((LEFT(D3567,2)),'Fed. Agency Identifier Table'!A$2:C$63,3,FALSE)))),"",(IF(ISERROR(VLOOKUP((LEFT(D3567,2)),'Fed. Agency Identifier Table'!A$2:C$63,3,FALSE)),(VLOOKUP((LEFT(D3567,1)),'Fed. Agency Identifier Table'!A$2:C$63,3,FALSE)),(VLOOKUP((LEFT(D3567,2)),'Fed. Agency Identifier Table'!A$2:C$63,3,FALSE)))))</f>
        <v/>
      </c>
      <c r="I3567" s="150" t="str">
        <f>IF(ISNUMBER(SEARCH("*.unk*",D3567)),"Other Federal Awards",IF(ISERROR(VLOOKUP(D3567,'CFDA Program Titles Table'!A$2:C$2607,3,FALSE)),"",VLOOKUP(D3567,'CFDA Program Titles Table'!A$2:C$2607,3,FALSE)))</f>
        <v/>
      </c>
      <c r="J3567" s="70"/>
      <c r="K3567" s="70"/>
      <c r="L3567" s="2"/>
      <c r="M3567" s="10"/>
      <c r="N3567" s="10"/>
      <c r="S3567" s="106" t="str">
        <f>IFERROR(IF(J3567="Y", "Research And Development Programs Cluster:", VLOOKUP(D3567,'Cluster Info'!$A$2:$B$113,2,FALSE)), "Non Cluster:")</f>
        <v>Non Cluster:</v>
      </c>
      <c r="T3567" s="106">
        <f t="shared" si="275"/>
        <v>0</v>
      </c>
      <c r="U3567" s="106">
        <f t="shared" si="277"/>
        <v>0</v>
      </c>
      <c r="V3567" s="106">
        <f t="shared" si="278"/>
        <v>0</v>
      </c>
      <c r="W3567" s="119">
        <f t="shared" si="276"/>
        <v>0</v>
      </c>
      <c r="X3567" s="106">
        <f t="shared" si="279"/>
        <v>0</v>
      </c>
    </row>
    <row r="3568" spans="1:24" ht="14">
      <c r="A3568" s="198"/>
      <c r="D3568" s="1"/>
      <c r="E3568" s="1"/>
      <c r="F3568" s="187"/>
      <c r="G3568" s="187"/>
      <c r="H3568" s="80" t="str">
        <f>IF(ISERROR(IF(ISERROR(VLOOKUP((LEFT(D3568,2)),'Fed. Agency Identifier Table'!A$2:C$63,3,FALSE)),(VLOOKUP((LEFT(D3568,1)),'Fed. Agency Identifier Table'!A$2:C$63,3,FALSE)),(VLOOKUP((LEFT(D3568,2)),'Fed. Agency Identifier Table'!A$2:C$63,3,FALSE)))),"",(IF(ISERROR(VLOOKUP((LEFT(D3568,2)),'Fed. Agency Identifier Table'!A$2:C$63,3,FALSE)),(VLOOKUP((LEFT(D3568,1)),'Fed. Agency Identifier Table'!A$2:C$63,3,FALSE)),(VLOOKUP((LEFT(D3568,2)),'Fed. Agency Identifier Table'!A$2:C$63,3,FALSE)))))</f>
        <v/>
      </c>
      <c r="I3568" s="150" t="str">
        <f>IF(ISNUMBER(SEARCH("*.unk*",D3568)),"Other Federal Awards",IF(ISERROR(VLOOKUP(D3568,'CFDA Program Titles Table'!A$2:C$2607,3,FALSE)),"",VLOOKUP(D3568,'CFDA Program Titles Table'!A$2:C$2607,3,FALSE)))</f>
        <v/>
      </c>
      <c r="J3568" s="70"/>
      <c r="K3568" s="70"/>
      <c r="L3568" s="2"/>
      <c r="M3568" s="10"/>
      <c r="N3568" s="10"/>
      <c r="S3568" s="106" t="str">
        <f>IFERROR(IF(J3568="Y", "Research And Development Programs Cluster:", VLOOKUP(D3568,'Cluster Info'!$A$2:$B$113,2,FALSE)), "Non Cluster:")</f>
        <v>Non Cluster:</v>
      </c>
      <c r="T3568" s="106">
        <f t="shared" si="275"/>
        <v>0</v>
      </c>
      <c r="U3568" s="106">
        <f t="shared" si="277"/>
        <v>0</v>
      </c>
      <c r="V3568" s="106">
        <f t="shared" si="278"/>
        <v>0</v>
      </c>
      <c r="W3568" s="119">
        <f t="shared" si="276"/>
        <v>0</v>
      </c>
      <c r="X3568" s="106">
        <f t="shared" si="279"/>
        <v>0</v>
      </c>
    </row>
    <row r="3569" spans="1:24" ht="14">
      <c r="A3569" s="198"/>
      <c r="D3569" s="1"/>
      <c r="E3569" s="1"/>
      <c r="F3569" s="187"/>
      <c r="G3569" s="187"/>
      <c r="H3569" s="80" t="str">
        <f>IF(ISERROR(IF(ISERROR(VLOOKUP((LEFT(D3569,2)),'Fed. Agency Identifier Table'!A$2:C$63,3,FALSE)),(VLOOKUP((LEFT(D3569,1)),'Fed. Agency Identifier Table'!A$2:C$63,3,FALSE)),(VLOOKUP((LEFT(D3569,2)),'Fed. Agency Identifier Table'!A$2:C$63,3,FALSE)))),"",(IF(ISERROR(VLOOKUP((LEFT(D3569,2)),'Fed. Agency Identifier Table'!A$2:C$63,3,FALSE)),(VLOOKUP((LEFT(D3569,1)),'Fed. Agency Identifier Table'!A$2:C$63,3,FALSE)),(VLOOKUP((LEFT(D3569,2)),'Fed. Agency Identifier Table'!A$2:C$63,3,FALSE)))))</f>
        <v/>
      </c>
      <c r="I3569" s="150" t="str">
        <f>IF(ISNUMBER(SEARCH("*.unk*",D3569)),"Other Federal Awards",IF(ISERROR(VLOOKUP(D3569,'CFDA Program Titles Table'!A$2:C$2607,3,FALSE)),"",VLOOKUP(D3569,'CFDA Program Titles Table'!A$2:C$2607,3,FALSE)))</f>
        <v/>
      </c>
      <c r="J3569" s="70"/>
      <c r="K3569" s="70"/>
      <c r="L3569" s="2"/>
      <c r="M3569" s="10"/>
      <c r="N3569" s="10"/>
      <c r="S3569" s="106" t="str">
        <f>IFERROR(IF(J3569="Y", "Research And Development Programs Cluster:", VLOOKUP(D3569,'Cluster Info'!$A$2:$B$113,2,FALSE)), "Non Cluster:")</f>
        <v>Non Cluster:</v>
      </c>
      <c r="T3569" s="106">
        <f t="shared" si="275"/>
        <v>0</v>
      </c>
      <c r="U3569" s="106">
        <f t="shared" si="277"/>
        <v>0</v>
      </c>
      <c r="V3569" s="106">
        <f t="shared" si="278"/>
        <v>0</v>
      </c>
      <c r="W3569" s="119">
        <f t="shared" si="276"/>
        <v>0</v>
      </c>
      <c r="X3569" s="106">
        <f t="shared" si="279"/>
        <v>0</v>
      </c>
    </row>
    <row r="3570" spans="1:24" ht="14">
      <c r="A3570" s="198"/>
      <c r="D3570" s="1"/>
      <c r="E3570" s="1"/>
      <c r="F3570" s="187"/>
      <c r="G3570" s="187"/>
      <c r="H3570" s="80" t="str">
        <f>IF(ISERROR(IF(ISERROR(VLOOKUP((LEFT(D3570,2)),'Fed. Agency Identifier Table'!A$2:C$63,3,FALSE)),(VLOOKUP((LEFT(D3570,1)),'Fed. Agency Identifier Table'!A$2:C$63,3,FALSE)),(VLOOKUP((LEFT(D3570,2)),'Fed. Agency Identifier Table'!A$2:C$63,3,FALSE)))),"",(IF(ISERROR(VLOOKUP((LEFT(D3570,2)),'Fed. Agency Identifier Table'!A$2:C$63,3,FALSE)),(VLOOKUP((LEFT(D3570,1)),'Fed. Agency Identifier Table'!A$2:C$63,3,FALSE)),(VLOOKUP((LEFT(D3570,2)),'Fed. Agency Identifier Table'!A$2:C$63,3,FALSE)))))</f>
        <v/>
      </c>
      <c r="I3570" s="150" t="str">
        <f>IF(ISNUMBER(SEARCH("*.unk*",D3570)),"Other Federal Awards",IF(ISERROR(VLOOKUP(D3570,'CFDA Program Titles Table'!A$2:C$2607,3,FALSE)),"",VLOOKUP(D3570,'CFDA Program Titles Table'!A$2:C$2607,3,FALSE)))</f>
        <v/>
      </c>
      <c r="J3570" s="70"/>
      <c r="K3570" s="70"/>
      <c r="L3570" s="2"/>
      <c r="M3570" s="10"/>
      <c r="N3570" s="10"/>
      <c r="S3570" s="106" t="str">
        <f>IFERROR(IF(J3570="Y", "Research And Development Programs Cluster:", VLOOKUP(D3570,'Cluster Info'!$A$2:$B$113,2,FALSE)), "Non Cluster:")</f>
        <v>Non Cluster:</v>
      </c>
      <c r="T3570" s="106">
        <f t="shared" si="275"/>
        <v>0</v>
      </c>
      <c r="U3570" s="106">
        <f t="shared" si="277"/>
        <v>0</v>
      </c>
      <c r="V3570" s="106">
        <f t="shared" si="278"/>
        <v>0</v>
      </c>
      <c r="W3570" s="119">
        <f t="shared" si="276"/>
        <v>0</v>
      </c>
      <c r="X3570" s="106">
        <f t="shared" si="279"/>
        <v>0</v>
      </c>
    </row>
    <row r="3571" spans="1:24" ht="14">
      <c r="A3571" s="198"/>
      <c r="D3571" s="1"/>
      <c r="E3571" s="1"/>
      <c r="F3571" s="187"/>
      <c r="G3571" s="187"/>
      <c r="H3571" s="80" t="str">
        <f>IF(ISERROR(IF(ISERROR(VLOOKUP((LEFT(D3571,2)),'Fed. Agency Identifier Table'!A$2:C$63,3,FALSE)),(VLOOKUP((LEFT(D3571,1)),'Fed. Agency Identifier Table'!A$2:C$63,3,FALSE)),(VLOOKUP((LEFT(D3571,2)),'Fed. Agency Identifier Table'!A$2:C$63,3,FALSE)))),"",(IF(ISERROR(VLOOKUP((LEFT(D3571,2)),'Fed. Agency Identifier Table'!A$2:C$63,3,FALSE)),(VLOOKUP((LEFT(D3571,1)),'Fed. Agency Identifier Table'!A$2:C$63,3,FALSE)),(VLOOKUP((LEFT(D3571,2)),'Fed. Agency Identifier Table'!A$2:C$63,3,FALSE)))))</f>
        <v/>
      </c>
      <c r="I3571" s="150" t="str">
        <f>IF(ISNUMBER(SEARCH("*.unk*",D3571)),"Other Federal Awards",IF(ISERROR(VLOOKUP(D3571,'CFDA Program Titles Table'!A$2:C$2607,3,FALSE)),"",VLOOKUP(D3571,'CFDA Program Titles Table'!A$2:C$2607,3,FALSE)))</f>
        <v/>
      </c>
      <c r="J3571" s="70"/>
      <c r="K3571" s="70"/>
      <c r="L3571" s="2"/>
      <c r="M3571" s="10"/>
      <c r="N3571" s="10"/>
      <c r="S3571" s="106" t="str">
        <f>IFERROR(IF(J3571="Y", "Research And Development Programs Cluster:", VLOOKUP(D3571,'Cluster Info'!$A$2:$B$113,2,FALSE)), "Non Cluster:")</f>
        <v>Non Cluster:</v>
      </c>
      <c r="T3571" s="106">
        <f t="shared" si="275"/>
        <v>0</v>
      </c>
      <c r="U3571" s="106">
        <f t="shared" si="277"/>
        <v>0</v>
      </c>
      <c r="V3571" s="106">
        <f t="shared" si="278"/>
        <v>0</v>
      </c>
      <c r="W3571" s="119">
        <f t="shared" si="276"/>
        <v>0</v>
      </c>
      <c r="X3571" s="106">
        <f t="shared" si="279"/>
        <v>0</v>
      </c>
    </row>
    <row r="3572" spans="1:24" ht="14">
      <c r="A3572" s="198"/>
      <c r="D3572" s="1"/>
      <c r="E3572" s="1"/>
      <c r="F3572" s="187"/>
      <c r="G3572" s="187"/>
      <c r="H3572" s="80" t="str">
        <f>IF(ISERROR(IF(ISERROR(VLOOKUP((LEFT(D3572,2)),'Fed. Agency Identifier Table'!A$2:C$63,3,FALSE)),(VLOOKUP((LEFT(D3572,1)),'Fed. Agency Identifier Table'!A$2:C$63,3,FALSE)),(VLOOKUP((LEFT(D3572,2)),'Fed. Agency Identifier Table'!A$2:C$63,3,FALSE)))),"",(IF(ISERROR(VLOOKUP((LEFT(D3572,2)),'Fed. Agency Identifier Table'!A$2:C$63,3,FALSE)),(VLOOKUP((LEFT(D3572,1)),'Fed. Agency Identifier Table'!A$2:C$63,3,FALSE)),(VLOOKUP((LEFT(D3572,2)),'Fed. Agency Identifier Table'!A$2:C$63,3,FALSE)))))</f>
        <v/>
      </c>
      <c r="I3572" s="150" t="str">
        <f>IF(ISNUMBER(SEARCH("*.unk*",D3572)),"Other Federal Awards",IF(ISERROR(VLOOKUP(D3572,'CFDA Program Titles Table'!A$2:C$2607,3,FALSE)),"",VLOOKUP(D3572,'CFDA Program Titles Table'!A$2:C$2607,3,FALSE)))</f>
        <v/>
      </c>
      <c r="J3572" s="70"/>
      <c r="K3572" s="70"/>
      <c r="L3572" s="2"/>
      <c r="M3572" s="10"/>
      <c r="N3572" s="10"/>
      <c r="S3572" s="106" t="str">
        <f>IFERROR(IF(J3572="Y", "Research And Development Programs Cluster:", VLOOKUP(D3572,'Cluster Info'!$A$2:$B$113,2,FALSE)), "Non Cluster:")</f>
        <v>Non Cluster:</v>
      </c>
      <c r="T3572" s="106">
        <f t="shared" si="275"/>
        <v>0</v>
      </c>
      <c r="U3572" s="106">
        <f t="shared" si="277"/>
        <v>0</v>
      </c>
      <c r="V3572" s="106">
        <f t="shared" si="278"/>
        <v>0</v>
      </c>
      <c r="W3572" s="119">
        <f t="shared" si="276"/>
        <v>0</v>
      </c>
      <c r="X3572" s="106">
        <f t="shared" si="279"/>
        <v>0</v>
      </c>
    </row>
    <row r="3573" spans="1:24" ht="14">
      <c r="A3573" s="198"/>
      <c r="D3573" s="1"/>
      <c r="E3573" s="1"/>
      <c r="F3573" s="187"/>
      <c r="G3573" s="187"/>
      <c r="H3573" s="80" t="str">
        <f>IF(ISERROR(IF(ISERROR(VLOOKUP((LEFT(D3573,2)),'Fed. Agency Identifier Table'!A$2:C$63,3,FALSE)),(VLOOKUP((LEFT(D3573,1)),'Fed. Agency Identifier Table'!A$2:C$63,3,FALSE)),(VLOOKUP((LEFT(D3573,2)),'Fed. Agency Identifier Table'!A$2:C$63,3,FALSE)))),"",(IF(ISERROR(VLOOKUP((LEFT(D3573,2)),'Fed. Agency Identifier Table'!A$2:C$63,3,FALSE)),(VLOOKUP((LEFT(D3573,1)),'Fed. Agency Identifier Table'!A$2:C$63,3,FALSE)),(VLOOKUP((LEFT(D3573,2)),'Fed. Agency Identifier Table'!A$2:C$63,3,FALSE)))))</f>
        <v/>
      </c>
      <c r="I3573" s="150" t="str">
        <f>IF(ISNUMBER(SEARCH("*.unk*",D3573)),"Other Federal Awards",IF(ISERROR(VLOOKUP(D3573,'CFDA Program Titles Table'!A$2:C$2607,3,FALSE)),"",VLOOKUP(D3573,'CFDA Program Titles Table'!A$2:C$2607,3,FALSE)))</f>
        <v/>
      </c>
      <c r="J3573" s="70"/>
      <c r="K3573" s="70"/>
      <c r="L3573" s="2"/>
      <c r="M3573" s="10"/>
      <c r="N3573" s="10"/>
      <c r="S3573" s="106" t="str">
        <f>IFERROR(IF(J3573="Y", "Research And Development Programs Cluster:", VLOOKUP(D3573,'Cluster Info'!$A$2:$B$113,2,FALSE)), "Non Cluster:")</f>
        <v>Non Cluster:</v>
      </c>
      <c r="T3573" s="106">
        <f t="shared" si="275"/>
        <v>0</v>
      </c>
      <c r="U3573" s="106">
        <f t="shared" si="277"/>
        <v>0</v>
      </c>
      <c r="V3573" s="106">
        <f t="shared" si="278"/>
        <v>0</v>
      </c>
      <c r="W3573" s="119">
        <f t="shared" si="276"/>
        <v>0</v>
      </c>
      <c r="X3573" s="106">
        <f t="shared" si="279"/>
        <v>0</v>
      </c>
    </row>
    <row r="3574" spans="1:24" ht="14">
      <c r="A3574" s="198"/>
      <c r="D3574" s="1"/>
      <c r="E3574" s="1"/>
      <c r="F3574" s="187"/>
      <c r="G3574" s="187"/>
      <c r="H3574" s="80" t="str">
        <f>IF(ISERROR(IF(ISERROR(VLOOKUP((LEFT(D3574,2)),'Fed. Agency Identifier Table'!A$2:C$63,3,FALSE)),(VLOOKUP((LEFT(D3574,1)),'Fed. Agency Identifier Table'!A$2:C$63,3,FALSE)),(VLOOKUP((LEFT(D3574,2)),'Fed. Agency Identifier Table'!A$2:C$63,3,FALSE)))),"",(IF(ISERROR(VLOOKUP((LEFT(D3574,2)),'Fed. Agency Identifier Table'!A$2:C$63,3,FALSE)),(VLOOKUP((LEFT(D3574,1)),'Fed. Agency Identifier Table'!A$2:C$63,3,FALSE)),(VLOOKUP((LEFT(D3574,2)),'Fed. Agency Identifier Table'!A$2:C$63,3,FALSE)))))</f>
        <v/>
      </c>
      <c r="I3574" s="150" t="str">
        <f>IF(ISNUMBER(SEARCH("*.unk*",D3574)),"Other Federal Awards",IF(ISERROR(VLOOKUP(D3574,'CFDA Program Titles Table'!A$2:C$2607,3,FALSE)),"",VLOOKUP(D3574,'CFDA Program Titles Table'!A$2:C$2607,3,FALSE)))</f>
        <v/>
      </c>
      <c r="J3574" s="70"/>
      <c r="K3574" s="70"/>
      <c r="L3574" s="2"/>
      <c r="M3574" s="10"/>
      <c r="N3574" s="10"/>
      <c r="S3574" s="106" t="str">
        <f>IFERROR(IF(J3574="Y", "Research And Development Programs Cluster:", VLOOKUP(D3574,'Cluster Info'!$A$2:$B$113,2,FALSE)), "Non Cluster:")</f>
        <v>Non Cluster:</v>
      </c>
      <c r="T3574" s="106">
        <f t="shared" si="275"/>
        <v>0</v>
      </c>
      <c r="U3574" s="106">
        <f t="shared" si="277"/>
        <v>0</v>
      </c>
      <c r="V3574" s="106">
        <f t="shared" si="278"/>
        <v>0</v>
      </c>
      <c r="W3574" s="119">
        <f t="shared" si="276"/>
        <v>0</v>
      </c>
      <c r="X3574" s="106">
        <f t="shared" si="279"/>
        <v>0</v>
      </c>
    </row>
    <row r="3575" spans="1:24" ht="14">
      <c r="A3575" s="198"/>
      <c r="D3575" s="1"/>
      <c r="E3575" s="1"/>
      <c r="F3575" s="187"/>
      <c r="G3575" s="187"/>
      <c r="H3575" s="80" t="str">
        <f>IF(ISERROR(IF(ISERROR(VLOOKUP((LEFT(D3575,2)),'Fed. Agency Identifier Table'!A$2:C$63,3,FALSE)),(VLOOKUP((LEFT(D3575,1)),'Fed. Agency Identifier Table'!A$2:C$63,3,FALSE)),(VLOOKUP((LEFT(D3575,2)),'Fed. Agency Identifier Table'!A$2:C$63,3,FALSE)))),"",(IF(ISERROR(VLOOKUP((LEFT(D3575,2)),'Fed. Agency Identifier Table'!A$2:C$63,3,FALSE)),(VLOOKUP((LEFT(D3575,1)),'Fed. Agency Identifier Table'!A$2:C$63,3,FALSE)),(VLOOKUP((LEFT(D3575,2)),'Fed. Agency Identifier Table'!A$2:C$63,3,FALSE)))))</f>
        <v/>
      </c>
      <c r="I3575" s="150" t="str">
        <f>IF(ISNUMBER(SEARCH("*.unk*",D3575)),"Other Federal Awards",IF(ISERROR(VLOOKUP(D3575,'CFDA Program Titles Table'!A$2:C$2607,3,FALSE)),"",VLOOKUP(D3575,'CFDA Program Titles Table'!A$2:C$2607,3,FALSE)))</f>
        <v/>
      </c>
      <c r="J3575" s="70"/>
      <c r="K3575" s="70"/>
      <c r="L3575" s="2"/>
      <c r="M3575" s="10"/>
      <c r="N3575" s="10"/>
      <c r="S3575" s="106" t="str">
        <f>IFERROR(IF(J3575="Y", "Research And Development Programs Cluster:", VLOOKUP(D3575,'Cluster Info'!$A$2:$B$113,2,FALSE)), "Non Cluster:")</f>
        <v>Non Cluster:</v>
      </c>
      <c r="T3575" s="106">
        <f t="shared" si="275"/>
        <v>0</v>
      </c>
      <c r="U3575" s="106">
        <f t="shared" si="277"/>
        <v>0</v>
      </c>
      <c r="V3575" s="106">
        <f t="shared" si="278"/>
        <v>0</v>
      </c>
      <c r="W3575" s="119">
        <f t="shared" si="276"/>
        <v>0</v>
      </c>
      <c r="X3575" s="106">
        <f t="shared" si="279"/>
        <v>0</v>
      </c>
    </row>
    <row r="3576" spans="1:24" ht="14">
      <c r="A3576" s="198"/>
      <c r="D3576" s="1"/>
      <c r="E3576" s="1"/>
      <c r="F3576" s="187"/>
      <c r="G3576" s="187"/>
      <c r="H3576" s="80" t="str">
        <f>IF(ISERROR(IF(ISERROR(VLOOKUP((LEFT(D3576,2)),'Fed. Agency Identifier Table'!A$2:C$63,3,FALSE)),(VLOOKUP((LEFT(D3576,1)),'Fed. Agency Identifier Table'!A$2:C$63,3,FALSE)),(VLOOKUP((LEFT(D3576,2)),'Fed. Agency Identifier Table'!A$2:C$63,3,FALSE)))),"",(IF(ISERROR(VLOOKUP((LEFT(D3576,2)),'Fed. Agency Identifier Table'!A$2:C$63,3,FALSE)),(VLOOKUP((LEFT(D3576,1)),'Fed. Agency Identifier Table'!A$2:C$63,3,FALSE)),(VLOOKUP((LEFT(D3576,2)),'Fed. Agency Identifier Table'!A$2:C$63,3,FALSE)))))</f>
        <v/>
      </c>
      <c r="I3576" s="150" t="str">
        <f>IF(ISNUMBER(SEARCH("*.unk*",D3576)),"Other Federal Awards",IF(ISERROR(VLOOKUP(D3576,'CFDA Program Titles Table'!A$2:C$2607,3,FALSE)),"",VLOOKUP(D3576,'CFDA Program Titles Table'!A$2:C$2607,3,FALSE)))</f>
        <v/>
      </c>
      <c r="J3576" s="70"/>
      <c r="K3576" s="70"/>
      <c r="L3576" s="2"/>
      <c r="M3576" s="10"/>
      <c r="N3576" s="10"/>
      <c r="S3576" s="106" t="str">
        <f>IFERROR(IF(J3576="Y", "Research And Development Programs Cluster:", VLOOKUP(D3576,'Cluster Info'!$A$2:$B$113,2,FALSE)), "Non Cluster:")</f>
        <v>Non Cluster:</v>
      </c>
      <c r="T3576" s="106">
        <f t="shared" si="275"/>
        <v>0</v>
      </c>
      <c r="U3576" s="106">
        <f t="shared" si="277"/>
        <v>0</v>
      </c>
      <c r="V3576" s="106">
        <f t="shared" si="278"/>
        <v>0</v>
      </c>
      <c r="W3576" s="119">
        <f t="shared" si="276"/>
        <v>0</v>
      </c>
      <c r="X3576" s="106">
        <f t="shared" si="279"/>
        <v>0</v>
      </c>
    </row>
    <row r="3577" spans="1:24" ht="14">
      <c r="A3577" s="198"/>
      <c r="D3577" s="1"/>
      <c r="E3577" s="1"/>
      <c r="F3577" s="187"/>
      <c r="G3577" s="187"/>
      <c r="H3577" s="80" t="str">
        <f>IF(ISERROR(IF(ISERROR(VLOOKUP((LEFT(D3577,2)),'Fed. Agency Identifier Table'!A$2:C$63,3,FALSE)),(VLOOKUP((LEFT(D3577,1)),'Fed. Agency Identifier Table'!A$2:C$63,3,FALSE)),(VLOOKUP((LEFT(D3577,2)),'Fed. Agency Identifier Table'!A$2:C$63,3,FALSE)))),"",(IF(ISERROR(VLOOKUP((LEFT(D3577,2)),'Fed. Agency Identifier Table'!A$2:C$63,3,FALSE)),(VLOOKUP((LEFT(D3577,1)),'Fed. Agency Identifier Table'!A$2:C$63,3,FALSE)),(VLOOKUP((LEFT(D3577,2)),'Fed. Agency Identifier Table'!A$2:C$63,3,FALSE)))))</f>
        <v/>
      </c>
      <c r="I3577" s="150" t="str">
        <f>IF(ISNUMBER(SEARCH("*.unk*",D3577)),"Other Federal Awards",IF(ISERROR(VLOOKUP(D3577,'CFDA Program Titles Table'!A$2:C$2607,3,FALSE)),"",VLOOKUP(D3577,'CFDA Program Titles Table'!A$2:C$2607,3,FALSE)))</f>
        <v/>
      </c>
      <c r="J3577" s="70"/>
      <c r="K3577" s="70"/>
      <c r="L3577" s="2"/>
      <c r="M3577" s="10"/>
      <c r="N3577" s="10"/>
      <c r="S3577" s="106" t="str">
        <f>IFERROR(IF(J3577="Y", "Research And Development Programs Cluster:", VLOOKUP(D3577,'Cluster Info'!$A$2:$B$113,2,FALSE)), "Non Cluster:")</f>
        <v>Non Cluster:</v>
      </c>
      <c r="T3577" s="106">
        <f t="shared" si="275"/>
        <v>0</v>
      </c>
      <c r="U3577" s="106">
        <f t="shared" si="277"/>
        <v>0</v>
      </c>
      <c r="V3577" s="106">
        <f t="shared" si="278"/>
        <v>0</v>
      </c>
      <c r="W3577" s="119">
        <f t="shared" si="276"/>
        <v>0</v>
      </c>
      <c r="X3577" s="106">
        <f t="shared" si="279"/>
        <v>0</v>
      </c>
    </row>
    <row r="3578" spans="1:24" ht="14">
      <c r="A3578" s="198"/>
      <c r="D3578" s="1"/>
      <c r="E3578" s="1"/>
      <c r="F3578" s="187"/>
      <c r="G3578" s="187"/>
      <c r="H3578" s="80" t="str">
        <f>IF(ISERROR(IF(ISERROR(VLOOKUP((LEFT(D3578,2)),'Fed. Agency Identifier Table'!A$2:C$63,3,FALSE)),(VLOOKUP((LEFT(D3578,1)),'Fed. Agency Identifier Table'!A$2:C$63,3,FALSE)),(VLOOKUP((LEFT(D3578,2)),'Fed. Agency Identifier Table'!A$2:C$63,3,FALSE)))),"",(IF(ISERROR(VLOOKUP((LEFT(D3578,2)),'Fed. Agency Identifier Table'!A$2:C$63,3,FALSE)),(VLOOKUP((LEFT(D3578,1)),'Fed. Agency Identifier Table'!A$2:C$63,3,FALSE)),(VLOOKUP((LEFT(D3578,2)),'Fed. Agency Identifier Table'!A$2:C$63,3,FALSE)))))</f>
        <v/>
      </c>
      <c r="I3578" s="150" t="str">
        <f>IF(ISNUMBER(SEARCH("*.unk*",D3578)),"Other Federal Awards",IF(ISERROR(VLOOKUP(D3578,'CFDA Program Titles Table'!A$2:C$2607,3,FALSE)),"",VLOOKUP(D3578,'CFDA Program Titles Table'!A$2:C$2607,3,FALSE)))</f>
        <v/>
      </c>
      <c r="J3578" s="70"/>
      <c r="K3578" s="70"/>
      <c r="L3578" s="2"/>
      <c r="M3578" s="10"/>
      <c r="N3578" s="10"/>
      <c r="S3578" s="106" t="str">
        <f>IFERROR(IF(J3578="Y", "Research And Development Programs Cluster:", VLOOKUP(D3578,'Cluster Info'!$A$2:$B$113,2,FALSE)), "Non Cluster:")</f>
        <v>Non Cluster:</v>
      </c>
      <c r="T3578" s="106">
        <f t="shared" si="275"/>
        <v>0</v>
      </c>
      <c r="U3578" s="106">
        <f t="shared" si="277"/>
        <v>0</v>
      </c>
      <c r="V3578" s="106">
        <f t="shared" si="278"/>
        <v>0</v>
      </c>
      <c r="W3578" s="119">
        <f t="shared" si="276"/>
        <v>0</v>
      </c>
      <c r="X3578" s="106">
        <f t="shared" si="279"/>
        <v>0</v>
      </c>
    </row>
    <row r="3579" spans="1:24" ht="14">
      <c r="A3579" s="198"/>
      <c r="D3579" s="1"/>
      <c r="E3579" s="1"/>
      <c r="F3579" s="187"/>
      <c r="G3579" s="187"/>
      <c r="H3579" s="80" t="str">
        <f>IF(ISERROR(IF(ISERROR(VLOOKUP((LEFT(D3579,2)),'Fed. Agency Identifier Table'!A$2:C$63,3,FALSE)),(VLOOKUP((LEFT(D3579,1)),'Fed. Agency Identifier Table'!A$2:C$63,3,FALSE)),(VLOOKUP((LEFT(D3579,2)),'Fed. Agency Identifier Table'!A$2:C$63,3,FALSE)))),"",(IF(ISERROR(VLOOKUP((LEFT(D3579,2)),'Fed. Agency Identifier Table'!A$2:C$63,3,FALSE)),(VLOOKUP((LEFT(D3579,1)),'Fed. Agency Identifier Table'!A$2:C$63,3,FALSE)),(VLOOKUP((LEFT(D3579,2)),'Fed. Agency Identifier Table'!A$2:C$63,3,FALSE)))))</f>
        <v/>
      </c>
      <c r="I3579" s="150" t="str">
        <f>IF(ISNUMBER(SEARCH("*.unk*",D3579)),"Other Federal Awards",IF(ISERROR(VLOOKUP(D3579,'CFDA Program Titles Table'!A$2:C$2607,3,FALSE)),"",VLOOKUP(D3579,'CFDA Program Titles Table'!A$2:C$2607,3,FALSE)))</f>
        <v/>
      </c>
      <c r="J3579" s="70"/>
      <c r="K3579" s="70"/>
      <c r="L3579" s="2"/>
      <c r="M3579" s="10"/>
      <c r="N3579" s="10"/>
      <c r="S3579" s="106" t="str">
        <f>IFERROR(IF(J3579="Y", "Research And Development Programs Cluster:", VLOOKUP(D3579,'Cluster Info'!$A$2:$B$113,2,FALSE)), "Non Cluster:")</f>
        <v>Non Cluster:</v>
      </c>
      <c r="T3579" s="106">
        <f t="shared" si="275"/>
        <v>0</v>
      </c>
      <c r="U3579" s="106">
        <f t="shared" si="277"/>
        <v>0</v>
      </c>
      <c r="V3579" s="106">
        <f t="shared" si="278"/>
        <v>0</v>
      </c>
      <c r="W3579" s="119">
        <f t="shared" si="276"/>
        <v>0</v>
      </c>
      <c r="X3579" s="106">
        <f t="shared" si="279"/>
        <v>0</v>
      </c>
    </row>
    <row r="3580" spans="1:24" ht="14">
      <c r="A3580" s="198"/>
      <c r="D3580" s="1"/>
      <c r="E3580" s="1"/>
      <c r="F3580" s="187"/>
      <c r="G3580" s="187"/>
      <c r="H3580" s="80" t="str">
        <f>IF(ISERROR(IF(ISERROR(VLOOKUP((LEFT(D3580,2)),'Fed. Agency Identifier Table'!A$2:C$63,3,FALSE)),(VLOOKUP((LEFT(D3580,1)),'Fed. Agency Identifier Table'!A$2:C$63,3,FALSE)),(VLOOKUP((LEFT(D3580,2)),'Fed. Agency Identifier Table'!A$2:C$63,3,FALSE)))),"",(IF(ISERROR(VLOOKUP((LEFT(D3580,2)),'Fed. Agency Identifier Table'!A$2:C$63,3,FALSE)),(VLOOKUP((LEFT(D3580,1)),'Fed. Agency Identifier Table'!A$2:C$63,3,FALSE)),(VLOOKUP((LEFT(D3580,2)),'Fed. Agency Identifier Table'!A$2:C$63,3,FALSE)))))</f>
        <v/>
      </c>
      <c r="I3580" s="150" t="str">
        <f>IF(ISNUMBER(SEARCH("*.unk*",D3580)),"Other Federal Awards",IF(ISERROR(VLOOKUP(D3580,'CFDA Program Titles Table'!A$2:C$2607,3,FALSE)),"",VLOOKUP(D3580,'CFDA Program Titles Table'!A$2:C$2607,3,FALSE)))</f>
        <v/>
      </c>
      <c r="J3580" s="70"/>
      <c r="K3580" s="70"/>
      <c r="L3580" s="2"/>
      <c r="M3580" s="10"/>
      <c r="N3580" s="10"/>
      <c r="S3580" s="106" t="str">
        <f>IFERROR(IF(J3580="Y", "Research And Development Programs Cluster:", VLOOKUP(D3580,'Cluster Info'!$A$2:$B$113,2,FALSE)), "Non Cluster:")</f>
        <v>Non Cluster:</v>
      </c>
      <c r="T3580" s="106">
        <f t="shared" si="275"/>
        <v>0</v>
      </c>
      <c r="U3580" s="106">
        <f t="shared" si="277"/>
        <v>0</v>
      </c>
      <c r="V3580" s="106">
        <f t="shared" si="278"/>
        <v>0</v>
      </c>
      <c r="W3580" s="119">
        <f t="shared" si="276"/>
        <v>0</v>
      </c>
      <c r="X3580" s="106">
        <f t="shared" si="279"/>
        <v>0</v>
      </c>
    </row>
    <row r="3581" spans="1:24" ht="14">
      <c r="A3581" s="198"/>
      <c r="D3581" s="1"/>
      <c r="E3581" s="1"/>
      <c r="F3581" s="187"/>
      <c r="G3581" s="187"/>
      <c r="H3581" s="80" t="str">
        <f>IF(ISERROR(IF(ISERROR(VLOOKUP((LEFT(D3581,2)),'Fed. Agency Identifier Table'!A$2:C$63,3,FALSE)),(VLOOKUP((LEFT(D3581,1)),'Fed. Agency Identifier Table'!A$2:C$63,3,FALSE)),(VLOOKUP((LEFT(D3581,2)),'Fed. Agency Identifier Table'!A$2:C$63,3,FALSE)))),"",(IF(ISERROR(VLOOKUP((LEFT(D3581,2)),'Fed. Agency Identifier Table'!A$2:C$63,3,FALSE)),(VLOOKUP((LEFT(D3581,1)),'Fed. Agency Identifier Table'!A$2:C$63,3,FALSE)),(VLOOKUP((LEFT(D3581,2)),'Fed. Agency Identifier Table'!A$2:C$63,3,FALSE)))))</f>
        <v/>
      </c>
      <c r="I3581" s="150" t="str">
        <f>IF(ISNUMBER(SEARCH("*.unk*",D3581)),"Other Federal Awards",IF(ISERROR(VLOOKUP(D3581,'CFDA Program Titles Table'!A$2:C$2607,3,FALSE)),"",VLOOKUP(D3581,'CFDA Program Titles Table'!A$2:C$2607,3,FALSE)))</f>
        <v/>
      </c>
      <c r="J3581" s="70"/>
      <c r="K3581" s="70"/>
      <c r="L3581" s="2"/>
      <c r="M3581" s="10"/>
      <c r="N3581" s="10"/>
      <c r="S3581" s="106" t="str">
        <f>IFERROR(IF(J3581="Y", "Research And Development Programs Cluster:", VLOOKUP(D3581,'Cluster Info'!$A$2:$B$113,2,FALSE)), "Non Cluster:")</f>
        <v>Non Cluster:</v>
      </c>
      <c r="T3581" s="106">
        <f t="shared" si="275"/>
        <v>0</v>
      </c>
      <c r="U3581" s="106">
        <f t="shared" si="277"/>
        <v>0</v>
      </c>
      <c r="V3581" s="106">
        <f t="shared" si="278"/>
        <v>0</v>
      </c>
      <c r="W3581" s="119">
        <f t="shared" si="276"/>
        <v>0</v>
      </c>
      <c r="X3581" s="106">
        <f t="shared" si="279"/>
        <v>0</v>
      </c>
    </row>
    <row r="3582" spans="1:24" ht="14">
      <c r="A3582" s="198"/>
      <c r="D3582" s="1"/>
      <c r="E3582" s="1"/>
      <c r="F3582" s="187"/>
      <c r="G3582" s="187"/>
      <c r="H3582" s="80" t="str">
        <f>IF(ISERROR(IF(ISERROR(VLOOKUP((LEFT(D3582,2)),'Fed. Agency Identifier Table'!A$2:C$63,3,FALSE)),(VLOOKUP((LEFT(D3582,1)),'Fed. Agency Identifier Table'!A$2:C$63,3,FALSE)),(VLOOKUP((LEFT(D3582,2)),'Fed. Agency Identifier Table'!A$2:C$63,3,FALSE)))),"",(IF(ISERROR(VLOOKUP((LEFT(D3582,2)),'Fed. Agency Identifier Table'!A$2:C$63,3,FALSE)),(VLOOKUP((LEFT(D3582,1)),'Fed. Agency Identifier Table'!A$2:C$63,3,FALSE)),(VLOOKUP((LEFT(D3582,2)),'Fed. Agency Identifier Table'!A$2:C$63,3,FALSE)))))</f>
        <v/>
      </c>
      <c r="I3582" s="150" t="str">
        <f>IF(ISNUMBER(SEARCH("*.unk*",D3582)),"Other Federal Awards",IF(ISERROR(VLOOKUP(D3582,'CFDA Program Titles Table'!A$2:C$2607,3,FALSE)),"",VLOOKUP(D3582,'CFDA Program Titles Table'!A$2:C$2607,3,FALSE)))</f>
        <v/>
      </c>
      <c r="J3582" s="70"/>
      <c r="K3582" s="70"/>
      <c r="L3582" s="2"/>
      <c r="M3582" s="10"/>
      <c r="N3582" s="10"/>
      <c r="S3582" s="106" t="str">
        <f>IFERROR(IF(J3582="Y", "Research And Development Programs Cluster:", VLOOKUP(D3582,'Cluster Info'!$A$2:$B$113,2,FALSE)), "Non Cluster:")</f>
        <v>Non Cluster:</v>
      </c>
      <c r="T3582" s="106">
        <f t="shared" si="275"/>
        <v>0</v>
      </c>
      <c r="U3582" s="106">
        <f t="shared" si="277"/>
        <v>0</v>
      </c>
      <c r="V3582" s="106">
        <f t="shared" si="278"/>
        <v>0</v>
      </c>
      <c r="W3582" s="119">
        <f t="shared" si="276"/>
        <v>0</v>
      </c>
      <c r="X3582" s="106">
        <f t="shared" si="279"/>
        <v>0</v>
      </c>
    </row>
    <row r="3583" spans="1:24" ht="14">
      <c r="A3583" s="198"/>
      <c r="D3583" s="1"/>
      <c r="E3583" s="1"/>
      <c r="F3583" s="187"/>
      <c r="G3583" s="187"/>
      <c r="H3583" s="80" t="str">
        <f>IF(ISERROR(IF(ISERROR(VLOOKUP((LEFT(D3583,2)),'Fed. Agency Identifier Table'!A$2:C$63,3,FALSE)),(VLOOKUP((LEFT(D3583,1)),'Fed. Agency Identifier Table'!A$2:C$63,3,FALSE)),(VLOOKUP((LEFT(D3583,2)),'Fed. Agency Identifier Table'!A$2:C$63,3,FALSE)))),"",(IF(ISERROR(VLOOKUP((LEFT(D3583,2)),'Fed. Agency Identifier Table'!A$2:C$63,3,FALSE)),(VLOOKUP((LEFT(D3583,1)),'Fed. Agency Identifier Table'!A$2:C$63,3,FALSE)),(VLOOKUP((LEFT(D3583,2)),'Fed. Agency Identifier Table'!A$2:C$63,3,FALSE)))))</f>
        <v/>
      </c>
      <c r="I3583" s="150" t="str">
        <f>IF(ISNUMBER(SEARCH("*.unk*",D3583)),"Other Federal Awards",IF(ISERROR(VLOOKUP(D3583,'CFDA Program Titles Table'!A$2:C$2607,3,FALSE)),"",VLOOKUP(D3583,'CFDA Program Titles Table'!A$2:C$2607,3,FALSE)))</f>
        <v/>
      </c>
      <c r="J3583" s="70"/>
      <c r="K3583" s="70"/>
      <c r="L3583" s="2"/>
      <c r="M3583" s="10"/>
      <c r="N3583" s="10"/>
      <c r="S3583" s="106" t="str">
        <f>IFERROR(IF(J3583="Y", "Research And Development Programs Cluster:", VLOOKUP(D3583,'Cluster Info'!$A$2:$B$113,2,FALSE)), "Non Cluster:")</f>
        <v>Non Cluster:</v>
      </c>
      <c r="T3583" s="106">
        <f t="shared" si="275"/>
        <v>0</v>
      </c>
      <c r="U3583" s="106">
        <f t="shared" si="277"/>
        <v>0</v>
      </c>
      <c r="V3583" s="106">
        <f t="shared" si="278"/>
        <v>0</v>
      </c>
      <c r="W3583" s="119">
        <f t="shared" si="276"/>
        <v>0</v>
      </c>
      <c r="X3583" s="106">
        <f t="shared" si="279"/>
        <v>0</v>
      </c>
    </row>
    <row r="3584" spans="1:24" ht="14">
      <c r="A3584" s="198"/>
      <c r="D3584" s="1"/>
      <c r="E3584" s="1"/>
      <c r="F3584" s="187"/>
      <c r="G3584" s="187"/>
      <c r="H3584" s="80" t="str">
        <f>IF(ISERROR(IF(ISERROR(VLOOKUP((LEFT(D3584,2)),'Fed. Agency Identifier Table'!A$2:C$63,3,FALSE)),(VLOOKUP((LEFT(D3584,1)),'Fed. Agency Identifier Table'!A$2:C$63,3,FALSE)),(VLOOKUP((LEFT(D3584,2)),'Fed. Agency Identifier Table'!A$2:C$63,3,FALSE)))),"",(IF(ISERROR(VLOOKUP((LEFT(D3584,2)),'Fed. Agency Identifier Table'!A$2:C$63,3,FALSE)),(VLOOKUP((LEFT(D3584,1)),'Fed. Agency Identifier Table'!A$2:C$63,3,FALSE)),(VLOOKUP((LEFT(D3584,2)),'Fed. Agency Identifier Table'!A$2:C$63,3,FALSE)))))</f>
        <v/>
      </c>
      <c r="I3584" s="150" t="str">
        <f>IF(ISNUMBER(SEARCH("*.unk*",D3584)),"Other Federal Awards",IF(ISERROR(VLOOKUP(D3584,'CFDA Program Titles Table'!A$2:C$2607,3,FALSE)),"",VLOOKUP(D3584,'CFDA Program Titles Table'!A$2:C$2607,3,FALSE)))</f>
        <v/>
      </c>
      <c r="J3584" s="70"/>
      <c r="K3584" s="70"/>
      <c r="L3584" s="2"/>
      <c r="M3584" s="10"/>
      <c r="N3584" s="10"/>
      <c r="S3584" s="106" t="str">
        <f>IFERROR(IF(J3584="Y", "Research And Development Programs Cluster:", VLOOKUP(D3584,'Cluster Info'!$A$2:$B$113,2,FALSE)), "Non Cluster:")</f>
        <v>Non Cluster:</v>
      </c>
      <c r="T3584" s="106">
        <f t="shared" si="275"/>
        <v>0</v>
      </c>
      <c r="U3584" s="106">
        <f t="shared" si="277"/>
        <v>0</v>
      </c>
      <c r="V3584" s="106">
        <f t="shared" si="278"/>
        <v>0</v>
      </c>
      <c r="W3584" s="119">
        <f t="shared" si="276"/>
        <v>0</v>
      </c>
      <c r="X3584" s="106">
        <f t="shared" si="279"/>
        <v>0</v>
      </c>
    </row>
    <row r="3585" spans="1:24" ht="14">
      <c r="A3585" s="198"/>
      <c r="D3585" s="1"/>
      <c r="E3585" s="1"/>
      <c r="F3585" s="187"/>
      <c r="G3585" s="187"/>
      <c r="H3585" s="80" t="str">
        <f>IF(ISERROR(IF(ISERROR(VLOOKUP((LEFT(D3585,2)),'Fed. Agency Identifier Table'!A$2:C$63,3,FALSE)),(VLOOKUP((LEFT(D3585,1)),'Fed. Agency Identifier Table'!A$2:C$63,3,FALSE)),(VLOOKUP((LEFT(D3585,2)),'Fed. Agency Identifier Table'!A$2:C$63,3,FALSE)))),"",(IF(ISERROR(VLOOKUP((LEFT(D3585,2)),'Fed. Agency Identifier Table'!A$2:C$63,3,FALSE)),(VLOOKUP((LEFT(D3585,1)),'Fed. Agency Identifier Table'!A$2:C$63,3,FALSE)),(VLOOKUP((LEFT(D3585,2)),'Fed. Agency Identifier Table'!A$2:C$63,3,FALSE)))))</f>
        <v/>
      </c>
      <c r="I3585" s="150" t="str">
        <f>IF(ISNUMBER(SEARCH("*.unk*",D3585)),"Other Federal Awards",IF(ISERROR(VLOOKUP(D3585,'CFDA Program Titles Table'!A$2:C$2607,3,FALSE)),"",VLOOKUP(D3585,'CFDA Program Titles Table'!A$2:C$2607,3,FALSE)))</f>
        <v/>
      </c>
      <c r="J3585" s="70"/>
      <c r="K3585" s="70"/>
      <c r="L3585" s="2"/>
      <c r="M3585" s="10"/>
      <c r="N3585" s="10"/>
      <c r="S3585" s="106" t="str">
        <f>IFERROR(IF(J3585="Y", "Research And Development Programs Cluster:", VLOOKUP(D3585,'Cluster Info'!$A$2:$B$113,2,FALSE)), "Non Cluster:")</f>
        <v>Non Cluster:</v>
      </c>
      <c r="T3585" s="106">
        <f t="shared" si="275"/>
        <v>0</v>
      </c>
      <c r="U3585" s="106">
        <f t="shared" si="277"/>
        <v>0</v>
      </c>
      <c r="V3585" s="106">
        <f t="shared" si="278"/>
        <v>0</v>
      </c>
      <c r="W3585" s="119">
        <f t="shared" si="276"/>
        <v>0</v>
      </c>
      <c r="X3585" s="106">
        <f t="shared" si="279"/>
        <v>0</v>
      </c>
    </row>
    <row r="3586" spans="1:24" ht="14">
      <c r="A3586" s="198"/>
      <c r="D3586" s="1"/>
      <c r="E3586" s="1"/>
      <c r="F3586" s="187"/>
      <c r="G3586" s="187"/>
      <c r="H3586" s="80" t="str">
        <f>IF(ISERROR(IF(ISERROR(VLOOKUP((LEFT(D3586,2)),'Fed. Agency Identifier Table'!A$2:C$63,3,FALSE)),(VLOOKUP((LEFT(D3586,1)),'Fed. Agency Identifier Table'!A$2:C$63,3,FALSE)),(VLOOKUP((LEFT(D3586,2)),'Fed. Agency Identifier Table'!A$2:C$63,3,FALSE)))),"",(IF(ISERROR(VLOOKUP((LEFT(D3586,2)),'Fed. Agency Identifier Table'!A$2:C$63,3,FALSE)),(VLOOKUP((LEFT(D3586,1)),'Fed. Agency Identifier Table'!A$2:C$63,3,FALSE)),(VLOOKUP((LEFT(D3586,2)),'Fed. Agency Identifier Table'!A$2:C$63,3,FALSE)))))</f>
        <v/>
      </c>
      <c r="I3586" s="150" t="str">
        <f>IF(ISNUMBER(SEARCH("*.unk*",D3586)),"Other Federal Awards",IF(ISERROR(VLOOKUP(D3586,'CFDA Program Titles Table'!A$2:C$2607,3,FALSE)),"",VLOOKUP(D3586,'CFDA Program Titles Table'!A$2:C$2607,3,FALSE)))</f>
        <v/>
      </c>
      <c r="J3586" s="70"/>
      <c r="K3586" s="70"/>
      <c r="L3586" s="2"/>
      <c r="M3586" s="10"/>
      <c r="N3586" s="10"/>
      <c r="S3586" s="106" t="str">
        <f>IFERROR(IF(J3586="Y", "Research And Development Programs Cluster:", VLOOKUP(D3586,'Cluster Info'!$A$2:$B$113,2,FALSE)), "Non Cluster:")</f>
        <v>Non Cluster:</v>
      </c>
      <c r="T3586" s="106">
        <f t="shared" ref="T3586:T3649" si="280">IF(E3586="Y","ARRA - "&amp;N3586, N3586)</f>
        <v>0</v>
      </c>
      <c r="U3586" s="106">
        <f t="shared" si="277"/>
        <v>0</v>
      </c>
      <c r="V3586" s="106">
        <f t="shared" si="278"/>
        <v>0</v>
      </c>
      <c r="W3586" s="119">
        <f t="shared" ref="W3586:W3649" si="281">IF(AND(J3586="Y",I3586="Other Federal Awards"),(LEFT(D3586,2)&amp;".RD"),D3586)</f>
        <v>0</v>
      </c>
      <c r="X3586" s="106">
        <f t="shared" si="279"/>
        <v>0</v>
      </c>
    </row>
    <row r="3587" spans="1:24" ht="14">
      <c r="A3587" s="198"/>
      <c r="D3587" s="1"/>
      <c r="E3587" s="1"/>
      <c r="F3587" s="187"/>
      <c r="G3587" s="187"/>
      <c r="H3587" s="80" t="str">
        <f>IF(ISERROR(IF(ISERROR(VLOOKUP((LEFT(D3587,2)),'Fed. Agency Identifier Table'!A$2:C$63,3,FALSE)),(VLOOKUP((LEFT(D3587,1)),'Fed. Agency Identifier Table'!A$2:C$63,3,FALSE)),(VLOOKUP((LEFT(D3587,2)),'Fed. Agency Identifier Table'!A$2:C$63,3,FALSE)))),"",(IF(ISERROR(VLOOKUP((LEFT(D3587,2)),'Fed. Agency Identifier Table'!A$2:C$63,3,FALSE)),(VLOOKUP((LEFT(D3587,1)),'Fed. Agency Identifier Table'!A$2:C$63,3,FALSE)),(VLOOKUP((LEFT(D3587,2)),'Fed. Agency Identifier Table'!A$2:C$63,3,FALSE)))))</f>
        <v/>
      </c>
      <c r="I3587" s="150" t="str">
        <f>IF(ISNUMBER(SEARCH("*.unk*",D3587)),"Other Federal Awards",IF(ISERROR(VLOOKUP(D3587,'CFDA Program Titles Table'!A$2:C$2607,3,FALSE)),"",VLOOKUP(D3587,'CFDA Program Titles Table'!A$2:C$2607,3,FALSE)))</f>
        <v/>
      </c>
      <c r="J3587" s="70"/>
      <c r="K3587" s="70"/>
      <c r="L3587" s="2"/>
      <c r="M3587" s="10"/>
      <c r="N3587" s="10"/>
      <c r="S3587" s="106" t="str">
        <f>IFERROR(IF(J3587="Y", "Research And Development Programs Cluster:", VLOOKUP(D3587,'Cluster Info'!$A$2:$B$113,2,FALSE)), "Non Cluster:")</f>
        <v>Non Cluster:</v>
      </c>
      <c r="T3587" s="106">
        <f t="shared" si="280"/>
        <v>0</v>
      </c>
      <c r="U3587" s="106">
        <f t="shared" ref="U3587:U3650" si="282">IF(F3587="Y","COVID-19 - "&amp;N3587, N3587)</f>
        <v>0</v>
      </c>
      <c r="V3587" s="106">
        <f t="shared" ref="V3587:V3650" si="283">IF(G3587="Y","ARP - "&amp;N3587, N3587)</f>
        <v>0</v>
      </c>
      <c r="W3587" s="119">
        <f t="shared" si="281"/>
        <v>0</v>
      </c>
      <c r="X3587" s="106">
        <f t="shared" ref="X3587:X3650" si="284">O3587-P3587</f>
        <v>0</v>
      </c>
    </row>
    <row r="3588" spans="1:24" ht="14">
      <c r="A3588" s="198"/>
      <c r="D3588" s="1"/>
      <c r="E3588" s="1"/>
      <c r="F3588" s="187"/>
      <c r="G3588" s="187"/>
      <c r="H3588" s="80" t="str">
        <f>IF(ISERROR(IF(ISERROR(VLOOKUP((LEFT(D3588,2)),'Fed. Agency Identifier Table'!A$2:C$63,3,FALSE)),(VLOOKUP((LEFT(D3588,1)),'Fed. Agency Identifier Table'!A$2:C$63,3,FALSE)),(VLOOKUP((LEFT(D3588,2)),'Fed. Agency Identifier Table'!A$2:C$63,3,FALSE)))),"",(IF(ISERROR(VLOOKUP((LEFT(D3588,2)),'Fed. Agency Identifier Table'!A$2:C$63,3,FALSE)),(VLOOKUP((LEFT(D3588,1)),'Fed. Agency Identifier Table'!A$2:C$63,3,FALSE)),(VLOOKUP((LEFT(D3588,2)),'Fed. Agency Identifier Table'!A$2:C$63,3,FALSE)))))</f>
        <v/>
      </c>
      <c r="I3588" s="150" t="str">
        <f>IF(ISNUMBER(SEARCH("*.unk*",D3588)),"Other Federal Awards",IF(ISERROR(VLOOKUP(D3588,'CFDA Program Titles Table'!A$2:C$2607,3,FALSE)),"",VLOOKUP(D3588,'CFDA Program Titles Table'!A$2:C$2607,3,FALSE)))</f>
        <v/>
      </c>
      <c r="J3588" s="70"/>
      <c r="K3588" s="70"/>
      <c r="L3588" s="2"/>
      <c r="M3588" s="10"/>
      <c r="N3588" s="10"/>
      <c r="S3588" s="106" t="str">
        <f>IFERROR(IF(J3588="Y", "Research And Development Programs Cluster:", VLOOKUP(D3588,'Cluster Info'!$A$2:$B$113,2,FALSE)), "Non Cluster:")</f>
        <v>Non Cluster:</v>
      </c>
      <c r="T3588" s="106">
        <f t="shared" si="280"/>
        <v>0</v>
      </c>
      <c r="U3588" s="106">
        <f t="shared" si="282"/>
        <v>0</v>
      </c>
      <c r="V3588" s="106">
        <f t="shared" si="283"/>
        <v>0</v>
      </c>
      <c r="W3588" s="119">
        <f t="shared" si="281"/>
        <v>0</v>
      </c>
      <c r="X3588" s="106">
        <f t="shared" si="284"/>
        <v>0</v>
      </c>
    </row>
    <row r="3589" spans="1:24" ht="14">
      <c r="A3589" s="198"/>
      <c r="D3589" s="1"/>
      <c r="E3589" s="1"/>
      <c r="F3589" s="187"/>
      <c r="G3589" s="187"/>
      <c r="H3589" s="80" t="str">
        <f>IF(ISERROR(IF(ISERROR(VLOOKUP((LEFT(D3589,2)),'Fed. Agency Identifier Table'!A$2:C$63,3,FALSE)),(VLOOKUP((LEFT(D3589,1)),'Fed. Agency Identifier Table'!A$2:C$63,3,FALSE)),(VLOOKUP((LEFT(D3589,2)),'Fed. Agency Identifier Table'!A$2:C$63,3,FALSE)))),"",(IF(ISERROR(VLOOKUP((LEFT(D3589,2)),'Fed. Agency Identifier Table'!A$2:C$63,3,FALSE)),(VLOOKUP((LEFT(D3589,1)),'Fed. Agency Identifier Table'!A$2:C$63,3,FALSE)),(VLOOKUP((LEFT(D3589,2)),'Fed. Agency Identifier Table'!A$2:C$63,3,FALSE)))))</f>
        <v/>
      </c>
      <c r="I3589" s="150" t="str">
        <f>IF(ISNUMBER(SEARCH("*.unk*",D3589)),"Other Federal Awards",IF(ISERROR(VLOOKUP(D3589,'CFDA Program Titles Table'!A$2:C$2607,3,FALSE)),"",VLOOKUP(D3589,'CFDA Program Titles Table'!A$2:C$2607,3,FALSE)))</f>
        <v/>
      </c>
      <c r="J3589" s="70"/>
      <c r="K3589" s="70"/>
      <c r="L3589" s="2"/>
      <c r="M3589" s="10"/>
      <c r="N3589" s="10"/>
      <c r="S3589" s="106" t="str">
        <f>IFERROR(IF(J3589="Y", "Research And Development Programs Cluster:", VLOOKUP(D3589,'Cluster Info'!$A$2:$B$113,2,FALSE)), "Non Cluster:")</f>
        <v>Non Cluster:</v>
      </c>
      <c r="T3589" s="106">
        <f t="shared" si="280"/>
        <v>0</v>
      </c>
      <c r="U3589" s="106">
        <f t="shared" si="282"/>
        <v>0</v>
      </c>
      <c r="V3589" s="106">
        <f t="shared" si="283"/>
        <v>0</v>
      </c>
      <c r="W3589" s="119">
        <f t="shared" si="281"/>
        <v>0</v>
      </c>
      <c r="X3589" s="106">
        <f t="shared" si="284"/>
        <v>0</v>
      </c>
    </row>
    <row r="3590" spans="1:24" ht="14">
      <c r="A3590" s="198"/>
      <c r="D3590" s="1"/>
      <c r="E3590" s="1"/>
      <c r="F3590" s="187"/>
      <c r="G3590" s="187"/>
      <c r="H3590" s="80" t="str">
        <f>IF(ISERROR(IF(ISERROR(VLOOKUP((LEFT(D3590,2)),'Fed. Agency Identifier Table'!A$2:C$63,3,FALSE)),(VLOOKUP((LEFT(D3590,1)),'Fed. Agency Identifier Table'!A$2:C$63,3,FALSE)),(VLOOKUP((LEFT(D3590,2)),'Fed. Agency Identifier Table'!A$2:C$63,3,FALSE)))),"",(IF(ISERROR(VLOOKUP((LEFT(D3590,2)),'Fed. Agency Identifier Table'!A$2:C$63,3,FALSE)),(VLOOKUP((LEFT(D3590,1)),'Fed. Agency Identifier Table'!A$2:C$63,3,FALSE)),(VLOOKUP((LEFT(D3590,2)),'Fed. Agency Identifier Table'!A$2:C$63,3,FALSE)))))</f>
        <v/>
      </c>
      <c r="I3590" s="150" t="str">
        <f>IF(ISNUMBER(SEARCH("*.unk*",D3590)),"Other Federal Awards",IF(ISERROR(VLOOKUP(D3590,'CFDA Program Titles Table'!A$2:C$2607,3,FALSE)),"",VLOOKUP(D3590,'CFDA Program Titles Table'!A$2:C$2607,3,FALSE)))</f>
        <v/>
      </c>
      <c r="J3590" s="70"/>
      <c r="K3590" s="70"/>
      <c r="L3590" s="2"/>
      <c r="M3590" s="10"/>
      <c r="N3590" s="10"/>
      <c r="S3590" s="106" t="str">
        <f>IFERROR(IF(J3590="Y", "Research And Development Programs Cluster:", VLOOKUP(D3590,'Cluster Info'!$A$2:$B$113,2,FALSE)), "Non Cluster:")</f>
        <v>Non Cluster:</v>
      </c>
      <c r="T3590" s="106">
        <f t="shared" si="280"/>
        <v>0</v>
      </c>
      <c r="U3590" s="106">
        <f t="shared" si="282"/>
        <v>0</v>
      </c>
      <c r="V3590" s="106">
        <f t="shared" si="283"/>
        <v>0</v>
      </c>
      <c r="W3590" s="119">
        <f t="shared" si="281"/>
        <v>0</v>
      </c>
      <c r="X3590" s="106">
        <f t="shared" si="284"/>
        <v>0</v>
      </c>
    </row>
    <row r="3591" spans="1:24" ht="14">
      <c r="A3591" s="198"/>
      <c r="D3591" s="1"/>
      <c r="E3591" s="1"/>
      <c r="F3591" s="187"/>
      <c r="G3591" s="187"/>
      <c r="H3591" s="80" t="str">
        <f>IF(ISERROR(IF(ISERROR(VLOOKUP((LEFT(D3591,2)),'Fed. Agency Identifier Table'!A$2:C$63,3,FALSE)),(VLOOKUP((LEFT(D3591,1)),'Fed. Agency Identifier Table'!A$2:C$63,3,FALSE)),(VLOOKUP((LEFT(D3591,2)),'Fed. Agency Identifier Table'!A$2:C$63,3,FALSE)))),"",(IF(ISERROR(VLOOKUP((LEFT(D3591,2)),'Fed. Agency Identifier Table'!A$2:C$63,3,FALSE)),(VLOOKUP((LEFT(D3591,1)),'Fed. Agency Identifier Table'!A$2:C$63,3,FALSE)),(VLOOKUP((LEFT(D3591,2)),'Fed. Agency Identifier Table'!A$2:C$63,3,FALSE)))))</f>
        <v/>
      </c>
      <c r="I3591" s="150" t="str">
        <f>IF(ISNUMBER(SEARCH("*.unk*",D3591)),"Other Federal Awards",IF(ISERROR(VLOOKUP(D3591,'CFDA Program Titles Table'!A$2:C$2607,3,FALSE)),"",VLOOKUP(D3591,'CFDA Program Titles Table'!A$2:C$2607,3,FALSE)))</f>
        <v/>
      </c>
      <c r="J3591" s="70"/>
      <c r="K3591" s="70"/>
      <c r="L3591" s="2"/>
      <c r="M3591" s="10"/>
      <c r="N3591" s="10"/>
      <c r="S3591" s="106" t="str">
        <f>IFERROR(IF(J3591="Y", "Research And Development Programs Cluster:", VLOOKUP(D3591,'Cluster Info'!$A$2:$B$113,2,FALSE)), "Non Cluster:")</f>
        <v>Non Cluster:</v>
      </c>
      <c r="T3591" s="106">
        <f t="shared" si="280"/>
        <v>0</v>
      </c>
      <c r="U3591" s="106">
        <f t="shared" si="282"/>
        <v>0</v>
      </c>
      <c r="V3591" s="106">
        <f t="shared" si="283"/>
        <v>0</v>
      </c>
      <c r="W3591" s="119">
        <f t="shared" si="281"/>
        <v>0</v>
      </c>
      <c r="X3591" s="106">
        <f t="shared" si="284"/>
        <v>0</v>
      </c>
    </row>
    <row r="3592" spans="1:24" ht="14">
      <c r="A3592" s="198"/>
      <c r="D3592" s="1"/>
      <c r="E3592" s="1"/>
      <c r="F3592" s="187"/>
      <c r="G3592" s="187"/>
      <c r="H3592" s="80" t="str">
        <f>IF(ISERROR(IF(ISERROR(VLOOKUP((LEFT(D3592,2)),'Fed. Agency Identifier Table'!A$2:C$63,3,FALSE)),(VLOOKUP((LEFT(D3592,1)),'Fed. Agency Identifier Table'!A$2:C$63,3,FALSE)),(VLOOKUP((LEFT(D3592,2)),'Fed. Agency Identifier Table'!A$2:C$63,3,FALSE)))),"",(IF(ISERROR(VLOOKUP((LEFT(D3592,2)),'Fed. Agency Identifier Table'!A$2:C$63,3,FALSE)),(VLOOKUP((LEFT(D3592,1)),'Fed. Agency Identifier Table'!A$2:C$63,3,FALSE)),(VLOOKUP((LEFT(D3592,2)),'Fed. Agency Identifier Table'!A$2:C$63,3,FALSE)))))</f>
        <v/>
      </c>
      <c r="I3592" s="150" t="str">
        <f>IF(ISNUMBER(SEARCH("*.unk*",D3592)),"Other Federal Awards",IF(ISERROR(VLOOKUP(D3592,'CFDA Program Titles Table'!A$2:C$2607,3,FALSE)),"",VLOOKUP(D3592,'CFDA Program Titles Table'!A$2:C$2607,3,FALSE)))</f>
        <v/>
      </c>
      <c r="J3592" s="70"/>
      <c r="K3592" s="70"/>
      <c r="L3592" s="2"/>
      <c r="M3592" s="10"/>
      <c r="N3592" s="10"/>
      <c r="S3592" s="106" t="str">
        <f>IFERROR(IF(J3592="Y", "Research And Development Programs Cluster:", VLOOKUP(D3592,'Cluster Info'!$A$2:$B$113,2,FALSE)), "Non Cluster:")</f>
        <v>Non Cluster:</v>
      </c>
      <c r="T3592" s="106">
        <f t="shared" si="280"/>
        <v>0</v>
      </c>
      <c r="U3592" s="106">
        <f t="shared" si="282"/>
        <v>0</v>
      </c>
      <c r="V3592" s="106">
        <f t="shared" si="283"/>
        <v>0</v>
      </c>
      <c r="W3592" s="119">
        <f t="shared" si="281"/>
        <v>0</v>
      </c>
      <c r="X3592" s="106">
        <f t="shared" si="284"/>
        <v>0</v>
      </c>
    </row>
    <row r="3593" spans="1:24" ht="14">
      <c r="A3593" s="198"/>
      <c r="D3593" s="1"/>
      <c r="E3593" s="1"/>
      <c r="F3593" s="187"/>
      <c r="G3593" s="187"/>
      <c r="H3593" s="80" t="str">
        <f>IF(ISERROR(IF(ISERROR(VLOOKUP((LEFT(D3593,2)),'Fed. Agency Identifier Table'!A$2:C$63,3,FALSE)),(VLOOKUP((LEFT(D3593,1)),'Fed. Agency Identifier Table'!A$2:C$63,3,FALSE)),(VLOOKUP((LEFT(D3593,2)),'Fed. Agency Identifier Table'!A$2:C$63,3,FALSE)))),"",(IF(ISERROR(VLOOKUP((LEFT(D3593,2)),'Fed. Agency Identifier Table'!A$2:C$63,3,FALSE)),(VLOOKUP((LEFT(D3593,1)),'Fed. Agency Identifier Table'!A$2:C$63,3,FALSE)),(VLOOKUP((LEFT(D3593,2)),'Fed. Agency Identifier Table'!A$2:C$63,3,FALSE)))))</f>
        <v/>
      </c>
      <c r="I3593" s="150" t="str">
        <f>IF(ISNUMBER(SEARCH("*.unk*",D3593)),"Other Federal Awards",IF(ISERROR(VLOOKUP(D3593,'CFDA Program Titles Table'!A$2:C$2607,3,FALSE)),"",VLOOKUP(D3593,'CFDA Program Titles Table'!A$2:C$2607,3,FALSE)))</f>
        <v/>
      </c>
      <c r="J3593" s="70"/>
      <c r="K3593" s="70"/>
      <c r="L3593" s="2"/>
      <c r="M3593" s="10"/>
      <c r="N3593" s="10"/>
      <c r="S3593" s="106" t="str">
        <f>IFERROR(IF(J3593="Y", "Research And Development Programs Cluster:", VLOOKUP(D3593,'Cluster Info'!$A$2:$B$113,2,FALSE)), "Non Cluster:")</f>
        <v>Non Cluster:</v>
      </c>
      <c r="T3593" s="106">
        <f t="shared" si="280"/>
        <v>0</v>
      </c>
      <c r="U3593" s="106">
        <f t="shared" si="282"/>
        <v>0</v>
      </c>
      <c r="V3593" s="106">
        <f t="shared" si="283"/>
        <v>0</v>
      </c>
      <c r="W3593" s="119">
        <f t="shared" si="281"/>
        <v>0</v>
      </c>
      <c r="X3593" s="106">
        <f t="shared" si="284"/>
        <v>0</v>
      </c>
    </row>
    <row r="3594" spans="1:24" ht="14">
      <c r="A3594" s="198"/>
      <c r="D3594" s="1"/>
      <c r="E3594" s="1"/>
      <c r="F3594" s="187"/>
      <c r="G3594" s="187"/>
      <c r="H3594" s="80" t="str">
        <f>IF(ISERROR(IF(ISERROR(VLOOKUP((LEFT(D3594,2)),'Fed. Agency Identifier Table'!A$2:C$63,3,FALSE)),(VLOOKUP((LEFT(D3594,1)),'Fed. Agency Identifier Table'!A$2:C$63,3,FALSE)),(VLOOKUP((LEFT(D3594,2)),'Fed. Agency Identifier Table'!A$2:C$63,3,FALSE)))),"",(IF(ISERROR(VLOOKUP((LEFT(D3594,2)),'Fed. Agency Identifier Table'!A$2:C$63,3,FALSE)),(VLOOKUP((LEFT(D3594,1)),'Fed. Agency Identifier Table'!A$2:C$63,3,FALSE)),(VLOOKUP((LEFT(D3594,2)),'Fed. Agency Identifier Table'!A$2:C$63,3,FALSE)))))</f>
        <v/>
      </c>
      <c r="I3594" s="150" t="str">
        <f>IF(ISNUMBER(SEARCH("*.unk*",D3594)),"Other Federal Awards",IF(ISERROR(VLOOKUP(D3594,'CFDA Program Titles Table'!A$2:C$2607,3,FALSE)),"",VLOOKUP(D3594,'CFDA Program Titles Table'!A$2:C$2607,3,FALSE)))</f>
        <v/>
      </c>
      <c r="J3594" s="70"/>
      <c r="K3594" s="70"/>
      <c r="L3594" s="2"/>
      <c r="M3594" s="10"/>
      <c r="N3594" s="10"/>
      <c r="S3594" s="106" t="str">
        <f>IFERROR(IF(J3594="Y", "Research And Development Programs Cluster:", VLOOKUP(D3594,'Cluster Info'!$A$2:$B$113,2,FALSE)), "Non Cluster:")</f>
        <v>Non Cluster:</v>
      </c>
      <c r="T3594" s="106">
        <f t="shared" si="280"/>
        <v>0</v>
      </c>
      <c r="U3594" s="106">
        <f t="shared" si="282"/>
        <v>0</v>
      </c>
      <c r="V3594" s="106">
        <f t="shared" si="283"/>
        <v>0</v>
      </c>
      <c r="W3594" s="119">
        <f t="shared" si="281"/>
        <v>0</v>
      </c>
      <c r="X3594" s="106">
        <f t="shared" si="284"/>
        <v>0</v>
      </c>
    </row>
    <row r="3595" spans="1:24" ht="14">
      <c r="A3595" s="198"/>
      <c r="D3595" s="1"/>
      <c r="E3595" s="1"/>
      <c r="F3595" s="187"/>
      <c r="G3595" s="187"/>
      <c r="H3595" s="80" t="str">
        <f>IF(ISERROR(IF(ISERROR(VLOOKUP((LEFT(D3595,2)),'Fed. Agency Identifier Table'!A$2:C$63,3,FALSE)),(VLOOKUP((LEFT(D3595,1)),'Fed. Agency Identifier Table'!A$2:C$63,3,FALSE)),(VLOOKUP((LEFT(D3595,2)),'Fed. Agency Identifier Table'!A$2:C$63,3,FALSE)))),"",(IF(ISERROR(VLOOKUP((LEFT(D3595,2)),'Fed. Agency Identifier Table'!A$2:C$63,3,FALSE)),(VLOOKUP((LEFT(D3595,1)),'Fed. Agency Identifier Table'!A$2:C$63,3,FALSE)),(VLOOKUP((LEFT(D3595,2)),'Fed. Agency Identifier Table'!A$2:C$63,3,FALSE)))))</f>
        <v/>
      </c>
      <c r="I3595" s="150" t="str">
        <f>IF(ISNUMBER(SEARCH("*.unk*",D3595)),"Other Federal Awards",IF(ISERROR(VLOOKUP(D3595,'CFDA Program Titles Table'!A$2:C$2607,3,FALSE)),"",VLOOKUP(D3595,'CFDA Program Titles Table'!A$2:C$2607,3,FALSE)))</f>
        <v/>
      </c>
      <c r="J3595" s="70"/>
      <c r="K3595" s="70"/>
      <c r="L3595" s="2"/>
      <c r="M3595" s="10"/>
      <c r="N3595" s="10"/>
      <c r="S3595" s="106" t="str">
        <f>IFERROR(IF(J3595="Y", "Research And Development Programs Cluster:", VLOOKUP(D3595,'Cluster Info'!$A$2:$B$113,2,FALSE)), "Non Cluster:")</f>
        <v>Non Cluster:</v>
      </c>
      <c r="T3595" s="106">
        <f t="shared" si="280"/>
        <v>0</v>
      </c>
      <c r="U3595" s="106">
        <f t="shared" si="282"/>
        <v>0</v>
      </c>
      <c r="V3595" s="106">
        <f t="shared" si="283"/>
        <v>0</v>
      </c>
      <c r="W3595" s="119">
        <f t="shared" si="281"/>
        <v>0</v>
      </c>
      <c r="X3595" s="106">
        <f t="shared" si="284"/>
        <v>0</v>
      </c>
    </row>
    <row r="3596" spans="1:24" ht="14">
      <c r="A3596" s="198"/>
      <c r="D3596" s="1"/>
      <c r="E3596" s="1"/>
      <c r="F3596" s="187"/>
      <c r="G3596" s="187"/>
      <c r="H3596" s="80" t="str">
        <f>IF(ISERROR(IF(ISERROR(VLOOKUP((LEFT(D3596,2)),'Fed. Agency Identifier Table'!A$2:C$63,3,FALSE)),(VLOOKUP((LEFT(D3596,1)),'Fed. Agency Identifier Table'!A$2:C$63,3,FALSE)),(VLOOKUP((LEFT(D3596,2)),'Fed. Agency Identifier Table'!A$2:C$63,3,FALSE)))),"",(IF(ISERROR(VLOOKUP((LEFT(D3596,2)),'Fed. Agency Identifier Table'!A$2:C$63,3,FALSE)),(VLOOKUP((LEFT(D3596,1)),'Fed. Agency Identifier Table'!A$2:C$63,3,FALSE)),(VLOOKUP((LEFT(D3596,2)),'Fed. Agency Identifier Table'!A$2:C$63,3,FALSE)))))</f>
        <v/>
      </c>
      <c r="I3596" s="150" t="str">
        <f>IF(ISNUMBER(SEARCH("*.unk*",D3596)),"Other Federal Awards",IF(ISERROR(VLOOKUP(D3596,'CFDA Program Titles Table'!A$2:C$2607,3,FALSE)),"",VLOOKUP(D3596,'CFDA Program Titles Table'!A$2:C$2607,3,FALSE)))</f>
        <v/>
      </c>
      <c r="J3596" s="70"/>
      <c r="K3596" s="70"/>
      <c r="L3596" s="2"/>
      <c r="M3596" s="10"/>
      <c r="N3596" s="10"/>
      <c r="S3596" s="106" t="str">
        <f>IFERROR(IF(J3596="Y", "Research And Development Programs Cluster:", VLOOKUP(D3596,'Cluster Info'!$A$2:$B$113,2,FALSE)), "Non Cluster:")</f>
        <v>Non Cluster:</v>
      </c>
      <c r="T3596" s="106">
        <f t="shared" si="280"/>
        <v>0</v>
      </c>
      <c r="U3596" s="106">
        <f t="shared" si="282"/>
        <v>0</v>
      </c>
      <c r="V3596" s="106">
        <f t="shared" si="283"/>
        <v>0</v>
      </c>
      <c r="W3596" s="119">
        <f t="shared" si="281"/>
        <v>0</v>
      </c>
      <c r="X3596" s="106">
        <f t="shared" si="284"/>
        <v>0</v>
      </c>
    </row>
    <row r="3597" spans="1:24" ht="14">
      <c r="A3597" s="198"/>
      <c r="D3597" s="1"/>
      <c r="E3597" s="1"/>
      <c r="F3597" s="187"/>
      <c r="G3597" s="187"/>
      <c r="H3597" s="80" t="str">
        <f>IF(ISERROR(IF(ISERROR(VLOOKUP((LEFT(D3597,2)),'Fed. Agency Identifier Table'!A$2:C$63,3,FALSE)),(VLOOKUP((LEFT(D3597,1)),'Fed. Agency Identifier Table'!A$2:C$63,3,FALSE)),(VLOOKUP((LEFT(D3597,2)),'Fed. Agency Identifier Table'!A$2:C$63,3,FALSE)))),"",(IF(ISERROR(VLOOKUP((LEFT(D3597,2)),'Fed. Agency Identifier Table'!A$2:C$63,3,FALSE)),(VLOOKUP((LEFT(D3597,1)),'Fed. Agency Identifier Table'!A$2:C$63,3,FALSE)),(VLOOKUP((LEFT(D3597,2)),'Fed. Agency Identifier Table'!A$2:C$63,3,FALSE)))))</f>
        <v/>
      </c>
      <c r="I3597" s="150" t="str">
        <f>IF(ISNUMBER(SEARCH("*.unk*",D3597)),"Other Federal Awards",IF(ISERROR(VLOOKUP(D3597,'CFDA Program Titles Table'!A$2:C$2607,3,FALSE)),"",VLOOKUP(D3597,'CFDA Program Titles Table'!A$2:C$2607,3,FALSE)))</f>
        <v/>
      </c>
      <c r="J3597" s="70"/>
      <c r="K3597" s="70"/>
      <c r="L3597" s="2"/>
      <c r="M3597" s="10"/>
      <c r="N3597" s="10"/>
      <c r="S3597" s="106" t="str">
        <f>IFERROR(IF(J3597="Y", "Research And Development Programs Cluster:", VLOOKUP(D3597,'Cluster Info'!$A$2:$B$113,2,FALSE)), "Non Cluster:")</f>
        <v>Non Cluster:</v>
      </c>
      <c r="T3597" s="106">
        <f t="shared" si="280"/>
        <v>0</v>
      </c>
      <c r="U3597" s="106">
        <f t="shared" si="282"/>
        <v>0</v>
      </c>
      <c r="V3597" s="106">
        <f t="shared" si="283"/>
        <v>0</v>
      </c>
      <c r="W3597" s="119">
        <f t="shared" si="281"/>
        <v>0</v>
      </c>
      <c r="X3597" s="106">
        <f t="shared" si="284"/>
        <v>0</v>
      </c>
    </row>
    <row r="3598" spans="1:24" ht="14">
      <c r="A3598" s="198"/>
      <c r="D3598" s="1"/>
      <c r="E3598" s="1"/>
      <c r="F3598" s="187"/>
      <c r="G3598" s="187"/>
      <c r="H3598" s="80" t="str">
        <f>IF(ISERROR(IF(ISERROR(VLOOKUP((LEFT(D3598,2)),'Fed. Agency Identifier Table'!A$2:C$63,3,FALSE)),(VLOOKUP((LEFT(D3598,1)),'Fed. Agency Identifier Table'!A$2:C$63,3,FALSE)),(VLOOKUP((LEFT(D3598,2)),'Fed. Agency Identifier Table'!A$2:C$63,3,FALSE)))),"",(IF(ISERROR(VLOOKUP((LEFT(D3598,2)),'Fed. Agency Identifier Table'!A$2:C$63,3,FALSE)),(VLOOKUP((LEFT(D3598,1)),'Fed. Agency Identifier Table'!A$2:C$63,3,FALSE)),(VLOOKUP((LEFT(D3598,2)),'Fed. Agency Identifier Table'!A$2:C$63,3,FALSE)))))</f>
        <v/>
      </c>
      <c r="I3598" s="150" t="str">
        <f>IF(ISNUMBER(SEARCH("*.unk*",D3598)),"Other Federal Awards",IF(ISERROR(VLOOKUP(D3598,'CFDA Program Titles Table'!A$2:C$2607,3,FALSE)),"",VLOOKUP(D3598,'CFDA Program Titles Table'!A$2:C$2607,3,FALSE)))</f>
        <v/>
      </c>
      <c r="J3598" s="70"/>
      <c r="K3598" s="70"/>
      <c r="L3598" s="2"/>
      <c r="M3598" s="10"/>
      <c r="N3598" s="10"/>
      <c r="S3598" s="106" t="str">
        <f>IFERROR(IF(J3598="Y", "Research And Development Programs Cluster:", VLOOKUP(D3598,'Cluster Info'!$A$2:$B$113,2,FALSE)), "Non Cluster:")</f>
        <v>Non Cluster:</v>
      </c>
      <c r="T3598" s="106">
        <f t="shared" si="280"/>
        <v>0</v>
      </c>
      <c r="U3598" s="106">
        <f t="shared" si="282"/>
        <v>0</v>
      </c>
      <c r="V3598" s="106">
        <f t="shared" si="283"/>
        <v>0</v>
      </c>
      <c r="W3598" s="119">
        <f t="shared" si="281"/>
        <v>0</v>
      </c>
      <c r="X3598" s="106">
        <f t="shared" si="284"/>
        <v>0</v>
      </c>
    </row>
    <row r="3599" spans="1:24" ht="14">
      <c r="A3599" s="198"/>
      <c r="D3599" s="1"/>
      <c r="E3599" s="1"/>
      <c r="F3599" s="187"/>
      <c r="G3599" s="187"/>
      <c r="H3599" s="80" t="str">
        <f>IF(ISERROR(IF(ISERROR(VLOOKUP((LEFT(D3599,2)),'Fed. Agency Identifier Table'!A$2:C$63,3,FALSE)),(VLOOKUP((LEFT(D3599,1)),'Fed. Agency Identifier Table'!A$2:C$63,3,FALSE)),(VLOOKUP((LEFT(D3599,2)),'Fed. Agency Identifier Table'!A$2:C$63,3,FALSE)))),"",(IF(ISERROR(VLOOKUP((LEFT(D3599,2)),'Fed. Agency Identifier Table'!A$2:C$63,3,FALSE)),(VLOOKUP((LEFT(D3599,1)),'Fed. Agency Identifier Table'!A$2:C$63,3,FALSE)),(VLOOKUP((LEFT(D3599,2)),'Fed. Agency Identifier Table'!A$2:C$63,3,FALSE)))))</f>
        <v/>
      </c>
      <c r="I3599" s="150" t="str">
        <f>IF(ISNUMBER(SEARCH("*.unk*",D3599)),"Other Federal Awards",IF(ISERROR(VLOOKUP(D3599,'CFDA Program Titles Table'!A$2:C$2607,3,FALSE)),"",VLOOKUP(D3599,'CFDA Program Titles Table'!A$2:C$2607,3,FALSE)))</f>
        <v/>
      </c>
      <c r="J3599" s="70"/>
      <c r="K3599" s="70"/>
      <c r="L3599" s="2"/>
      <c r="M3599" s="10"/>
      <c r="N3599" s="10"/>
      <c r="S3599" s="106" t="str">
        <f>IFERROR(IF(J3599="Y", "Research And Development Programs Cluster:", VLOOKUP(D3599,'Cluster Info'!$A$2:$B$113,2,FALSE)), "Non Cluster:")</f>
        <v>Non Cluster:</v>
      </c>
      <c r="T3599" s="106">
        <f t="shared" si="280"/>
        <v>0</v>
      </c>
      <c r="U3599" s="106">
        <f t="shared" si="282"/>
        <v>0</v>
      </c>
      <c r="V3599" s="106">
        <f t="shared" si="283"/>
        <v>0</v>
      </c>
      <c r="W3599" s="119">
        <f t="shared" si="281"/>
        <v>0</v>
      </c>
      <c r="X3599" s="106">
        <f t="shared" si="284"/>
        <v>0</v>
      </c>
    </row>
    <row r="3600" spans="1:24" ht="14">
      <c r="A3600" s="198"/>
      <c r="D3600" s="1"/>
      <c r="E3600" s="1"/>
      <c r="F3600" s="187"/>
      <c r="G3600" s="187"/>
      <c r="H3600" s="80" t="str">
        <f>IF(ISERROR(IF(ISERROR(VLOOKUP((LEFT(D3600,2)),'Fed. Agency Identifier Table'!A$2:C$63,3,FALSE)),(VLOOKUP((LEFT(D3600,1)),'Fed. Agency Identifier Table'!A$2:C$63,3,FALSE)),(VLOOKUP((LEFT(D3600,2)),'Fed. Agency Identifier Table'!A$2:C$63,3,FALSE)))),"",(IF(ISERROR(VLOOKUP((LEFT(D3600,2)),'Fed. Agency Identifier Table'!A$2:C$63,3,FALSE)),(VLOOKUP((LEFT(D3600,1)),'Fed. Agency Identifier Table'!A$2:C$63,3,FALSE)),(VLOOKUP((LEFT(D3600,2)),'Fed. Agency Identifier Table'!A$2:C$63,3,FALSE)))))</f>
        <v/>
      </c>
      <c r="I3600" s="150" t="str">
        <f>IF(ISNUMBER(SEARCH("*.unk*",D3600)),"Other Federal Awards",IF(ISERROR(VLOOKUP(D3600,'CFDA Program Titles Table'!A$2:C$2607,3,FALSE)),"",VLOOKUP(D3600,'CFDA Program Titles Table'!A$2:C$2607,3,FALSE)))</f>
        <v/>
      </c>
      <c r="J3600" s="70"/>
      <c r="K3600" s="70"/>
      <c r="L3600" s="2"/>
      <c r="M3600" s="10"/>
      <c r="N3600" s="10"/>
      <c r="S3600" s="106" t="str">
        <f>IFERROR(IF(J3600="Y", "Research And Development Programs Cluster:", VLOOKUP(D3600,'Cluster Info'!$A$2:$B$113,2,FALSE)), "Non Cluster:")</f>
        <v>Non Cluster:</v>
      </c>
      <c r="T3600" s="106">
        <f t="shared" si="280"/>
        <v>0</v>
      </c>
      <c r="U3600" s="106">
        <f t="shared" si="282"/>
        <v>0</v>
      </c>
      <c r="V3600" s="106">
        <f t="shared" si="283"/>
        <v>0</v>
      </c>
      <c r="W3600" s="119">
        <f t="shared" si="281"/>
        <v>0</v>
      </c>
      <c r="X3600" s="106">
        <f t="shared" si="284"/>
        <v>0</v>
      </c>
    </row>
    <row r="3601" spans="1:24" ht="14">
      <c r="A3601" s="198"/>
      <c r="D3601" s="1"/>
      <c r="E3601" s="1"/>
      <c r="F3601" s="187"/>
      <c r="G3601" s="187"/>
      <c r="H3601" s="80" t="str">
        <f>IF(ISERROR(IF(ISERROR(VLOOKUP((LEFT(D3601,2)),'Fed. Agency Identifier Table'!A$2:C$63,3,FALSE)),(VLOOKUP((LEFT(D3601,1)),'Fed. Agency Identifier Table'!A$2:C$63,3,FALSE)),(VLOOKUP((LEFT(D3601,2)),'Fed. Agency Identifier Table'!A$2:C$63,3,FALSE)))),"",(IF(ISERROR(VLOOKUP((LEFT(D3601,2)),'Fed. Agency Identifier Table'!A$2:C$63,3,FALSE)),(VLOOKUP((LEFT(D3601,1)),'Fed. Agency Identifier Table'!A$2:C$63,3,FALSE)),(VLOOKUP((LEFT(D3601,2)),'Fed. Agency Identifier Table'!A$2:C$63,3,FALSE)))))</f>
        <v/>
      </c>
      <c r="I3601" s="150" t="str">
        <f>IF(ISNUMBER(SEARCH("*.unk*",D3601)),"Other Federal Awards",IF(ISERROR(VLOOKUP(D3601,'CFDA Program Titles Table'!A$2:C$2607,3,FALSE)),"",VLOOKUP(D3601,'CFDA Program Titles Table'!A$2:C$2607,3,FALSE)))</f>
        <v/>
      </c>
      <c r="J3601" s="70"/>
      <c r="K3601" s="70"/>
      <c r="L3601" s="2"/>
      <c r="M3601" s="10"/>
      <c r="N3601" s="10"/>
      <c r="S3601" s="106" t="str">
        <f>IFERROR(IF(J3601="Y", "Research And Development Programs Cluster:", VLOOKUP(D3601,'Cluster Info'!$A$2:$B$113,2,FALSE)), "Non Cluster:")</f>
        <v>Non Cluster:</v>
      </c>
      <c r="T3601" s="106">
        <f t="shared" si="280"/>
        <v>0</v>
      </c>
      <c r="U3601" s="106">
        <f t="shared" si="282"/>
        <v>0</v>
      </c>
      <c r="V3601" s="106">
        <f t="shared" si="283"/>
        <v>0</v>
      </c>
      <c r="W3601" s="119">
        <f t="shared" si="281"/>
        <v>0</v>
      </c>
      <c r="X3601" s="106">
        <f t="shared" si="284"/>
        <v>0</v>
      </c>
    </row>
    <row r="3602" spans="1:24" ht="14">
      <c r="A3602" s="198"/>
      <c r="D3602" s="1"/>
      <c r="E3602" s="1"/>
      <c r="F3602" s="187"/>
      <c r="G3602" s="187"/>
      <c r="H3602" s="80" t="str">
        <f>IF(ISERROR(IF(ISERROR(VLOOKUP((LEFT(D3602,2)),'Fed. Agency Identifier Table'!A$2:C$63,3,FALSE)),(VLOOKUP((LEFT(D3602,1)),'Fed. Agency Identifier Table'!A$2:C$63,3,FALSE)),(VLOOKUP((LEFT(D3602,2)),'Fed. Agency Identifier Table'!A$2:C$63,3,FALSE)))),"",(IF(ISERROR(VLOOKUP((LEFT(D3602,2)),'Fed. Agency Identifier Table'!A$2:C$63,3,FALSE)),(VLOOKUP((LEFT(D3602,1)),'Fed. Agency Identifier Table'!A$2:C$63,3,FALSE)),(VLOOKUP((LEFT(D3602,2)),'Fed. Agency Identifier Table'!A$2:C$63,3,FALSE)))))</f>
        <v/>
      </c>
      <c r="I3602" s="150" t="str">
        <f>IF(ISNUMBER(SEARCH("*.unk*",D3602)),"Other Federal Awards",IF(ISERROR(VLOOKUP(D3602,'CFDA Program Titles Table'!A$2:C$2607,3,FALSE)),"",VLOOKUP(D3602,'CFDA Program Titles Table'!A$2:C$2607,3,FALSE)))</f>
        <v/>
      </c>
      <c r="J3602" s="70"/>
      <c r="K3602" s="70"/>
      <c r="L3602" s="2"/>
      <c r="M3602" s="10"/>
      <c r="N3602" s="10"/>
      <c r="S3602" s="106" t="str">
        <f>IFERROR(IF(J3602="Y", "Research And Development Programs Cluster:", VLOOKUP(D3602,'Cluster Info'!$A$2:$B$113,2,FALSE)), "Non Cluster:")</f>
        <v>Non Cluster:</v>
      </c>
      <c r="T3602" s="106">
        <f t="shared" si="280"/>
        <v>0</v>
      </c>
      <c r="U3602" s="106">
        <f t="shared" si="282"/>
        <v>0</v>
      </c>
      <c r="V3602" s="106">
        <f t="shared" si="283"/>
        <v>0</v>
      </c>
      <c r="W3602" s="119">
        <f t="shared" si="281"/>
        <v>0</v>
      </c>
      <c r="X3602" s="106">
        <f t="shared" si="284"/>
        <v>0</v>
      </c>
    </row>
    <row r="3603" spans="1:24" ht="14">
      <c r="A3603" s="198"/>
      <c r="D3603" s="1"/>
      <c r="E3603" s="1"/>
      <c r="F3603" s="187"/>
      <c r="G3603" s="187"/>
      <c r="H3603" s="80" t="str">
        <f>IF(ISERROR(IF(ISERROR(VLOOKUP((LEFT(D3603,2)),'Fed. Agency Identifier Table'!A$2:C$63,3,FALSE)),(VLOOKUP((LEFT(D3603,1)),'Fed. Agency Identifier Table'!A$2:C$63,3,FALSE)),(VLOOKUP((LEFT(D3603,2)),'Fed. Agency Identifier Table'!A$2:C$63,3,FALSE)))),"",(IF(ISERROR(VLOOKUP((LEFT(D3603,2)),'Fed. Agency Identifier Table'!A$2:C$63,3,FALSE)),(VLOOKUP((LEFT(D3603,1)),'Fed. Agency Identifier Table'!A$2:C$63,3,FALSE)),(VLOOKUP((LEFT(D3603,2)),'Fed. Agency Identifier Table'!A$2:C$63,3,FALSE)))))</f>
        <v/>
      </c>
      <c r="I3603" s="150" t="str">
        <f>IF(ISNUMBER(SEARCH("*.unk*",D3603)),"Other Federal Awards",IF(ISERROR(VLOOKUP(D3603,'CFDA Program Titles Table'!A$2:C$2607,3,FALSE)),"",VLOOKUP(D3603,'CFDA Program Titles Table'!A$2:C$2607,3,FALSE)))</f>
        <v/>
      </c>
      <c r="J3603" s="70"/>
      <c r="K3603" s="70"/>
      <c r="L3603" s="2"/>
      <c r="M3603" s="10"/>
      <c r="N3603" s="10"/>
      <c r="S3603" s="106" t="str">
        <f>IFERROR(IF(J3603="Y", "Research And Development Programs Cluster:", VLOOKUP(D3603,'Cluster Info'!$A$2:$B$113,2,FALSE)), "Non Cluster:")</f>
        <v>Non Cluster:</v>
      </c>
      <c r="T3603" s="106">
        <f t="shared" si="280"/>
        <v>0</v>
      </c>
      <c r="U3603" s="106">
        <f t="shared" si="282"/>
        <v>0</v>
      </c>
      <c r="V3603" s="106">
        <f t="shared" si="283"/>
        <v>0</v>
      </c>
      <c r="W3603" s="119">
        <f t="shared" si="281"/>
        <v>0</v>
      </c>
      <c r="X3603" s="106">
        <f t="shared" si="284"/>
        <v>0</v>
      </c>
    </row>
    <row r="3604" spans="1:24" ht="14">
      <c r="A3604" s="198"/>
      <c r="D3604" s="1"/>
      <c r="E3604" s="1"/>
      <c r="F3604" s="187"/>
      <c r="G3604" s="187"/>
      <c r="H3604" s="80" t="str">
        <f>IF(ISERROR(IF(ISERROR(VLOOKUP((LEFT(D3604,2)),'Fed. Agency Identifier Table'!A$2:C$63,3,FALSE)),(VLOOKUP((LEFT(D3604,1)),'Fed. Agency Identifier Table'!A$2:C$63,3,FALSE)),(VLOOKUP((LEFT(D3604,2)),'Fed. Agency Identifier Table'!A$2:C$63,3,FALSE)))),"",(IF(ISERROR(VLOOKUP((LEFT(D3604,2)),'Fed. Agency Identifier Table'!A$2:C$63,3,FALSE)),(VLOOKUP((LEFT(D3604,1)),'Fed. Agency Identifier Table'!A$2:C$63,3,FALSE)),(VLOOKUP((LEFT(D3604,2)),'Fed. Agency Identifier Table'!A$2:C$63,3,FALSE)))))</f>
        <v/>
      </c>
      <c r="I3604" s="150" t="str">
        <f>IF(ISNUMBER(SEARCH("*.unk*",D3604)),"Other Federal Awards",IF(ISERROR(VLOOKUP(D3604,'CFDA Program Titles Table'!A$2:C$2607,3,FALSE)),"",VLOOKUP(D3604,'CFDA Program Titles Table'!A$2:C$2607,3,FALSE)))</f>
        <v/>
      </c>
      <c r="J3604" s="70"/>
      <c r="K3604" s="70"/>
      <c r="L3604" s="2"/>
      <c r="M3604" s="10"/>
      <c r="N3604" s="10"/>
      <c r="S3604" s="106" t="str">
        <f>IFERROR(IF(J3604="Y", "Research And Development Programs Cluster:", VLOOKUP(D3604,'Cluster Info'!$A$2:$B$113,2,FALSE)), "Non Cluster:")</f>
        <v>Non Cluster:</v>
      </c>
      <c r="T3604" s="106">
        <f t="shared" si="280"/>
        <v>0</v>
      </c>
      <c r="U3604" s="106">
        <f t="shared" si="282"/>
        <v>0</v>
      </c>
      <c r="V3604" s="106">
        <f t="shared" si="283"/>
        <v>0</v>
      </c>
      <c r="W3604" s="119">
        <f t="shared" si="281"/>
        <v>0</v>
      </c>
      <c r="X3604" s="106">
        <f t="shared" si="284"/>
        <v>0</v>
      </c>
    </row>
    <row r="3605" spans="1:24" ht="14">
      <c r="A3605" s="198"/>
      <c r="D3605" s="1"/>
      <c r="E3605" s="1"/>
      <c r="F3605" s="187"/>
      <c r="G3605" s="187"/>
      <c r="H3605" s="80" t="str">
        <f>IF(ISERROR(IF(ISERROR(VLOOKUP((LEFT(D3605,2)),'Fed. Agency Identifier Table'!A$2:C$63,3,FALSE)),(VLOOKUP((LEFT(D3605,1)),'Fed. Agency Identifier Table'!A$2:C$63,3,FALSE)),(VLOOKUP((LEFT(D3605,2)),'Fed. Agency Identifier Table'!A$2:C$63,3,FALSE)))),"",(IF(ISERROR(VLOOKUP((LEFT(D3605,2)),'Fed. Agency Identifier Table'!A$2:C$63,3,FALSE)),(VLOOKUP((LEFT(D3605,1)),'Fed. Agency Identifier Table'!A$2:C$63,3,FALSE)),(VLOOKUP((LEFT(D3605,2)),'Fed. Agency Identifier Table'!A$2:C$63,3,FALSE)))))</f>
        <v/>
      </c>
      <c r="I3605" s="150" t="str">
        <f>IF(ISNUMBER(SEARCH("*.unk*",D3605)),"Other Federal Awards",IF(ISERROR(VLOOKUP(D3605,'CFDA Program Titles Table'!A$2:C$2607,3,FALSE)),"",VLOOKUP(D3605,'CFDA Program Titles Table'!A$2:C$2607,3,FALSE)))</f>
        <v/>
      </c>
      <c r="J3605" s="70"/>
      <c r="K3605" s="70"/>
      <c r="L3605" s="2"/>
      <c r="M3605" s="10"/>
      <c r="N3605" s="10"/>
      <c r="S3605" s="106" t="str">
        <f>IFERROR(IF(J3605="Y", "Research And Development Programs Cluster:", VLOOKUP(D3605,'Cluster Info'!$A$2:$B$113,2,FALSE)), "Non Cluster:")</f>
        <v>Non Cluster:</v>
      </c>
      <c r="T3605" s="106">
        <f t="shared" si="280"/>
        <v>0</v>
      </c>
      <c r="U3605" s="106">
        <f t="shared" si="282"/>
        <v>0</v>
      </c>
      <c r="V3605" s="106">
        <f t="shared" si="283"/>
        <v>0</v>
      </c>
      <c r="W3605" s="119">
        <f t="shared" si="281"/>
        <v>0</v>
      </c>
      <c r="X3605" s="106">
        <f t="shared" si="284"/>
        <v>0</v>
      </c>
    </row>
    <row r="3606" spans="1:24" ht="14">
      <c r="A3606" s="198"/>
      <c r="D3606" s="1"/>
      <c r="E3606" s="1"/>
      <c r="F3606" s="187"/>
      <c r="G3606" s="187"/>
      <c r="H3606" s="80" t="str">
        <f>IF(ISERROR(IF(ISERROR(VLOOKUP((LEFT(D3606,2)),'Fed. Agency Identifier Table'!A$2:C$63,3,FALSE)),(VLOOKUP((LEFT(D3606,1)),'Fed. Agency Identifier Table'!A$2:C$63,3,FALSE)),(VLOOKUP((LEFT(D3606,2)),'Fed. Agency Identifier Table'!A$2:C$63,3,FALSE)))),"",(IF(ISERROR(VLOOKUP((LEFT(D3606,2)),'Fed. Agency Identifier Table'!A$2:C$63,3,FALSE)),(VLOOKUP((LEFT(D3606,1)),'Fed. Agency Identifier Table'!A$2:C$63,3,FALSE)),(VLOOKUP((LEFT(D3606,2)),'Fed. Agency Identifier Table'!A$2:C$63,3,FALSE)))))</f>
        <v/>
      </c>
      <c r="I3606" s="150" t="str">
        <f>IF(ISNUMBER(SEARCH("*.unk*",D3606)),"Other Federal Awards",IF(ISERROR(VLOOKUP(D3606,'CFDA Program Titles Table'!A$2:C$2607,3,FALSE)),"",VLOOKUP(D3606,'CFDA Program Titles Table'!A$2:C$2607,3,FALSE)))</f>
        <v/>
      </c>
      <c r="J3606" s="70"/>
      <c r="K3606" s="70"/>
      <c r="L3606" s="2"/>
      <c r="M3606" s="10"/>
      <c r="N3606" s="10"/>
      <c r="S3606" s="106" t="str">
        <f>IFERROR(IF(J3606="Y", "Research And Development Programs Cluster:", VLOOKUP(D3606,'Cluster Info'!$A$2:$B$113,2,FALSE)), "Non Cluster:")</f>
        <v>Non Cluster:</v>
      </c>
      <c r="T3606" s="106">
        <f t="shared" si="280"/>
        <v>0</v>
      </c>
      <c r="U3606" s="106">
        <f t="shared" si="282"/>
        <v>0</v>
      </c>
      <c r="V3606" s="106">
        <f t="shared" si="283"/>
        <v>0</v>
      </c>
      <c r="W3606" s="119">
        <f t="shared" si="281"/>
        <v>0</v>
      </c>
      <c r="X3606" s="106">
        <f t="shared" si="284"/>
        <v>0</v>
      </c>
    </row>
    <row r="3607" spans="1:24" ht="14">
      <c r="A3607" s="198"/>
      <c r="D3607" s="1"/>
      <c r="E3607" s="1"/>
      <c r="F3607" s="187"/>
      <c r="G3607" s="187"/>
      <c r="H3607" s="80" t="str">
        <f>IF(ISERROR(IF(ISERROR(VLOOKUP((LEFT(D3607,2)),'Fed. Agency Identifier Table'!A$2:C$63,3,FALSE)),(VLOOKUP((LEFT(D3607,1)),'Fed. Agency Identifier Table'!A$2:C$63,3,FALSE)),(VLOOKUP((LEFT(D3607,2)),'Fed. Agency Identifier Table'!A$2:C$63,3,FALSE)))),"",(IF(ISERROR(VLOOKUP((LEFT(D3607,2)),'Fed. Agency Identifier Table'!A$2:C$63,3,FALSE)),(VLOOKUP((LEFT(D3607,1)),'Fed. Agency Identifier Table'!A$2:C$63,3,FALSE)),(VLOOKUP((LEFT(D3607,2)),'Fed. Agency Identifier Table'!A$2:C$63,3,FALSE)))))</f>
        <v/>
      </c>
      <c r="I3607" s="150" t="str">
        <f>IF(ISNUMBER(SEARCH("*.unk*",D3607)),"Other Federal Awards",IF(ISERROR(VLOOKUP(D3607,'CFDA Program Titles Table'!A$2:C$2607,3,FALSE)),"",VLOOKUP(D3607,'CFDA Program Titles Table'!A$2:C$2607,3,FALSE)))</f>
        <v/>
      </c>
      <c r="J3607" s="70"/>
      <c r="K3607" s="70"/>
      <c r="L3607" s="2"/>
      <c r="M3607" s="10"/>
      <c r="N3607" s="10"/>
      <c r="S3607" s="106" t="str">
        <f>IFERROR(IF(J3607="Y", "Research And Development Programs Cluster:", VLOOKUP(D3607,'Cluster Info'!$A$2:$B$113,2,FALSE)), "Non Cluster:")</f>
        <v>Non Cluster:</v>
      </c>
      <c r="T3607" s="106">
        <f t="shared" si="280"/>
        <v>0</v>
      </c>
      <c r="U3607" s="106">
        <f t="shared" si="282"/>
        <v>0</v>
      </c>
      <c r="V3607" s="106">
        <f t="shared" si="283"/>
        <v>0</v>
      </c>
      <c r="W3607" s="119">
        <f t="shared" si="281"/>
        <v>0</v>
      </c>
      <c r="X3607" s="106">
        <f t="shared" si="284"/>
        <v>0</v>
      </c>
    </row>
    <row r="3608" spans="1:24" ht="14">
      <c r="A3608" s="198"/>
      <c r="D3608" s="1"/>
      <c r="E3608" s="1"/>
      <c r="F3608" s="187"/>
      <c r="G3608" s="187"/>
      <c r="H3608" s="80" t="str">
        <f>IF(ISERROR(IF(ISERROR(VLOOKUP((LEFT(D3608,2)),'Fed. Agency Identifier Table'!A$2:C$63,3,FALSE)),(VLOOKUP((LEFT(D3608,1)),'Fed. Agency Identifier Table'!A$2:C$63,3,FALSE)),(VLOOKUP((LEFT(D3608,2)),'Fed. Agency Identifier Table'!A$2:C$63,3,FALSE)))),"",(IF(ISERROR(VLOOKUP((LEFT(D3608,2)),'Fed. Agency Identifier Table'!A$2:C$63,3,FALSE)),(VLOOKUP((LEFT(D3608,1)),'Fed. Agency Identifier Table'!A$2:C$63,3,FALSE)),(VLOOKUP((LEFT(D3608,2)),'Fed. Agency Identifier Table'!A$2:C$63,3,FALSE)))))</f>
        <v/>
      </c>
      <c r="I3608" s="150" t="str">
        <f>IF(ISNUMBER(SEARCH("*.unk*",D3608)),"Other Federal Awards",IF(ISERROR(VLOOKUP(D3608,'CFDA Program Titles Table'!A$2:C$2607,3,FALSE)),"",VLOOKUP(D3608,'CFDA Program Titles Table'!A$2:C$2607,3,FALSE)))</f>
        <v/>
      </c>
      <c r="J3608" s="70"/>
      <c r="K3608" s="70"/>
      <c r="L3608" s="2"/>
      <c r="M3608" s="10"/>
      <c r="N3608" s="10"/>
      <c r="S3608" s="106" t="str">
        <f>IFERROR(IF(J3608="Y", "Research And Development Programs Cluster:", VLOOKUP(D3608,'Cluster Info'!$A$2:$B$113,2,FALSE)), "Non Cluster:")</f>
        <v>Non Cluster:</v>
      </c>
      <c r="T3608" s="106">
        <f t="shared" si="280"/>
        <v>0</v>
      </c>
      <c r="U3608" s="106">
        <f t="shared" si="282"/>
        <v>0</v>
      </c>
      <c r="V3608" s="106">
        <f t="shared" si="283"/>
        <v>0</v>
      </c>
      <c r="W3608" s="119">
        <f t="shared" si="281"/>
        <v>0</v>
      </c>
      <c r="X3608" s="106">
        <f t="shared" si="284"/>
        <v>0</v>
      </c>
    </row>
    <row r="3609" spans="1:24" ht="14">
      <c r="A3609" s="198"/>
      <c r="D3609" s="1"/>
      <c r="E3609" s="1"/>
      <c r="F3609" s="187"/>
      <c r="G3609" s="187"/>
      <c r="H3609" s="80" t="str">
        <f>IF(ISERROR(IF(ISERROR(VLOOKUP((LEFT(D3609,2)),'Fed. Agency Identifier Table'!A$2:C$63,3,FALSE)),(VLOOKUP((LEFT(D3609,1)),'Fed. Agency Identifier Table'!A$2:C$63,3,FALSE)),(VLOOKUP((LEFT(D3609,2)),'Fed. Agency Identifier Table'!A$2:C$63,3,FALSE)))),"",(IF(ISERROR(VLOOKUP((LEFT(D3609,2)),'Fed. Agency Identifier Table'!A$2:C$63,3,FALSE)),(VLOOKUP((LEFT(D3609,1)),'Fed. Agency Identifier Table'!A$2:C$63,3,FALSE)),(VLOOKUP((LEFT(D3609,2)),'Fed. Agency Identifier Table'!A$2:C$63,3,FALSE)))))</f>
        <v/>
      </c>
      <c r="I3609" s="150" t="str">
        <f>IF(ISNUMBER(SEARCH("*.unk*",D3609)),"Other Federal Awards",IF(ISERROR(VLOOKUP(D3609,'CFDA Program Titles Table'!A$2:C$2607,3,FALSE)),"",VLOOKUP(D3609,'CFDA Program Titles Table'!A$2:C$2607,3,FALSE)))</f>
        <v/>
      </c>
      <c r="J3609" s="70"/>
      <c r="K3609" s="70"/>
      <c r="L3609" s="2"/>
      <c r="M3609" s="10"/>
      <c r="N3609" s="10"/>
      <c r="S3609" s="106" t="str">
        <f>IFERROR(IF(J3609="Y", "Research And Development Programs Cluster:", VLOOKUP(D3609,'Cluster Info'!$A$2:$B$113,2,FALSE)), "Non Cluster:")</f>
        <v>Non Cluster:</v>
      </c>
      <c r="T3609" s="106">
        <f t="shared" si="280"/>
        <v>0</v>
      </c>
      <c r="U3609" s="106">
        <f t="shared" si="282"/>
        <v>0</v>
      </c>
      <c r="V3609" s="106">
        <f t="shared" si="283"/>
        <v>0</v>
      </c>
      <c r="W3609" s="119">
        <f t="shared" si="281"/>
        <v>0</v>
      </c>
      <c r="X3609" s="106">
        <f t="shared" si="284"/>
        <v>0</v>
      </c>
    </row>
    <row r="3610" spans="1:24" ht="14">
      <c r="A3610" s="198"/>
      <c r="D3610" s="1"/>
      <c r="E3610" s="1"/>
      <c r="F3610" s="187"/>
      <c r="G3610" s="187"/>
      <c r="H3610" s="80" t="str">
        <f>IF(ISERROR(IF(ISERROR(VLOOKUP((LEFT(D3610,2)),'Fed. Agency Identifier Table'!A$2:C$63,3,FALSE)),(VLOOKUP((LEFT(D3610,1)),'Fed. Agency Identifier Table'!A$2:C$63,3,FALSE)),(VLOOKUP((LEFT(D3610,2)),'Fed. Agency Identifier Table'!A$2:C$63,3,FALSE)))),"",(IF(ISERROR(VLOOKUP((LEFT(D3610,2)),'Fed. Agency Identifier Table'!A$2:C$63,3,FALSE)),(VLOOKUP((LEFT(D3610,1)),'Fed. Agency Identifier Table'!A$2:C$63,3,FALSE)),(VLOOKUP((LEFT(D3610,2)),'Fed. Agency Identifier Table'!A$2:C$63,3,FALSE)))))</f>
        <v/>
      </c>
      <c r="I3610" s="150" t="str">
        <f>IF(ISNUMBER(SEARCH("*.unk*",D3610)),"Other Federal Awards",IF(ISERROR(VLOOKUP(D3610,'CFDA Program Titles Table'!A$2:C$2607,3,FALSE)),"",VLOOKUP(D3610,'CFDA Program Titles Table'!A$2:C$2607,3,FALSE)))</f>
        <v/>
      </c>
      <c r="J3610" s="70"/>
      <c r="K3610" s="70"/>
      <c r="L3610" s="2"/>
      <c r="M3610" s="10"/>
      <c r="N3610" s="10"/>
      <c r="S3610" s="106" t="str">
        <f>IFERROR(IF(J3610="Y", "Research And Development Programs Cluster:", VLOOKUP(D3610,'Cluster Info'!$A$2:$B$113,2,FALSE)), "Non Cluster:")</f>
        <v>Non Cluster:</v>
      </c>
      <c r="T3610" s="106">
        <f t="shared" si="280"/>
        <v>0</v>
      </c>
      <c r="U3610" s="106">
        <f t="shared" si="282"/>
        <v>0</v>
      </c>
      <c r="V3610" s="106">
        <f t="shared" si="283"/>
        <v>0</v>
      </c>
      <c r="W3610" s="119">
        <f t="shared" si="281"/>
        <v>0</v>
      </c>
      <c r="X3610" s="106">
        <f t="shared" si="284"/>
        <v>0</v>
      </c>
    </row>
    <row r="3611" spans="1:24" ht="14">
      <c r="A3611" s="198"/>
      <c r="D3611" s="1"/>
      <c r="E3611" s="1"/>
      <c r="F3611" s="187"/>
      <c r="G3611" s="187"/>
      <c r="H3611" s="80" t="str">
        <f>IF(ISERROR(IF(ISERROR(VLOOKUP((LEFT(D3611,2)),'Fed. Agency Identifier Table'!A$2:C$63,3,FALSE)),(VLOOKUP((LEFT(D3611,1)),'Fed. Agency Identifier Table'!A$2:C$63,3,FALSE)),(VLOOKUP((LEFT(D3611,2)),'Fed. Agency Identifier Table'!A$2:C$63,3,FALSE)))),"",(IF(ISERROR(VLOOKUP((LEFT(D3611,2)),'Fed. Agency Identifier Table'!A$2:C$63,3,FALSE)),(VLOOKUP((LEFT(D3611,1)),'Fed. Agency Identifier Table'!A$2:C$63,3,FALSE)),(VLOOKUP((LEFT(D3611,2)),'Fed. Agency Identifier Table'!A$2:C$63,3,FALSE)))))</f>
        <v/>
      </c>
      <c r="I3611" s="150" t="str">
        <f>IF(ISNUMBER(SEARCH("*.unk*",D3611)),"Other Federal Awards",IF(ISERROR(VLOOKUP(D3611,'CFDA Program Titles Table'!A$2:C$2607,3,FALSE)),"",VLOOKUP(D3611,'CFDA Program Titles Table'!A$2:C$2607,3,FALSE)))</f>
        <v/>
      </c>
      <c r="J3611" s="70"/>
      <c r="K3611" s="70"/>
      <c r="L3611" s="2"/>
      <c r="M3611" s="10"/>
      <c r="N3611" s="10"/>
      <c r="S3611" s="106" t="str">
        <f>IFERROR(IF(J3611="Y", "Research And Development Programs Cluster:", VLOOKUP(D3611,'Cluster Info'!$A$2:$B$113,2,FALSE)), "Non Cluster:")</f>
        <v>Non Cluster:</v>
      </c>
      <c r="T3611" s="106">
        <f t="shared" si="280"/>
        <v>0</v>
      </c>
      <c r="U3611" s="106">
        <f t="shared" si="282"/>
        <v>0</v>
      </c>
      <c r="V3611" s="106">
        <f t="shared" si="283"/>
        <v>0</v>
      </c>
      <c r="W3611" s="119">
        <f t="shared" si="281"/>
        <v>0</v>
      </c>
      <c r="X3611" s="106">
        <f t="shared" si="284"/>
        <v>0</v>
      </c>
    </row>
    <row r="3612" spans="1:24" ht="14">
      <c r="A3612" s="198"/>
      <c r="D3612" s="1"/>
      <c r="E3612" s="1"/>
      <c r="F3612" s="187"/>
      <c r="G3612" s="187"/>
      <c r="H3612" s="80" t="str">
        <f>IF(ISERROR(IF(ISERROR(VLOOKUP((LEFT(D3612,2)),'Fed. Agency Identifier Table'!A$2:C$63,3,FALSE)),(VLOOKUP((LEFT(D3612,1)),'Fed. Agency Identifier Table'!A$2:C$63,3,FALSE)),(VLOOKUP((LEFT(D3612,2)),'Fed. Agency Identifier Table'!A$2:C$63,3,FALSE)))),"",(IF(ISERROR(VLOOKUP((LEFT(D3612,2)),'Fed. Agency Identifier Table'!A$2:C$63,3,FALSE)),(VLOOKUP((LEFT(D3612,1)),'Fed. Agency Identifier Table'!A$2:C$63,3,FALSE)),(VLOOKUP((LEFT(D3612,2)),'Fed. Agency Identifier Table'!A$2:C$63,3,FALSE)))))</f>
        <v/>
      </c>
      <c r="I3612" s="150" t="str">
        <f>IF(ISNUMBER(SEARCH("*.unk*",D3612)),"Other Federal Awards",IF(ISERROR(VLOOKUP(D3612,'CFDA Program Titles Table'!A$2:C$2607,3,FALSE)),"",VLOOKUP(D3612,'CFDA Program Titles Table'!A$2:C$2607,3,FALSE)))</f>
        <v/>
      </c>
      <c r="J3612" s="70"/>
      <c r="K3612" s="70"/>
      <c r="L3612" s="2"/>
      <c r="M3612" s="10"/>
      <c r="N3612" s="10"/>
      <c r="S3612" s="106" t="str">
        <f>IFERROR(IF(J3612="Y", "Research And Development Programs Cluster:", VLOOKUP(D3612,'Cluster Info'!$A$2:$B$113,2,FALSE)), "Non Cluster:")</f>
        <v>Non Cluster:</v>
      </c>
      <c r="T3612" s="106">
        <f t="shared" si="280"/>
        <v>0</v>
      </c>
      <c r="U3612" s="106">
        <f t="shared" si="282"/>
        <v>0</v>
      </c>
      <c r="V3612" s="106">
        <f t="shared" si="283"/>
        <v>0</v>
      </c>
      <c r="W3612" s="119">
        <f t="shared" si="281"/>
        <v>0</v>
      </c>
      <c r="X3612" s="106">
        <f t="shared" si="284"/>
        <v>0</v>
      </c>
    </row>
    <row r="3613" spans="1:24" ht="14">
      <c r="A3613" s="198"/>
      <c r="D3613" s="1"/>
      <c r="E3613" s="1"/>
      <c r="F3613" s="187"/>
      <c r="G3613" s="187"/>
      <c r="H3613" s="80" t="str">
        <f>IF(ISERROR(IF(ISERROR(VLOOKUP((LEFT(D3613,2)),'Fed. Agency Identifier Table'!A$2:C$63,3,FALSE)),(VLOOKUP((LEFT(D3613,1)),'Fed. Agency Identifier Table'!A$2:C$63,3,FALSE)),(VLOOKUP((LEFT(D3613,2)),'Fed. Agency Identifier Table'!A$2:C$63,3,FALSE)))),"",(IF(ISERROR(VLOOKUP((LEFT(D3613,2)),'Fed. Agency Identifier Table'!A$2:C$63,3,FALSE)),(VLOOKUP((LEFT(D3613,1)),'Fed. Agency Identifier Table'!A$2:C$63,3,FALSE)),(VLOOKUP((LEFT(D3613,2)),'Fed. Agency Identifier Table'!A$2:C$63,3,FALSE)))))</f>
        <v/>
      </c>
      <c r="I3613" s="150" t="str">
        <f>IF(ISNUMBER(SEARCH("*.unk*",D3613)),"Other Federal Awards",IF(ISERROR(VLOOKUP(D3613,'CFDA Program Titles Table'!A$2:C$2607,3,FALSE)),"",VLOOKUP(D3613,'CFDA Program Titles Table'!A$2:C$2607,3,FALSE)))</f>
        <v/>
      </c>
      <c r="J3613" s="70"/>
      <c r="K3613" s="70"/>
      <c r="L3613" s="2"/>
      <c r="M3613" s="10"/>
      <c r="N3613" s="10"/>
      <c r="S3613" s="106" t="str">
        <f>IFERROR(IF(J3613="Y", "Research And Development Programs Cluster:", VLOOKUP(D3613,'Cluster Info'!$A$2:$B$113,2,FALSE)), "Non Cluster:")</f>
        <v>Non Cluster:</v>
      </c>
      <c r="T3613" s="106">
        <f t="shared" si="280"/>
        <v>0</v>
      </c>
      <c r="U3613" s="106">
        <f t="shared" si="282"/>
        <v>0</v>
      </c>
      <c r="V3613" s="106">
        <f t="shared" si="283"/>
        <v>0</v>
      </c>
      <c r="W3613" s="119">
        <f t="shared" si="281"/>
        <v>0</v>
      </c>
      <c r="X3613" s="106">
        <f t="shared" si="284"/>
        <v>0</v>
      </c>
    </row>
    <row r="3614" spans="1:24" ht="14">
      <c r="A3614" s="198"/>
      <c r="D3614" s="1"/>
      <c r="E3614" s="1"/>
      <c r="F3614" s="187"/>
      <c r="G3614" s="187"/>
      <c r="H3614" s="80" t="str">
        <f>IF(ISERROR(IF(ISERROR(VLOOKUP((LEFT(D3614,2)),'Fed. Agency Identifier Table'!A$2:C$63,3,FALSE)),(VLOOKUP((LEFT(D3614,1)),'Fed. Agency Identifier Table'!A$2:C$63,3,FALSE)),(VLOOKUP((LEFT(D3614,2)),'Fed. Agency Identifier Table'!A$2:C$63,3,FALSE)))),"",(IF(ISERROR(VLOOKUP((LEFT(D3614,2)),'Fed. Agency Identifier Table'!A$2:C$63,3,FALSE)),(VLOOKUP((LEFT(D3614,1)),'Fed. Agency Identifier Table'!A$2:C$63,3,FALSE)),(VLOOKUP((LEFT(D3614,2)),'Fed. Agency Identifier Table'!A$2:C$63,3,FALSE)))))</f>
        <v/>
      </c>
      <c r="I3614" s="150" t="str">
        <f>IF(ISNUMBER(SEARCH("*.unk*",D3614)),"Other Federal Awards",IF(ISERROR(VLOOKUP(D3614,'CFDA Program Titles Table'!A$2:C$2607,3,FALSE)),"",VLOOKUP(D3614,'CFDA Program Titles Table'!A$2:C$2607,3,FALSE)))</f>
        <v/>
      </c>
      <c r="J3614" s="70"/>
      <c r="K3614" s="70"/>
      <c r="L3614" s="2"/>
      <c r="M3614" s="10"/>
      <c r="N3614" s="10"/>
      <c r="S3614" s="106" t="str">
        <f>IFERROR(IF(J3614="Y", "Research And Development Programs Cluster:", VLOOKUP(D3614,'Cluster Info'!$A$2:$B$113,2,FALSE)), "Non Cluster:")</f>
        <v>Non Cluster:</v>
      </c>
      <c r="T3614" s="106">
        <f t="shared" si="280"/>
        <v>0</v>
      </c>
      <c r="U3614" s="106">
        <f t="shared" si="282"/>
        <v>0</v>
      </c>
      <c r="V3614" s="106">
        <f t="shared" si="283"/>
        <v>0</v>
      </c>
      <c r="W3614" s="119">
        <f t="shared" si="281"/>
        <v>0</v>
      </c>
      <c r="X3614" s="106">
        <f t="shared" si="284"/>
        <v>0</v>
      </c>
    </row>
    <row r="3615" spans="1:24" ht="14">
      <c r="A3615" s="198"/>
      <c r="D3615" s="1"/>
      <c r="E3615" s="1"/>
      <c r="F3615" s="187"/>
      <c r="G3615" s="187"/>
      <c r="H3615" s="80" t="str">
        <f>IF(ISERROR(IF(ISERROR(VLOOKUP((LEFT(D3615,2)),'Fed. Agency Identifier Table'!A$2:C$63,3,FALSE)),(VLOOKUP((LEFT(D3615,1)),'Fed. Agency Identifier Table'!A$2:C$63,3,FALSE)),(VLOOKUP((LEFT(D3615,2)),'Fed. Agency Identifier Table'!A$2:C$63,3,FALSE)))),"",(IF(ISERROR(VLOOKUP((LEFT(D3615,2)),'Fed. Agency Identifier Table'!A$2:C$63,3,FALSE)),(VLOOKUP((LEFT(D3615,1)),'Fed. Agency Identifier Table'!A$2:C$63,3,FALSE)),(VLOOKUP((LEFT(D3615,2)),'Fed. Agency Identifier Table'!A$2:C$63,3,FALSE)))))</f>
        <v/>
      </c>
      <c r="I3615" s="150" t="str">
        <f>IF(ISNUMBER(SEARCH("*.unk*",D3615)),"Other Federal Awards",IF(ISERROR(VLOOKUP(D3615,'CFDA Program Titles Table'!A$2:C$2607,3,FALSE)),"",VLOOKUP(D3615,'CFDA Program Titles Table'!A$2:C$2607,3,FALSE)))</f>
        <v/>
      </c>
      <c r="J3615" s="70"/>
      <c r="K3615" s="70"/>
      <c r="L3615" s="2"/>
      <c r="M3615" s="10"/>
      <c r="N3615" s="10"/>
      <c r="S3615" s="106" t="str">
        <f>IFERROR(IF(J3615="Y", "Research And Development Programs Cluster:", VLOOKUP(D3615,'Cluster Info'!$A$2:$B$113,2,FALSE)), "Non Cluster:")</f>
        <v>Non Cluster:</v>
      </c>
      <c r="T3615" s="106">
        <f t="shared" si="280"/>
        <v>0</v>
      </c>
      <c r="U3615" s="106">
        <f t="shared" si="282"/>
        <v>0</v>
      </c>
      <c r="V3615" s="106">
        <f t="shared" si="283"/>
        <v>0</v>
      </c>
      <c r="W3615" s="119">
        <f t="shared" si="281"/>
        <v>0</v>
      </c>
      <c r="X3615" s="106">
        <f t="shared" si="284"/>
        <v>0</v>
      </c>
    </row>
    <row r="3616" spans="1:24" ht="14">
      <c r="A3616" s="198"/>
      <c r="D3616" s="1"/>
      <c r="E3616" s="1"/>
      <c r="F3616" s="187"/>
      <c r="G3616" s="187"/>
      <c r="H3616" s="80" t="str">
        <f>IF(ISERROR(IF(ISERROR(VLOOKUP((LEFT(D3616,2)),'Fed. Agency Identifier Table'!A$2:C$63,3,FALSE)),(VLOOKUP((LEFT(D3616,1)),'Fed. Agency Identifier Table'!A$2:C$63,3,FALSE)),(VLOOKUP((LEFT(D3616,2)),'Fed. Agency Identifier Table'!A$2:C$63,3,FALSE)))),"",(IF(ISERROR(VLOOKUP((LEFT(D3616,2)),'Fed. Agency Identifier Table'!A$2:C$63,3,FALSE)),(VLOOKUP((LEFT(D3616,1)),'Fed. Agency Identifier Table'!A$2:C$63,3,FALSE)),(VLOOKUP((LEFT(D3616,2)),'Fed. Agency Identifier Table'!A$2:C$63,3,FALSE)))))</f>
        <v/>
      </c>
      <c r="I3616" s="150" t="str">
        <f>IF(ISNUMBER(SEARCH("*.unk*",D3616)),"Other Federal Awards",IF(ISERROR(VLOOKUP(D3616,'CFDA Program Titles Table'!A$2:C$2607,3,FALSE)),"",VLOOKUP(D3616,'CFDA Program Titles Table'!A$2:C$2607,3,FALSE)))</f>
        <v/>
      </c>
      <c r="J3616" s="70"/>
      <c r="K3616" s="70"/>
      <c r="L3616" s="2"/>
      <c r="M3616" s="10"/>
      <c r="N3616" s="10"/>
      <c r="S3616" s="106" t="str">
        <f>IFERROR(IF(J3616="Y", "Research And Development Programs Cluster:", VLOOKUP(D3616,'Cluster Info'!$A$2:$B$113,2,FALSE)), "Non Cluster:")</f>
        <v>Non Cluster:</v>
      </c>
      <c r="T3616" s="106">
        <f t="shared" si="280"/>
        <v>0</v>
      </c>
      <c r="U3616" s="106">
        <f t="shared" si="282"/>
        <v>0</v>
      </c>
      <c r="V3616" s="106">
        <f t="shared" si="283"/>
        <v>0</v>
      </c>
      <c r="W3616" s="119">
        <f t="shared" si="281"/>
        <v>0</v>
      </c>
      <c r="X3616" s="106">
        <f t="shared" si="284"/>
        <v>0</v>
      </c>
    </row>
    <row r="3617" spans="1:24" ht="14">
      <c r="A3617" s="198"/>
      <c r="D3617" s="1"/>
      <c r="E3617" s="1"/>
      <c r="F3617" s="187"/>
      <c r="G3617" s="187"/>
      <c r="H3617" s="80" t="str">
        <f>IF(ISERROR(IF(ISERROR(VLOOKUP((LEFT(D3617,2)),'Fed. Agency Identifier Table'!A$2:C$63,3,FALSE)),(VLOOKUP((LEFT(D3617,1)),'Fed. Agency Identifier Table'!A$2:C$63,3,FALSE)),(VLOOKUP((LEFT(D3617,2)),'Fed. Agency Identifier Table'!A$2:C$63,3,FALSE)))),"",(IF(ISERROR(VLOOKUP((LEFT(D3617,2)),'Fed. Agency Identifier Table'!A$2:C$63,3,FALSE)),(VLOOKUP((LEFT(D3617,1)),'Fed. Agency Identifier Table'!A$2:C$63,3,FALSE)),(VLOOKUP((LEFT(D3617,2)),'Fed. Agency Identifier Table'!A$2:C$63,3,FALSE)))))</f>
        <v/>
      </c>
      <c r="I3617" s="150" t="str">
        <f>IF(ISNUMBER(SEARCH("*.unk*",D3617)),"Other Federal Awards",IF(ISERROR(VLOOKUP(D3617,'CFDA Program Titles Table'!A$2:C$2607,3,FALSE)),"",VLOOKUP(D3617,'CFDA Program Titles Table'!A$2:C$2607,3,FALSE)))</f>
        <v/>
      </c>
      <c r="J3617" s="70"/>
      <c r="K3617" s="70"/>
      <c r="L3617" s="2"/>
      <c r="M3617" s="10"/>
      <c r="N3617" s="10"/>
      <c r="S3617" s="106" t="str">
        <f>IFERROR(IF(J3617="Y", "Research And Development Programs Cluster:", VLOOKUP(D3617,'Cluster Info'!$A$2:$B$113,2,FALSE)), "Non Cluster:")</f>
        <v>Non Cluster:</v>
      </c>
      <c r="T3617" s="106">
        <f t="shared" si="280"/>
        <v>0</v>
      </c>
      <c r="U3617" s="106">
        <f t="shared" si="282"/>
        <v>0</v>
      </c>
      <c r="V3617" s="106">
        <f t="shared" si="283"/>
        <v>0</v>
      </c>
      <c r="W3617" s="119">
        <f t="shared" si="281"/>
        <v>0</v>
      </c>
      <c r="X3617" s="106">
        <f t="shared" si="284"/>
        <v>0</v>
      </c>
    </row>
    <row r="3618" spans="1:24" ht="14">
      <c r="A3618" s="198"/>
      <c r="D3618" s="1"/>
      <c r="E3618" s="1"/>
      <c r="F3618" s="187"/>
      <c r="G3618" s="187"/>
      <c r="H3618" s="80" t="str">
        <f>IF(ISERROR(IF(ISERROR(VLOOKUP((LEFT(D3618,2)),'Fed. Agency Identifier Table'!A$2:C$63,3,FALSE)),(VLOOKUP((LEFT(D3618,1)),'Fed. Agency Identifier Table'!A$2:C$63,3,FALSE)),(VLOOKUP((LEFT(D3618,2)),'Fed. Agency Identifier Table'!A$2:C$63,3,FALSE)))),"",(IF(ISERROR(VLOOKUP((LEFT(D3618,2)),'Fed. Agency Identifier Table'!A$2:C$63,3,FALSE)),(VLOOKUP((LEFT(D3618,1)),'Fed. Agency Identifier Table'!A$2:C$63,3,FALSE)),(VLOOKUP((LEFT(D3618,2)),'Fed. Agency Identifier Table'!A$2:C$63,3,FALSE)))))</f>
        <v/>
      </c>
      <c r="I3618" s="150" t="str">
        <f>IF(ISNUMBER(SEARCH("*.unk*",D3618)),"Other Federal Awards",IF(ISERROR(VLOOKUP(D3618,'CFDA Program Titles Table'!A$2:C$2607,3,FALSE)),"",VLOOKUP(D3618,'CFDA Program Titles Table'!A$2:C$2607,3,FALSE)))</f>
        <v/>
      </c>
      <c r="J3618" s="70"/>
      <c r="K3618" s="70"/>
      <c r="L3618" s="2"/>
      <c r="M3618" s="10"/>
      <c r="N3618" s="10"/>
      <c r="S3618" s="106" t="str">
        <f>IFERROR(IF(J3618="Y", "Research And Development Programs Cluster:", VLOOKUP(D3618,'Cluster Info'!$A$2:$B$113,2,FALSE)), "Non Cluster:")</f>
        <v>Non Cluster:</v>
      </c>
      <c r="T3618" s="106">
        <f t="shared" si="280"/>
        <v>0</v>
      </c>
      <c r="U3618" s="106">
        <f t="shared" si="282"/>
        <v>0</v>
      </c>
      <c r="V3618" s="106">
        <f t="shared" si="283"/>
        <v>0</v>
      </c>
      <c r="W3618" s="119">
        <f t="shared" si="281"/>
        <v>0</v>
      </c>
      <c r="X3618" s="106">
        <f t="shared" si="284"/>
        <v>0</v>
      </c>
    </row>
    <row r="3619" spans="1:24" ht="14">
      <c r="A3619" s="198"/>
      <c r="D3619" s="1"/>
      <c r="E3619" s="1"/>
      <c r="F3619" s="187"/>
      <c r="G3619" s="187"/>
      <c r="H3619" s="80" t="str">
        <f>IF(ISERROR(IF(ISERROR(VLOOKUP((LEFT(D3619,2)),'Fed. Agency Identifier Table'!A$2:C$63,3,FALSE)),(VLOOKUP((LEFT(D3619,1)),'Fed. Agency Identifier Table'!A$2:C$63,3,FALSE)),(VLOOKUP((LEFT(D3619,2)),'Fed. Agency Identifier Table'!A$2:C$63,3,FALSE)))),"",(IF(ISERROR(VLOOKUP((LEFT(D3619,2)),'Fed. Agency Identifier Table'!A$2:C$63,3,FALSE)),(VLOOKUP((LEFT(D3619,1)),'Fed. Agency Identifier Table'!A$2:C$63,3,FALSE)),(VLOOKUP((LEFT(D3619,2)),'Fed. Agency Identifier Table'!A$2:C$63,3,FALSE)))))</f>
        <v/>
      </c>
      <c r="I3619" s="150" t="str">
        <f>IF(ISNUMBER(SEARCH("*.unk*",D3619)),"Other Federal Awards",IF(ISERROR(VLOOKUP(D3619,'CFDA Program Titles Table'!A$2:C$2607,3,FALSE)),"",VLOOKUP(D3619,'CFDA Program Titles Table'!A$2:C$2607,3,FALSE)))</f>
        <v/>
      </c>
      <c r="J3619" s="70"/>
      <c r="K3619" s="70"/>
      <c r="L3619" s="2"/>
      <c r="M3619" s="10"/>
      <c r="N3619" s="10"/>
      <c r="S3619" s="106" t="str">
        <f>IFERROR(IF(J3619="Y", "Research And Development Programs Cluster:", VLOOKUP(D3619,'Cluster Info'!$A$2:$B$113,2,FALSE)), "Non Cluster:")</f>
        <v>Non Cluster:</v>
      </c>
      <c r="T3619" s="106">
        <f t="shared" si="280"/>
        <v>0</v>
      </c>
      <c r="U3619" s="106">
        <f t="shared" si="282"/>
        <v>0</v>
      </c>
      <c r="V3619" s="106">
        <f t="shared" si="283"/>
        <v>0</v>
      </c>
      <c r="W3619" s="119">
        <f t="shared" si="281"/>
        <v>0</v>
      </c>
      <c r="X3619" s="106">
        <f t="shared" si="284"/>
        <v>0</v>
      </c>
    </row>
    <row r="3620" spans="1:24" ht="14">
      <c r="A3620" s="198"/>
      <c r="D3620" s="1"/>
      <c r="E3620" s="1"/>
      <c r="F3620" s="187"/>
      <c r="G3620" s="187"/>
      <c r="H3620" s="80" t="str">
        <f>IF(ISERROR(IF(ISERROR(VLOOKUP((LEFT(D3620,2)),'Fed. Agency Identifier Table'!A$2:C$63,3,FALSE)),(VLOOKUP((LEFT(D3620,1)),'Fed. Agency Identifier Table'!A$2:C$63,3,FALSE)),(VLOOKUP((LEFT(D3620,2)),'Fed. Agency Identifier Table'!A$2:C$63,3,FALSE)))),"",(IF(ISERROR(VLOOKUP((LEFT(D3620,2)),'Fed. Agency Identifier Table'!A$2:C$63,3,FALSE)),(VLOOKUP((LEFT(D3620,1)),'Fed. Agency Identifier Table'!A$2:C$63,3,FALSE)),(VLOOKUP((LEFT(D3620,2)),'Fed. Agency Identifier Table'!A$2:C$63,3,FALSE)))))</f>
        <v/>
      </c>
      <c r="I3620" s="150" t="str">
        <f>IF(ISNUMBER(SEARCH("*.unk*",D3620)),"Other Federal Awards",IF(ISERROR(VLOOKUP(D3620,'CFDA Program Titles Table'!A$2:C$2607,3,FALSE)),"",VLOOKUP(D3620,'CFDA Program Titles Table'!A$2:C$2607,3,FALSE)))</f>
        <v/>
      </c>
      <c r="J3620" s="70"/>
      <c r="K3620" s="70"/>
      <c r="L3620" s="2"/>
      <c r="M3620" s="10"/>
      <c r="N3620" s="10"/>
      <c r="S3620" s="106" t="str">
        <f>IFERROR(IF(J3620="Y", "Research And Development Programs Cluster:", VLOOKUP(D3620,'Cluster Info'!$A$2:$B$113,2,FALSE)), "Non Cluster:")</f>
        <v>Non Cluster:</v>
      </c>
      <c r="T3620" s="106">
        <f t="shared" si="280"/>
        <v>0</v>
      </c>
      <c r="U3620" s="106">
        <f t="shared" si="282"/>
        <v>0</v>
      </c>
      <c r="V3620" s="106">
        <f t="shared" si="283"/>
        <v>0</v>
      </c>
      <c r="W3620" s="119">
        <f t="shared" si="281"/>
        <v>0</v>
      </c>
      <c r="X3620" s="106">
        <f t="shared" si="284"/>
        <v>0</v>
      </c>
    </row>
    <row r="3621" spans="1:24" ht="14">
      <c r="A3621" s="198"/>
      <c r="D3621" s="1"/>
      <c r="E3621" s="1"/>
      <c r="F3621" s="187"/>
      <c r="G3621" s="187"/>
      <c r="H3621" s="80" t="str">
        <f>IF(ISERROR(IF(ISERROR(VLOOKUP((LEFT(D3621,2)),'Fed. Agency Identifier Table'!A$2:C$63,3,FALSE)),(VLOOKUP((LEFT(D3621,1)),'Fed. Agency Identifier Table'!A$2:C$63,3,FALSE)),(VLOOKUP((LEFT(D3621,2)),'Fed. Agency Identifier Table'!A$2:C$63,3,FALSE)))),"",(IF(ISERROR(VLOOKUP((LEFT(D3621,2)),'Fed. Agency Identifier Table'!A$2:C$63,3,FALSE)),(VLOOKUP((LEFT(D3621,1)),'Fed. Agency Identifier Table'!A$2:C$63,3,FALSE)),(VLOOKUP((LEFT(D3621,2)),'Fed. Agency Identifier Table'!A$2:C$63,3,FALSE)))))</f>
        <v/>
      </c>
      <c r="I3621" s="150" t="str">
        <f>IF(ISNUMBER(SEARCH("*.unk*",D3621)),"Other Federal Awards",IF(ISERROR(VLOOKUP(D3621,'CFDA Program Titles Table'!A$2:C$2607,3,FALSE)),"",VLOOKUP(D3621,'CFDA Program Titles Table'!A$2:C$2607,3,FALSE)))</f>
        <v/>
      </c>
      <c r="J3621" s="70"/>
      <c r="K3621" s="70"/>
      <c r="L3621" s="2"/>
      <c r="M3621" s="10"/>
      <c r="N3621" s="10"/>
      <c r="S3621" s="106" t="str">
        <f>IFERROR(IF(J3621="Y", "Research And Development Programs Cluster:", VLOOKUP(D3621,'Cluster Info'!$A$2:$B$113,2,FALSE)), "Non Cluster:")</f>
        <v>Non Cluster:</v>
      </c>
      <c r="T3621" s="106">
        <f t="shared" si="280"/>
        <v>0</v>
      </c>
      <c r="U3621" s="106">
        <f t="shared" si="282"/>
        <v>0</v>
      </c>
      <c r="V3621" s="106">
        <f t="shared" si="283"/>
        <v>0</v>
      </c>
      <c r="W3621" s="119">
        <f t="shared" si="281"/>
        <v>0</v>
      </c>
      <c r="X3621" s="106">
        <f t="shared" si="284"/>
        <v>0</v>
      </c>
    </row>
    <row r="3622" spans="1:24" ht="14">
      <c r="A3622" s="198"/>
      <c r="D3622" s="1"/>
      <c r="E3622" s="1"/>
      <c r="F3622" s="187"/>
      <c r="G3622" s="187"/>
      <c r="H3622" s="80" t="str">
        <f>IF(ISERROR(IF(ISERROR(VLOOKUP((LEFT(D3622,2)),'Fed. Agency Identifier Table'!A$2:C$63,3,FALSE)),(VLOOKUP((LEFT(D3622,1)),'Fed. Agency Identifier Table'!A$2:C$63,3,FALSE)),(VLOOKUP((LEFT(D3622,2)),'Fed. Agency Identifier Table'!A$2:C$63,3,FALSE)))),"",(IF(ISERROR(VLOOKUP((LEFT(D3622,2)),'Fed. Agency Identifier Table'!A$2:C$63,3,FALSE)),(VLOOKUP((LEFT(D3622,1)),'Fed. Agency Identifier Table'!A$2:C$63,3,FALSE)),(VLOOKUP((LEFT(D3622,2)),'Fed. Agency Identifier Table'!A$2:C$63,3,FALSE)))))</f>
        <v/>
      </c>
      <c r="I3622" s="150" t="str">
        <f>IF(ISNUMBER(SEARCH("*.unk*",D3622)),"Other Federal Awards",IF(ISERROR(VLOOKUP(D3622,'CFDA Program Titles Table'!A$2:C$2607,3,FALSE)),"",VLOOKUP(D3622,'CFDA Program Titles Table'!A$2:C$2607,3,FALSE)))</f>
        <v/>
      </c>
      <c r="J3622" s="70"/>
      <c r="K3622" s="70"/>
      <c r="L3622" s="2"/>
      <c r="M3622" s="10"/>
      <c r="N3622" s="10"/>
      <c r="S3622" s="106" t="str">
        <f>IFERROR(IF(J3622="Y", "Research And Development Programs Cluster:", VLOOKUP(D3622,'Cluster Info'!$A$2:$B$113,2,FALSE)), "Non Cluster:")</f>
        <v>Non Cluster:</v>
      </c>
      <c r="T3622" s="106">
        <f t="shared" si="280"/>
        <v>0</v>
      </c>
      <c r="U3622" s="106">
        <f t="shared" si="282"/>
        <v>0</v>
      </c>
      <c r="V3622" s="106">
        <f t="shared" si="283"/>
        <v>0</v>
      </c>
      <c r="W3622" s="119">
        <f t="shared" si="281"/>
        <v>0</v>
      </c>
      <c r="X3622" s="106">
        <f t="shared" si="284"/>
        <v>0</v>
      </c>
    </row>
    <row r="3623" spans="1:24" ht="14">
      <c r="A3623" s="198"/>
      <c r="D3623" s="1"/>
      <c r="E3623" s="1"/>
      <c r="F3623" s="187"/>
      <c r="G3623" s="187"/>
      <c r="H3623" s="80" t="str">
        <f>IF(ISERROR(IF(ISERROR(VLOOKUP((LEFT(D3623,2)),'Fed. Agency Identifier Table'!A$2:C$63,3,FALSE)),(VLOOKUP((LEFT(D3623,1)),'Fed. Agency Identifier Table'!A$2:C$63,3,FALSE)),(VLOOKUP((LEFT(D3623,2)),'Fed. Agency Identifier Table'!A$2:C$63,3,FALSE)))),"",(IF(ISERROR(VLOOKUP((LEFT(D3623,2)),'Fed. Agency Identifier Table'!A$2:C$63,3,FALSE)),(VLOOKUP((LEFT(D3623,1)),'Fed. Agency Identifier Table'!A$2:C$63,3,FALSE)),(VLOOKUP((LEFT(D3623,2)),'Fed. Agency Identifier Table'!A$2:C$63,3,FALSE)))))</f>
        <v/>
      </c>
      <c r="I3623" s="150" t="str">
        <f>IF(ISNUMBER(SEARCH("*.unk*",D3623)),"Other Federal Awards",IF(ISERROR(VLOOKUP(D3623,'CFDA Program Titles Table'!A$2:C$2607,3,FALSE)),"",VLOOKUP(D3623,'CFDA Program Titles Table'!A$2:C$2607,3,FALSE)))</f>
        <v/>
      </c>
      <c r="J3623" s="70"/>
      <c r="K3623" s="70"/>
      <c r="L3623" s="2"/>
      <c r="M3623" s="10"/>
      <c r="N3623" s="10"/>
      <c r="S3623" s="106" t="str">
        <f>IFERROR(IF(J3623="Y", "Research And Development Programs Cluster:", VLOOKUP(D3623,'Cluster Info'!$A$2:$B$113,2,FALSE)), "Non Cluster:")</f>
        <v>Non Cluster:</v>
      </c>
      <c r="T3623" s="106">
        <f t="shared" si="280"/>
        <v>0</v>
      </c>
      <c r="U3623" s="106">
        <f t="shared" si="282"/>
        <v>0</v>
      </c>
      <c r="V3623" s="106">
        <f t="shared" si="283"/>
        <v>0</v>
      </c>
      <c r="W3623" s="119">
        <f t="shared" si="281"/>
        <v>0</v>
      </c>
      <c r="X3623" s="106">
        <f t="shared" si="284"/>
        <v>0</v>
      </c>
    </row>
    <row r="3624" spans="1:24" ht="14">
      <c r="A3624" s="198"/>
      <c r="D3624" s="1"/>
      <c r="E3624" s="1"/>
      <c r="F3624" s="187"/>
      <c r="G3624" s="187"/>
      <c r="H3624" s="80" t="str">
        <f>IF(ISERROR(IF(ISERROR(VLOOKUP((LEFT(D3624,2)),'Fed. Agency Identifier Table'!A$2:C$63,3,FALSE)),(VLOOKUP((LEFT(D3624,1)),'Fed. Agency Identifier Table'!A$2:C$63,3,FALSE)),(VLOOKUP((LEFT(D3624,2)),'Fed. Agency Identifier Table'!A$2:C$63,3,FALSE)))),"",(IF(ISERROR(VLOOKUP((LEFT(D3624,2)),'Fed. Agency Identifier Table'!A$2:C$63,3,FALSE)),(VLOOKUP((LEFT(D3624,1)),'Fed. Agency Identifier Table'!A$2:C$63,3,FALSE)),(VLOOKUP((LEFT(D3624,2)),'Fed. Agency Identifier Table'!A$2:C$63,3,FALSE)))))</f>
        <v/>
      </c>
      <c r="I3624" s="150" t="str">
        <f>IF(ISNUMBER(SEARCH("*.unk*",D3624)),"Other Federal Awards",IF(ISERROR(VLOOKUP(D3624,'CFDA Program Titles Table'!A$2:C$2607,3,FALSE)),"",VLOOKUP(D3624,'CFDA Program Titles Table'!A$2:C$2607,3,FALSE)))</f>
        <v/>
      </c>
      <c r="J3624" s="70"/>
      <c r="K3624" s="70"/>
      <c r="L3624" s="2"/>
      <c r="M3624" s="10"/>
      <c r="N3624" s="10"/>
      <c r="S3624" s="106" t="str">
        <f>IFERROR(IF(J3624="Y", "Research And Development Programs Cluster:", VLOOKUP(D3624,'Cluster Info'!$A$2:$B$113,2,FALSE)), "Non Cluster:")</f>
        <v>Non Cluster:</v>
      </c>
      <c r="T3624" s="106">
        <f t="shared" si="280"/>
        <v>0</v>
      </c>
      <c r="U3624" s="106">
        <f t="shared" si="282"/>
        <v>0</v>
      </c>
      <c r="V3624" s="106">
        <f t="shared" si="283"/>
        <v>0</v>
      </c>
      <c r="W3624" s="119">
        <f t="shared" si="281"/>
        <v>0</v>
      </c>
      <c r="X3624" s="106">
        <f t="shared" si="284"/>
        <v>0</v>
      </c>
    </row>
    <row r="3625" spans="1:24" ht="14">
      <c r="A3625" s="198"/>
      <c r="D3625" s="1"/>
      <c r="E3625" s="1"/>
      <c r="F3625" s="187"/>
      <c r="G3625" s="187"/>
      <c r="H3625" s="80" t="str">
        <f>IF(ISERROR(IF(ISERROR(VLOOKUP((LEFT(D3625,2)),'Fed. Agency Identifier Table'!A$2:C$63,3,FALSE)),(VLOOKUP((LEFT(D3625,1)),'Fed. Agency Identifier Table'!A$2:C$63,3,FALSE)),(VLOOKUP((LEFT(D3625,2)),'Fed. Agency Identifier Table'!A$2:C$63,3,FALSE)))),"",(IF(ISERROR(VLOOKUP((LEFT(D3625,2)),'Fed. Agency Identifier Table'!A$2:C$63,3,FALSE)),(VLOOKUP((LEFT(D3625,1)),'Fed. Agency Identifier Table'!A$2:C$63,3,FALSE)),(VLOOKUP((LEFT(D3625,2)),'Fed. Agency Identifier Table'!A$2:C$63,3,FALSE)))))</f>
        <v/>
      </c>
      <c r="I3625" s="150" t="str">
        <f>IF(ISNUMBER(SEARCH("*.unk*",D3625)),"Other Federal Awards",IF(ISERROR(VLOOKUP(D3625,'CFDA Program Titles Table'!A$2:C$2607,3,FALSE)),"",VLOOKUP(D3625,'CFDA Program Titles Table'!A$2:C$2607,3,FALSE)))</f>
        <v/>
      </c>
      <c r="J3625" s="70"/>
      <c r="K3625" s="70"/>
      <c r="L3625" s="2"/>
      <c r="M3625" s="10"/>
      <c r="N3625" s="10"/>
      <c r="S3625" s="106" t="str">
        <f>IFERROR(IF(J3625="Y", "Research And Development Programs Cluster:", VLOOKUP(D3625,'Cluster Info'!$A$2:$B$113,2,FALSE)), "Non Cluster:")</f>
        <v>Non Cluster:</v>
      </c>
      <c r="T3625" s="106">
        <f t="shared" si="280"/>
        <v>0</v>
      </c>
      <c r="U3625" s="106">
        <f t="shared" si="282"/>
        <v>0</v>
      </c>
      <c r="V3625" s="106">
        <f t="shared" si="283"/>
        <v>0</v>
      </c>
      <c r="W3625" s="119">
        <f t="shared" si="281"/>
        <v>0</v>
      </c>
      <c r="X3625" s="106">
        <f t="shared" si="284"/>
        <v>0</v>
      </c>
    </row>
    <row r="3626" spans="1:24" ht="14">
      <c r="A3626" s="198"/>
      <c r="D3626" s="1"/>
      <c r="E3626" s="1"/>
      <c r="F3626" s="187"/>
      <c r="G3626" s="187"/>
      <c r="H3626" s="80" t="str">
        <f>IF(ISERROR(IF(ISERROR(VLOOKUP((LEFT(D3626,2)),'Fed. Agency Identifier Table'!A$2:C$63,3,FALSE)),(VLOOKUP((LEFT(D3626,1)),'Fed. Agency Identifier Table'!A$2:C$63,3,FALSE)),(VLOOKUP((LEFT(D3626,2)),'Fed. Agency Identifier Table'!A$2:C$63,3,FALSE)))),"",(IF(ISERROR(VLOOKUP((LEFT(D3626,2)),'Fed. Agency Identifier Table'!A$2:C$63,3,FALSE)),(VLOOKUP((LEFT(D3626,1)),'Fed. Agency Identifier Table'!A$2:C$63,3,FALSE)),(VLOOKUP((LEFT(D3626,2)),'Fed. Agency Identifier Table'!A$2:C$63,3,FALSE)))))</f>
        <v/>
      </c>
      <c r="I3626" s="150" t="str">
        <f>IF(ISNUMBER(SEARCH("*.unk*",D3626)),"Other Federal Awards",IF(ISERROR(VLOOKUP(D3626,'CFDA Program Titles Table'!A$2:C$2607,3,FALSE)),"",VLOOKUP(D3626,'CFDA Program Titles Table'!A$2:C$2607,3,FALSE)))</f>
        <v/>
      </c>
      <c r="J3626" s="70"/>
      <c r="K3626" s="70"/>
      <c r="L3626" s="2"/>
      <c r="M3626" s="10"/>
      <c r="N3626" s="10"/>
      <c r="S3626" s="106" t="str">
        <f>IFERROR(IF(J3626="Y", "Research And Development Programs Cluster:", VLOOKUP(D3626,'Cluster Info'!$A$2:$B$113,2,FALSE)), "Non Cluster:")</f>
        <v>Non Cluster:</v>
      </c>
      <c r="T3626" s="106">
        <f t="shared" si="280"/>
        <v>0</v>
      </c>
      <c r="U3626" s="106">
        <f t="shared" si="282"/>
        <v>0</v>
      </c>
      <c r="V3626" s="106">
        <f t="shared" si="283"/>
        <v>0</v>
      </c>
      <c r="W3626" s="119">
        <f t="shared" si="281"/>
        <v>0</v>
      </c>
      <c r="X3626" s="106">
        <f t="shared" si="284"/>
        <v>0</v>
      </c>
    </row>
    <row r="3627" spans="1:24" ht="14">
      <c r="A3627" s="198"/>
      <c r="D3627" s="1"/>
      <c r="E3627" s="1"/>
      <c r="F3627" s="187"/>
      <c r="G3627" s="187"/>
      <c r="H3627" s="80" t="str">
        <f>IF(ISERROR(IF(ISERROR(VLOOKUP((LEFT(D3627,2)),'Fed. Agency Identifier Table'!A$2:C$63,3,FALSE)),(VLOOKUP((LEFT(D3627,1)),'Fed. Agency Identifier Table'!A$2:C$63,3,FALSE)),(VLOOKUP((LEFT(D3627,2)),'Fed. Agency Identifier Table'!A$2:C$63,3,FALSE)))),"",(IF(ISERROR(VLOOKUP((LEFT(D3627,2)),'Fed. Agency Identifier Table'!A$2:C$63,3,FALSE)),(VLOOKUP((LEFT(D3627,1)),'Fed. Agency Identifier Table'!A$2:C$63,3,FALSE)),(VLOOKUP((LEFT(D3627,2)),'Fed. Agency Identifier Table'!A$2:C$63,3,FALSE)))))</f>
        <v/>
      </c>
      <c r="I3627" s="150" t="str">
        <f>IF(ISNUMBER(SEARCH("*.unk*",D3627)),"Other Federal Awards",IF(ISERROR(VLOOKUP(D3627,'CFDA Program Titles Table'!A$2:C$2607,3,FALSE)),"",VLOOKUP(D3627,'CFDA Program Titles Table'!A$2:C$2607,3,FALSE)))</f>
        <v/>
      </c>
      <c r="J3627" s="70"/>
      <c r="K3627" s="70"/>
      <c r="L3627" s="2"/>
      <c r="M3627" s="10"/>
      <c r="N3627" s="10"/>
      <c r="S3627" s="106" t="str">
        <f>IFERROR(IF(J3627="Y", "Research And Development Programs Cluster:", VLOOKUP(D3627,'Cluster Info'!$A$2:$B$113,2,FALSE)), "Non Cluster:")</f>
        <v>Non Cluster:</v>
      </c>
      <c r="T3627" s="106">
        <f t="shared" si="280"/>
        <v>0</v>
      </c>
      <c r="U3627" s="106">
        <f t="shared" si="282"/>
        <v>0</v>
      </c>
      <c r="V3627" s="106">
        <f t="shared" si="283"/>
        <v>0</v>
      </c>
      <c r="W3627" s="119">
        <f t="shared" si="281"/>
        <v>0</v>
      </c>
      <c r="X3627" s="106">
        <f t="shared" si="284"/>
        <v>0</v>
      </c>
    </row>
    <row r="3628" spans="1:24" ht="14">
      <c r="A3628" s="198"/>
      <c r="D3628" s="1"/>
      <c r="E3628" s="1"/>
      <c r="F3628" s="187"/>
      <c r="G3628" s="187"/>
      <c r="H3628" s="80" t="str">
        <f>IF(ISERROR(IF(ISERROR(VLOOKUP((LEFT(D3628,2)),'Fed. Agency Identifier Table'!A$2:C$63,3,FALSE)),(VLOOKUP((LEFT(D3628,1)),'Fed. Agency Identifier Table'!A$2:C$63,3,FALSE)),(VLOOKUP((LEFT(D3628,2)),'Fed. Agency Identifier Table'!A$2:C$63,3,FALSE)))),"",(IF(ISERROR(VLOOKUP((LEFT(D3628,2)),'Fed. Agency Identifier Table'!A$2:C$63,3,FALSE)),(VLOOKUP((LEFT(D3628,1)),'Fed. Agency Identifier Table'!A$2:C$63,3,FALSE)),(VLOOKUP((LEFT(D3628,2)),'Fed. Agency Identifier Table'!A$2:C$63,3,FALSE)))))</f>
        <v/>
      </c>
      <c r="I3628" s="150" t="str">
        <f>IF(ISNUMBER(SEARCH("*.unk*",D3628)),"Other Federal Awards",IF(ISERROR(VLOOKUP(D3628,'CFDA Program Titles Table'!A$2:C$2607,3,FALSE)),"",VLOOKUP(D3628,'CFDA Program Titles Table'!A$2:C$2607,3,FALSE)))</f>
        <v/>
      </c>
      <c r="J3628" s="70"/>
      <c r="K3628" s="70"/>
      <c r="L3628" s="2"/>
      <c r="M3628" s="10"/>
      <c r="N3628" s="10"/>
      <c r="S3628" s="106" t="str">
        <f>IFERROR(IF(J3628="Y", "Research And Development Programs Cluster:", VLOOKUP(D3628,'Cluster Info'!$A$2:$B$113,2,FALSE)), "Non Cluster:")</f>
        <v>Non Cluster:</v>
      </c>
      <c r="T3628" s="106">
        <f t="shared" si="280"/>
        <v>0</v>
      </c>
      <c r="U3628" s="106">
        <f t="shared" si="282"/>
        <v>0</v>
      </c>
      <c r="V3628" s="106">
        <f t="shared" si="283"/>
        <v>0</v>
      </c>
      <c r="W3628" s="119">
        <f t="shared" si="281"/>
        <v>0</v>
      </c>
      <c r="X3628" s="106">
        <f t="shared" si="284"/>
        <v>0</v>
      </c>
    </row>
    <row r="3629" spans="1:24" ht="14">
      <c r="A3629" s="198"/>
      <c r="D3629" s="1"/>
      <c r="E3629" s="1"/>
      <c r="F3629" s="187"/>
      <c r="G3629" s="187"/>
      <c r="H3629" s="80" t="str">
        <f>IF(ISERROR(IF(ISERROR(VLOOKUP((LEFT(D3629,2)),'Fed. Agency Identifier Table'!A$2:C$63,3,FALSE)),(VLOOKUP((LEFT(D3629,1)),'Fed. Agency Identifier Table'!A$2:C$63,3,FALSE)),(VLOOKUP((LEFT(D3629,2)),'Fed. Agency Identifier Table'!A$2:C$63,3,FALSE)))),"",(IF(ISERROR(VLOOKUP((LEFT(D3629,2)),'Fed. Agency Identifier Table'!A$2:C$63,3,FALSE)),(VLOOKUP((LEFT(D3629,1)),'Fed. Agency Identifier Table'!A$2:C$63,3,FALSE)),(VLOOKUP((LEFT(D3629,2)),'Fed. Agency Identifier Table'!A$2:C$63,3,FALSE)))))</f>
        <v/>
      </c>
      <c r="I3629" s="150" t="str">
        <f>IF(ISNUMBER(SEARCH("*.unk*",D3629)),"Other Federal Awards",IF(ISERROR(VLOOKUP(D3629,'CFDA Program Titles Table'!A$2:C$2607,3,FALSE)),"",VLOOKUP(D3629,'CFDA Program Titles Table'!A$2:C$2607,3,FALSE)))</f>
        <v/>
      </c>
      <c r="J3629" s="70"/>
      <c r="K3629" s="70"/>
      <c r="L3629" s="2"/>
      <c r="M3629" s="10"/>
      <c r="N3629" s="10"/>
      <c r="S3629" s="106" t="str">
        <f>IFERROR(IF(J3629="Y", "Research And Development Programs Cluster:", VLOOKUP(D3629,'Cluster Info'!$A$2:$B$113,2,FALSE)), "Non Cluster:")</f>
        <v>Non Cluster:</v>
      </c>
      <c r="T3629" s="106">
        <f t="shared" si="280"/>
        <v>0</v>
      </c>
      <c r="U3629" s="106">
        <f t="shared" si="282"/>
        <v>0</v>
      </c>
      <c r="V3629" s="106">
        <f t="shared" si="283"/>
        <v>0</v>
      </c>
      <c r="W3629" s="119">
        <f t="shared" si="281"/>
        <v>0</v>
      </c>
      <c r="X3629" s="106">
        <f t="shared" si="284"/>
        <v>0</v>
      </c>
    </row>
    <row r="3630" spans="1:24" ht="14">
      <c r="A3630" s="198"/>
      <c r="D3630" s="1"/>
      <c r="E3630" s="1"/>
      <c r="F3630" s="187"/>
      <c r="G3630" s="187"/>
      <c r="H3630" s="80" t="str">
        <f>IF(ISERROR(IF(ISERROR(VLOOKUP((LEFT(D3630,2)),'Fed. Agency Identifier Table'!A$2:C$63,3,FALSE)),(VLOOKUP((LEFT(D3630,1)),'Fed. Agency Identifier Table'!A$2:C$63,3,FALSE)),(VLOOKUP((LEFT(D3630,2)),'Fed. Agency Identifier Table'!A$2:C$63,3,FALSE)))),"",(IF(ISERROR(VLOOKUP((LEFT(D3630,2)),'Fed. Agency Identifier Table'!A$2:C$63,3,FALSE)),(VLOOKUP((LEFT(D3630,1)),'Fed. Agency Identifier Table'!A$2:C$63,3,FALSE)),(VLOOKUP((LEFT(D3630,2)),'Fed. Agency Identifier Table'!A$2:C$63,3,FALSE)))))</f>
        <v/>
      </c>
      <c r="I3630" s="150" t="str">
        <f>IF(ISNUMBER(SEARCH("*.unk*",D3630)),"Other Federal Awards",IF(ISERROR(VLOOKUP(D3630,'CFDA Program Titles Table'!A$2:C$2607,3,FALSE)),"",VLOOKUP(D3630,'CFDA Program Titles Table'!A$2:C$2607,3,FALSE)))</f>
        <v/>
      </c>
      <c r="J3630" s="70"/>
      <c r="K3630" s="70"/>
      <c r="L3630" s="2"/>
      <c r="M3630" s="10"/>
      <c r="N3630" s="10"/>
      <c r="S3630" s="106" t="str">
        <f>IFERROR(IF(J3630="Y", "Research And Development Programs Cluster:", VLOOKUP(D3630,'Cluster Info'!$A$2:$B$113,2,FALSE)), "Non Cluster:")</f>
        <v>Non Cluster:</v>
      </c>
      <c r="T3630" s="106">
        <f t="shared" si="280"/>
        <v>0</v>
      </c>
      <c r="U3630" s="106">
        <f t="shared" si="282"/>
        <v>0</v>
      </c>
      <c r="V3630" s="106">
        <f t="shared" si="283"/>
        <v>0</v>
      </c>
      <c r="W3630" s="119">
        <f t="shared" si="281"/>
        <v>0</v>
      </c>
      <c r="X3630" s="106">
        <f t="shared" si="284"/>
        <v>0</v>
      </c>
    </row>
    <row r="3631" spans="1:24" ht="14">
      <c r="A3631" s="198"/>
      <c r="D3631" s="1"/>
      <c r="E3631" s="1"/>
      <c r="F3631" s="187"/>
      <c r="G3631" s="187"/>
      <c r="H3631" s="80" t="str">
        <f>IF(ISERROR(IF(ISERROR(VLOOKUP((LEFT(D3631,2)),'Fed. Agency Identifier Table'!A$2:C$63,3,FALSE)),(VLOOKUP((LEFT(D3631,1)),'Fed. Agency Identifier Table'!A$2:C$63,3,FALSE)),(VLOOKUP((LEFT(D3631,2)),'Fed. Agency Identifier Table'!A$2:C$63,3,FALSE)))),"",(IF(ISERROR(VLOOKUP((LEFT(D3631,2)),'Fed. Agency Identifier Table'!A$2:C$63,3,FALSE)),(VLOOKUP((LEFT(D3631,1)),'Fed. Agency Identifier Table'!A$2:C$63,3,FALSE)),(VLOOKUP((LEFT(D3631,2)),'Fed. Agency Identifier Table'!A$2:C$63,3,FALSE)))))</f>
        <v/>
      </c>
      <c r="I3631" s="150" t="str">
        <f>IF(ISNUMBER(SEARCH("*.unk*",D3631)),"Other Federal Awards",IF(ISERROR(VLOOKUP(D3631,'CFDA Program Titles Table'!A$2:C$2607,3,FALSE)),"",VLOOKUP(D3631,'CFDA Program Titles Table'!A$2:C$2607,3,FALSE)))</f>
        <v/>
      </c>
      <c r="J3631" s="70"/>
      <c r="K3631" s="70"/>
      <c r="L3631" s="2"/>
      <c r="M3631" s="10"/>
      <c r="N3631" s="10"/>
      <c r="S3631" s="106" t="str">
        <f>IFERROR(IF(J3631="Y", "Research And Development Programs Cluster:", VLOOKUP(D3631,'Cluster Info'!$A$2:$B$113,2,FALSE)), "Non Cluster:")</f>
        <v>Non Cluster:</v>
      </c>
      <c r="T3631" s="106">
        <f t="shared" si="280"/>
        <v>0</v>
      </c>
      <c r="U3631" s="106">
        <f t="shared" si="282"/>
        <v>0</v>
      </c>
      <c r="V3631" s="106">
        <f t="shared" si="283"/>
        <v>0</v>
      </c>
      <c r="W3631" s="119">
        <f t="shared" si="281"/>
        <v>0</v>
      </c>
      <c r="X3631" s="106">
        <f t="shared" si="284"/>
        <v>0</v>
      </c>
    </row>
    <row r="3632" spans="1:24" ht="14">
      <c r="A3632" s="198"/>
      <c r="D3632" s="1"/>
      <c r="E3632" s="1"/>
      <c r="F3632" s="187"/>
      <c r="G3632" s="187"/>
      <c r="H3632" s="80" t="str">
        <f>IF(ISERROR(IF(ISERROR(VLOOKUP((LEFT(D3632,2)),'Fed. Agency Identifier Table'!A$2:C$63,3,FALSE)),(VLOOKUP((LEFT(D3632,1)),'Fed. Agency Identifier Table'!A$2:C$63,3,FALSE)),(VLOOKUP((LEFT(D3632,2)),'Fed. Agency Identifier Table'!A$2:C$63,3,FALSE)))),"",(IF(ISERROR(VLOOKUP((LEFT(D3632,2)),'Fed. Agency Identifier Table'!A$2:C$63,3,FALSE)),(VLOOKUP((LEFT(D3632,1)),'Fed. Agency Identifier Table'!A$2:C$63,3,FALSE)),(VLOOKUP((LEFT(D3632,2)),'Fed. Agency Identifier Table'!A$2:C$63,3,FALSE)))))</f>
        <v/>
      </c>
      <c r="I3632" s="150" t="str">
        <f>IF(ISNUMBER(SEARCH("*.unk*",D3632)),"Other Federal Awards",IF(ISERROR(VLOOKUP(D3632,'CFDA Program Titles Table'!A$2:C$2607,3,FALSE)),"",VLOOKUP(D3632,'CFDA Program Titles Table'!A$2:C$2607,3,FALSE)))</f>
        <v/>
      </c>
      <c r="J3632" s="70"/>
      <c r="K3632" s="70"/>
      <c r="L3632" s="2"/>
      <c r="M3632" s="10"/>
      <c r="N3632" s="10"/>
      <c r="S3632" s="106" t="str">
        <f>IFERROR(IF(J3632="Y", "Research And Development Programs Cluster:", VLOOKUP(D3632,'Cluster Info'!$A$2:$B$113,2,FALSE)), "Non Cluster:")</f>
        <v>Non Cluster:</v>
      </c>
      <c r="T3632" s="106">
        <f t="shared" si="280"/>
        <v>0</v>
      </c>
      <c r="U3632" s="106">
        <f t="shared" si="282"/>
        <v>0</v>
      </c>
      <c r="V3632" s="106">
        <f t="shared" si="283"/>
        <v>0</v>
      </c>
      <c r="W3632" s="119">
        <f t="shared" si="281"/>
        <v>0</v>
      </c>
      <c r="X3632" s="106">
        <f t="shared" si="284"/>
        <v>0</v>
      </c>
    </row>
    <row r="3633" spans="1:24" ht="14">
      <c r="A3633" s="198"/>
      <c r="D3633" s="1"/>
      <c r="E3633" s="1"/>
      <c r="F3633" s="187"/>
      <c r="G3633" s="187"/>
      <c r="H3633" s="80" t="str">
        <f>IF(ISERROR(IF(ISERROR(VLOOKUP((LEFT(D3633,2)),'Fed. Agency Identifier Table'!A$2:C$63,3,FALSE)),(VLOOKUP((LEFT(D3633,1)),'Fed. Agency Identifier Table'!A$2:C$63,3,FALSE)),(VLOOKUP((LEFT(D3633,2)),'Fed. Agency Identifier Table'!A$2:C$63,3,FALSE)))),"",(IF(ISERROR(VLOOKUP((LEFT(D3633,2)),'Fed. Agency Identifier Table'!A$2:C$63,3,FALSE)),(VLOOKUP((LEFT(D3633,1)),'Fed. Agency Identifier Table'!A$2:C$63,3,FALSE)),(VLOOKUP((LEFT(D3633,2)),'Fed. Agency Identifier Table'!A$2:C$63,3,FALSE)))))</f>
        <v/>
      </c>
      <c r="I3633" s="150" t="str">
        <f>IF(ISNUMBER(SEARCH("*.unk*",D3633)),"Other Federal Awards",IF(ISERROR(VLOOKUP(D3633,'CFDA Program Titles Table'!A$2:C$2607,3,FALSE)),"",VLOOKUP(D3633,'CFDA Program Titles Table'!A$2:C$2607,3,FALSE)))</f>
        <v/>
      </c>
      <c r="J3633" s="70"/>
      <c r="K3633" s="70"/>
      <c r="L3633" s="2"/>
      <c r="M3633" s="10"/>
      <c r="N3633" s="10"/>
      <c r="S3633" s="106" t="str">
        <f>IFERROR(IF(J3633="Y", "Research And Development Programs Cluster:", VLOOKUP(D3633,'Cluster Info'!$A$2:$B$113,2,FALSE)), "Non Cluster:")</f>
        <v>Non Cluster:</v>
      </c>
      <c r="T3633" s="106">
        <f t="shared" si="280"/>
        <v>0</v>
      </c>
      <c r="U3633" s="106">
        <f t="shared" si="282"/>
        <v>0</v>
      </c>
      <c r="V3633" s="106">
        <f t="shared" si="283"/>
        <v>0</v>
      </c>
      <c r="W3633" s="119">
        <f t="shared" si="281"/>
        <v>0</v>
      </c>
      <c r="X3633" s="106">
        <f t="shared" si="284"/>
        <v>0</v>
      </c>
    </row>
    <row r="3634" spans="1:24" ht="14">
      <c r="A3634" s="198"/>
      <c r="D3634" s="1"/>
      <c r="E3634" s="1"/>
      <c r="F3634" s="187"/>
      <c r="G3634" s="187"/>
      <c r="H3634" s="80" t="str">
        <f>IF(ISERROR(IF(ISERROR(VLOOKUP((LEFT(D3634,2)),'Fed. Agency Identifier Table'!A$2:C$63,3,FALSE)),(VLOOKUP((LEFT(D3634,1)),'Fed. Agency Identifier Table'!A$2:C$63,3,FALSE)),(VLOOKUP((LEFT(D3634,2)),'Fed. Agency Identifier Table'!A$2:C$63,3,FALSE)))),"",(IF(ISERROR(VLOOKUP((LEFT(D3634,2)),'Fed. Agency Identifier Table'!A$2:C$63,3,FALSE)),(VLOOKUP((LEFT(D3634,1)),'Fed. Agency Identifier Table'!A$2:C$63,3,FALSE)),(VLOOKUP((LEFT(D3634,2)),'Fed. Agency Identifier Table'!A$2:C$63,3,FALSE)))))</f>
        <v/>
      </c>
      <c r="I3634" s="150" t="str">
        <f>IF(ISNUMBER(SEARCH("*.unk*",D3634)),"Other Federal Awards",IF(ISERROR(VLOOKUP(D3634,'CFDA Program Titles Table'!A$2:C$2607,3,FALSE)),"",VLOOKUP(D3634,'CFDA Program Titles Table'!A$2:C$2607,3,FALSE)))</f>
        <v/>
      </c>
      <c r="J3634" s="70"/>
      <c r="K3634" s="70"/>
      <c r="L3634" s="2"/>
      <c r="M3634" s="10"/>
      <c r="N3634" s="10"/>
      <c r="S3634" s="106" t="str">
        <f>IFERROR(IF(J3634="Y", "Research And Development Programs Cluster:", VLOOKUP(D3634,'Cluster Info'!$A$2:$B$113,2,FALSE)), "Non Cluster:")</f>
        <v>Non Cluster:</v>
      </c>
      <c r="T3634" s="106">
        <f t="shared" si="280"/>
        <v>0</v>
      </c>
      <c r="U3634" s="106">
        <f t="shared" si="282"/>
        <v>0</v>
      </c>
      <c r="V3634" s="106">
        <f t="shared" si="283"/>
        <v>0</v>
      </c>
      <c r="W3634" s="119">
        <f t="shared" si="281"/>
        <v>0</v>
      </c>
      <c r="X3634" s="106">
        <f t="shared" si="284"/>
        <v>0</v>
      </c>
    </row>
    <row r="3635" spans="1:24" ht="14">
      <c r="A3635" s="198"/>
      <c r="D3635" s="1"/>
      <c r="E3635" s="1"/>
      <c r="F3635" s="187"/>
      <c r="G3635" s="187"/>
      <c r="H3635" s="80" t="str">
        <f>IF(ISERROR(IF(ISERROR(VLOOKUP((LEFT(D3635,2)),'Fed. Agency Identifier Table'!A$2:C$63,3,FALSE)),(VLOOKUP((LEFT(D3635,1)),'Fed. Agency Identifier Table'!A$2:C$63,3,FALSE)),(VLOOKUP((LEFT(D3635,2)),'Fed. Agency Identifier Table'!A$2:C$63,3,FALSE)))),"",(IF(ISERROR(VLOOKUP((LEFT(D3635,2)),'Fed. Agency Identifier Table'!A$2:C$63,3,FALSE)),(VLOOKUP((LEFT(D3635,1)),'Fed. Agency Identifier Table'!A$2:C$63,3,FALSE)),(VLOOKUP((LEFT(D3635,2)),'Fed. Agency Identifier Table'!A$2:C$63,3,FALSE)))))</f>
        <v/>
      </c>
      <c r="I3635" s="150" t="str">
        <f>IF(ISNUMBER(SEARCH("*.unk*",D3635)),"Other Federal Awards",IF(ISERROR(VLOOKUP(D3635,'CFDA Program Titles Table'!A$2:C$2607,3,FALSE)),"",VLOOKUP(D3635,'CFDA Program Titles Table'!A$2:C$2607,3,FALSE)))</f>
        <v/>
      </c>
      <c r="J3635" s="70"/>
      <c r="K3635" s="70"/>
      <c r="L3635" s="2"/>
      <c r="M3635" s="10"/>
      <c r="N3635" s="10"/>
      <c r="S3635" s="106" t="str">
        <f>IFERROR(IF(J3635="Y", "Research And Development Programs Cluster:", VLOOKUP(D3635,'Cluster Info'!$A$2:$B$113,2,FALSE)), "Non Cluster:")</f>
        <v>Non Cluster:</v>
      </c>
      <c r="T3635" s="106">
        <f t="shared" si="280"/>
        <v>0</v>
      </c>
      <c r="U3635" s="106">
        <f t="shared" si="282"/>
        <v>0</v>
      </c>
      <c r="V3635" s="106">
        <f t="shared" si="283"/>
        <v>0</v>
      </c>
      <c r="W3635" s="119">
        <f t="shared" si="281"/>
        <v>0</v>
      </c>
      <c r="X3635" s="106">
        <f t="shared" si="284"/>
        <v>0</v>
      </c>
    </row>
    <row r="3636" spans="1:24" ht="14">
      <c r="A3636" s="198"/>
      <c r="D3636" s="1"/>
      <c r="E3636" s="1"/>
      <c r="F3636" s="187"/>
      <c r="G3636" s="187"/>
      <c r="H3636" s="80" t="str">
        <f>IF(ISERROR(IF(ISERROR(VLOOKUP((LEFT(D3636,2)),'Fed. Agency Identifier Table'!A$2:C$63,3,FALSE)),(VLOOKUP((LEFT(D3636,1)),'Fed. Agency Identifier Table'!A$2:C$63,3,FALSE)),(VLOOKUP((LEFT(D3636,2)),'Fed. Agency Identifier Table'!A$2:C$63,3,FALSE)))),"",(IF(ISERROR(VLOOKUP((LEFT(D3636,2)),'Fed. Agency Identifier Table'!A$2:C$63,3,FALSE)),(VLOOKUP((LEFT(D3636,1)),'Fed. Agency Identifier Table'!A$2:C$63,3,FALSE)),(VLOOKUP((LEFT(D3636,2)),'Fed. Agency Identifier Table'!A$2:C$63,3,FALSE)))))</f>
        <v/>
      </c>
      <c r="I3636" s="150" t="str">
        <f>IF(ISNUMBER(SEARCH("*.unk*",D3636)),"Other Federal Awards",IF(ISERROR(VLOOKUP(D3636,'CFDA Program Titles Table'!A$2:C$2607,3,FALSE)),"",VLOOKUP(D3636,'CFDA Program Titles Table'!A$2:C$2607,3,FALSE)))</f>
        <v/>
      </c>
      <c r="J3636" s="70"/>
      <c r="K3636" s="70"/>
      <c r="L3636" s="2"/>
      <c r="M3636" s="10"/>
      <c r="N3636" s="10"/>
      <c r="S3636" s="106" t="str">
        <f>IFERROR(IF(J3636="Y", "Research And Development Programs Cluster:", VLOOKUP(D3636,'Cluster Info'!$A$2:$B$113,2,FALSE)), "Non Cluster:")</f>
        <v>Non Cluster:</v>
      </c>
      <c r="T3636" s="106">
        <f t="shared" si="280"/>
        <v>0</v>
      </c>
      <c r="U3636" s="106">
        <f t="shared" si="282"/>
        <v>0</v>
      </c>
      <c r="V3636" s="106">
        <f t="shared" si="283"/>
        <v>0</v>
      </c>
      <c r="W3636" s="119">
        <f t="shared" si="281"/>
        <v>0</v>
      </c>
      <c r="X3636" s="106">
        <f t="shared" si="284"/>
        <v>0</v>
      </c>
    </row>
    <row r="3637" spans="1:24" ht="14">
      <c r="A3637" s="198"/>
      <c r="D3637" s="1"/>
      <c r="E3637" s="1"/>
      <c r="F3637" s="187"/>
      <c r="G3637" s="187"/>
      <c r="H3637" s="80" t="str">
        <f>IF(ISERROR(IF(ISERROR(VLOOKUP((LEFT(D3637,2)),'Fed. Agency Identifier Table'!A$2:C$63,3,FALSE)),(VLOOKUP((LEFT(D3637,1)),'Fed. Agency Identifier Table'!A$2:C$63,3,FALSE)),(VLOOKUP((LEFT(D3637,2)),'Fed. Agency Identifier Table'!A$2:C$63,3,FALSE)))),"",(IF(ISERROR(VLOOKUP((LEFT(D3637,2)),'Fed. Agency Identifier Table'!A$2:C$63,3,FALSE)),(VLOOKUP((LEFT(D3637,1)),'Fed. Agency Identifier Table'!A$2:C$63,3,FALSE)),(VLOOKUP((LEFT(D3637,2)),'Fed. Agency Identifier Table'!A$2:C$63,3,FALSE)))))</f>
        <v/>
      </c>
      <c r="I3637" s="150" t="str">
        <f>IF(ISNUMBER(SEARCH("*.unk*",D3637)),"Other Federal Awards",IF(ISERROR(VLOOKUP(D3637,'CFDA Program Titles Table'!A$2:C$2607,3,FALSE)),"",VLOOKUP(D3637,'CFDA Program Titles Table'!A$2:C$2607,3,FALSE)))</f>
        <v/>
      </c>
      <c r="J3637" s="70"/>
      <c r="K3637" s="70"/>
      <c r="L3637" s="2"/>
      <c r="M3637" s="10"/>
      <c r="N3637" s="10"/>
      <c r="S3637" s="106" t="str">
        <f>IFERROR(IF(J3637="Y", "Research And Development Programs Cluster:", VLOOKUP(D3637,'Cluster Info'!$A$2:$B$113,2,FALSE)), "Non Cluster:")</f>
        <v>Non Cluster:</v>
      </c>
      <c r="T3637" s="106">
        <f t="shared" si="280"/>
        <v>0</v>
      </c>
      <c r="U3637" s="106">
        <f t="shared" si="282"/>
        <v>0</v>
      </c>
      <c r="V3637" s="106">
        <f t="shared" si="283"/>
        <v>0</v>
      </c>
      <c r="W3637" s="119">
        <f t="shared" si="281"/>
        <v>0</v>
      </c>
      <c r="X3637" s="106">
        <f t="shared" si="284"/>
        <v>0</v>
      </c>
    </row>
    <row r="3638" spans="1:24" ht="14">
      <c r="A3638" s="198"/>
      <c r="D3638" s="1"/>
      <c r="E3638" s="1"/>
      <c r="F3638" s="187"/>
      <c r="G3638" s="187"/>
      <c r="H3638" s="80" t="str">
        <f>IF(ISERROR(IF(ISERROR(VLOOKUP((LEFT(D3638,2)),'Fed. Agency Identifier Table'!A$2:C$63,3,FALSE)),(VLOOKUP((LEFT(D3638,1)),'Fed. Agency Identifier Table'!A$2:C$63,3,FALSE)),(VLOOKUP((LEFT(D3638,2)),'Fed. Agency Identifier Table'!A$2:C$63,3,FALSE)))),"",(IF(ISERROR(VLOOKUP((LEFT(D3638,2)),'Fed. Agency Identifier Table'!A$2:C$63,3,FALSE)),(VLOOKUP((LEFT(D3638,1)),'Fed. Agency Identifier Table'!A$2:C$63,3,FALSE)),(VLOOKUP((LEFT(D3638,2)),'Fed. Agency Identifier Table'!A$2:C$63,3,FALSE)))))</f>
        <v/>
      </c>
      <c r="I3638" s="150" t="str">
        <f>IF(ISNUMBER(SEARCH("*.unk*",D3638)),"Other Federal Awards",IF(ISERROR(VLOOKUP(D3638,'CFDA Program Titles Table'!A$2:C$2607,3,FALSE)),"",VLOOKUP(D3638,'CFDA Program Titles Table'!A$2:C$2607,3,FALSE)))</f>
        <v/>
      </c>
      <c r="J3638" s="70"/>
      <c r="K3638" s="70"/>
      <c r="L3638" s="2"/>
      <c r="M3638" s="10"/>
      <c r="N3638" s="10"/>
      <c r="S3638" s="106" t="str">
        <f>IFERROR(IF(J3638="Y", "Research And Development Programs Cluster:", VLOOKUP(D3638,'Cluster Info'!$A$2:$B$113,2,FALSE)), "Non Cluster:")</f>
        <v>Non Cluster:</v>
      </c>
      <c r="T3638" s="106">
        <f t="shared" si="280"/>
        <v>0</v>
      </c>
      <c r="U3638" s="106">
        <f t="shared" si="282"/>
        <v>0</v>
      </c>
      <c r="V3638" s="106">
        <f t="shared" si="283"/>
        <v>0</v>
      </c>
      <c r="W3638" s="119">
        <f t="shared" si="281"/>
        <v>0</v>
      </c>
      <c r="X3638" s="106">
        <f t="shared" si="284"/>
        <v>0</v>
      </c>
    </row>
    <row r="3639" spans="1:24" ht="14">
      <c r="A3639" s="198"/>
      <c r="D3639" s="1"/>
      <c r="E3639" s="1"/>
      <c r="F3639" s="187"/>
      <c r="G3639" s="187"/>
      <c r="H3639" s="80" t="str">
        <f>IF(ISERROR(IF(ISERROR(VLOOKUP((LEFT(D3639,2)),'Fed. Agency Identifier Table'!A$2:C$63,3,FALSE)),(VLOOKUP((LEFT(D3639,1)),'Fed. Agency Identifier Table'!A$2:C$63,3,FALSE)),(VLOOKUP((LEFT(D3639,2)),'Fed. Agency Identifier Table'!A$2:C$63,3,FALSE)))),"",(IF(ISERROR(VLOOKUP((LEFT(D3639,2)),'Fed. Agency Identifier Table'!A$2:C$63,3,FALSE)),(VLOOKUP((LEFT(D3639,1)),'Fed. Agency Identifier Table'!A$2:C$63,3,FALSE)),(VLOOKUP((LEFT(D3639,2)),'Fed. Agency Identifier Table'!A$2:C$63,3,FALSE)))))</f>
        <v/>
      </c>
      <c r="I3639" s="150" t="str">
        <f>IF(ISNUMBER(SEARCH("*.unk*",D3639)),"Other Federal Awards",IF(ISERROR(VLOOKUP(D3639,'CFDA Program Titles Table'!A$2:C$2607,3,FALSE)),"",VLOOKUP(D3639,'CFDA Program Titles Table'!A$2:C$2607,3,FALSE)))</f>
        <v/>
      </c>
      <c r="J3639" s="70"/>
      <c r="K3639" s="70"/>
      <c r="L3639" s="2"/>
      <c r="M3639" s="10"/>
      <c r="N3639" s="10"/>
      <c r="S3639" s="106" t="str">
        <f>IFERROR(IF(J3639="Y", "Research And Development Programs Cluster:", VLOOKUP(D3639,'Cluster Info'!$A$2:$B$113,2,FALSE)), "Non Cluster:")</f>
        <v>Non Cluster:</v>
      </c>
      <c r="T3639" s="106">
        <f t="shared" si="280"/>
        <v>0</v>
      </c>
      <c r="U3639" s="106">
        <f t="shared" si="282"/>
        <v>0</v>
      </c>
      <c r="V3639" s="106">
        <f t="shared" si="283"/>
        <v>0</v>
      </c>
      <c r="W3639" s="119">
        <f t="shared" si="281"/>
        <v>0</v>
      </c>
      <c r="X3639" s="106">
        <f t="shared" si="284"/>
        <v>0</v>
      </c>
    </row>
    <row r="3640" spans="1:24" ht="14">
      <c r="A3640" s="198"/>
      <c r="D3640" s="1"/>
      <c r="E3640" s="1"/>
      <c r="F3640" s="187"/>
      <c r="G3640" s="187"/>
      <c r="H3640" s="80" t="str">
        <f>IF(ISERROR(IF(ISERROR(VLOOKUP((LEFT(D3640,2)),'Fed. Agency Identifier Table'!A$2:C$63,3,FALSE)),(VLOOKUP((LEFT(D3640,1)),'Fed. Agency Identifier Table'!A$2:C$63,3,FALSE)),(VLOOKUP((LEFT(D3640,2)),'Fed. Agency Identifier Table'!A$2:C$63,3,FALSE)))),"",(IF(ISERROR(VLOOKUP((LEFT(D3640,2)),'Fed. Agency Identifier Table'!A$2:C$63,3,FALSE)),(VLOOKUP((LEFT(D3640,1)),'Fed. Agency Identifier Table'!A$2:C$63,3,FALSE)),(VLOOKUP((LEFT(D3640,2)),'Fed. Agency Identifier Table'!A$2:C$63,3,FALSE)))))</f>
        <v/>
      </c>
      <c r="I3640" s="150" t="str">
        <f>IF(ISNUMBER(SEARCH("*.unk*",D3640)),"Other Federal Awards",IF(ISERROR(VLOOKUP(D3640,'CFDA Program Titles Table'!A$2:C$2607,3,FALSE)),"",VLOOKUP(D3640,'CFDA Program Titles Table'!A$2:C$2607,3,FALSE)))</f>
        <v/>
      </c>
      <c r="J3640" s="70"/>
      <c r="K3640" s="70"/>
      <c r="L3640" s="2"/>
      <c r="M3640" s="10"/>
      <c r="N3640" s="10"/>
      <c r="S3640" s="106" t="str">
        <f>IFERROR(IF(J3640="Y", "Research And Development Programs Cluster:", VLOOKUP(D3640,'Cluster Info'!$A$2:$B$113,2,FALSE)), "Non Cluster:")</f>
        <v>Non Cluster:</v>
      </c>
      <c r="T3640" s="106">
        <f t="shared" si="280"/>
        <v>0</v>
      </c>
      <c r="U3640" s="106">
        <f t="shared" si="282"/>
        <v>0</v>
      </c>
      <c r="V3640" s="106">
        <f t="shared" si="283"/>
        <v>0</v>
      </c>
      <c r="W3640" s="119">
        <f t="shared" si="281"/>
        <v>0</v>
      </c>
      <c r="X3640" s="106">
        <f t="shared" si="284"/>
        <v>0</v>
      </c>
    </row>
    <row r="3641" spans="1:24" ht="14">
      <c r="A3641" s="198"/>
      <c r="D3641" s="1"/>
      <c r="E3641" s="1"/>
      <c r="F3641" s="187"/>
      <c r="G3641" s="187"/>
      <c r="H3641" s="80" t="str">
        <f>IF(ISERROR(IF(ISERROR(VLOOKUP((LEFT(D3641,2)),'Fed. Agency Identifier Table'!A$2:C$63,3,FALSE)),(VLOOKUP((LEFT(D3641,1)),'Fed. Agency Identifier Table'!A$2:C$63,3,FALSE)),(VLOOKUP((LEFT(D3641,2)),'Fed. Agency Identifier Table'!A$2:C$63,3,FALSE)))),"",(IF(ISERROR(VLOOKUP((LEFT(D3641,2)),'Fed. Agency Identifier Table'!A$2:C$63,3,FALSE)),(VLOOKUP((LEFT(D3641,1)),'Fed. Agency Identifier Table'!A$2:C$63,3,FALSE)),(VLOOKUP((LEFT(D3641,2)),'Fed. Agency Identifier Table'!A$2:C$63,3,FALSE)))))</f>
        <v/>
      </c>
      <c r="I3641" s="150" t="str">
        <f>IF(ISNUMBER(SEARCH("*.unk*",D3641)),"Other Federal Awards",IF(ISERROR(VLOOKUP(D3641,'CFDA Program Titles Table'!A$2:C$2607,3,FALSE)),"",VLOOKUP(D3641,'CFDA Program Titles Table'!A$2:C$2607,3,FALSE)))</f>
        <v/>
      </c>
      <c r="J3641" s="70"/>
      <c r="K3641" s="70"/>
      <c r="L3641" s="2"/>
      <c r="M3641" s="10"/>
      <c r="N3641" s="10"/>
      <c r="S3641" s="106" t="str">
        <f>IFERROR(IF(J3641="Y", "Research And Development Programs Cluster:", VLOOKUP(D3641,'Cluster Info'!$A$2:$B$113,2,FALSE)), "Non Cluster:")</f>
        <v>Non Cluster:</v>
      </c>
      <c r="T3641" s="106">
        <f t="shared" si="280"/>
        <v>0</v>
      </c>
      <c r="U3641" s="106">
        <f t="shared" si="282"/>
        <v>0</v>
      </c>
      <c r="V3641" s="106">
        <f t="shared" si="283"/>
        <v>0</v>
      </c>
      <c r="W3641" s="119">
        <f t="shared" si="281"/>
        <v>0</v>
      </c>
      <c r="X3641" s="106">
        <f t="shared" si="284"/>
        <v>0</v>
      </c>
    </row>
    <row r="3642" spans="1:24" ht="14">
      <c r="A3642" s="198"/>
      <c r="D3642" s="1"/>
      <c r="E3642" s="1"/>
      <c r="F3642" s="187"/>
      <c r="G3642" s="187"/>
      <c r="H3642" s="80" t="str">
        <f>IF(ISERROR(IF(ISERROR(VLOOKUP((LEFT(D3642,2)),'Fed. Agency Identifier Table'!A$2:C$63,3,FALSE)),(VLOOKUP((LEFT(D3642,1)),'Fed. Agency Identifier Table'!A$2:C$63,3,FALSE)),(VLOOKUP((LEFT(D3642,2)),'Fed. Agency Identifier Table'!A$2:C$63,3,FALSE)))),"",(IF(ISERROR(VLOOKUP((LEFT(D3642,2)),'Fed. Agency Identifier Table'!A$2:C$63,3,FALSE)),(VLOOKUP((LEFT(D3642,1)),'Fed. Agency Identifier Table'!A$2:C$63,3,FALSE)),(VLOOKUP((LEFT(D3642,2)),'Fed. Agency Identifier Table'!A$2:C$63,3,FALSE)))))</f>
        <v/>
      </c>
      <c r="I3642" s="150" t="str">
        <f>IF(ISNUMBER(SEARCH("*.unk*",D3642)),"Other Federal Awards",IF(ISERROR(VLOOKUP(D3642,'CFDA Program Titles Table'!A$2:C$2607,3,FALSE)),"",VLOOKUP(D3642,'CFDA Program Titles Table'!A$2:C$2607,3,FALSE)))</f>
        <v/>
      </c>
      <c r="J3642" s="70"/>
      <c r="K3642" s="70"/>
      <c r="L3642" s="2"/>
      <c r="M3642" s="10"/>
      <c r="N3642" s="10"/>
      <c r="S3642" s="106" t="str">
        <f>IFERROR(IF(J3642="Y", "Research And Development Programs Cluster:", VLOOKUP(D3642,'Cluster Info'!$A$2:$B$113,2,FALSE)), "Non Cluster:")</f>
        <v>Non Cluster:</v>
      </c>
      <c r="T3642" s="106">
        <f t="shared" si="280"/>
        <v>0</v>
      </c>
      <c r="U3642" s="106">
        <f t="shared" si="282"/>
        <v>0</v>
      </c>
      <c r="V3642" s="106">
        <f t="shared" si="283"/>
        <v>0</v>
      </c>
      <c r="W3642" s="119">
        <f t="shared" si="281"/>
        <v>0</v>
      </c>
      <c r="X3642" s="106">
        <f t="shared" si="284"/>
        <v>0</v>
      </c>
    </row>
    <row r="3643" spans="1:24" ht="14">
      <c r="A3643" s="198"/>
      <c r="D3643" s="1"/>
      <c r="E3643" s="1"/>
      <c r="F3643" s="187"/>
      <c r="G3643" s="187"/>
      <c r="H3643" s="80" t="str">
        <f>IF(ISERROR(IF(ISERROR(VLOOKUP((LEFT(D3643,2)),'Fed. Agency Identifier Table'!A$2:C$63,3,FALSE)),(VLOOKUP((LEFT(D3643,1)),'Fed. Agency Identifier Table'!A$2:C$63,3,FALSE)),(VLOOKUP((LEFT(D3643,2)),'Fed. Agency Identifier Table'!A$2:C$63,3,FALSE)))),"",(IF(ISERROR(VLOOKUP((LEFT(D3643,2)),'Fed. Agency Identifier Table'!A$2:C$63,3,FALSE)),(VLOOKUP((LEFT(D3643,1)),'Fed. Agency Identifier Table'!A$2:C$63,3,FALSE)),(VLOOKUP((LEFT(D3643,2)),'Fed. Agency Identifier Table'!A$2:C$63,3,FALSE)))))</f>
        <v/>
      </c>
      <c r="I3643" s="150" t="str">
        <f>IF(ISNUMBER(SEARCH("*.unk*",D3643)),"Other Federal Awards",IF(ISERROR(VLOOKUP(D3643,'CFDA Program Titles Table'!A$2:C$2607,3,FALSE)),"",VLOOKUP(D3643,'CFDA Program Titles Table'!A$2:C$2607,3,FALSE)))</f>
        <v/>
      </c>
      <c r="J3643" s="70"/>
      <c r="K3643" s="70"/>
      <c r="L3643" s="2"/>
      <c r="M3643" s="10"/>
      <c r="N3643" s="10"/>
      <c r="S3643" s="106" t="str">
        <f>IFERROR(IF(J3643="Y", "Research And Development Programs Cluster:", VLOOKUP(D3643,'Cluster Info'!$A$2:$B$113,2,FALSE)), "Non Cluster:")</f>
        <v>Non Cluster:</v>
      </c>
      <c r="T3643" s="106">
        <f t="shared" si="280"/>
        <v>0</v>
      </c>
      <c r="U3643" s="106">
        <f t="shared" si="282"/>
        <v>0</v>
      </c>
      <c r="V3643" s="106">
        <f t="shared" si="283"/>
        <v>0</v>
      </c>
      <c r="W3643" s="119">
        <f t="shared" si="281"/>
        <v>0</v>
      </c>
      <c r="X3643" s="106">
        <f t="shared" si="284"/>
        <v>0</v>
      </c>
    </row>
    <row r="3644" spans="1:24" ht="14">
      <c r="A3644" s="198"/>
      <c r="D3644" s="1"/>
      <c r="E3644" s="1"/>
      <c r="F3644" s="187"/>
      <c r="G3644" s="187"/>
      <c r="H3644" s="80" t="str">
        <f>IF(ISERROR(IF(ISERROR(VLOOKUP((LEFT(D3644,2)),'Fed. Agency Identifier Table'!A$2:C$63,3,FALSE)),(VLOOKUP((LEFT(D3644,1)),'Fed. Agency Identifier Table'!A$2:C$63,3,FALSE)),(VLOOKUP((LEFT(D3644,2)),'Fed. Agency Identifier Table'!A$2:C$63,3,FALSE)))),"",(IF(ISERROR(VLOOKUP((LEFT(D3644,2)),'Fed. Agency Identifier Table'!A$2:C$63,3,FALSE)),(VLOOKUP((LEFT(D3644,1)),'Fed. Agency Identifier Table'!A$2:C$63,3,FALSE)),(VLOOKUP((LEFT(D3644,2)),'Fed. Agency Identifier Table'!A$2:C$63,3,FALSE)))))</f>
        <v/>
      </c>
      <c r="I3644" s="150" t="str">
        <f>IF(ISNUMBER(SEARCH("*.unk*",D3644)),"Other Federal Awards",IF(ISERROR(VLOOKUP(D3644,'CFDA Program Titles Table'!A$2:C$2607,3,FALSE)),"",VLOOKUP(D3644,'CFDA Program Titles Table'!A$2:C$2607,3,FALSE)))</f>
        <v/>
      </c>
      <c r="J3644" s="70"/>
      <c r="K3644" s="70"/>
      <c r="L3644" s="2"/>
      <c r="M3644" s="10"/>
      <c r="N3644" s="10"/>
      <c r="S3644" s="106" t="str">
        <f>IFERROR(IF(J3644="Y", "Research And Development Programs Cluster:", VLOOKUP(D3644,'Cluster Info'!$A$2:$B$113,2,FALSE)), "Non Cluster:")</f>
        <v>Non Cluster:</v>
      </c>
      <c r="T3644" s="106">
        <f t="shared" si="280"/>
        <v>0</v>
      </c>
      <c r="U3644" s="106">
        <f t="shared" si="282"/>
        <v>0</v>
      </c>
      <c r="V3644" s="106">
        <f t="shared" si="283"/>
        <v>0</v>
      </c>
      <c r="W3644" s="119">
        <f t="shared" si="281"/>
        <v>0</v>
      </c>
      <c r="X3644" s="106">
        <f t="shared" si="284"/>
        <v>0</v>
      </c>
    </row>
    <row r="3645" spans="1:24" ht="14">
      <c r="A3645" s="198"/>
      <c r="D3645" s="1"/>
      <c r="E3645" s="1"/>
      <c r="F3645" s="187"/>
      <c r="G3645" s="187"/>
      <c r="H3645" s="80" t="str">
        <f>IF(ISERROR(IF(ISERROR(VLOOKUP((LEFT(D3645,2)),'Fed. Agency Identifier Table'!A$2:C$63,3,FALSE)),(VLOOKUP((LEFT(D3645,1)),'Fed. Agency Identifier Table'!A$2:C$63,3,FALSE)),(VLOOKUP((LEFT(D3645,2)),'Fed. Agency Identifier Table'!A$2:C$63,3,FALSE)))),"",(IF(ISERROR(VLOOKUP((LEFT(D3645,2)),'Fed. Agency Identifier Table'!A$2:C$63,3,FALSE)),(VLOOKUP((LEFT(D3645,1)),'Fed. Agency Identifier Table'!A$2:C$63,3,FALSE)),(VLOOKUP((LEFT(D3645,2)),'Fed. Agency Identifier Table'!A$2:C$63,3,FALSE)))))</f>
        <v/>
      </c>
      <c r="I3645" s="150" t="str">
        <f>IF(ISNUMBER(SEARCH("*.unk*",D3645)),"Other Federal Awards",IF(ISERROR(VLOOKUP(D3645,'CFDA Program Titles Table'!A$2:C$2607,3,FALSE)),"",VLOOKUP(D3645,'CFDA Program Titles Table'!A$2:C$2607,3,FALSE)))</f>
        <v/>
      </c>
      <c r="J3645" s="70"/>
      <c r="K3645" s="70"/>
      <c r="L3645" s="2"/>
      <c r="M3645" s="10"/>
      <c r="N3645" s="10"/>
      <c r="S3645" s="106" t="str">
        <f>IFERROR(IF(J3645="Y", "Research And Development Programs Cluster:", VLOOKUP(D3645,'Cluster Info'!$A$2:$B$113,2,FALSE)), "Non Cluster:")</f>
        <v>Non Cluster:</v>
      </c>
      <c r="T3645" s="106">
        <f t="shared" si="280"/>
        <v>0</v>
      </c>
      <c r="U3645" s="106">
        <f t="shared" si="282"/>
        <v>0</v>
      </c>
      <c r="V3645" s="106">
        <f t="shared" si="283"/>
        <v>0</v>
      </c>
      <c r="W3645" s="119">
        <f t="shared" si="281"/>
        <v>0</v>
      </c>
      <c r="X3645" s="106">
        <f t="shared" si="284"/>
        <v>0</v>
      </c>
    </row>
    <row r="3646" spans="1:24" ht="14">
      <c r="A3646" s="198"/>
      <c r="D3646" s="1"/>
      <c r="E3646" s="1"/>
      <c r="F3646" s="187"/>
      <c r="G3646" s="187"/>
      <c r="H3646" s="80" t="str">
        <f>IF(ISERROR(IF(ISERROR(VLOOKUP((LEFT(D3646,2)),'Fed. Agency Identifier Table'!A$2:C$63,3,FALSE)),(VLOOKUP((LEFT(D3646,1)),'Fed. Agency Identifier Table'!A$2:C$63,3,FALSE)),(VLOOKUP((LEFT(D3646,2)),'Fed. Agency Identifier Table'!A$2:C$63,3,FALSE)))),"",(IF(ISERROR(VLOOKUP((LEFT(D3646,2)),'Fed. Agency Identifier Table'!A$2:C$63,3,FALSE)),(VLOOKUP((LEFT(D3646,1)),'Fed. Agency Identifier Table'!A$2:C$63,3,FALSE)),(VLOOKUP((LEFT(D3646,2)),'Fed. Agency Identifier Table'!A$2:C$63,3,FALSE)))))</f>
        <v/>
      </c>
      <c r="I3646" s="150" t="str">
        <f>IF(ISNUMBER(SEARCH("*.unk*",D3646)),"Other Federal Awards",IF(ISERROR(VLOOKUP(D3646,'CFDA Program Titles Table'!A$2:C$2607,3,FALSE)),"",VLOOKUP(D3646,'CFDA Program Titles Table'!A$2:C$2607,3,FALSE)))</f>
        <v/>
      </c>
      <c r="J3646" s="70"/>
      <c r="K3646" s="70"/>
      <c r="L3646" s="2"/>
      <c r="M3646" s="10"/>
      <c r="N3646" s="10"/>
      <c r="S3646" s="106" t="str">
        <f>IFERROR(IF(J3646="Y", "Research And Development Programs Cluster:", VLOOKUP(D3646,'Cluster Info'!$A$2:$B$113,2,FALSE)), "Non Cluster:")</f>
        <v>Non Cluster:</v>
      </c>
      <c r="T3646" s="106">
        <f t="shared" si="280"/>
        <v>0</v>
      </c>
      <c r="U3646" s="106">
        <f t="shared" si="282"/>
        <v>0</v>
      </c>
      <c r="V3646" s="106">
        <f t="shared" si="283"/>
        <v>0</v>
      </c>
      <c r="W3646" s="119">
        <f t="shared" si="281"/>
        <v>0</v>
      </c>
      <c r="X3646" s="106">
        <f t="shared" si="284"/>
        <v>0</v>
      </c>
    </row>
    <row r="3647" spans="1:24" ht="14">
      <c r="A3647" s="198"/>
      <c r="D3647" s="1"/>
      <c r="E3647" s="1"/>
      <c r="F3647" s="187"/>
      <c r="G3647" s="187"/>
      <c r="H3647" s="80" t="str">
        <f>IF(ISERROR(IF(ISERROR(VLOOKUP((LEFT(D3647,2)),'Fed. Agency Identifier Table'!A$2:C$63,3,FALSE)),(VLOOKUP((LEFT(D3647,1)),'Fed. Agency Identifier Table'!A$2:C$63,3,FALSE)),(VLOOKUP((LEFT(D3647,2)),'Fed. Agency Identifier Table'!A$2:C$63,3,FALSE)))),"",(IF(ISERROR(VLOOKUP((LEFT(D3647,2)),'Fed. Agency Identifier Table'!A$2:C$63,3,FALSE)),(VLOOKUP((LEFT(D3647,1)),'Fed. Agency Identifier Table'!A$2:C$63,3,FALSE)),(VLOOKUP((LEFT(D3647,2)),'Fed. Agency Identifier Table'!A$2:C$63,3,FALSE)))))</f>
        <v/>
      </c>
      <c r="I3647" s="150" t="str">
        <f>IF(ISNUMBER(SEARCH("*.unk*",D3647)),"Other Federal Awards",IF(ISERROR(VLOOKUP(D3647,'CFDA Program Titles Table'!A$2:C$2607,3,FALSE)),"",VLOOKUP(D3647,'CFDA Program Titles Table'!A$2:C$2607,3,FALSE)))</f>
        <v/>
      </c>
      <c r="J3647" s="70"/>
      <c r="K3647" s="70"/>
      <c r="L3647" s="2"/>
      <c r="M3647" s="10"/>
      <c r="N3647" s="10"/>
      <c r="S3647" s="106" t="str">
        <f>IFERROR(IF(J3647="Y", "Research And Development Programs Cluster:", VLOOKUP(D3647,'Cluster Info'!$A$2:$B$113,2,FALSE)), "Non Cluster:")</f>
        <v>Non Cluster:</v>
      </c>
      <c r="T3647" s="106">
        <f t="shared" si="280"/>
        <v>0</v>
      </c>
      <c r="U3647" s="106">
        <f t="shared" si="282"/>
        <v>0</v>
      </c>
      <c r="V3647" s="106">
        <f t="shared" si="283"/>
        <v>0</v>
      </c>
      <c r="W3647" s="119">
        <f t="shared" si="281"/>
        <v>0</v>
      </c>
      <c r="X3647" s="106">
        <f t="shared" si="284"/>
        <v>0</v>
      </c>
    </row>
    <row r="3648" spans="1:24" ht="14">
      <c r="A3648" s="198"/>
      <c r="D3648" s="1"/>
      <c r="E3648" s="1"/>
      <c r="F3648" s="187"/>
      <c r="G3648" s="187"/>
      <c r="H3648" s="80" t="str">
        <f>IF(ISERROR(IF(ISERROR(VLOOKUP((LEFT(D3648,2)),'Fed. Agency Identifier Table'!A$2:C$63,3,FALSE)),(VLOOKUP((LEFT(D3648,1)),'Fed. Agency Identifier Table'!A$2:C$63,3,FALSE)),(VLOOKUP((LEFT(D3648,2)),'Fed. Agency Identifier Table'!A$2:C$63,3,FALSE)))),"",(IF(ISERROR(VLOOKUP((LEFT(D3648,2)),'Fed. Agency Identifier Table'!A$2:C$63,3,FALSE)),(VLOOKUP((LEFT(D3648,1)),'Fed. Agency Identifier Table'!A$2:C$63,3,FALSE)),(VLOOKUP((LEFT(D3648,2)),'Fed. Agency Identifier Table'!A$2:C$63,3,FALSE)))))</f>
        <v/>
      </c>
      <c r="I3648" s="150" t="str">
        <f>IF(ISNUMBER(SEARCH("*.unk*",D3648)),"Other Federal Awards",IF(ISERROR(VLOOKUP(D3648,'CFDA Program Titles Table'!A$2:C$2607,3,FALSE)),"",VLOOKUP(D3648,'CFDA Program Titles Table'!A$2:C$2607,3,FALSE)))</f>
        <v/>
      </c>
      <c r="J3648" s="70"/>
      <c r="K3648" s="70"/>
      <c r="L3648" s="2"/>
      <c r="M3648" s="10"/>
      <c r="N3648" s="10"/>
      <c r="S3648" s="106" t="str">
        <f>IFERROR(IF(J3648="Y", "Research And Development Programs Cluster:", VLOOKUP(D3648,'Cluster Info'!$A$2:$B$113,2,FALSE)), "Non Cluster:")</f>
        <v>Non Cluster:</v>
      </c>
      <c r="T3648" s="106">
        <f t="shared" si="280"/>
        <v>0</v>
      </c>
      <c r="U3648" s="106">
        <f t="shared" si="282"/>
        <v>0</v>
      </c>
      <c r="V3648" s="106">
        <f t="shared" si="283"/>
        <v>0</v>
      </c>
      <c r="W3648" s="119">
        <f t="shared" si="281"/>
        <v>0</v>
      </c>
      <c r="X3648" s="106">
        <f t="shared" si="284"/>
        <v>0</v>
      </c>
    </row>
    <row r="3649" spans="1:24" ht="14">
      <c r="A3649" s="198"/>
      <c r="D3649" s="1"/>
      <c r="E3649" s="1"/>
      <c r="F3649" s="187"/>
      <c r="G3649" s="187"/>
      <c r="H3649" s="80" t="str">
        <f>IF(ISERROR(IF(ISERROR(VLOOKUP((LEFT(D3649,2)),'Fed. Agency Identifier Table'!A$2:C$63,3,FALSE)),(VLOOKUP((LEFT(D3649,1)),'Fed. Agency Identifier Table'!A$2:C$63,3,FALSE)),(VLOOKUP((LEFT(D3649,2)),'Fed. Agency Identifier Table'!A$2:C$63,3,FALSE)))),"",(IF(ISERROR(VLOOKUP((LEFT(D3649,2)),'Fed. Agency Identifier Table'!A$2:C$63,3,FALSE)),(VLOOKUP((LEFT(D3649,1)),'Fed. Agency Identifier Table'!A$2:C$63,3,FALSE)),(VLOOKUP((LEFT(D3649,2)),'Fed. Agency Identifier Table'!A$2:C$63,3,FALSE)))))</f>
        <v/>
      </c>
      <c r="I3649" s="150" t="str">
        <f>IF(ISNUMBER(SEARCH("*.unk*",D3649)),"Other Federal Awards",IF(ISERROR(VLOOKUP(D3649,'CFDA Program Titles Table'!A$2:C$2607,3,FALSE)),"",VLOOKUP(D3649,'CFDA Program Titles Table'!A$2:C$2607,3,FALSE)))</f>
        <v/>
      </c>
      <c r="J3649" s="70"/>
      <c r="K3649" s="70"/>
      <c r="L3649" s="2"/>
      <c r="M3649" s="10"/>
      <c r="N3649" s="10"/>
      <c r="S3649" s="106" t="str">
        <f>IFERROR(IF(J3649="Y", "Research And Development Programs Cluster:", VLOOKUP(D3649,'Cluster Info'!$A$2:$B$113,2,FALSE)), "Non Cluster:")</f>
        <v>Non Cluster:</v>
      </c>
      <c r="T3649" s="106">
        <f t="shared" si="280"/>
        <v>0</v>
      </c>
      <c r="U3649" s="106">
        <f t="shared" si="282"/>
        <v>0</v>
      </c>
      <c r="V3649" s="106">
        <f t="shared" si="283"/>
        <v>0</v>
      </c>
      <c r="W3649" s="119">
        <f t="shared" si="281"/>
        <v>0</v>
      </c>
      <c r="X3649" s="106">
        <f t="shared" si="284"/>
        <v>0</v>
      </c>
    </row>
    <row r="3650" spans="1:24" ht="14">
      <c r="A3650" s="198"/>
      <c r="D3650" s="1"/>
      <c r="E3650" s="1"/>
      <c r="F3650" s="187"/>
      <c r="G3650" s="187"/>
      <c r="H3650" s="80" t="str">
        <f>IF(ISERROR(IF(ISERROR(VLOOKUP((LEFT(D3650,2)),'Fed. Agency Identifier Table'!A$2:C$63,3,FALSE)),(VLOOKUP((LEFT(D3650,1)),'Fed. Agency Identifier Table'!A$2:C$63,3,FALSE)),(VLOOKUP((LEFT(D3650,2)),'Fed. Agency Identifier Table'!A$2:C$63,3,FALSE)))),"",(IF(ISERROR(VLOOKUP((LEFT(D3650,2)),'Fed. Agency Identifier Table'!A$2:C$63,3,FALSE)),(VLOOKUP((LEFT(D3650,1)),'Fed. Agency Identifier Table'!A$2:C$63,3,FALSE)),(VLOOKUP((LEFT(D3650,2)),'Fed. Agency Identifier Table'!A$2:C$63,3,FALSE)))))</f>
        <v/>
      </c>
      <c r="I3650" s="150" t="str">
        <f>IF(ISNUMBER(SEARCH("*.unk*",D3650)),"Other Federal Awards",IF(ISERROR(VLOOKUP(D3650,'CFDA Program Titles Table'!A$2:C$2607,3,FALSE)),"",VLOOKUP(D3650,'CFDA Program Titles Table'!A$2:C$2607,3,FALSE)))</f>
        <v/>
      </c>
      <c r="J3650" s="70"/>
      <c r="K3650" s="70"/>
      <c r="L3650" s="2"/>
      <c r="M3650" s="10"/>
      <c r="N3650" s="10"/>
      <c r="S3650" s="106" t="str">
        <f>IFERROR(IF(J3650="Y", "Research And Development Programs Cluster:", VLOOKUP(D3650,'Cluster Info'!$A$2:$B$113,2,FALSE)), "Non Cluster:")</f>
        <v>Non Cluster:</v>
      </c>
      <c r="T3650" s="106">
        <f t="shared" ref="T3650:T3713" si="285">IF(E3650="Y","ARRA - "&amp;N3650, N3650)</f>
        <v>0</v>
      </c>
      <c r="U3650" s="106">
        <f t="shared" si="282"/>
        <v>0</v>
      </c>
      <c r="V3650" s="106">
        <f t="shared" si="283"/>
        <v>0</v>
      </c>
      <c r="W3650" s="119">
        <f t="shared" ref="W3650:W3713" si="286">IF(AND(J3650="Y",I3650="Other Federal Awards"),(LEFT(D3650,2)&amp;".RD"),D3650)</f>
        <v>0</v>
      </c>
      <c r="X3650" s="106">
        <f t="shared" si="284"/>
        <v>0</v>
      </c>
    </row>
    <row r="3651" spans="1:24" ht="14">
      <c r="A3651" s="198"/>
      <c r="D3651" s="1"/>
      <c r="E3651" s="1"/>
      <c r="F3651" s="187"/>
      <c r="G3651" s="187"/>
      <c r="H3651" s="80" t="str">
        <f>IF(ISERROR(IF(ISERROR(VLOOKUP((LEFT(D3651,2)),'Fed. Agency Identifier Table'!A$2:C$63,3,FALSE)),(VLOOKUP((LEFT(D3651,1)),'Fed. Agency Identifier Table'!A$2:C$63,3,FALSE)),(VLOOKUP((LEFT(D3651,2)),'Fed. Agency Identifier Table'!A$2:C$63,3,FALSE)))),"",(IF(ISERROR(VLOOKUP((LEFT(D3651,2)),'Fed. Agency Identifier Table'!A$2:C$63,3,FALSE)),(VLOOKUP((LEFT(D3651,1)),'Fed. Agency Identifier Table'!A$2:C$63,3,FALSE)),(VLOOKUP((LEFT(D3651,2)),'Fed. Agency Identifier Table'!A$2:C$63,3,FALSE)))))</f>
        <v/>
      </c>
      <c r="I3651" s="150" t="str">
        <f>IF(ISNUMBER(SEARCH("*.unk*",D3651)),"Other Federal Awards",IF(ISERROR(VLOOKUP(D3651,'CFDA Program Titles Table'!A$2:C$2607,3,FALSE)),"",VLOOKUP(D3651,'CFDA Program Titles Table'!A$2:C$2607,3,FALSE)))</f>
        <v/>
      </c>
      <c r="J3651" s="70"/>
      <c r="K3651" s="70"/>
      <c r="L3651" s="2"/>
      <c r="M3651" s="10"/>
      <c r="N3651" s="10"/>
      <c r="S3651" s="106" t="str">
        <f>IFERROR(IF(J3651="Y", "Research And Development Programs Cluster:", VLOOKUP(D3651,'Cluster Info'!$A$2:$B$113,2,FALSE)), "Non Cluster:")</f>
        <v>Non Cluster:</v>
      </c>
      <c r="T3651" s="106">
        <f t="shared" si="285"/>
        <v>0</v>
      </c>
      <c r="U3651" s="106">
        <f t="shared" ref="U3651:U3714" si="287">IF(F3651="Y","COVID-19 - "&amp;N3651, N3651)</f>
        <v>0</v>
      </c>
      <c r="V3651" s="106">
        <f t="shared" ref="V3651:V3714" si="288">IF(G3651="Y","ARP - "&amp;N3651, N3651)</f>
        <v>0</v>
      </c>
      <c r="W3651" s="119">
        <f t="shared" si="286"/>
        <v>0</v>
      </c>
      <c r="X3651" s="106">
        <f t="shared" ref="X3651:X3714" si="289">O3651-P3651</f>
        <v>0</v>
      </c>
    </row>
    <row r="3652" spans="1:24" ht="14">
      <c r="A3652" s="198"/>
      <c r="D3652" s="1"/>
      <c r="E3652" s="1"/>
      <c r="F3652" s="187"/>
      <c r="G3652" s="187"/>
      <c r="H3652" s="80" t="str">
        <f>IF(ISERROR(IF(ISERROR(VLOOKUP((LEFT(D3652,2)),'Fed. Agency Identifier Table'!A$2:C$63,3,FALSE)),(VLOOKUP((LEFT(D3652,1)),'Fed. Agency Identifier Table'!A$2:C$63,3,FALSE)),(VLOOKUP((LEFT(D3652,2)),'Fed. Agency Identifier Table'!A$2:C$63,3,FALSE)))),"",(IF(ISERROR(VLOOKUP((LEFT(D3652,2)),'Fed. Agency Identifier Table'!A$2:C$63,3,FALSE)),(VLOOKUP((LEFT(D3652,1)),'Fed. Agency Identifier Table'!A$2:C$63,3,FALSE)),(VLOOKUP((LEFT(D3652,2)),'Fed. Agency Identifier Table'!A$2:C$63,3,FALSE)))))</f>
        <v/>
      </c>
      <c r="I3652" s="150" t="str">
        <f>IF(ISNUMBER(SEARCH("*.unk*",D3652)),"Other Federal Awards",IF(ISERROR(VLOOKUP(D3652,'CFDA Program Titles Table'!A$2:C$2607,3,FALSE)),"",VLOOKUP(D3652,'CFDA Program Titles Table'!A$2:C$2607,3,FALSE)))</f>
        <v/>
      </c>
      <c r="J3652" s="70"/>
      <c r="K3652" s="70"/>
      <c r="L3652" s="2"/>
      <c r="M3652" s="10"/>
      <c r="N3652" s="10"/>
      <c r="S3652" s="106" t="str">
        <f>IFERROR(IF(J3652="Y", "Research And Development Programs Cluster:", VLOOKUP(D3652,'Cluster Info'!$A$2:$B$113,2,FALSE)), "Non Cluster:")</f>
        <v>Non Cluster:</v>
      </c>
      <c r="T3652" s="106">
        <f t="shared" si="285"/>
        <v>0</v>
      </c>
      <c r="U3652" s="106">
        <f t="shared" si="287"/>
        <v>0</v>
      </c>
      <c r="V3652" s="106">
        <f t="shared" si="288"/>
        <v>0</v>
      </c>
      <c r="W3652" s="119">
        <f t="shared" si="286"/>
        <v>0</v>
      </c>
      <c r="X3652" s="106">
        <f t="shared" si="289"/>
        <v>0</v>
      </c>
    </row>
    <row r="3653" spans="1:24" ht="14">
      <c r="A3653" s="198"/>
      <c r="D3653" s="1"/>
      <c r="E3653" s="1"/>
      <c r="F3653" s="187"/>
      <c r="G3653" s="187"/>
      <c r="H3653" s="80" t="str">
        <f>IF(ISERROR(IF(ISERROR(VLOOKUP((LEFT(D3653,2)),'Fed. Agency Identifier Table'!A$2:C$63,3,FALSE)),(VLOOKUP((LEFT(D3653,1)),'Fed. Agency Identifier Table'!A$2:C$63,3,FALSE)),(VLOOKUP((LEFT(D3653,2)),'Fed. Agency Identifier Table'!A$2:C$63,3,FALSE)))),"",(IF(ISERROR(VLOOKUP((LEFT(D3653,2)),'Fed. Agency Identifier Table'!A$2:C$63,3,FALSE)),(VLOOKUP((LEFT(D3653,1)),'Fed. Agency Identifier Table'!A$2:C$63,3,FALSE)),(VLOOKUP((LEFT(D3653,2)),'Fed. Agency Identifier Table'!A$2:C$63,3,FALSE)))))</f>
        <v/>
      </c>
      <c r="I3653" s="150" t="str">
        <f>IF(ISNUMBER(SEARCH("*.unk*",D3653)),"Other Federal Awards",IF(ISERROR(VLOOKUP(D3653,'CFDA Program Titles Table'!A$2:C$2607,3,FALSE)),"",VLOOKUP(D3653,'CFDA Program Titles Table'!A$2:C$2607,3,FALSE)))</f>
        <v/>
      </c>
      <c r="J3653" s="70"/>
      <c r="K3653" s="70"/>
      <c r="L3653" s="2"/>
      <c r="M3653" s="10"/>
      <c r="N3653" s="10"/>
      <c r="S3653" s="106" t="str">
        <f>IFERROR(IF(J3653="Y", "Research And Development Programs Cluster:", VLOOKUP(D3653,'Cluster Info'!$A$2:$B$113,2,FALSE)), "Non Cluster:")</f>
        <v>Non Cluster:</v>
      </c>
      <c r="T3653" s="106">
        <f t="shared" si="285"/>
        <v>0</v>
      </c>
      <c r="U3653" s="106">
        <f t="shared" si="287"/>
        <v>0</v>
      </c>
      <c r="V3653" s="106">
        <f t="shared" si="288"/>
        <v>0</v>
      </c>
      <c r="W3653" s="119">
        <f t="shared" si="286"/>
        <v>0</v>
      </c>
      <c r="X3653" s="106">
        <f t="shared" si="289"/>
        <v>0</v>
      </c>
    </row>
    <row r="3654" spans="1:24" ht="14">
      <c r="A3654" s="198"/>
      <c r="D3654" s="1"/>
      <c r="E3654" s="1"/>
      <c r="F3654" s="187"/>
      <c r="G3654" s="187"/>
      <c r="H3654" s="80" t="str">
        <f>IF(ISERROR(IF(ISERROR(VLOOKUP((LEFT(D3654,2)),'Fed. Agency Identifier Table'!A$2:C$63,3,FALSE)),(VLOOKUP((LEFT(D3654,1)),'Fed. Agency Identifier Table'!A$2:C$63,3,FALSE)),(VLOOKUP((LEFT(D3654,2)),'Fed. Agency Identifier Table'!A$2:C$63,3,FALSE)))),"",(IF(ISERROR(VLOOKUP((LEFT(D3654,2)),'Fed. Agency Identifier Table'!A$2:C$63,3,FALSE)),(VLOOKUP((LEFT(D3654,1)),'Fed. Agency Identifier Table'!A$2:C$63,3,FALSE)),(VLOOKUP((LEFT(D3654,2)),'Fed. Agency Identifier Table'!A$2:C$63,3,FALSE)))))</f>
        <v/>
      </c>
      <c r="I3654" s="150" t="str">
        <f>IF(ISNUMBER(SEARCH("*.unk*",D3654)),"Other Federal Awards",IF(ISERROR(VLOOKUP(D3654,'CFDA Program Titles Table'!A$2:C$2607,3,FALSE)),"",VLOOKUP(D3654,'CFDA Program Titles Table'!A$2:C$2607,3,FALSE)))</f>
        <v/>
      </c>
      <c r="J3654" s="70"/>
      <c r="K3654" s="70"/>
      <c r="L3654" s="2"/>
      <c r="M3654" s="10"/>
      <c r="N3654" s="10"/>
      <c r="S3654" s="106" t="str">
        <f>IFERROR(IF(J3654="Y", "Research And Development Programs Cluster:", VLOOKUP(D3654,'Cluster Info'!$A$2:$B$113,2,FALSE)), "Non Cluster:")</f>
        <v>Non Cluster:</v>
      </c>
      <c r="T3654" s="106">
        <f t="shared" si="285"/>
        <v>0</v>
      </c>
      <c r="U3654" s="106">
        <f t="shared" si="287"/>
        <v>0</v>
      </c>
      <c r="V3654" s="106">
        <f t="shared" si="288"/>
        <v>0</v>
      </c>
      <c r="W3654" s="119">
        <f t="shared" si="286"/>
        <v>0</v>
      </c>
      <c r="X3654" s="106">
        <f t="shared" si="289"/>
        <v>0</v>
      </c>
    </row>
    <row r="3655" spans="1:24" ht="14">
      <c r="A3655" s="198"/>
      <c r="D3655" s="1"/>
      <c r="E3655" s="1"/>
      <c r="F3655" s="187"/>
      <c r="G3655" s="187"/>
      <c r="H3655" s="80" t="str">
        <f>IF(ISERROR(IF(ISERROR(VLOOKUP((LEFT(D3655,2)),'Fed. Agency Identifier Table'!A$2:C$63,3,FALSE)),(VLOOKUP((LEFT(D3655,1)),'Fed. Agency Identifier Table'!A$2:C$63,3,FALSE)),(VLOOKUP((LEFT(D3655,2)),'Fed. Agency Identifier Table'!A$2:C$63,3,FALSE)))),"",(IF(ISERROR(VLOOKUP((LEFT(D3655,2)),'Fed. Agency Identifier Table'!A$2:C$63,3,FALSE)),(VLOOKUP((LEFT(D3655,1)),'Fed. Agency Identifier Table'!A$2:C$63,3,FALSE)),(VLOOKUP((LEFT(D3655,2)),'Fed. Agency Identifier Table'!A$2:C$63,3,FALSE)))))</f>
        <v/>
      </c>
      <c r="I3655" s="150" t="str">
        <f>IF(ISNUMBER(SEARCH("*.unk*",D3655)),"Other Federal Awards",IF(ISERROR(VLOOKUP(D3655,'CFDA Program Titles Table'!A$2:C$2607,3,FALSE)),"",VLOOKUP(D3655,'CFDA Program Titles Table'!A$2:C$2607,3,FALSE)))</f>
        <v/>
      </c>
      <c r="J3655" s="70"/>
      <c r="K3655" s="70"/>
      <c r="L3655" s="2"/>
      <c r="M3655" s="10"/>
      <c r="N3655" s="10"/>
      <c r="S3655" s="106" t="str">
        <f>IFERROR(IF(J3655="Y", "Research And Development Programs Cluster:", VLOOKUP(D3655,'Cluster Info'!$A$2:$B$113,2,FALSE)), "Non Cluster:")</f>
        <v>Non Cluster:</v>
      </c>
      <c r="T3655" s="106">
        <f t="shared" si="285"/>
        <v>0</v>
      </c>
      <c r="U3655" s="106">
        <f t="shared" si="287"/>
        <v>0</v>
      </c>
      <c r="V3655" s="106">
        <f t="shared" si="288"/>
        <v>0</v>
      </c>
      <c r="W3655" s="119">
        <f t="shared" si="286"/>
        <v>0</v>
      </c>
      <c r="X3655" s="106">
        <f t="shared" si="289"/>
        <v>0</v>
      </c>
    </row>
    <row r="3656" spans="1:24" ht="14">
      <c r="A3656" s="198"/>
      <c r="D3656" s="1"/>
      <c r="E3656" s="1"/>
      <c r="F3656" s="187"/>
      <c r="G3656" s="187"/>
      <c r="H3656" s="80" t="str">
        <f>IF(ISERROR(IF(ISERROR(VLOOKUP((LEFT(D3656,2)),'Fed. Agency Identifier Table'!A$2:C$63,3,FALSE)),(VLOOKUP((LEFT(D3656,1)),'Fed. Agency Identifier Table'!A$2:C$63,3,FALSE)),(VLOOKUP((LEFT(D3656,2)),'Fed. Agency Identifier Table'!A$2:C$63,3,FALSE)))),"",(IF(ISERROR(VLOOKUP((LEFT(D3656,2)),'Fed. Agency Identifier Table'!A$2:C$63,3,FALSE)),(VLOOKUP((LEFT(D3656,1)),'Fed. Agency Identifier Table'!A$2:C$63,3,FALSE)),(VLOOKUP((LEFT(D3656,2)),'Fed. Agency Identifier Table'!A$2:C$63,3,FALSE)))))</f>
        <v/>
      </c>
      <c r="I3656" s="150" t="str">
        <f>IF(ISNUMBER(SEARCH("*.unk*",D3656)),"Other Federal Awards",IF(ISERROR(VLOOKUP(D3656,'CFDA Program Titles Table'!A$2:C$2607,3,FALSE)),"",VLOOKUP(D3656,'CFDA Program Titles Table'!A$2:C$2607,3,FALSE)))</f>
        <v/>
      </c>
      <c r="J3656" s="70"/>
      <c r="K3656" s="70"/>
      <c r="L3656" s="2"/>
      <c r="M3656" s="10"/>
      <c r="N3656" s="10"/>
      <c r="S3656" s="106" t="str">
        <f>IFERROR(IF(J3656="Y", "Research And Development Programs Cluster:", VLOOKUP(D3656,'Cluster Info'!$A$2:$B$113,2,FALSE)), "Non Cluster:")</f>
        <v>Non Cluster:</v>
      </c>
      <c r="T3656" s="106">
        <f t="shared" si="285"/>
        <v>0</v>
      </c>
      <c r="U3656" s="106">
        <f t="shared" si="287"/>
        <v>0</v>
      </c>
      <c r="V3656" s="106">
        <f t="shared" si="288"/>
        <v>0</v>
      </c>
      <c r="W3656" s="119">
        <f t="shared" si="286"/>
        <v>0</v>
      </c>
      <c r="X3656" s="106">
        <f t="shared" si="289"/>
        <v>0</v>
      </c>
    </row>
    <row r="3657" spans="1:24" ht="14">
      <c r="A3657" s="198"/>
      <c r="D3657" s="1"/>
      <c r="E3657" s="1"/>
      <c r="F3657" s="187"/>
      <c r="G3657" s="187"/>
      <c r="H3657" s="80" t="str">
        <f>IF(ISERROR(IF(ISERROR(VLOOKUP((LEFT(D3657,2)),'Fed. Agency Identifier Table'!A$2:C$63,3,FALSE)),(VLOOKUP((LEFT(D3657,1)),'Fed. Agency Identifier Table'!A$2:C$63,3,FALSE)),(VLOOKUP((LEFT(D3657,2)),'Fed. Agency Identifier Table'!A$2:C$63,3,FALSE)))),"",(IF(ISERROR(VLOOKUP((LEFT(D3657,2)),'Fed. Agency Identifier Table'!A$2:C$63,3,FALSE)),(VLOOKUP((LEFT(D3657,1)),'Fed. Agency Identifier Table'!A$2:C$63,3,FALSE)),(VLOOKUP((LEFT(D3657,2)),'Fed. Agency Identifier Table'!A$2:C$63,3,FALSE)))))</f>
        <v/>
      </c>
      <c r="I3657" s="150" t="str">
        <f>IF(ISNUMBER(SEARCH("*.unk*",D3657)),"Other Federal Awards",IF(ISERROR(VLOOKUP(D3657,'CFDA Program Titles Table'!A$2:C$2607,3,FALSE)),"",VLOOKUP(D3657,'CFDA Program Titles Table'!A$2:C$2607,3,FALSE)))</f>
        <v/>
      </c>
      <c r="J3657" s="70"/>
      <c r="K3657" s="70"/>
      <c r="L3657" s="2"/>
      <c r="M3657" s="10"/>
      <c r="N3657" s="10"/>
      <c r="S3657" s="106" t="str">
        <f>IFERROR(IF(J3657="Y", "Research And Development Programs Cluster:", VLOOKUP(D3657,'Cluster Info'!$A$2:$B$113,2,FALSE)), "Non Cluster:")</f>
        <v>Non Cluster:</v>
      </c>
      <c r="T3657" s="106">
        <f t="shared" si="285"/>
        <v>0</v>
      </c>
      <c r="U3657" s="106">
        <f t="shared" si="287"/>
        <v>0</v>
      </c>
      <c r="V3657" s="106">
        <f t="shared" si="288"/>
        <v>0</v>
      </c>
      <c r="W3657" s="119">
        <f t="shared" si="286"/>
        <v>0</v>
      </c>
      <c r="X3657" s="106">
        <f t="shared" si="289"/>
        <v>0</v>
      </c>
    </row>
    <row r="3658" spans="1:24" ht="14">
      <c r="A3658" s="198"/>
      <c r="D3658" s="1"/>
      <c r="E3658" s="1"/>
      <c r="F3658" s="187"/>
      <c r="G3658" s="187"/>
      <c r="H3658" s="80" t="str">
        <f>IF(ISERROR(IF(ISERROR(VLOOKUP((LEFT(D3658,2)),'Fed. Agency Identifier Table'!A$2:C$63,3,FALSE)),(VLOOKUP((LEFT(D3658,1)),'Fed. Agency Identifier Table'!A$2:C$63,3,FALSE)),(VLOOKUP((LEFT(D3658,2)),'Fed. Agency Identifier Table'!A$2:C$63,3,FALSE)))),"",(IF(ISERROR(VLOOKUP((LEFT(D3658,2)),'Fed. Agency Identifier Table'!A$2:C$63,3,FALSE)),(VLOOKUP((LEFT(D3658,1)),'Fed. Agency Identifier Table'!A$2:C$63,3,FALSE)),(VLOOKUP((LEFT(D3658,2)),'Fed. Agency Identifier Table'!A$2:C$63,3,FALSE)))))</f>
        <v/>
      </c>
      <c r="I3658" s="150" t="str">
        <f>IF(ISNUMBER(SEARCH("*.unk*",D3658)),"Other Federal Awards",IF(ISERROR(VLOOKUP(D3658,'CFDA Program Titles Table'!A$2:C$2607,3,FALSE)),"",VLOOKUP(D3658,'CFDA Program Titles Table'!A$2:C$2607,3,FALSE)))</f>
        <v/>
      </c>
      <c r="J3658" s="70"/>
      <c r="K3658" s="70"/>
      <c r="L3658" s="2"/>
      <c r="M3658" s="10"/>
      <c r="N3658" s="10"/>
      <c r="S3658" s="106" t="str">
        <f>IFERROR(IF(J3658="Y", "Research And Development Programs Cluster:", VLOOKUP(D3658,'Cluster Info'!$A$2:$B$113,2,FALSE)), "Non Cluster:")</f>
        <v>Non Cluster:</v>
      </c>
      <c r="T3658" s="106">
        <f t="shared" si="285"/>
        <v>0</v>
      </c>
      <c r="U3658" s="106">
        <f t="shared" si="287"/>
        <v>0</v>
      </c>
      <c r="V3658" s="106">
        <f t="shared" si="288"/>
        <v>0</v>
      </c>
      <c r="W3658" s="119">
        <f t="shared" si="286"/>
        <v>0</v>
      </c>
      <c r="X3658" s="106">
        <f t="shared" si="289"/>
        <v>0</v>
      </c>
    </row>
    <row r="3659" spans="1:24" ht="14">
      <c r="A3659" s="198"/>
      <c r="D3659" s="1"/>
      <c r="E3659" s="1"/>
      <c r="F3659" s="187"/>
      <c r="G3659" s="187"/>
      <c r="H3659" s="80" t="str">
        <f>IF(ISERROR(IF(ISERROR(VLOOKUP((LEFT(D3659,2)),'Fed. Agency Identifier Table'!A$2:C$63,3,FALSE)),(VLOOKUP((LEFT(D3659,1)),'Fed. Agency Identifier Table'!A$2:C$63,3,FALSE)),(VLOOKUP((LEFT(D3659,2)),'Fed. Agency Identifier Table'!A$2:C$63,3,FALSE)))),"",(IF(ISERROR(VLOOKUP((LEFT(D3659,2)),'Fed. Agency Identifier Table'!A$2:C$63,3,FALSE)),(VLOOKUP((LEFT(D3659,1)),'Fed. Agency Identifier Table'!A$2:C$63,3,FALSE)),(VLOOKUP((LEFT(D3659,2)),'Fed. Agency Identifier Table'!A$2:C$63,3,FALSE)))))</f>
        <v/>
      </c>
      <c r="I3659" s="150" t="str">
        <f>IF(ISNUMBER(SEARCH("*.unk*",D3659)),"Other Federal Awards",IF(ISERROR(VLOOKUP(D3659,'CFDA Program Titles Table'!A$2:C$2607,3,FALSE)),"",VLOOKUP(D3659,'CFDA Program Titles Table'!A$2:C$2607,3,FALSE)))</f>
        <v/>
      </c>
      <c r="J3659" s="70"/>
      <c r="K3659" s="70"/>
      <c r="L3659" s="2"/>
      <c r="M3659" s="10"/>
      <c r="N3659" s="10"/>
      <c r="S3659" s="106" t="str">
        <f>IFERROR(IF(J3659="Y", "Research And Development Programs Cluster:", VLOOKUP(D3659,'Cluster Info'!$A$2:$B$113,2,FALSE)), "Non Cluster:")</f>
        <v>Non Cluster:</v>
      </c>
      <c r="T3659" s="106">
        <f t="shared" si="285"/>
        <v>0</v>
      </c>
      <c r="U3659" s="106">
        <f t="shared" si="287"/>
        <v>0</v>
      </c>
      <c r="V3659" s="106">
        <f t="shared" si="288"/>
        <v>0</v>
      </c>
      <c r="W3659" s="119">
        <f t="shared" si="286"/>
        <v>0</v>
      </c>
      <c r="X3659" s="106">
        <f t="shared" si="289"/>
        <v>0</v>
      </c>
    </row>
    <row r="3660" spans="1:24" ht="14">
      <c r="A3660" s="198"/>
      <c r="D3660" s="1"/>
      <c r="E3660" s="1"/>
      <c r="F3660" s="187"/>
      <c r="G3660" s="187"/>
      <c r="H3660" s="80" t="str">
        <f>IF(ISERROR(IF(ISERROR(VLOOKUP((LEFT(D3660,2)),'Fed. Agency Identifier Table'!A$2:C$63,3,FALSE)),(VLOOKUP((LEFT(D3660,1)),'Fed. Agency Identifier Table'!A$2:C$63,3,FALSE)),(VLOOKUP((LEFT(D3660,2)),'Fed. Agency Identifier Table'!A$2:C$63,3,FALSE)))),"",(IF(ISERROR(VLOOKUP((LEFT(D3660,2)),'Fed. Agency Identifier Table'!A$2:C$63,3,FALSE)),(VLOOKUP((LEFT(D3660,1)),'Fed. Agency Identifier Table'!A$2:C$63,3,FALSE)),(VLOOKUP((LEFT(D3660,2)),'Fed. Agency Identifier Table'!A$2:C$63,3,FALSE)))))</f>
        <v/>
      </c>
      <c r="I3660" s="150" t="str">
        <f>IF(ISNUMBER(SEARCH("*.unk*",D3660)),"Other Federal Awards",IF(ISERROR(VLOOKUP(D3660,'CFDA Program Titles Table'!A$2:C$2607,3,FALSE)),"",VLOOKUP(D3660,'CFDA Program Titles Table'!A$2:C$2607,3,FALSE)))</f>
        <v/>
      </c>
      <c r="J3660" s="70"/>
      <c r="K3660" s="70"/>
      <c r="L3660" s="2"/>
      <c r="M3660" s="10"/>
      <c r="N3660" s="10"/>
      <c r="S3660" s="106" t="str">
        <f>IFERROR(IF(J3660="Y", "Research And Development Programs Cluster:", VLOOKUP(D3660,'Cluster Info'!$A$2:$B$113,2,FALSE)), "Non Cluster:")</f>
        <v>Non Cluster:</v>
      </c>
      <c r="T3660" s="106">
        <f t="shared" si="285"/>
        <v>0</v>
      </c>
      <c r="U3660" s="106">
        <f t="shared" si="287"/>
        <v>0</v>
      </c>
      <c r="V3660" s="106">
        <f t="shared" si="288"/>
        <v>0</v>
      </c>
      <c r="W3660" s="119">
        <f t="shared" si="286"/>
        <v>0</v>
      </c>
      <c r="X3660" s="106">
        <f t="shared" si="289"/>
        <v>0</v>
      </c>
    </row>
    <row r="3661" spans="1:24" ht="14">
      <c r="A3661" s="198"/>
      <c r="D3661" s="1"/>
      <c r="E3661" s="1"/>
      <c r="F3661" s="187"/>
      <c r="G3661" s="187"/>
      <c r="H3661" s="80" t="str">
        <f>IF(ISERROR(IF(ISERROR(VLOOKUP((LEFT(D3661,2)),'Fed. Agency Identifier Table'!A$2:C$63,3,FALSE)),(VLOOKUP((LEFT(D3661,1)),'Fed. Agency Identifier Table'!A$2:C$63,3,FALSE)),(VLOOKUP((LEFT(D3661,2)),'Fed. Agency Identifier Table'!A$2:C$63,3,FALSE)))),"",(IF(ISERROR(VLOOKUP((LEFT(D3661,2)),'Fed. Agency Identifier Table'!A$2:C$63,3,FALSE)),(VLOOKUP((LEFT(D3661,1)),'Fed. Agency Identifier Table'!A$2:C$63,3,FALSE)),(VLOOKUP((LEFT(D3661,2)),'Fed. Agency Identifier Table'!A$2:C$63,3,FALSE)))))</f>
        <v/>
      </c>
      <c r="I3661" s="150" t="str">
        <f>IF(ISNUMBER(SEARCH("*.unk*",D3661)),"Other Federal Awards",IF(ISERROR(VLOOKUP(D3661,'CFDA Program Titles Table'!A$2:C$2607,3,FALSE)),"",VLOOKUP(D3661,'CFDA Program Titles Table'!A$2:C$2607,3,FALSE)))</f>
        <v/>
      </c>
      <c r="J3661" s="70"/>
      <c r="K3661" s="70"/>
      <c r="L3661" s="2"/>
      <c r="M3661" s="10"/>
      <c r="N3661" s="10"/>
      <c r="S3661" s="106" t="str">
        <f>IFERROR(IF(J3661="Y", "Research And Development Programs Cluster:", VLOOKUP(D3661,'Cluster Info'!$A$2:$B$113,2,FALSE)), "Non Cluster:")</f>
        <v>Non Cluster:</v>
      </c>
      <c r="T3661" s="106">
        <f t="shared" si="285"/>
        <v>0</v>
      </c>
      <c r="U3661" s="106">
        <f t="shared" si="287"/>
        <v>0</v>
      </c>
      <c r="V3661" s="106">
        <f t="shared" si="288"/>
        <v>0</v>
      </c>
      <c r="W3661" s="119">
        <f t="shared" si="286"/>
        <v>0</v>
      </c>
      <c r="X3661" s="106">
        <f t="shared" si="289"/>
        <v>0</v>
      </c>
    </row>
    <row r="3662" spans="1:24" ht="14">
      <c r="A3662" s="198"/>
      <c r="D3662" s="1"/>
      <c r="E3662" s="1"/>
      <c r="F3662" s="187"/>
      <c r="G3662" s="187"/>
      <c r="H3662" s="80" t="str">
        <f>IF(ISERROR(IF(ISERROR(VLOOKUP((LEFT(D3662,2)),'Fed. Agency Identifier Table'!A$2:C$63,3,FALSE)),(VLOOKUP((LEFT(D3662,1)),'Fed. Agency Identifier Table'!A$2:C$63,3,FALSE)),(VLOOKUP((LEFT(D3662,2)),'Fed. Agency Identifier Table'!A$2:C$63,3,FALSE)))),"",(IF(ISERROR(VLOOKUP((LEFT(D3662,2)),'Fed. Agency Identifier Table'!A$2:C$63,3,FALSE)),(VLOOKUP((LEFT(D3662,1)),'Fed. Agency Identifier Table'!A$2:C$63,3,FALSE)),(VLOOKUP((LEFT(D3662,2)),'Fed. Agency Identifier Table'!A$2:C$63,3,FALSE)))))</f>
        <v/>
      </c>
      <c r="I3662" s="150" t="str">
        <f>IF(ISNUMBER(SEARCH("*.unk*",D3662)),"Other Federal Awards",IF(ISERROR(VLOOKUP(D3662,'CFDA Program Titles Table'!A$2:C$2607,3,FALSE)),"",VLOOKUP(D3662,'CFDA Program Titles Table'!A$2:C$2607,3,FALSE)))</f>
        <v/>
      </c>
      <c r="J3662" s="70"/>
      <c r="K3662" s="70"/>
      <c r="L3662" s="2"/>
      <c r="M3662" s="10"/>
      <c r="N3662" s="10"/>
      <c r="S3662" s="106" t="str">
        <f>IFERROR(IF(J3662="Y", "Research And Development Programs Cluster:", VLOOKUP(D3662,'Cluster Info'!$A$2:$B$113,2,FALSE)), "Non Cluster:")</f>
        <v>Non Cluster:</v>
      </c>
      <c r="T3662" s="106">
        <f t="shared" si="285"/>
        <v>0</v>
      </c>
      <c r="U3662" s="106">
        <f t="shared" si="287"/>
        <v>0</v>
      </c>
      <c r="V3662" s="106">
        <f t="shared" si="288"/>
        <v>0</v>
      </c>
      <c r="W3662" s="119">
        <f t="shared" si="286"/>
        <v>0</v>
      </c>
      <c r="X3662" s="106">
        <f t="shared" si="289"/>
        <v>0</v>
      </c>
    </row>
    <row r="3663" spans="1:24" ht="14">
      <c r="A3663" s="198"/>
      <c r="D3663" s="1"/>
      <c r="E3663" s="1"/>
      <c r="F3663" s="187"/>
      <c r="G3663" s="187"/>
      <c r="H3663" s="80" t="str">
        <f>IF(ISERROR(IF(ISERROR(VLOOKUP((LEFT(D3663,2)),'Fed. Agency Identifier Table'!A$2:C$63,3,FALSE)),(VLOOKUP((LEFT(D3663,1)),'Fed. Agency Identifier Table'!A$2:C$63,3,FALSE)),(VLOOKUP((LEFT(D3663,2)),'Fed. Agency Identifier Table'!A$2:C$63,3,FALSE)))),"",(IF(ISERROR(VLOOKUP((LEFT(D3663,2)),'Fed. Agency Identifier Table'!A$2:C$63,3,FALSE)),(VLOOKUP((LEFT(D3663,1)),'Fed. Agency Identifier Table'!A$2:C$63,3,FALSE)),(VLOOKUP((LEFT(D3663,2)),'Fed. Agency Identifier Table'!A$2:C$63,3,FALSE)))))</f>
        <v/>
      </c>
      <c r="I3663" s="150" t="str">
        <f>IF(ISNUMBER(SEARCH("*.unk*",D3663)),"Other Federal Awards",IF(ISERROR(VLOOKUP(D3663,'CFDA Program Titles Table'!A$2:C$2607,3,FALSE)),"",VLOOKUP(D3663,'CFDA Program Titles Table'!A$2:C$2607,3,FALSE)))</f>
        <v/>
      </c>
      <c r="J3663" s="70"/>
      <c r="K3663" s="70"/>
      <c r="L3663" s="2"/>
      <c r="M3663" s="10"/>
      <c r="N3663" s="10"/>
      <c r="S3663" s="106" t="str">
        <f>IFERROR(IF(J3663="Y", "Research And Development Programs Cluster:", VLOOKUP(D3663,'Cluster Info'!$A$2:$B$113,2,FALSE)), "Non Cluster:")</f>
        <v>Non Cluster:</v>
      </c>
      <c r="T3663" s="106">
        <f t="shared" si="285"/>
        <v>0</v>
      </c>
      <c r="U3663" s="106">
        <f t="shared" si="287"/>
        <v>0</v>
      </c>
      <c r="V3663" s="106">
        <f t="shared" si="288"/>
        <v>0</v>
      </c>
      <c r="W3663" s="119">
        <f t="shared" si="286"/>
        <v>0</v>
      </c>
      <c r="X3663" s="106">
        <f t="shared" si="289"/>
        <v>0</v>
      </c>
    </row>
    <row r="3664" spans="1:24" ht="14">
      <c r="A3664" s="198"/>
      <c r="D3664" s="1"/>
      <c r="E3664" s="1"/>
      <c r="F3664" s="187"/>
      <c r="G3664" s="187"/>
      <c r="H3664" s="80" t="str">
        <f>IF(ISERROR(IF(ISERROR(VLOOKUP((LEFT(D3664,2)),'Fed. Agency Identifier Table'!A$2:C$63,3,FALSE)),(VLOOKUP((LEFT(D3664,1)),'Fed. Agency Identifier Table'!A$2:C$63,3,FALSE)),(VLOOKUP((LEFT(D3664,2)),'Fed. Agency Identifier Table'!A$2:C$63,3,FALSE)))),"",(IF(ISERROR(VLOOKUP((LEFT(D3664,2)),'Fed. Agency Identifier Table'!A$2:C$63,3,FALSE)),(VLOOKUP((LEFT(D3664,1)),'Fed. Agency Identifier Table'!A$2:C$63,3,FALSE)),(VLOOKUP((LEFT(D3664,2)),'Fed. Agency Identifier Table'!A$2:C$63,3,FALSE)))))</f>
        <v/>
      </c>
      <c r="I3664" s="150" t="str">
        <f>IF(ISNUMBER(SEARCH("*.unk*",D3664)),"Other Federal Awards",IF(ISERROR(VLOOKUP(D3664,'CFDA Program Titles Table'!A$2:C$2607,3,FALSE)),"",VLOOKUP(D3664,'CFDA Program Titles Table'!A$2:C$2607,3,FALSE)))</f>
        <v/>
      </c>
      <c r="J3664" s="70"/>
      <c r="K3664" s="70"/>
      <c r="L3664" s="2"/>
      <c r="M3664" s="10"/>
      <c r="N3664" s="10"/>
      <c r="S3664" s="106" t="str">
        <f>IFERROR(IF(J3664="Y", "Research And Development Programs Cluster:", VLOOKUP(D3664,'Cluster Info'!$A$2:$B$113,2,FALSE)), "Non Cluster:")</f>
        <v>Non Cluster:</v>
      </c>
      <c r="T3664" s="106">
        <f t="shared" si="285"/>
        <v>0</v>
      </c>
      <c r="U3664" s="106">
        <f t="shared" si="287"/>
        <v>0</v>
      </c>
      <c r="V3664" s="106">
        <f t="shared" si="288"/>
        <v>0</v>
      </c>
      <c r="W3664" s="119">
        <f t="shared" si="286"/>
        <v>0</v>
      </c>
      <c r="X3664" s="106">
        <f t="shared" si="289"/>
        <v>0</v>
      </c>
    </row>
    <row r="3665" spans="1:24" ht="14">
      <c r="A3665" s="198"/>
      <c r="D3665" s="1"/>
      <c r="E3665" s="1"/>
      <c r="F3665" s="187"/>
      <c r="G3665" s="187"/>
      <c r="H3665" s="80" t="str">
        <f>IF(ISERROR(IF(ISERROR(VLOOKUP((LEFT(D3665,2)),'Fed. Agency Identifier Table'!A$2:C$63,3,FALSE)),(VLOOKUP((LEFT(D3665,1)),'Fed. Agency Identifier Table'!A$2:C$63,3,FALSE)),(VLOOKUP((LEFT(D3665,2)),'Fed. Agency Identifier Table'!A$2:C$63,3,FALSE)))),"",(IF(ISERROR(VLOOKUP((LEFT(D3665,2)),'Fed. Agency Identifier Table'!A$2:C$63,3,FALSE)),(VLOOKUP((LEFT(D3665,1)),'Fed. Agency Identifier Table'!A$2:C$63,3,FALSE)),(VLOOKUP((LEFT(D3665,2)),'Fed. Agency Identifier Table'!A$2:C$63,3,FALSE)))))</f>
        <v/>
      </c>
      <c r="I3665" s="150" t="str">
        <f>IF(ISNUMBER(SEARCH("*.unk*",D3665)),"Other Federal Awards",IF(ISERROR(VLOOKUP(D3665,'CFDA Program Titles Table'!A$2:C$2607,3,FALSE)),"",VLOOKUP(D3665,'CFDA Program Titles Table'!A$2:C$2607,3,FALSE)))</f>
        <v/>
      </c>
      <c r="J3665" s="70"/>
      <c r="K3665" s="70"/>
      <c r="L3665" s="2"/>
      <c r="M3665" s="10"/>
      <c r="N3665" s="10"/>
      <c r="S3665" s="106" t="str">
        <f>IFERROR(IF(J3665="Y", "Research And Development Programs Cluster:", VLOOKUP(D3665,'Cluster Info'!$A$2:$B$113,2,FALSE)), "Non Cluster:")</f>
        <v>Non Cluster:</v>
      </c>
      <c r="T3665" s="106">
        <f t="shared" si="285"/>
        <v>0</v>
      </c>
      <c r="U3665" s="106">
        <f t="shared" si="287"/>
        <v>0</v>
      </c>
      <c r="V3665" s="106">
        <f t="shared" si="288"/>
        <v>0</v>
      </c>
      <c r="W3665" s="119">
        <f t="shared" si="286"/>
        <v>0</v>
      </c>
      <c r="X3665" s="106">
        <f t="shared" si="289"/>
        <v>0</v>
      </c>
    </row>
    <row r="3666" spans="1:24" ht="14">
      <c r="A3666" s="198"/>
      <c r="D3666" s="1"/>
      <c r="E3666" s="1"/>
      <c r="F3666" s="187"/>
      <c r="G3666" s="187"/>
      <c r="H3666" s="80" t="str">
        <f>IF(ISERROR(IF(ISERROR(VLOOKUP((LEFT(D3666,2)),'Fed. Agency Identifier Table'!A$2:C$63,3,FALSE)),(VLOOKUP((LEFT(D3666,1)),'Fed. Agency Identifier Table'!A$2:C$63,3,FALSE)),(VLOOKUP((LEFT(D3666,2)),'Fed. Agency Identifier Table'!A$2:C$63,3,FALSE)))),"",(IF(ISERROR(VLOOKUP((LEFT(D3666,2)),'Fed. Agency Identifier Table'!A$2:C$63,3,FALSE)),(VLOOKUP((LEFT(D3666,1)),'Fed. Agency Identifier Table'!A$2:C$63,3,FALSE)),(VLOOKUP((LEFT(D3666,2)),'Fed. Agency Identifier Table'!A$2:C$63,3,FALSE)))))</f>
        <v/>
      </c>
      <c r="I3666" s="150" t="str">
        <f>IF(ISNUMBER(SEARCH("*.unk*",D3666)),"Other Federal Awards",IF(ISERROR(VLOOKUP(D3666,'CFDA Program Titles Table'!A$2:C$2607,3,FALSE)),"",VLOOKUP(D3666,'CFDA Program Titles Table'!A$2:C$2607,3,FALSE)))</f>
        <v/>
      </c>
      <c r="J3666" s="70"/>
      <c r="K3666" s="70"/>
      <c r="L3666" s="2"/>
      <c r="M3666" s="10"/>
      <c r="N3666" s="10"/>
      <c r="S3666" s="106" t="str">
        <f>IFERROR(IF(J3666="Y", "Research And Development Programs Cluster:", VLOOKUP(D3666,'Cluster Info'!$A$2:$B$113,2,FALSE)), "Non Cluster:")</f>
        <v>Non Cluster:</v>
      </c>
      <c r="T3666" s="106">
        <f t="shared" si="285"/>
        <v>0</v>
      </c>
      <c r="U3666" s="106">
        <f t="shared" si="287"/>
        <v>0</v>
      </c>
      <c r="V3666" s="106">
        <f t="shared" si="288"/>
        <v>0</v>
      </c>
      <c r="W3666" s="119">
        <f t="shared" si="286"/>
        <v>0</v>
      </c>
      <c r="X3666" s="106">
        <f t="shared" si="289"/>
        <v>0</v>
      </c>
    </row>
    <row r="3667" spans="1:24" ht="14">
      <c r="A3667" s="198"/>
      <c r="D3667" s="1"/>
      <c r="E3667" s="1"/>
      <c r="F3667" s="187"/>
      <c r="G3667" s="187"/>
      <c r="H3667" s="80" t="str">
        <f>IF(ISERROR(IF(ISERROR(VLOOKUP((LEFT(D3667,2)),'Fed. Agency Identifier Table'!A$2:C$63,3,FALSE)),(VLOOKUP((LEFT(D3667,1)),'Fed. Agency Identifier Table'!A$2:C$63,3,FALSE)),(VLOOKUP((LEFT(D3667,2)),'Fed. Agency Identifier Table'!A$2:C$63,3,FALSE)))),"",(IF(ISERROR(VLOOKUP((LEFT(D3667,2)),'Fed. Agency Identifier Table'!A$2:C$63,3,FALSE)),(VLOOKUP((LEFT(D3667,1)),'Fed. Agency Identifier Table'!A$2:C$63,3,FALSE)),(VLOOKUP((LEFT(D3667,2)),'Fed. Agency Identifier Table'!A$2:C$63,3,FALSE)))))</f>
        <v/>
      </c>
      <c r="I3667" s="150" t="str">
        <f>IF(ISNUMBER(SEARCH("*.unk*",D3667)),"Other Federal Awards",IF(ISERROR(VLOOKUP(D3667,'CFDA Program Titles Table'!A$2:C$2607,3,FALSE)),"",VLOOKUP(D3667,'CFDA Program Titles Table'!A$2:C$2607,3,FALSE)))</f>
        <v/>
      </c>
      <c r="J3667" s="70"/>
      <c r="K3667" s="70"/>
      <c r="L3667" s="2"/>
      <c r="M3667" s="10"/>
      <c r="N3667" s="10"/>
      <c r="S3667" s="106" t="str">
        <f>IFERROR(IF(J3667="Y", "Research And Development Programs Cluster:", VLOOKUP(D3667,'Cluster Info'!$A$2:$B$113,2,FALSE)), "Non Cluster:")</f>
        <v>Non Cluster:</v>
      </c>
      <c r="T3667" s="106">
        <f t="shared" si="285"/>
        <v>0</v>
      </c>
      <c r="U3667" s="106">
        <f t="shared" si="287"/>
        <v>0</v>
      </c>
      <c r="V3667" s="106">
        <f t="shared" si="288"/>
        <v>0</v>
      </c>
      <c r="W3667" s="119">
        <f t="shared" si="286"/>
        <v>0</v>
      </c>
      <c r="X3667" s="106">
        <f t="shared" si="289"/>
        <v>0</v>
      </c>
    </row>
    <row r="3668" spans="1:24" ht="14">
      <c r="A3668" s="198"/>
      <c r="D3668" s="1"/>
      <c r="E3668" s="1"/>
      <c r="F3668" s="187"/>
      <c r="G3668" s="187"/>
      <c r="H3668" s="80" t="str">
        <f>IF(ISERROR(IF(ISERROR(VLOOKUP((LEFT(D3668,2)),'Fed. Agency Identifier Table'!A$2:C$63,3,FALSE)),(VLOOKUP((LEFT(D3668,1)),'Fed. Agency Identifier Table'!A$2:C$63,3,FALSE)),(VLOOKUP((LEFT(D3668,2)),'Fed. Agency Identifier Table'!A$2:C$63,3,FALSE)))),"",(IF(ISERROR(VLOOKUP((LEFT(D3668,2)),'Fed. Agency Identifier Table'!A$2:C$63,3,FALSE)),(VLOOKUP((LEFT(D3668,1)),'Fed. Agency Identifier Table'!A$2:C$63,3,FALSE)),(VLOOKUP((LEFT(D3668,2)),'Fed. Agency Identifier Table'!A$2:C$63,3,FALSE)))))</f>
        <v/>
      </c>
      <c r="I3668" s="150" t="str">
        <f>IF(ISNUMBER(SEARCH("*.unk*",D3668)),"Other Federal Awards",IF(ISERROR(VLOOKUP(D3668,'CFDA Program Titles Table'!A$2:C$2607,3,FALSE)),"",VLOOKUP(D3668,'CFDA Program Titles Table'!A$2:C$2607,3,FALSE)))</f>
        <v/>
      </c>
      <c r="J3668" s="70"/>
      <c r="K3668" s="70"/>
      <c r="L3668" s="2"/>
      <c r="M3668" s="10"/>
      <c r="N3668" s="10"/>
      <c r="S3668" s="106" t="str">
        <f>IFERROR(IF(J3668="Y", "Research And Development Programs Cluster:", VLOOKUP(D3668,'Cluster Info'!$A$2:$B$113,2,FALSE)), "Non Cluster:")</f>
        <v>Non Cluster:</v>
      </c>
      <c r="T3668" s="106">
        <f t="shared" si="285"/>
        <v>0</v>
      </c>
      <c r="U3668" s="106">
        <f t="shared" si="287"/>
        <v>0</v>
      </c>
      <c r="V3668" s="106">
        <f t="shared" si="288"/>
        <v>0</v>
      </c>
      <c r="W3668" s="119">
        <f t="shared" si="286"/>
        <v>0</v>
      </c>
      <c r="X3668" s="106">
        <f t="shared" si="289"/>
        <v>0</v>
      </c>
    </row>
    <row r="3669" spans="1:24" ht="14">
      <c r="A3669" s="198"/>
      <c r="D3669" s="1"/>
      <c r="E3669" s="1"/>
      <c r="F3669" s="187"/>
      <c r="G3669" s="187"/>
      <c r="H3669" s="80" t="str">
        <f>IF(ISERROR(IF(ISERROR(VLOOKUP((LEFT(D3669,2)),'Fed. Agency Identifier Table'!A$2:C$63,3,FALSE)),(VLOOKUP((LEFT(D3669,1)),'Fed. Agency Identifier Table'!A$2:C$63,3,FALSE)),(VLOOKUP((LEFT(D3669,2)),'Fed. Agency Identifier Table'!A$2:C$63,3,FALSE)))),"",(IF(ISERROR(VLOOKUP((LEFT(D3669,2)),'Fed. Agency Identifier Table'!A$2:C$63,3,FALSE)),(VLOOKUP((LEFT(D3669,1)),'Fed. Agency Identifier Table'!A$2:C$63,3,FALSE)),(VLOOKUP((LEFT(D3669,2)),'Fed. Agency Identifier Table'!A$2:C$63,3,FALSE)))))</f>
        <v/>
      </c>
      <c r="I3669" s="150" t="str">
        <f>IF(ISNUMBER(SEARCH("*.unk*",D3669)),"Other Federal Awards",IF(ISERROR(VLOOKUP(D3669,'CFDA Program Titles Table'!A$2:C$2607,3,FALSE)),"",VLOOKUP(D3669,'CFDA Program Titles Table'!A$2:C$2607,3,FALSE)))</f>
        <v/>
      </c>
      <c r="J3669" s="70"/>
      <c r="K3669" s="70"/>
      <c r="L3669" s="2"/>
      <c r="M3669" s="10"/>
      <c r="N3669" s="10"/>
      <c r="S3669" s="106" t="str">
        <f>IFERROR(IF(J3669="Y", "Research And Development Programs Cluster:", VLOOKUP(D3669,'Cluster Info'!$A$2:$B$113,2,FALSE)), "Non Cluster:")</f>
        <v>Non Cluster:</v>
      </c>
      <c r="T3669" s="106">
        <f t="shared" si="285"/>
        <v>0</v>
      </c>
      <c r="U3669" s="106">
        <f t="shared" si="287"/>
        <v>0</v>
      </c>
      <c r="V3669" s="106">
        <f t="shared" si="288"/>
        <v>0</v>
      </c>
      <c r="W3669" s="119">
        <f t="shared" si="286"/>
        <v>0</v>
      </c>
      <c r="X3669" s="106">
        <f t="shared" si="289"/>
        <v>0</v>
      </c>
    </row>
    <row r="3670" spans="1:24" ht="14">
      <c r="A3670" s="198"/>
      <c r="D3670" s="1"/>
      <c r="E3670" s="1"/>
      <c r="F3670" s="187"/>
      <c r="G3670" s="187"/>
      <c r="H3670" s="80" t="str">
        <f>IF(ISERROR(IF(ISERROR(VLOOKUP((LEFT(D3670,2)),'Fed. Agency Identifier Table'!A$2:C$63,3,FALSE)),(VLOOKUP((LEFT(D3670,1)),'Fed. Agency Identifier Table'!A$2:C$63,3,FALSE)),(VLOOKUP((LEFT(D3670,2)),'Fed. Agency Identifier Table'!A$2:C$63,3,FALSE)))),"",(IF(ISERROR(VLOOKUP((LEFT(D3670,2)),'Fed. Agency Identifier Table'!A$2:C$63,3,FALSE)),(VLOOKUP((LEFT(D3670,1)),'Fed. Agency Identifier Table'!A$2:C$63,3,FALSE)),(VLOOKUP((LEFT(D3670,2)),'Fed. Agency Identifier Table'!A$2:C$63,3,FALSE)))))</f>
        <v/>
      </c>
      <c r="I3670" s="150" t="str">
        <f>IF(ISNUMBER(SEARCH("*.unk*",D3670)),"Other Federal Awards",IF(ISERROR(VLOOKUP(D3670,'CFDA Program Titles Table'!A$2:C$2607,3,FALSE)),"",VLOOKUP(D3670,'CFDA Program Titles Table'!A$2:C$2607,3,FALSE)))</f>
        <v/>
      </c>
      <c r="J3670" s="70"/>
      <c r="K3670" s="70"/>
      <c r="L3670" s="2"/>
      <c r="M3670" s="10"/>
      <c r="N3670" s="10"/>
      <c r="S3670" s="106" t="str">
        <f>IFERROR(IF(J3670="Y", "Research And Development Programs Cluster:", VLOOKUP(D3670,'Cluster Info'!$A$2:$B$113,2,FALSE)), "Non Cluster:")</f>
        <v>Non Cluster:</v>
      </c>
      <c r="T3670" s="106">
        <f t="shared" si="285"/>
        <v>0</v>
      </c>
      <c r="U3670" s="106">
        <f t="shared" si="287"/>
        <v>0</v>
      </c>
      <c r="V3670" s="106">
        <f t="shared" si="288"/>
        <v>0</v>
      </c>
      <c r="W3670" s="119">
        <f t="shared" si="286"/>
        <v>0</v>
      </c>
      <c r="X3670" s="106">
        <f t="shared" si="289"/>
        <v>0</v>
      </c>
    </row>
    <row r="3671" spans="1:24" ht="14">
      <c r="A3671" s="198"/>
      <c r="D3671" s="1"/>
      <c r="E3671" s="1"/>
      <c r="F3671" s="187"/>
      <c r="G3671" s="187"/>
      <c r="H3671" s="80" t="str">
        <f>IF(ISERROR(IF(ISERROR(VLOOKUP((LEFT(D3671,2)),'Fed. Agency Identifier Table'!A$2:C$63,3,FALSE)),(VLOOKUP((LEFT(D3671,1)),'Fed. Agency Identifier Table'!A$2:C$63,3,FALSE)),(VLOOKUP((LEFT(D3671,2)),'Fed. Agency Identifier Table'!A$2:C$63,3,FALSE)))),"",(IF(ISERROR(VLOOKUP((LEFT(D3671,2)),'Fed. Agency Identifier Table'!A$2:C$63,3,FALSE)),(VLOOKUP((LEFT(D3671,1)),'Fed. Agency Identifier Table'!A$2:C$63,3,FALSE)),(VLOOKUP((LEFT(D3671,2)),'Fed. Agency Identifier Table'!A$2:C$63,3,FALSE)))))</f>
        <v/>
      </c>
      <c r="I3671" s="150" t="str">
        <f>IF(ISNUMBER(SEARCH("*.unk*",D3671)),"Other Federal Awards",IF(ISERROR(VLOOKUP(D3671,'CFDA Program Titles Table'!A$2:C$2607,3,FALSE)),"",VLOOKUP(D3671,'CFDA Program Titles Table'!A$2:C$2607,3,FALSE)))</f>
        <v/>
      </c>
      <c r="J3671" s="70"/>
      <c r="K3671" s="70"/>
      <c r="L3671" s="2"/>
      <c r="M3671" s="10"/>
      <c r="N3671" s="10"/>
      <c r="S3671" s="106" t="str">
        <f>IFERROR(IF(J3671="Y", "Research And Development Programs Cluster:", VLOOKUP(D3671,'Cluster Info'!$A$2:$B$113,2,FALSE)), "Non Cluster:")</f>
        <v>Non Cluster:</v>
      </c>
      <c r="T3671" s="106">
        <f t="shared" si="285"/>
        <v>0</v>
      </c>
      <c r="U3671" s="106">
        <f t="shared" si="287"/>
        <v>0</v>
      </c>
      <c r="V3671" s="106">
        <f t="shared" si="288"/>
        <v>0</v>
      </c>
      <c r="W3671" s="119">
        <f t="shared" si="286"/>
        <v>0</v>
      </c>
      <c r="X3671" s="106">
        <f t="shared" si="289"/>
        <v>0</v>
      </c>
    </row>
    <row r="3672" spans="1:24" ht="14">
      <c r="A3672" s="198"/>
      <c r="D3672" s="1"/>
      <c r="E3672" s="1"/>
      <c r="F3672" s="187"/>
      <c r="G3672" s="187"/>
      <c r="H3672" s="80" t="str">
        <f>IF(ISERROR(IF(ISERROR(VLOOKUP((LEFT(D3672,2)),'Fed. Agency Identifier Table'!A$2:C$63,3,FALSE)),(VLOOKUP((LEFT(D3672,1)),'Fed. Agency Identifier Table'!A$2:C$63,3,FALSE)),(VLOOKUP((LEFT(D3672,2)),'Fed. Agency Identifier Table'!A$2:C$63,3,FALSE)))),"",(IF(ISERROR(VLOOKUP((LEFT(D3672,2)),'Fed. Agency Identifier Table'!A$2:C$63,3,FALSE)),(VLOOKUP((LEFT(D3672,1)),'Fed. Agency Identifier Table'!A$2:C$63,3,FALSE)),(VLOOKUP((LEFT(D3672,2)),'Fed. Agency Identifier Table'!A$2:C$63,3,FALSE)))))</f>
        <v/>
      </c>
      <c r="I3672" s="150" t="str">
        <f>IF(ISNUMBER(SEARCH("*.unk*",D3672)),"Other Federal Awards",IF(ISERROR(VLOOKUP(D3672,'CFDA Program Titles Table'!A$2:C$2607,3,FALSE)),"",VLOOKUP(D3672,'CFDA Program Titles Table'!A$2:C$2607,3,FALSE)))</f>
        <v/>
      </c>
      <c r="J3672" s="70"/>
      <c r="K3672" s="70"/>
      <c r="L3672" s="2"/>
      <c r="M3672" s="10"/>
      <c r="N3672" s="10"/>
      <c r="S3672" s="106" t="str">
        <f>IFERROR(IF(J3672="Y", "Research And Development Programs Cluster:", VLOOKUP(D3672,'Cluster Info'!$A$2:$B$113,2,FALSE)), "Non Cluster:")</f>
        <v>Non Cluster:</v>
      </c>
      <c r="T3672" s="106">
        <f t="shared" si="285"/>
        <v>0</v>
      </c>
      <c r="U3672" s="106">
        <f t="shared" si="287"/>
        <v>0</v>
      </c>
      <c r="V3672" s="106">
        <f t="shared" si="288"/>
        <v>0</v>
      </c>
      <c r="W3672" s="119">
        <f t="shared" si="286"/>
        <v>0</v>
      </c>
      <c r="X3672" s="106">
        <f t="shared" si="289"/>
        <v>0</v>
      </c>
    </row>
    <row r="3673" spans="1:24" ht="14">
      <c r="A3673" s="198"/>
      <c r="D3673" s="1"/>
      <c r="E3673" s="1"/>
      <c r="F3673" s="187"/>
      <c r="G3673" s="187"/>
      <c r="H3673" s="80" t="str">
        <f>IF(ISERROR(IF(ISERROR(VLOOKUP((LEFT(D3673,2)),'Fed. Agency Identifier Table'!A$2:C$63,3,FALSE)),(VLOOKUP((LEFT(D3673,1)),'Fed. Agency Identifier Table'!A$2:C$63,3,FALSE)),(VLOOKUP((LEFT(D3673,2)),'Fed. Agency Identifier Table'!A$2:C$63,3,FALSE)))),"",(IF(ISERROR(VLOOKUP((LEFT(D3673,2)),'Fed. Agency Identifier Table'!A$2:C$63,3,FALSE)),(VLOOKUP((LEFT(D3673,1)),'Fed. Agency Identifier Table'!A$2:C$63,3,FALSE)),(VLOOKUP((LEFT(D3673,2)),'Fed. Agency Identifier Table'!A$2:C$63,3,FALSE)))))</f>
        <v/>
      </c>
      <c r="I3673" s="150" t="str">
        <f>IF(ISNUMBER(SEARCH("*.unk*",D3673)),"Other Federal Awards",IF(ISERROR(VLOOKUP(D3673,'CFDA Program Titles Table'!A$2:C$2607,3,FALSE)),"",VLOOKUP(D3673,'CFDA Program Titles Table'!A$2:C$2607,3,FALSE)))</f>
        <v/>
      </c>
      <c r="J3673" s="70"/>
      <c r="K3673" s="70"/>
      <c r="L3673" s="2"/>
      <c r="M3673" s="10"/>
      <c r="N3673" s="10"/>
      <c r="S3673" s="106" t="str">
        <f>IFERROR(IF(J3673="Y", "Research And Development Programs Cluster:", VLOOKUP(D3673,'Cluster Info'!$A$2:$B$113,2,FALSE)), "Non Cluster:")</f>
        <v>Non Cluster:</v>
      </c>
      <c r="T3673" s="106">
        <f t="shared" si="285"/>
        <v>0</v>
      </c>
      <c r="U3673" s="106">
        <f t="shared" si="287"/>
        <v>0</v>
      </c>
      <c r="V3673" s="106">
        <f t="shared" si="288"/>
        <v>0</v>
      </c>
      <c r="W3673" s="119">
        <f t="shared" si="286"/>
        <v>0</v>
      </c>
      <c r="X3673" s="106">
        <f t="shared" si="289"/>
        <v>0</v>
      </c>
    </row>
    <row r="3674" spans="1:24" ht="14">
      <c r="A3674" s="198"/>
      <c r="D3674" s="1"/>
      <c r="E3674" s="1"/>
      <c r="F3674" s="187"/>
      <c r="G3674" s="187"/>
      <c r="H3674" s="80" t="str">
        <f>IF(ISERROR(IF(ISERROR(VLOOKUP((LEFT(D3674,2)),'Fed. Agency Identifier Table'!A$2:C$63,3,FALSE)),(VLOOKUP((LEFT(D3674,1)),'Fed. Agency Identifier Table'!A$2:C$63,3,FALSE)),(VLOOKUP((LEFT(D3674,2)),'Fed. Agency Identifier Table'!A$2:C$63,3,FALSE)))),"",(IF(ISERROR(VLOOKUP((LEFT(D3674,2)),'Fed. Agency Identifier Table'!A$2:C$63,3,FALSE)),(VLOOKUP((LEFT(D3674,1)),'Fed. Agency Identifier Table'!A$2:C$63,3,FALSE)),(VLOOKUP((LEFT(D3674,2)),'Fed. Agency Identifier Table'!A$2:C$63,3,FALSE)))))</f>
        <v/>
      </c>
      <c r="I3674" s="150" t="str">
        <f>IF(ISNUMBER(SEARCH("*.unk*",D3674)),"Other Federal Awards",IF(ISERROR(VLOOKUP(D3674,'CFDA Program Titles Table'!A$2:C$2607,3,FALSE)),"",VLOOKUP(D3674,'CFDA Program Titles Table'!A$2:C$2607,3,FALSE)))</f>
        <v/>
      </c>
      <c r="J3674" s="70"/>
      <c r="K3674" s="70"/>
      <c r="L3674" s="2"/>
      <c r="M3674" s="10"/>
      <c r="N3674" s="10"/>
      <c r="S3674" s="106" t="str">
        <f>IFERROR(IF(J3674="Y", "Research And Development Programs Cluster:", VLOOKUP(D3674,'Cluster Info'!$A$2:$B$113,2,FALSE)), "Non Cluster:")</f>
        <v>Non Cluster:</v>
      </c>
      <c r="T3674" s="106">
        <f t="shared" si="285"/>
        <v>0</v>
      </c>
      <c r="U3674" s="106">
        <f t="shared" si="287"/>
        <v>0</v>
      </c>
      <c r="V3674" s="106">
        <f t="shared" si="288"/>
        <v>0</v>
      </c>
      <c r="W3674" s="119">
        <f t="shared" si="286"/>
        <v>0</v>
      </c>
      <c r="X3674" s="106">
        <f t="shared" si="289"/>
        <v>0</v>
      </c>
    </row>
    <row r="3675" spans="1:24" ht="14">
      <c r="A3675" s="198"/>
      <c r="D3675" s="1"/>
      <c r="E3675" s="1"/>
      <c r="F3675" s="187"/>
      <c r="G3675" s="187"/>
      <c r="H3675" s="80" t="str">
        <f>IF(ISERROR(IF(ISERROR(VLOOKUP((LEFT(D3675,2)),'Fed. Agency Identifier Table'!A$2:C$63,3,FALSE)),(VLOOKUP((LEFT(D3675,1)),'Fed. Agency Identifier Table'!A$2:C$63,3,FALSE)),(VLOOKUP((LEFT(D3675,2)),'Fed. Agency Identifier Table'!A$2:C$63,3,FALSE)))),"",(IF(ISERROR(VLOOKUP((LEFT(D3675,2)),'Fed. Agency Identifier Table'!A$2:C$63,3,FALSE)),(VLOOKUP((LEFT(D3675,1)),'Fed. Agency Identifier Table'!A$2:C$63,3,FALSE)),(VLOOKUP((LEFT(D3675,2)),'Fed. Agency Identifier Table'!A$2:C$63,3,FALSE)))))</f>
        <v/>
      </c>
      <c r="I3675" s="150" t="str">
        <f>IF(ISNUMBER(SEARCH("*.unk*",D3675)),"Other Federal Awards",IF(ISERROR(VLOOKUP(D3675,'CFDA Program Titles Table'!A$2:C$2607,3,FALSE)),"",VLOOKUP(D3675,'CFDA Program Titles Table'!A$2:C$2607,3,FALSE)))</f>
        <v/>
      </c>
      <c r="J3675" s="70"/>
      <c r="K3675" s="70"/>
      <c r="L3675" s="2"/>
      <c r="M3675" s="10"/>
      <c r="N3675" s="10"/>
      <c r="S3675" s="106" t="str">
        <f>IFERROR(IF(J3675="Y", "Research And Development Programs Cluster:", VLOOKUP(D3675,'Cluster Info'!$A$2:$B$113,2,FALSE)), "Non Cluster:")</f>
        <v>Non Cluster:</v>
      </c>
      <c r="T3675" s="106">
        <f t="shared" si="285"/>
        <v>0</v>
      </c>
      <c r="U3675" s="106">
        <f t="shared" si="287"/>
        <v>0</v>
      </c>
      <c r="V3675" s="106">
        <f t="shared" si="288"/>
        <v>0</v>
      </c>
      <c r="W3675" s="119">
        <f t="shared" si="286"/>
        <v>0</v>
      </c>
      <c r="X3675" s="106">
        <f t="shared" si="289"/>
        <v>0</v>
      </c>
    </row>
    <row r="3676" spans="1:24" ht="14">
      <c r="A3676" s="198"/>
      <c r="D3676" s="1"/>
      <c r="E3676" s="1"/>
      <c r="F3676" s="187"/>
      <c r="G3676" s="187"/>
      <c r="H3676" s="80" t="str">
        <f>IF(ISERROR(IF(ISERROR(VLOOKUP((LEFT(D3676,2)),'Fed. Agency Identifier Table'!A$2:C$63,3,FALSE)),(VLOOKUP((LEFT(D3676,1)),'Fed. Agency Identifier Table'!A$2:C$63,3,FALSE)),(VLOOKUP((LEFT(D3676,2)),'Fed. Agency Identifier Table'!A$2:C$63,3,FALSE)))),"",(IF(ISERROR(VLOOKUP((LEFT(D3676,2)),'Fed. Agency Identifier Table'!A$2:C$63,3,FALSE)),(VLOOKUP((LEFT(D3676,1)),'Fed. Agency Identifier Table'!A$2:C$63,3,FALSE)),(VLOOKUP((LEFT(D3676,2)),'Fed. Agency Identifier Table'!A$2:C$63,3,FALSE)))))</f>
        <v/>
      </c>
      <c r="I3676" s="150" t="str">
        <f>IF(ISNUMBER(SEARCH("*.unk*",D3676)),"Other Federal Awards",IF(ISERROR(VLOOKUP(D3676,'CFDA Program Titles Table'!A$2:C$2607,3,FALSE)),"",VLOOKUP(D3676,'CFDA Program Titles Table'!A$2:C$2607,3,FALSE)))</f>
        <v/>
      </c>
      <c r="J3676" s="70"/>
      <c r="K3676" s="70"/>
      <c r="L3676" s="2"/>
      <c r="M3676" s="10"/>
      <c r="N3676" s="10"/>
      <c r="S3676" s="106" t="str">
        <f>IFERROR(IF(J3676="Y", "Research And Development Programs Cluster:", VLOOKUP(D3676,'Cluster Info'!$A$2:$B$113,2,FALSE)), "Non Cluster:")</f>
        <v>Non Cluster:</v>
      </c>
      <c r="T3676" s="106">
        <f t="shared" si="285"/>
        <v>0</v>
      </c>
      <c r="U3676" s="106">
        <f t="shared" si="287"/>
        <v>0</v>
      </c>
      <c r="V3676" s="106">
        <f t="shared" si="288"/>
        <v>0</v>
      </c>
      <c r="W3676" s="119">
        <f t="shared" si="286"/>
        <v>0</v>
      </c>
      <c r="X3676" s="106">
        <f t="shared" si="289"/>
        <v>0</v>
      </c>
    </row>
    <row r="3677" spans="1:24" ht="14">
      <c r="A3677" s="198"/>
      <c r="D3677" s="1"/>
      <c r="E3677" s="1"/>
      <c r="F3677" s="187"/>
      <c r="G3677" s="187"/>
      <c r="H3677" s="80" t="str">
        <f>IF(ISERROR(IF(ISERROR(VLOOKUP((LEFT(D3677,2)),'Fed. Agency Identifier Table'!A$2:C$63,3,FALSE)),(VLOOKUP((LEFT(D3677,1)),'Fed. Agency Identifier Table'!A$2:C$63,3,FALSE)),(VLOOKUP((LEFT(D3677,2)),'Fed. Agency Identifier Table'!A$2:C$63,3,FALSE)))),"",(IF(ISERROR(VLOOKUP((LEFT(D3677,2)),'Fed. Agency Identifier Table'!A$2:C$63,3,FALSE)),(VLOOKUP((LEFT(D3677,1)),'Fed. Agency Identifier Table'!A$2:C$63,3,FALSE)),(VLOOKUP((LEFT(D3677,2)),'Fed. Agency Identifier Table'!A$2:C$63,3,FALSE)))))</f>
        <v/>
      </c>
      <c r="I3677" s="150" t="str">
        <f>IF(ISNUMBER(SEARCH("*.unk*",D3677)),"Other Federal Awards",IF(ISERROR(VLOOKUP(D3677,'CFDA Program Titles Table'!A$2:C$2607,3,FALSE)),"",VLOOKUP(D3677,'CFDA Program Titles Table'!A$2:C$2607,3,FALSE)))</f>
        <v/>
      </c>
      <c r="J3677" s="70"/>
      <c r="K3677" s="70"/>
      <c r="L3677" s="2"/>
      <c r="M3677" s="10"/>
      <c r="N3677" s="10"/>
      <c r="S3677" s="106" t="str">
        <f>IFERROR(IF(J3677="Y", "Research And Development Programs Cluster:", VLOOKUP(D3677,'Cluster Info'!$A$2:$B$113,2,FALSE)), "Non Cluster:")</f>
        <v>Non Cluster:</v>
      </c>
      <c r="T3677" s="106">
        <f t="shared" si="285"/>
        <v>0</v>
      </c>
      <c r="U3677" s="106">
        <f t="shared" si="287"/>
        <v>0</v>
      </c>
      <c r="V3677" s="106">
        <f t="shared" si="288"/>
        <v>0</v>
      </c>
      <c r="W3677" s="119">
        <f t="shared" si="286"/>
        <v>0</v>
      </c>
      <c r="X3677" s="106">
        <f t="shared" si="289"/>
        <v>0</v>
      </c>
    </row>
    <row r="3678" spans="1:24" ht="14">
      <c r="A3678" s="198"/>
      <c r="D3678" s="1"/>
      <c r="E3678" s="1"/>
      <c r="F3678" s="187"/>
      <c r="G3678" s="187"/>
      <c r="H3678" s="80" t="str">
        <f>IF(ISERROR(IF(ISERROR(VLOOKUP((LEFT(D3678,2)),'Fed. Agency Identifier Table'!A$2:C$63,3,FALSE)),(VLOOKUP((LEFT(D3678,1)),'Fed. Agency Identifier Table'!A$2:C$63,3,FALSE)),(VLOOKUP((LEFT(D3678,2)),'Fed. Agency Identifier Table'!A$2:C$63,3,FALSE)))),"",(IF(ISERROR(VLOOKUP((LEFT(D3678,2)),'Fed. Agency Identifier Table'!A$2:C$63,3,FALSE)),(VLOOKUP((LEFT(D3678,1)),'Fed. Agency Identifier Table'!A$2:C$63,3,FALSE)),(VLOOKUP((LEFT(D3678,2)),'Fed. Agency Identifier Table'!A$2:C$63,3,FALSE)))))</f>
        <v/>
      </c>
      <c r="I3678" s="150" t="str">
        <f>IF(ISNUMBER(SEARCH("*.unk*",D3678)),"Other Federal Awards",IF(ISERROR(VLOOKUP(D3678,'CFDA Program Titles Table'!A$2:C$2607,3,FALSE)),"",VLOOKUP(D3678,'CFDA Program Titles Table'!A$2:C$2607,3,FALSE)))</f>
        <v/>
      </c>
      <c r="J3678" s="70"/>
      <c r="K3678" s="70"/>
      <c r="L3678" s="2"/>
      <c r="M3678" s="10"/>
      <c r="N3678" s="10"/>
      <c r="S3678" s="106" t="str">
        <f>IFERROR(IF(J3678="Y", "Research And Development Programs Cluster:", VLOOKUP(D3678,'Cluster Info'!$A$2:$B$113,2,FALSE)), "Non Cluster:")</f>
        <v>Non Cluster:</v>
      </c>
      <c r="T3678" s="106">
        <f t="shared" si="285"/>
        <v>0</v>
      </c>
      <c r="U3678" s="106">
        <f t="shared" si="287"/>
        <v>0</v>
      </c>
      <c r="V3678" s="106">
        <f t="shared" si="288"/>
        <v>0</v>
      </c>
      <c r="W3678" s="119">
        <f t="shared" si="286"/>
        <v>0</v>
      </c>
      <c r="X3678" s="106">
        <f t="shared" si="289"/>
        <v>0</v>
      </c>
    </row>
    <row r="3679" spans="1:24" ht="14">
      <c r="A3679" s="198"/>
      <c r="D3679" s="1"/>
      <c r="E3679" s="1"/>
      <c r="F3679" s="187"/>
      <c r="G3679" s="187"/>
      <c r="H3679" s="80" t="str">
        <f>IF(ISERROR(IF(ISERROR(VLOOKUP((LEFT(D3679,2)),'Fed. Agency Identifier Table'!A$2:C$63,3,FALSE)),(VLOOKUP((LEFT(D3679,1)),'Fed. Agency Identifier Table'!A$2:C$63,3,FALSE)),(VLOOKUP((LEFT(D3679,2)),'Fed. Agency Identifier Table'!A$2:C$63,3,FALSE)))),"",(IF(ISERROR(VLOOKUP((LEFT(D3679,2)),'Fed. Agency Identifier Table'!A$2:C$63,3,FALSE)),(VLOOKUP((LEFT(D3679,1)),'Fed. Agency Identifier Table'!A$2:C$63,3,FALSE)),(VLOOKUP((LEFT(D3679,2)),'Fed. Agency Identifier Table'!A$2:C$63,3,FALSE)))))</f>
        <v/>
      </c>
      <c r="I3679" s="150" t="str">
        <f>IF(ISNUMBER(SEARCH("*.unk*",D3679)),"Other Federal Awards",IF(ISERROR(VLOOKUP(D3679,'CFDA Program Titles Table'!A$2:C$2607,3,FALSE)),"",VLOOKUP(D3679,'CFDA Program Titles Table'!A$2:C$2607,3,FALSE)))</f>
        <v/>
      </c>
      <c r="J3679" s="70"/>
      <c r="K3679" s="70"/>
      <c r="L3679" s="2"/>
      <c r="M3679" s="10"/>
      <c r="N3679" s="10"/>
      <c r="S3679" s="106" t="str">
        <f>IFERROR(IF(J3679="Y", "Research And Development Programs Cluster:", VLOOKUP(D3679,'Cluster Info'!$A$2:$B$113,2,FALSE)), "Non Cluster:")</f>
        <v>Non Cluster:</v>
      </c>
      <c r="T3679" s="106">
        <f t="shared" si="285"/>
        <v>0</v>
      </c>
      <c r="U3679" s="106">
        <f t="shared" si="287"/>
        <v>0</v>
      </c>
      <c r="V3679" s="106">
        <f t="shared" si="288"/>
        <v>0</v>
      </c>
      <c r="W3679" s="119">
        <f t="shared" si="286"/>
        <v>0</v>
      </c>
      <c r="X3679" s="106">
        <f t="shared" si="289"/>
        <v>0</v>
      </c>
    </row>
    <row r="3680" spans="1:24" ht="14">
      <c r="A3680" s="198"/>
      <c r="D3680" s="1"/>
      <c r="E3680" s="1"/>
      <c r="F3680" s="187"/>
      <c r="G3680" s="187"/>
      <c r="H3680" s="80" t="str">
        <f>IF(ISERROR(IF(ISERROR(VLOOKUP((LEFT(D3680,2)),'Fed. Agency Identifier Table'!A$2:C$63,3,FALSE)),(VLOOKUP((LEFT(D3680,1)),'Fed. Agency Identifier Table'!A$2:C$63,3,FALSE)),(VLOOKUP((LEFT(D3680,2)),'Fed. Agency Identifier Table'!A$2:C$63,3,FALSE)))),"",(IF(ISERROR(VLOOKUP((LEFT(D3680,2)),'Fed. Agency Identifier Table'!A$2:C$63,3,FALSE)),(VLOOKUP((LEFT(D3680,1)),'Fed. Agency Identifier Table'!A$2:C$63,3,FALSE)),(VLOOKUP((LEFT(D3680,2)),'Fed. Agency Identifier Table'!A$2:C$63,3,FALSE)))))</f>
        <v/>
      </c>
      <c r="I3680" s="150" t="str">
        <f>IF(ISNUMBER(SEARCH("*.unk*",D3680)),"Other Federal Awards",IF(ISERROR(VLOOKUP(D3680,'CFDA Program Titles Table'!A$2:C$2607,3,FALSE)),"",VLOOKUP(D3680,'CFDA Program Titles Table'!A$2:C$2607,3,FALSE)))</f>
        <v/>
      </c>
      <c r="J3680" s="70"/>
      <c r="K3680" s="70"/>
      <c r="L3680" s="2"/>
      <c r="M3680" s="10"/>
      <c r="N3680" s="10"/>
      <c r="S3680" s="106" t="str">
        <f>IFERROR(IF(J3680="Y", "Research And Development Programs Cluster:", VLOOKUP(D3680,'Cluster Info'!$A$2:$B$113,2,FALSE)), "Non Cluster:")</f>
        <v>Non Cluster:</v>
      </c>
      <c r="T3680" s="106">
        <f t="shared" si="285"/>
        <v>0</v>
      </c>
      <c r="U3680" s="106">
        <f t="shared" si="287"/>
        <v>0</v>
      </c>
      <c r="V3680" s="106">
        <f t="shared" si="288"/>
        <v>0</v>
      </c>
      <c r="W3680" s="119">
        <f t="shared" si="286"/>
        <v>0</v>
      </c>
      <c r="X3680" s="106">
        <f t="shared" si="289"/>
        <v>0</v>
      </c>
    </row>
    <row r="3681" spans="1:24" ht="14">
      <c r="A3681" s="198"/>
      <c r="D3681" s="1"/>
      <c r="E3681" s="1"/>
      <c r="F3681" s="187"/>
      <c r="G3681" s="187"/>
      <c r="H3681" s="80" t="str">
        <f>IF(ISERROR(IF(ISERROR(VLOOKUP((LEFT(D3681,2)),'Fed. Agency Identifier Table'!A$2:C$63,3,FALSE)),(VLOOKUP((LEFT(D3681,1)),'Fed. Agency Identifier Table'!A$2:C$63,3,FALSE)),(VLOOKUP((LEFT(D3681,2)),'Fed. Agency Identifier Table'!A$2:C$63,3,FALSE)))),"",(IF(ISERROR(VLOOKUP((LEFT(D3681,2)),'Fed. Agency Identifier Table'!A$2:C$63,3,FALSE)),(VLOOKUP((LEFT(D3681,1)),'Fed. Agency Identifier Table'!A$2:C$63,3,FALSE)),(VLOOKUP((LEFT(D3681,2)),'Fed. Agency Identifier Table'!A$2:C$63,3,FALSE)))))</f>
        <v/>
      </c>
      <c r="I3681" s="150" t="str">
        <f>IF(ISNUMBER(SEARCH("*.unk*",D3681)),"Other Federal Awards",IF(ISERROR(VLOOKUP(D3681,'CFDA Program Titles Table'!A$2:C$2607,3,FALSE)),"",VLOOKUP(D3681,'CFDA Program Titles Table'!A$2:C$2607,3,FALSE)))</f>
        <v/>
      </c>
      <c r="J3681" s="70"/>
      <c r="K3681" s="70"/>
      <c r="L3681" s="2"/>
      <c r="M3681" s="10"/>
      <c r="N3681" s="10"/>
      <c r="S3681" s="106" t="str">
        <f>IFERROR(IF(J3681="Y", "Research And Development Programs Cluster:", VLOOKUP(D3681,'Cluster Info'!$A$2:$B$113,2,FALSE)), "Non Cluster:")</f>
        <v>Non Cluster:</v>
      </c>
      <c r="T3681" s="106">
        <f t="shared" si="285"/>
        <v>0</v>
      </c>
      <c r="U3681" s="106">
        <f t="shared" si="287"/>
        <v>0</v>
      </c>
      <c r="V3681" s="106">
        <f t="shared" si="288"/>
        <v>0</v>
      </c>
      <c r="W3681" s="119">
        <f t="shared" si="286"/>
        <v>0</v>
      </c>
      <c r="X3681" s="106">
        <f t="shared" si="289"/>
        <v>0</v>
      </c>
    </row>
    <row r="3682" spans="1:24" ht="14">
      <c r="A3682" s="198"/>
      <c r="D3682" s="1"/>
      <c r="E3682" s="1"/>
      <c r="F3682" s="187"/>
      <c r="G3682" s="187"/>
      <c r="H3682" s="80" t="str">
        <f>IF(ISERROR(IF(ISERROR(VLOOKUP((LEFT(D3682,2)),'Fed. Agency Identifier Table'!A$2:C$63,3,FALSE)),(VLOOKUP((LEFT(D3682,1)),'Fed. Agency Identifier Table'!A$2:C$63,3,FALSE)),(VLOOKUP((LEFT(D3682,2)),'Fed. Agency Identifier Table'!A$2:C$63,3,FALSE)))),"",(IF(ISERROR(VLOOKUP((LEFT(D3682,2)),'Fed. Agency Identifier Table'!A$2:C$63,3,FALSE)),(VLOOKUP((LEFT(D3682,1)),'Fed. Agency Identifier Table'!A$2:C$63,3,FALSE)),(VLOOKUP((LEFT(D3682,2)),'Fed. Agency Identifier Table'!A$2:C$63,3,FALSE)))))</f>
        <v/>
      </c>
      <c r="I3682" s="150" t="str">
        <f>IF(ISNUMBER(SEARCH("*.unk*",D3682)),"Other Federal Awards",IF(ISERROR(VLOOKUP(D3682,'CFDA Program Titles Table'!A$2:C$2607,3,FALSE)),"",VLOOKUP(D3682,'CFDA Program Titles Table'!A$2:C$2607,3,FALSE)))</f>
        <v/>
      </c>
      <c r="J3682" s="70"/>
      <c r="K3682" s="70"/>
      <c r="L3682" s="2"/>
      <c r="M3682" s="10"/>
      <c r="N3682" s="10"/>
      <c r="S3682" s="106" t="str">
        <f>IFERROR(IF(J3682="Y", "Research And Development Programs Cluster:", VLOOKUP(D3682,'Cluster Info'!$A$2:$B$113,2,FALSE)), "Non Cluster:")</f>
        <v>Non Cluster:</v>
      </c>
      <c r="T3682" s="106">
        <f t="shared" si="285"/>
        <v>0</v>
      </c>
      <c r="U3682" s="106">
        <f t="shared" si="287"/>
        <v>0</v>
      </c>
      <c r="V3682" s="106">
        <f t="shared" si="288"/>
        <v>0</v>
      </c>
      <c r="W3682" s="119">
        <f t="shared" si="286"/>
        <v>0</v>
      </c>
      <c r="X3682" s="106">
        <f t="shared" si="289"/>
        <v>0</v>
      </c>
    </row>
    <row r="3683" spans="1:24" ht="14">
      <c r="A3683" s="198"/>
      <c r="D3683" s="1"/>
      <c r="E3683" s="1"/>
      <c r="F3683" s="187"/>
      <c r="G3683" s="187"/>
      <c r="H3683" s="80" t="str">
        <f>IF(ISERROR(IF(ISERROR(VLOOKUP((LEFT(D3683,2)),'Fed. Agency Identifier Table'!A$2:C$63,3,FALSE)),(VLOOKUP((LEFT(D3683,1)),'Fed. Agency Identifier Table'!A$2:C$63,3,FALSE)),(VLOOKUP((LEFT(D3683,2)),'Fed. Agency Identifier Table'!A$2:C$63,3,FALSE)))),"",(IF(ISERROR(VLOOKUP((LEFT(D3683,2)),'Fed. Agency Identifier Table'!A$2:C$63,3,FALSE)),(VLOOKUP((LEFT(D3683,1)),'Fed. Agency Identifier Table'!A$2:C$63,3,FALSE)),(VLOOKUP((LEFT(D3683,2)),'Fed. Agency Identifier Table'!A$2:C$63,3,FALSE)))))</f>
        <v/>
      </c>
      <c r="I3683" s="150" t="str">
        <f>IF(ISNUMBER(SEARCH("*.unk*",D3683)),"Other Federal Awards",IF(ISERROR(VLOOKUP(D3683,'CFDA Program Titles Table'!A$2:C$2607,3,FALSE)),"",VLOOKUP(D3683,'CFDA Program Titles Table'!A$2:C$2607,3,FALSE)))</f>
        <v/>
      </c>
      <c r="J3683" s="70"/>
      <c r="K3683" s="70"/>
      <c r="L3683" s="2"/>
      <c r="M3683" s="10"/>
      <c r="N3683" s="10"/>
      <c r="S3683" s="106" t="str">
        <f>IFERROR(IF(J3683="Y", "Research And Development Programs Cluster:", VLOOKUP(D3683,'Cluster Info'!$A$2:$B$113,2,FALSE)), "Non Cluster:")</f>
        <v>Non Cluster:</v>
      </c>
      <c r="T3683" s="106">
        <f t="shared" si="285"/>
        <v>0</v>
      </c>
      <c r="U3683" s="106">
        <f t="shared" si="287"/>
        <v>0</v>
      </c>
      <c r="V3683" s="106">
        <f t="shared" si="288"/>
        <v>0</v>
      </c>
      <c r="W3683" s="119">
        <f t="shared" si="286"/>
        <v>0</v>
      </c>
      <c r="X3683" s="106">
        <f t="shared" si="289"/>
        <v>0</v>
      </c>
    </row>
    <row r="3684" spans="1:24" ht="14">
      <c r="A3684" s="198"/>
      <c r="D3684" s="1"/>
      <c r="E3684" s="1"/>
      <c r="F3684" s="187"/>
      <c r="G3684" s="187"/>
      <c r="H3684" s="80" t="str">
        <f>IF(ISERROR(IF(ISERROR(VLOOKUP((LEFT(D3684,2)),'Fed. Agency Identifier Table'!A$2:C$63,3,FALSE)),(VLOOKUP((LEFT(D3684,1)),'Fed. Agency Identifier Table'!A$2:C$63,3,FALSE)),(VLOOKUP((LEFT(D3684,2)),'Fed. Agency Identifier Table'!A$2:C$63,3,FALSE)))),"",(IF(ISERROR(VLOOKUP((LEFT(D3684,2)),'Fed. Agency Identifier Table'!A$2:C$63,3,FALSE)),(VLOOKUP((LEFT(D3684,1)),'Fed. Agency Identifier Table'!A$2:C$63,3,FALSE)),(VLOOKUP((LEFT(D3684,2)),'Fed. Agency Identifier Table'!A$2:C$63,3,FALSE)))))</f>
        <v/>
      </c>
      <c r="I3684" s="150" t="str">
        <f>IF(ISNUMBER(SEARCH("*.unk*",D3684)),"Other Federal Awards",IF(ISERROR(VLOOKUP(D3684,'CFDA Program Titles Table'!A$2:C$2607,3,FALSE)),"",VLOOKUP(D3684,'CFDA Program Titles Table'!A$2:C$2607,3,FALSE)))</f>
        <v/>
      </c>
      <c r="J3684" s="70"/>
      <c r="K3684" s="70"/>
      <c r="L3684" s="2"/>
      <c r="M3684" s="10"/>
      <c r="N3684" s="10"/>
      <c r="S3684" s="106" t="str">
        <f>IFERROR(IF(J3684="Y", "Research And Development Programs Cluster:", VLOOKUP(D3684,'Cluster Info'!$A$2:$B$113,2,FALSE)), "Non Cluster:")</f>
        <v>Non Cluster:</v>
      </c>
      <c r="T3684" s="106">
        <f t="shared" si="285"/>
        <v>0</v>
      </c>
      <c r="U3684" s="106">
        <f t="shared" si="287"/>
        <v>0</v>
      </c>
      <c r="V3684" s="106">
        <f t="shared" si="288"/>
        <v>0</v>
      </c>
      <c r="W3684" s="119">
        <f t="shared" si="286"/>
        <v>0</v>
      </c>
      <c r="X3684" s="106">
        <f t="shared" si="289"/>
        <v>0</v>
      </c>
    </row>
    <row r="3685" spans="1:24" ht="14">
      <c r="A3685" s="198"/>
      <c r="D3685" s="1"/>
      <c r="E3685" s="1"/>
      <c r="F3685" s="187"/>
      <c r="G3685" s="187"/>
      <c r="H3685" s="80" t="str">
        <f>IF(ISERROR(IF(ISERROR(VLOOKUP((LEFT(D3685,2)),'Fed. Agency Identifier Table'!A$2:C$63,3,FALSE)),(VLOOKUP((LEFT(D3685,1)),'Fed. Agency Identifier Table'!A$2:C$63,3,FALSE)),(VLOOKUP((LEFT(D3685,2)),'Fed. Agency Identifier Table'!A$2:C$63,3,FALSE)))),"",(IF(ISERROR(VLOOKUP((LEFT(D3685,2)),'Fed. Agency Identifier Table'!A$2:C$63,3,FALSE)),(VLOOKUP((LEFT(D3685,1)),'Fed. Agency Identifier Table'!A$2:C$63,3,FALSE)),(VLOOKUP((LEFT(D3685,2)),'Fed. Agency Identifier Table'!A$2:C$63,3,FALSE)))))</f>
        <v/>
      </c>
      <c r="I3685" s="150" t="str">
        <f>IF(ISNUMBER(SEARCH("*.unk*",D3685)),"Other Federal Awards",IF(ISERROR(VLOOKUP(D3685,'CFDA Program Titles Table'!A$2:C$2607,3,FALSE)),"",VLOOKUP(D3685,'CFDA Program Titles Table'!A$2:C$2607,3,FALSE)))</f>
        <v/>
      </c>
      <c r="J3685" s="70"/>
      <c r="K3685" s="70"/>
      <c r="L3685" s="2"/>
      <c r="M3685" s="10"/>
      <c r="N3685" s="10"/>
      <c r="S3685" s="106" t="str">
        <f>IFERROR(IF(J3685="Y", "Research And Development Programs Cluster:", VLOOKUP(D3685,'Cluster Info'!$A$2:$B$113,2,FALSE)), "Non Cluster:")</f>
        <v>Non Cluster:</v>
      </c>
      <c r="T3685" s="106">
        <f t="shared" si="285"/>
        <v>0</v>
      </c>
      <c r="U3685" s="106">
        <f t="shared" si="287"/>
        <v>0</v>
      </c>
      <c r="V3685" s="106">
        <f t="shared" si="288"/>
        <v>0</v>
      </c>
      <c r="W3685" s="119">
        <f t="shared" si="286"/>
        <v>0</v>
      </c>
      <c r="X3685" s="106">
        <f t="shared" si="289"/>
        <v>0</v>
      </c>
    </row>
    <row r="3686" spans="1:24" ht="14">
      <c r="A3686" s="198"/>
      <c r="D3686" s="1"/>
      <c r="E3686" s="1"/>
      <c r="F3686" s="187"/>
      <c r="G3686" s="187"/>
      <c r="H3686" s="80" t="str">
        <f>IF(ISERROR(IF(ISERROR(VLOOKUP((LEFT(D3686,2)),'Fed. Agency Identifier Table'!A$2:C$63,3,FALSE)),(VLOOKUP((LEFT(D3686,1)),'Fed. Agency Identifier Table'!A$2:C$63,3,FALSE)),(VLOOKUP((LEFT(D3686,2)),'Fed. Agency Identifier Table'!A$2:C$63,3,FALSE)))),"",(IF(ISERROR(VLOOKUP((LEFT(D3686,2)),'Fed. Agency Identifier Table'!A$2:C$63,3,FALSE)),(VLOOKUP((LEFT(D3686,1)),'Fed. Agency Identifier Table'!A$2:C$63,3,FALSE)),(VLOOKUP((LEFT(D3686,2)),'Fed. Agency Identifier Table'!A$2:C$63,3,FALSE)))))</f>
        <v/>
      </c>
      <c r="I3686" s="150" t="str">
        <f>IF(ISNUMBER(SEARCH("*.unk*",D3686)),"Other Federal Awards",IF(ISERROR(VLOOKUP(D3686,'CFDA Program Titles Table'!A$2:C$2607,3,FALSE)),"",VLOOKUP(D3686,'CFDA Program Titles Table'!A$2:C$2607,3,FALSE)))</f>
        <v/>
      </c>
      <c r="J3686" s="70"/>
      <c r="K3686" s="70"/>
      <c r="L3686" s="2"/>
      <c r="M3686" s="10"/>
      <c r="N3686" s="10"/>
      <c r="S3686" s="106" t="str">
        <f>IFERROR(IF(J3686="Y", "Research And Development Programs Cluster:", VLOOKUP(D3686,'Cluster Info'!$A$2:$B$113,2,FALSE)), "Non Cluster:")</f>
        <v>Non Cluster:</v>
      </c>
      <c r="T3686" s="106">
        <f t="shared" si="285"/>
        <v>0</v>
      </c>
      <c r="U3686" s="106">
        <f t="shared" si="287"/>
        <v>0</v>
      </c>
      <c r="V3686" s="106">
        <f t="shared" si="288"/>
        <v>0</v>
      </c>
      <c r="W3686" s="119">
        <f t="shared" si="286"/>
        <v>0</v>
      </c>
      <c r="X3686" s="106">
        <f t="shared" si="289"/>
        <v>0</v>
      </c>
    </row>
    <row r="3687" spans="1:24" ht="14">
      <c r="A3687" s="198"/>
      <c r="D3687" s="1"/>
      <c r="E3687" s="1"/>
      <c r="F3687" s="187"/>
      <c r="G3687" s="187"/>
      <c r="H3687" s="80" t="str">
        <f>IF(ISERROR(IF(ISERROR(VLOOKUP((LEFT(D3687,2)),'Fed. Agency Identifier Table'!A$2:C$63,3,FALSE)),(VLOOKUP((LEFT(D3687,1)),'Fed. Agency Identifier Table'!A$2:C$63,3,FALSE)),(VLOOKUP((LEFT(D3687,2)),'Fed. Agency Identifier Table'!A$2:C$63,3,FALSE)))),"",(IF(ISERROR(VLOOKUP((LEFT(D3687,2)),'Fed. Agency Identifier Table'!A$2:C$63,3,FALSE)),(VLOOKUP((LEFT(D3687,1)),'Fed. Agency Identifier Table'!A$2:C$63,3,FALSE)),(VLOOKUP((LEFT(D3687,2)),'Fed. Agency Identifier Table'!A$2:C$63,3,FALSE)))))</f>
        <v/>
      </c>
      <c r="I3687" s="150" t="str">
        <f>IF(ISNUMBER(SEARCH("*.unk*",D3687)),"Other Federal Awards",IF(ISERROR(VLOOKUP(D3687,'CFDA Program Titles Table'!A$2:C$2607,3,FALSE)),"",VLOOKUP(D3687,'CFDA Program Titles Table'!A$2:C$2607,3,FALSE)))</f>
        <v/>
      </c>
      <c r="J3687" s="70"/>
      <c r="K3687" s="70"/>
      <c r="L3687" s="2"/>
      <c r="M3687" s="10"/>
      <c r="N3687" s="10"/>
      <c r="S3687" s="106" t="str">
        <f>IFERROR(IF(J3687="Y", "Research And Development Programs Cluster:", VLOOKUP(D3687,'Cluster Info'!$A$2:$B$113,2,FALSE)), "Non Cluster:")</f>
        <v>Non Cluster:</v>
      </c>
      <c r="T3687" s="106">
        <f t="shared" si="285"/>
        <v>0</v>
      </c>
      <c r="U3687" s="106">
        <f t="shared" si="287"/>
        <v>0</v>
      </c>
      <c r="V3687" s="106">
        <f t="shared" si="288"/>
        <v>0</v>
      </c>
      <c r="W3687" s="119">
        <f t="shared" si="286"/>
        <v>0</v>
      </c>
      <c r="X3687" s="106">
        <f t="shared" si="289"/>
        <v>0</v>
      </c>
    </row>
    <row r="3688" spans="1:24" ht="14">
      <c r="A3688" s="198"/>
      <c r="D3688" s="1"/>
      <c r="E3688" s="1"/>
      <c r="F3688" s="187"/>
      <c r="G3688" s="187"/>
      <c r="H3688" s="80" t="str">
        <f>IF(ISERROR(IF(ISERROR(VLOOKUP((LEFT(D3688,2)),'Fed. Agency Identifier Table'!A$2:C$63,3,FALSE)),(VLOOKUP((LEFT(D3688,1)),'Fed. Agency Identifier Table'!A$2:C$63,3,FALSE)),(VLOOKUP((LEFT(D3688,2)),'Fed. Agency Identifier Table'!A$2:C$63,3,FALSE)))),"",(IF(ISERROR(VLOOKUP((LEFT(D3688,2)),'Fed. Agency Identifier Table'!A$2:C$63,3,FALSE)),(VLOOKUP((LEFT(D3688,1)),'Fed. Agency Identifier Table'!A$2:C$63,3,FALSE)),(VLOOKUP((LEFT(D3688,2)),'Fed. Agency Identifier Table'!A$2:C$63,3,FALSE)))))</f>
        <v/>
      </c>
      <c r="I3688" s="150" t="str">
        <f>IF(ISNUMBER(SEARCH("*.unk*",D3688)),"Other Federal Awards",IF(ISERROR(VLOOKUP(D3688,'CFDA Program Titles Table'!A$2:C$2607,3,FALSE)),"",VLOOKUP(D3688,'CFDA Program Titles Table'!A$2:C$2607,3,FALSE)))</f>
        <v/>
      </c>
      <c r="J3688" s="70"/>
      <c r="K3688" s="70"/>
      <c r="L3688" s="2"/>
      <c r="M3688" s="10"/>
      <c r="N3688" s="10"/>
      <c r="S3688" s="106" t="str">
        <f>IFERROR(IF(J3688="Y", "Research And Development Programs Cluster:", VLOOKUP(D3688,'Cluster Info'!$A$2:$B$113,2,FALSE)), "Non Cluster:")</f>
        <v>Non Cluster:</v>
      </c>
      <c r="T3688" s="106">
        <f t="shared" si="285"/>
        <v>0</v>
      </c>
      <c r="U3688" s="106">
        <f t="shared" si="287"/>
        <v>0</v>
      </c>
      <c r="V3688" s="106">
        <f t="shared" si="288"/>
        <v>0</v>
      </c>
      <c r="W3688" s="119">
        <f t="shared" si="286"/>
        <v>0</v>
      </c>
      <c r="X3688" s="106">
        <f t="shared" si="289"/>
        <v>0</v>
      </c>
    </row>
    <row r="3689" spans="1:24" ht="14">
      <c r="A3689" s="198"/>
      <c r="D3689" s="1"/>
      <c r="E3689" s="1"/>
      <c r="F3689" s="187"/>
      <c r="G3689" s="187"/>
      <c r="H3689" s="80" t="str">
        <f>IF(ISERROR(IF(ISERROR(VLOOKUP((LEFT(D3689,2)),'Fed. Agency Identifier Table'!A$2:C$63,3,FALSE)),(VLOOKUP((LEFT(D3689,1)),'Fed. Agency Identifier Table'!A$2:C$63,3,FALSE)),(VLOOKUP((LEFT(D3689,2)),'Fed. Agency Identifier Table'!A$2:C$63,3,FALSE)))),"",(IF(ISERROR(VLOOKUP((LEFT(D3689,2)),'Fed. Agency Identifier Table'!A$2:C$63,3,FALSE)),(VLOOKUP((LEFT(D3689,1)),'Fed. Agency Identifier Table'!A$2:C$63,3,FALSE)),(VLOOKUP((LEFT(D3689,2)),'Fed. Agency Identifier Table'!A$2:C$63,3,FALSE)))))</f>
        <v/>
      </c>
      <c r="I3689" s="150" t="str">
        <f>IF(ISNUMBER(SEARCH("*.unk*",D3689)),"Other Federal Awards",IF(ISERROR(VLOOKUP(D3689,'CFDA Program Titles Table'!A$2:C$2607,3,FALSE)),"",VLOOKUP(D3689,'CFDA Program Titles Table'!A$2:C$2607,3,FALSE)))</f>
        <v/>
      </c>
      <c r="J3689" s="70"/>
      <c r="K3689" s="70"/>
      <c r="L3689" s="2"/>
      <c r="M3689" s="10"/>
      <c r="N3689" s="10"/>
      <c r="S3689" s="106" t="str">
        <f>IFERROR(IF(J3689="Y", "Research And Development Programs Cluster:", VLOOKUP(D3689,'Cluster Info'!$A$2:$B$113,2,FALSE)), "Non Cluster:")</f>
        <v>Non Cluster:</v>
      </c>
      <c r="T3689" s="106">
        <f t="shared" si="285"/>
        <v>0</v>
      </c>
      <c r="U3689" s="106">
        <f t="shared" si="287"/>
        <v>0</v>
      </c>
      <c r="V3689" s="106">
        <f t="shared" si="288"/>
        <v>0</v>
      </c>
      <c r="W3689" s="119">
        <f t="shared" si="286"/>
        <v>0</v>
      </c>
      <c r="X3689" s="106">
        <f t="shared" si="289"/>
        <v>0</v>
      </c>
    </row>
    <row r="3690" spans="1:24" ht="14">
      <c r="A3690" s="198"/>
      <c r="D3690" s="1"/>
      <c r="E3690" s="1"/>
      <c r="F3690" s="187"/>
      <c r="G3690" s="187"/>
      <c r="H3690" s="80" t="str">
        <f>IF(ISERROR(IF(ISERROR(VLOOKUP((LEFT(D3690,2)),'Fed. Agency Identifier Table'!A$2:C$63,3,FALSE)),(VLOOKUP((LEFT(D3690,1)),'Fed. Agency Identifier Table'!A$2:C$63,3,FALSE)),(VLOOKUP((LEFT(D3690,2)),'Fed. Agency Identifier Table'!A$2:C$63,3,FALSE)))),"",(IF(ISERROR(VLOOKUP((LEFT(D3690,2)),'Fed. Agency Identifier Table'!A$2:C$63,3,FALSE)),(VLOOKUP((LEFT(D3690,1)),'Fed. Agency Identifier Table'!A$2:C$63,3,FALSE)),(VLOOKUP((LEFT(D3690,2)),'Fed. Agency Identifier Table'!A$2:C$63,3,FALSE)))))</f>
        <v/>
      </c>
      <c r="I3690" s="150" t="str">
        <f>IF(ISNUMBER(SEARCH("*.unk*",D3690)),"Other Federal Awards",IF(ISERROR(VLOOKUP(D3690,'CFDA Program Titles Table'!A$2:C$2607,3,FALSE)),"",VLOOKUP(D3690,'CFDA Program Titles Table'!A$2:C$2607,3,FALSE)))</f>
        <v/>
      </c>
      <c r="J3690" s="70"/>
      <c r="K3690" s="70"/>
      <c r="L3690" s="2"/>
      <c r="M3690" s="10"/>
      <c r="N3690" s="10"/>
      <c r="S3690" s="106" t="str">
        <f>IFERROR(IF(J3690="Y", "Research And Development Programs Cluster:", VLOOKUP(D3690,'Cluster Info'!$A$2:$B$113,2,FALSE)), "Non Cluster:")</f>
        <v>Non Cluster:</v>
      </c>
      <c r="T3690" s="106">
        <f t="shared" si="285"/>
        <v>0</v>
      </c>
      <c r="U3690" s="106">
        <f t="shared" si="287"/>
        <v>0</v>
      </c>
      <c r="V3690" s="106">
        <f t="shared" si="288"/>
        <v>0</v>
      </c>
      <c r="W3690" s="119">
        <f t="shared" si="286"/>
        <v>0</v>
      </c>
      <c r="X3690" s="106">
        <f t="shared" si="289"/>
        <v>0</v>
      </c>
    </row>
    <row r="3691" spans="1:24" ht="14">
      <c r="A3691" s="198"/>
      <c r="D3691" s="1"/>
      <c r="E3691" s="1"/>
      <c r="F3691" s="187"/>
      <c r="G3691" s="187"/>
      <c r="H3691" s="80" t="str">
        <f>IF(ISERROR(IF(ISERROR(VLOOKUP((LEFT(D3691,2)),'Fed. Agency Identifier Table'!A$2:C$63,3,FALSE)),(VLOOKUP((LEFT(D3691,1)),'Fed. Agency Identifier Table'!A$2:C$63,3,FALSE)),(VLOOKUP((LEFT(D3691,2)),'Fed. Agency Identifier Table'!A$2:C$63,3,FALSE)))),"",(IF(ISERROR(VLOOKUP((LEFT(D3691,2)),'Fed. Agency Identifier Table'!A$2:C$63,3,FALSE)),(VLOOKUP((LEFT(D3691,1)),'Fed. Agency Identifier Table'!A$2:C$63,3,FALSE)),(VLOOKUP((LEFT(D3691,2)),'Fed. Agency Identifier Table'!A$2:C$63,3,FALSE)))))</f>
        <v/>
      </c>
      <c r="I3691" s="150" t="str">
        <f>IF(ISNUMBER(SEARCH("*.unk*",D3691)),"Other Federal Awards",IF(ISERROR(VLOOKUP(D3691,'CFDA Program Titles Table'!A$2:C$2607,3,FALSE)),"",VLOOKUP(D3691,'CFDA Program Titles Table'!A$2:C$2607,3,FALSE)))</f>
        <v/>
      </c>
      <c r="J3691" s="70"/>
      <c r="K3691" s="70"/>
      <c r="L3691" s="2"/>
      <c r="M3691" s="10"/>
      <c r="N3691" s="10"/>
      <c r="S3691" s="106" t="str">
        <f>IFERROR(IF(J3691="Y", "Research And Development Programs Cluster:", VLOOKUP(D3691,'Cluster Info'!$A$2:$B$113,2,FALSE)), "Non Cluster:")</f>
        <v>Non Cluster:</v>
      </c>
      <c r="T3691" s="106">
        <f t="shared" si="285"/>
        <v>0</v>
      </c>
      <c r="U3691" s="106">
        <f t="shared" si="287"/>
        <v>0</v>
      </c>
      <c r="V3691" s="106">
        <f t="shared" si="288"/>
        <v>0</v>
      </c>
      <c r="W3691" s="119">
        <f t="shared" si="286"/>
        <v>0</v>
      </c>
      <c r="X3691" s="106">
        <f t="shared" si="289"/>
        <v>0</v>
      </c>
    </row>
    <row r="3692" spans="1:24" ht="14">
      <c r="A3692" s="198"/>
      <c r="D3692" s="1"/>
      <c r="E3692" s="1"/>
      <c r="F3692" s="187"/>
      <c r="G3692" s="187"/>
      <c r="H3692" s="80" t="str">
        <f>IF(ISERROR(IF(ISERROR(VLOOKUP((LEFT(D3692,2)),'Fed. Agency Identifier Table'!A$2:C$63,3,FALSE)),(VLOOKUP((LEFT(D3692,1)),'Fed. Agency Identifier Table'!A$2:C$63,3,FALSE)),(VLOOKUP((LEFT(D3692,2)),'Fed. Agency Identifier Table'!A$2:C$63,3,FALSE)))),"",(IF(ISERROR(VLOOKUP((LEFT(D3692,2)),'Fed. Agency Identifier Table'!A$2:C$63,3,FALSE)),(VLOOKUP((LEFT(D3692,1)),'Fed. Agency Identifier Table'!A$2:C$63,3,FALSE)),(VLOOKUP((LEFT(D3692,2)),'Fed. Agency Identifier Table'!A$2:C$63,3,FALSE)))))</f>
        <v/>
      </c>
      <c r="I3692" s="150" t="str">
        <f>IF(ISNUMBER(SEARCH("*.unk*",D3692)),"Other Federal Awards",IF(ISERROR(VLOOKUP(D3692,'CFDA Program Titles Table'!A$2:C$2607,3,FALSE)),"",VLOOKUP(D3692,'CFDA Program Titles Table'!A$2:C$2607,3,FALSE)))</f>
        <v/>
      </c>
      <c r="J3692" s="70"/>
      <c r="K3692" s="70"/>
      <c r="L3692" s="2"/>
      <c r="M3692" s="10"/>
      <c r="N3692" s="10"/>
      <c r="S3692" s="106" t="str">
        <f>IFERROR(IF(J3692="Y", "Research And Development Programs Cluster:", VLOOKUP(D3692,'Cluster Info'!$A$2:$B$113,2,FALSE)), "Non Cluster:")</f>
        <v>Non Cluster:</v>
      </c>
      <c r="T3692" s="106">
        <f t="shared" si="285"/>
        <v>0</v>
      </c>
      <c r="U3692" s="106">
        <f t="shared" si="287"/>
        <v>0</v>
      </c>
      <c r="V3692" s="106">
        <f t="shared" si="288"/>
        <v>0</v>
      </c>
      <c r="W3692" s="119">
        <f t="shared" si="286"/>
        <v>0</v>
      </c>
      <c r="X3692" s="106">
        <f t="shared" si="289"/>
        <v>0</v>
      </c>
    </row>
    <row r="3693" spans="1:24" ht="14">
      <c r="A3693" s="198"/>
      <c r="D3693" s="1"/>
      <c r="E3693" s="1"/>
      <c r="F3693" s="187"/>
      <c r="G3693" s="187"/>
      <c r="H3693" s="80" t="str">
        <f>IF(ISERROR(IF(ISERROR(VLOOKUP((LEFT(D3693,2)),'Fed. Agency Identifier Table'!A$2:C$63,3,FALSE)),(VLOOKUP((LEFT(D3693,1)),'Fed. Agency Identifier Table'!A$2:C$63,3,FALSE)),(VLOOKUP((LEFT(D3693,2)),'Fed. Agency Identifier Table'!A$2:C$63,3,FALSE)))),"",(IF(ISERROR(VLOOKUP((LEFT(D3693,2)),'Fed. Agency Identifier Table'!A$2:C$63,3,FALSE)),(VLOOKUP((LEFT(D3693,1)),'Fed. Agency Identifier Table'!A$2:C$63,3,FALSE)),(VLOOKUP((LEFT(D3693,2)),'Fed. Agency Identifier Table'!A$2:C$63,3,FALSE)))))</f>
        <v/>
      </c>
      <c r="I3693" s="150" t="str">
        <f>IF(ISNUMBER(SEARCH("*.unk*",D3693)),"Other Federal Awards",IF(ISERROR(VLOOKUP(D3693,'CFDA Program Titles Table'!A$2:C$2607,3,FALSE)),"",VLOOKUP(D3693,'CFDA Program Titles Table'!A$2:C$2607,3,FALSE)))</f>
        <v/>
      </c>
      <c r="J3693" s="70"/>
      <c r="K3693" s="70"/>
      <c r="L3693" s="2"/>
      <c r="M3693" s="10"/>
      <c r="N3693" s="10"/>
      <c r="S3693" s="106" t="str">
        <f>IFERROR(IF(J3693="Y", "Research And Development Programs Cluster:", VLOOKUP(D3693,'Cluster Info'!$A$2:$B$113,2,FALSE)), "Non Cluster:")</f>
        <v>Non Cluster:</v>
      </c>
      <c r="T3693" s="106">
        <f t="shared" si="285"/>
        <v>0</v>
      </c>
      <c r="U3693" s="106">
        <f t="shared" si="287"/>
        <v>0</v>
      </c>
      <c r="V3693" s="106">
        <f t="shared" si="288"/>
        <v>0</v>
      </c>
      <c r="W3693" s="119">
        <f t="shared" si="286"/>
        <v>0</v>
      </c>
      <c r="X3693" s="106">
        <f t="shared" si="289"/>
        <v>0</v>
      </c>
    </row>
    <row r="3694" spans="1:24" ht="14">
      <c r="A3694" s="198"/>
      <c r="D3694" s="1"/>
      <c r="E3694" s="1"/>
      <c r="F3694" s="187"/>
      <c r="G3694" s="187"/>
      <c r="H3694" s="80" t="str">
        <f>IF(ISERROR(IF(ISERROR(VLOOKUP((LEFT(D3694,2)),'Fed. Agency Identifier Table'!A$2:C$63,3,FALSE)),(VLOOKUP((LEFT(D3694,1)),'Fed. Agency Identifier Table'!A$2:C$63,3,FALSE)),(VLOOKUP((LEFT(D3694,2)),'Fed. Agency Identifier Table'!A$2:C$63,3,FALSE)))),"",(IF(ISERROR(VLOOKUP((LEFT(D3694,2)),'Fed. Agency Identifier Table'!A$2:C$63,3,FALSE)),(VLOOKUP((LEFT(D3694,1)),'Fed. Agency Identifier Table'!A$2:C$63,3,FALSE)),(VLOOKUP((LEFT(D3694,2)),'Fed. Agency Identifier Table'!A$2:C$63,3,FALSE)))))</f>
        <v/>
      </c>
      <c r="I3694" s="150" t="str">
        <f>IF(ISNUMBER(SEARCH("*.unk*",D3694)),"Other Federal Awards",IF(ISERROR(VLOOKUP(D3694,'CFDA Program Titles Table'!A$2:C$2607,3,FALSE)),"",VLOOKUP(D3694,'CFDA Program Titles Table'!A$2:C$2607,3,FALSE)))</f>
        <v/>
      </c>
      <c r="J3694" s="70"/>
      <c r="K3694" s="70"/>
      <c r="L3694" s="2"/>
      <c r="M3694" s="10"/>
      <c r="N3694" s="10"/>
      <c r="S3694" s="106" t="str">
        <f>IFERROR(IF(J3694="Y", "Research And Development Programs Cluster:", VLOOKUP(D3694,'Cluster Info'!$A$2:$B$113,2,FALSE)), "Non Cluster:")</f>
        <v>Non Cluster:</v>
      </c>
      <c r="T3694" s="106">
        <f t="shared" si="285"/>
        <v>0</v>
      </c>
      <c r="U3694" s="106">
        <f t="shared" si="287"/>
        <v>0</v>
      </c>
      <c r="V3694" s="106">
        <f t="shared" si="288"/>
        <v>0</v>
      </c>
      <c r="W3694" s="119">
        <f t="shared" si="286"/>
        <v>0</v>
      </c>
      <c r="X3694" s="106">
        <f t="shared" si="289"/>
        <v>0</v>
      </c>
    </row>
    <row r="3695" spans="1:24" ht="14">
      <c r="A3695" s="198"/>
      <c r="D3695" s="1"/>
      <c r="E3695" s="1"/>
      <c r="F3695" s="187"/>
      <c r="G3695" s="187"/>
      <c r="H3695" s="80" t="str">
        <f>IF(ISERROR(IF(ISERROR(VLOOKUP((LEFT(D3695,2)),'Fed. Agency Identifier Table'!A$2:C$63,3,FALSE)),(VLOOKUP((LEFT(D3695,1)),'Fed. Agency Identifier Table'!A$2:C$63,3,FALSE)),(VLOOKUP((LEFT(D3695,2)),'Fed. Agency Identifier Table'!A$2:C$63,3,FALSE)))),"",(IF(ISERROR(VLOOKUP((LEFT(D3695,2)),'Fed. Agency Identifier Table'!A$2:C$63,3,FALSE)),(VLOOKUP((LEFT(D3695,1)),'Fed. Agency Identifier Table'!A$2:C$63,3,FALSE)),(VLOOKUP((LEFT(D3695,2)),'Fed. Agency Identifier Table'!A$2:C$63,3,FALSE)))))</f>
        <v/>
      </c>
      <c r="I3695" s="150" t="str">
        <f>IF(ISNUMBER(SEARCH("*.unk*",D3695)),"Other Federal Awards",IF(ISERROR(VLOOKUP(D3695,'CFDA Program Titles Table'!A$2:C$2607,3,FALSE)),"",VLOOKUP(D3695,'CFDA Program Titles Table'!A$2:C$2607,3,FALSE)))</f>
        <v/>
      </c>
      <c r="J3695" s="70"/>
      <c r="K3695" s="70"/>
      <c r="L3695" s="2"/>
      <c r="M3695" s="10"/>
      <c r="N3695" s="10"/>
      <c r="S3695" s="106" t="str">
        <f>IFERROR(IF(J3695="Y", "Research And Development Programs Cluster:", VLOOKUP(D3695,'Cluster Info'!$A$2:$B$113,2,FALSE)), "Non Cluster:")</f>
        <v>Non Cluster:</v>
      </c>
      <c r="T3695" s="106">
        <f t="shared" si="285"/>
        <v>0</v>
      </c>
      <c r="U3695" s="106">
        <f t="shared" si="287"/>
        <v>0</v>
      </c>
      <c r="V3695" s="106">
        <f t="shared" si="288"/>
        <v>0</v>
      </c>
      <c r="W3695" s="119">
        <f t="shared" si="286"/>
        <v>0</v>
      </c>
      <c r="X3695" s="106">
        <f t="shared" si="289"/>
        <v>0</v>
      </c>
    </row>
    <row r="3696" spans="1:24" ht="14">
      <c r="A3696" s="198"/>
      <c r="D3696" s="1"/>
      <c r="E3696" s="1"/>
      <c r="F3696" s="187"/>
      <c r="G3696" s="187"/>
      <c r="H3696" s="80" t="str">
        <f>IF(ISERROR(IF(ISERROR(VLOOKUP((LEFT(D3696,2)),'Fed. Agency Identifier Table'!A$2:C$63,3,FALSE)),(VLOOKUP((LEFT(D3696,1)),'Fed. Agency Identifier Table'!A$2:C$63,3,FALSE)),(VLOOKUP((LEFT(D3696,2)),'Fed. Agency Identifier Table'!A$2:C$63,3,FALSE)))),"",(IF(ISERROR(VLOOKUP((LEFT(D3696,2)),'Fed. Agency Identifier Table'!A$2:C$63,3,FALSE)),(VLOOKUP((LEFT(D3696,1)),'Fed. Agency Identifier Table'!A$2:C$63,3,FALSE)),(VLOOKUP((LEFT(D3696,2)),'Fed. Agency Identifier Table'!A$2:C$63,3,FALSE)))))</f>
        <v/>
      </c>
      <c r="I3696" s="150" t="str">
        <f>IF(ISNUMBER(SEARCH("*.unk*",D3696)),"Other Federal Awards",IF(ISERROR(VLOOKUP(D3696,'CFDA Program Titles Table'!A$2:C$2607,3,FALSE)),"",VLOOKUP(D3696,'CFDA Program Titles Table'!A$2:C$2607,3,FALSE)))</f>
        <v/>
      </c>
      <c r="J3696" s="70"/>
      <c r="K3696" s="70"/>
      <c r="L3696" s="2"/>
      <c r="M3696" s="10"/>
      <c r="N3696" s="10"/>
      <c r="S3696" s="106" t="str">
        <f>IFERROR(IF(J3696="Y", "Research And Development Programs Cluster:", VLOOKUP(D3696,'Cluster Info'!$A$2:$B$113,2,FALSE)), "Non Cluster:")</f>
        <v>Non Cluster:</v>
      </c>
      <c r="T3696" s="106">
        <f t="shared" si="285"/>
        <v>0</v>
      </c>
      <c r="U3696" s="106">
        <f t="shared" si="287"/>
        <v>0</v>
      </c>
      <c r="V3696" s="106">
        <f t="shared" si="288"/>
        <v>0</v>
      </c>
      <c r="W3696" s="119">
        <f t="shared" si="286"/>
        <v>0</v>
      </c>
      <c r="X3696" s="106">
        <f t="shared" si="289"/>
        <v>0</v>
      </c>
    </row>
    <row r="3697" spans="1:24" ht="14">
      <c r="A3697" s="198"/>
      <c r="D3697" s="1"/>
      <c r="E3697" s="1"/>
      <c r="F3697" s="187"/>
      <c r="G3697" s="187"/>
      <c r="H3697" s="80" t="str">
        <f>IF(ISERROR(IF(ISERROR(VLOOKUP((LEFT(D3697,2)),'Fed. Agency Identifier Table'!A$2:C$63,3,FALSE)),(VLOOKUP((LEFT(D3697,1)),'Fed. Agency Identifier Table'!A$2:C$63,3,FALSE)),(VLOOKUP((LEFT(D3697,2)),'Fed. Agency Identifier Table'!A$2:C$63,3,FALSE)))),"",(IF(ISERROR(VLOOKUP((LEFT(D3697,2)),'Fed. Agency Identifier Table'!A$2:C$63,3,FALSE)),(VLOOKUP((LEFT(D3697,1)),'Fed. Agency Identifier Table'!A$2:C$63,3,FALSE)),(VLOOKUP((LEFT(D3697,2)),'Fed. Agency Identifier Table'!A$2:C$63,3,FALSE)))))</f>
        <v/>
      </c>
      <c r="I3697" s="150" t="str">
        <f>IF(ISNUMBER(SEARCH("*.unk*",D3697)),"Other Federal Awards",IF(ISERROR(VLOOKUP(D3697,'CFDA Program Titles Table'!A$2:C$2607,3,FALSE)),"",VLOOKUP(D3697,'CFDA Program Titles Table'!A$2:C$2607,3,FALSE)))</f>
        <v/>
      </c>
      <c r="J3697" s="70"/>
      <c r="K3697" s="70"/>
      <c r="L3697" s="2"/>
      <c r="M3697" s="10"/>
      <c r="N3697" s="10"/>
      <c r="S3697" s="106" t="str">
        <f>IFERROR(IF(J3697="Y", "Research And Development Programs Cluster:", VLOOKUP(D3697,'Cluster Info'!$A$2:$B$113,2,FALSE)), "Non Cluster:")</f>
        <v>Non Cluster:</v>
      </c>
      <c r="T3697" s="106">
        <f t="shared" si="285"/>
        <v>0</v>
      </c>
      <c r="U3697" s="106">
        <f t="shared" si="287"/>
        <v>0</v>
      </c>
      <c r="V3697" s="106">
        <f t="shared" si="288"/>
        <v>0</v>
      </c>
      <c r="W3697" s="119">
        <f t="shared" si="286"/>
        <v>0</v>
      </c>
      <c r="X3697" s="106">
        <f t="shared" si="289"/>
        <v>0</v>
      </c>
    </row>
    <row r="3698" spans="1:24" ht="14">
      <c r="A3698" s="198"/>
      <c r="D3698" s="1"/>
      <c r="E3698" s="1"/>
      <c r="F3698" s="187"/>
      <c r="G3698" s="187"/>
      <c r="H3698" s="80" t="str">
        <f>IF(ISERROR(IF(ISERROR(VLOOKUP((LEFT(D3698,2)),'Fed. Agency Identifier Table'!A$2:C$63,3,FALSE)),(VLOOKUP((LEFT(D3698,1)),'Fed. Agency Identifier Table'!A$2:C$63,3,FALSE)),(VLOOKUP((LEFT(D3698,2)),'Fed. Agency Identifier Table'!A$2:C$63,3,FALSE)))),"",(IF(ISERROR(VLOOKUP((LEFT(D3698,2)),'Fed. Agency Identifier Table'!A$2:C$63,3,FALSE)),(VLOOKUP((LEFT(D3698,1)),'Fed. Agency Identifier Table'!A$2:C$63,3,FALSE)),(VLOOKUP((LEFT(D3698,2)),'Fed. Agency Identifier Table'!A$2:C$63,3,FALSE)))))</f>
        <v/>
      </c>
      <c r="I3698" s="150" t="str">
        <f>IF(ISNUMBER(SEARCH("*.unk*",D3698)),"Other Federal Awards",IF(ISERROR(VLOOKUP(D3698,'CFDA Program Titles Table'!A$2:C$2607,3,FALSE)),"",VLOOKUP(D3698,'CFDA Program Titles Table'!A$2:C$2607,3,FALSE)))</f>
        <v/>
      </c>
      <c r="J3698" s="70"/>
      <c r="K3698" s="70"/>
      <c r="L3698" s="2"/>
      <c r="M3698" s="10"/>
      <c r="N3698" s="10"/>
      <c r="S3698" s="106" t="str">
        <f>IFERROR(IF(J3698="Y", "Research And Development Programs Cluster:", VLOOKUP(D3698,'Cluster Info'!$A$2:$B$113,2,FALSE)), "Non Cluster:")</f>
        <v>Non Cluster:</v>
      </c>
      <c r="T3698" s="106">
        <f t="shared" si="285"/>
        <v>0</v>
      </c>
      <c r="U3698" s="106">
        <f t="shared" si="287"/>
        <v>0</v>
      </c>
      <c r="V3698" s="106">
        <f t="shared" si="288"/>
        <v>0</v>
      </c>
      <c r="W3698" s="119">
        <f t="shared" si="286"/>
        <v>0</v>
      </c>
      <c r="X3698" s="106">
        <f t="shared" si="289"/>
        <v>0</v>
      </c>
    </row>
    <row r="3699" spans="1:24" ht="14">
      <c r="A3699" s="198"/>
      <c r="D3699" s="1"/>
      <c r="E3699" s="1"/>
      <c r="F3699" s="187"/>
      <c r="G3699" s="187"/>
      <c r="H3699" s="80" t="str">
        <f>IF(ISERROR(IF(ISERROR(VLOOKUP((LEFT(D3699,2)),'Fed. Agency Identifier Table'!A$2:C$63,3,FALSE)),(VLOOKUP((LEFT(D3699,1)),'Fed. Agency Identifier Table'!A$2:C$63,3,FALSE)),(VLOOKUP((LEFT(D3699,2)),'Fed. Agency Identifier Table'!A$2:C$63,3,FALSE)))),"",(IF(ISERROR(VLOOKUP((LEFT(D3699,2)),'Fed. Agency Identifier Table'!A$2:C$63,3,FALSE)),(VLOOKUP((LEFT(D3699,1)),'Fed. Agency Identifier Table'!A$2:C$63,3,FALSE)),(VLOOKUP((LEFT(D3699,2)),'Fed. Agency Identifier Table'!A$2:C$63,3,FALSE)))))</f>
        <v/>
      </c>
      <c r="I3699" s="150" t="str">
        <f>IF(ISNUMBER(SEARCH("*.unk*",D3699)),"Other Federal Awards",IF(ISERROR(VLOOKUP(D3699,'CFDA Program Titles Table'!A$2:C$2607,3,FALSE)),"",VLOOKUP(D3699,'CFDA Program Titles Table'!A$2:C$2607,3,FALSE)))</f>
        <v/>
      </c>
      <c r="J3699" s="70"/>
      <c r="K3699" s="70"/>
      <c r="L3699" s="2"/>
      <c r="M3699" s="10"/>
      <c r="N3699" s="10"/>
      <c r="S3699" s="106" t="str">
        <f>IFERROR(IF(J3699="Y", "Research And Development Programs Cluster:", VLOOKUP(D3699,'Cluster Info'!$A$2:$B$113,2,FALSE)), "Non Cluster:")</f>
        <v>Non Cluster:</v>
      </c>
      <c r="T3699" s="106">
        <f t="shared" si="285"/>
        <v>0</v>
      </c>
      <c r="U3699" s="106">
        <f t="shared" si="287"/>
        <v>0</v>
      </c>
      <c r="V3699" s="106">
        <f t="shared" si="288"/>
        <v>0</v>
      </c>
      <c r="W3699" s="119">
        <f t="shared" si="286"/>
        <v>0</v>
      </c>
      <c r="X3699" s="106">
        <f t="shared" si="289"/>
        <v>0</v>
      </c>
    </row>
    <row r="3700" spans="1:24" ht="14">
      <c r="A3700" s="198"/>
      <c r="D3700" s="1"/>
      <c r="E3700" s="1"/>
      <c r="F3700" s="187"/>
      <c r="G3700" s="187"/>
      <c r="H3700" s="80" t="str">
        <f>IF(ISERROR(IF(ISERROR(VLOOKUP((LEFT(D3700,2)),'Fed. Agency Identifier Table'!A$2:C$63,3,FALSE)),(VLOOKUP((LEFT(D3700,1)),'Fed. Agency Identifier Table'!A$2:C$63,3,FALSE)),(VLOOKUP((LEFT(D3700,2)),'Fed. Agency Identifier Table'!A$2:C$63,3,FALSE)))),"",(IF(ISERROR(VLOOKUP((LEFT(D3700,2)),'Fed. Agency Identifier Table'!A$2:C$63,3,FALSE)),(VLOOKUP((LEFT(D3700,1)),'Fed. Agency Identifier Table'!A$2:C$63,3,FALSE)),(VLOOKUP((LEFT(D3700,2)),'Fed. Agency Identifier Table'!A$2:C$63,3,FALSE)))))</f>
        <v/>
      </c>
      <c r="I3700" s="150" t="str">
        <f>IF(ISNUMBER(SEARCH("*.unk*",D3700)),"Other Federal Awards",IF(ISERROR(VLOOKUP(D3700,'CFDA Program Titles Table'!A$2:C$2607,3,FALSE)),"",VLOOKUP(D3700,'CFDA Program Titles Table'!A$2:C$2607,3,FALSE)))</f>
        <v/>
      </c>
      <c r="J3700" s="70"/>
      <c r="K3700" s="70"/>
      <c r="L3700" s="2"/>
      <c r="M3700" s="10"/>
      <c r="N3700" s="10"/>
      <c r="S3700" s="106" t="str">
        <f>IFERROR(IF(J3700="Y", "Research And Development Programs Cluster:", VLOOKUP(D3700,'Cluster Info'!$A$2:$B$113,2,FALSE)), "Non Cluster:")</f>
        <v>Non Cluster:</v>
      </c>
      <c r="T3700" s="106">
        <f t="shared" si="285"/>
        <v>0</v>
      </c>
      <c r="U3700" s="106">
        <f t="shared" si="287"/>
        <v>0</v>
      </c>
      <c r="V3700" s="106">
        <f t="shared" si="288"/>
        <v>0</v>
      </c>
      <c r="W3700" s="119">
        <f t="shared" si="286"/>
        <v>0</v>
      </c>
      <c r="X3700" s="106">
        <f t="shared" si="289"/>
        <v>0</v>
      </c>
    </row>
    <row r="3701" spans="1:24" ht="14">
      <c r="A3701" s="198"/>
      <c r="D3701" s="1"/>
      <c r="E3701" s="1"/>
      <c r="F3701" s="187"/>
      <c r="G3701" s="187"/>
      <c r="H3701" s="80" t="str">
        <f>IF(ISERROR(IF(ISERROR(VLOOKUP((LEFT(D3701,2)),'Fed. Agency Identifier Table'!A$2:C$63,3,FALSE)),(VLOOKUP((LEFT(D3701,1)),'Fed. Agency Identifier Table'!A$2:C$63,3,FALSE)),(VLOOKUP((LEFT(D3701,2)),'Fed. Agency Identifier Table'!A$2:C$63,3,FALSE)))),"",(IF(ISERROR(VLOOKUP((LEFT(D3701,2)),'Fed. Agency Identifier Table'!A$2:C$63,3,FALSE)),(VLOOKUP((LEFT(D3701,1)),'Fed. Agency Identifier Table'!A$2:C$63,3,FALSE)),(VLOOKUP((LEFT(D3701,2)),'Fed. Agency Identifier Table'!A$2:C$63,3,FALSE)))))</f>
        <v/>
      </c>
      <c r="I3701" s="150" t="str">
        <f>IF(ISNUMBER(SEARCH("*.unk*",D3701)),"Other Federal Awards",IF(ISERROR(VLOOKUP(D3701,'CFDA Program Titles Table'!A$2:C$2607,3,FALSE)),"",VLOOKUP(D3701,'CFDA Program Titles Table'!A$2:C$2607,3,FALSE)))</f>
        <v/>
      </c>
      <c r="J3701" s="70"/>
      <c r="K3701" s="70"/>
      <c r="L3701" s="2"/>
      <c r="M3701" s="10"/>
      <c r="N3701" s="10"/>
      <c r="S3701" s="106" t="str">
        <f>IFERROR(IF(J3701="Y", "Research And Development Programs Cluster:", VLOOKUP(D3701,'Cluster Info'!$A$2:$B$113,2,FALSE)), "Non Cluster:")</f>
        <v>Non Cluster:</v>
      </c>
      <c r="T3701" s="106">
        <f t="shared" si="285"/>
        <v>0</v>
      </c>
      <c r="U3701" s="106">
        <f t="shared" si="287"/>
        <v>0</v>
      </c>
      <c r="V3701" s="106">
        <f t="shared" si="288"/>
        <v>0</v>
      </c>
      <c r="W3701" s="119">
        <f t="shared" si="286"/>
        <v>0</v>
      </c>
      <c r="X3701" s="106">
        <f t="shared" si="289"/>
        <v>0</v>
      </c>
    </row>
    <row r="3702" spans="1:24" ht="14">
      <c r="A3702" s="198"/>
      <c r="D3702" s="1"/>
      <c r="E3702" s="1"/>
      <c r="F3702" s="187"/>
      <c r="G3702" s="187"/>
      <c r="H3702" s="80" t="str">
        <f>IF(ISERROR(IF(ISERROR(VLOOKUP((LEFT(D3702,2)),'Fed. Agency Identifier Table'!A$2:C$63,3,FALSE)),(VLOOKUP((LEFT(D3702,1)),'Fed. Agency Identifier Table'!A$2:C$63,3,FALSE)),(VLOOKUP((LEFT(D3702,2)),'Fed. Agency Identifier Table'!A$2:C$63,3,FALSE)))),"",(IF(ISERROR(VLOOKUP((LEFT(D3702,2)),'Fed. Agency Identifier Table'!A$2:C$63,3,FALSE)),(VLOOKUP((LEFT(D3702,1)),'Fed. Agency Identifier Table'!A$2:C$63,3,FALSE)),(VLOOKUP((LEFT(D3702,2)),'Fed. Agency Identifier Table'!A$2:C$63,3,FALSE)))))</f>
        <v/>
      </c>
      <c r="I3702" s="150" t="str">
        <f>IF(ISNUMBER(SEARCH("*.unk*",D3702)),"Other Federal Awards",IF(ISERROR(VLOOKUP(D3702,'CFDA Program Titles Table'!A$2:C$2607,3,FALSE)),"",VLOOKUP(D3702,'CFDA Program Titles Table'!A$2:C$2607,3,FALSE)))</f>
        <v/>
      </c>
      <c r="J3702" s="70"/>
      <c r="K3702" s="70"/>
      <c r="L3702" s="2"/>
      <c r="M3702" s="10"/>
      <c r="N3702" s="10"/>
      <c r="S3702" s="106" t="str">
        <f>IFERROR(IF(J3702="Y", "Research And Development Programs Cluster:", VLOOKUP(D3702,'Cluster Info'!$A$2:$B$113,2,FALSE)), "Non Cluster:")</f>
        <v>Non Cluster:</v>
      </c>
      <c r="T3702" s="106">
        <f t="shared" si="285"/>
        <v>0</v>
      </c>
      <c r="U3702" s="106">
        <f t="shared" si="287"/>
        <v>0</v>
      </c>
      <c r="V3702" s="106">
        <f t="shared" si="288"/>
        <v>0</v>
      </c>
      <c r="W3702" s="119">
        <f t="shared" si="286"/>
        <v>0</v>
      </c>
      <c r="X3702" s="106">
        <f t="shared" si="289"/>
        <v>0</v>
      </c>
    </row>
    <row r="3703" spans="1:24" ht="14">
      <c r="A3703" s="198"/>
      <c r="D3703" s="1"/>
      <c r="E3703" s="1"/>
      <c r="F3703" s="187"/>
      <c r="G3703" s="187"/>
      <c r="H3703" s="80" t="str">
        <f>IF(ISERROR(IF(ISERROR(VLOOKUP((LEFT(D3703,2)),'Fed. Agency Identifier Table'!A$2:C$63,3,FALSE)),(VLOOKUP((LEFT(D3703,1)),'Fed. Agency Identifier Table'!A$2:C$63,3,FALSE)),(VLOOKUP((LEFT(D3703,2)),'Fed. Agency Identifier Table'!A$2:C$63,3,FALSE)))),"",(IF(ISERROR(VLOOKUP((LEFT(D3703,2)),'Fed. Agency Identifier Table'!A$2:C$63,3,FALSE)),(VLOOKUP((LEFT(D3703,1)),'Fed. Agency Identifier Table'!A$2:C$63,3,FALSE)),(VLOOKUP((LEFT(D3703,2)),'Fed. Agency Identifier Table'!A$2:C$63,3,FALSE)))))</f>
        <v/>
      </c>
      <c r="I3703" s="150" t="str">
        <f>IF(ISNUMBER(SEARCH("*.unk*",D3703)),"Other Federal Awards",IF(ISERROR(VLOOKUP(D3703,'CFDA Program Titles Table'!A$2:C$2607,3,FALSE)),"",VLOOKUP(D3703,'CFDA Program Titles Table'!A$2:C$2607,3,FALSE)))</f>
        <v/>
      </c>
      <c r="J3703" s="70"/>
      <c r="K3703" s="70"/>
      <c r="L3703" s="2"/>
      <c r="M3703" s="10"/>
      <c r="N3703" s="10"/>
      <c r="S3703" s="106" t="str">
        <f>IFERROR(IF(J3703="Y", "Research And Development Programs Cluster:", VLOOKUP(D3703,'Cluster Info'!$A$2:$B$113,2,FALSE)), "Non Cluster:")</f>
        <v>Non Cluster:</v>
      </c>
      <c r="T3703" s="106">
        <f t="shared" si="285"/>
        <v>0</v>
      </c>
      <c r="U3703" s="106">
        <f t="shared" si="287"/>
        <v>0</v>
      </c>
      <c r="V3703" s="106">
        <f t="shared" si="288"/>
        <v>0</v>
      </c>
      <c r="W3703" s="119">
        <f t="shared" si="286"/>
        <v>0</v>
      </c>
      <c r="X3703" s="106">
        <f t="shared" si="289"/>
        <v>0</v>
      </c>
    </row>
    <row r="3704" spans="1:24" ht="14">
      <c r="A3704" s="198"/>
      <c r="D3704" s="1"/>
      <c r="E3704" s="1"/>
      <c r="F3704" s="187"/>
      <c r="G3704" s="187"/>
      <c r="H3704" s="80" t="str">
        <f>IF(ISERROR(IF(ISERROR(VLOOKUP((LEFT(D3704,2)),'Fed. Agency Identifier Table'!A$2:C$63,3,FALSE)),(VLOOKUP((LEFT(D3704,1)),'Fed. Agency Identifier Table'!A$2:C$63,3,FALSE)),(VLOOKUP((LEFT(D3704,2)),'Fed. Agency Identifier Table'!A$2:C$63,3,FALSE)))),"",(IF(ISERROR(VLOOKUP((LEFT(D3704,2)),'Fed. Agency Identifier Table'!A$2:C$63,3,FALSE)),(VLOOKUP((LEFT(D3704,1)),'Fed. Agency Identifier Table'!A$2:C$63,3,FALSE)),(VLOOKUP((LEFT(D3704,2)),'Fed. Agency Identifier Table'!A$2:C$63,3,FALSE)))))</f>
        <v/>
      </c>
      <c r="I3704" s="150" t="str">
        <f>IF(ISNUMBER(SEARCH("*.unk*",D3704)),"Other Federal Awards",IF(ISERROR(VLOOKUP(D3704,'CFDA Program Titles Table'!A$2:C$2607,3,FALSE)),"",VLOOKUP(D3704,'CFDA Program Titles Table'!A$2:C$2607,3,FALSE)))</f>
        <v/>
      </c>
      <c r="J3704" s="70"/>
      <c r="K3704" s="70"/>
      <c r="L3704" s="2"/>
      <c r="M3704" s="10"/>
      <c r="N3704" s="10"/>
      <c r="S3704" s="106" t="str">
        <f>IFERROR(IF(J3704="Y", "Research And Development Programs Cluster:", VLOOKUP(D3704,'Cluster Info'!$A$2:$B$113,2,FALSE)), "Non Cluster:")</f>
        <v>Non Cluster:</v>
      </c>
      <c r="T3704" s="106">
        <f t="shared" si="285"/>
        <v>0</v>
      </c>
      <c r="U3704" s="106">
        <f t="shared" si="287"/>
        <v>0</v>
      </c>
      <c r="V3704" s="106">
        <f t="shared" si="288"/>
        <v>0</v>
      </c>
      <c r="W3704" s="119">
        <f t="shared" si="286"/>
        <v>0</v>
      </c>
      <c r="X3704" s="106">
        <f t="shared" si="289"/>
        <v>0</v>
      </c>
    </row>
    <row r="3705" spans="1:24" ht="14">
      <c r="A3705" s="198"/>
      <c r="D3705" s="1"/>
      <c r="E3705" s="1"/>
      <c r="F3705" s="187"/>
      <c r="G3705" s="187"/>
      <c r="H3705" s="80" t="str">
        <f>IF(ISERROR(IF(ISERROR(VLOOKUP((LEFT(D3705,2)),'Fed. Agency Identifier Table'!A$2:C$63,3,FALSE)),(VLOOKUP((LEFT(D3705,1)),'Fed. Agency Identifier Table'!A$2:C$63,3,FALSE)),(VLOOKUP((LEFT(D3705,2)),'Fed. Agency Identifier Table'!A$2:C$63,3,FALSE)))),"",(IF(ISERROR(VLOOKUP((LEFT(D3705,2)),'Fed. Agency Identifier Table'!A$2:C$63,3,FALSE)),(VLOOKUP((LEFT(D3705,1)),'Fed. Agency Identifier Table'!A$2:C$63,3,FALSE)),(VLOOKUP((LEFT(D3705,2)),'Fed. Agency Identifier Table'!A$2:C$63,3,FALSE)))))</f>
        <v/>
      </c>
      <c r="I3705" s="150" t="str">
        <f>IF(ISNUMBER(SEARCH("*.unk*",D3705)),"Other Federal Awards",IF(ISERROR(VLOOKUP(D3705,'CFDA Program Titles Table'!A$2:C$2607,3,FALSE)),"",VLOOKUP(D3705,'CFDA Program Titles Table'!A$2:C$2607,3,FALSE)))</f>
        <v/>
      </c>
      <c r="J3705" s="70"/>
      <c r="K3705" s="70"/>
      <c r="L3705" s="2"/>
      <c r="M3705" s="10"/>
      <c r="N3705" s="10"/>
      <c r="S3705" s="106" t="str">
        <f>IFERROR(IF(J3705="Y", "Research And Development Programs Cluster:", VLOOKUP(D3705,'Cluster Info'!$A$2:$B$113,2,FALSE)), "Non Cluster:")</f>
        <v>Non Cluster:</v>
      </c>
      <c r="T3705" s="106">
        <f t="shared" si="285"/>
        <v>0</v>
      </c>
      <c r="U3705" s="106">
        <f t="shared" si="287"/>
        <v>0</v>
      </c>
      <c r="V3705" s="106">
        <f t="shared" si="288"/>
        <v>0</v>
      </c>
      <c r="W3705" s="119">
        <f t="shared" si="286"/>
        <v>0</v>
      </c>
      <c r="X3705" s="106">
        <f t="shared" si="289"/>
        <v>0</v>
      </c>
    </row>
    <row r="3706" spans="1:24" ht="14">
      <c r="A3706" s="198"/>
      <c r="D3706" s="1"/>
      <c r="E3706" s="1"/>
      <c r="F3706" s="187"/>
      <c r="G3706" s="187"/>
      <c r="H3706" s="80" t="str">
        <f>IF(ISERROR(IF(ISERROR(VLOOKUP((LEFT(D3706,2)),'Fed. Agency Identifier Table'!A$2:C$63,3,FALSE)),(VLOOKUP((LEFT(D3706,1)),'Fed. Agency Identifier Table'!A$2:C$63,3,FALSE)),(VLOOKUP((LEFT(D3706,2)),'Fed. Agency Identifier Table'!A$2:C$63,3,FALSE)))),"",(IF(ISERROR(VLOOKUP((LEFT(D3706,2)),'Fed. Agency Identifier Table'!A$2:C$63,3,FALSE)),(VLOOKUP((LEFT(D3706,1)),'Fed. Agency Identifier Table'!A$2:C$63,3,FALSE)),(VLOOKUP((LEFT(D3706,2)),'Fed. Agency Identifier Table'!A$2:C$63,3,FALSE)))))</f>
        <v/>
      </c>
      <c r="I3706" s="150" t="str">
        <f>IF(ISNUMBER(SEARCH("*.unk*",D3706)),"Other Federal Awards",IF(ISERROR(VLOOKUP(D3706,'CFDA Program Titles Table'!A$2:C$2607,3,FALSE)),"",VLOOKUP(D3706,'CFDA Program Titles Table'!A$2:C$2607,3,FALSE)))</f>
        <v/>
      </c>
      <c r="J3706" s="70"/>
      <c r="K3706" s="70"/>
      <c r="L3706" s="2"/>
      <c r="M3706" s="10"/>
      <c r="N3706" s="10"/>
      <c r="S3706" s="106" t="str">
        <f>IFERROR(IF(J3706="Y", "Research And Development Programs Cluster:", VLOOKUP(D3706,'Cluster Info'!$A$2:$B$113,2,FALSE)), "Non Cluster:")</f>
        <v>Non Cluster:</v>
      </c>
      <c r="T3706" s="106">
        <f t="shared" si="285"/>
        <v>0</v>
      </c>
      <c r="U3706" s="106">
        <f t="shared" si="287"/>
        <v>0</v>
      </c>
      <c r="V3706" s="106">
        <f t="shared" si="288"/>
        <v>0</v>
      </c>
      <c r="W3706" s="119">
        <f t="shared" si="286"/>
        <v>0</v>
      </c>
      <c r="X3706" s="106">
        <f t="shared" si="289"/>
        <v>0</v>
      </c>
    </row>
    <row r="3707" spans="1:24" ht="14">
      <c r="A3707" s="198"/>
      <c r="D3707" s="1"/>
      <c r="E3707" s="1"/>
      <c r="F3707" s="187"/>
      <c r="G3707" s="187"/>
      <c r="H3707" s="80" t="str">
        <f>IF(ISERROR(IF(ISERROR(VLOOKUP((LEFT(D3707,2)),'Fed. Agency Identifier Table'!A$2:C$63,3,FALSE)),(VLOOKUP((LEFT(D3707,1)),'Fed. Agency Identifier Table'!A$2:C$63,3,FALSE)),(VLOOKUP((LEFT(D3707,2)),'Fed. Agency Identifier Table'!A$2:C$63,3,FALSE)))),"",(IF(ISERROR(VLOOKUP((LEFT(D3707,2)),'Fed. Agency Identifier Table'!A$2:C$63,3,FALSE)),(VLOOKUP((LEFT(D3707,1)),'Fed. Agency Identifier Table'!A$2:C$63,3,FALSE)),(VLOOKUP((LEFT(D3707,2)),'Fed. Agency Identifier Table'!A$2:C$63,3,FALSE)))))</f>
        <v/>
      </c>
      <c r="I3707" s="150" t="str">
        <f>IF(ISNUMBER(SEARCH("*.unk*",D3707)),"Other Federal Awards",IF(ISERROR(VLOOKUP(D3707,'CFDA Program Titles Table'!A$2:C$2607,3,FALSE)),"",VLOOKUP(D3707,'CFDA Program Titles Table'!A$2:C$2607,3,FALSE)))</f>
        <v/>
      </c>
      <c r="J3707" s="70"/>
      <c r="K3707" s="70"/>
      <c r="L3707" s="2"/>
      <c r="M3707" s="10"/>
      <c r="N3707" s="10"/>
      <c r="S3707" s="106" t="str">
        <f>IFERROR(IF(J3707="Y", "Research And Development Programs Cluster:", VLOOKUP(D3707,'Cluster Info'!$A$2:$B$113,2,FALSE)), "Non Cluster:")</f>
        <v>Non Cluster:</v>
      </c>
      <c r="T3707" s="106">
        <f t="shared" si="285"/>
        <v>0</v>
      </c>
      <c r="U3707" s="106">
        <f t="shared" si="287"/>
        <v>0</v>
      </c>
      <c r="V3707" s="106">
        <f t="shared" si="288"/>
        <v>0</v>
      </c>
      <c r="W3707" s="119">
        <f t="shared" si="286"/>
        <v>0</v>
      </c>
      <c r="X3707" s="106">
        <f t="shared" si="289"/>
        <v>0</v>
      </c>
    </row>
    <row r="3708" spans="1:24" ht="14">
      <c r="A3708" s="198"/>
      <c r="D3708" s="1"/>
      <c r="E3708" s="1"/>
      <c r="F3708" s="187"/>
      <c r="G3708" s="187"/>
      <c r="H3708" s="80" t="str">
        <f>IF(ISERROR(IF(ISERROR(VLOOKUP((LEFT(D3708,2)),'Fed. Agency Identifier Table'!A$2:C$63,3,FALSE)),(VLOOKUP((LEFT(D3708,1)),'Fed. Agency Identifier Table'!A$2:C$63,3,FALSE)),(VLOOKUP((LEFT(D3708,2)),'Fed. Agency Identifier Table'!A$2:C$63,3,FALSE)))),"",(IF(ISERROR(VLOOKUP((LEFT(D3708,2)),'Fed. Agency Identifier Table'!A$2:C$63,3,FALSE)),(VLOOKUP((LEFT(D3708,1)),'Fed. Agency Identifier Table'!A$2:C$63,3,FALSE)),(VLOOKUP((LEFT(D3708,2)),'Fed. Agency Identifier Table'!A$2:C$63,3,FALSE)))))</f>
        <v/>
      </c>
      <c r="I3708" s="150" t="str">
        <f>IF(ISNUMBER(SEARCH("*.unk*",D3708)),"Other Federal Awards",IF(ISERROR(VLOOKUP(D3708,'CFDA Program Titles Table'!A$2:C$2607,3,FALSE)),"",VLOOKUP(D3708,'CFDA Program Titles Table'!A$2:C$2607,3,FALSE)))</f>
        <v/>
      </c>
      <c r="J3708" s="70"/>
      <c r="K3708" s="70"/>
      <c r="L3708" s="2"/>
      <c r="M3708" s="10"/>
      <c r="N3708" s="10"/>
      <c r="S3708" s="106" t="str">
        <f>IFERROR(IF(J3708="Y", "Research And Development Programs Cluster:", VLOOKUP(D3708,'Cluster Info'!$A$2:$B$113,2,FALSE)), "Non Cluster:")</f>
        <v>Non Cluster:</v>
      </c>
      <c r="T3708" s="106">
        <f t="shared" si="285"/>
        <v>0</v>
      </c>
      <c r="U3708" s="106">
        <f t="shared" si="287"/>
        <v>0</v>
      </c>
      <c r="V3708" s="106">
        <f t="shared" si="288"/>
        <v>0</v>
      </c>
      <c r="W3708" s="119">
        <f t="shared" si="286"/>
        <v>0</v>
      </c>
      <c r="X3708" s="106">
        <f t="shared" si="289"/>
        <v>0</v>
      </c>
    </row>
    <row r="3709" spans="1:24" ht="14">
      <c r="A3709" s="198"/>
      <c r="D3709" s="1"/>
      <c r="E3709" s="1"/>
      <c r="F3709" s="187"/>
      <c r="G3709" s="187"/>
      <c r="H3709" s="80" t="str">
        <f>IF(ISERROR(IF(ISERROR(VLOOKUP((LEFT(D3709,2)),'Fed. Agency Identifier Table'!A$2:C$63,3,FALSE)),(VLOOKUP((LEFT(D3709,1)),'Fed. Agency Identifier Table'!A$2:C$63,3,FALSE)),(VLOOKUP((LEFT(D3709,2)),'Fed. Agency Identifier Table'!A$2:C$63,3,FALSE)))),"",(IF(ISERROR(VLOOKUP((LEFT(D3709,2)),'Fed. Agency Identifier Table'!A$2:C$63,3,FALSE)),(VLOOKUP((LEFT(D3709,1)),'Fed. Agency Identifier Table'!A$2:C$63,3,FALSE)),(VLOOKUP((LEFT(D3709,2)),'Fed. Agency Identifier Table'!A$2:C$63,3,FALSE)))))</f>
        <v/>
      </c>
      <c r="I3709" s="150" t="str">
        <f>IF(ISNUMBER(SEARCH("*.unk*",D3709)),"Other Federal Awards",IF(ISERROR(VLOOKUP(D3709,'CFDA Program Titles Table'!A$2:C$2607,3,FALSE)),"",VLOOKUP(D3709,'CFDA Program Titles Table'!A$2:C$2607,3,FALSE)))</f>
        <v/>
      </c>
      <c r="J3709" s="70"/>
      <c r="K3709" s="70"/>
      <c r="L3709" s="2"/>
      <c r="M3709" s="10"/>
      <c r="N3709" s="10"/>
      <c r="S3709" s="106" t="str">
        <f>IFERROR(IF(J3709="Y", "Research And Development Programs Cluster:", VLOOKUP(D3709,'Cluster Info'!$A$2:$B$113,2,FALSE)), "Non Cluster:")</f>
        <v>Non Cluster:</v>
      </c>
      <c r="T3709" s="106">
        <f t="shared" si="285"/>
        <v>0</v>
      </c>
      <c r="U3709" s="106">
        <f t="shared" si="287"/>
        <v>0</v>
      </c>
      <c r="V3709" s="106">
        <f t="shared" si="288"/>
        <v>0</v>
      </c>
      <c r="W3709" s="119">
        <f t="shared" si="286"/>
        <v>0</v>
      </c>
      <c r="X3709" s="106">
        <f t="shared" si="289"/>
        <v>0</v>
      </c>
    </row>
    <row r="3710" spans="1:24" ht="14">
      <c r="A3710" s="198"/>
      <c r="D3710" s="1"/>
      <c r="E3710" s="1"/>
      <c r="F3710" s="187"/>
      <c r="G3710" s="187"/>
      <c r="H3710" s="80" t="str">
        <f>IF(ISERROR(IF(ISERROR(VLOOKUP((LEFT(D3710,2)),'Fed. Agency Identifier Table'!A$2:C$63,3,FALSE)),(VLOOKUP((LEFT(D3710,1)),'Fed. Agency Identifier Table'!A$2:C$63,3,FALSE)),(VLOOKUP((LEFT(D3710,2)),'Fed. Agency Identifier Table'!A$2:C$63,3,FALSE)))),"",(IF(ISERROR(VLOOKUP((LEFT(D3710,2)),'Fed. Agency Identifier Table'!A$2:C$63,3,FALSE)),(VLOOKUP((LEFT(D3710,1)),'Fed. Agency Identifier Table'!A$2:C$63,3,FALSE)),(VLOOKUP((LEFT(D3710,2)),'Fed. Agency Identifier Table'!A$2:C$63,3,FALSE)))))</f>
        <v/>
      </c>
      <c r="I3710" s="150" t="str">
        <f>IF(ISNUMBER(SEARCH("*.unk*",D3710)),"Other Federal Awards",IF(ISERROR(VLOOKUP(D3710,'CFDA Program Titles Table'!A$2:C$2607,3,FALSE)),"",VLOOKUP(D3710,'CFDA Program Titles Table'!A$2:C$2607,3,FALSE)))</f>
        <v/>
      </c>
      <c r="J3710" s="70"/>
      <c r="K3710" s="70"/>
      <c r="L3710" s="2"/>
      <c r="M3710" s="10"/>
      <c r="N3710" s="10"/>
      <c r="S3710" s="106" t="str">
        <f>IFERROR(IF(J3710="Y", "Research And Development Programs Cluster:", VLOOKUP(D3710,'Cluster Info'!$A$2:$B$113,2,FALSE)), "Non Cluster:")</f>
        <v>Non Cluster:</v>
      </c>
      <c r="T3710" s="106">
        <f t="shared" si="285"/>
        <v>0</v>
      </c>
      <c r="U3710" s="106">
        <f t="shared" si="287"/>
        <v>0</v>
      </c>
      <c r="V3710" s="106">
        <f t="shared" si="288"/>
        <v>0</v>
      </c>
      <c r="W3710" s="119">
        <f t="shared" si="286"/>
        <v>0</v>
      </c>
      <c r="X3710" s="106">
        <f t="shared" si="289"/>
        <v>0</v>
      </c>
    </row>
    <row r="3711" spans="1:24" ht="14">
      <c r="A3711" s="198"/>
      <c r="D3711" s="1"/>
      <c r="E3711" s="1"/>
      <c r="F3711" s="187"/>
      <c r="G3711" s="187"/>
      <c r="H3711" s="80" t="str">
        <f>IF(ISERROR(IF(ISERROR(VLOOKUP((LEFT(D3711,2)),'Fed. Agency Identifier Table'!A$2:C$63,3,FALSE)),(VLOOKUP((LEFT(D3711,1)),'Fed. Agency Identifier Table'!A$2:C$63,3,FALSE)),(VLOOKUP((LEFT(D3711,2)),'Fed. Agency Identifier Table'!A$2:C$63,3,FALSE)))),"",(IF(ISERROR(VLOOKUP((LEFT(D3711,2)),'Fed. Agency Identifier Table'!A$2:C$63,3,FALSE)),(VLOOKUP((LEFT(D3711,1)),'Fed. Agency Identifier Table'!A$2:C$63,3,FALSE)),(VLOOKUP((LEFT(D3711,2)),'Fed. Agency Identifier Table'!A$2:C$63,3,FALSE)))))</f>
        <v/>
      </c>
      <c r="I3711" s="150" t="str">
        <f>IF(ISNUMBER(SEARCH("*.unk*",D3711)),"Other Federal Awards",IF(ISERROR(VLOOKUP(D3711,'CFDA Program Titles Table'!A$2:C$2607,3,FALSE)),"",VLOOKUP(D3711,'CFDA Program Titles Table'!A$2:C$2607,3,FALSE)))</f>
        <v/>
      </c>
      <c r="J3711" s="70"/>
      <c r="K3711" s="70"/>
      <c r="L3711" s="2"/>
      <c r="M3711" s="10"/>
      <c r="N3711" s="10"/>
      <c r="S3711" s="106" t="str">
        <f>IFERROR(IF(J3711="Y", "Research And Development Programs Cluster:", VLOOKUP(D3711,'Cluster Info'!$A$2:$B$113,2,FALSE)), "Non Cluster:")</f>
        <v>Non Cluster:</v>
      </c>
      <c r="T3711" s="106">
        <f t="shared" si="285"/>
        <v>0</v>
      </c>
      <c r="U3711" s="106">
        <f t="shared" si="287"/>
        <v>0</v>
      </c>
      <c r="V3711" s="106">
        <f t="shared" si="288"/>
        <v>0</v>
      </c>
      <c r="W3711" s="119">
        <f t="shared" si="286"/>
        <v>0</v>
      </c>
      <c r="X3711" s="106">
        <f t="shared" si="289"/>
        <v>0</v>
      </c>
    </row>
    <row r="3712" spans="1:24" ht="14">
      <c r="A3712" s="198"/>
      <c r="D3712" s="1"/>
      <c r="E3712" s="1"/>
      <c r="F3712" s="187"/>
      <c r="G3712" s="187"/>
      <c r="H3712" s="80" t="str">
        <f>IF(ISERROR(IF(ISERROR(VLOOKUP((LEFT(D3712,2)),'Fed. Agency Identifier Table'!A$2:C$63,3,FALSE)),(VLOOKUP((LEFT(D3712,1)),'Fed. Agency Identifier Table'!A$2:C$63,3,FALSE)),(VLOOKUP((LEFT(D3712,2)),'Fed. Agency Identifier Table'!A$2:C$63,3,FALSE)))),"",(IF(ISERROR(VLOOKUP((LEFT(D3712,2)),'Fed. Agency Identifier Table'!A$2:C$63,3,FALSE)),(VLOOKUP((LEFT(D3712,1)),'Fed. Agency Identifier Table'!A$2:C$63,3,FALSE)),(VLOOKUP((LEFT(D3712,2)),'Fed. Agency Identifier Table'!A$2:C$63,3,FALSE)))))</f>
        <v/>
      </c>
      <c r="I3712" s="150" t="str">
        <f>IF(ISNUMBER(SEARCH("*.unk*",D3712)),"Other Federal Awards",IF(ISERROR(VLOOKUP(D3712,'CFDA Program Titles Table'!A$2:C$2607,3,FALSE)),"",VLOOKUP(D3712,'CFDA Program Titles Table'!A$2:C$2607,3,FALSE)))</f>
        <v/>
      </c>
      <c r="J3712" s="70"/>
      <c r="K3712" s="70"/>
      <c r="L3712" s="2"/>
      <c r="M3712" s="10"/>
      <c r="N3712" s="10"/>
      <c r="S3712" s="106" t="str">
        <f>IFERROR(IF(J3712="Y", "Research And Development Programs Cluster:", VLOOKUP(D3712,'Cluster Info'!$A$2:$B$113,2,FALSE)), "Non Cluster:")</f>
        <v>Non Cluster:</v>
      </c>
      <c r="T3712" s="106">
        <f t="shared" si="285"/>
        <v>0</v>
      </c>
      <c r="U3712" s="106">
        <f t="shared" si="287"/>
        <v>0</v>
      </c>
      <c r="V3712" s="106">
        <f t="shared" si="288"/>
        <v>0</v>
      </c>
      <c r="W3712" s="119">
        <f t="shared" si="286"/>
        <v>0</v>
      </c>
      <c r="X3712" s="106">
        <f t="shared" si="289"/>
        <v>0</v>
      </c>
    </row>
    <row r="3713" spans="1:24" ht="14">
      <c r="A3713" s="198"/>
      <c r="D3713" s="1"/>
      <c r="E3713" s="1"/>
      <c r="F3713" s="187"/>
      <c r="G3713" s="187"/>
      <c r="H3713" s="80" t="str">
        <f>IF(ISERROR(IF(ISERROR(VLOOKUP((LEFT(D3713,2)),'Fed. Agency Identifier Table'!A$2:C$63,3,FALSE)),(VLOOKUP((LEFT(D3713,1)),'Fed. Agency Identifier Table'!A$2:C$63,3,FALSE)),(VLOOKUP((LEFT(D3713,2)),'Fed. Agency Identifier Table'!A$2:C$63,3,FALSE)))),"",(IF(ISERROR(VLOOKUP((LEFT(D3713,2)),'Fed. Agency Identifier Table'!A$2:C$63,3,FALSE)),(VLOOKUP((LEFT(D3713,1)),'Fed. Agency Identifier Table'!A$2:C$63,3,FALSE)),(VLOOKUP((LEFT(D3713,2)),'Fed. Agency Identifier Table'!A$2:C$63,3,FALSE)))))</f>
        <v/>
      </c>
      <c r="I3713" s="150" t="str">
        <f>IF(ISNUMBER(SEARCH("*.unk*",D3713)),"Other Federal Awards",IF(ISERROR(VLOOKUP(D3713,'CFDA Program Titles Table'!A$2:C$2607,3,FALSE)),"",VLOOKUP(D3713,'CFDA Program Titles Table'!A$2:C$2607,3,FALSE)))</f>
        <v/>
      </c>
      <c r="J3713" s="70"/>
      <c r="K3713" s="70"/>
      <c r="L3713" s="2"/>
      <c r="M3713" s="10"/>
      <c r="N3713" s="10"/>
      <c r="S3713" s="106" t="str">
        <f>IFERROR(IF(J3713="Y", "Research And Development Programs Cluster:", VLOOKUP(D3713,'Cluster Info'!$A$2:$B$113,2,FALSE)), "Non Cluster:")</f>
        <v>Non Cluster:</v>
      </c>
      <c r="T3713" s="106">
        <f t="shared" si="285"/>
        <v>0</v>
      </c>
      <c r="U3713" s="106">
        <f t="shared" si="287"/>
        <v>0</v>
      </c>
      <c r="V3713" s="106">
        <f t="shared" si="288"/>
        <v>0</v>
      </c>
      <c r="W3713" s="119">
        <f t="shared" si="286"/>
        <v>0</v>
      </c>
      <c r="X3713" s="106">
        <f t="shared" si="289"/>
        <v>0</v>
      </c>
    </row>
    <row r="3714" spans="1:24" ht="14">
      <c r="A3714" s="198"/>
      <c r="D3714" s="1"/>
      <c r="E3714" s="1"/>
      <c r="F3714" s="187"/>
      <c r="G3714" s="187"/>
      <c r="H3714" s="80" t="str">
        <f>IF(ISERROR(IF(ISERROR(VLOOKUP((LEFT(D3714,2)),'Fed. Agency Identifier Table'!A$2:C$63,3,FALSE)),(VLOOKUP((LEFT(D3714,1)),'Fed. Agency Identifier Table'!A$2:C$63,3,FALSE)),(VLOOKUP((LEFT(D3714,2)),'Fed. Agency Identifier Table'!A$2:C$63,3,FALSE)))),"",(IF(ISERROR(VLOOKUP((LEFT(D3714,2)),'Fed. Agency Identifier Table'!A$2:C$63,3,FALSE)),(VLOOKUP((LEFT(D3714,1)),'Fed. Agency Identifier Table'!A$2:C$63,3,FALSE)),(VLOOKUP((LEFT(D3714,2)),'Fed. Agency Identifier Table'!A$2:C$63,3,FALSE)))))</f>
        <v/>
      </c>
      <c r="I3714" s="150" t="str">
        <f>IF(ISNUMBER(SEARCH("*.unk*",D3714)),"Other Federal Awards",IF(ISERROR(VLOOKUP(D3714,'CFDA Program Titles Table'!A$2:C$2607,3,FALSE)),"",VLOOKUP(D3714,'CFDA Program Titles Table'!A$2:C$2607,3,FALSE)))</f>
        <v/>
      </c>
      <c r="J3714" s="70"/>
      <c r="K3714" s="70"/>
      <c r="L3714" s="2"/>
      <c r="M3714" s="10"/>
      <c r="N3714" s="10"/>
      <c r="S3714" s="106" t="str">
        <f>IFERROR(IF(J3714="Y", "Research And Development Programs Cluster:", VLOOKUP(D3714,'Cluster Info'!$A$2:$B$113,2,FALSE)), "Non Cluster:")</f>
        <v>Non Cluster:</v>
      </c>
      <c r="T3714" s="106">
        <f t="shared" ref="T3714:T3777" si="290">IF(E3714="Y","ARRA - "&amp;N3714, N3714)</f>
        <v>0</v>
      </c>
      <c r="U3714" s="106">
        <f t="shared" si="287"/>
        <v>0</v>
      </c>
      <c r="V3714" s="106">
        <f t="shared" si="288"/>
        <v>0</v>
      </c>
      <c r="W3714" s="119">
        <f t="shared" ref="W3714:W3777" si="291">IF(AND(J3714="Y",I3714="Other Federal Awards"),(LEFT(D3714,2)&amp;".RD"),D3714)</f>
        <v>0</v>
      </c>
      <c r="X3714" s="106">
        <f t="shared" si="289"/>
        <v>0</v>
      </c>
    </row>
    <row r="3715" spans="1:24" ht="14">
      <c r="A3715" s="198"/>
      <c r="D3715" s="1"/>
      <c r="E3715" s="1"/>
      <c r="F3715" s="187"/>
      <c r="G3715" s="187"/>
      <c r="H3715" s="80" t="str">
        <f>IF(ISERROR(IF(ISERROR(VLOOKUP((LEFT(D3715,2)),'Fed. Agency Identifier Table'!A$2:C$63,3,FALSE)),(VLOOKUP((LEFT(D3715,1)),'Fed. Agency Identifier Table'!A$2:C$63,3,FALSE)),(VLOOKUP((LEFT(D3715,2)),'Fed. Agency Identifier Table'!A$2:C$63,3,FALSE)))),"",(IF(ISERROR(VLOOKUP((LEFT(D3715,2)),'Fed. Agency Identifier Table'!A$2:C$63,3,FALSE)),(VLOOKUP((LEFT(D3715,1)),'Fed. Agency Identifier Table'!A$2:C$63,3,FALSE)),(VLOOKUP((LEFT(D3715,2)),'Fed. Agency Identifier Table'!A$2:C$63,3,FALSE)))))</f>
        <v/>
      </c>
      <c r="I3715" s="150" t="str">
        <f>IF(ISNUMBER(SEARCH("*.unk*",D3715)),"Other Federal Awards",IF(ISERROR(VLOOKUP(D3715,'CFDA Program Titles Table'!A$2:C$2607,3,FALSE)),"",VLOOKUP(D3715,'CFDA Program Titles Table'!A$2:C$2607,3,FALSE)))</f>
        <v/>
      </c>
      <c r="J3715" s="70"/>
      <c r="K3715" s="70"/>
      <c r="L3715" s="2"/>
      <c r="M3715" s="10"/>
      <c r="N3715" s="10"/>
      <c r="S3715" s="106" t="str">
        <f>IFERROR(IF(J3715="Y", "Research And Development Programs Cluster:", VLOOKUP(D3715,'Cluster Info'!$A$2:$B$113,2,FALSE)), "Non Cluster:")</f>
        <v>Non Cluster:</v>
      </c>
      <c r="T3715" s="106">
        <f t="shared" si="290"/>
        <v>0</v>
      </c>
      <c r="U3715" s="106">
        <f t="shared" ref="U3715:U3778" si="292">IF(F3715="Y","COVID-19 - "&amp;N3715, N3715)</f>
        <v>0</v>
      </c>
      <c r="V3715" s="106">
        <f t="shared" ref="V3715:V3778" si="293">IF(G3715="Y","ARP - "&amp;N3715, N3715)</f>
        <v>0</v>
      </c>
      <c r="W3715" s="119">
        <f t="shared" si="291"/>
        <v>0</v>
      </c>
      <c r="X3715" s="106">
        <f t="shared" ref="X3715:X3778" si="294">O3715-P3715</f>
        <v>0</v>
      </c>
    </row>
    <row r="3716" spans="1:24" ht="14">
      <c r="A3716" s="198"/>
      <c r="D3716" s="1"/>
      <c r="E3716" s="1"/>
      <c r="F3716" s="187"/>
      <c r="G3716" s="187"/>
      <c r="H3716" s="80" t="str">
        <f>IF(ISERROR(IF(ISERROR(VLOOKUP((LEFT(D3716,2)),'Fed. Agency Identifier Table'!A$2:C$63,3,FALSE)),(VLOOKUP((LEFT(D3716,1)),'Fed. Agency Identifier Table'!A$2:C$63,3,FALSE)),(VLOOKUP((LEFT(D3716,2)),'Fed. Agency Identifier Table'!A$2:C$63,3,FALSE)))),"",(IF(ISERROR(VLOOKUP((LEFT(D3716,2)),'Fed. Agency Identifier Table'!A$2:C$63,3,FALSE)),(VLOOKUP((LEFT(D3716,1)),'Fed. Agency Identifier Table'!A$2:C$63,3,FALSE)),(VLOOKUP((LEFT(D3716,2)),'Fed. Agency Identifier Table'!A$2:C$63,3,FALSE)))))</f>
        <v/>
      </c>
      <c r="I3716" s="150" t="str">
        <f>IF(ISNUMBER(SEARCH("*.unk*",D3716)),"Other Federal Awards",IF(ISERROR(VLOOKUP(D3716,'CFDA Program Titles Table'!A$2:C$2607,3,FALSE)),"",VLOOKUP(D3716,'CFDA Program Titles Table'!A$2:C$2607,3,FALSE)))</f>
        <v/>
      </c>
      <c r="J3716" s="70"/>
      <c r="K3716" s="70"/>
      <c r="L3716" s="2"/>
      <c r="M3716" s="10"/>
      <c r="N3716" s="10"/>
      <c r="S3716" s="106" t="str">
        <f>IFERROR(IF(J3716="Y", "Research And Development Programs Cluster:", VLOOKUP(D3716,'Cluster Info'!$A$2:$B$113,2,FALSE)), "Non Cluster:")</f>
        <v>Non Cluster:</v>
      </c>
      <c r="T3716" s="106">
        <f t="shared" si="290"/>
        <v>0</v>
      </c>
      <c r="U3716" s="106">
        <f t="shared" si="292"/>
        <v>0</v>
      </c>
      <c r="V3716" s="106">
        <f t="shared" si="293"/>
        <v>0</v>
      </c>
      <c r="W3716" s="119">
        <f t="shared" si="291"/>
        <v>0</v>
      </c>
      <c r="X3716" s="106">
        <f t="shared" si="294"/>
        <v>0</v>
      </c>
    </row>
    <row r="3717" spans="1:24" ht="14">
      <c r="A3717" s="198"/>
      <c r="D3717" s="1"/>
      <c r="E3717" s="1"/>
      <c r="F3717" s="187"/>
      <c r="G3717" s="187"/>
      <c r="H3717" s="80" t="str">
        <f>IF(ISERROR(IF(ISERROR(VLOOKUP((LEFT(D3717,2)),'Fed. Agency Identifier Table'!A$2:C$63,3,FALSE)),(VLOOKUP((LEFT(D3717,1)),'Fed. Agency Identifier Table'!A$2:C$63,3,FALSE)),(VLOOKUP((LEFT(D3717,2)),'Fed. Agency Identifier Table'!A$2:C$63,3,FALSE)))),"",(IF(ISERROR(VLOOKUP((LEFT(D3717,2)),'Fed. Agency Identifier Table'!A$2:C$63,3,FALSE)),(VLOOKUP((LEFT(D3717,1)),'Fed. Agency Identifier Table'!A$2:C$63,3,FALSE)),(VLOOKUP((LEFT(D3717,2)),'Fed. Agency Identifier Table'!A$2:C$63,3,FALSE)))))</f>
        <v/>
      </c>
      <c r="I3717" s="150" t="str">
        <f>IF(ISNUMBER(SEARCH("*.unk*",D3717)),"Other Federal Awards",IF(ISERROR(VLOOKUP(D3717,'CFDA Program Titles Table'!A$2:C$2607,3,FALSE)),"",VLOOKUP(D3717,'CFDA Program Titles Table'!A$2:C$2607,3,FALSE)))</f>
        <v/>
      </c>
      <c r="J3717" s="70"/>
      <c r="K3717" s="70"/>
      <c r="L3717" s="2"/>
      <c r="M3717" s="10"/>
      <c r="N3717" s="10"/>
      <c r="S3717" s="106" t="str">
        <f>IFERROR(IF(J3717="Y", "Research And Development Programs Cluster:", VLOOKUP(D3717,'Cluster Info'!$A$2:$B$113,2,FALSE)), "Non Cluster:")</f>
        <v>Non Cluster:</v>
      </c>
      <c r="T3717" s="106">
        <f t="shared" si="290"/>
        <v>0</v>
      </c>
      <c r="U3717" s="106">
        <f t="shared" si="292"/>
        <v>0</v>
      </c>
      <c r="V3717" s="106">
        <f t="shared" si="293"/>
        <v>0</v>
      </c>
      <c r="W3717" s="119">
        <f t="shared" si="291"/>
        <v>0</v>
      </c>
      <c r="X3717" s="106">
        <f t="shared" si="294"/>
        <v>0</v>
      </c>
    </row>
    <row r="3718" spans="1:24" ht="14">
      <c r="A3718" s="198"/>
      <c r="D3718" s="1"/>
      <c r="E3718" s="1"/>
      <c r="F3718" s="187"/>
      <c r="G3718" s="187"/>
      <c r="H3718" s="80" t="str">
        <f>IF(ISERROR(IF(ISERROR(VLOOKUP((LEFT(D3718,2)),'Fed. Agency Identifier Table'!A$2:C$63,3,FALSE)),(VLOOKUP((LEFT(D3718,1)),'Fed. Agency Identifier Table'!A$2:C$63,3,FALSE)),(VLOOKUP((LEFT(D3718,2)),'Fed. Agency Identifier Table'!A$2:C$63,3,FALSE)))),"",(IF(ISERROR(VLOOKUP((LEFT(D3718,2)),'Fed. Agency Identifier Table'!A$2:C$63,3,FALSE)),(VLOOKUP((LEFT(D3718,1)),'Fed. Agency Identifier Table'!A$2:C$63,3,FALSE)),(VLOOKUP((LEFT(D3718,2)),'Fed. Agency Identifier Table'!A$2:C$63,3,FALSE)))))</f>
        <v/>
      </c>
      <c r="I3718" s="150" t="str">
        <f>IF(ISNUMBER(SEARCH("*.unk*",D3718)),"Other Federal Awards",IF(ISERROR(VLOOKUP(D3718,'CFDA Program Titles Table'!A$2:C$2607,3,FALSE)),"",VLOOKUP(D3718,'CFDA Program Titles Table'!A$2:C$2607,3,FALSE)))</f>
        <v/>
      </c>
      <c r="J3718" s="70"/>
      <c r="K3718" s="70"/>
      <c r="L3718" s="2"/>
      <c r="M3718" s="10"/>
      <c r="N3718" s="10"/>
      <c r="S3718" s="106" t="str">
        <f>IFERROR(IF(J3718="Y", "Research And Development Programs Cluster:", VLOOKUP(D3718,'Cluster Info'!$A$2:$B$113,2,FALSE)), "Non Cluster:")</f>
        <v>Non Cluster:</v>
      </c>
      <c r="T3718" s="106">
        <f t="shared" si="290"/>
        <v>0</v>
      </c>
      <c r="U3718" s="106">
        <f t="shared" si="292"/>
        <v>0</v>
      </c>
      <c r="V3718" s="106">
        <f t="shared" si="293"/>
        <v>0</v>
      </c>
      <c r="W3718" s="119">
        <f t="shared" si="291"/>
        <v>0</v>
      </c>
      <c r="X3718" s="106">
        <f t="shared" si="294"/>
        <v>0</v>
      </c>
    </row>
    <row r="3719" spans="1:24" ht="14">
      <c r="A3719" s="198"/>
      <c r="D3719" s="1"/>
      <c r="E3719" s="1"/>
      <c r="F3719" s="187"/>
      <c r="G3719" s="187"/>
      <c r="H3719" s="80" t="str">
        <f>IF(ISERROR(IF(ISERROR(VLOOKUP((LEFT(D3719,2)),'Fed. Agency Identifier Table'!A$2:C$63,3,FALSE)),(VLOOKUP((LEFT(D3719,1)),'Fed. Agency Identifier Table'!A$2:C$63,3,FALSE)),(VLOOKUP((LEFT(D3719,2)),'Fed. Agency Identifier Table'!A$2:C$63,3,FALSE)))),"",(IF(ISERROR(VLOOKUP((LEFT(D3719,2)),'Fed. Agency Identifier Table'!A$2:C$63,3,FALSE)),(VLOOKUP((LEFT(D3719,1)),'Fed. Agency Identifier Table'!A$2:C$63,3,FALSE)),(VLOOKUP((LEFT(D3719,2)),'Fed. Agency Identifier Table'!A$2:C$63,3,FALSE)))))</f>
        <v/>
      </c>
      <c r="I3719" s="150" t="str">
        <f>IF(ISNUMBER(SEARCH("*.unk*",D3719)),"Other Federal Awards",IF(ISERROR(VLOOKUP(D3719,'CFDA Program Titles Table'!A$2:C$2607,3,FALSE)),"",VLOOKUP(D3719,'CFDA Program Titles Table'!A$2:C$2607,3,FALSE)))</f>
        <v/>
      </c>
      <c r="J3719" s="70"/>
      <c r="K3719" s="70"/>
      <c r="L3719" s="2"/>
      <c r="M3719" s="10"/>
      <c r="N3719" s="10"/>
      <c r="S3719" s="106" t="str">
        <f>IFERROR(IF(J3719="Y", "Research And Development Programs Cluster:", VLOOKUP(D3719,'Cluster Info'!$A$2:$B$113,2,FALSE)), "Non Cluster:")</f>
        <v>Non Cluster:</v>
      </c>
      <c r="T3719" s="106">
        <f t="shared" si="290"/>
        <v>0</v>
      </c>
      <c r="U3719" s="106">
        <f t="shared" si="292"/>
        <v>0</v>
      </c>
      <c r="V3719" s="106">
        <f t="shared" si="293"/>
        <v>0</v>
      </c>
      <c r="W3719" s="119">
        <f t="shared" si="291"/>
        <v>0</v>
      </c>
      <c r="X3719" s="106">
        <f t="shared" si="294"/>
        <v>0</v>
      </c>
    </row>
    <row r="3720" spans="1:24" ht="14">
      <c r="A3720" s="198"/>
      <c r="D3720" s="1"/>
      <c r="E3720" s="1"/>
      <c r="F3720" s="187"/>
      <c r="G3720" s="187"/>
      <c r="H3720" s="80" t="str">
        <f>IF(ISERROR(IF(ISERROR(VLOOKUP((LEFT(D3720,2)),'Fed. Agency Identifier Table'!A$2:C$63,3,FALSE)),(VLOOKUP((LEFT(D3720,1)),'Fed. Agency Identifier Table'!A$2:C$63,3,FALSE)),(VLOOKUP((LEFT(D3720,2)),'Fed. Agency Identifier Table'!A$2:C$63,3,FALSE)))),"",(IF(ISERROR(VLOOKUP((LEFT(D3720,2)),'Fed. Agency Identifier Table'!A$2:C$63,3,FALSE)),(VLOOKUP((LEFT(D3720,1)),'Fed. Agency Identifier Table'!A$2:C$63,3,FALSE)),(VLOOKUP((LEFT(D3720,2)),'Fed. Agency Identifier Table'!A$2:C$63,3,FALSE)))))</f>
        <v/>
      </c>
      <c r="I3720" s="150" t="str">
        <f>IF(ISNUMBER(SEARCH("*.unk*",D3720)),"Other Federal Awards",IF(ISERROR(VLOOKUP(D3720,'CFDA Program Titles Table'!A$2:C$2607,3,FALSE)),"",VLOOKUP(D3720,'CFDA Program Titles Table'!A$2:C$2607,3,FALSE)))</f>
        <v/>
      </c>
      <c r="J3720" s="70"/>
      <c r="K3720" s="70"/>
      <c r="L3720" s="2"/>
      <c r="M3720" s="10"/>
      <c r="N3720" s="10"/>
      <c r="S3720" s="106" t="str">
        <f>IFERROR(IF(J3720="Y", "Research And Development Programs Cluster:", VLOOKUP(D3720,'Cluster Info'!$A$2:$B$113,2,FALSE)), "Non Cluster:")</f>
        <v>Non Cluster:</v>
      </c>
      <c r="T3720" s="106">
        <f t="shared" si="290"/>
        <v>0</v>
      </c>
      <c r="U3720" s="106">
        <f t="shared" si="292"/>
        <v>0</v>
      </c>
      <c r="V3720" s="106">
        <f t="shared" si="293"/>
        <v>0</v>
      </c>
      <c r="W3720" s="119">
        <f t="shared" si="291"/>
        <v>0</v>
      </c>
      <c r="X3720" s="106">
        <f t="shared" si="294"/>
        <v>0</v>
      </c>
    </row>
    <row r="3721" spans="1:24" ht="14">
      <c r="A3721" s="198"/>
      <c r="D3721" s="1"/>
      <c r="E3721" s="1"/>
      <c r="F3721" s="187"/>
      <c r="G3721" s="187"/>
      <c r="H3721" s="80" t="str">
        <f>IF(ISERROR(IF(ISERROR(VLOOKUP((LEFT(D3721,2)),'Fed. Agency Identifier Table'!A$2:C$63,3,FALSE)),(VLOOKUP((LEFT(D3721,1)),'Fed. Agency Identifier Table'!A$2:C$63,3,FALSE)),(VLOOKUP((LEFT(D3721,2)),'Fed. Agency Identifier Table'!A$2:C$63,3,FALSE)))),"",(IF(ISERROR(VLOOKUP((LEFT(D3721,2)),'Fed. Agency Identifier Table'!A$2:C$63,3,FALSE)),(VLOOKUP((LEFT(D3721,1)),'Fed. Agency Identifier Table'!A$2:C$63,3,FALSE)),(VLOOKUP((LEFT(D3721,2)),'Fed. Agency Identifier Table'!A$2:C$63,3,FALSE)))))</f>
        <v/>
      </c>
      <c r="I3721" s="150" t="str">
        <f>IF(ISNUMBER(SEARCH("*.unk*",D3721)),"Other Federal Awards",IF(ISERROR(VLOOKUP(D3721,'CFDA Program Titles Table'!A$2:C$2607,3,FALSE)),"",VLOOKUP(D3721,'CFDA Program Titles Table'!A$2:C$2607,3,FALSE)))</f>
        <v/>
      </c>
      <c r="J3721" s="70"/>
      <c r="K3721" s="70"/>
      <c r="L3721" s="2"/>
      <c r="M3721" s="10"/>
      <c r="N3721" s="10"/>
      <c r="S3721" s="106" t="str">
        <f>IFERROR(IF(J3721="Y", "Research And Development Programs Cluster:", VLOOKUP(D3721,'Cluster Info'!$A$2:$B$113,2,FALSE)), "Non Cluster:")</f>
        <v>Non Cluster:</v>
      </c>
      <c r="T3721" s="106">
        <f t="shared" si="290"/>
        <v>0</v>
      </c>
      <c r="U3721" s="106">
        <f t="shared" si="292"/>
        <v>0</v>
      </c>
      <c r="V3721" s="106">
        <f t="shared" si="293"/>
        <v>0</v>
      </c>
      <c r="W3721" s="119">
        <f t="shared" si="291"/>
        <v>0</v>
      </c>
      <c r="X3721" s="106">
        <f t="shared" si="294"/>
        <v>0</v>
      </c>
    </row>
    <row r="3722" spans="1:24" ht="14">
      <c r="A3722" s="198"/>
      <c r="D3722" s="1"/>
      <c r="E3722" s="1"/>
      <c r="F3722" s="187"/>
      <c r="G3722" s="187"/>
      <c r="H3722" s="80" t="str">
        <f>IF(ISERROR(IF(ISERROR(VLOOKUP((LEFT(D3722,2)),'Fed. Agency Identifier Table'!A$2:C$63,3,FALSE)),(VLOOKUP((LEFT(D3722,1)),'Fed. Agency Identifier Table'!A$2:C$63,3,FALSE)),(VLOOKUP((LEFT(D3722,2)),'Fed. Agency Identifier Table'!A$2:C$63,3,FALSE)))),"",(IF(ISERROR(VLOOKUP((LEFT(D3722,2)),'Fed. Agency Identifier Table'!A$2:C$63,3,FALSE)),(VLOOKUP((LEFT(D3722,1)),'Fed. Agency Identifier Table'!A$2:C$63,3,FALSE)),(VLOOKUP((LEFT(D3722,2)),'Fed. Agency Identifier Table'!A$2:C$63,3,FALSE)))))</f>
        <v/>
      </c>
      <c r="I3722" s="150" t="str">
        <f>IF(ISNUMBER(SEARCH("*.unk*",D3722)),"Other Federal Awards",IF(ISERROR(VLOOKUP(D3722,'CFDA Program Titles Table'!A$2:C$2607,3,FALSE)),"",VLOOKUP(D3722,'CFDA Program Titles Table'!A$2:C$2607,3,FALSE)))</f>
        <v/>
      </c>
      <c r="J3722" s="70"/>
      <c r="K3722" s="70"/>
      <c r="L3722" s="2"/>
      <c r="M3722" s="10"/>
      <c r="N3722" s="10"/>
      <c r="S3722" s="106" t="str">
        <f>IFERROR(IF(J3722="Y", "Research And Development Programs Cluster:", VLOOKUP(D3722,'Cluster Info'!$A$2:$B$113,2,FALSE)), "Non Cluster:")</f>
        <v>Non Cluster:</v>
      </c>
      <c r="T3722" s="106">
        <f t="shared" si="290"/>
        <v>0</v>
      </c>
      <c r="U3722" s="106">
        <f t="shared" si="292"/>
        <v>0</v>
      </c>
      <c r="V3722" s="106">
        <f t="shared" si="293"/>
        <v>0</v>
      </c>
      <c r="W3722" s="119">
        <f t="shared" si="291"/>
        <v>0</v>
      </c>
      <c r="X3722" s="106">
        <f t="shared" si="294"/>
        <v>0</v>
      </c>
    </row>
    <row r="3723" spans="1:24" ht="14">
      <c r="A3723" s="198"/>
      <c r="D3723" s="1"/>
      <c r="E3723" s="1"/>
      <c r="F3723" s="187"/>
      <c r="G3723" s="187"/>
      <c r="H3723" s="80" t="str">
        <f>IF(ISERROR(IF(ISERROR(VLOOKUP((LEFT(D3723,2)),'Fed. Agency Identifier Table'!A$2:C$63,3,FALSE)),(VLOOKUP((LEFT(D3723,1)),'Fed. Agency Identifier Table'!A$2:C$63,3,FALSE)),(VLOOKUP((LEFT(D3723,2)),'Fed. Agency Identifier Table'!A$2:C$63,3,FALSE)))),"",(IF(ISERROR(VLOOKUP((LEFT(D3723,2)),'Fed. Agency Identifier Table'!A$2:C$63,3,FALSE)),(VLOOKUP((LEFT(D3723,1)),'Fed. Agency Identifier Table'!A$2:C$63,3,FALSE)),(VLOOKUP((LEFT(D3723,2)),'Fed. Agency Identifier Table'!A$2:C$63,3,FALSE)))))</f>
        <v/>
      </c>
      <c r="I3723" s="150" t="str">
        <f>IF(ISNUMBER(SEARCH("*.unk*",D3723)),"Other Federal Awards",IF(ISERROR(VLOOKUP(D3723,'CFDA Program Titles Table'!A$2:C$2607,3,FALSE)),"",VLOOKUP(D3723,'CFDA Program Titles Table'!A$2:C$2607,3,FALSE)))</f>
        <v/>
      </c>
      <c r="J3723" s="70"/>
      <c r="K3723" s="70"/>
      <c r="L3723" s="2"/>
      <c r="M3723" s="10"/>
      <c r="N3723" s="10"/>
      <c r="S3723" s="106" t="str">
        <f>IFERROR(IF(J3723="Y", "Research And Development Programs Cluster:", VLOOKUP(D3723,'Cluster Info'!$A$2:$B$113,2,FALSE)), "Non Cluster:")</f>
        <v>Non Cluster:</v>
      </c>
      <c r="T3723" s="106">
        <f t="shared" si="290"/>
        <v>0</v>
      </c>
      <c r="U3723" s="106">
        <f t="shared" si="292"/>
        <v>0</v>
      </c>
      <c r="V3723" s="106">
        <f t="shared" si="293"/>
        <v>0</v>
      </c>
      <c r="W3723" s="119">
        <f t="shared" si="291"/>
        <v>0</v>
      </c>
      <c r="X3723" s="106">
        <f t="shared" si="294"/>
        <v>0</v>
      </c>
    </row>
    <row r="3724" spans="1:24" ht="14">
      <c r="A3724" s="198"/>
      <c r="D3724" s="1"/>
      <c r="E3724" s="1"/>
      <c r="F3724" s="187"/>
      <c r="G3724" s="187"/>
      <c r="H3724" s="80" t="str">
        <f>IF(ISERROR(IF(ISERROR(VLOOKUP((LEFT(D3724,2)),'Fed. Agency Identifier Table'!A$2:C$63,3,FALSE)),(VLOOKUP((LEFT(D3724,1)),'Fed. Agency Identifier Table'!A$2:C$63,3,FALSE)),(VLOOKUP((LEFT(D3724,2)),'Fed. Agency Identifier Table'!A$2:C$63,3,FALSE)))),"",(IF(ISERROR(VLOOKUP((LEFT(D3724,2)),'Fed. Agency Identifier Table'!A$2:C$63,3,FALSE)),(VLOOKUP((LEFT(D3724,1)),'Fed. Agency Identifier Table'!A$2:C$63,3,FALSE)),(VLOOKUP((LEFT(D3724,2)),'Fed. Agency Identifier Table'!A$2:C$63,3,FALSE)))))</f>
        <v/>
      </c>
      <c r="I3724" s="150" t="str">
        <f>IF(ISNUMBER(SEARCH("*.unk*",D3724)),"Other Federal Awards",IF(ISERROR(VLOOKUP(D3724,'CFDA Program Titles Table'!A$2:C$2607,3,FALSE)),"",VLOOKUP(D3724,'CFDA Program Titles Table'!A$2:C$2607,3,FALSE)))</f>
        <v/>
      </c>
      <c r="J3724" s="70"/>
      <c r="K3724" s="70"/>
      <c r="L3724" s="2"/>
      <c r="M3724" s="10"/>
      <c r="N3724" s="10"/>
      <c r="S3724" s="106" t="str">
        <f>IFERROR(IF(J3724="Y", "Research And Development Programs Cluster:", VLOOKUP(D3724,'Cluster Info'!$A$2:$B$113,2,FALSE)), "Non Cluster:")</f>
        <v>Non Cluster:</v>
      </c>
      <c r="T3724" s="106">
        <f t="shared" si="290"/>
        <v>0</v>
      </c>
      <c r="U3724" s="106">
        <f t="shared" si="292"/>
        <v>0</v>
      </c>
      <c r="V3724" s="106">
        <f t="shared" si="293"/>
        <v>0</v>
      </c>
      <c r="W3724" s="119">
        <f t="shared" si="291"/>
        <v>0</v>
      </c>
      <c r="X3724" s="106">
        <f t="shared" si="294"/>
        <v>0</v>
      </c>
    </row>
    <row r="3725" spans="1:24" ht="14">
      <c r="A3725" s="198"/>
      <c r="D3725" s="1"/>
      <c r="E3725" s="1"/>
      <c r="F3725" s="187"/>
      <c r="G3725" s="187"/>
      <c r="H3725" s="80" t="str">
        <f>IF(ISERROR(IF(ISERROR(VLOOKUP((LEFT(D3725,2)),'Fed. Agency Identifier Table'!A$2:C$63,3,FALSE)),(VLOOKUP((LEFT(D3725,1)),'Fed. Agency Identifier Table'!A$2:C$63,3,FALSE)),(VLOOKUP((LEFT(D3725,2)),'Fed. Agency Identifier Table'!A$2:C$63,3,FALSE)))),"",(IF(ISERROR(VLOOKUP((LEFT(D3725,2)),'Fed. Agency Identifier Table'!A$2:C$63,3,FALSE)),(VLOOKUP((LEFT(D3725,1)),'Fed. Agency Identifier Table'!A$2:C$63,3,FALSE)),(VLOOKUP((LEFT(D3725,2)),'Fed. Agency Identifier Table'!A$2:C$63,3,FALSE)))))</f>
        <v/>
      </c>
      <c r="I3725" s="150" t="str">
        <f>IF(ISNUMBER(SEARCH("*.unk*",D3725)),"Other Federal Awards",IF(ISERROR(VLOOKUP(D3725,'CFDA Program Titles Table'!A$2:C$2607,3,FALSE)),"",VLOOKUP(D3725,'CFDA Program Titles Table'!A$2:C$2607,3,FALSE)))</f>
        <v/>
      </c>
      <c r="J3725" s="70"/>
      <c r="K3725" s="70"/>
      <c r="L3725" s="2"/>
      <c r="M3725" s="10"/>
      <c r="N3725" s="10"/>
      <c r="S3725" s="106" t="str">
        <f>IFERROR(IF(J3725="Y", "Research And Development Programs Cluster:", VLOOKUP(D3725,'Cluster Info'!$A$2:$B$113,2,FALSE)), "Non Cluster:")</f>
        <v>Non Cluster:</v>
      </c>
      <c r="T3725" s="106">
        <f t="shared" si="290"/>
        <v>0</v>
      </c>
      <c r="U3725" s="106">
        <f t="shared" si="292"/>
        <v>0</v>
      </c>
      <c r="V3725" s="106">
        <f t="shared" si="293"/>
        <v>0</v>
      </c>
      <c r="W3725" s="119">
        <f t="shared" si="291"/>
        <v>0</v>
      </c>
      <c r="X3725" s="106">
        <f t="shared" si="294"/>
        <v>0</v>
      </c>
    </row>
    <row r="3726" spans="1:24" ht="14">
      <c r="A3726" s="198"/>
      <c r="D3726" s="1"/>
      <c r="E3726" s="1"/>
      <c r="F3726" s="187"/>
      <c r="G3726" s="187"/>
      <c r="H3726" s="80" t="str">
        <f>IF(ISERROR(IF(ISERROR(VLOOKUP((LEFT(D3726,2)),'Fed. Agency Identifier Table'!A$2:C$63,3,FALSE)),(VLOOKUP((LEFT(D3726,1)),'Fed. Agency Identifier Table'!A$2:C$63,3,FALSE)),(VLOOKUP((LEFT(D3726,2)),'Fed. Agency Identifier Table'!A$2:C$63,3,FALSE)))),"",(IF(ISERROR(VLOOKUP((LEFT(D3726,2)),'Fed. Agency Identifier Table'!A$2:C$63,3,FALSE)),(VLOOKUP((LEFT(D3726,1)),'Fed. Agency Identifier Table'!A$2:C$63,3,FALSE)),(VLOOKUP((LEFT(D3726,2)),'Fed. Agency Identifier Table'!A$2:C$63,3,FALSE)))))</f>
        <v/>
      </c>
      <c r="I3726" s="150" t="str">
        <f>IF(ISNUMBER(SEARCH("*.unk*",D3726)),"Other Federal Awards",IF(ISERROR(VLOOKUP(D3726,'CFDA Program Titles Table'!A$2:C$2607,3,FALSE)),"",VLOOKUP(D3726,'CFDA Program Titles Table'!A$2:C$2607,3,FALSE)))</f>
        <v/>
      </c>
      <c r="J3726" s="70"/>
      <c r="K3726" s="70"/>
      <c r="L3726" s="2"/>
      <c r="M3726" s="10"/>
      <c r="N3726" s="10"/>
      <c r="S3726" s="106" t="str">
        <f>IFERROR(IF(J3726="Y", "Research And Development Programs Cluster:", VLOOKUP(D3726,'Cluster Info'!$A$2:$B$113,2,FALSE)), "Non Cluster:")</f>
        <v>Non Cluster:</v>
      </c>
      <c r="T3726" s="106">
        <f t="shared" si="290"/>
        <v>0</v>
      </c>
      <c r="U3726" s="106">
        <f t="shared" si="292"/>
        <v>0</v>
      </c>
      <c r="V3726" s="106">
        <f t="shared" si="293"/>
        <v>0</v>
      </c>
      <c r="W3726" s="119">
        <f t="shared" si="291"/>
        <v>0</v>
      </c>
      <c r="X3726" s="106">
        <f t="shared" si="294"/>
        <v>0</v>
      </c>
    </row>
    <row r="3727" spans="1:24" ht="14">
      <c r="A3727" s="198"/>
      <c r="D3727" s="1"/>
      <c r="E3727" s="1"/>
      <c r="F3727" s="187"/>
      <c r="G3727" s="187"/>
      <c r="H3727" s="80" t="str">
        <f>IF(ISERROR(IF(ISERROR(VLOOKUP((LEFT(D3727,2)),'Fed. Agency Identifier Table'!A$2:C$63,3,FALSE)),(VLOOKUP((LEFT(D3727,1)),'Fed. Agency Identifier Table'!A$2:C$63,3,FALSE)),(VLOOKUP((LEFT(D3727,2)),'Fed. Agency Identifier Table'!A$2:C$63,3,FALSE)))),"",(IF(ISERROR(VLOOKUP((LEFT(D3727,2)),'Fed. Agency Identifier Table'!A$2:C$63,3,FALSE)),(VLOOKUP((LEFT(D3727,1)),'Fed. Agency Identifier Table'!A$2:C$63,3,FALSE)),(VLOOKUP((LEFT(D3727,2)),'Fed. Agency Identifier Table'!A$2:C$63,3,FALSE)))))</f>
        <v/>
      </c>
      <c r="I3727" s="150" t="str">
        <f>IF(ISNUMBER(SEARCH("*.unk*",D3727)),"Other Federal Awards",IF(ISERROR(VLOOKUP(D3727,'CFDA Program Titles Table'!A$2:C$2607,3,FALSE)),"",VLOOKUP(D3727,'CFDA Program Titles Table'!A$2:C$2607,3,FALSE)))</f>
        <v/>
      </c>
      <c r="J3727" s="70"/>
      <c r="K3727" s="70"/>
      <c r="L3727" s="2"/>
      <c r="M3727" s="10"/>
      <c r="N3727" s="10"/>
      <c r="S3727" s="106" t="str">
        <f>IFERROR(IF(J3727="Y", "Research And Development Programs Cluster:", VLOOKUP(D3727,'Cluster Info'!$A$2:$B$113,2,FALSE)), "Non Cluster:")</f>
        <v>Non Cluster:</v>
      </c>
      <c r="T3727" s="106">
        <f t="shared" si="290"/>
        <v>0</v>
      </c>
      <c r="U3727" s="106">
        <f t="shared" si="292"/>
        <v>0</v>
      </c>
      <c r="V3727" s="106">
        <f t="shared" si="293"/>
        <v>0</v>
      </c>
      <c r="W3727" s="119">
        <f t="shared" si="291"/>
        <v>0</v>
      </c>
      <c r="X3727" s="106">
        <f t="shared" si="294"/>
        <v>0</v>
      </c>
    </row>
    <row r="3728" spans="1:24" ht="14">
      <c r="A3728" s="198"/>
      <c r="D3728" s="1"/>
      <c r="E3728" s="1"/>
      <c r="F3728" s="187"/>
      <c r="G3728" s="187"/>
      <c r="H3728" s="80" t="str">
        <f>IF(ISERROR(IF(ISERROR(VLOOKUP((LEFT(D3728,2)),'Fed. Agency Identifier Table'!A$2:C$63,3,FALSE)),(VLOOKUP((LEFT(D3728,1)),'Fed. Agency Identifier Table'!A$2:C$63,3,FALSE)),(VLOOKUP((LEFT(D3728,2)),'Fed. Agency Identifier Table'!A$2:C$63,3,FALSE)))),"",(IF(ISERROR(VLOOKUP((LEFT(D3728,2)),'Fed. Agency Identifier Table'!A$2:C$63,3,FALSE)),(VLOOKUP((LEFT(D3728,1)),'Fed. Agency Identifier Table'!A$2:C$63,3,FALSE)),(VLOOKUP((LEFT(D3728,2)),'Fed. Agency Identifier Table'!A$2:C$63,3,FALSE)))))</f>
        <v/>
      </c>
      <c r="I3728" s="150" t="str">
        <f>IF(ISNUMBER(SEARCH("*.unk*",D3728)),"Other Federal Awards",IF(ISERROR(VLOOKUP(D3728,'CFDA Program Titles Table'!A$2:C$2607,3,FALSE)),"",VLOOKUP(D3728,'CFDA Program Titles Table'!A$2:C$2607,3,FALSE)))</f>
        <v/>
      </c>
      <c r="J3728" s="70"/>
      <c r="K3728" s="70"/>
      <c r="L3728" s="2"/>
      <c r="M3728" s="10"/>
      <c r="N3728" s="10"/>
      <c r="S3728" s="106" t="str">
        <f>IFERROR(IF(J3728="Y", "Research And Development Programs Cluster:", VLOOKUP(D3728,'Cluster Info'!$A$2:$B$113,2,FALSE)), "Non Cluster:")</f>
        <v>Non Cluster:</v>
      </c>
      <c r="T3728" s="106">
        <f t="shared" si="290"/>
        <v>0</v>
      </c>
      <c r="U3728" s="106">
        <f t="shared" si="292"/>
        <v>0</v>
      </c>
      <c r="V3728" s="106">
        <f t="shared" si="293"/>
        <v>0</v>
      </c>
      <c r="W3728" s="119">
        <f t="shared" si="291"/>
        <v>0</v>
      </c>
      <c r="X3728" s="106">
        <f t="shared" si="294"/>
        <v>0</v>
      </c>
    </row>
    <row r="3729" spans="1:24" ht="14">
      <c r="A3729" s="198"/>
      <c r="D3729" s="1"/>
      <c r="E3729" s="1"/>
      <c r="F3729" s="187"/>
      <c r="G3729" s="187"/>
      <c r="H3729" s="80" t="str">
        <f>IF(ISERROR(IF(ISERROR(VLOOKUP((LEFT(D3729,2)),'Fed. Agency Identifier Table'!A$2:C$63,3,FALSE)),(VLOOKUP((LEFT(D3729,1)),'Fed. Agency Identifier Table'!A$2:C$63,3,FALSE)),(VLOOKUP((LEFT(D3729,2)),'Fed. Agency Identifier Table'!A$2:C$63,3,FALSE)))),"",(IF(ISERROR(VLOOKUP((LEFT(D3729,2)),'Fed. Agency Identifier Table'!A$2:C$63,3,FALSE)),(VLOOKUP((LEFT(D3729,1)),'Fed. Agency Identifier Table'!A$2:C$63,3,FALSE)),(VLOOKUP((LEFT(D3729,2)),'Fed. Agency Identifier Table'!A$2:C$63,3,FALSE)))))</f>
        <v/>
      </c>
      <c r="I3729" s="150" t="str">
        <f>IF(ISNUMBER(SEARCH("*.unk*",D3729)),"Other Federal Awards",IF(ISERROR(VLOOKUP(D3729,'CFDA Program Titles Table'!A$2:C$2607,3,FALSE)),"",VLOOKUP(D3729,'CFDA Program Titles Table'!A$2:C$2607,3,FALSE)))</f>
        <v/>
      </c>
      <c r="J3729" s="70"/>
      <c r="K3729" s="70"/>
      <c r="L3729" s="2"/>
      <c r="M3729" s="10"/>
      <c r="N3729" s="10"/>
      <c r="S3729" s="106" t="str">
        <f>IFERROR(IF(J3729="Y", "Research And Development Programs Cluster:", VLOOKUP(D3729,'Cluster Info'!$A$2:$B$113,2,FALSE)), "Non Cluster:")</f>
        <v>Non Cluster:</v>
      </c>
      <c r="T3729" s="106">
        <f t="shared" si="290"/>
        <v>0</v>
      </c>
      <c r="U3729" s="106">
        <f t="shared" si="292"/>
        <v>0</v>
      </c>
      <c r="V3729" s="106">
        <f t="shared" si="293"/>
        <v>0</v>
      </c>
      <c r="W3729" s="119">
        <f t="shared" si="291"/>
        <v>0</v>
      </c>
      <c r="X3729" s="106">
        <f t="shared" si="294"/>
        <v>0</v>
      </c>
    </row>
    <row r="3730" spans="1:24" ht="14">
      <c r="A3730" s="198"/>
      <c r="D3730" s="1"/>
      <c r="E3730" s="1"/>
      <c r="F3730" s="187"/>
      <c r="G3730" s="187"/>
      <c r="H3730" s="80" t="str">
        <f>IF(ISERROR(IF(ISERROR(VLOOKUP((LEFT(D3730,2)),'Fed. Agency Identifier Table'!A$2:C$63,3,FALSE)),(VLOOKUP((LEFT(D3730,1)),'Fed. Agency Identifier Table'!A$2:C$63,3,FALSE)),(VLOOKUP((LEFT(D3730,2)),'Fed. Agency Identifier Table'!A$2:C$63,3,FALSE)))),"",(IF(ISERROR(VLOOKUP((LEFT(D3730,2)),'Fed. Agency Identifier Table'!A$2:C$63,3,FALSE)),(VLOOKUP((LEFT(D3730,1)),'Fed. Agency Identifier Table'!A$2:C$63,3,FALSE)),(VLOOKUP((LEFT(D3730,2)),'Fed. Agency Identifier Table'!A$2:C$63,3,FALSE)))))</f>
        <v/>
      </c>
      <c r="I3730" s="150" t="str">
        <f>IF(ISNUMBER(SEARCH("*.unk*",D3730)),"Other Federal Awards",IF(ISERROR(VLOOKUP(D3730,'CFDA Program Titles Table'!A$2:C$2607,3,FALSE)),"",VLOOKUP(D3730,'CFDA Program Titles Table'!A$2:C$2607,3,FALSE)))</f>
        <v/>
      </c>
      <c r="J3730" s="70"/>
      <c r="K3730" s="70"/>
      <c r="L3730" s="2"/>
      <c r="M3730" s="10"/>
      <c r="N3730" s="10"/>
      <c r="S3730" s="106" t="str">
        <f>IFERROR(IF(J3730="Y", "Research And Development Programs Cluster:", VLOOKUP(D3730,'Cluster Info'!$A$2:$B$113,2,FALSE)), "Non Cluster:")</f>
        <v>Non Cluster:</v>
      </c>
      <c r="T3730" s="106">
        <f t="shared" si="290"/>
        <v>0</v>
      </c>
      <c r="U3730" s="106">
        <f t="shared" si="292"/>
        <v>0</v>
      </c>
      <c r="V3730" s="106">
        <f t="shared" si="293"/>
        <v>0</v>
      </c>
      <c r="W3730" s="119">
        <f t="shared" si="291"/>
        <v>0</v>
      </c>
      <c r="X3730" s="106">
        <f t="shared" si="294"/>
        <v>0</v>
      </c>
    </row>
    <row r="3731" spans="1:24" ht="14">
      <c r="A3731" s="198"/>
      <c r="D3731" s="1"/>
      <c r="E3731" s="1"/>
      <c r="F3731" s="187"/>
      <c r="G3731" s="187"/>
      <c r="H3731" s="80" t="str">
        <f>IF(ISERROR(IF(ISERROR(VLOOKUP((LEFT(D3731,2)),'Fed. Agency Identifier Table'!A$2:C$63,3,FALSE)),(VLOOKUP((LEFT(D3731,1)),'Fed. Agency Identifier Table'!A$2:C$63,3,FALSE)),(VLOOKUP((LEFT(D3731,2)),'Fed. Agency Identifier Table'!A$2:C$63,3,FALSE)))),"",(IF(ISERROR(VLOOKUP((LEFT(D3731,2)),'Fed. Agency Identifier Table'!A$2:C$63,3,FALSE)),(VLOOKUP((LEFT(D3731,1)),'Fed. Agency Identifier Table'!A$2:C$63,3,FALSE)),(VLOOKUP((LEFT(D3731,2)),'Fed. Agency Identifier Table'!A$2:C$63,3,FALSE)))))</f>
        <v/>
      </c>
      <c r="I3731" s="150" t="str">
        <f>IF(ISNUMBER(SEARCH("*.unk*",D3731)),"Other Federal Awards",IF(ISERROR(VLOOKUP(D3731,'CFDA Program Titles Table'!A$2:C$2607,3,FALSE)),"",VLOOKUP(D3731,'CFDA Program Titles Table'!A$2:C$2607,3,FALSE)))</f>
        <v/>
      </c>
      <c r="J3731" s="70"/>
      <c r="K3731" s="70"/>
      <c r="L3731" s="2"/>
      <c r="M3731" s="10"/>
      <c r="N3731" s="10"/>
      <c r="S3731" s="106" t="str">
        <f>IFERROR(IF(J3731="Y", "Research And Development Programs Cluster:", VLOOKUP(D3731,'Cluster Info'!$A$2:$B$113,2,FALSE)), "Non Cluster:")</f>
        <v>Non Cluster:</v>
      </c>
      <c r="T3731" s="106">
        <f t="shared" si="290"/>
        <v>0</v>
      </c>
      <c r="U3731" s="106">
        <f t="shared" si="292"/>
        <v>0</v>
      </c>
      <c r="V3731" s="106">
        <f t="shared" si="293"/>
        <v>0</v>
      </c>
      <c r="W3731" s="119">
        <f t="shared" si="291"/>
        <v>0</v>
      </c>
      <c r="X3731" s="106">
        <f t="shared" si="294"/>
        <v>0</v>
      </c>
    </row>
    <row r="3732" spans="1:24" ht="14">
      <c r="A3732" s="198"/>
      <c r="D3732" s="1"/>
      <c r="E3732" s="1"/>
      <c r="F3732" s="187"/>
      <c r="G3732" s="187"/>
      <c r="H3732" s="80" t="str">
        <f>IF(ISERROR(IF(ISERROR(VLOOKUP((LEFT(D3732,2)),'Fed. Agency Identifier Table'!A$2:C$63,3,FALSE)),(VLOOKUP((LEFT(D3732,1)),'Fed. Agency Identifier Table'!A$2:C$63,3,FALSE)),(VLOOKUP((LEFT(D3732,2)),'Fed. Agency Identifier Table'!A$2:C$63,3,FALSE)))),"",(IF(ISERROR(VLOOKUP((LEFT(D3732,2)),'Fed. Agency Identifier Table'!A$2:C$63,3,FALSE)),(VLOOKUP((LEFT(D3732,1)),'Fed. Agency Identifier Table'!A$2:C$63,3,FALSE)),(VLOOKUP((LEFT(D3732,2)),'Fed. Agency Identifier Table'!A$2:C$63,3,FALSE)))))</f>
        <v/>
      </c>
      <c r="I3732" s="150" t="str">
        <f>IF(ISNUMBER(SEARCH("*.unk*",D3732)),"Other Federal Awards",IF(ISERROR(VLOOKUP(D3732,'CFDA Program Titles Table'!A$2:C$2607,3,FALSE)),"",VLOOKUP(D3732,'CFDA Program Titles Table'!A$2:C$2607,3,FALSE)))</f>
        <v/>
      </c>
      <c r="J3732" s="70"/>
      <c r="K3732" s="70"/>
      <c r="L3732" s="2"/>
      <c r="M3732" s="10"/>
      <c r="N3732" s="10"/>
      <c r="S3732" s="106" t="str">
        <f>IFERROR(IF(J3732="Y", "Research And Development Programs Cluster:", VLOOKUP(D3732,'Cluster Info'!$A$2:$B$113,2,FALSE)), "Non Cluster:")</f>
        <v>Non Cluster:</v>
      </c>
      <c r="T3732" s="106">
        <f t="shared" si="290"/>
        <v>0</v>
      </c>
      <c r="U3732" s="106">
        <f t="shared" si="292"/>
        <v>0</v>
      </c>
      <c r="V3732" s="106">
        <f t="shared" si="293"/>
        <v>0</v>
      </c>
      <c r="W3732" s="119">
        <f t="shared" si="291"/>
        <v>0</v>
      </c>
      <c r="X3732" s="106">
        <f t="shared" si="294"/>
        <v>0</v>
      </c>
    </row>
    <row r="3733" spans="1:24" ht="14">
      <c r="A3733" s="198"/>
      <c r="D3733" s="1"/>
      <c r="E3733" s="1"/>
      <c r="F3733" s="187"/>
      <c r="G3733" s="187"/>
      <c r="H3733" s="80" t="str">
        <f>IF(ISERROR(IF(ISERROR(VLOOKUP((LEFT(D3733,2)),'Fed. Agency Identifier Table'!A$2:C$63,3,FALSE)),(VLOOKUP((LEFT(D3733,1)),'Fed. Agency Identifier Table'!A$2:C$63,3,FALSE)),(VLOOKUP((LEFT(D3733,2)),'Fed. Agency Identifier Table'!A$2:C$63,3,FALSE)))),"",(IF(ISERROR(VLOOKUP((LEFT(D3733,2)),'Fed. Agency Identifier Table'!A$2:C$63,3,FALSE)),(VLOOKUP((LEFT(D3733,1)),'Fed. Agency Identifier Table'!A$2:C$63,3,FALSE)),(VLOOKUP((LEFT(D3733,2)),'Fed. Agency Identifier Table'!A$2:C$63,3,FALSE)))))</f>
        <v/>
      </c>
      <c r="I3733" s="150" t="str">
        <f>IF(ISNUMBER(SEARCH("*.unk*",D3733)),"Other Federal Awards",IF(ISERROR(VLOOKUP(D3733,'CFDA Program Titles Table'!A$2:C$2607,3,FALSE)),"",VLOOKUP(D3733,'CFDA Program Titles Table'!A$2:C$2607,3,FALSE)))</f>
        <v/>
      </c>
      <c r="J3733" s="70"/>
      <c r="K3733" s="70"/>
      <c r="L3733" s="2"/>
      <c r="M3733" s="10"/>
      <c r="N3733" s="10"/>
      <c r="S3733" s="106" t="str">
        <f>IFERROR(IF(J3733="Y", "Research And Development Programs Cluster:", VLOOKUP(D3733,'Cluster Info'!$A$2:$B$113,2,FALSE)), "Non Cluster:")</f>
        <v>Non Cluster:</v>
      </c>
      <c r="T3733" s="106">
        <f t="shared" si="290"/>
        <v>0</v>
      </c>
      <c r="U3733" s="106">
        <f t="shared" si="292"/>
        <v>0</v>
      </c>
      <c r="V3733" s="106">
        <f t="shared" si="293"/>
        <v>0</v>
      </c>
      <c r="W3733" s="119">
        <f t="shared" si="291"/>
        <v>0</v>
      </c>
      <c r="X3733" s="106">
        <f t="shared" si="294"/>
        <v>0</v>
      </c>
    </row>
    <row r="3734" spans="1:24" ht="14">
      <c r="A3734" s="198"/>
      <c r="D3734" s="1"/>
      <c r="E3734" s="1"/>
      <c r="F3734" s="187"/>
      <c r="G3734" s="187"/>
      <c r="H3734" s="80" t="str">
        <f>IF(ISERROR(IF(ISERROR(VLOOKUP((LEFT(D3734,2)),'Fed. Agency Identifier Table'!A$2:C$63,3,FALSE)),(VLOOKUP((LEFT(D3734,1)),'Fed. Agency Identifier Table'!A$2:C$63,3,FALSE)),(VLOOKUP((LEFT(D3734,2)),'Fed. Agency Identifier Table'!A$2:C$63,3,FALSE)))),"",(IF(ISERROR(VLOOKUP((LEFT(D3734,2)),'Fed. Agency Identifier Table'!A$2:C$63,3,FALSE)),(VLOOKUP((LEFT(D3734,1)),'Fed. Agency Identifier Table'!A$2:C$63,3,FALSE)),(VLOOKUP((LEFT(D3734,2)),'Fed. Agency Identifier Table'!A$2:C$63,3,FALSE)))))</f>
        <v/>
      </c>
      <c r="I3734" s="150" t="str">
        <f>IF(ISNUMBER(SEARCH("*.unk*",D3734)),"Other Federal Awards",IF(ISERROR(VLOOKUP(D3734,'CFDA Program Titles Table'!A$2:C$2607,3,FALSE)),"",VLOOKUP(D3734,'CFDA Program Titles Table'!A$2:C$2607,3,FALSE)))</f>
        <v/>
      </c>
      <c r="J3734" s="70"/>
      <c r="K3734" s="70"/>
      <c r="L3734" s="2"/>
      <c r="M3734" s="10"/>
      <c r="N3734" s="10"/>
      <c r="S3734" s="106" t="str">
        <f>IFERROR(IF(J3734="Y", "Research And Development Programs Cluster:", VLOOKUP(D3734,'Cluster Info'!$A$2:$B$113,2,FALSE)), "Non Cluster:")</f>
        <v>Non Cluster:</v>
      </c>
      <c r="T3734" s="106">
        <f t="shared" si="290"/>
        <v>0</v>
      </c>
      <c r="U3734" s="106">
        <f t="shared" si="292"/>
        <v>0</v>
      </c>
      <c r="V3734" s="106">
        <f t="shared" si="293"/>
        <v>0</v>
      </c>
      <c r="W3734" s="119">
        <f t="shared" si="291"/>
        <v>0</v>
      </c>
      <c r="X3734" s="106">
        <f t="shared" si="294"/>
        <v>0</v>
      </c>
    </row>
    <row r="3735" spans="1:24" ht="14">
      <c r="A3735" s="198"/>
      <c r="D3735" s="1"/>
      <c r="E3735" s="1"/>
      <c r="F3735" s="187"/>
      <c r="G3735" s="187"/>
      <c r="H3735" s="80" t="str">
        <f>IF(ISERROR(IF(ISERROR(VLOOKUP((LEFT(D3735,2)),'Fed. Agency Identifier Table'!A$2:C$63,3,FALSE)),(VLOOKUP((LEFT(D3735,1)),'Fed. Agency Identifier Table'!A$2:C$63,3,FALSE)),(VLOOKUP((LEFT(D3735,2)),'Fed. Agency Identifier Table'!A$2:C$63,3,FALSE)))),"",(IF(ISERROR(VLOOKUP((LEFT(D3735,2)),'Fed. Agency Identifier Table'!A$2:C$63,3,FALSE)),(VLOOKUP((LEFT(D3735,1)),'Fed. Agency Identifier Table'!A$2:C$63,3,FALSE)),(VLOOKUP((LEFT(D3735,2)),'Fed. Agency Identifier Table'!A$2:C$63,3,FALSE)))))</f>
        <v/>
      </c>
      <c r="I3735" s="150" t="str">
        <f>IF(ISNUMBER(SEARCH("*.unk*",D3735)),"Other Federal Awards",IF(ISERROR(VLOOKUP(D3735,'CFDA Program Titles Table'!A$2:C$2607,3,FALSE)),"",VLOOKUP(D3735,'CFDA Program Titles Table'!A$2:C$2607,3,FALSE)))</f>
        <v/>
      </c>
      <c r="J3735" s="70"/>
      <c r="K3735" s="70"/>
      <c r="L3735" s="2"/>
      <c r="M3735" s="10"/>
      <c r="N3735" s="10"/>
      <c r="S3735" s="106" t="str">
        <f>IFERROR(IF(J3735="Y", "Research And Development Programs Cluster:", VLOOKUP(D3735,'Cluster Info'!$A$2:$B$113,2,FALSE)), "Non Cluster:")</f>
        <v>Non Cluster:</v>
      </c>
      <c r="T3735" s="106">
        <f t="shared" si="290"/>
        <v>0</v>
      </c>
      <c r="U3735" s="106">
        <f t="shared" si="292"/>
        <v>0</v>
      </c>
      <c r="V3735" s="106">
        <f t="shared" si="293"/>
        <v>0</v>
      </c>
      <c r="W3735" s="119">
        <f t="shared" si="291"/>
        <v>0</v>
      </c>
      <c r="X3735" s="106">
        <f t="shared" si="294"/>
        <v>0</v>
      </c>
    </row>
    <row r="3736" spans="1:24" ht="14">
      <c r="A3736" s="198"/>
      <c r="D3736" s="1"/>
      <c r="E3736" s="1"/>
      <c r="F3736" s="187"/>
      <c r="G3736" s="187"/>
      <c r="H3736" s="80" t="str">
        <f>IF(ISERROR(IF(ISERROR(VLOOKUP((LEFT(D3736,2)),'Fed. Agency Identifier Table'!A$2:C$63,3,FALSE)),(VLOOKUP((LEFT(D3736,1)),'Fed. Agency Identifier Table'!A$2:C$63,3,FALSE)),(VLOOKUP((LEFT(D3736,2)),'Fed. Agency Identifier Table'!A$2:C$63,3,FALSE)))),"",(IF(ISERROR(VLOOKUP((LEFT(D3736,2)),'Fed. Agency Identifier Table'!A$2:C$63,3,FALSE)),(VLOOKUP((LEFT(D3736,1)),'Fed. Agency Identifier Table'!A$2:C$63,3,FALSE)),(VLOOKUP((LEFT(D3736,2)),'Fed. Agency Identifier Table'!A$2:C$63,3,FALSE)))))</f>
        <v/>
      </c>
      <c r="I3736" s="150" t="str">
        <f>IF(ISNUMBER(SEARCH("*.unk*",D3736)),"Other Federal Awards",IF(ISERROR(VLOOKUP(D3736,'CFDA Program Titles Table'!A$2:C$2607,3,FALSE)),"",VLOOKUP(D3736,'CFDA Program Titles Table'!A$2:C$2607,3,FALSE)))</f>
        <v/>
      </c>
      <c r="J3736" s="70"/>
      <c r="K3736" s="70"/>
      <c r="L3736" s="2"/>
      <c r="M3736" s="10"/>
      <c r="N3736" s="10"/>
      <c r="S3736" s="106" t="str">
        <f>IFERROR(IF(J3736="Y", "Research And Development Programs Cluster:", VLOOKUP(D3736,'Cluster Info'!$A$2:$B$113,2,FALSE)), "Non Cluster:")</f>
        <v>Non Cluster:</v>
      </c>
      <c r="T3736" s="106">
        <f t="shared" si="290"/>
        <v>0</v>
      </c>
      <c r="U3736" s="106">
        <f t="shared" si="292"/>
        <v>0</v>
      </c>
      <c r="V3736" s="106">
        <f t="shared" si="293"/>
        <v>0</v>
      </c>
      <c r="W3736" s="119">
        <f t="shared" si="291"/>
        <v>0</v>
      </c>
      <c r="X3736" s="106">
        <f t="shared" si="294"/>
        <v>0</v>
      </c>
    </row>
    <row r="3737" spans="1:24" ht="14">
      <c r="A3737" s="198"/>
      <c r="D3737" s="1"/>
      <c r="E3737" s="1"/>
      <c r="F3737" s="187"/>
      <c r="G3737" s="187"/>
      <c r="H3737" s="80" t="str">
        <f>IF(ISERROR(IF(ISERROR(VLOOKUP((LEFT(D3737,2)),'Fed. Agency Identifier Table'!A$2:C$63,3,FALSE)),(VLOOKUP((LEFT(D3737,1)),'Fed. Agency Identifier Table'!A$2:C$63,3,FALSE)),(VLOOKUP((LEFT(D3737,2)),'Fed. Agency Identifier Table'!A$2:C$63,3,FALSE)))),"",(IF(ISERROR(VLOOKUP((LEFT(D3737,2)),'Fed. Agency Identifier Table'!A$2:C$63,3,FALSE)),(VLOOKUP((LEFT(D3737,1)),'Fed. Agency Identifier Table'!A$2:C$63,3,FALSE)),(VLOOKUP((LEFT(D3737,2)),'Fed. Agency Identifier Table'!A$2:C$63,3,FALSE)))))</f>
        <v/>
      </c>
      <c r="I3737" s="150" t="str">
        <f>IF(ISNUMBER(SEARCH("*.unk*",D3737)),"Other Federal Awards",IF(ISERROR(VLOOKUP(D3737,'CFDA Program Titles Table'!A$2:C$2607,3,FALSE)),"",VLOOKUP(D3737,'CFDA Program Titles Table'!A$2:C$2607,3,FALSE)))</f>
        <v/>
      </c>
      <c r="J3737" s="70"/>
      <c r="K3737" s="70"/>
      <c r="L3737" s="2"/>
      <c r="M3737" s="10"/>
      <c r="N3737" s="10"/>
      <c r="S3737" s="106" t="str">
        <f>IFERROR(IF(J3737="Y", "Research And Development Programs Cluster:", VLOOKUP(D3737,'Cluster Info'!$A$2:$B$113,2,FALSE)), "Non Cluster:")</f>
        <v>Non Cluster:</v>
      </c>
      <c r="T3737" s="106">
        <f t="shared" si="290"/>
        <v>0</v>
      </c>
      <c r="U3737" s="106">
        <f t="shared" si="292"/>
        <v>0</v>
      </c>
      <c r="V3737" s="106">
        <f t="shared" si="293"/>
        <v>0</v>
      </c>
      <c r="W3737" s="119">
        <f t="shared" si="291"/>
        <v>0</v>
      </c>
      <c r="X3737" s="106">
        <f t="shared" si="294"/>
        <v>0</v>
      </c>
    </row>
    <row r="3738" spans="1:24" ht="14">
      <c r="A3738" s="198"/>
      <c r="D3738" s="1"/>
      <c r="E3738" s="1"/>
      <c r="F3738" s="187"/>
      <c r="G3738" s="187"/>
      <c r="H3738" s="80" t="str">
        <f>IF(ISERROR(IF(ISERROR(VLOOKUP((LEFT(D3738,2)),'Fed. Agency Identifier Table'!A$2:C$63,3,FALSE)),(VLOOKUP((LEFT(D3738,1)),'Fed. Agency Identifier Table'!A$2:C$63,3,FALSE)),(VLOOKUP((LEFT(D3738,2)),'Fed. Agency Identifier Table'!A$2:C$63,3,FALSE)))),"",(IF(ISERROR(VLOOKUP((LEFT(D3738,2)),'Fed. Agency Identifier Table'!A$2:C$63,3,FALSE)),(VLOOKUP((LEFT(D3738,1)),'Fed. Agency Identifier Table'!A$2:C$63,3,FALSE)),(VLOOKUP((LEFT(D3738,2)),'Fed. Agency Identifier Table'!A$2:C$63,3,FALSE)))))</f>
        <v/>
      </c>
      <c r="I3738" s="150" t="str">
        <f>IF(ISNUMBER(SEARCH("*.unk*",D3738)),"Other Federal Awards",IF(ISERROR(VLOOKUP(D3738,'CFDA Program Titles Table'!A$2:C$2607,3,FALSE)),"",VLOOKUP(D3738,'CFDA Program Titles Table'!A$2:C$2607,3,FALSE)))</f>
        <v/>
      </c>
      <c r="J3738" s="70"/>
      <c r="K3738" s="70"/>
      <c r="L3738" s="2"/>
      <c r="M3738" s="10"/>
      <c r="N3738" s="10"/>
      <c r="S3738" s="106" t="str">
        <f>IFERROR(IF(J3738="Y", "Research And Development Programs Cluster:", VLOOKUP(D3738,'Cluster Info'!$A$2:$B$113,2,FALSE)), "Non Cluster:")</f>
        <v>Non Cluster:</v>
      </c>
      <c r="T3738" s="106">
        <f t="shared" si="290"/>
        <v>0</v>
      </c>
      <c r="U3738" s="106">
        <f t="shared" si="292"/>
        <v>0</v>
      </c>
      <c r="V3738" s="106">
        <f t="shared" si="293"/>
        <v>0</v>
      </c>
      <c r="W3738" s="119">
        <f t="shared" si="291"/>
        <v>0</v>
      </c>
      <c r="X3738" s="106">
        <f t="shared" si="294"/>
        <v>0</v>
      </c>
    </row>
    <row r="3739" spans="1:24" ht="14">
      <c r="A3739" s="198"/>
      <c r="D3739" s="1"/>
      <c r="E3739" s="1"/>
      <c r="F3739" s="187"/>
      <c r="G3739" s="187"/>
      <c r="H3739" s="80" t="str">
        <f>IF(ISERROR(IF(ISERROR(VLOOKUP((LEFT(D3739,2)),'Fed. Agency Identifier Table'!A$2:C$63,3,FALSE)),(VLOOKUP((LEFT(D3739,1)),'Fed. Agency Identifier Table'!A$2:C$63,3,FALSE)),(VLOOKUP((LEFT(D3739,2)),'Fed. Agency Identifier Table'!A$2:C$63,3,FALSE)))),"",(IF(ISERROR(VLOOKUP((LEFT(D3739,2)),'Fed. Agency Identifier Table'!A$2:C$63,3,FALSE)),(VLOOKUP((LEFT(D3739,1)),'Fed. Agency Identifier Table'!A$2:C$63,3,FALSE)),(VLOOKUP((LEFT(D3739,2)),'Fed. Agency Identifier Table'!A$2:C$63,3,FALSE)))))</f>
        <v/>
      </c>
      <c r="I3739" s="150" t="str">
        <f>IF(ISNUMBER(SEARCH("*.unk*",D3739)),"Other Federal Awards",IF(ISERROR(VLOOKUP(D3739,'CFDA Program Titles Table'!A$2:C$2607,3,FALSE)),"",VLOOKUP(D3739,'CFDA Program Titles Table'!A$2:C$2607,3,FALSE)))</f>
        <v/>
      </c>
      <c r="J3739" s="70"/>
      <c r="K3739" s="70"/>
      <c r="L3739" s="2"/>
      <c r="M3739" s="10"/>
      <c r="N3739" s="10"/>
      <c r="S3739" s="106" t="str">
        <f>IFERROR(IF(J3739="Y", "Research And Development Programs Cluster:", VLOOKUP(D3739,'Cluster Info'!$A$2:$B$113,2,FALSE)), "Non Cluster:")</f>
        <v>Non Cluster:</v>
      </c>
      <c r="T3739" s="106">
        <f t="shared" si="290"/>
        <v>0</v>
      </c>
      <c r="U3739" s="106">
        <f t="shared" si="292"/>
        <v>0</v>
      </c>
      <c r="V3739" s="106">
        <f t="shared" si="293"/>
        <v>0</v>
      </c>
      <c r="W3739" s="119">
        <f t="shared" si="291"/>
        <v>0</v>
      </c>
      <c r="X3739" s="106">
        <f t="shared" si="294"/>
        <v>0</v>
      </c>
    </row>
    <row r="3740" spans="1:24" ht="14">
      <c r="A3740" s="198"/>
      <c r="D3740" s="1"/>
      <c r="E3740" s="1"/>
      <c r="F3740" s="187"/>
      <c r="G3740" s="187"/>
      <c r="H3740" s="80" t="str">
        <f>IF(ISERROR(IF(ISERROR(VLOOKUP((LEFT(D3740,2)),'Fed. Agency Identifier Table'!A$2:C$63,3,FALSE)),(VLOOKUP((LEFT(D3740,1)),'Fed. Agency Identifier Table'!A$2:C$63,3,FALSE)),(VLOOKUP((LEFT(D3740,2)),'Fed. Agency Identifier Table'!A$2:C$63,3,FALSE)))),"",(IF(ISERROR(VLOOKUP((LEFT(D3740,2)),'Fed. Agency Identifier Table'!A$2:C$63,3,FALSE)),(VLOOKUP((LEFT(D3740,1)),'Fed. Agency Identifier Table'!A$2:C$63,3,FALSE)),(VLOOKUP((LEFT(D3740,2)),'Fed. Agency Identifier Table'!A$2:C$63,3,FALSE)))))</f>
        <v/>
      </c>
      <c r="I3740" s="150" t="str">
        <f>IF(ISNUMBER(SEARCH("*.unk*",D3740)),"Other Federal Awards",IF(ISERROR(VLOOKUP(D3740,'CFDA Program Titles Table'!A$2:C$2607,3,FALSE)),"",VLOOKUP(D3740,'CFDA Program Titles Table'!A$2:C$2607,3,FALSE)))</f>
        <v/>
      </c>
      <c r="J3740" s="70"/>
      <c r="K3740" s="70"/>
      <c r="L3740" s="2"/>
      <c r="M3740" s="10"/>
      <c r="N3740" s="10"/>
      <c r="S3740" s="106" t="str">
        <f>IFERROR(IF(J3740="Y", "Research And Development Programs Cluster:", VLOOKUP(D3740,'Cluster Info'!$A$2:$B$113,2,FALSE)), "Non Cluster:")</f>
        <v>Non Cluster:</v>
      </c>
      <c r="T3740" s="106">
        <f t="shared" si="290"/>
        <v>0</v>
      </c>
      <c r="U3740" s="106">
        <f t="shared" si="292"/>
        <v>0</v>
      </c>
      <c r="V3740" s="106">
        <f t="shared" si="293"/>
        <v>0</v>
      </c>
      <c r="W3740" s="119">
        <f t="shared" si="291"/>
        <v>0</v>
      </c>
      <c r="X3740" s="106">
        <f t="shared" si="294"/>
        <v>0</v>
      </c>
    </row>
    <row r="3741" spans="1:24" ht="14">
      <c r="A3741" s="198"/>
      <c r="D3741" s="1"/>
      <c r="E3741" s="1"/>
      <c r="F3741" s="187"/>
      <c r="G3741" s="187"/>
      <c r="H3741" s="80" t="str">
        <f>IF(ISERROR(IF(ISERROR(VLOOKUP((LEFT(D3741,2)),'Fed. Agency Identifier Table'!A$2:C$63,3,FALSE)),(VLOOKUP((LEFT(D3741,1)),'Fed. Agency Identifier Table'!A$2:C$63,3,FALSE)),(VLOOKUP((LEFT(D3741,2)),'Fed. Agency Identifier Table'!A$2:C$63,3,FALSE)))),"",(IF(ISERROR(VLOOKUP((LEFT(D3741,2)),'Fed. Agency Identifier Table'!A$2:C$63,3,FALSE)),(VLOOKUP((LEFT(D3741,1)),'Fed. Agency Identifier Table'!A$2:C$63,3,FALSE)),(VLOOKUP((LEFT(D3741,2)),'Fed. Agency Identifier Table'!A$2:C$63,3,FALSE)))))</f>
        <v/>
      </c>
      <c r="I3741" s="150" t="str">
        <f>IF(ISNUMBER(SEARCH("*.unk*",D3741)),"Other Federal Awards",IF(ISERROR(VLOOKUP(D3741,'CFDA Program Titles Table'!A$2:C$2607,3,FALSE)),"",VLOOKUP(D3741,'CFDA Program Titles Table'!A$2:C$2607,3,FALSE)))</f>
        <v/>
      </c>
      <c r="J3741" s="70"/>
      <c r="K3741" s="70"/>
      <c r="L3741" s="2"/>
      <c r="M3741" s="10"/>
      <c r="N3741" s="10"/>
      <c r="S3741" s="106" t="str">
        <f>IFERROR(IF(J3741="Y", "Research And Development Programs Cluster:", VLOOKUP(D3741,'Cluster Info'!$A$2:$B$113,2,FALSE)), "Non Cluster:")</f>
        <v>Non Cluster:</v>
      </c>
      <c r="T3741" s="106">
        <f t="shared" si="290"/>
        <v>0</v>
      </c>
      <c r="U3741" s="106">
        <f t="shared" si="292"/>
        <v>0</v>
      </c>
      <c r="V3741" s="106">
        <f t="shared" si="293"/>
        <v>0</v>
      </c>
      <c r="W3741" s="119">
        <f t="shared" si="291"/>
        <v>0</v>
      </c>
      <c r="X3741" s="106">
        <f t="shared" si="294"/>
        <v>0</v>
      </c>
    </row>
    <row r="3742" spans="1:24" ht="14">
      <c r="A3742" s="198"/>
      <c r="D3742" s="1"/>
      <c r="E3742" s="1"/>
      <c r="F3742" s="187"/>
      <c r="G3742" s="187"/>
      <c r="H3742" s="80" t="str">
        <f>IF(ISERROR(IF(ISERROR(VLOOKUP((LEFT(D3742,2)),'Fed. Agency Identifier Table'!A$2:C$63,3,FALSE)),(VLOOKUP((LEFT(D3742,1)),'Fed. Agency Identifier Table'!A$2:C$63,3,FALSE)),(VLOOKUP((LEFT(D3742,2)),'Fed. Agency Identifier Table'!A$2:C$63,3,FALSE)))),"",(IF(ISERROR(VLOOKUP((LEFT(D3742,2)),'Fed. Agency Identifier Table'!A$2:C$63,3,FALSE)),(VLOOKUP((LEFT(D3742,1)),'Fed. Agency Identifier Table'!A$2:C$63,3,FALSE)),(VLOOKUP((LEFT(D3742,2)),'Fed. Agency Identifier Table'!A$2:C$63,3,FALSE)))))</f>
        <v/>
      </c>
      <c r="I3742" s="150" t="str">
        <f>IF(ISNUMBER(SEARCH("*.unk*",D3742)),"Other Federal Awards",IF(ISERROR(VLOOKUP(D3742,'CFDA Program Titles Table'!A$2:C$2607,3,FALSE)),"",VLOOKUP(D3742,'CFDA Program Titles Table'!A$2:C$2607,3,FALSE)))</f>
        <v/>
      </c>
      <c r="J3742" s="70"/>
      <c r="K3742" s="70"/>
      <c r="L3742" s="2"/>
      <c r="M3742" s="10"/>
      <c r="N3742" s="10"/>
      <c r="S3742" s="106" t="str">
        <f>IFERROR(IF(J3742="Y", "Research And Development Programs Cluster:", VLOOKUP(D3742,'Cluster Info'!$A$2:$B$113,2,FALSE)), "Non Cluster:")</f>
        <v>Non Cluster:</v>
      </c>
      <c r="T3742" s="106">
        <f t="shared" si="290"/>
        <v>0</v>
      </c>
      <c r="U3742" s="106">
        <f t="shared" si="292"/>
        <v>0</v>
      </c>
      <c r="V3742" s="106">
        <f t="shared" si="293"/>
        <v>0</v>
      </c>
      <c r="W3742" s="119">
        <f t="shared" si="291"/>
        <v>0</v>
      </c>
      <c r="X3742" s="106">
        <f t="shared" si="294"/>
        <v>0</v>
      </c>
    </row>
    <row r="3743" spans="1:24" ht="14">
      <c r="A3743" s="198"/>
      <c r="D3743" s="1"/>
      <c r="E3743" s="1"/>
      <c r="F3743" s="187"/>
      <c r="G3743" s="187"/>
      <c r="H3743" s="80" t="str">
        <f>IF(ISERROR(IF(ISERROR(VLOOKUP((LEFT(D3743,2)),'Fed. Agency Identifier Table'!A$2:C$63,3,FALSE)),(VLOOKUP((LEFT(D3743,1)),'Fed. Agency Identifier Table'!A$2:C$63,3,FALSE)),(VLOOKUP((LEFT(D3743,2)),'Fed. Agency Identifier Table'!A$2:C$63,3,FALSE)))),"",(IF(ISERROR(VLOOKUP((LEFT(D3743,2)),'Fed. Agency Identifier Table'!A$2:C$63,3,FALSE)),(VLOOKUP((LEFT(D3743,1)),'Fed. Agency Identifier Table'!A$2:C$63,3,FALSE)),(VLOOKUP((LEFT(D3743,2)),'Fed. Agency Identifier Table'!A$2:C$63,3,FALSE)))))</f>
        <v/>
      </c>
      <c r="I3743" s="150" t="str">
        <f>IF(ISNUMBER(SEARCH("*.unk*",D3743)),"Other Federal Awards",IF(ISERROR(VLOOKUP(D3743,'CFDA Program Titles Table'!A$2:C$2607,3,FALSE)),"",VLOOKUP(D3743,'CFDA Program Titles Table'!A$2:C$2607,3,FALSE)))</f>
        <v/>
      </c>
      <c r="J3743" s="70"/>
      <c r="K3743" s="70"/>
      <c r="L3743" s="2"/>
      <c r="M3743" s="10"/>
      <c r="N3743" s="10"/>
      <c r="S3743" s="106" t="str">
        <f>IFERROR(IF(J3743="Y", "Research And Development Programs Cluster:", VLOOKUP(D3743,'Cluster Info'!$A$2:$B$113,2,FALSE)), "Non Cluster:")</f>
        <v>Non Cluster:</v>
      </c>
      <c r="T3743" s="106">
        <f t="shared" si="290"/>
        <v>0</v>
      </c>
      <c r="U3743" s="106">
        <f t="shared" si="292"/>
        <v>0</v>
      </c>
      <c r="V3743" s="106">
        <f t="shared" si="293"/>
        <v>0</v>
      </c>
      <c r="W3743" s="119">
        <f t="shared" si="291"/>
        <v>0</v>
      </c>
      <c r="X3743" s="106">
        <f t="shared" si="294"/>
        <v>0</v>
      </c>
    </row>
    <row r="3744" spans="1:24" ht="14">
      <c r="A3744" s="198"/>
      <c r="D3744" s="1"/>
      <c r="E3744" s="1"/>
      <c r="F3744" s="187"/>
      <c r="G3744" s="187"/>
      <c r="H3744" s="80" t="str">
        <f>IF(ISERROR(IF(ISERROR(VLOOKUP((LEFT(D3744,2)),'Fed. Agency Identifier Table'!A$2:C$63,3,FALSE)),(VLOOKUP((LEFT(D3744,1)),'Fed. Agency Identifier Table'!A$2:C$63,3,FALSE)),(VLOOKUP((LEFT(D3744,2)),'Fed. Agency Identifier Table'!A$2:C$63,3,FALSE)))),"",(IF(ISERROR(VLOOKUP((LEFT(D3744,2)),'Fed. Agency Identifier Table'!A$2:C$63,3,FALSE)),(VLOOKUP((LEFT(D3744,1)),'Fed. Agency Identifier Table'!A$2:C$63,3,FALSE)),(VLOOKUP((LEFT(D3744,2)),'Fed. Agency Identifier Table'!A$2:C$63,3,FALSE)))))</f>
        <v/>
      </c>
      <c r="I3744" s="150" t="str">
        <f>IF(ISNUMBER(SEARCH("*.unk*",D3744)),"Other Federal Awards",IF(ISERROR(VLOOKUP(D3744,'CFDA Program Titles Table'!A$2:C$2607,3,FALSE)),"",VLOOKUP(D3744,'CFDA Program Titles Table'!A$2:C$2607,3,FALSE)))</f>
        <v/>
      </c>
      <c r="J3744" s="70"/>
      <c r="K3744" s="70"/>
      <c r="L3744" s="2"/>
      <c r="M3744" s="10"/>
      <c r="N3744" s="10"/>
      <c r="S3744" s="106" t="str">
        <f>IFERROR(IF(J3744="Y", "Research And Development Programs Cluster:", VLOOKUP(D3744,'Cluster Info'!$A$2:$B$113,2,FALSE)), "Non Cluster:")</f>
        <v>Non Cluster:</v>
      </c>
      <c r="T3744" s="106">
        <f t="shared" si="290"/>
        <v>0</v>
      </c>
      <c r="U3744" s="106">
        <f t="shared" si="292"/>
        <v>0</v>
      </c>
      <c r="V3744" s="106">
        <f t="shared" si="293"/>
        <v>0</v>
      </c>
      <c r="W3744" s="119">
        <f t="shared" si="291"/>
        <v>0</v>
      </c>
      <c r="X3744" s="106">
        <f t="shared" si="294"/>
        <v>0</v>
      </c>
    </row>
    <row r="3745" spans="1:24" ht="14">
      <c r="A3745" s="198"/>
      <c r="D3745" s="1"/>
      <c r="E3745" s="1"/>
      <c r="F3745" s="187"/>
      <c r="G3745" s="187"/>
      <c r="H3745" s="80" t="str">
        <f>IF(ISERROR(IF(ISERROR(VLOOKUP((LEFT(D3745,2)),'Fed. Agency Identifier Table'!A$2:C$63,3,FALSE)),(VLOOKUP((LEFT(D3745,1)),'Fed. Agency Identifier Table'!A$2:C$63,3,FALSE)),(VLOOKUP((LEFT(D3745,2)),'Fed. Agency Identifier Table'!A$2:C$63,3,FALSE)))),"",(IF(ISERROR(VLOOKUP((LEFT(D3745,2)),'Fed. Agency Identifier Table'!A$2:C$63,3,FALSE)),(VLOOKUP((LEFT(D3745,1)),'Fed. Agency Identifier Table'!A$2:C$63,3,FALSE)),(VLOOKUP((LEFT(D3745,2)),'Fed. Agency Identifier Table'!A$2:C$63,3,FALSE)))))</f>
        <v/>
      </c>
      <c r="I3745" s="150" t="str">
        <f>IF(ISNUMBER(SEARCH("*.unk*",D3745)),"Other Federal Awards",IF(ISERROR(VLOOKUP(D3745,'CFDA Program Titles Table'!A$2:C$2607,3,FALSE)),"",VLOOKUP(D3745,'CFDA Program Titles Table'!A$2:C$2607,3,FALSE)))</f>
        <v/>
      </c>
      <c r="J3745" s="70"/>
      <c r="K3745" s="70"/>
      <c r="L3745" s="2"/>
      <c r="M3745" s="10"/>
      <c r="N3745" s="10"/>
      <c r="S3745" s="106" t="str">
        <f>IFERROR(IF(J3745="Y", "Research And Development Programs Cluster:", VLOOKUP(D3745,'Cluster Info'!$A$2:$B$113,2,FALSE)), "Non Cluster:")</f>
        <v>Non Cluster:</v>
      </c>
      <c r="T3745" s="106">
        <f t="shared" si="290"/>
        <v>0</v>
      </c>
      <c r="U3745" s="106">
        <f t="shared" si="292"/>
        <v>0</v>
      </c>
      <c r="V3745" s="106">
        <f t="shared" si="293"/>
        <v>0</v>
      </c>
      <c r="W3745" s="119">
        <f t="shared" si="291"/>
        <v>0</v>
      </c>
      <c r="X3745" s="106">
        <f t="shared" si="294"/>
        <v>0</v>
      </c>
    </row>
    <row r="3746" spans="1:24" ht="14">
      <c r="A3746" s="198"/>
      <c r="D3746" s="1"/>
      <c r="E3746" s="1"/>
      <c r="F3746" s="187"/>
      <c r="G3746" s="187"/>
      <c r="H3746" s="80" t="str">
        <f>IF(ISERROR(IF(ISERROR(VLOOKUP((LEFT(D3746,2)),'Fed. Agency Identifier Table'!A$2:C$63,3,FALSE)),(VLOOKUP((LEFT(D3746,1)),'Fed. Agency Identifier Table'!A$2:C$63,3,FALSE)),(VLOOKUP((LEFT(D3746,2)),'Fed. Agency Identifier Table'!A$2:C$63,3,FALSE)))),"",(IF(ISERROR(VLOOKUP((LEFT(D3746,2)),'Fed. Agency Identifier Table'!A$2:C$63,3,FALSE)),(VLOOKUP((LEFT(D3746,1)),'Fed. Agency Identifier Table'!A$2:C$63,3,FALSE)),(VLOOKUP((LEFT(D3746,2)),'Fed. Agency Identifier Table'!A$2:C$63,3,FALSE)))))</f>
        <v/>
      </c>
      <c r="I3746" s="150" t="str">
        <f>IF(ISNUMBER(SEARCH("*.unk*",D3746)),"Other Federal Awards",IF(ISERROR(VLOOKUP(D3746,'CFDA Program Titles Table'!A$2:C$2607,3,FALSE)),"",VLOOKUP(D3746,'CFDA Program Titles Table'!A$2:C$2607,3,FALSE)))</f>
        <v/>
      </c>
      <c r="J3746" s="70"/>
      <c r="K3746" s="70"/>
      <c r="L3746" s="2"/>
      <c r="M3746" s="10"/>
      <c r="N3746" s="10"/>
      <c r="S3746" s="106" t="str">
        <f>IFERROR(IF(J3746="Y", "Research And Development Programs Cluster:", VLOOKUP(D3746,'Cluster Info'!$A$2:$B$113,2,FALSE)), "Non Cluster:")</f>
        <v>Non Cluster:</v>
      </c>
      <c r="T3746" s="106">
        <f t="shared" si="290"/>
        <v>0</v>
      </c>
      <c r="U3746" s="106">
        <f t="shared" si="292"/>
        <v>0</v>
      </c>
      <c r="V3746" s="106">
        <f t="shared" si="293"/>
        <v>0</v>
      </c>
      <c r="W3746" s="119">
        <f t="shared" si="291"/>
        <v>0</v>
      </c>
      <c r="X3746" s="106">
        <f t="shared" si="294"/>
        <v>0</v>
      </c>
    </row>
    <row r="3747" spans="1:24" ht="14">
      <c r="A3747" s="198"/>
      <c r="D3747" s="1"/>
      <c r="E3747" s="1"/>
      <c r="F3747" s="187"/>
      <c r="G3747" s="187"/>
      <c r="H3747" s="80" t="str">
        <f>IF(ISERROR(IF(ISERROR(VLOOKUP((LEFT(D3747,2)),'Fed. Agency Identifier Table'!A$2:C$63,3,FALSE)),(VLOOKUP((LEFT(D3747,1)),'Fed. Agency Identifier Table'!A$2:C$63,3,FALSE)),(VLOOKUP((LEFT(D3747,2)),'Fed. Agency Identifier Table'!A$2:C$63,3,FALSE)))),"",(IF(ISERROR(VLOOKUP((LEFT(D3747,2)),'Fed. Agency Identifier Table'!A$2:C$63,3,FALSE)),(VLOOKUP((LEFT(D3747,1)),'Fed. Agency Identifier Table'!A$2:C$63,3,FALSE)),(VLOOKUP((LEFT(D3747,2)),'Fed. Agency Identifier Table'!A$2:C$63,3,FALSE)))))</f>
        <v/>
      </c>
      <c r="I3747" s="150" t="str">
        <f>IF(ISNUMBER(SEARCH("*.unk*",D3747)),"Other Federal Awards",IF(ISERROR(VLOOKUP(D3747,'CFDA Program Titles Table'!A$2:C$2607,3,FALSE)),"",VLOOKUP(D3747,'CFDA Program Titles Table'!A$2:C$2607,3,FALSE)))</f>
        <v/>
      </c>
      <c r="J3747" s="70"/>
      <c r="K3747" s="70"/>
      <c r="L3747" s="2"/>
      <c r="M3747" s="10"/>
      <c r="N3747" s="10"/>
      <c r="S3747" s="106" t="str">
        <f>IFERROR(IF(J3747="Y", "Research And Development Programs Cluster:", VLOOKUP(D3747,'Cluster Info'!$A$2:$B$113,2,FALSE)), "Non Cluster:")</f>
        <v>Non Cluster:</v>
      </c>
      <c r="T3747" s="106">
        <f t="shared" si="290"/>
        <v>0</v>
      </c>
      <c r="U3747" s="106">
        <f t="shared" si="292"/>
        <v>0</v>
      </c>
      <c r="V3747" s="106">
        <f t="shared" si="293"/>
        <v>0</v>
      </c>
      <c r="W3747" s="119">
        <f t="shared" si="291"/>
        <v>0</v>
      </c>
      <c r="X3747" s="106">
        <f t="shared" si="294"/>
        <v>0</v>
      </c>
    </row>
    <row r="3748" spans="1:24" ht="14">
      <c r="A3748" s="198"/>
      <c r="D3748" s="1"/>
      <c r="E3748" s="1"/>
      <c r="F3748" s="187"/>
      <c r="G3748" s="187"/>
      <c r="H3748" s="80" t="str">
        <f>IF(ISERROR(IF(ISERROR(VLOOKUP((LEFT(D3748,2)),'Fed. Agency Identifier Table'!A$2:C$63,3,FALSE)),(VLOOKUP((LEFT(D3748,1)),'Fed. Agency Identifier Table'!A$2:C$63,3,FALSE)),(VLOOKUP((LEFT(D3748,2)),'Fed. Agency Identifier Table'!A$2:C$63,3,FALSE)))),"",(IF(ISERROR(VLOOKUP((LEFT(D3748,2)),'Fed. Agency Identifier Table'!A$2:C$63,3,FALSE)),(VLOOKUP((LEFT(D3748,1)),'Fed. Agency Identifier Table'!A$2:C$63,3,FALSE)),(VLOOKUP((LEFT(D3748,2)),'Fed. Agency Identifier Table'!A$2:C$63,3,FALSE)))))</f>
        <v/>
      </c>
      <c r="I3748" s="150" t="str">
        <f>IF(ISNUMBER(SEARCH("*.unk*",D3748)),"Other Federal Awards",IF(ISERROR(VLOOKUP(D3748,'CFDA Program Titles Table'!A$2:C$2607,3,FALSE)),"",VLOOKUP(D3748,'CFDA Program Titles Table'!A$2:C$2607,3,FALSE)))</f>
        <v/>
      </c>
      <c r="J3748" s="70"/>
      <c r="K3748" s="70"/>
      <c r="L3748" s="2"/>
      <c r="M3748" s="10"/>
      <c r="N3748" s="10"/>
      <c r="S3748" s="106" t="str">
        <f>IFERROR(IF(J3748="Y", "Research And Development Programs Cluster:", VLOOKUP(D3748,'Cluster Info'!$A$2:$B$113,2,FALSE)), "Non Cluster:")</f>
        <v>Non Cluster:</v>
      </c>
      <c r="T3748" s="106">
        <f t="shared" si="290"/>
        <v>0</v>
      </c>
      <c r="U3748" s="106">
        <f t="shared" si="292"/>
        <v>0</v>
      </c>
      <c r="V3748" s="106">
        <f t="shared" si="293"/>
        <v>0</v>
      </c>
      <c r="W3748" s="119">
        <f t="shared" si="291"/>
        <v>0</v>
      </c>
      <c r="X3748" s="106">
        <f t="shared" si="294"/>
        <v>0</v>
      </c>
    </row>
    <row r="3749" spans="1:24" ht="14">
      <c r="A3749" s="198"/>
      <c r="D3749" s="1"/>
      <c r="E3749" s="1"/>
      <c r="F3749" s="187"/>
      <c r="G3749" s="187"/>
      <c r="H3749" s="80" t="str">
        <f>IF(ISERROR(IF(ISERROR(VLOOKUP((LEFT(D3749,2)),'Fed. Agency Identifier Table'!A$2:C$63,3,FALSE)),(VLOOKUP((LEFT(D3749,1)),'Fed. Agency Identifier Table'!A$2:C$63,3,FALSE)),(VLOOKUP((LEFT(D3749,2)),'Fed. Agency Identifier Table'!A$2:C$63,3,FALSE)))),"",(IF(ISERROR(VLOOKUP((LEFT(D3749,2)),'Fed. Agency Identifier Table'!A$2:C$63,3,FALSE)),(VLOOKUP((LEFT(D3749,1)),'Fed. Agency Identifier Table'!A$2:C$63,3,FALSE)),(VLOOKUP((LEFT(D3749,2)),'Fed. Agency Identifier Table'!A$2:C$63,3,FALSE)))))</f>
        <v/>
      </c>
      <c r="I3749" s="150" t="str">
        <f>IF(ISNUMBER(SEARCH("*.unk*",D3749)),"Other Federal Awards",IF(ISERROR(VLOOKUP(D3749,'CFDA Program Titles Table'!A$2:C$2607,3,FALSE)),"",VLOOKUP(D3749,'CFDA Program Titles Table'!A$2:C$2607,3,FALSE)))</f>
        <v/>
      </c>
      <c r="J3749" s="70"/>
      <c r="K3749" s="70"/>
      <c r="L3749" s="2"/>
      <c r="M3749" s="10"/>
      <c r="N3749" s="10"/>
      <c r="S3749" s="106" t="str">
        <f>IFERROR(IF(J3749="Y", "Research And Development Programs Cluster:", VLOOKUP(D3749,'Cluster Info'!$A$2:$B$113,2,FALSE)), "Non Cluster:")</f>
        <v>Non Cluster:</v>
      </c>
      <c r="T3749" s="106">
        <f t="shared" si="290"/>
        <v>0</v>
      </c>
      <c r="U3749" s="106">
        <f t="shared" si="292"/>
        <v>0</v>
      </c>
      <c r="V3749" s="106">
        <f t="shared" si="293"/>
        <v>0</v>
      </c>
      <c r="W3749" s="119">
        <f t="shared" si="291"/>
        <v>0</v>
      </c>
      <c r="X3749" s="106">
        <f t="shared" si="294"/>
        <v>0</v>
      </c>
    </row>
    <row r="3750" spans="1:24" ht="14">
      <c r="A3750" s="198"/>
      <c r="D3750" s="1"/>
      <c r="E3750" s="1"/>
      <c r="F3750" s="187"/>
      <c r="G3750" s="187"/>
      <c r="H3750" s="80" t="str">
        <f>IF(ISERROR(IF(ISERROR(VLOOKUP((LEFT(D3750,2)),'Fed. Agency Identifier Table'!A$2:C$63,3,FALSE)),(VLOOKUP((LEFT(D3750,1)),'Fed. Agency Identifier Table'!A$2:C$63,3,FALSE)),(VLOOKUP((LEFT(D3750,2)),'Fed. Agency Identifier Table'!A$2:C$63,3,FALSE)))),"",(IF(ISERROR(VLOOKUP((LEFT(D3750,2)),'Fed. Agency Identifier Table'!A$2:C$63,3,FALSE)),(VLOOKUP((LEFT(D3750,1)),'Fed. Agency Identifier Table'!A$2:C$63,3,FALSE)),(VLOOKUP((LEFT(D3750,2)),'Fed. Agency Identifier Table'!A$2:C$63,3,FALSE)))))</f>
        <v/>
      </c>
      <c r="I3750" s="150" t="str">
        <f>IF(ISNUMBER(SEARCH("*.unk*",D3750)),"Other Federal Awards",IF(ISERROR(VLOOKUP(D3750,'CFDA Program Titles Table'!A$2:C$2607,3,FALSE)),"",VLOOKUP(D3750,'CFDA Program Titles Table'!A$2:C$2607,3,FALSE)))</f>
        <v/>
      </c>
      <c r="J3750" s="70"/>
      <c r="K3750" s="70"/>
      <c r="L3750" s="2"/>
      <c r="M3750" s="10"/>
      <c r="N3750" s="10"/>
      <c r="S3750" s="106" t="str">
        <f>IFERROR(IF(J3750="Y", "Research And Development Programs Cluster:", VLOOKUP(D3750,'Cluster Info'!$A$2:$B$113,2,FALSE)), "Non Cluster:")</f>
        <v>Non Cluster:</v>
      </c>
      <c r="T3750" s="106">
        <f t="shared" si="290"/>
        <v>0</v>
      </c>
      <c r="U3750" s="106">
        <f t="shared" si="292"/>
        <v>0</v>
      </c>
      <c r="V3750" s="106">
        <f t="shared" si="293"/>
        <v>0</v>
      </c>
      <c r="W3750" s="119">
        <f t="shared" si="291"/>
        <v>0</v>
      </c>
      <c r="X3750" s="106">
        <f t="shared" si="294"/>
        <v>0</v>
      </c>
    </row>
    <row r="3751" spans="1:24" ht="14">
      <c r="A3751" s="198"/>
      <c r="D3751" s="1"/>
      <c r="E3751" s="1"/>
      <c r="F3751" s="187"/>
      <c r="G3751" s="187"/>
      <c r="H3751" s="80" t="str">
        <f>IF(ISERROR(IF(ISERROR(VLOOKUP((LEFT(D3751,2)),'Fed. Agency Identifier Table'!A$2:C$63,3,FALSE)),(VLOOKUP((LEFT(D3751,1)),'Fed. Agency Identifier Table'!A$2:C$63,3,FALSE)),(VLOOKUP((LEFT(D3751,2)),'Fed. Agency Identifier Table'!A$2:C$63,3,FALSE)))),"",(IF(ISERROR(VLOOKUP((LEFT(D3751,2)),'Fed. Agency Identifier Table'!A$2:C$63,3,FALSE)),(VLOOKUP((LEFT(D3751,1)),'Fed. Agency Identifier Table'!A$2:C$63,3,FALSE)),(VLOOKUP((LEFT(D3751,2)),'Fed. Agency Identifier Table'!A$2:C$63,3,FALSE)))))</f>
        <v/>
      </c>
      <c r="I3751" s="150" t="str">
        <f>IF(ISNUMBER(SEARCH("*.unk*",D3751)),"Other Federal Awards",IF(ISERROR(VLOOKUP(D3751,'CFDA Program Titles Table'!A$2:C$2607,3,FALSE)),"",VLOOKUP(D3751,'CFDA Program Titles Table'!A$2:C$2607,3,FALSE)))</f>
        <v/>
      </c>
      <c r="J3751" s="70"/>
      <c r="K3751" s="70"/>
      <c r="L3751" s="2"/>
      <c r="M3751" s="10"/>
      <c r="N3751" s="10"/>
      <c r="S3751" s="106" t="str">
        <f>IFERROR(IF(J3751="Y", "Research And Development Programs Cluster:", VLOOKUP(D3751,'Cluster Info'!$A$2:$B$113,2,FALSE)), "Non Cluster:")</f>
        <v>Non Cluster:</v>
      </c>
      <c r="T3751" s="106">
        <f t="shared" si="290"/>
        <v>0</v>
      </c>
      <c r="U3751" s="106">
        <f t="shared" si="292"/>
        <v>0</v>
      </c>
      <c r="V3751" s="106">
        <f t="shared" si="293"/>
        <v>0</v>
      </c>
      <c r="W3751" s="119">
        <f t="shared" si="291"/>
        <v>0</v>
      </c>
      <c r="X3751" s="106">
        <f t="shared" si="294"/>
        <v>0</v>
      </c>
    </row>
    <row r="3752" spans="1:24" ht="14">
      <c r="A3752" s="198"/>
      <c r="D3752" s="1"/>
      <c r="E3752" s="1"/>
      <c r="F3752" s="187"/>
      <c r="G3752" s="187"/>
      <c r="H3752" s="80" t="str">
        <f>IF(ISERROR(IF(ISERROR(VLOOKUP((LEFT(D3752,2)),'Fed. Agency Identifier Table'!A$2:C$63,3,FALSE)),(VLOOKUP((LEFT(D3752,1)),'Fed. Agency Identifier Table'!A$2:C$63,3,FALSE)),(VLOOKUP((LEFT(D3752,2)),'Fed. Agency Identifier Table'!A$2:C$63,3,FALSE)))),"",(IF(ISERROR(VLOOKUP((LEFT(D3752,2)),'Fed. Agency Identifier Table'!A$2:C$63,3,FALSE)),(VLOOKUP((LEFT(D3752,1)),'Fed. Agency Identifier Table'!A$2:C$63,3,FALSE)),(VLOOKUP((LEFT(D3752,2)),'Fed. Agency Identifier Table'!A$2:C$63,3,FALSE)))))</f>
        <v/>
      </c>
      <c r="I3752" s="150" t="str">
        <f>IF(ISNUMBER(SEARCH("*.unk*",D3752)),"Other Federal Awards",IF(ISERROR(VLOOKUP(D3752,'CFDA Program Titles Table'!A$2:C$2607,3,FALSE)),"",VLOOKUP(D3752,'CFDA Program Titles Table'!A$2:C$2607,3,FALSE)))</f>
        <v/>
      </c>
      <c r="J3752" s="70"/>
      <c r="K3752" s="70"/>
      <c r="L3752" s="2"/>
      <c r="M3752" s="10"/>
      <c r="N3752" s="10"/>
      <c r="S3752" s="106" t="str">
        <f>IFERROR(IF(J3752="Y", "Research And Development Programs Cluster:", VLOOKUP(D3752,'Cluster Info'!$A$2:$B$113,2,FALSE)), "Non Cluster:")</f>
        <v>Non Cluster:</v>
      </c>
      <c r="T3752" s="106">
        <f t="shared" si="290"/>
        <v>0</v>
      </c>
      <c r="U3752" s="106">
        <f t="shared" si="292"/>
        <v>0</v>
      </c>
      <c r="V3752" s="106">
        <f t="shared" si="293"/>
        <v>0</v>
      </c>
      <c r="W3752" s="119">
        <f t="shared" si="291"/>
        <v>0</v>
      </c>
      <c r="X3752" s="106">
        <f t="shared" si="294"/>
        <v>0</v>
      </c>
    </row>
    <row r="3753" spans="1:24" ht="14">
      <c r="A3753" s="198"/>
      <c r="D3753" s="1"/>
      <c r="E3753" s="1"/>
      <c r="F3753" s="187"/>
      <c r="G3753" s="187"/>
      <c r="H3753" s="80" t="str">
        <f>IF(ISERROR(IF(ISERROR(VLOOKUP((LEFT(D3753,2)),'Fed. Agency Identifier Table'!A$2:C$63,3,FALSE)),(VLOOKUP((LEFT(D3753,1)),'Fed. Agency Identifier Table'!A$2:C$63,3,FALSE)),(VLOOKUP((LEFT(D3753,2)),'Fed. Agency Identifier Table'!A$2:C$63,3,FALSE)))),"",(IF(ISERROR(VLOOKUP((LEFT(D3753,2)),'Fed. Agency Identifier Table'!A$2:C$63,3,FALSE)),(VLOOKUP((LEFT(D3753,1)),'Fed. Agency Identifier Table'!A$2:C$63,3,FALSE)),(VLOOKUP((LEFT(D3753,2)),'Fed. Agency Identifier Table'!A$2:C$63,3,FALSE)))))</f>
        <v/>
      </c>
      <c r="I3753" s="150" t="str">
        <f>IF(ISNUMBER(SEARCH("*.unk*",D3753)),"Other Federal Awards",IF(ISERROR(VLOOKUP(D3753,'CFDA Program Titles Table'!A$2:C$2607,3,FALSE)),"",VLOOKUP(D3753,'CFDA Program Titles Table'!A$2:C$2607,3,FALSE)))</f>
        <v/>
      </c>
      <c r="J3753" s="70"/>
      <c r="K3753" s="70"/>
      <c r="L3753" s="2"/>
      <c r="M3753" s="10"/>
      <c r="N3753" s="10"/>
      <c r="S3753" s="106" t="str">
        <f>IFERROR(IF(J3753="Y", "Research And Development Programs Cluster:", VLOOKUP(D3753,'Cluster Info'!$A$2:$B$113,2,FALSE)), "Non Cluster:")</f>
        <v>Non Cluster:</v>
      </c>
      <c r="T3753" s="106">
        <f t="shared" si="290"/>
        <v>0</v>
      </c>
      <c r="U3753" s="106">
        <f t="shared" si="292"/>
        <v>0</v>
      </c>
      <c r="V3753" s="106">
        <f t="shared" si="293"/>
        <v>0</v>
      </c>
      <c r="W3753" s="119">
        <f t="shared" si="291"/>
        <v>0</v>
      </c>
      <c r="X3753" s="106">
        <f t="shared" si="294"/>
        <v>0</v>
      </c>
    </row>
    <row r="3754" spans="1:24" ht="14">
      <c r="A3754" s="198"/>
      <c r="D3754" s="1"/>
      <c r="E3754" s="1"/>
      <c r="F3754" s="187"/>
      <c r="G3754" s="187"/>
      <c r="H3754" s="80" t="str">
        <f>IF(ISERROR(IF(ISERROR(VLOOKUP((LEFT(D3754,2)),'Fed. Agency Identifier Table'!A$2:C$63,3,FALSE)),(VLOOKUP((LEFT(D3754,1)),'Fed. Agency Identifier Table'!A$2:C$63,3,FALSE)),(VLOOKUP((LEFT(D3754,2)),'Fed. Agency Identifier Table'!A$2:C$63,3,FALSE)))),"",(IF(ISERROR(VLOOKUP((LEFT(D3754,2)),'Fed. Agency Identifier Table'!A$2:C$63,3,FALSE)),(VLOOKUP((LEFT(D3754,1)),'Fed. Agency Identifier Table'!A$2:C$63,3,FALSE)),(VLOOKUP((LEFT(D3754,2)),'Fed. Agency Identifier Table'!A$2:C$63,3,FALSE)))))</f>
        <v/>
      </c>
      <c r="I3754" s="150" t="str">
        <f>IF(ISNUMBER(SEARCH("*.unk*",D3754)),"Other Federal Awards",IF(ISERROR(VLOOKUP(D3754,'CFDA Program Titles Table'!A$2:C$2607,3,FALSE)),"",VLOOKUP(D3754,'CFDA Program Titles Table'!A$2:C$2607,3,FALSE)))</f>
        <v/>
      </c>
      <c r="J3754" s="70"/>
      <c r="K3754" s="70"/>
      <c r="L3754" s="2"/>
      <c r="M3754" s="10"/>
      <c r="N3754" s="10"/>
      <c r="S3754" s="106" t="str">
        <f>IFERROR(IF(J3754="Y", "Research And Development Programs Cluster:", VLOOKUP(D3754,'Cluster Info'!$A$2:$B$113,2,FALSE)), "Non Cluster:")</f>
        <v>Non Cluster:</v>
      </c>
      <c r="T3754" s="106">
        <f t="shared" si="290"/>
        <v>0</v>
      </c>
      <c r="U3754" s="106">
        <f t="shared" si="292"/>
        <v>0</v>
      </c>
      <c r="V3754" s="106">
        <f t="shared" si="293"/>
        <v>0</v>
      </c>
      <c r="W3754" s="119">
        <f t="shared" si="291"/>
        <v>0</v>
      </c>
      <c r="X3754" s="106">
        <f t="shared" si="294"/>
        <v>0</v>
      </c>
    </row>
    <row r="3755" spans="1:24" ht="14">
      <c r="A3755" s="198"/>
      <c r="D3755" s="1"/>
      <c r="E3755" s="1"/>
      <c r="F3755" s="187"/>
      <c r="G3755" s="187"/>
      <c r="H3755" s="80" t="str">
        <f>IF(ISERROR(IF(ISERROR(VLOOKUP((LEFT(D3755,2)),'Fed. Agency Identifier Table'!A$2:C$63,3,FALSE)),(VLOOKUP((LEFT(D3755,1)),'Fed. Agency Identifier Table'!A$2:C$63,3,FALSE)),(VLOOKUP((LEFT(D3755,2)),'Fed. Agency Identifier Table'!A$2:C$63,3,FALSE)))),"",(IF(ISERROR(VLOOKUP((LEFT(D3755,2)),'Fed. Agency Identifier Table'!A$2:C$63,3,FALSE)),(VLOOKUP((LEFT(D3755,1)),'Fed. Agency Identifier Table'!A$2:C$63,3,FALSE)),(VLOOKUP((LEFT(D3755,2)),'Fed. Agency Identifier Table'!A$2:C$63,3,FALSE)))))</f>
        <v/>
      </c>
      <c r="I3755" s="150" t="str">
        <f>IF(ISNUMBER(SEARCH("*.unk*",D3755)),"Other Federal Awards",IF(ISERROR(VLOOKUP(D3755,'CFDA Program Titles Table'!A$2:C$2607,3,FALSE)),"",VLOOKUP(D3755,'CFDA Program Titles Table'!A$2:C$2607,3,FALSE)))</f>
        <v/>
      </c>
      <c r="J3755" s="70"/>
      <c r="K3755" s="70"/>
      <c r="L3755" s="2"/>
      <c r="M3755" s="10"/>
      <c r="N3755" s="10"/>
      <c r="S3755" s="106" t="str">
        <f>IFERROR(IF(J3755="Y", "Research And Development Programs Cluster:", VLOOKUP(D3755,'Cluster Info'!$A$2:$B$113,2,FALSE)), "Non Cluster:")</f>
        <v>Non Cluster:</v>
      </c>
      <c r="T3755" s="106">
        <f t="shared" si="290"/>
        <v>0</v>
      </c>
      <c r="U3755" s="106">
        <f t="shared" si="292"/>
        <v>0</v>
      </c>
      <c r="V3755" s="106">
        <f t="shared" si="293"/>
        <v>0</v>
      </c>
      <c r="W3755" s="119">
        <f t="shared" si="291"/>
        <v>0</v>
      </c>
      <c r="X3755" s="106">
        <f t="shared" si="294"/>
        <v>0</v>
      </c>
    </row>
    <row r="3756" spans="1:24" ht="14">
      <c r="A3756" s="198"/>
      <c r="D3756" s="1"/>
      <c r="E3756" s="1"/>
      <c r="F3756" s="187"/>
      <c r="G3756" s="187"/>
      <c r="H3756" s="80" t="str">
        <f>IF(ISERROR(IF(ISERROR(VLOOKUP((LEFT(D3756,2)),'Fed. Agency Identifier Table'!A$2:C$63,3,FALSE)),(VLOOKUP((LEFT(D3756,1)),'Fed. Agency Identifier Table'!A$2:C$63,3,FALSE)),(VLOOKUP((LEFT(D3756,2)),'Fed. Agency Identifier Table'!A$2:C$63,3,FALSE)))),"",(IF(ISERROR(VLOOKUP((LEFT(D3756,2)),'Fed. Agency Identifier Table'!A$2:C$63,3,FALSE)),(VLOOKUP((LEFT(D3756,1)),'Fed. Agency Identifier Table'!A$2:C$63,3,FALSE)),(VLOOKUP((LEFT(D3756,2)),'Fed. Agency Identifier Table'!A$2:C$63,3,FALSE)))))</f>
        <v/>
      </c>
      <c r="I3756" s="150" t="str">
        <f>IF(ISNUMBER(SEARCH("*.unk*",D3756)),"Other Federal Awards",IF(ISERROR(VLOOKUP(D3756,'CFDA Program Titles Table'!A$2:C$2607,3,FALSE)),"",VLOOKUP(D3756,'CFDA Program Titles Table'!A$2:C$2607,3,FALSE)))</f>
        <v/>
      </c>
      <c r="J3756" s="70"/>
      <c r="K3756" s="70"/>
      <c r="L3756" s="2"/>
      <c r="M3756" s="10"/>
      <c r="N3756" s="10"/>
      <c r="S3756" s="106" t="str">
        <f>IFERROR(IF(J3756="Y", "Research And Development Programs Cluster:", VLOOKUP(D3756,'Cluster Info'!$A$2:$B$113,2,FALSE)), "Non Cluster:")</f>
        <v>Non Cluster:</v>
      </c>
      <c r="T3756" s="106">
        <f t="shared" si="290"/>
        <v>0</v>
      </c>
      <c r="U3756" s="106">
        <f t="shared" si="292"/>
        <v>0</v>
      </c>
      <c r="V3756" s="106">
        <f t="shared" si="293"/>
        <v>0</v>
      </c>
      <c r="W3756" s="119">
        <f t="shared" si="291"/>
        <v>0</v>
      </c>
      <c r="X3756" s="106">
        <f t="shared" si="294"/>
        <v>0</v>
      </c>
    </row>
    <row r="3757" spans="1:24" ht="14">
      <c r="A3757" s="198"/>
      <c r="D3757" s="1"/>
      <c r="E3757" s="1"/>
      <c r="F3757" s="187"/>
      <c r="G3757" s="187"/>
      <c r="H3757" s="80" t="str">
        <f>IF(ISERROR(IF(ISERROR(VLOOKUP((LEFT(D3757,2)),'Fed. Agency Identifier Table'!A$2:C$63,3,FALSE)),(VLOOKUP((LEFT(D3757,1)),'Fed. Agency Identifier Table'!A$2:C$63,3,FALSE)),(VLOOKUP((LEFT(D3757,2)),'Fed. Agency Identifier Table'!A$2:C$63,3,FALSE)))),"",(IF(ISERROR(VLOOKUP((LEFT(D3757,2)),'Fed. Agency Identifier Table'!A$2:C$63,3,FALSE)),(VLOOKUP((LEFT(D3757,1)),'Fed. Agency Identifier Table'!A$2:C$63,3,FALSE)),(VLOOKUP((LEFT(D3757,2)),'Fed. Agency Identifier Table'!A$2:C$63,3,FALSE)))))</f>
        <v/>
      </c>
      <c r="I3757" s="150" t="str">
        <f>IF(ISNUMBER(SEARCH("*.unk*",D3757)),"Other Federal Awards",IF(ISERROR(VLOOKUP(D3757,'CFDA Program Titles Table'!A$2:C$2607,3,FALSE)),"",VLOOKUP(D3757,'CFDA Program Titles Table'!A$2:C$2607,3,FALSE)))</f>
        <v/>
      </c>
      <c r="J3757" s="70"/>
      <c r="K3757" s="70"/>
      <c r="L3757" s="2"/>
      <c r="M3757" s="10"/>
      <c r="N3757" s="10"/>
      <c r="S3757" s="106" t="str">
        <f>IFERROR(IF(J3757="Y", "Research And Development Programs Cluster:", VLOOKUP(D3757,'Cluster Info'!$A$2:$B$113,2,FALSE)), "Non Cluster:")</f>
        <v>Non Cluster:</v>
      </c>
      <c r="T3757" s="106">
        <f t="shared" si="290"/>
        <v>0</v>
      </c>
      <c r="U3757" s="106">
        <f t="shared" si="292"/>
        <v>0</v>
      </c>
      <c r="V3757" s="106">
        <f t="shared" si="293"/>
        <v>0</v>
      </c>
      <c r="W3757" s="119">
        <f t="shared" si="291"/>
        <v>0</v>
      </c>
      <c r="X3757" s="106">
        <f t="shared" si="294"/>
        <v>0</v>
      </c>
    </row>
    <row r="3758" spans="1:24" ht="14">
      <c r="A3758" s="198"/>
      <c r="D3758" s="1"/>
      <c r="E3758" s="1"/>
      <c r="F3758" s="187"/>
      <c r="G3758" s="187"/>
      <c r="H3758" s="80" t="str">
        <f>IF(ISERROR(IF(ISERROR(VLOOKUP((LEFT(D3758,2)),'Fed. Agency Identifier Table'!A$2:C$63,3,FALSE)),(VLOOKUP((LEFT(D3758,1)),'Fed. Agency Identifier Table'!A$2:C$63,3,FALSE)),(VLOOKUP((LEFT(D3758,2)),'Fed. Agency Identifier Table'!A$2:C$63,3,FALSE)))),"",(IF(ISERROR(VLOOKUP((LEFT(D3758,2)),'Fed. Agency Identifier Table'!A$2:C$63,3,FALSE)),(VLOOKUP((LEFT(D3758,1)),'Fed. Agency Identifier Table'!A$2:C$63,3,FALSE)),(VLOOKUP((LEFT(D3758,2)),'Fed. Agency Identifier Table'!A$2:C$63,3,FALSE)))))</f>
        <v/>
      </c>
      <c r="I3758" s="150" t="str">
        <f>IF(ISNUMBER(SEARCH("*.unk*",D3758)),"Other Federal Awards",IF(ISERROR(VLOOKUP(D3758,'CFDA Program Titles Table'!A$2:C$2607,3,FALSE)),"",VLOOKUP(D3758,'CFDA Program Titles Table'!A$2:C$2607,3,FALSE)))</f>
        <v/>
      </c>
      <c r="J3758" s="70"/>
      <c r="K3758" s="70"/>
      <c r="L3758" s="2"/>
      <c r="M3758" s="10"/>
      <c r="N3758" s="10"/>
      <c r="S3758" s="106" t="str">
        <f>IFERROR(IF(J3758="Y", "Research And Development Programs Cluster:", VLOOKUP(D3758,'Cluster Info'!$A$2:$B$113,2,FALSE)), "Non Cluster:")</f>
        <v>Non Cluster:</v>
      </c>
      <c r="T3758" s="106">
        <f t="shared" si="290"/>
        <v>0</v>
      </c>
      <c r="U3758" s="106">
        <f t="shared" si="292"/>
        <v>0</v>
      </c>
      <c r="V3758" s="106">
        <f t="shared" si="293"/>
        <v>0</v>
      </c>
      <c r="W3758" s="119">
        <f t="shared" si="291"/>
        <v>0</v>
      </c>
      <c r="X3758" s="106">
        <f t="shared" si="294"/>
        <v>0</v>
      </c>
    </row>
    <row r="3759" spans="1:24" ht="14">
      <c r="A3759" s="198"/>
      <c r="D3759" s="1"/>
      <c r="E3759" s="1"/>
      <c r="F3759" s="187"/>
      <c r="G3759" s="187"/>
      <c r="H3759" s="80" t="str">
        <f>IF(ISERROR(IF(ISERROR(VLOOKUP((LEFT(D3759,2)),'Fed. Agency Identifier Table'!A$2:C$63,3,FALSE)),(VLOOKUP((LEFT(D3759,1)),'Fed. Agency Identifier Table'!A$2:C$63,3,FALSE)),(VLOOKUP((LEFT(D3759,2)),'Fed. Agency Identifier Table'!A$2:C$63,3,FALSE)))),"",(IF(ISERROR(VLOOKUP((LEFT(D3759,2)),'Fed. Agency Identifier Table'!A$2:C$63,3,FALSE)),(VLOOKUP((LEFT(D3759,1)),'Fed. Agency Identifier Table'!A$2:C$63,3,FALSE)),(VLOOKUP((LEFT(D3759,2)),'Fed. Agency Identifier Table'!A$2:C$63,3,FALSE)))))</f>
        <v/>
      </c>
      <c r="I3759" s="150" t="str">
        <f>IF(ISNUMBER(SEARCH("*.unk*",D3759)),"Other Federal Awards",IF(ISERROR(VLOOKUP(D3759,'CFDA Program Titles Table'!A$2:C$2607,3,FALSE)),"",VLOOKUP(D3759,'CFDA Program Titles Table'!A$2:C$2607,3,FALSE)))</f>
        <v/>
      </c>
      <c r="J3759" s="70"/>
      <c r="K3759" s="70"/>
      <c r="L3759" s="2"/>
      <c r="M3759" s="10"/>
      <c r="N3759" s="10"/>
      <c r="S3759" s="106" t="str">
        <f>IFERROR(IF(J3759="Y", "Research And Development Programs Cluster:", VLOOKUP(D3759,'Cluster Info'!$A$2:$B$113,2,FALSE)), "Non Cluster:")</f>
        <v>Non Cluster:</v>
      </c>
      <c r="T3759" s="106">
        <f t="shared" si="290"/>
        <v>0</v>
      </c>
      <c r="U3759" s="106">
        <f t="shared" si="292"/>
        <v>0</v>
      </c>
      <c r="V3759" s="106">
        <f t="shared" si="293"/>
        <v>0</v>
      </c>
      <c r="W3759" s="119">
        <f t="shared" si="291"/>
        <v>0</v>
      </c>
      <c r="X3759" s="106">
        <f t="shared" si="294"/>
        <v>0</v>
      </c>
    </row>
    <row r="3760" spans="1:24" ht="14">
      <c r="A3760" s="198"/>
      <c r="D3760" s="1"/>
      <c r="E3760" s="1"/>
      <c r="F3760" s="187"/>
      <c r="G3760" s="187"/>
      <c r="H3760" s="80" t="str">
        <f>IF(ISERROR(IF(ISERROR(VLOOKUP((LEFT(D3760,2)),'Fed. Agency Identifier Table'!A$2:C$63,3,FALSE)),(VLOOKUP((LEFT(D3760,1)),'Fed. Agency Identifier Table'!A$2:C$63,3,FALSE)),(VLOOKUP((LEFT(D3760,2)),'Fed. Agency Identifier Table'!A$2:C$63,3,FALSE)))),"",(IF(ISERROR(VLOOKUP((LEFT(D3760,2)),'Fed. Agency Identifier Table'!A$2:C$63,3,FALSE)),(VLOOKUP((LEFT(D3760,1)),'Fed. Agency Identifier Table'!A$2:C$63,3,FALSE)),(VLOOKUP((LEFT(D3760,2)),'Fed. Agency Identifier Table'!A$2:C$63,3,FALSE)))))</f>
        <v/>
      </c>
      <c r="I3760" s="150" t="str">
        <f>IF(ISNUMBER(SEARCH("*.unk*",D3760)),"Other Federal Awards",IF(ISERROR(VLOOKUP(D3760,'CFDA Program Titles Table'!A$2:C$2607,3,FALSE)),"",VLOOKUP(D3760,'CFDA Program Titles Table'!A$2:C$2607,3,FALSE)))</f>
        <v/>
      </c>
      <c r="J3760" s="70"/>
      <c r="K3760" s="70"/>
      <c r="L3760" s="2"/>
      <c r="M3760" s="10"/>
      <c r="N3760" s="10"/>
      <c r="S3760" s="106" t="str">
        <f>IFERROR(IF(J3760="Y", "Research And Development Programs Cluster:", VLOOKUP(D3760,'Cluster Info'!$A$2:$B$113,2,FALSE)), "Non Cluster:")</f>
        <v>Non Cluster:</v>
      </c>
      <c r="T3760" s="106">
        <f t="shared" si="290"/>
        <v>0</v>
      </c>
      <c r="U3760" s="106">
        <f t="shared" si="292"/>
        <v>0</v>
      </c>
      <c r="V3760" s="106">
        <f t="shared" si="293"/>
        <v>0</v>
      </c>
      <c r="W3760" s="119">
        <f t="shared" si="291"/>
        <v>0</v>
      </c>
      <c r="X3760" s="106">
        <f t="shared" si="294"/>
        <v>0</v>
      </c>
    </row>
    <row r="3761" spans="1:24" ht="14">
      <c r="A3761" s="198"/>
      <c r="D3761" s="1"/>
      <c r="E3761" s="1"/>
      <c r="F3761" s="187"/>
      <c r="G3761" s="187"/>
      <c r="H3761" s="80" t="str">
        <f>IF(ISERROR(IF(ISERROR(VLOOKUP((LEFT(D3761,2)),'Fed. Agency Identifier Table'!A$2:C$63,3,FALSE)),(VLOOKUP((LEFT(D3761,1)),'Fed. Agency Identifier Table'!A$2:C$63,3,FALSE)),(VLOOKUP((LEFT(D3761,2)),'Fed. Agency Identifier Table'!A$2:C$63,3,FALSE)))),"",(IF(ISERROR(VLOOKUP((LEFT(D3761,2)),'Fed. Agency Identifier Table'!A$2:C$63,3,FALSE)),(VLOOKUP((LEFT(D3761,1)),'Fed. Agency Identifier Table'!A$2:C$63,3,FALSE)),(VLOOKUP((LEFT(D3761,2)),'Fed. Agency Identifier Table'!A$2:C$63,3,FALSE)))))</f>
        <v/>
      </c>
      <c r="I3761" s="150" t="str">
        <f>IF(ISNUMBER(SEARCH("*.unk*",D3761)),"Other Federal Awards",IF(ISERROR(VLOOKUP(D3761,'CFDA Program Titles Table'!A$2:C$2607,3,FALSE)),"",VLOOKUP(D3761,'CFDA Program Titles Table'!A$2:C$2607,3,FALSE)))</f>
        <v/>
      </c>
      <c r="J3761" s="70"/>
      <c r="K3761" s="70"/>
      <c r="L3761" s="2"/>
      <c r="M3761" s="10"/>
      <c r="N3761" s="10"/>
      <c r="S3761" s="106" t="str">
        <f>IFERROR(IF(J3761="Y", "Research And Development Programs Cluster:", VLOOKUP(D3761,'Cluster Info'!$A$2:$B$113,2,FALSE)), "Non Cluster:")</f>
        <v>Non Cluster:</v>
      </c>
      <c r="T3761" s="106">
        <f t="shared" si="290"/>
        <v>0</v>
      </c>
      <c r="U3761" s="106">
        <f t="shared" si="292"/>
        <v>0</v>
      </c>
      <c r="V3761" s="106">
        <f t="shared" si="293"/>
        <v>0</v>
      </c>
      <c r="W3761" s="119">
        <f t="shared" si="291"/>
        <v>0</v>
      </c>
      <c r="X3761" s="106">
        <f t="shared" si="294"/>
        <v>0</v>
      </c>
    </row>
    <row r="3762" spans="1:24" ht="14">
      <c r="A3762" s="198"/>
      <c r="D3762" s="1"/>
      <c r="E3762" s="1"/>
      <c r="F3762" s="187"/>
      <c r="G3762" s="187"/>
      <c r="H3762" s="80" t="str">
        <f>IF(ISERROR(IF(ISERROR(VLOOKUP((LEFT(D3762,2)),'Fed. Agency Identifier Table'!A$2:C$63,3,FALSE)),(VLOOKUP((LEFT(D3762,1)),'Fed. Agency Identifier Table'!A$2:C$63,3,FALSE)),(VLOOKUP((LEFT(D3762,2)),'Fed. Agency Identifier Table'!A$2:C$63,3,FALSE)))),"",(IF(ISERROR(VLOOKUP((LEFT(D3762,2)),'Fed. Agency Identifier Table'!A$2:C$63,3,FALSE)),(VLOOKUP((LEFT(D3762,1)),'Fed. Agency Identifier Table'!A$2:C$63,3,FALSE)),(VLOOKUP((LEFT(D3762,2)),'Fed. Agency Identifier Table'!A$2:C$63,3,FALSE)))))</f>
        <v/>
      </c>
      <c r="I3762" s="150" t="str">
        <f>IF(ISNUMBER(SEARCH("*.unk*",D3762)),"Other Federal Awards",IF(ISERROR(VLOOKUP(D3762,'CFDA Program Titles Table'!A$2:C$2607,3,FALSE)),"",VLOOKUP(D3762,'CFDA Program Titles Table'!A$2:C$2607,3,FALSE)))</f>
        <v/>
      </c>
      <c r="J3762" s="70"/>
      <c r="K3762" s="70"/>
      <c r="L3762" s="2"/>
      <c r="M3762" s="10"/>
      <c r="N3762" s="10"/>
      <c r="S3762" s="106" t="str">
        <f>IFERROR(IF(J3762="Y", "Research And Development Programs Cluster:", VLOOKUP(D3762,'Cluster Info'!$A$2:$B$113,2,FALSE)), "Non Cluster:")</f>
        <v>Non Cluster:</v>
      </c>
      <c r="T3762" s="106">
        <f t="shared" si="290"/>
        <v>0</v>
      </c>
      <c r="U3762" s="106">
        <f t="shared" si="292"/>
        <v>0</v>
      </c>
      <c r="V3762" s="106">
        <f t="shared" si="293"/>
        <v>0</v>
      </c>
      <c r="W3762" s="119">
        <f t="shared" si="291"/>
        <v>0</v>
      </c>
      <c r="X3762" s="106">
        <f t="shared" si="294"/>
        <v>0</v>
      </c>
    </row>
    <row r="3763" spans="1:24" ht="14">
      <c r="A3763" s="198"/>
      <c r="D3763" s="1"/>
      <c r="E3763" s="1"/>
      <c r="F3763" s="187"/>
      <c r="G3763" s="187"/>
      <c r="H3763" s="80" t="str">
        <f>IF(ISERROR(IF(ISERROR(VLOOKUP((LEFT(D3763,2)),'Fed. Agency Identifier Table'!A$2:C$63,3,FALSE)),(VLOOKUP((LEFT(D3763,1)),'Fed. Agency Identifier Table'!A$2:C$63,3,FALSE)),(VLOOKUP((LEFT(D3763,2)),'Fed. Agency Identifier Table'!A$2:C$63,3,FALSE)))),"",(IF(ISERROR(VLOOKUP((LEFT(D3763,2)),'Fed. Agency Identifier Table'!A$2:C$63,3,FALSE)),(VLOOKUP((LEFT(D3763,1)),'Fed. Agency Identifier Table'!A$2:C$63,3,FALSE)),(VLOOKUP((LEFT(D3763,2)),'Fed. Agency Identifier Table'!A$2:C$63,3,FALSE)))))</f>
        <v/>
      </c>
      <c r="I3763" s="150" t="str">
        <f>IF(ISNUMBER(SEARCH("*.unk*",D3763)),"Other Federal Awards",IF(ISERROR(VLOOKUP(D3763,'CFDA Program Titles Table'!A$2:C$2607,3,FALSE)),"",VLOOKUP(D3763,'CFDA Program Titles Table'!A$2:C$2607,3,FALSE)))</f>
        <v/>
      </c>
      <c r="J3763" s="70"/>
      <c r="K3763" s="70"/>
      <c r="L3763" s="2"/>
      <c r="M3763" s="10"/>
      <c r="N3763" s="10"/>
      <c r="S3763" s="106" t="str">
        <f>IFERROR(IF(J3763="Y", "Research And Development Programs Cluster:", VLOOKUP(D3763,'Cluster Info'!$A$2:$B$113,2,FALSE)), "Non Cluster:")</f>
        <v>Non Cluster:</v>
      </c>
      <c r="T3763" s="106">
        <f t="shared" si="290"/>
        <v>0</v>
      </c>
      <c r="U3763" s="106">
        <f t="shared" si="292"/>
        <v>0</v>
      </c>
      <c r="V3763" s="106">
        <f t="shared" si="293"/>
        <v>0</v>
      </c>
      <c r="W3763" s="119">
        <f t="shared" si="291"/>
        <v>0</v>
      </c>
      <c r="X3763" s="106">
        <f t="shared" si="294"/>
        <v>0</v>
      </c>
    </row>
    <row r="3764" spans="1:24" ht="14">
      <c r="A3764" s="198"/>
      <c r="D3764" s="1"/>
      <c r="E3764" s="1"/>
      <c r="F3764" s="187"/>
      <c r="G3764" s="187"/>
      <c r="H3764" s="80" t="str">
        <f>IF(ISERROR(IF(ISERROR(VLOOKUP((LEFT(D3764,2)),'Fed. Agency Identifier Table'!A$2:C$63,3,FALSE)),(VLOOKUP((LEFT(D3764,1)),'Fed. Agency Identifier Table'!A$2:C$63,3,FALSE)),(VLOOKUP((LEFT(D3764,2)),'Fed. Agency Identifier Table'!A$2:C$63,3,FALSE)))),"",(IF(ISERROR(VLOOKUP((LEFT(D3764,2)),'Fed. Agency Identifier Table'!A$2:C$63,3,FALSE)),(VLOOKUP((LEFT(D3764,1)),'Fed. Agency Identifier Table'!A$2:C$63,3,FALSE)),(VLOOKUP((LEFT(D3764,2)),'Fed. Agency Identifier Table'!A$2:C$63,3,FALSE)))))</f>
        <v/>
      </c>
      <c r="I3764" s="150" t="str">
        <f>IF(ISNUMBER(SEARCH("*.unk*",D3764)),"Other Federal Awards",IF(ISERROR(VLOOKUP(D3764,'CFDA Program Titles Table'!A$2:C$2607,3,FALSE)),"",VLOOKUP(D3764,'CFDA Program Titles Table'!A$2:C$2607,3,FALSE)))</f>
        <v/>
      </c>
      <c r="J3764" s="70"/>
      <c r="K3764" s="70"/>
      <c r="L3764" s="2"/>
      <c r="M3764" s="10"/>
      <c r="N3764" s="10"/>
      <c r="S3764" s="106" t="str">
        <f>IFERROR(IF(J3764="Y", "Research And Development Programs Cluster:", VLOOKUP(D3764,'Cluster Info'!$A$2:$B$113,2,FALSE)), "Non Cluster:")</f>
        <v>Non Cluster:</v>
      </c>
      <c r="T3764" s="106">
        <f t="shared" si="290"/>
        <v>0</v>
      </c>
      <c r="U3764" s="106">
        <f t="shared" si="292"/>
        <v>0</v>
      </c>
      <c r="V3764" s="106">
        <f t="shared" si="293"/>
        <v>0</v>
      </c>
      <c r="W3764" s="119">
        <f t="shared" si="291"/>
        <v>0</v>
      </c>
      <c r="X3764" s="106">
        <f t="shared" si="294"/>
        <v>0</v>
      </c>
    </row>
    <row r="3765" spans="1:24" ht="14">
      <c r="A3765" s="198"/>
      <c r="D3765" s="1"/>
      <c r="E3765" s="1"/>
      <c r="F3765" s="187"/>
      <c r="G3765" s="187"/>
      <c r="H3765" s="80" t="str">
        <f>IF(ISERROR(IF(ISERROR(VLOOKUP((LEFT(D3765,2)),'Fed. Agency Identifier Table'!A$2:C$63,3,FALSE)),(VLOOKUP((LEFT(D3765,1)),'Fed. Agency Identifier Table'!A$2:C$63,3,FALSE)),(VLOOKUP((LEFT(D3765,2)),'Fed. Agency Identifier Table'!A$2:C$63,3,FALSE)))),"",(IF(ISERROR(VLOOKUP((LEFT(D3765,2)),'Fed. Agency Identifier Table'!A$2:C$63,3,FALSE)),(VLOOKUP((LEFT(D3765,1)),'Fed. Agency Identifier Table'!A$2:C$63,3,FALSE)),(VLOOKUP((LEFT(D3765,2)),'Fed. Agency Identifier Table'!A$2:C$63,3,FALSE)))))</f>
        <v/>
      </c>
      <c r="I3765" s="150" t="str">
        <f>IF(ISNUMBER(SEARCH("*.unk*",D3765)),"Other Federal Awards",IF(ISERROR(VLOOKUP(D3765,'CFDA Program Titles Table'!A$2:C$2607,3,FALSE)),"",VLOOKUP(D3765,'CFDA Program Titles Table'!A$2:C$2607,3,FALSE)))</f>
        <v/>
      </c>
      <c r="J3765" s="70"/>
      <c r="K3765" s="70"/>
      <c r="L3765" s="2"/>
      <c r="M3765" s="10"/>
      <c r="N3765" s="10"/>
      <c r="S3765" s="106" t="str">
        <f>IFERROR(IF(J3765="Y", "Research And Development Programs Cluster:", VLOOKUP(D3765,'Cluster Info'!$A$2:$B$113,2,FALSE)), "Non Cluster:")</f>
        <v>Non Cluster:</v>
      </c>
      <c r="T3765" s="106">
        <f t="shared" si="290"/>
        <v>0</v>
      </c>
      <c r="U3765" s="106">
        <f t="shared" si="292"/>
        <v>0</v>
      </c>
      <c r="V3765" s="106">
        <f t="shared" si="293"/>
        <v>0</v>
      </c>
      <c r="W3765" s="119">
        <f t="shared" si="291"/>
        <v>0</v>
      </c>
      <c r="X3765" s="106">
        <f t="shared" si="294"/>
        <v>0</v>
      </c>
    </row>
    <row r="3766" spans="1:24" ht="14">
      <c r="A3766" s="198"/>
      <c r="D3766" s="1"/>
      <c r="E3766" s="1"/>
      <c r="F3766" s="187"/>
      <c r="G3766" s="187"/>
      <c r="H3766" s="80" t="str">
        <f>IF(ISERROR(IF(ISERROR(VLOOKUP((LEFT(D3766,2)),'Fed. Agency Identifier Table'!A$2:C$63,3,FALSE)),(VLOOKUP((LEFT(D3766,1)),'Fed. Agency Identifier Table'!A$2:C$63,3,FALSE)),(VLOOKUP((LEFT(D3766,2)),'Fed. Agency Identifier Table'!A$2:C$63,3,FALSE)))),"",(IF(ISERROR(VLOOKUP((LEFT(D3766,2)),'Fed. Agency Identifier Table'!A$2:C$63,3,FALSE)),(VLOOKUP((LEFT(D3766,1)),'Fed. Agency Identifier Table'!A$2:C$63,3,FALSE)),(VLOOKUP((LEFT(D3766,2)),'Fed. Agency Identifier Table'!A$2:C$63,3,FALSE)))))</f>
        <v/>
      </c>
      <c r="I3766" s="150" t="str">
        <f>IF(ISNUMBER(SEARCH("*.unk*",D3766)),"Other Federal Awards",IF(ISERROR(VLOOKUP(D3766,'CFDA Program Titles Table'!A$2:C$2607,3,FALSE)),"",VLOOKUP(D3766,'CFDA Program Titles Table'!A$2:C$2607,3,FALSE)))</f>
        <v/>
      </c>
      <c r="J3766" s="70"/>
      <c r="K3766" s="70"/>
      <c r="L3766" s="2"/>
      <c r="M3766" s="10"/>
      <c r="N3766" s="10"/>
      <c r="S3766" s="106" t="str">
        <f>IFERROR(IF(J3766="Y", "Research And Development Programs Cluster:", VLOOKUP(D3766,'Cluster Info'!$A$2:$B$113,2,FALSE)), "Non Cluster:")</f>
        <v>Non Cluster:</v>
      </c>
      <c r="T3766" s="106">
        <f t="shared" si="290"/>
        <v>0</v>
      </c>
      <c r="U3766" s="106">
        <f t="shared" si="292"/>
        <v>0</v>
      </c>
      <c r="V3766" s="106">
        <f t="shared" si="293"/>
        <v>0</v>
      </c>
      <c r="W3766" s="119">
        <f t="shared" si="291"/>
        <v>0</v>
      </c>
      <c r="X3766" s="106">
        <f t="shared" si="294"/>
        <v>0</v>
      </c>
    </row>
    <row r="3767" spans="1:24" ht="14">
      <c r="A3767" s="198"/>
      <c r="D3767" s="1"/>
      <c r="E3767" s="1"/>
      <c r="F3767" s="187"/>
      <c r="G3767" s="187"/>
      <c r="H3767" s="80" t="str">
        <f>IF(ISERROR(IF(ISERROR(VLOOKUP((LEFT(D3767,2)),'Fed. Agency Identifier Table'!A$2:C$63,3,FALSE)),(VLOOKUP((LEFT(D3767,1)),'Fed. Agency Identifier Table'!A$2:C$63,3,FALSE)),(VLOOKUP((LEFT(D3767,2)),'Fed. Agency Identifier Table'!A$2:C$63,3,FALSE)))),"",(IF(ISERROR(VLOOKUP((LEFT(D3767,2)),'Fed. Agency Identifier Table'!A$2:C$63,3,FALSE)),(VLOOKUP((LEFT(D3767,1)),'Fed. Agency Identifier Table'!A$2:C$63,3,FALSE)),(VLOOKUP((LEFT(D3767,2)),'Fed. Agency Identifier Table'!A$2:C$63,3,FALSE)))))</f>
        <v/>
      </c>
      <c r="I3767" s="150" t="str">
        <f>IF(ISNUMBER(SEARCH("*.unk*",D3767)),"Other Federal Awards",IF(ISERROR(VLOOKUP(D3767,'CFDA Program Titles Table'!A$2:C$2607,3,FALSE)),"",VLOOKUP(D3767,'CFDA Program Titles Table'!A$2:C$2607,3,FALSE)))</f>
        <v/>
      </c>
      <c r="J3767" s="70"/>
      <c r="K3767" s="70"/>
      <c r="L3767" s="2"/>
      <c r="M3767" s="10"/>
      <c r="N3767" s="10"/>
      <c r="S3767" s="106" t="str">
        <f>IFERROR(IF(J3767="Y", "Research And Development Programs Cluster:", VLOOKUP(D3767,'Cluster Info'!$A$2:$B$113,2,FALSE)), "Non Cluster:")</f>
        <v>Non Cluster:</v>
      </c>
      <c r="T3767" s="106">
        <f t="shared" si="290"/>
        <v>0</v>
      </c>
      <c r="U3767" s="106">
        <f t="shared" si="292"/>
        <v>0</v>
      </c>
      <c r="V3767" s="106">
        <f t="shared" si="293"/>
        <v>0</v>
      </c>
      <c r="W3767" s="119">
        <f t="shared" si="291"/>
        <v>0</v>
      </c>
      <c r="X3767" s="106">
        <f t="shared" si="294"/>
        <v>0</v>
      </c>
    </row>
    <row r="3768" spans="1:24" ht="14">
      <c r="A3768" s="198"/>
      <c r="D3768" s="1"/>
      <c r="E3768" s="1"/>
      <c r="F3768" s="187"/>
      <c r="G3768" s="187"/>
      <c r="H3768" s="80" t="str">
        <f>IF(ISERROR(IF(ISERROR(VLOOKUP((LEFT(D3768,2)),'Fed. Agency Identifier Table'!A$2:C$63,3,FALSE)),(VLOOKUP((LEFT(D3768,1)),'Fed. Agency Identifier Table'!A$2:C$63,3,FALSE)),(VLOOKUP((LEFT(D3768,2)),'Fed. Agency Identifier Table'!A$2:C$63,3,FALSE)))),"",(IF(ISERROR(VLOOKUP((LEFT(D3768,2)),'Fed. Agency Identifier Table'!A$2:C$63,3,FALSE)),(VLOOKUP((LEFT(D3768,1)),'Fed. Agency Identifier Table'!A$2:C$63,3,FALSE)),(VLOOKUP((LEFT(D3768,2)),'Fed. Agency Identifier Table'!A$2:C$63,3,FALSE)))))</f>
        <v/>
      </c>
      <c r="I3768" s="150" t="str">
        <f>IF(ISNUMBER(SEARCH("*.unk*",D3768)),"Other Federal Awards",IF(ISERROR(VLOOKUP(D3768,'CFDA Program Titles Table'!A$2:C$2607,3,FALSE)),"",VLOOKUP(D3768,'CFDA Program Titles Table'!A$2:C$2607,3,FALSE)))</f>
        <v/>
      </c>
      <c r="J3768" s="70"/>
      <c r="K3768" s="70"/>
      <c r="L3768" s="2"/>
      <c r="M3768" s="10"/>
      <c r="N3768" s="10"/>
      <c r="S3768" s="106" t="str">
        <f>IFERROR(IF(J3768="Y", "Research And Development Programs Cluster:", VLOOKUP(D3768,'Cluster Info'!$A$2:$B$113,2,FALSE)), "Non Cluster:")</f>
        <v>Non Cluster:</v>
      </c>
      <c r="T3768" s="106">
        <f t="shared" si="290"/>
        <v>0</v>
      </c>
      <c r="U3768" s="106">
        <f t="shared" si="292"/>
        <v>0</v>
      </c>
      <c r="V3768" s="106">
        <f t="shared" si="293"/>
        <v>0</v>
      </c>
      <c r="W3768" s="119">
        <f t="shared" si="291"/>
        <v>0</v>
      </c>
      <c r="X3768" s="106">
        <f t="shared" si="294"/>
        <v>0</v>
      </c>
    </row>
    <row r="3769" spans="1:24" ht="14">
      <c r="A3769" s="198"/>
      <c r="D3769" s="1"/>
      <c r="E3769" s="1"/>
      <c r="F3769" s="187"/>
      <c r="G3769" s="187"/>
      <c r="H3769" s="80" t="str">
        <f>IF(ISERROR(IF(ISERROR(VLOOKUP((LEFT(D3769,2)),'Fed. Agency Identifier Table'!A$2:C$63,3,FALSE)),(VLOOKUP((LEFT(D3769,1)),'Fed. Agency Identifier Table'!A$2:C$63,3,FALSE)),(VLOOKUP((LEFT(D3769,2)),'Fed. Agency Identifier Table'!A$2:C$63,3,FALSE)))),"",(IF(ISERROR(VLOOKUP((LEFT(D3769,2)),'Fed. Agency Identifier Table'!A$2:C$63,3,FALSE)),(VLOOKUP((LEFT(D3769,1)),'Fed. Agency Identifier Table'!A$2:C$63,3,FALSE)),(VLOOKUP((LEFT(D3769,2)),'Fed. Agency Identifier Table'!A$2:C$63,3,FALSE)))))</f>
        <v/>
      </c>
      <c r="I3769" s="150" t="str">
        <f>IF(ISNUMBER(SEARCH("*.unk*",D3769)),"Other Federal Awards",IF(ISERROR(VLOOKUP(D3769,'CFDA Program Titles Table'!A$2:C$2607,3,FALSE)),"",VLOOKUP(D3769,'CFDA Program Titles Table'!A$2:C$2607,3,FALSE)))</f>
        <v/>
      </c>
      <c r="J3769" s="70"/>
      <c r="K3769" s="70"/>
      <c r="L3769" s="2"/>
      <c r="M3769" s="10"/>
      <c r="N3769" s="10"/>
      <c r="S3769" s="106" t="str">
        <f>IFERROR(IF(J3769="Y", "Research And Development Programs Cluster:", VLOOKUP(D3769,'Cluster Info'!$A$2:$B$113,2,FALSE)), "Non Cluster:")</f>
        <v>Non Cluster:</v>
      </c>
      <c r="T3769" s="106">
        <f t="shared" si="290"/>
        <v>0</v>
      </c>
      <c r="U3769" s="106">
        <f t="shared" si="292"/>
        <v>0</v>
      </c>
      <c r="V3769" s="106">
        <f t="shared" si="293"/>
        <v>0</v>
      </c>
      <c r="W3769" s="119">
        <f t="shared" si="291"/>
        <v>0</v>
      </c>
      <c r="X3769" s="106">
        <f t="shared" si="294"/>
        <v>0</v>
      </c>
    </row>
    <row r="3770" spans="1:24" ht="14">
      <c r="A3770" s="198"/>
      <c r="D3770" s="1"/>
      <c r="E3770" s="1"/>
      <c r="F3770" s="187"/>
      <c r="G3770" s="187"/>
      <c r="H3770" s="80" t="str">
        <f>IF(ISERROR(IF(ISERROR(VLOOKUP((LEFT(D3770,2)),'Fed. Agency Identifier Table'!A$2:C$63,3,FALSE)),(VLOOKUP((LEFT(D3770,1)),'Fed. Agency Identifier Table'!A$2:C$63,3,FALSE)),(VLOOKUP((LEFT(D3770,2)),'Fed. Agency Identifier Table'!A$2:C$63,3,FALSE)))),"",(IF(ISERROR(VLOOKUP((LEFT(D3770,2)),'Fed. Agency Identifier Table'!A$2:C$63,3,FALSE)),(VLOOKUP((LEFT(D3770,1)),'Fed. Agency Identifier Table'!A$2:C$63,3,FALSE)),(VLOOKUP((LEFT(D3770,2)),'Fed. Agency Identifier Table'!A$2:C$63,3,FALSE)))))</f>
        <v/>
      </c>
      <c r="I3770" s="150" t="str">
        <f>IF(ISNUMBER(SEARCH("*.unk*",D3770)),"Other Federal Awards",IF(ISERROR(VLOOKUP(D3770,'CFDA Program Titles Table'!A$2:C$2607,3,FALSE)),"",VLOOKUP(D3770,'CFDA Program Titles Table'!A$2:C$2607,3,FALSE)))</f>
        <v/>
      </c>
      <c r="J3770" s="70"/>
      <c r="K3770" s="70"/>
      <c r="L3770" s="2"/>
      <c r="M3770" s="10"/>
      <c r="N3770" s="10"/>
      <c r="S3770" s="106" t="str">
        <f>IFERROR(IF(J3770="Y", "Research And Development Programs Cluster:", VLOOKUP(D3770,'Cluster Info'!$A$2:$B$113,2,FALSE)), "Non Cluster:")</f>
        <v>Non Cluster:</v>
      </c>
      <c r="T3770" s="106">
        <f t="shared" si="290"/>
        <v>0</v>
      </c>
      <c r="U3770" s="106">
        <f t="shared" si="292"/>
        <v>0</v>
      </c>
      <c r="V3770" s="106">
        <f t="shared" si="293"/>
        <v>0</v>
      </c>
      <c r="W3770" s="119">
        <f t="shared" si="291"/>
        <v>0</v>
      </c>
      <c r="X3770" s="106">
        <f t="shared" si="294"/>
        <v>0</v>
      </c>
    </row>
    <row r="3771" spans="1:24" ht="14">
      <c r="A3771" s="198"/>
      <c r="D3771" s="1"/>
      <c r="E3771" s="1"/>
      <c r="F3771" s="187"/>
      <c r="G3771" s="187"/>
      <c r="H3771" s="80" t="str">
        <f>IF(ISERROR(IF(ISERROR(VLOOKUP((LEFT(D3771,2)),'Fed. Agency Identifier Table'!A$2:C$63,3,FALSE)),(VLOOKUP((LEFT(D3771,1)),'Fed. Agency Identifier Table'!A$2:C$63,3,FALSE)),(VLOOKUP((LEFT(D3771,2)),'Fed. Agency Identifier Table'!A$2:C$63,3,FALSE)))),"",(IF(ISERROR(VLOOKUP((LEFT(D3771,2)),'Fed. Agency Identifier Table'!A$2:C$63,3,FALSE)),(VLOOKUP((LEFT(D3771,1)),'Fed. Agency Identifier Table'!A$2:C$63,3,FALSE)),(VLOOKUP((LEFT(D3771,2)),'Fed. Agency Identifier Table'!A$2:C$63,3,FALSE)))))</f>
        <v/>
      </c>
      <c r="I3771" s="150" t="str">
        <f>IF(ISNUMBER(SEARCH("*.unk*",D3771)),"Other Federal Awards",IF(ISERROR(VLOOKUP(D3771,'CFDA Program Titles Table'!A$2:C$2607,3,FALSE)),"",VLOOKUP(D3771,'CFDA Program Titles Table'!A$2:C$2607,3,FALSE)))</f>
        <v/>
      </c>
      <c r="J3771" s="70"/>
      <c r="K3771" s="70"/>
      <c r="L3771" s="2"/>
      <c r="M3771" s="10"/>
      <c r="N3771" s="10"/>
      <c r="S3771" s="106" t="str">
        <f>IFERROR(IF(J3771="Y", "Research And Development Programs Cluster:", VLOOKUP(D3771,'Cluster Info'!$A$2:$B$113,2,FALSE)), "Non Cluster:")</f>
        <v>Non Cluster:</v>
      </c>
      <c r="T3771" s="106">
        <f t="shared" si="290"/>
        <v>0</v>
      </c>
      <c r="U3771" s="106">
        <f t="shared" si="292"/>
        <v>0</v>
      </c>
      <c r="V3771" s="106">
        <f t="shared" si="293"/>
        <v>0</v>
      </c>
      <c r="W3771" s="119">
        <f t="shared" si="291"/>
        <v>0</v>
      </c>
      <c r="X3771" s="106">
        <f t="shared" si="294"/>
        <v>0</v>
      </c>
    </row>
    <row r="3772" spans="1:24" ht="14">
      <c r="A3772" s="198"/>
      <c r="D3772" s="1"/>
      <c r="E3772" s="1"/>
      <c r="F3772" s="187"/>
      <c r="G3772" s="187"/>
      <c r="H3772" s="80" t="str">
        <f>IF(ISERROR(IF(ISERROR(VLOOKUP((LEFT(D3772,2)),'Fed. Agency Identifier Table'!A$2:C$63,3,FALSE)),(VLOOKUP((LEFT(D3772,1)),'Fed. Agency Identifier Table'!A$2:C$63,3,FALSE)),(VLOOKUP((LEFT(D3772,2)),'Fed. Agency Identifier Table'!A$2:C$63,3,FALSE)))),"",(IF(ISERROR(VLOOKUP((LEFT(D3772,2)),'Fed. Agency Identifier Table'!A$2:C$63,3,FALSE)),(VLOOKUP((LEFT(D3772,1)),'Fed. Agency Identifier Table'!A$2:C$63,3,FALSE)),(VLOOKUP((LEFT(D3772,2)),'Fed. Agency Identifier Table'!A$2:C$63,3,FALSE)))))</f>
        <v/>
      </c>
      <c r="I3772" s="150" t="str">
        <f>IF(ISNUMBER(SEARCH("*.unk*",D3772)),"Other Federal Awards",IF(ISERROR(VLOOKUP(D3772,'CFDA Program Titles Table'!A$2:C$2607,3,FALSE)),"",VLOOKUP(D3772,'CFDA Program Titles Table'!A$2:C$2607,3,FALSE)))</f>
        <v/>
      </c>
      <c r="J3772" s="70"/>
      <c r="K3772" s="70"/>
      <c r="L3772" s="2"/>
      <c r="M3772" s="10"/>
      <c r="N3772" s="10"/>
      <c r="S3772" s="106" t="str">
        <f>IFERROR(IF(J3772="Y", "Research And Development Programs Cluster:", VLOOKUP(D3772,'Cluster Info'!$A$2:$B$113,2,FALSE)), "Non Cluster:")</f>
        <v>Non Cluster:</v>
      </c>
      <c r="T3772" s="106">
        <f t="shared" si="290"/>
        <v>0</v>
      </c>
      <c r="U3772" s="106">
        <f t="shared" si="292"/>
        <v>0</v>
      </c>
      <c r="V3772" s="106">
        <f t="shared" si="293"/>
        <v>0</v>
      </c>
      <c r="W3772" s="119">
        <f t="shared" si="291"/>
        <v>0</v>
      </c>
      <c r="X3772" s="106">
        <f t="shared" si="294"/>
        <v>0</v>
      </c>
    </row>
    <row r="3773" spans="1:24" ht="14">
      <c r="A3773" s="198"/>
      <c r="D3773" s="1"/>
      <c r="E3773" s="1"/>
      <c r="F3773" s="187"/>
      <c r="G3773" s="187"/>
      <c r="H3773" s="80" t="str">
        <f>IF(ISERROR(IF(ISERROR(VLOOKUP((LEFT(D3773,2)),'Fed. Agency Identifier Table'!A$2:C$63,3,FALSE)),(VLOOKUP((LEFT(D3773,1)),'Fed. Agency Identifier Table'!A$2:C$63,3,FALSE)),(VLOOKUP((LEFT(D3773,2)),'Fed. Agency Identifier Table'!A$2:C$63,3,FALSE)))),"",(IF(ISERROR(VLOOKUP((LEFT(D3773,2)),'Fed. Agency Identifier Table'!A$2:C$63,3,FALSE)),(VLOOKUP((LEFT(D3773,1)),'Fed. Agency Identifier Table'!A$2:C$63,3,FALSE)),(VLOOKUP((LEFT(D3773,2)),'Fed. Agency Identifier Table'!A$2:C$63,3,FALSE)))))</f>
        <v/>
      </c>
      <c r="I3773" s="150" t="str">
        <f>IF(ISNUMBER(SEARCH("*.unk*",D3773)),"Other Federal Awards",IF(ISERROR(VLOOKUP(D3773,'CFDA Program Titles Table'!A$2:C$2607,3,FALSE)),"",VLOOKUP(D3773,'CFDA Program Titles Table'!A$2:C$2607,3,FALSE)))</f>
        <v/>
      </c>
      <c r="J3773" s="70"/>
      <c r="K3773" s="70"/>
      <c r="L3773" s="2"/>
      <c r="M3773" s="10"/>
      <c r="N3773" s="10"/>
      <c r="S3773" s="106" t="str">
        <f>IFERROR(IF(J3773="Y", "Research And Development Programs Cluster:", VLOOKUP(D3773,'Cluster Info'!$A$2:$B$113,2,FALSE)), "Non Cluster:")</f>
        <v>Non Cluster:</v>
      </c>
      <c r="T3773" s="106">
        <f t="shared" si="290"/>
        <v>0</v>
      </c>
      <c r="U3773" s="106">
        <f t="shared" si="292"/>
        <v>0</v>
      </c>
      <c r="V3773" s="106">
        <f t="shared" si="293"/>
        <v>0</v>
      </c>
      <c r="W3773" s="119">
        <f t="shared" si="291"/>
        <v>0</v>
      </c>
      <c r="X3773" s="106">
        <f t="shared" si="294"/>
        <v>0</v>
      </c>
    </row>
    <row r="3774" spans="1:24" ht="14">
      <c r="A3774" s="198"/>
      <c r="D3774" s="1"/>
      <c r="E3774" s="1"/>
      <c r="F3774" s="187"/>
      <c r="G3774" s="187"/>
      <c r="H3774" s="80" t="str">
        <f>IF(ISERROR(IF(ISERROR(VLOOKUP((LEFT(D3774,2)),'Fed. Agency Identifier Table'!A$2:C$63,3,FALSE)),(VLOOKUP((LEFT(D3774,1)),'Fed. Agency Identifier Table'!A$2:C$63,3,FALSE)),(VLOOKUP((LEFT(D3774,2)),'Fed. Agency Identifier Table'!A$2:C$63,3,FALSE)))),"",(IF(ISERROR(VLOOKUP((LEFT(D3774,2)),'Fed. Agency Identifier Table'!A$2:C$63,3,FALSE)),(VLOOKUP((LEFT(D3774,1)),'Fed. Agency Identifier Table'!A$2:C$63,3,FALSE)),(VLOOKUP((LEFT(D3774,2)),'Fed. Agency Identifier Table'!A$2:C$63,3,FALSE)))))</f>
        <v/>
      </c>
      <c r="I3774" s="150" t="str">
        <f>IF(ISNUMBER(SEARCH("*.unk*",D3774)),"Other Federal Awards",IF(ISERROR(VLOOKUP(D3774,'CFDA Program Titles Table'!A$2:C$2607,3,FALSE)),"",VLOOKUP(D3774,'CFDA Program Titles Table'!A$2:C$2607,3,FALSE)))</f>
        <v/>
      </c>
      <c r="J3774" s="70"/>
      <c r="K3774" s="70"/>
      <c r="L3774" s="2"/>
      <c r="M3774" s="10"/>
      <c r="N3774" s="10"/>
      <c r="S3774" s="106" t="str">
        <f>IFERROR(IF(J3774="Y", "Research And Development Programs Cluster:", VLOOKUP(D3774,'Cluster Info'!$A$2:$B$113,2,FALSE)), "Non Cluster:")</f>
        <v>Non Cluster:</v>
      </c>
      <c r="T3774" s="106">
        <f t="shared" si="290"/>
        <v>0</v>
      </c>
      <c r="U3774" s="106">
        <f t="shared" si="292"/>
        <v>0</v>
      </c>
      <c r="V3774" s="106">
        <f t="shared" si="293"/>
        <v>0</v>
      </c>
      <c r="W3774" s="119">
        <f t="shared" si="291"/>
        <v>0</v>
      </c>
      <c r="X3774" s="106">
        <f t="shared" si="294"/>
        <v>0</v>
      </c>
    </row>
    <row r="3775" spans="1:24" ht="14">
      <c r="A3775" s="198"/>
      <c r="D3775" s="1"/>
      <c r="E3775" s="1"/>
      <c r="F3775" s="187"/>
      <c r="G3775" s="187"/>
      <c r="H3775" s="80" t="str">
        <f>IF(ISERROR(IF(ISERROR(VLOOKUP((LEFT(D3775,2)),'Fed. Agency Identifier Table'!A$2:C$63,3,FALSE)),(VLOOKUP((LEFT(D3775,1)),'Fed. Agency Identifier Table'!A$2:C$63,3,FALSE)),(VLOOKUP((LEFT(D3775,2)),'Fed. Agency Identifier Table'!A$2:C$63,3,FALSE)))),"",(IF(ISERROR(VLOOKUP((LEFT(D3775,2)),'Fed. Agency Identifier Table'!A$2:C$63,3,FALSE)),(VLOOKUP((LEFT(D3775,1)),'Fed. Agency Identifier Table'!A$2:C$63,3,FALSE)),(VLOOKUP((LEFT(D3775,2)),'Fed. Agency Identifier Table'!A$2:C$63,3,FALSE)))))</f>
        <v/>
      </c>
      <c r="I3775" s="150" t="str">
        <f>IF(ISNUMBER(SEARCH("*.unk*",D3775)),"Other Federal Awards",IF(ISERROR(VLOOKUP(D3775,'CFDA Program Titles Table'!A$2:C$2607,3,FALSE)),"",VLOOKUP(D3775,'CFDA Program Titles Table'!A$2:C$2607,3,FALSE)))</f>
        <v/>
      </c>
      <c r="J3775" s="70"/>
      <c r="K3775" s="70"/>
      <c r="L3775" s="2"/>
      <c r="M3775" s="10"/>
      <c r="N3775" s="10"/>
      <c r="S3775" s="106" t="str">
        <f>IFERROR(IF(J3775="Y", "Research And Development Programs Cluster:", VLOOKUP(D3775,'Cluster Info'!$A$2:$B$113,2,FALSE)), "Non Cluster:")</f>
        <v>Non Cluster:</v>
      </c>
      <c r="T3775" s="106">
        <f t="shared" si="290"/>
        <v>0</v>
      </c>
      <c r="U3775" s="106">
        <f t="shared" si="292"/>
        <v>0</v>
      </c>
      <c r="V3775" s="106">
        <f t="shared" si="293"/>
        <v>0</v>
      </c>
      <c r="W3775" s="119">
        <f t="shared" si="291"/>
        <v>0</v>
      </c>
      <c r="X3775" s="106">
        <f t="shared" si="294"/>
        <v>0</v>
      </c>
    </row>
    <row r="3776" spans="1:24" ht="14">
      <c r="A3776" s="198"/>
      <c r="D3776" s="1"/>
      <c r="E3776" s="1"/>
      <c r="F3776" s="187"/>
      <c r="G3776" s="187"/>
      <c r="H3776" s="80" t="str">
        <f>IF(ISERROR(IF(ISERROR(VLOOKUP((LEFT(D3776,2)),'Fed. Agency Identifier Table'!A$2:C$63,3,FALSE)),(VLOOKUP((LEFT(D3776,1)),'Fed. Agency Identifier Table'!A$2:C$63,3,FALSE)),(VLOOKUP((LEFT(D3776,2)),'Fed. Agency Identifier Table'!A$2:C$63,3,FALSE)))),"",(IF(ISERROR(VLOOKUP((LEFT(D3776,2)),'Fed. Agency Identifier Table'!A$2:C$63,3,FALSE)),(VLOOKUP((LEFT(D3776,1)),'Fed. Agency Identifier Table'!A$2:C$63,3,FALSE)),(VLOOKUP((LEFT(D3776,2)),'Fed. Agency Identifier Table'!A$2:C$63,3,FALSE)))))</f>
        <v/>
      </c>
      <c r="I3776" s="150" t="str">
        <f>IF(ISNUMBER(SEARCH("*.unk*",D3776)),"Other Federal Awards",IF(ISERROR(VLOOKUP(D3776,'CFDA Program Titles Table'!A$2:C$2607,3,FALSE)),"",VLOOKUP(D3776,'CFDA Program Titles Table'!A$2:C$2607,3,FALSE)))</f>
        <v/>
      </c>
      <c r="J3776" s="70"/>
      <c r="K3776" s="70"/>
      <c r="L3776" s="2"/>
      <c r="M3776" s="10"/>
      <c r="N3776" s="10"/>
      <c r="S3776" s="106" t="str">
        <f>IFERROR(IF(J3776="Y", "Research And Development Programs Cluster:", VLOOKUP(D3776,'Cluster Info'!$A$2:$B$113,2,FALSE)), "Non Cluster:")</f>
        <v>Non Cluster:</v>
      </c>
      <c r="T3776" s="106">
        <f t="shared" si="290"/>
        <v>0</v>
      </c>
      <c r="U3776" s="106">
        <f t="shared" si="292"/>
        <v>0</v>
      </c>
      <c r="V3776" s="106">
        <f t="shared" si="293"/>
        <v>0</v>
      </c>
      <c r="W3776" s="119">
        <f t="shared" si="291"/>
        <v>0</v>
      </c>
      <c r="X3776" s="106">
        <f t="shared" si="294"/>
        <v>0</v>
      </c>
    </row>
    <row r="3777" spans="1:24" ht="14">
      <c r="A3777" s="198"/>
      <c r="D3777" s="1"/>
      <c r="E3777" s="1"/>
      <c r="F3777" s="187"/>
      <c r="G3777" s="187"/>
      <c r="H3777" s="80" t="str">
        <f>IF(ISERROR(IF(ISERROR(VLOOKUP((LEFT(D3777,2)),'Fed. Agency Identifier Table'!A$2:C$63,3,FALSE)),(VLOOKUP((LEFT(D3777,1)),'Fed. Agency Identifier Table'!A$2:C$63,3,FALSE)),(VLOOKUP((LEFT(D3777,2)),'Fed. Agency Identifier Table'!A$2:C$63,3,FALSE)))),"",(IF(ISERROR(VLOOKUP((LEFT(D3777,2)),'Fed. Agency Identifier Table'!A$2:C$63,3,FALSE)),(VLOOKUP((LEFT(D3777,1)),'Fed. Agency Identifier Table'!A$2:C$63,3,FALSE)),(VLOOKUP((LEFT(D3777,2)),'Fed. Agency Identifier Table'!A$2:C$63,3,FALSE)))))</f>
        <v/>
      </c>
      <c r="I3777" s="150" t="str">
        <f>IF(ISNUMBER(SEARCH("*.unk*",D3777)),"Other Federal Awards",IF(ISERROR(VLOOKUP(D3777,'CFDA Program Titles Table'!A$2:C$2607,3,FALSE)),"",VLOOKUP(D3777,'CFDA Program Titles Table'!A$2:C$2607,3,FALSE)))</f>
        <v/>
      </c>
      <c r="J3777" s="70"/>
      <c r="K3777" s="70"/>
      <c r="L3777" s="2"/>
      <c r="M3777" s="10"/>
      <c r="N3777" s="10"/>
      <c r="S3777" s="106" t="str">
        <f>IFERROR(IF(J3777="Y", "Research And Development Programs Cluster:", VLOOKUP(D3777,'Cluster Info'!$A$2:$B$113,2,FALSE)), "Non Cluster:")</f>
        <v>Non Cluster:</v>
      </c>
      <c r="T3777" s="106">
        <f t="shared" si="290"/>
        <v>0</v>
      </c>
      <c r="U3777" s="106">
        <f t="shared" si="292"/>
        <v>0</v>
      </c>
      <c r="V3777" s="106">
        <f t="shared" si="293"/>
        <v>0</v>
      </c>
      <c r="W3777" s="119">
        <f t="shared" si="291"/>
        <v>0</v>
      </c>
      <c r="X3777" s="106">
        <f t="shared" si="294"/>
        <v>0</v>
      </c>
    </row>
    <row r="3778" spans="1:24" ht="14">
      <c r="A3778" s="198"/>
      <c r="D3778" s="1"/>
      <c r="E3778" s="1"/>
      <c r="F3778" s="187"/>
      <c r="G3778" s="187"/>
      <c r="H3778" s="80" t="str">
        <f>IF(ISERROR(IF(ISERROR(VLOOKUP((LEFT(D3778,2)),'Fed. Agency Identifier Table'!A$2:C$63,3,FALSE)),(VLOOKUP((LEFT(D3778,1)),'Fed. Agency Identifier Table'!A$2:C$63,3,FALSE)),(VLOOKUP((LEFT(D3778,2)),'Fed. Agency Identifier Table'!A$2:C$63,3,FALSE)))),"",(IF(ISERROR(VLOOKUP((LEFT(D3778,2)),'Fed. Agency Identifier Table'!A$2:C$63,3,FALSE)),(VLOOKUP((LEFT(D3778,1)),'Fed. Agency Identifier Table'!A$2:C$63,3,FALSE)),(VLOOKUP((LEFT(D3778,2)),'Fed. Agency Identifier Table'!A$2:C$63,3,FALSE)))))</f>
        <v/>
      </c>
      <c r="I3778" s="150" t="str">
        <f>IF(ISNUMBER(SEARCH("*.unk*",D3778)),"Other Federal Awards",IF(ISERROR(VLOOKUP(D3778,'CFDA Program Titles Table'!A$2:C$2607,3,FALSE)),"",VLOOKUP(D3778,'CFDA Program Titles Table'!A$2:C$2607,3,FALSE)))</f>
        <v/>
      </c>
      <c r="J3778" s="70"/>
      <c r="K3778" s="70"/>
      <c r="L3778" s="2"/>
      <c r="M3778" s="10"/>
      <c r="N3778" s="10"/>
      <c r="S3778" s="106" t="str">
        <f>IFERROR(IF(J3778="Y", "Research And Development Programs Cluster:", VLOOKUP(D3778,'Cluster Info'!$A$2:$B$113,2,FALSE)), "Non Cluster:")</f>
        <v>Non Cluster:</v>
      </c>
      <c r="T3778" s="106">
        <f t="shared" ref="T3778:T3841" si="295">IF(E3778="Y","ARRA - "&amp;N3778, N3778)</f>
        <v>0</v>
      </c>
      <c r="U3778" s="106">
        <f t="shared" si="292"/>
        <v>0</v>
      </c>
      <c r="V3778" s="106">
        <f t="shared" si="293"/>
        <v>0</v>
      </c>
      <c r="W3778" s="119">
        <f t="shared" ref="W3778:W3841" si="296">IF(AND(J3778="Y",I3778="Other Federal Awards"),(LEFT(D3778,2)&amp;".RD"),D3778)</f>
        <v>0</v>
      </c>
      <c r="X3778" s="106">
        <f t="shared" si="294"/>
        <v>0</v>
      </c>
    </row>
    <row r="3779" spans="1:24" ht="14">
      <c r="A3779" s="198"/>
      <c r="D3779" s="1"/>
      <c r="E3779" s="1"/>
      <c r="F3779" s="187"/>
      <c r="G3779" s="187"/>
      <c r="H3779" s="80" t="str">
        <f>IF(ISERROR(IF(ISERROR(VLOOKUP((LEFT(D3779,2)),'Fed. Agency Identifier Table'!A$2:C$63,3,FALSE)),(VLOOKUP((LEFT(D3779,1)),'Fed. Agency Identifier Table'!A$2:C$63,3,FALSE)),(VLOOKUP((LEFT(D3779,2)),'Fed. Agency Identifier Table'!A$2:C$63,3,FALSE)))),"",(IF(ISERROR(VLOOKUP((LEFT(D3779,2)),'Fed. Agency Identifier Table'!A$2:C$63,3,FALSE)),(VLOOKUP((LEFT(D3779,1)),'Fed. Agency Identifier Table'!A$2:C$63,3,FALSE)),(VLOOKUP((LEFT(D3779,2)),'Fed. Agency Identifier Table'!A$2:C$63,3,FALSE)))))</f>
        <v/>
      </c>
      <c r="I3779" s="150" t="str">
        <f>IF(ISNUMBER(SEARCH("*.unk*",D3779)),"Other Federal Awards",IF(ISERROR(VLOOKUP(D3779,'CFDA Program Titles Table'!A$2:C$2607,3,FALSE)),"",VLOOKUP(D3779,'CFDA Program Titles Table'!A$2:C$2607,3,FALSE)))</f>
        <v/>
      </c>
      <c r="J3779" s="70"/>
      <c r="K3779" s="70"/>
      <c r="L3779" s="2"/>
      <c r="M3779" s="10"/>
      <c r="N3779" s="10"/>
      <c r="S3779" s="106" t="str">
        <f>IFERROR(IF(J3779="Y", "Research And Development Programs Cluster:", VLOOKUP(D3779,'Cluster Info'!$A$2:$B$113,2,FALSE)), "Non Cluster:")</f>
        <v>Non Cluster:</v>
      </c>
      <c r="T3779" s="106">
        <f t="shared" si="295"/>
        <v>0</v>
      </c>
      <c r="U3779" s="106">
        <f t="shared" ref="U3779:U3842" si="297">IF(F3779="Y","COVID-19 - "&amp;N3779, N3779)</f>
        <v>0</v>
      </c>
      <c r="V3779" s="106">
        <f t="shared" ref="V3779:V3842" si="298">IF(G3779="Y","ARP - "&amp;N3779, N3779)</f>
        <v>0</v>
      </c>
      <c r="W3779" s="119">
        <f t="shared" si="296"/>
        <v>0</v>
      </c>
      <c r="X3779" s="106">
        <f t="shared" ref="X3779:X3842" si="299">O3779-P3779</f>
        <v>0</v>
      </c>
    </row>
    <row r="3780" spans="1:24" ht="14">
      <c r="A3780" s="198"/>
      <c r="D3780" s="1"/>
      <c r="E3780" s="1"/>
      <c r="F3780" s="187"/>
      <c r="G3780" s="187"/>
      <c r="H3780" s="80" t="str">
        <f>IF(ISERROR(IF(ISERROR(VLOOKUP((LEFT(D3780,2)),'Fed. Agency Identifier Table'!A$2:C$63,3,FALSE)),(VLOOKUP((LEFT(D3780,1)),'Fed. Agency Identifier Table'!A$2:C$63,3,FALSE)),(VLOOKUP((LEFT(D3780,2)),'Fed. Agency Identifier Table'!A$2:C$63,3,FALSE)))),"",(IF(ISERROR(VLOOKUP((LEFT(D3780,2)),'Fed. Agency Identifier Table'!A$2:C$63,3,FALSE)),(VLOOKUP((LEFT(D3780,1)),'Fed. Agency Identifier Table'!A$2:C$63,3,FALSE)),(VLOOKUP((LEFT(D3780,2)),'Fed. Agency Identifier Table'!A$2:C$63,3,FALSE)))))</f>
        <v/>
      </c>
      <c r="I3780" s="150" t="str">
        <f>IF(ISNUMBER(SEARCH("*.unk*",D3780)),"Other Federal Awards",IF(ISERROR(VLOOKUP(D3780,'CFDA Program Titles Table'!A$2:C$2607,3,FALSE)),"",VLOOKUP(D3780,'CFDA Program Titles Table'!A$2:C$2607,3,FALSE)))</f>
        <v/>
      </c>
      <c r="J3780" s="70"/>
      <c r="K3780" s="70"/>
      <c r="L3780" s="2"/>
      <c r="M3780" s="10"/>
      <c r="N3780" s="10"/>
      <c r="S3780" s="106" t="str">
        <f>IFERROR(IF(J3780="Y", "Research And Development Programs Cluster:", VLOOKUP(D3780,'Cluster Info'!$A$2:$B$113,2,FALSE)), "Non Cluster:")</f>
        <v>Non Cluster:</v>
      </c>
      <c r="T3780" s="106">
        <f t="shared" si="295"/>
        <v>0</v>
      </c>
      <c r="U3780" s="106">
        <f t="shared" si="297"/>
        <v>0</v>
      </c>
      <c r="V3780" s="106">
        <f t="shared" si="298"/>
        <v>0</v>
      </c>
      <c r="W3780" s="119">
        <f t="shared" si="296"/>
        <v>0</v>
      </c>
      <c r="X3780" s="106">
        <f t="shared" si="299"/>
        <v>0</v>
      </c>
    </row>
    <row r="3781" spans="1:24" ht="14">
      <c r="A3781" s="198"/>
      <c r="D3781" s="1"/>
      <c r="E3781" s="1"/>
      <c r="F3781" s="187"/>
      <c r="G3781" s="187"/>
      <c r="H3781" s="80" t="str">
        <f>IF(ISERROR(IF(ISERROR(VLOOKUP((LEFT(D3781,2)),'Fed. Agency Identifier Table'!A$2:C$63,3,FALSE)),(VLOOKUP((LEFT(D3781,1)),'Fed. Agency Identifier Table'!A$2:C$63,3,FALSE)),(VLOOKUP((LEFT(D3781,2)),'Fed. Agency Identifier Table'!A$2:C$63,3,FALSE)))),"",(IF(ISERROR(VLOOKUP((LEFT(D3781,2)),'Fed. Agency Identifier Table'!A$2:C$63,3,FALSE)),(VLOOKUP((LEFT(D3781,1)),'Fed. Agency Identifier Table'!A$2:C$63,3,FALSE)),(VLOOKUP((LEFT(D3781,2)),'Fed. Agency Identifier Table'!A$2:C$63,3,FALSE)))))</f>
        <v/>
      </c>
      <c r="I3781" s="150" t="str">
        <f>IF(ISNUMBER(SEARCH("*.unk*",D3781)),"Other Federal Awards",IF(ISERROR(VLOOKUP(D3781,'CFDA Program Titles Table'!A$2:C$2607,3,FALSE)),"",VLOOKUP(D3781,'CFDA Program Titles Table'!A$2:C$2607,3,FALSE)))</f>
        <v/>
      </c>
      <c r="J3781" s="70"/>
      <c r="K3781" s="70"/>
      <c r="L3781" s="2"/>
      <c r="M3781" s="10"/>
      <c r="N3781" s="10"/>
      <c r="S3781" s="106" t="str">
        <f>IFERROR(IF(J3781="Y", "Research And Development Programs Cluster:", VLOOKUP(D3781,'Cluster Info'!$A$2:$B$113,2,FALSE)), "Non Cluster:")</f>
        <v>Non Cluster:</v>
      </c>
      <c r="T3781" s="106">
        <f t="shared" si="295"/>
        <v>0</v>
      </c>
      <c r="U3781" s="106">
        <f t="shared" si="297"/>
        <v>0</v>
      </c>
      <c r="V3781" s="106">
        <f t="shared" si="298"/>
        <v>0</v>
      </c>
      <c r="W3781" s="119">
        <f t="shared" si="296"/>
        <v>0</v>
      </c>
      <c r="X3781" s="106">
        <f t="shared" si="299"/>
        <v>0</v>
      </c>
    </row>
    <row r="3782" spans="1:24" ht="14">
      <c r="A3782" s="198"/>
      <c r="D3782" s="1"/>
      <c r="E3782" s="1"/>
      <c r="F3782" s="187"/>
      <c r="G3782" s="187"/>
      <c r="H3782" s="80" t="str">
        <f>IF(ISERROR(IF(ISERROR(VLOOKUP((LEFT(D3782,2)),'Fed. Agency Identifier Table'!A$2:C$63,3,FALSE)),(VLOOKUP((LEFT(D3782,1)),'Fed. Agency Identifier Table'!A$2:C$63,3,FALSE)),(VLOOKUP((LEFT(D3782,2)),'Fed. Agency Identifier Table'!A$2:C$63,3,FALSE)))),"",(IF(ISERROR(VLOOKUP((LEFT(D3782,2)),'Fed. Agency Identifier Table'!A$2:C$63,3,FALSE)),(VLOOKUP((LEFT(D3782,1)),'Fed. Agency Identifier Table'!A$2:C$63,3,FALSE)),(VLOOKUP((LEFT(D3782,2)),'Fed. Agency Identifier Table'!A$2:C$63,3,FALSE)))))</f>
        <v/>
      </c>
      <c r="I3782" s="150" t="str">
        <f>IF(ISNUMBER(SEARCH("*.unk*",D3782)),"Other Federal Awards",IF(ISERROR(VLOOKUP(D3782,'CFDA Program Titles Table'!A$2:C$2607,3,FALSE)),"",VLOOKUP(D3782,'CFDA Program Titles Table'!A$2:C$2607,3,FALSE)))</f>
        <v/>
      </c>
      <c r="J3782" s="70"/>
      <c r="K3782" s="70"/>
      <c r="L3782" s="2"/>
      <c r="M3782" s="10"/>
      <c r="N3782" s="10"/>
      <c r="S3782" s="106" t="str">
        <f>IFERROR(IF(J3782="Y", "Research And Development Programs Cluster:", VLOOKUP(D3782,'Cluster Info'!$A$2:$B$113,2,FALSE)), "Non Cluster:")</f>
        <v>Non Cluster:</v>
      </c>
      <c r="T3782" s="106">
        <f t="shared" si="295"/>
        <v>0</v>
      </c>
      <c r="U3782" s="106">
        <f t="shared" si="297"/>
        <v>0</v>
      </c>
      <c r="V3782" s="106">
        <f t="shared" si="298"/>
        <v>0</v>
      </c>
      <c r="W3782" s="119">
        <f t="shared" si="296"/>
        <v>0</v>
      </c>
      <c r="X3782" s="106">
        <f t="shared" si="299"/>
        <v>0</v>
      </c>
    </row>
    <row r="3783" spans="1:24" ht="14">
      <c r="A3783" s="198"/>
      <c r="D3783" s="1"/>
      <c r="E3783" s="1"/>
      <c r="F3783" s="187"/>
      <c r="G3783" s="187"/>
      <c r="H3783" s="80" t="str">
        <f>IF(ISERROR(IF(ISERROR(VLOOKUP((LEFT(D3783,2)),'Fed. Agency Identifier Table'!A$2:C$63,3,FALSE)),(VLOOKUP((LEFT(D3783,1)),'Fed. Agency Identifier Table'!A$2:C$63,3,FALSE)),(VLOOKUP((LEFT(D3783,2)),'Fed. Agency Identifier Table'!A$2:C$63,3,FALSE)))),"",(IF(ISERROR(VLOOKUP((LEFT(D3783,2)),'Fed. Agency Identifier Table'!A$2:C$63,3,FALSE)),(VLOOKUP((LEFT(D3783,1)),'Fed. Agency Identifier Table'!A$2:C$63,3,FALSE)),(VLOOKUP((LEFT(D3783,2)),'Fed. Agency Identifier Table'!A$2:C$63,3,FALSE)))))</f>
        <v/>
      </c>
      <c r="I3783" s="150" t="str">
        <f>IF(ISNUMBER(SEARCH("*.unk*",D3783)),"Other Federal Awards",IF(ISERROR(VLOOKUP(D3783,'CFDA Program Titles Table'!A$2:C$2607,3,FALSE)),"",VLOOKUP(D3783,'CFDA Program Titles Table'!A$2:C$2607,3,FALSE)))</f>
        <v/>
      </c>
      <c r="J3783" s="70"/>
      <c r="K3783" s="70"/>
      <c r="L3783" s="2"/>
      <c r="M3783" s="10"/>
      <c r="N3783" s="10"/>
      <c r="S3783" s="106" t="str">
        <f>IFERROR(IF(J3783="Y", "Research And Development Programs Cluster:", VLOOKUP(D3783,'Cluster Info'!$A$2:$B$113,2,FALSE)), "Non Cluster:")</f>
        <v>Non Cluster:</v>
      </c>
      <c r="T3783" s="106">
        <f t="shared" si="295"/>
        <v>0</v>
      </c>
      <c r="U3783" s="106">
        <f t="shared" si="297"/>
        <v>0</v>
      </c>
      <c r="V3783" s="106">
        <f t="shared" si="298"/>
        <v>0</v>
      </c>
      <c r="W3783" s="119">
        <f t="shared" si="296"/>
        <v>0</v>
      </c>
      <c r="X3783" s="106">
        <f t="shared" si="299"/>
        <v>0</v>
      </c>
    </row>
    <row r="3784" spans="1:24" ht="14">
      <c r="A3784" s="198"/>
      <c r="D3784" s="1"/>
      <c r="E3784" s="1"/>
      <c r="F3784" s="187"/>
      <c r="G3784" s="187"/>
      <c r="H3784" s="80" t="str">
        <f>IF(ISERROR(IF(ISERROR(VLOOKUP((LEFT(D3784,2)),'Fed. Agency Identifier Table'!A$2:C$63,3,FALSE)),(VLOOKUP((LEFT(D3784,1)),'Fed. Agency Identifier Table'!A$2:C$63,3,FALSE)),(VLOOKUP((LEFT(D3784,2)),'Fed. Agency Identifier Table'!A$2:C$63,3,FALSE)))),"",(IF(ISERROR(VLOOKUP((LEFT(D3784,2)),'Fed. Agency Identifier Table'!A$2:C$63,3,FALSE)),(VLOOKUP((LEFT(D3784,1)),'Fed. Agency Identifier Table'!A$2:C$63,3,FALSE)),(VLOOKUP((LEFT(D3784,2)),'Fed. Agency Identifier Table'!A$2:C$63,3,FALSE)))))</f>
        <v/>
      </c>
      <c r="I3784" s="150" t="str">
        <f>IF(ISNUMBER(SEARCH("*.unk*",D3784)),"Other Federal Awards",IF(ISERROR(VLOOKUP(D3784,'CFDA Program Titles Table'!A$2:C$2607,3,FALSE)),"",VLOOKUP(D3784,'CFDA Program Titles Table'!A$2:C$2607,3,FALSE)))</f>
        <v/>
      </c>
      <c r="J3784" s="70"/>
      <c r="K3784" s="70"/>
      <c r="L3784" s="2"/>
      <c r="M3784" s="10"/>
      <c r="N3784" s="10"/>
      <c r="S3784" s="106" t="str">
        <f>IFERROR(IF(J3784="Y", "Research And Development Programs Cluster:", VLOOKUP(D3784,'Cluster Info'!$A$2:$B$113,2,FALSE)), "Non Cluster:")</f>
        <v>Non Cluster:</v>
      </c>
      <c r="T3784" s="106">
        <f t="shared" si="295"/>
        <v>0</v>
      </c>
      <c r="U3784" s="106">
        <f t="shared" si="297"/>
        <v>0</v>
      </c>
      <c r="V3784" s="106">
        <f t="shared" si="298"/>
        <v>0</v>
      </c>
      <c r="W3784" s="119">
        <f t="shared" si="296"/>
        <v>0</v>
      </c>
      <c r="X3784" s="106">
        <f t="shared" si="299"/>
        <v>0</v>
      </c>
    </row>
    <row r="3785" spans="1:24" ht="14">
      <c r="A3785" s="198"/>
      <c r="D3785" s="1"/>
      <c r="E3785" s="1"/>
      <c r="F3785" s="187"/>
      <c r="G3785" s="187"/>
      <c r="H3785" s="80" t="str">
        <f>IF(ISERROR(IF(ISERROR(VLOOKUP((LEFT(D3785,2)),'Fed. Agency Identifier Table'!A$2:C$63,3,FALSE)),(VLOOKUP((LEFT(D3785,1)),'Fed. Agency Identifier Table'!A$2:C$63,3,FALSE)),(VLOOKUP((LEFT(D3785,2)),'Fed. Agency Identifier Table'!A$2:C$63,3,FALSE)))),"",(IF(ISERROR(VLOOKUP((LEFT(D3785,2)),'Fed. Agency Identifier Table'!A$2:C$63,3,FALSE)),(VLOOKUP((LEFT(D3785,1)),'Fed. Agency Identifier Table'!A$2:C$63,3,FALSE)),(VLOOKUP((LEFT(D3785,2)),'Fed. Agency Identifier Table'!A$2:C$63,3,FALSE)))))</f>
        <v/>
      </c>
      <c r="I3785" s="150" t="str">
        <f>IF(ISNUMBER(SEARCH("*.unk*",D3785)),"Other Federal Awards",IF(ISERROR(VLOOKUP(D3785,'CFDA Program Titles Table'!A$2:C$2607,3,FALSE)),"",VLOOKUP(D3785,'CFDA Program Titles Table'!A$2:C$2607,3,FALSE)))</f>
        <v/>
      </c>
      <c r="J3785" s="70"/>
      <c r="K3785" s="70"/>
      <c r="L3785" s="2"/>
      <c r="M3785" s="10"/>
      <c r="N3785" s="10"/>
      <c r="S3785" s="106" t="str">
        <f>IFERROR(IF(J3785="Y", "Research And Development Programs Cluster:", VLOOKUP(D3785,'Cluster Info'!$A$2:$B$113,2,FALSE)), "Non Cluster:")</f>
        <v>Non Cluster:</v>
      </c>
      <c r="T3785" s="106">
        <f t="shared" si="295"/>
        <v>0</v>
      </c>
      <c r="U3785" s="106">
        <f t="shared" si="297"/>
        <v>0</v>
      </c>
      <c r="V3785" s="106">
        <f t="shared" si="298"/>
        <v>0</v>
      </c>
      <c r="W3785" s="119">
        <f t="shared" si="296"/>
        <v>0</v>
      </c>
      <c r="X3785" s="106">
        <f t="shared" si="299"/>
        <v>0</v>
      </c>
    </row>
    <row r="3786" spans="1:24" ht="14">
      <c r="A3786" s="198"/>
      <c r="D3786" s="1"/>
      <c r="E3786" s="1"/>
      <c r="F3786" s="187"/>
      <c r="G3786" s="187"/>
      <c r="H3786" s="80" t="str">
        <f>IF(ISERROR(IF(ISERROR(VLOOKUP((LEFT(D3786,2)),'Fed. Agency Identifier Table'!A$2:C$63,3,FALSE)),(VLOOKUP((LEFT(D3786,1)),'Fed. Agency Identifier Table'!A$2:C$63,3,FALSE)),(VLOOKUP((LEFT(D3786,2)),'Fed. Agency Identifier Table'!A$2:C$63,3,FALSE)))),"",(IF(ISERROR(VLOOKUP((LEFT(D3786,2)),'Fed. Agency Identifier Table'!A$2:C$63,3,FALSE)),(VLOOKUP((LEFT(D3786,1)),'Fed. Agency Identifier Table'!A$2:C$63,3,FALSE)),(VLOOKUP((LEFT(D3786,2)),'Fed. Agency Identifier Table'!A$2:C$63,3,FALSE)))))</f>
        <v/>
      </c>
      <c r="I3786" s="150" t="str">
        <f>IF(ISNUMBER(SEARCH("*.unk*",D3786)),"Other Federal Awards",IF(ISERROR(VLOOKUP(D3786,'CFDA Program Titles Table'!A$2:C$2607,3,FALSE)),"",VLOOKUP(D3786,'CFDA Program Titles Table'!A$2:C$2607,3,FALSE)))</f>
        <v/>
      </c>
      <c r="J3786" s="70"/>
      <c r="K3786" s="70"/>
      <c r="L3786" s="2"/>
      <c r="M3786" s="10"/>
      <c r="N3786" s="10"/>
      <c r="S3786" s="106" t="str">
        <f>IFERROR(IF(J3786="Y", "Research And Development Programs Cluster:", VLOOKUP(D3786,'Cluster Info'!$A$2:$B$113,2,FALSE)), "Non Cluster:")</f>
        <v>Non Cluster:</v>
      </c>
      <c r="T3786" s="106">
        <f t="shared" si="295"/>
        <v>0</v>
      </c>
      <c r="U3786" s="106">
        <f t="shared" si="297"/>
        <v>0</v>
      </c>
      <c r="V3786" s="106">
        <f t="shared" si="298"/>
        <v>0</v>
      </c>
      <c r="W3786" s="119">
        <f t="shared" si="296"/>
        <v>0</v>
      </c>
      <c r="X3786" s="106">
        <f t="shared" si="299"/>
        <v>0</v>
      </c>
    </row>
    <row r="3787" spans="1:24" ht="14">
      <c r="A3787" s="198"/>
      <c r="D3787" s="1"/>
      <c r="E3787" s="1"/>
      <c r="F3787" s="187"/>
      <c r="G3787" s="187"/>
      <c r="H3787" s="80" t="str">
        <f>IF(ISERROR(IF(ISERROR(VLOOKUP((LEFT(D3787,2)),'Fed. Agency Identifier Table'!A$2:C$63,3,FALSE)),(VLOOKUP((LEFT(D3787,1)),'Fed. Agency Identifier Table'!A$2:C$63,3,FALSE)),(VLOOKUP((LEFT(D3787,2)),'Fed. Agency Identifier Table'!A$2:C$63,3,FALSE)))),"",(IF(ISERROR(VLOOKUP((LEFT(D3787,2)),'Fed. Agency Identifier Table'!A$2:C$63,3,FALSE)),(VLOOKUP((LEFT(D3787,1)),'Fed. Agency Identifier Table'!A$2:C$63,3,FALSE)),(VLOOKUP((LEFT(D3787,2)),'Fed. Agency Identifier Table'!A$2:C$63,3,FALSE)))))</f>
        <v/>
      </c>
      <c r="I3787" s="150" t="str">
        <f>IF(ISNUMBER(SEARCH("*.unk*",D3787)),"Other Federal Awards",IF(ISERROR(VLOOKUP(D3787,'CFDA Program Titles Table'!A$2:C$2607,3,FALSE)),"",VLOOKUP(D3787,'CFDA Program Titles Table'!A$2:C$2607,3,FALSE)))</f>
        <v/>
      </c>
      <c r="J3787" s="70"/>
      <c r="K3787" s="70"/>
      <c r="L3787" s="2"/>
      <c r="M3787" s="10"/>
      <c r="N3787" s="10"/>
      <c r="S3787" s="106" t="str">
        <f>IFERROR(IF(J3787="Y", "Research And Development Programs Cluster:", VLOOKUP(D3787,'Cluster Info'!$A$2:$B$113,2,FALSE)), "Non Cluster:")</f>
        <v>Non Cluster:</v>
      </c>
      <c r="T3787" s="106">
        <f t="shared" si="295"/>
        <v>0</v>
      </c>
      <c r="U3787" s="106">
        <f t="shared" si="297"/>
        <v>0</v>
      </c>
      <c r="V3787" s="106">
        <f t="shared" si="298"/>
        <v>0</v>
      </c>
      <c r="W3787" s="119">
        <f t="shared" si="296"/>
        <v>0</v>
      </c>
      <c r="X3787" s="106">
        <f t="shared" si="299"/>
        <v>0</v>
      </c>
    </row>
    <row r="3788" spans="1:24" ht="14">
      <c r="A3788" s="198"/>
      <c r="D3788" s="1"/>
      <c r="E3788" s="1"/>
      <c r="F3788" s="187"/>
      <c r="G3788" s="187"/>
      <c r="H3788" s="80" t="str">
        <f>IF(ISERROR(IF(ISERROR(VLOOKUP((LEFT(D3788,2)),'Fed. Agency Identifier Table'!A$2:C$63,3,FALSE)),(VLOOKUP((LEFT(D3788,1)),'Fed. Agency Identifier Table'!A$2:C$63,3,FALSE)),(VLOOKUP((LEFT(D3788,2)),'Fed. Agency Identifier Table'!A$2:C$63,3,FALSE)))),"",(IF(ISERROR(VLOOKUP((LEFT(D3788,2)),'Fed. Agency Identifier Table'!A$2:C$63,3,FALSE)),(VLOOKUP((LEFT(D3788,1)),'Fed. Agency Identifier Table'!A$2:C$63,3,FALSE)),(VLOOKUP((LEFT(D3788,2)),'Fed. Agency Identifier Table'!A$2:C$63,3,FALSE)))))</f>
        <v/>
      </c>
      <c r="I3788" s="150" t="str">
        <f>IF(ISNUMBER(SEARCH("*.unk*",D3788)),"Other Federal Awards",IF(ISERROR(VLOOKUP(D3788,'CFDA Program Titles Table'!A$2:C$2607,3,FALSE)),"",VLOOKUP(D3788,'CFDA Program Titles Table'!A$2:C$2607,3,FALSE)))</f>
        <v/>
      </c>
      <c r="J3788" s="70"/>
      <c r="K3788" s="70"/>
      <c r="L3788" s="2"/>
      <c r="M3788" s="10"/>
      <c r="N3788" s="10"/>
      <c r="S3788" s="106" t="str">
        <f>IFERROR(IF(J3788="Y", "Research And Development Programs Cluster:", VLOOKUP(D3788,'Cluster Info'!$A$2:$B$113,2,FALSE)), "Non Cluster:")</f>
        <v>Non Cluster:</v>
      </c>
      <c r="T3788" s="106">
        <f t="shared" si="295"/>
        <v>0</v>
      </c>
      <c r="U3788" s="106">
        <f t="shared" si="297"/>
        <v>0</v>
      </c>
      <c r="V3788" s="106">
        <f t="shared" si="298"/>
        <v>0</v>
      </c>
      <c r="W3788" s="119">
        <f t="shared" si="296"/>
        <v>0</v>
      </c>
      <c r="X3788" s="106">
        <f t="shared" si="299"/>
        <v>0</v>
      </c>
    </row>
    <row r="3789" spans="1:24" ht="14">
      <c r="A3789" s="198"/>
      <c r="D3789" s="1"/>
      <c r="E3789" s="1"/>
      <c r="F3789" s="187"/>
      <c r="G3789" s="187"/>
      <c r="H3789" s="80" t="str">
        <f>IF(ISERROR(IF(ISERROR(VLOOKUP((LEFT(D3789,2)),'Fed. Agency Identifier Table'!A$2:C$63,3,FALSE)),(VLOOKUP((LEFT(D3789,1)),'Fed. Agency Identifier Table'!A$2:C$63,3,FALSE)),(VLOOKUP((LEFT(D3789,2)),'Fed. Agency Identifier Table'!A$2:C$63,3,FALSE)))),"",(IF(ISERROR(VLOOKUP((LEFT(D3789,2)),'Fed. Agency Identifier Table'!A$2:C$63,3,FALSE)),(VLOOKUP((LEFT(D3789,1)),'Fed. Agency Identifier Table'!A$2:C$63,3,FALSE)),(VLOOKUP((LEFT(D3789,2)),'Fed. Agency Identifier Table'!A$2:C$63,3,FALSE)))))</f>
        <v/>
      </c>
      <c r="I3789" s="150" t="str">
        <f>IF(ISNUMBER(SEARCH("*.unk*",D3789)),"Other Federal Awards",IF(ISERROR(VLOOKUP(D3789,'CFDA Program Titles Table'!A$2:C$2607,3,FALSE)),"",VLOOKUP(D3789,'CFDA Program Titles Table'!A$2:C$2607,3,FALSE)))</f>
        <v/>
      </c>
      <c r="J3789" s="70"/>
      <c r="K3789" s="70"/>
      <c r="L3789" s="2"/>
      <c r="M3789" s="10"/>
      <c r="N3789" s="10"/>
      <c r="S3789" s="106" t="str">
        <f>IFERROR(IF(J3789="Y", "Research And Development Programs Cluster:", VLOOKUP(D3789,'Cluster Info'!$A$2:$B$113,2,FALSE)), "Non Cluster:")</f>
        <v>Non Cluster:</v>
      </c>
      <c r="T3789" s="106">
        <f t="shared" si="295"/>
        <v>0</v>
      </c>
      <c r="U3789" s="106">
        <f t="shared" si="297"/>
        <v>0</v>
      </c>
      <c r="V3789" s="106">
        <f t="shared" si="298"/>
        <v>0</v>
      </c>
      <c r="W3789" s="119">
        <f t="shared" si="296"/>
        <v>0</v>
      </c>
      <c r="X3789" s="106">
        <f t="shared" si="299"/>
        <v>0</v>
      </c>
    </row>
    <row r="3790" spans="1:24" ht="14">
      <c r="A3790" s="198"/>
      <c r="D3790" s="1"/>
      <c r="E3790" s="1"/>
      <c r="F3790" s="187"/>
      <c r="G3790" s="187"/>
      <c r="H3790" s="80" t="str">
        <f>IF(ISERROR(IF(ISERROR(VLOOKUP((LEFT(D3790,2)),'Fed. Agency Identifier Table'!A$2:C$63,3,FALSE)),(VLOOKUP((LEFT(D3790,1)),'Fed. Agency Identifier Table'!A$2:C$63,3,FALSE)),(VLOOKUP((LEFT(D3790,2)),'Fed. Agency Identifier Table'!A$2:C$63,3,FALSE)))),"",(IF(ISERROR(VLOOKUP((LEFT(D3790,2)),'Fed. Agency Identifier Table'!A$2:C$63,3,FALSE)),(VLOOKUP((LEFT(D3790,1)),'Fed. Agency Identifier Table'!A$2:C$63,3,FALSE)),(VLOOKUP((LEFT(D3790,2)),'Fed. Agency Identifier Table'!A$2:C$63,3,FALSE)))))</f>
        <v/>
      </c>
      <c r="I3790" s="150" t="str">
        <f>IF(ISNUMBER(SEARCH("*.unk*",D3790)),"Other Federal Awards",IF(ISERROR(VLOOKUP(D3790,'CFDA Program Titles Table'!A$2:C$2607,3,FALSE)),"",VLOOKUP(D3790,'CFDA Program Titles Table'!A$2:C$2607,3,FALSE)))</f>
        <v/>
      </c>
      <c r="J3790" s="70"/>
      <c r="K3790" s="70"/>
      <c r="L3790" s="2"/>
      <c r="M3790" s="10"/>
      <c r="N3790" s="10"/>
      <c r="S3790" s="106" t="str">
        <f>IFERROR(IF(J3790="Y", "Research And Development Programs Cluster:", VLOOKUP(D3790,'Cluster Info'!$A$2:$B$113,2,FALSE)), "Non Cluster:")</f>
        <v>Non Cluster:</v>
      </c>
      <c r="T3790" s="106">
        <f t="shared" si="295"/>
        <v>0</v>
      </c>
      <c r="U3790" s="106">
        <f t="shared" si="297"/>
        <v>0</v>
      </c>
      <c r="V3790" s="106">
        <f t="shared" si="298"/>
        <v>0</v>
      </c>
      <c r="W3790" s="119">
        <f t="shared" si="296"/>
        <v>0</v>
      </c>
      <c r="X3790" s="106">
        <f t="shared" si="299"/>
        <v>0</v>
      </c>
    </row>
    <row r="3791" spans="1:24" ht="14">
      <c r="A3791" s="198"/>
      <c r="D3791" s="1"/>
      <c r="E3791" s="1"/>
      <c r="F3791" s="187"/>
      <c r="G3791" s="187"/>
      <c r="H3791" s="80" t="str">
        <f>IF(ISERROR(IF(ISERROR(VLOOKUP((LEFT(D3791,2)),'Fed. Agency Identifier Table'!A$2:C$63,3,FALSE)),(VLOOKUP((LEFT(D3791,1)),'Fed. Agency Identifier Table'!A$2:C$63,3,FALSE)),(VLOOKUP((LEFT(D3791,2)),'Fed. Agency Identifier Table'!A$2:C$63,3,FALSE)))),"",(IF(ISERROR(VLOOKUP((LEFT(D3791,2)),'Fed. Agency Identifier Table'!A$2:C$63,3,FALSE)),(VLOOKUP((LEFT(D3791,1)),'Fed. Agency Identifier Table'!A$2:C$63,3,FALSE)),(VLOOKUP((LEFT(D3791,2)),'Fed. Agency Identifier Table'!A$2:C$63,3,FALSE)))))</f>
        <v/>
      </c>
      <c r="I3791" s="150" t="str">
        <f>IF(ISNUMBER(SEARCH("*.unk*",D3791)),"Other Federal Awards",IF(ISERROR(VLOOKUP(D3791,'CFDA Program Titles Table'!A$2:C$2607,3,FALSE)),"",VLOOKUP(D3791,'CFDA Program Titles Table'!A$2:C$2607,3,FALSE)))</f>
        <v/>
      </c>
      <c r="J3791" s="70"/>
      <c r="K3791" s="70"/>
      <c r="L3791" s="2"/>
      <c r="M3791" s="10"/>
      <c r="N3791" s="10"/>
      <c r="S3791" s="106" t="str">
        <f>IFERROR(IF(J3791="Y", "Research And Development Programs Cluster:", VLOOKUP(D3791,'Cluster Info'!$A$2:$B$113,2,FALSE)), "Non Cluster:")</f>
        <v>Non Cluster:</v>
      </c>
      <c r="T3791" s="106">
        <f t="shared" si="295"/>
        <v>0</v>
      </c>
      <c r="U3791" s="106">
        <f t="shared" si="297"/>
        <v>0</v>
      </c>
      <c r="V3791" s="106">
        <f t="shared" si="298"/>
        <v>0</v>
      </c>
      <c r="W3791" s="119">
        <f t="shared" si="296"/>
        <v>0</v>
      </c>
      <c r="X3791" s="106">
        <f t="shared" si="299"/>
        <v>0</v>
      </c>
    </row>
    <row r="3792" spans="1:24" ht="14">
      <c r="A3792" s="198"/>
      <c r="D3792" s="1"/>
      <c r="E3792" s="1"/>
      <c r="F3792" s="187"/>
      <c r="G3792" s="187"/>
      <c r="H3792" s="80" t="str">
        <f>IF(ISERROR(IF(ISERROR(VLOOKUP((LEFT(D3792,2)),'Fed. Agency Identifier Table'!A$2:C$63,3,FALSE)),(VLOOKUP((LEFT(D3792,1)),'Fed. Agency Identifier Table'!A$2:C$63,3,FALSE)),(VLOOKUP((LEFT(D3792,2)),'Fed. Agency Identifier Table'!A$2:C$63,3,FALSE)))),"",(IF(ISERROR(VLOOKUP((LEFT(D3792,2)),'Fed. Agency Identifier Table'!A$2:C$63,3,FALSE)),(VLOOKUP((LEFT(D3792,1)),'Fed. Agency Identifier Table'!A$2:C$63,3,FALSE)),(VLOOKUP((LEFT(D3792,2)),'Fed. Agency Identifier Table'!A$2:C$63,3,FALSE)))))</f>
        <v/>
      </c>
      <c r="I3792" s="150" t="str">
        <f>IF(ISNUMBER(SEARCH("*.unk*",D3792)),"Other Federal Awards",IF(ISERROR(VLOOKUP(D3792,'CFDA Program Titles Table'!A$2:C$2607,3,FALSE)),"",VLOOKUP(D3792,'CFDA Program Titles Table'!A$2:C$2607,3,FALSE)))</f>
        <v/>
      </c>
      <c r="J3792" s="70"/>
      <c r="K3792" s="70"/>
      <c r="L3792" s="2"/>
      <c r="M3792" s="10"/>
      <c r="N3792" s="10"/>
      <c r="S3792" s="106" t="str">
        <f>IFERROR(IF(J3792="Y", "Research And Development Programs Cluster:", VLOOKUP(D3792,'Cluster Info'!$A$2:$B$113,2,FALSE)), "Non Cluster:")</f>
        <v>Non Cluster:</v>
      </c>
      <c r="T3792" s="106">
        <f t="shared" si="295"/>
        <v>0</v>
      </c>
      <c r="U3792" s="106">
        <f t="shared" si="297"/>
        <v>0</v>
      </c>
      <c r="V3792" s="106">
        <f t="shared" si="298"/>
        <v>0</v>
      </c>
      <c r="W3792" s="119">
        <f t="shared" si="296"/>
        <v>0</v>
      </c>
      <c r="X3792" s="106">
        <f t="shared" si="299"/>
        <v>0</v>
      </c>
    </row>
    <row r="3793" spans="1:24" ht="14">
      <c r="A3793" s="198"/>
      <c r="D3793" s="1"/>
      <c r="E3793" s="1"/>
      <c r="F3793" s="187"/>
      <c r="G3793" s="187"/>
      <c r="H3793" s="80" t="str">
        <f>IF(ISERROR(IF(ISERROR(VLOOKUP((LEFT(D3793,2)),'Fed. Agency Identifier Table'!A$2:C$63,3,FALSE)),(VLOOKUP((LEFT(D3793,1)),'Fed. Agency Identifier Table'!A$2:C$63,3,FALSE)),(VLOOKUP((LEFT(D3793,2)),'Fed. Agency Identifier Table'!A$2:C$63,3,FALSE)))),"",(IF(ISERROR(VLOOKUP((LEFT(D3793,2)),'Fed. Agency Identifier Table'!A$2:C$63,3,FALSE)),(VLOOKUP((LEFT(D3793,1)),'Fed. Agency Identifier Table'!A$2:C$63,3,FALSE)),(VLOOKUP((LEFT(D3793,2)),'Fed. Agency Identifier Table'!A$2:C$63,3,FALSE)))))</f>
        <v/>
      </c>
      <c r="I3793" s="150" t="str">
        <f>IF(ISNUMBER(SEARCH("*.unk*",D3793)),"Other Federal Awards",IF(ISERROR(VLOOKUP(D3793,'CFDA Program Titles Table'!A$2:C$2607,3,FALSE)),"",VLOOKUP(D3793,'CFDA Program Titles Table'!A$2:C$2607,3,FALSE)))</f>
        <v/>
      </c>
      <c r="J3793" s="70"/>
      <c r="K3793" s="70"/>
      <c r="L3793" s="2"/>
      <c r="M3793" s="10"/>
      <c r="N3793" s="10"/>
      <c r="S3793" s="106" t="str">
        <f>IFERROR(IF(J3793="Y", "Research And Development Programs Cluster:", VLOOKUP(D3793,'Cluster Info'!$A$2:$B$113,2,FALSE)), "Non Cluster:")</f>
        <v>Non Cluster:</v>
      </c>
      <c r="T3793" s="106">
        <f t="shared" si="295"/>
        <v>0</v>
      </c>
      <c r="U3793" s="106">
        <f t="shared" si="297"/>
        <v>0</v>
      </c>
      <c r="V3793" s="106">
        <f t="shared" si="298"/>
        <v>0</v>
      </c>
      <c r="W3793" s="119">
        <f t="shared" si="296"/>
        <v>0</v>
      </c>
      <c r="X3793" s="106">
        <f t="shared" si="299"/>
        <v>0</v>
      </c>
    </row>
    <row r="3794" spans="1:24" ht="14">
      <c r="A3794" s="198"/>
      <c r="D3794" s="1"/>
      <c r="E3794" s="1"/>
      <c r="F3794" s="187"/>
      <c r="G3794" s="187"/>
      <c r="H3794" s="80" t="str">
        <f>IF(ISERROR(IF(ISERROR(VLOOKUP((LEFT(D3794,2)),'Fed. Agency Identifier Table'!A$2:C$63,3,FALSE)),(VLOOKUP((LEFT(D3794,1)),'Fed. Agency Identifier Table'!A$2:C$63,3,FALSE)),(VLOOKUP((LEFT(D3794,2)),'Fed. Agency Identifier Table'!A$2:C$63,3,FALSE)))),"",(IF(ISERROR(VLOOKUP((LEFT(D3794,2)),'Fed. Agency Identifier Table'!A$2:C$63,3,FALSE)),(VLOOKUP((LEFT(D3794,1)),'Fed. Agency Identifier Table'!A$2:C$63,3,FALSE)),(VLOOKUP((LEFT(D3794,2)),'Fed. Agency Identifier Table'!A$2:C$63,3,FALSE)))))</f>
        <v/>
      </c>
      <c r="I3794" s="150" t="str">
        <f>IF(ISNUMBER(SEARCH("*.unk*",D3794)),"Other Federal Awards",IF(ISERROR(VLOOKUP(D3794,'CFDA Program Titles Table'!A$2:C$2607,3,FALSE)),"",VLOOKUP(D3794,'CFDA Program Titles Table'!A$2:C$2607,3,FALSE)))</f>
        <v/>
      </c>
      <c r="J3794" s="70"/>
      <c r="K3794" s="70"/>
      <c r="L3794" s="2"/>
      <c r="M3794" s="10"/>
      <c r="N3794" s="10"/>
      <c r="S3794" s="106" t="str">
        <f>IFERROR(IF(J3794="Y", "Research And Development Programs Cluster:", VLOOKUP(D3794,'Cluster Info'!$A$2:$B$113,2,FALSE)), "Non Cluster:")</f>
        <v>Non Cluster:</v>
      </c>
      <c r="T3794" s="106">
        <f t="shared" si="295"/>
        <v>0</v>
      </c>
      <c r="U3794" s="106">
        <f t="shared" si="297"/>
        <v>0</v>
      </c>
      <c r="V3794" s="106">
        <f t="shared" si="298"/>
        <v>0</v>
      </c>
      <c r="W3794" s="119">
        <f t="shared" si="296"/>
        <v>0</v>
      </c>
      <c r="X3794" s="106">
        <f t="shared" si="299"/>
        <v>0</v>
      </c>
    </row>
    <row r="3795" spans="1:24" ht="14">
      <c r="A3795" s="198"/>
      <c r="D3795" s="1"/>
      <c r="E3795" s="1"/>
      <c r="F3795" s="187"/>
      <c r="G3795" s="187"/>
      <c r="H3795" s="80" t="str">
        <f>IF(ISERROR(IF(ISERROR(VLOOKUP((LEFT(D3795,2)),'Fed. Agency Identifier Table'!A$2:C$63,3,FALSE)),(VLOOKUP((LEFT(D3795,1)),'Fed. Agency Identifier Table'!A$2:C$63,3,FALSE)),(VLOOKUP((LEFT(D3795,2)),'Fed. Agency Identifier Table'!A$2:C$63,3,FALSE)))),"",(IF(ISERROR(VLOOKUP((LEFT(D3795,2)),'Fed. Agency Identifier Table'!A$2:C$63,3,FALSE)),(VLOOKUP((LEFT(D3795,1)),'Fed. Agency Identifier Table'!A$2:C$63,3,FALSE)),(VLOOKUP((LEFT(D3795,2)),'Fed. Agency Identifier Table'!A$2:C$63,3,FALSE)))))</f>
        <v/>
      </c>
      <c r="I3795" s="150" t="str">
        <f>IF(ISNUMBER(SEARCH("*.unk*",D3795)),"Other Federal Awards",IF(ISERROR(VLOOKUP(D3795,'CFDA Program Titles Table'!A$2:C$2607,3,FALSE)),"",VLOOKUP(D3795,'CFDA Program Titles Table'!A$2:C$2607,3,FALSE)))</f>
        <v/>
      </c>
      <c r="J3795" s="70"/>
      <c r="K3795" s="70"/>
      <c r="L3795" s="2"/>
      <c r="M3795" s="10"/>
      <c r="N3795" s="10"/>
      <c r="S3795" s="106" t="str">
        <f>IFERROR(IF(J3795="Y", "Research And Development Programs Cluster:", VLOOKUP(D3795,'Cluster Info'!$A$2:$B$113,2,FALSE)), "Non Cluster:")</f>
        <v>Non Cluster:</v>
      </c>
      <c r="T3795" s="106">
        <f t="shared" si="295"/>
        <v>0</v>
      </c>
      <c r="U3795" s="106">
        <f t="shared" si="297"/>
        <v>0</v>
      </c>
      <c r="V3795" s="106">
        <f t="shared" si="298"/>
        <v>0</v>
      </c>
      <c r="W3795" s="119">
        <f t="shared" si="296"/>
        <v>0</v>
      </c>
      <c r="X3795" s="106">
        <f t="shared" si="299"/>
        <v>0</v>
      </c>
    </row>
    <row r="3796" spans="1:24" ht="14">
      <c r="A3796" s="198"/>
      <c r="D3796" s="1"/>
      <c r="E3796" s="1"/>
      <c r="F3796" s="187"/>
      <c r="G3796" s="187"/>
      <c r="H3796" s="80" t="str">
        <f>IF(ISERROR(IF(ISERROR(VLOOKUP((LEFT(D3796,2)),'Fed. Agency Identifier Table'!A$2:C$63,3,FALSE)),(VLOOKUP((LEFT(D3796,1)),'Fed. Agency Identifier Table'!A$2:C$63,3,FALSE)),(VLOOKUP((LEFT(D3796,2)),'Fed. Agency Identifier Table'!A$2:C$63,3,FALSE)))),"",(IF(ISERROR(VLOOKUP((LEFT(D3796,2)),'Fed. Agency Identifier Table'!A$2:C$63,3,FALSE)),(VLOOKUP((LEFT(D3796,1)),'Fed. Agency Identifier Table'!A$2:C$63,3,FALSE)),(VLOOKUP((LEFT(D3796,2)),'Fed. Agency Identifier Table'!A$2:C$63,3,FALSE)))))</f>
        <v/>
      </c>
      <c r="I3796" s="150" t="str">
        <f>IF(ISNUMBER(SEARCH("*.unk*",D3796)),"Other Federal Awards",IF(ISERROR(VLOOKUP(D3796,'CFDA Program Titles Table'!A$2:C$2607,3,FALSE)),"",VLOOKUP(D3796,'CFDA Program Titles Table'!A$2:C$2607,3,FALSE)))</f>
        <v/>
      </c>
      <c r="J3796" s="70"/>
      <c r="K3796" s="70"/>
      <c r="L3796" s="2"/>
      <c r="M3796" s="10"/>
      <c r="N3796" s="10"/>
      <c r="S3796" s="106" t="str">
        <f>IFERROR(IF(J3796="Y", "Research And Development Programs Cluster:", VLOOKUP(D3796,'Cluster Info'!$A$2:$B$113,2,FALSE)), "Non Cluster:")</f>
        <v>Non Cluster:</v>
      </c>
      <c r="T3796" s="106">
        <f t="shared" si="295"/>
        <v>0</v>
      </c>
      <c r="U3796" s="106">
        <f t="shared" si="297"/>
        <v>0</v>
      </c>
      <c r="V3796" s="106">
        <f t="shared" si="298"/>
        <v>0</v>
      </c>
      <c r="W3796" s="119">
        <f t="shared" si="296"/>
        <v>0</v>
      </c>
      <c r="X3796" s="106">
        <f t="shared" si="299"/>
        <v>0</v>
      </c>
    </row>
    <row r="3797" spans="1:24" ht="14">
      <c r="A3797" s="198"/>
      <c r="D3797" s="1"/>
      <c r="E3797" s="1"/>
      <c r="F3797" s="187"/>
      <c r="G3797" s="187"/>
      <c r="H3797" s="80" t="str">
        <f>IF(ISERROR(IF(ISERROR(VLOOKUP((LEFT(D3797,2)),'Fed. Agency Identifier Table'!A$2:C$63,3,FALSE)),(VLOOKUP((LEFT(D3797,1)),'Fed. Agency Identifier Table'!A$2:C$63,3,FALSE)),(VLOOKUP((LEFT(D3797,2)),'Fed. Agency Identifier Table'!A$2:C$63,3,FALSE)))),"",(IF(ISERROR(VLOOKUP((LEFT(D3797,2)),'Fed. Agency Identifier Table'!A$2:C$63,3,FALSE)),(VLOOKUP((LEFT(D3797,1)),'Fed. Agency Identifier Table'!A$2:C$63,3,FALSE)),(VLOOKUP((LEFT(D3797,2)),'Fed. Agency Identifier Table'!A$2:C$63,3,FALSE)))))</f>
        <v/>
      </c>
      <c r="I3797" s="150" t="str">
        <f>IF(ISNUMBER(SEARCH("*.unk*",D3797)),"Other Federal Awards",IF(ISERROR(VLOOKUP(D3797,'CFDA Program Titles Table'!A$2:C$2607,3,FALSE)),"",VLOOKUP(D3797,'CFDA Program Titles Table'!A$2:C$2607,3,FALSE)))</f>
        <v/>
      </c>
      <c r="J3797" s="70"/>
      <c r="K3797" s="70"/>
      <c r="L3797" s="2"/>
      <c r="M3797" s="10"/>
      <c r="N3797" s="10"/>
      <c r="S3797" s="106" t="str">
        <f>IFERROR(IF(J3797="Y", "Research And Development Programs Cluster:", VLOOKUP(D3797,'Cluster Info'!$A$2:$B$113,2,FALSE)), "Non Cluster:")</f>
        <v>Non Cluster:</v>
      </c>
      <c r="T3797" s="106">
        <f t="shared" si="295"/>
        <v>0</v>
      </c>
      <c r="U3797" s="106">
        <f t="shared" si="297"/>
        <v>0</v>
      </c>
      <c r="V3797" s="106">
        <f t="shared" si="298"/>
        <v>0</v>
      </c>
      <c r="W3797" s="119">
        <f t="shared" si="296"/>
        <v>0</v>
      </c>
      <c r="X3797" s="106">
        <f t="shared" si="299"/>
        <v>0</v>
      </c>
    </row>
    <row r="3798" spans="1:24" ht="14">
      <c r="A3798" s="198"/>
      <c r="D3798" s="1"/>
      <c r="E3798" s="1"/>
      <c r="F3798" s="187"/>
      <c r="G3798" s="187"/>
      <c r="H3798" s="80" t="str">
        <f>IF(ISERROR(IF(ISERROR(VLOOKUP((LEFT(D3798,2)),'Fed. Agency Identifier Table'!A$2:C$63,3,FALSE)),(VLOOKUP((LEFT(D3798,1)),'Fed. Agency Identifier Table'!A$2:C$63,3,FALSE)),(VLOOKUP((LEFT(D3798,2)),'Fed. Agency Identifier Table'!A$2:C$63,3,FALSE)))),"",(IF(ISERROR(VLOOKUP((LEFT(D3798,2)),'Fed. Agency Identifier Table'!A$2:C$63,3,FALSE)),(VLOOKUP((LEFT(D3798,1)),'Fed. Agency Identifier Table'!A$2:C$63,3,FALSE)),(VLOOKUP((LEFT(D3798,2)),'Fed. Agency Identifier Table'!A$2:C$63,3,FALSE)))))</f>
        <v/>
      </c>
      <c r="I3798" s="150" t="str">
        <f>IF(ISNUMBER(SEARCH("*.unk*",D3798)),"Other Federal Awards",IF(ISERROR(VLOOKUP(D3798,'CFDA Program Titles Table'!A$2:C$2607,3,FALSE)),"",VLOOKUP(D3798,'CFDA Program Titles Table'!A$2:C$2607,3,FALSE)))</f>
        <v/>
      </c>
      <c r="J3798" s="70"/>
      <c r="K3798" s="70"/>
      <c r="L3798" s="2"/>
      <c r="M3798" s="10"/>
      <c r="N3798" s="10"/>
      <c r="S3798" s="106" t="str">
        <f>IFERROR(IF(J3798="Y", "Research And Development Programs Cluster:", VLOOKUP(D3798,'Cluster Info'!$A$2:$B$113,2,FALSE)), "Non Cluster:")</f>
        <v>Non Cluster:</v>
      </c>
      <c r="T3798" s="106">
        <f t="shared" si="295"/>
        <v>0</v>
      </c>
      <c r="U3798" s="106">
        <f t="shared" si="297"/>
        <v>0</v>
      </c>
      <c r="V3798" s="106">
        <f t="shared" si="298"/>
        <v>0</v>
      </c>
      <c r="W3798" s="119">
        <f t="shared" si="296"/>
        <v>0</v>
      </c>
      <c r="X3798" s="106">
        <f t="shared" si="299"/>
        <v>0</v>
      </c>
    </row>
    <row r="3799" spans="1:24" ht="14">
      <c r="A3799" s="198"/>
      <c r="D3799" s="1"/>
      <c r="E3799" s="1"/>
      <c r="F3799" s="187"/>
      <c r="G3799" s="187"/>
      <c r="H3799" s="80" t="str">
        <f>IF(ISERROR(IF(ISERROR(VLOOKUP((LEFT(D3799,2)),'Fed. Agency Identifier Table'!A$2:C$63,3,FALSE)),(VLOOKUP((LEFT(D3799,1)),'Fed. Agency Identifier Table'!A$2:C$63,3,FALSE)),(VLOOKUP((LEFT(D3799,2)),'Fed. Agency Identifier Table'!A$2:C$63,3,FALSE)))),"",(IF(ISERROR(VLOOKUP((LEFT(D3799,2)),'Fed. Agency Identifier Table'!A$2:C$63,3,FALSE)),(VLOOKUP((LEFT(D3799,1)),'Fed. Agency Identifier Table'!A$2:C$63,3,FALSE)),(VLOOKUP((LEFT(D3799,2)),'Fed. Agency Identifier Table'!A$2:C$63,3,FALSE)))))</f>
        <v/>
      </c>
      <c r="I3799" s="150" t="str">
        <f>IF(ISNUMBER(SEARCH("*.unk*",D3799)),"Other Federal Awards",IF(ISERROR(VLOOKUP(D3799,'CFDA Program Titles Table'!A$2:C$2607,3,FALSE)),"",VLOOKUP(D3799,'CFDA Program Titles Table'!A$2:C$2607,3,FALSE)))</f>
        <v/>
      </c>
      <c r="J3799" s="70"/>
      <c r="K3799" s="70"/>
      <c r="L3799" s="2"/>
      <c r="M3799" s="10"/>
      <c r="N3799" s="10"/>
      <c r="S3799" s="106" t="str">
        <f>IFERROR(IF(J3799="Y", "Research And Development Programs Cluster:", VLOOKUP(D3799,'Cluster Info'!$A$2:$B$113,2,FALSE)), "Non Cluster:")</f>
        <v>Non Cluster:</v>
      </c>
      <c r="T3799" s="106">
        <f t="shared" si="295"/>
        <v>0</v>
      </c>
      <c r="U3799" s="106">
        <f t="shared" si="297"/>
        <v>0</v>
      </c>
      <c r="V3799" s="106">
        <f t="shared" si="298"/>
        <v>0</v>
      </c>
      <c r="W3799" s="119">
        <f t="shared" si="296"/>
        <v>0</v>
      </c>
      <c r="X3799" s="106">
        <f t="shared" si="299"/>
        <v>0</v>
      </c>
    </row>
    <row r="3800" spans="1:24" ht="14">
      <c r="A3800" s="198"/>
      <c r="D3800" s="1"/>
      <c r="E3800" s="1"/>
      <c r="F3800" s="187"/>
      <c r="G3800" s="187"/>
      <c r="H3800" s="80" t="str">
        <f>IF(ISERROR(IF(ISERROR(VLOOKUP((LEFT(D3800,2)),'Fed. Agency Identifier Table'!A$2:C$63,3,FALSE)),(VLOOKUP((LEFT(D3800,1)),'Fed. Agency Identifier Table'!A$2:C$63,3,FALSE)),(VLOOKUP((LEFT(D3800,2)),'Fed. Agency Identifier Table'!A$2:C$63,3,FALSE)))),"",(IF(ISERROR(VLOOKUP((LEFT(D3800,2)),'Fed. Agency Identifier Table'!A$2:C$63,3,FALSE)),(VLOOKUP((LEFT(D3800,1)),'Fed. Agency Identifier Table'!A$2:C$63,3,FALSE)),(VLOOKUP((LEFT(D3800,2)),'Fed. Agency Identifier Table'!A$2:C$63,3,FALSE)))))</f>
        <v/>
      </c>
      <c r="I3800" s="150" t="str">
        <f>IF(ISNUMBER(SEARCH("*.unk*",D3800)),"Other Federal Awards",IF(ISERROR(VLOOKUP(D3800,'CFDA Program Titles Table'!A$2:C$2607,3,FALSE)),"",VLOOKUP(D3800,'CFDA Program Titles Table'!A$2:C$2607,3,FALSE)))</f>
        <v/>
      </c>
      <c r="J3800" s="70"/>
      <c r="K3800" s="70"/>
      <c r="L3800" s="2"/>
      <c r="M3800" s="10"/>
      <c r="N3800" s="10"/>
      <c r="S3800" s="106" t="str">
        <f>IFERROR(IF(J3800="Y", "Research And Development Programs Cluster:", VLOOKUP(D3800,'Cluster Info'!$A$2:$B$113,2,FALSE)), "Non Cluster:")</f>
        <v>Non Cluster:</v>
      </c>
      <c r="T3800" s="106">
        <f t="shared" si="295"/>
        <v>0</v>
      </c>
      <c r="U3800" s="106">
        <f t="shared" si="297"/>
        <v>0</v>
      </c>
      <c r="V3800" s="106">
        <f t="shared" si="298"/>
        <v>0</v>
      </c>
      <c r="W3800" s="119">
        <f t="shared" si="296"/>
        <v>0</v>
      </c>
      <c r="X3800" s="106">
        <f t="shared" si="299"/>
        <v>0</v>
      </c>
    </row>
    <row r="3801" spans="1:24" ht="14">
      <c r="A3801" s="198"/>
      <c r="D3801" s="1"/>
      <c r="E3801" s="1"/>
      <c r="F3801" s="187"/>
      <c r="G3801" s="187"/>
      <c r="H3801" s="80" t="str">
        <f>IF(ISERROR(IF(ISERROR(VLOOKUP((LEFT(D3801,2)),'Fed. Agency Identifier Table'!A$2:C$63,3,FALSE)),(VLOOKUP((LEFT(D3801,1)),'Fed. Agency Identifier Table'!A$2:C$63,3,FALSE)),(VLOOKUP((LEFT(D3801,2)),'Fed. Agency Identifier Table'!A$2:C$63,3,FALSE)))),"",(IF(ISERROR(VLOOKUP((LEFT(D3801,2)),'Fed. Agency Identifier Table'!A$2:C$63,3,FALSE)),(VLOOKUP((LEFT(D3801,1)),'Fed. Agency Identifier Table'!A$2:C$63,3,FALSE)),(VLOOKUP((LEFT(D3801,2)),'Fed. Agency Identifier Table'!A$2:C$63,3,FALSE)))))</f>
        <v/>
      </c>
      <c r="I3801" s="150" t="str">
        <f>IF(ISNUMBER(SEARCH("*.unk*",D3801)),"Other Federal Awards",IF(ISERROR(VLOOKUP(D3801,'CFDA Program Titles Table'!A$2:C$2607,3,FALSE)),"",VLOOKUP(D3801,'CFDA Program Titles Table'!A$2:C$2607,3,FALSE)))</f>
        <v/>
      </c>
      <c r="J3801" s="70"/>
      <c r="K3801" s="70"/>
      <c r="L3801" s="2"/>
      <c r="M3801" s="10"/>
      <c r="N3801" s="10"/>
      <c r="S3801" s="106" t="str">
        <f>IFERROR(IF(J3801="Y", "Research And Development Programs Cluster:", VLOOKUP(D3801,'Cluster Info'!$A$2:$B$113,2,FALSE)), "Non Cluster:")</f>
        <v>Non Cluster:</v>
      </c>
      <c r="T3801" s="106">
        <f t="shared" si="295"/>
        <v>0</v>
      </c>
      <c r="U3801" s="106">
        <f t="shared" si="297"/>
        <v>0</v>
      </c>
      <c r="V3801" s="106">
        <f t="shared" si="298"/>
        <v>0</v>
      </c>
      <c r="W3801" s="119">
        <f t="shared" si="296"/>
        <v>0</v>
      </c>
      <c r="X3801" s="106">
        <f t="shared" si="299"/>
        <v>0</v>
      </c>
    </row>
    <row r="3802" spans="1:24" ht="14">
      <c r="A3802" s="198"/>
      <c r="D3802" s="1"/>
      <c r="E3802" s="1"/>
      <c r="F3802" s="187"/>
      <c r="G3802" s="187"/>
      <c r="H3802" s="80" t="str">
        <f>IF(ISERROR(IF(ISERROR(VLOOKUP((LEFT(D3802,2)),'Fed. Agency Identifier Table'!A$2:C$63,3,FALSE)),(VLOOKUP((LEFT(D3802,1)),'Fed. Agency Identifier Table'!A$2:C$63,3,FALSE)),(VLOOKUP((LEFT(D3802,2)),'Fed. Agency Identifier Table'!A$2:C$63,3,FALSE)))),"",(IF(ISERROR(VLOOKUP((LEFT(D3802,2)),'Fed. Agency Identifier Table'!A$2:C$63,3,FALSE)),(VLOOKUP((LEFT(D3802,1)),'Fed. Agency Identifier Table'!A$2:C$63,3,FALSE)),(VLOOKUP((LEFT(D3802,2)),'Fed. Agency Identifier Table'!A$2:C$63,3,FALSE)))))</f>
        <v/>
      </c>
      <c r="I3802" s="150" t="str">
        <f>IF(ISNUMBER(SEARCH("*.unk*",D3802)),"Other Federal Awards",IF(ISERROR(VLOOKUP(D3802,'CFDA Program Titles Table'!A$2:C$2607,3,FALSE)),"",VLOOKUP(D3802,'CFDA Program Titles Table'!A$2:C$2607,3,FALSE)))</f>
        <v/>
      </c>
      <c r="J3802" s="70"/>
      <c r="K3802" s="70"/>
      <c r="L3802" s="2"/>
      <c r="M3802" s="10"/>
      <c r="N3802" s="10"/>
      <c r="S3802" s="106" t="str">
        <f>IFERROR(IF(J3802="Y", "Research And Development Programs Cluster:", VLOOKUP(D3802,'Cluster Info'!$A$2:$B$113,2,FALSE)), "Non Cluster:")</f>
        <v>Non Cluster:</v>
      </c>
      <c r="T3802" s="106">
        <f t="shared" si="295"/>
        <v>0</v>
      </c>
      <c r="U3802" s="106">
        <f t="shared" si="297"/>
        <v>0</v>
      </c>
      <c r="V3802" s="106">
        <f t="shared" si="298"/>
        <v>0</v>
      </c>
      <c r="W3802" s="119">
        <f t="shared" si="296"/>
        <v>0</v>
      </c>
      <c r="X3802" s="106">
        <f t="shared" si="299"/>
        <v>0</v>
      </c>
    </row>
    <row r="3803" spans="1:24" ht="14">
      <c r="A3803" s="198"/>
      <c r="D3803" s="1"/>
      <c r="E3803" s="1"/>
      <c r="F3803" s="187"/>
      <c r="G3803" s="187"/>
      <c r="H3803" s="80" t="str">
        <f>IF(ISERROR(IF(ISERROR(VLOOKUP((LEFT(D3803,2)),'Fed. Agency Identifier Table'!A$2:C$63,3,FALSE)),(VLOOKUP((LEFT(D3803,1)),'Fed. Agency Identifier Table'!A$2:C$63,3,FALSE)),(VLOOKUP((LEFT(D3803,2)),'Fed. Agency Identifier Table'!A$2:C$63,3,FALSE)))),"",(IF(ISERROR(VLOOKUP((LEFT(D3803,2)),'Fed. Agency Identifier Table'!A$2:C$63,3,FALSE)),(VLOOKUP((LEFT(D3803,1)),'Fed. Agency Identifier Table'!A$2:C$63,3,FALSE)),(VLOOKUP((LEFT(D3803,2)),'Fed. Agency Identifier Table'!A$2:C$63,3,FALSE)))))</f>
        <v/>
      </c>
      <c r="I3803" s="150" t="str">
        <f>IF(ISNUMBER(SEARCH("*.unk*",D3803)),"Other Federal Awards",IF(ISERROR(VLOOKUP(D3803,'CFDA Program Titles Table'!A$2:C$2607,3,FALSE)),"",VLOOKUP(D3803,'CFDA Program Titles Table'!A$2:C$2607,3,FALSE)))</f>
        <v/>
      </c>
      <c r="J3803" s="70"/>
      <c r="K3803" s="70"/>
      <c r="L3803" s="2"/>
      <c r="M3803" s="10"/>
      <c r="N3803" s="10"/>
      <c r="S3803" s="106" t="str">
        <f>IFERROR(IF(J3803="Y", "Research And Development Programs Cluster:", VLOOKUP(D3803,'Cluster Info'!$A$2:$B$113,2,FALSE)), "Non Cluster:")</f>
        <v>Non Cluster:</v>
      </c>
      <c r="T3803" s="106">
        <f t="shared" si="295"/>
        <v>0</v>
      </c>
      <c r="U3803" s="106">
        <f t="shared" si="297"/>
        <v>0</v>
      </c>
      <c r="V3803" s="106">
        <f t="shared" si="298"/>
        <v>0</v>
      </c>
      <c r="W3803" s="119">
        <f t="shared" si="296"/>
        <v>0</v>
      </c>
      <c r="X3803" s="106">
        <f t="shared" si="299"/>
        <v>0</v>
      </c>
    </row>
    <row r="3804" spans="1:24" ht="14">
      <c r="A3804" s="198"/>
      <c r="D3804" s="1"/>
      <c r="E3804" s="1"/>
      <c r="F3804" s="187"/>
      <c r="G3804" s="187"/>
      <c r="H3804" s="80" t="str">
        <f>IF(ISERROR(IF(ISERROR(VLOOKUP((LEFT(D3804,2)),'Fed. Agency Identifier Table'!A$2:C$63,3,FALSE)),(VLOOKUP((LEFT(D3804,1)),'Fed. Agency Identifier Table'!A$2:C$63,3,FALSE)),(VLOOKUP((LEFT(D3804,2)),'Fed. Agency Identifier Table'!A$2:C$63,3,FALSE)))),"",(IF(ISERROR(VLOOKUP((LEFT(D3804,2)),'Fed. Agency Identifier Table'!A$2:C$63,3,FALSE)),(VLOOKUP((LEFT(D3804,1)),'Fed. Agency Identifier Table'!A$2:C$63,3,FALSE)),(VLOOKUP((LEFT(D3804,2)),'Fed. Agency Identifier Table'!A$2:C$63,3,FALSE)))))</f>
        <v/>
      </c>
      <c r="I3804" s="150" t="str">
        <f>IF(ISNUMBER(SEARCH("*.unk*",D3804)),"Other Federal Awards",IF(ISERROR(VLOOKUP(D3804,'CFDA Program Titles Table'!A$2:C$2607,3,FALSE)),"",VLOOKUP(D3804,'CFDA Program Titles Table'!A$2:C$2607,3,FALSE)))</f>
        <v/>
      </c>
      <c r="J3804" s="70"/>
      <c r="K3804" s="70"/>
      <c r="L3804" s="2"/>
      <c r="M3804" s="10"/>
      <c r="N3804" s="10"/>
      <c r="S3804" s="106" t="str">
        <f>IFERROR(IF(J3804="Y", "Research And Development Programs Cluster:", VLOOKUP(D3804,'Cluster Info'!$A$2:$B$113,2,FALSE)), "Non Cluster:")</f>
        <v>Non Cluster:</v>
      </c>
      <c r="T3804" s="106">
        <f t="shared" si="295"/>
        <v>0</v>
      </c>
      <c r="U3804" s="106">
        <f t="shared" si="297"/>
        <v>0</v>
      </c>
      <c r="V3804" s="106">
        <f t="shared" si="298"/>
        <v>0</v>
      </c>
      <c r="W3804" s="119">
        <f t="shared" si="296"/>
        <v>0</v>
      </c>
      <c r="X3804" s="106">
        <f t="shared" si="299"/>
        <v>0</v>
      </c>
    </row>
    <row r="3805" spans="1:24" ht="14">
      <c r="A3805" s="198"/>
      <c r="D3805" s="1"/>
      <c r="E3805" s="1"/>
      <c r="F3805" s="187"/>
      <c r="G3805" s="187"/>
      <c r="H3805" s="80" t="str">
        <f>IF(ISERROR(IF(ISERROR(VLOOKUP((LEFT(D3805,2)),'Fed. Agency Identifier Table'!A$2:C$63,3,FALSE)),(VLOOKUP((LEFT(D3805,1)),'Fed. Agency Identifier Table'!A$2:C$63,3,FALSE)),(VLOOKUP((LEFT(D3805,2)),'Fed. Agency Identifier Table'!A$2:C$63,3,FALSE)))),"",(IF(ISERROR(VLOOKUP((LEFT(D3805,2)),'Fed. Agency Identifier Table'!A$2:C$63,3,FALSE)),(VLOOKUP((LEFT(D3805,1)),'Fed. Agency Identifier Table'!A$2:C$63,3,FALSE)),(VLOOKUP((LEFT(D3805,2)),'Fed. Agency Identifier Table'!A$2:C$63,3,FALSE)))))</f>
        <v/>
      </c>
      <c r="I3805" s="150" t="str">
        <f>IF(ISNUMBER(SEARCH("*.unk*",D3805)),"Other Federal Awards",IF(ISERROR(VLOOKUP(D3805,'CFDA Program Titles Table'!A$2:C$2607,3,FALSE)),"",VLOOKUP(D3805,'CFDA Program Titles Table'!A$2:C$2607,3,FALSE)))</f>
        <v/>
      </c>
      <c r="J3805" s="70"/>
      <c r="K3805" s="70"/>
      <c r="L3805" s="2"/>
      <c r="M3805" s="10"/>
      <c r="N3805" s="10"/>
      <c r="S3805" s="106" t="str">
        <f>IFERROR(IF(J3805="Y", "Research And Development Programs Cluster:", VLOOKUP(D3805,'Cluster Info'!$A$2:$B$113,2,FALSE)), "Non Cluster:")</f>
        <v>Non Cluster:</v>
      </c>
      <c r="T3805" s="106">
        <f t="shared" si="295"/>
        <v>0</v>
      </c>
      <c r="U3805" s="106">
        <f t="shared" si="297"/>
        <v>0</v>
      </c>
      <c r="V3805" s="106">
        <f t="shared" si="298"/>
        <v>0</v>
      </c>
      <c r="W3805" s="119">
        <f t="shared" si="296"/>
        <v>0</v>
      </c>
      <c r="X3805" s="106">
        <f t="shared" si="299"/>
        <v>0</v>
      </c>
    </row>
    <row r="3806" spans="1:24" ht="14">
      <c r="A3806" s="198"/>
      <c r="D3806" s="1"/>
      <c r="E3806" s="1"/>
      <c r="F3806" s="187"/>
      <c r="G3806" s="187"/>
      <c r="H3806" s="80" t="str">
        <f>IF(ISERROR(IF(ISERROR(VLOOKUP((LEFT(D3806,2)),'Fed. Agency Identifier Table'!A$2:C$63,3,FALSE)),(VLOOKUP((LEFT(D3806,1)),'Fed. Agency Identifier Table'!A$2:C$63,3,FALSE)),(VLOOKUP((LEFT(D3806,2)),'Fed. Agency Identifier Table'!A$2:C$63,3,FALSE)))),"",(IF(ISERROR(VLOOKUP((LEFT(D3806,2)),'Fed. Agency Identifier Table'!A$2:C$63,3,FALSE)),(VLOOKUP((LEFT(D3806,1)),'Fed. Agency Identifier Table'!A$2:C$63,3,FALSE)),(VLOOKUP((LEFT(D3806,2)),'Fed. Agency Identifier Table'!A$2:C$63,3,FALSE)))))</f>
        <v/>
      </c>
      <c r="I3806" s="150" t="str">
        <f>IF(ISNUMBER(SEARCH("*.unk*",D3806)),"Other Federal Awards",IF(ISERROR(VLOOKUP(D3806,'CFDA Program Titles Table'!A$2:C$2607,3,FALSE)),"",VLOOKUP(D3806,'CFDA Program Titles Table'!A$2:C$2607,3,FALSE)))</f>
        <v/>
      </c>
      <c r="J3806" s="70"/>
      <c r="K3806" s="70"/>
      <c r="L3806" s="2"/>
      <c r="M3806" s="10"/>
      <c r="N3806" s="10"/>
      <c r="S3806" s="106" t="str">
        <f>IFERROR(IF(J3806="Y", "Research And Development Programs Cluster:", VLOOKUP(D3806,'Cluster Info'!$A$2:$B$113,2,FALSE)), "Non Cluster:")</f>
        <v>Non Cluster:</v>
      </c>
      <c r="T3806" s="106">
        <f t="shared" si="295"/>
        <v>0</v>
      </c>
      <c r="U3806" s="106">
        <f t="shared" si="297"/>
        <v>0</v>
      </c>
      <c r="V3806" s="106">
        <f t="shared" si="298"/>
        <v>0</v>
      </c>
      <c r="W3806" s="119">
        <f t="shared" si="296"/>
        <v>0</v>
      </c>
      <c r="X3806" s="106">
        <f t="shared" si="299"/>
        <v>0</v>
      </c>
    </row>
    <row r="3807" spans="1:24" ht="14">
      <c r="A3807" s="198"/>
      <c r="D3807" s="1"/>
      <c r="E3807" s="1"/>
      <c r="F3807" s="187"/>
      <c r="G3807" s="187"/>
      <c r="H3807" s="80" t="str">
        <f>IF(ISERROR(IF(ISERROR(VLOOKUP((LEFT(D3807,2)),'Fed. Agency Identifier Table'!A$2:C$63,3,FALSE)),(VLOOKUP((LEFT(D3807,1)),'Fed. Agency Identifier Table'!A$2:C$63,3,FALSE)),(VLOOKUP((LEFT(D3807,2)),'Fed. Agency Identifier Table'!A$2:C$63,3,FALSE)))),"",(IF(ISERROR(VLOOKUP((LEFT(D3807,2)),'Fed. Agency Identifier Table'!A$2:C$63,3,FALSE)),(VLOOKUP((LEFT(D3807,1)),'Fed. Agency Identifier Table'!A$2:C$63,3,FALSE)),(VLOOKUP((LEFT(D3807,2)),'Fed. Agency Identifier Table'!A$2:C$63,3,FALSE)))))</f>
        <v/>
      </c>
      <c r="I3807" s="150" t="str">
        <f>IF(ISNUMBER(SEARCH("*.unk*",D3807)),"Other Federal Awards",IF(ISERROR(VLOOKUP(D3807,'CFDA Program Titles Table'!A$2:C$2607,3,FALSE)),"",VLOOKUP(D3807,'CFDA Program Titles Table'!A$2:C$2607,3,FALSE)))</f>
        <v/>
      </c>
      <c r="J3807" s="70"/>
      <c r="K3807" s="70"/>
      <c r="L3807" s="2"/>
      <c r="M3807" s="10"/>
      <c r="N3807" s="10"/>
      <c r="S3807" s="106" t="str">
        <f>IFERROR(IF(J3807="Y", "Research And Development Programs Cluster:", VLOOKUP(D3807,'Cluster Info'!$A$2:$B$113,2,FALSE)), "Non Cluster:")</f>
        <v>Non Cluster:</v>
      </c>
      <c r="T3807" s="106">
        <f t="shared" si="295"/>
        <v>0</v>
      </c>
      <c r="U3807" s="106">
        <f t="shared" si="297"/>
        <v>0</v>
      </c>
      <c r="V3807" s="106">
        <f t="shared" si="298"/>
        <v>0</v>
      </c>
      <c r="W3807" s="119">
        <f t="shared" si="296"/>
        <v>0</v>
      </c>
      <c r="X3807" s="106">
        <f t="shared" si="299"/>
        <v>0</v>
      </c>
    </row>
    <row r="3808" spans="1:24" ht="14">
      <c r="A3808" s="198"/>
      <c r="D3808" s="1"/>
      <c r="E3808" s="1"/>
      <c r="F3808" s="187"/>
      <c r="G3808" s="187"/>
      <c r="H3808" s="80" t="str">
        <f>IF(ISERROR(IF(ISERROR(VLOOKUP((LEFT(D3808,2)),'Fed. Agency Identifier Table'!A$2:C$63,3,FALSE)),(VLOOKUP((LEFT(D3808,1)),'Fed. Agency Identifier Table'!A$2:C$63,3,FALSE)),(VLOOKUP((LEFT(D3808,2)),'Fed. Agency Identifier Table'!A$2:C$63,3,FALSE)))),"",(IF(ISERROR(VLOOKUP((LEFT(D3808,2)),'Fed. Agency Identifier Table'!A$2:C$63,3,FALSE)),(VLOOKUP((LEFT(D3808,1)),'Fed. Agency Identifier Table'!A$2:C$63,3,FALSE)),(VLOOKUP((LEFT(D3808,2)),'Fed. Agency Identifier Table'!A$2:C$63,3,FALSE)))))</f>
        <v/>
      </c>
      <c r="I3808" s="150" t="str">
        <f>IF(ISNUMBER(SEARCH("*.unk*",D3808)),"Other Federal Awards",IF(ISERROR(VLOOKUP(D3808,'CFDA Program Titles Table'!A$2:C$2607,3,FALSE)),"",VLOOKUP(D3808,'CFDA Program Titles Table'!A$2:C$2607,3,FALSE)))</f>
        <v/>
      </c>
      <c r="J3808" s="70"/>
      <c r="K3808" s="70"/>
      <c r="L3808" s="2"/>
      <c r="M3808" s="10"/>
      <c r="N3808" s="10"/>
      <c r="S3808" s="106" t="str">
        <f>IFERROR(IF(J3808="Y", "Research And Development Programs Cluster:", VLOOKUP(D3808,'Cluster Info'!$A$2:$B$113,2,FALSE)), "Non Cluster:")</f>
        <v>Non Cluster:</v>
      </c>
      <c r="T3808" s="106">
        <f t="shared" si="295"/>
        <v>0</v>
      </c>
      <c r="U3808" s="106">
        <f t="shared" si="297"/>
        <v>0</v>
      </c>
      <c r="V3808" s="106">
        <f t="shared" si="298"/>
        <v>0</v>
      </c>
      <c r="W3808" s="119">
        <f t="shared" si="296"/>
        <v>0</v>
      </c>
      <c r="X3808" s="106">
        <f t="shared" si="299"/>
        <v>0</v>
      </c>
    </row>
    <row r="3809" spans="1:24" ht="14">
      <c r="A3809" s="198"/>
      <c r="D3809" s="1"/>
      <c r="E3809" s="1"/>
      <c r="F3809" s="187"/>
      <c r="G3809" s="187"/>
      <c r="H3809" s="80" t="str">
        <f>IF(ISERROR(IF(ISERROR(VLOOKUP((LEFT(D3809,2)),'Fed. Agency Identifier Table'!A$2:C$63,3,FALSE)),(VLOOKUP((LEFT(D3809,1)),'Fed. Agency Identifier Table'!A$2:C$63,3,FALSE)),(VLOOKUP((LEFT(D3809,2)),'Fed. Agency Identifier Table'!A$2:C$63,3,FALSE)))),"",(IF(ISERROR(VLOOKUP((LEFT(D3809,2)),'Fed. Agency Identifier Table'!A$2:C$63,3,FALSE)),(VLOOKUP((LEFT(D3809,1)),'Fed. Agency Identifier Table'!A$2:C$63,3,FALSE)),(VLOOKUP((LEFT(D3809,2)),'Fed. Agency Identifier Table'!A$2:C$63,3,FALSE)))))</f>
        <v/>
      </c>
      <c r="I3809" s="150" t="str">
        <f>IF(ISNUMBER(SEARCH("*.unk*",D3809)),"Other Federal Awards",IF(ISERROR(VLOOKUP(D3809,'CFDA Program Titles Table'!A$2:C$2607,3,FALSE)),"",VLOOKUP(D3809,'CFDA Program Titles Table'!A$2:C$2607,3,FALSE)))</f>
        <v/>
      </c>
      <c r="J3809" s="70"/>
      <c r="K3809" s="70"/>
      <c r="L3809" s="2"/>
      <c r="M3809" s="10"/>
      <c r="N3809" s="10"/>
      <c r="S3809" s="106" t="str">
        <f>IFERROR(IF(J3809="Y", "Research And Development Programs Cluster:", VLOOKUP(D3809,'Cluster Info'!$A$2:$B$113,2,FALSE)), "Non Cluster:")</f>
        <v>Non Cluster:</v>
      </c>
      <c r="T3809" s="106">
        <f t="shared" si="295"/>
        <v>0</v>
      </c>
      <c r="U3809" s="106">
        <f t="shared" si="297"/>
        <v>0</v>
      </c>
      <c r="V3809" s="106">
        <f t="shared" si="298"/>
        <v>0</v>
      </c>
      <c r="W3809" s="119">
        <f t="shared" si="296"/>
        <v>0</v>
      </c>
      <c r="X3809" s="106">
        <f t="shared" si="299"/>
        <v>0</v>
      </c>
    </row>
    <row r="3810" spans="1:24" ht="14">
      <c r="A3810" s="198"/>
      <c r="D3810" s="1"/>
      <c r="E3810" s="1"/>
      <c r="F3810" s="187"/>
      <c r="G3810" s="187"/>
      <c r="H3810" s="80" t="str">
        <f>IF(ISERROR(IF(ISERROR(VLOOKUP((LEFT(D3810,2)),'Fed. Agency Identifier Table'!A$2:C$63,3,FALSE)),(VLOOKUP((LEFT(D3810,1)),'Fed. Agency Identifier Table'!A$2:C$63,3,FALSE)),(VLOOKUP((LEFT(D3810,2)),'Fed. Agency Identifier Table'!A$2:C$63,3,FALSE)))),"",(IF(ISERROR(VLOOKUP((LEFT(D3810,2)),'Fed. Agency Identifier Table'!A$2:C$63,3,FALSE)),(VLOOKUP((LEFT(D3810,1)),'Fed. Agency Identifier Table'!A$2:C$63,3,FALSE)),(VLOOKUP((LEFT(D3810,2)),'Fed. Agency Identifier Table'!A$2:C$63,3,FALSE)))))</f>
        <v/>
      </c>
      <c r="I3810" s="150" t="str">
        <f>IF(ISNUMBER(SEARCH("*.unk*",D3810)),"Other Federal Awards",IF(ISERROR(VLOOKUP(D3810,'CFDA Program Titles Table'!A$2:C$2607,3,FALSE)),"",VLOOKUP(D3810,'CFDA Program Titles Table'!A$2:C$2607,3,FALSE)))</f>
        <v/>
      </c>
      <c r="J3810" s="70"/>
      <c r="K3810" s="70"/>
      <c r="L3810" s="2"/>
      <c r="M3810" s="10"/>
      <c r="N3810" s="10"/>
      <c r="S3810" s="106" t="str">
        <f>IFERROR(IF(J3810="Y", "Research And Development Programs Cluster:", VLOOKUP(D3810,'Cluster Info'!$A$2:$B$113,2,FALSE)), "Non Cluster:")</f>
        <v>Non Cluster:</v>
      </c>
      <c r="T3810" s="106">
        <f t="shared" si="295"/>
        <v>0</v>
      </c>
      <c r="U3810" s="106">
        <f t="shared" si="297"/>
        <v>0</v>
      </c>
      <c r="V3810" s="106">
        <f t="shared" si="298"/>
        <v>0</v>
      </c>
      <c r="W3810" s="119">
        <f t="shared" si="296"/>
        <v>0</v>
      </c>
      <c r="X3810" s="106">
        <f t="shared" si="299"/>
        <v>0</v>
      </c>
    </row>
    <row r="3811" spans="1:24" ht="14">
      <c r="A3811" s="198"/>
      <c r="D3811" s="1"/>
      <c r="E3811" s="1"/>
      <c r="F3811" s="187"/>
      <c r="G3811" s="187"/>
      <c r="H3811" s="80" t="str">
        <f>IF(ISERROR(IF(ISERROR(VLOOKUP((LEFT(D3811,2)),'Fed. Agency Identifier Table'!A$2:C$63,3,FALSE)),(VLOOKUP((LEFT(D3811,1)),'Fed. Agency Identifier Table'!A$2:C$63,3,FALSE)),(VLOOKUP((LEFT(D3811,2)),'Fed. Agency Identifier Table'!A$2:C$63,3,FALSE)))),"",(IF(ISERROR(VLOOKUP((LEFT(D3811,2)),'Fed. Agency Identifier Table'!A$2:C$63,3,FALSE)),(VLOOKUP((LEFT(D3811,1)),'Fed. Agency Identifier Table'!A$2:C$63,3,FALSE)),(VLOOKUP((LEFT(D3811,2)),'Fed. Agency Identifier Table'!A$2:C$63,3,FALSE)))))</f>
        <v/>
      </c>
      <c r="I3811" s="150" t="str">
        <f>IF(ISNUMBER(SEARCH("*.unk*",D3811)),"Other Federal Awards",IF(ISERROR(VLOOKUP(D3811,'CFDA Program Titles Table'!A$2:C$2607,3,FALSE)),"",VLOOKUP(D3811,'CFDA Program Titles Table'!A$2:C$2607,3,FALSE)))</f>
        <v/>
      </c>
      <c r="J3811" s="70"/>
      <c r="K3811" s="70"/>
      <c r="L3811" s="2"/>
      <c r="M3811" s="10"/>
      <c r="N3811" s="10"/>
      <c r="S3811" s="106" t="str">
        <f>IFERROR(IF(J3811="Y", "Research And Development Programs Cluster:", VLOOKUP(D3811,'Cluster Info'!$A$2:$B$113,2,FALSE)), "Non Cluster:")</f>
        <v>Non Cluster:</v>
      </c>
      <c r="T3811" s="106">
        <f t="shared" si="295"/>
        <v>0</v>
      </c>
      <c r="U3811" s="106">
        <f t="shared" si="297"/>
        <v>0</v>
      </c>
      <c r="V3811" s="106">
        <f t="shared" si="298"/>
        <v>0</v>
      </c>
      <c r="W3811" s="119">
        <f t="shared" si="296"/>
        <v>0</v>
      </c>
      <c r="X3811" s="106">
        <f t="shared" si="299"/>
        <v>0</v>
      </c>
    </row>
    <row r="3812" spans="1:24" ht="14">
      <c r="A3812" s="198"/>
      <c r="D3812" s="1"/>
      <c r="E3812" s="1"/>
      <c r="F3812" s="187"/>
      <c r="G3812" s="187"/>
      <c r="H3812" s="80" t="str">
        <f>IF(ISERROR(IF(ISERROR(VLOOKUP((LEFT(D3812,2)),'Fed. Agency Identifier Table'!A$2:C$63,3,FALSE)),(VLOOKUP((LEFT(D3812,1)),'Fed. Agency Identifier Table'!A$2:C$63,3,FALSE)),(VLOOKUP((LEFT(D3812,2)),'Fed. Agency Identifier Table'!A$2:C$63,3,FALSE)))),"",(IF(ISERROR(VLOOKUP((LEFT(D3812,2)),'Fed. Agency Identifier Table'!A$2:C$63,3,FALSE)),(VLOOKUP((LEFT(D3812,1)),'Fed. Agency Identifier Table'!A$2:C$63,3,FALSE)),(VLOOKUP((LEFT(D3812,2)),'Fed. Agency Identifier Table'!A$2:C$63,3,FALSE)))))</f>
        <v/>
      </c>
      <c r="I3812" s="150" t="str">
        <f>IF(ISNUMBER(SEARCH("*.unk*",D3812)),"Other Federal Awards",IF(ISERROR(VLOOKUP(D3812,'CFDA Program Titles Table'!A$2:C$2607,3,FALSE)),"",VLOOKUP(D3812,'CFDA Program Titles Table'!A$2:C$2607,3,FALSE)))</f>
        <v/>
      </c>
      <c r="J3812" s="70"/>
      <c r="K3812" s="70"/>
      <c r="L3812" s="2"/>
      <c r="M3812" s="10"/>
      <c r="N3812" s="10"/>
      <c r="S3812" s="106" t="str">
        <f>IFERROR(IF(J3812="Y", "Research And Development Programs Cluster:", VLOOKUP(D3812,'Cluster Info'!$A$2:$B$113,2,FALSE)), "Non Cluster:")</f>
        <v>Non Cluster:</v>
      </c>
      <c r="T3812" s="106">
        <f t="shared" si="295"/>
        <v>0</v>
      </c>
      <c r="U3812" s="106">
        <f t="shared" si="297"/>
        <v>0</v>
      </c>
      <c r="V3812" s="106">
        <f t="shared" si="298"/>
        <v>0</v>
      </c>
      <c r="W3812" s="119">
        <f t="shared" si="296"/>
        <v>0</v>
      </c>
      <c r="X3812" s="106">
        <f t="shared" si="299"/>
        <v>0</v>
      </c>
    </row>
    <row r="3813" spans="1:24" ht="14">
      <c r="A3813" s="198"/>
      <c r="D3813" s="1"/>
      <c r="E3813" s="1"/>
      <c r="F3813" s="187"/>
      <c r="G3813" s="187"/>
      <c r="H3813" s="80" t="str">
        <f>IF(ISERROR(IF(ISERROR(VLOOKUP((LEFT(D3813,2)),'Fed. Agency Identifier Table'!A$2:C$63,3,FALSE)),(VLOOKUP((LEFT(D3813,1)),'Fed. Agency Identifier Table'!A$2:C$63,3,FALSE)),(VLOOKUP((LEFT(D3813,2)),'Fed. Agency Identifier Table'!A$2:C$63,3,FALSE)))),"",(IF(ISERROR(VLOOKUP((LEFT(D3813,2)),'Fed. Agency Identifier Table'!A$2:C$63,3,FALSE)),(VLOOKUP((LEFT(D3813,1)),'Fed. Agency Identifier Table'!A$2:C$63,3,FALSE)),(VLOOKUP((LEFT(D3813,2)),'Fed. Agency Identifier Table'!A$2:C$63,3,FALSE)))))</f>
        <v/>
      </c>
      <c r="I3813" s="150" t="str">
        <f>IF(ISNUMBER(SEARCH("*.unk*",D3813)),"Other Federal Awards",IF(ISERROR(VLOOKUP(D3813,'CFDA Program Titles Table'!A$2:C$2607,3,FALSE)),"",VLOOKUP(D3813,'CFDA Program Titles Table'!A$2:C$2607,3,FALSE)))</f>
        <v/>
      </c>
      <c r="J3813" s="70"/>
      <c r="K3813" s="70"/>
      <c r="L3813" s="2"/>
      <c r="M3813" s="10"/>
      <c r="N3813" s="10"/>
      <c r="S3813" s="106" t="str">
        <f>IFERROR(IF(J3813="Y", "Research And Development Programs Cluster:", VLOOKUP(D3813,'Cluster Info'!$A$2:$B$113,2,FALSE)), "Non Cluster:")</f>
        <v>Non Cluster:</v>
      </c>
      <c r="T3813" s="106">
        <f t="shared" si="295"/>
        <v>0</v>
      </c>
      <c r="U3813" s="106">
        <f t="shared" si="297"/>
        <v>0</v>
      </c>
      <c r="V3813" s="106">
        <f t="shared" si="298"/>
        <v>0</v>
      </c>
      <c r="W3813" s="119">
        <f t="shared" si="296"/>
        <v>0</v>
      </c>
      <c r="X3813" s="106">
        <f t="shared" si="299"/>
        <v>0</v>
      </c>
    </row>
    <row r="3814" spans="1:24" ht="14">
      <c r="A3814" s="198"/>
      <c r="D3814" s="1"/>
      <c r="E3814" s="1"/>
      <c r="F3814" s="187"/>
      <c r="G3814" s="187"/>
      <c r="H3814" s="80" t="str">
        <f>IF(ISERROR(IF(ISERROR(VLOOKUP((LEFT(D3814,2)),'Fed. Agency Identifier Table'!A$2:C$63,3,FALSE)),(VLOOKUP((LEFT(D3814,1)),'Fed. Agency Identifier Table'!A$2:C$63,3,FALSE)),(VLOOKUP((LEFT(D3814,2)),'Fed. Agency Identifier Table'!A$2:C$63,3,FALSE)))),"",(IF(ISERROR(VLOOKUP((LEFT(D3814,2)),'Fed. Agency Identifier Table'!A$2:C$63,3,FALSE)),(VLOOKUP((LEFT(D3814,1)),'Fed. Agency Identifier Table'!A$2:C$63,3,FALSE)),(VLOOKUP((LEFT(D3814,2)),'Fed. Agency Identifier Table'!A$2:C$63,3,FALSE)))))</f>
        <v/>
      </c>
      <c r="I3814" s="150" t="str">
        <f>IF(ISNUMBER(SEARCH("*.unk*",D3814)),"Other Federal Awards",IF(ISERROR(VLOOKUP(D3814,'CFDA Program Titles Table'!A$2:C$2607,3,FALSE)),"",VLOOKUP(D3814,'CFDA Program Titles Table'!A$2:C$2607,3,FALSE)))</f>
        <v/>
      </c>
      <c r="J3814" s="70"/>
      <c r="K3814" s="70"/>
      <c r="L3814" s="2"/>
      <c r="M3814" s="10"/>
      <c r="N3814" s="10"/>
      <c r="S3814" s="106" t="str">
        <f>IFERROR(IF(J3814="Y", "Research And Development Programs Cluster:", VLOOKUP(D3814,'Cluster Info'!$A$2:$B$113,2,FALSE)), "Non Cluster:")</f>
        <v>Non Cluster:</v>
      </c>
      <c r="T3814" s="106">
        <f t="shared" si="295"/>
        <v>0</v>
      </c>
      <c r="U3814" s="106">
        <f t="shared" si="297"/>
        <v>0</v>
      </c>
      <c r="V3814" s="106">
        <f t="shared" si="298"/>
        <v>0</v>
      </c>
      <c r="W3814" s="119">
        <f t="shared" si="296"/>
        <v>0</v>
      </c>
      <c r="X3814" s="106">
        <f t="shared" si="299"/>
        <v>0</v>
      </c>
    </row>
    <row r="3815" spans="1:24" ht="14">
      <c r="A3815" s="198"/>
      <c r="D3815" s="1"/>
      <c r="E3815" s="1"/>
      <c r="F3815" s="187"/>
      <c r="G3815" s="187"/>
      <c r="H3815" s="80" t="str">
        <f>IF(ISERROR(IF(ISERROR(VLOOKUP((LEFT(D3815,2)),'Fed. Agency Identifier Table'!A$2:C$63,3,FALSE)),(VLOOKUP((LEFT(D3815,1)),'Fed. Agency Identifier Table'!A$2:C$63,3,FALSE)),(VLOOKUP((LEFT(D3815,2)),'Fed. Agency Identifier Table'!A$2:C$63,3,FALSE)))),"",(IF(ISERROR(VLOOKUP((LEFT(D3815,2)),'Fed. Agency Identifier Table'!A$2:C$63,3,FALSE)),(VLOOKUP((LEFT(D3815,1)),'Fed. Agency Identifier Table'!A$2:C$63,3,FALSE)),(VLOOKUP((LEFT(D3815,2)),'Fed. Agency Identifier Table'!A$2:C$63,3,FALSE)))))</f>
        <v/>
      </c>
      <c r="I3815" s="150" t="str">
        <f>IF(ISNUMBER(SEARCH("*.unk*",D3815)),"Other Federal Awards",IF(ISERROR(VLOOKUP(D3815,'CFDA Program Titles Table'!A$2:C$2607,3,FALSE)),"",VLOOKUP(D3815,'CFDA Program Titles Table'!A$2:C$2607,3,FALSE)))</f>
        <v/>
      </c>
      <c r="J3815" s="70"/>
      <c r="K3815" s="70"/>
      <c r="L3815" s="2"/>
      <c r="M3815" s="10"/>
      <c r="N3815" s="10"/>
      <c r="S3815" s="106" t="str">
        <f>IFERROR(IF(J3815="Y", "Research And Development Programs Cluster:", VLOOKUP(D3815,'Cluster Info'!$A$2:$B$113,2,FALSE)), "Non Cluster:")</f>
        <v>Non Cluster:</v>
      </c>
      <c r="T3815" s="106">
        <f t="shared" si="295"/>
        <v>0</v>
      </c>
      <c r="U3815" s="106">
        <f t="shared" si="297"/>
        <v>0</v>
      </c>
      <c r="V3815" s="106">
        <f t="shared" si="298"/>
        <v>0</v>
      </c>
      <c r="W3815" s="119">
        <f t="shared" si="296"/>
        <v>0</v>
      </c>
      <c r="X3815" s="106">
        <f t="shared" si="299"/>
        <v>0</v>
      </c>
    </row>
    <row r="3816" spans="1:24" ht="14">
      <c r="A3816" s="198"/>
      <c r="D3816" s="1"/>
      <c r="E3816" s="1"/>
      <c r="F3816" s="187"/>
      <c r="G3816" s="187"/>
      <c r="H3816" s="80" t="str">
        <f>IF(ISERROR(IF(ISERROR(VLOOKUP((LEFT(D3816,2)),'Fed. Agency Identifier Table'!A$2:C$63,3,FALSE)),(VLOOKUP((LEFT(D3816,1)),'Fed. Agency Identifier Table'!A$2:C$63,3,FALSE)),(VLOOKUP((LEFT(D3816,2)),'Fed. Agency Identifier Table'!A$2:C$63,3,FALSE)))),"",(IF(ISERROR(VLOOKUP((LEFT(D3816,2)),'Fed. Agency Identifier Table'!A$2:C$63,3,FALSE)),(VLOOKUP((LEFT(D3816,1)),'Fed. Agency Identifier Table'!A$2:C$63,3,FALSE)),(VLOOKUP((LEFT(D3816,2)),'Fed. Agency Identifier Table'!A$2:C$63,3,FALSE)))))</f>
        <v/>
      </c>
      <c r="I3816" s="150" t="str">
        <f>IF(ISNUMBER(SEARCH("*.unk*",D3816)),"Other Federal Awards",IF(ISERROR(VLOOKUP(D3816,'CFDA Program Titles Table'!A$2:C$2607,3,FALSE)),"",VLOOKUP(D3816,'CFDA Program Titles Table'!A$2:C$2607,3,FALSE)))</f>
        <v/>
      </c>
      <c r="J3816" s="70"/>
      <c r="K3816" s="70"/>
      <c r="L3816" s="2"/>
      <c r="M3816" s="10"/>
      <c r="N3816" s="10"/>
      <c r="S3816" s="106" t="str">
        <f>IFERROR(IF(J3816="Y", "Research And Development Programs Cluster:", VLOOKUP(D3816,'Cluster Info'!$A$2:$B$113,2,FALSE)), "Non Cluster:")</f>
        <v>Non Cluster:</v>
      </c>
      <c r="T3816" s="106">
        <f t="shared" si="295"/>
        <v>0</v>
      </c>
      <c r="U3816" s="106">
        <f t="shared" si="297"/>
        <v>0</v>
      </c>
      <c r="V3816" s="106">
        <f t="shared" si="298"/>
        <v>0</v>
      </c>
      <c r="W3816" s="119">
        <f t="shared" si="296"/>
        <v>0</v>
      </c>
      <c r="X3816" s="106">
        <f t="shared" si="299"/>
        <v>0</v>
      </c>
    </row>
    <row r="3817" spans="1:24" ht="14">
      <c r="A3817" s="198"/>
      <c r="D3817" s="1"/>
      <c r="E3817" s="1"/>
      <c r="F3817" s="187"/>
      <c r="G3817" s="187"/>
      <c r="H3817" s="80" t="str">
        <f>IF(ISERROR(IF(ISERROR(VLOOKUP((LEFT(D3817,2)),'Fed. Agency Identifier Table'!A$2:C$63,3,FALSE)),(VLOOKUP((LEFT(D3817,1)),'Fed. Agency Identifier Table'!A$2:C$63,3,FALSE)),(VLOOKUP((LEFT(D3817,2)),'Fed. Agency Identifier Table'!A$2:C$63,3,FALSE)))),"",(IF(ISERROR(VLOOKUP((LEFT(D3817,2)),'Fed. Agency Identifier Table'!A$2:C$63,3,FALSE)),(VLOOKUP((LEFT(D3817,1)),'Fed. Agency Identifier Table'!A$2:C$63,3,FALSE)),(VLOOKUP((LEFT(D3817,2)),'Fed. Agency Identifier Table'!A$2:C$63,3,FALSE)))))</f>
        <v/>
      </c>
      <c r="I3817" s="150" t="str">
        <f>IF(ISNUMBER(SEARCH("*.unk*",D3817)),"Other Federal Awards",IF(ISERROR(VLOOKUP(D3817,'CFDA Program Titles Table'!A$2:C$2607,3,FALSE)),"",VLOOKUP(D3817,'CFDA Program Titles Table'!A$2:C$2607,3,FALSE)))</f>
        <v/>
      </c>
      <c r="J3817" s="70"/>
      <c r="K3817" s="70"/>
      <c r="L3817" s="2"/>
      <c r="M3817" s="10"/>
      <c r="N3817" s="10"/>
      <c r="S3817" s="106" t="str">
        <f>IFERROR(IF(J3817="Y", "Research And Development Programs Cluster:", VLOOKUP(D3817,'Cluster Info'!$A$2:$B$113,2,FALSE)), "Non Cluster:")</f>
        <v>Non Cluster:</v>
      </c>
      <c r="T3817" s="106">
        <f t="shared" si="295"/>
        <v>0</v>
      </c>
      <c r="U3817" s="106">
        <f t="shared" si="297"/>
        <v>0</v>
      </c>
      <c r="V3817" s="106">
        <f t="shared" si="298"/>
        <v>0</v>
      </c>
      <c r="W3817" s="119">
        <f t="shared" si="296"/>
        <v>0</v>
      </c>
      <c r="X3817" s="106">
        <f t="shared" si="299"/>
        <v>0</v>
      </c>
    </row>
    <row r="3818" spans="1:24" ht="14">
      <c r="A3818" s="198"/>
      <c r="D3818" s="1"/>
      <c r="E3818" s="1"/>
      <c r="F3818" s="187"/>
      <c r="G3818" s="187"/>
      <c r="H3818" s="80" t="str">
        <f>IF(ISERROR(IF(ISERROR(VLOOKUP((LEFT(D3818,2)),'Fed. Agency Identifier Table'!A$2:C$63,3,FALSE)),(VLOOKUP((LEFT(D3818,1)),'Fed. Agency Identifier Table'!A$2:C$63,3,FALSE)),(VLOOKUP((LEFT(D3818,2)),'Fed. Agency Identifier Table'!A$2:C$63,3,FALSE)))),"",(IF(ISERROR(VLOOKUP((LEFT(D3818,2)),'Fed. Agency Identifier Table'!A$2:C$63,3,FALSE)),(VLOOKUP((LEFT(D3818,1)),'Fed. Agency Identifier Table'!A$2:C$63,3,FALSE)),(VLOOKUP((LEFT(D3818,2)),'Fed. Agency Identifier Table'!A$2:C$63,3,FALSE)))))</f>
        <v/>
      </c>
      <c r="I3818" s="150" t="str">
        <f>IF(ISNUMBER(SEARCH("*.unk*",D3818)),"Other Federal Awards",IF(ISERROR(VLOOKUP(D3818,'CFDA Program Titles Table'!A$2:C$2607,3,FALSE)),"",VLOOKUP(D3818,'CFDA Program Titles Table'!A$2:C$2607,3,FALSE)))</f>
        <v/>
      </c>
      <c r="J3818" s="70"/>
      <c r="K3818" s="70"/>
      <c r="L3818" s="2"/>
      <c r="M3818" s="10"/>
      <c r="N3818" s="10"/>
      <c r="S3818" s="106" t="str">
        <f>IFERROR(IF(J3818="Y", "Research And Development Programs Cluster:", VLOOKUP(D3818,'Cluster Info'!$A$2:$B$113,2,FALSE)), "Non Cluster:")</f>
        <v>Non Cluster:</v>
      </c>
      <c r="T3818" s="106">
        <f t="shared" si="295"/>
        <v>0</v>
      </c>
      <c r="U3818" s="106">
        <f t="shared" si="297"/>
        <v>0</v>
      </c>
      <c r="V3818" s="106">
        <f t="shared" si="298"/>
        <v>0</v>
      </c>
      <c r="W3818" s="119">
        <f t="shared" si="296"/>
        <v>0</v>
      </c>
      <c r="X3818" s="106">
        <f t="shared" si="299"/>
        <v>0</v>
      </c>
    </row>
    <row r="3819" spans="1:24" ht="14">
      <c r="A3819" s="198"/>
      <c r="D3819" s="1"/>
      <c r="E3819" s="1"/>
      <c r="F3819" s="187"/>
      <c r="G3819" s="187"/>
      <c r="H3819" s="80" t="str">
        <f>IF(ISERROR(IF(ISERROR(VLOOKUP((LEFT(D3819,2)),'Fed. Agency Identifier Table'!A$2:C$63,3,FALSE)),(VLOOKUP((LEFT(D3819,1)),'Fed. Agency Identifier Table'!A$2:C$63,3,FALSE)),(VLOOKUP((LEFT(D3819,2)),'Fed. Agency Identifier Table'!A$2:C$63,3,FALSE)))),"",(IF(ISERROR(VLOOKUP((LEFT(D3819,2)),'Fed. Agency Identifier Table'!A$2:C$63,3,FALSE)),(VLOOKUP((LEFT(D3819,1)),'Fed. Agency Identifier Table'!A$2:C$63,3,FALSE)),(VLOOKUP((LEFT(D3819,2)),'Fed. Agency Identifier Table'!A$2:C$63,3,FALSE)))))</f>
        <v/>
      </c>
      <c r="I3819" s="150" t="str">
        <f>IF(ISNUMBER(SEARCH("*.unk*",D3819)),"Other Federal Awards",IF(ISERROR(VLOOKUP(D3819,'CFDA Program Titles Table'!A$2:C$2607,3,FALSE)),"",VLOOKUP(D3819,'CFDA Program Titles Table'!A$2:C$2607,3,FALSE)))</f>
        <v/>
      </c>
      <c r="J3819" s="70"/>
      <c r="K3819" s="70"/>
      <c r="L3819" s="2"/>
      <c r="M3819" s="10"/>
      <c r="N3819" s="10"/>
      <c r="S3819" s="106" t="str">
        <f>IFERROR(IF(J3819="Y", "Research And Development Programs Cluster:", VLOOKUP(D3819,'Cluster Info'!$A$2:$B$113,2,FALSE)), "Non Cluster:")</f>
        <v>Non Cluster:</v>
      </c>
      <c r="T3819" s="106">
        <f t="shared" si="295"/>
        <v>0</v>
      </c>
      <c r="U3819" s="106">
        <f t="shared" si="297"/>
        <v>0</v>
      </c>
      <c r="V3819" s="106">
        <f t="shared" si="298"/>
        <v>0</v>
      </c>
      <c r="W3819" s="119">
        <f t="shared" si="296"/>
        <v>0</v>
      </c>
      <c r="X3819" s="106">
        <f t="shared" si="299"/>
        <v>0</v>
      </c>
    </row>
    <row r="3820" spans="1:24" ht="14">
      <c r="A3820" s="198"/>
      <c r="D3820" s="1"/>
      <c r="E3820" s="1"/>
      <c r="F3820" s="187"/>
      <c r="G3820" s="187"/>
      <c r="H3820" s="80" t="str">
        <f>IF(ISERROR(IF(ISERROR(VLOOKUP((LEFT(D3820,2)),'Fed. Agency Identifier Table'!A$2:C$63,3,FALSE)),(VLOOKUP((LEFT(D3820,1)),'Fed. Agency Identifier Table'!A$2:C$63,3,FALSE)),(VLOOKUP((LEFT(D3820,2)),'Fed. Agency Identifier Table'!A$2:C$63,3,FALSE)))),"",(IF(ISERROR(VLOOKUP((LEFT(D3820,2)),'Fed. Agency Identifier Table'!A$2:C$63,3,FALSE)),(VLOOKUP((LEFT(D3820,1)),'Fed. Agency Identifier Table'!A$2:C$63,3,FALSE)),(VLOOKUP((LEFT(D3820,2)),'Fed. Agency Identifier Table'!A$2:C$63,3,FALSE)))))</f>
        <v/>
      </c>
      <c r="I3820" s="150" t="str">
        <f>IF(ISNUMBER(SEARCH("*.unk*",D3820)),"Other Federal Awards",IF(ISERROR(VLOOKUP(D3820,'CFDA Program Titles Table'!A$2:C$2607,3,FALSE)),"",VLOOKUP(D3820,'CFDA Program Titles Table'!A$2:C$2607,3,FALSE)))</f>
        <v/>
      </c>
      <c r="J3820" s="70"/>
      <c r="K3820" s="70"/>
      <c r="L3820" s="2"/>
      <c r="M3820" s="10"/>
      <c r="N3820" s="10"/>
      <c r="S3820" s="106" t="str">
        <f>IFERROR(IF(J3820="Y", "Research And Development Programs Cluster:", VLOOKUP(D3820,'Cluster Info'!$A$2:$B$113,2,FALSE)), "Non Cluster:")</f>
        <v>Non Cluster:</v>
      </c>
      <c r="T3820" s="106">
        <f t="shared" si="295"/>
        <v>0</v>
      </c>
      <c r="U3820" s="106">
        <f t="shared" si="297"/>
        <v>0</v>
      </c>
      <c r="V3820" s="106">
        <f t="shared" si="298"/>
        <v>0</v>
      </c>
      <c r="W3820" s="119">
        <f t="shared" si="296"/>
        <v>0</v>
      </c>
      <c r="X3820" s="106">
        <f t="shared" si="299"/>
        <v>0</v>
      </c>
    </row>
    <row r="3821" spans="1:24" ht="14">
      <c r="A3821" s="198"/>
      <c r="D3821" s="1"/>
      <c r="E3821" s="1"/>
      <c r="F3821" s="187"/>
      <c r="G3821" s="187"/>
      <c r="H3821" s="80" t="str">
        <f>IF(ISERROR(IF(ISERROR(VLOOKUP((LEFT(D3821,2)),'Fed. Agency Identifier Table'!A$2:C$63,3,FALSE)),(VLOOKUP((LEFT(D3821,1)),'Fed. Agency Identifier Table'!A$2:C$63,3,FALSE)),(VLOOKUP((LEFT(D3821,2)),'Fed. Agency Identifier Table'!A$2:C$63,3,FALSE)))),"",(IF(ISERROR(VLOOKUP((LEFT(D3821,2)),'Fed. Agency Identifier Table'!A$2:C$63,3,FALSE)),(VLOOKUP((LEFT(D3821,1)),'Fed. Agency Identifier Table'!A$2:C$63,3,FALSE)),(VLOOKUP((LEFT(D3821,2)),'Fed. Agency Identifier Table'!A$2:C$63,3,FALSE)))))</f>
        <v/>
      </c>
      <c r="I3821" s="150" t="str">
        <f>IF(ISNUMBER(SEARCH("*.unk*",D3821)),"Other Federal Awards",IF(ISERROR(VLOOKUP(D3821,'CFDA Program Titles Table'!A$2:C$2607,3,FALSE)),"",VLOOKUP(D3821,'CFDA Program Titles Table'!A$2:C$2607,3,FALSE)))</f>
        <v/>
      </c>
      <c r="J3821" s="70"/>
      <c r="K3821" s="70"/>
      <c r="L3821" s="2"/>
      <c r="M3821" s="10"/>
      <c r="N3821" s="10"/>
      <c r="S3821" s="106" t="str">
        <f>IFERROR(IF(J3821="Y", "Research And Development Programs Cluster:", VLOOKUP(D3821,'Cluster Info'!$A$2:$B$113,2,FALSE)), "Non Cluster:")</f>
        <v>Non Cluster:</v>
      </c>
      <c r="T3821" s="106">
        <f t="shared" si="295"/>
        <v>0</v>
      </c>
      <c r="U3821" s="106">
        <f t="shared" si="297"/>
        <v>0</v>
      </c>
      <c r="V3821" s="106">
        <f t="shared" si="298"/>
        <v>0</v>
      </c>
      <c r="W3821" s="119">
        <f t="shared" si="296"/>
        <v>0</v>
      </c>
      <c r="X3821" s="106">
        <f t="shared" si="299"/>
        <v>0</v>
      </c>
    </row>
    <row r="3822" spans="1:24" ht="14">
      <c r="A3822" s="198"/>
      <c r="D3822" s="1"/>
      <c r="E3822" s="1"/>
      <c r="F3822" s="187"/>
      <c r="G3822" s="187"/>
      <c r="H3822" s="80" t="str">
        <f>IF(ISERROR(IF(ISERROR(VLOOKUP((LEFT(D3822,2)),'Fed. Agency Identifier Table'!A$2:C$63,3,FALSE)),(VLOOKUP((LEFT(D3822,1)),'Fed. Agency Identifier Table'!A$2:C$63,3,FALSE)),(VLOOKUP((LEFT(D3822,2)),'Fed. Agency Identifier Table'!A$2:C$63,3,FALSE)))),"",(IF(ISERROR(VLOOKUP((LEFT(D3822,2)),'Fed. Agency Identifier Table'!A$2:C$63,3,FALSE)),(VLOOKUP((LEFT(D3822,1)),'Fed. Agency Identifier Table'!A$2:C$63,3,FALSE)),(VLOOKUP((LEFT(D3822,2)),'Fed. Agency Identifier Table'!A$2:C$63,3,FALSE)))))</f>
        <v/>
      </c>
      <c r="I3822" s="150" t="str">
        <f>IF(ISNUMBER(SEARCH("*.unk*",D3822)),"Other Federal Awards",IF(ISERROR(VLOOKUP(D3822,'CFDA Program Titles Table'!A$2:C$2607,3,FALSE)),"",VLOOKUP(D3822,'CFDA Program Titles Table'!A$2:C$2607,3,FALSE)))</f>
        <v/>
      </c>
      <c r="J3822" s="70"/>
      <c r="K3822" s="70"/>
      <c r="L3822" s="2"/>
      <c r="M3822" s="10"/>
      <c r="N3822" s="10"/>
      <c r="S3822" s="106" t="str">
        <f>IFERROR(IF(J3822="Y", "Research And Development Programs Cluster:", VLOOKUP(D3822,'Cluster Info'!$A$2:$B$113,2,FALSE)), "Non Cluster:")</f>
        <v>Non Cluster:</v>
      </c>
      <c r="T3822" s="106">
        <f t="shared" si="295"/>
        <v>0</v>
      </c>
      <c r="U3822" s="106">
        <f t="shared" si="297"/>
        <v>0</v>
      </c>
      <c r="V3822" s="106">
        <f t="shared" si="298"/>
        <v>0</v>
      </c>
      <c r="W3822" s="119">
        <f t="shared" si="296"/>
        <v>0</v>
      </c>
      <c r="X3822" s="106">
        <f t="shared" si="299"/>
        <v>0</v>
      </c>
    </row>
    <row r="3823" spans="1:24" ht="14">
      <c r="A3823" s="198"/>
      <c r="D3823" s="1"/>
      <c r="E3823" s="1"/>
      <c r="F3823" s="187"/>
      <c r="G3823" s="187"/>
      <c r="H3823" s="80" t="str">
        <f>IF(ISERROR(IF(ISERROR(VLOOKUP((LEFT(D3823,2)),'Fed. Agency Identifier Table'!A$2:C$63,3,FALSE)),(VLOOKUP((LEFT(D3823,1)),'Fed. Agency Identifier Table'!A$2:C$63,3,FALSE)),(VLOOKUP((LEFT(D3823,2)),'Fed. Agency Identifier Table'!A$2:C$63,3,FALSE)))),"",(IF(ISERROR(VLOOKUP((LEFT(D3823,2)),'Fed. Agency Identifier Table'!A$2:C$63,3,FALSE)),(VLOOKUP((LEFT(D3823,1)),'Fed. Agency Identifier Table'!A$2:C$63,3,FALSE)),(VLOOKUP((LEFT(D3823,2)),'Fed. Agency Identifier Table'!A$2:C$63,3,FALSE)))))</f>
        <v/>
      </c>
      <c r="I3823" s="150" t="str">
        <f>IF(ISNUMBER(SEARCH("*.unk*",D3823)),"Other Federal Awards",IF(ISERROR(VLOOKUP(D3823,'CFDA Program Titles Table'!A$2:C$2607,3,FALSE)),"",VLOOKUP(D3823,'CFDA Program Titles Table'!A$2:C$2607,3,FALSE)))</f>
        <v/>
      </c>
      <c r="J3823" s="70"/>
      <c r="K3823" s="70"/>
      <c r="L3823" s="2"/>
      <c r="M3823" s="10"/>
      <c r="N3823" s="10"/>
      <c r="S3823" s="106" t="str">
        <f>IFERROR(IF(J3823="Y", "Research And Development Programs Cluster:", VLOOKUP(D3823,'Cluster Info'!$A$2:$B$113,2,FALSE)), "Non Cluster:")</f>
        <v>Non Cluster:</v>
      </c>
      <c r="T3823" s="106">
        <f t="shared" si="295"/>
        <v>0</v>
      </c>
      <c r="U3823" s="106">
        <f t="shared" si="297"/>
        <v>0</v>
      </c>
      <c r="V3823" s="106">
        <f t="shared" si="298"/>
        <v>0</v>
      </c>
      <c r="W3823" s="119">
        <f t="shared" si="296"/>
        <v>0</v>
      </c>
      <c r="X3823" s="106">
        <f t="shared" si="299"/>
        <v>0</v>
      </c>
    </row>
    <row r="3824" spans="1:24" ht="14">
      <c r="A3824" s="198"/>
      <c r="D3824" s="1"/>
      <c r="E3824" s="1"/>
      <c r="F3824" s="187"/>
      <c r="G3824" s="187"/>
      <c r="H3824" s="80" t="str">
        <f>IF(ISERROR(IF(ISERROR(VLOOKUP((LEFT(D3824,2)),'Fed. Agency Identifier Table'!A$2:C$63,3,FALSE)),(VLOOKUP((LEFT(D3824,1)),'Fed. Agency Identifier Table'!A$2:C$63,3,FALSE)),(VLOOKUP((LEFT(D3824,2)),'Fed. Agency Identifier Table'!A$2:C$63,3,FALSE)))),"",(IF(ISERROR(VLOOKUP((LEFT(D3824,2)),'Fed. Agency Identifier Table'!A$2:C$63,3,FALSE)),(VLOOKUP((LEFT(D3824,1)),'Fed. Agency Identifier Table'!A$2:C$63,3,FALSE)),(VLOOKUP((LEFT(D3824,2)),'Fed. Agency Identifier Table'!A$2:C$63,3,FALSE)))))</f>
        <v/>
      </c>
      <c r="I3824" s="150" t="str">
        <f>IF(ISNUMBER(SEARCH("*.unk*",D3824)),"Other Federal Awards",IF(ISERROR(VLOOKUP(D3824,'CFDA Program Titles Table'!A$2:C$2607,3,FALSE)),"",VLOOKUP(D3824,'CFDA Program Titles Table'!A$2:C$2607,3,FALSE)))</f>
        <v/>
      </c>
      <c r="J3824" s="70"/>
      <c r="K3824" s="70"/>
      <c r="L3824" s="2"/>
      <c r="M3824" s="10"/>
      <c r="N3824" s="10"/>
      <c r="S3824" s="106" t="str">
        <f>IFERROR(IF(J3824="Y", "Research And Development Programs Cluster:", VLOOKUP(D3824,'Cluster Info'!$A$2:$B$113,2,FALSE)), "Non Cluster:")</f>
        <v>Non Cluster:</v>
      </c>
      <c r="T3824" s="106">
        <f t="shared" si="295"/>
        <v>0</v>
      </c>
      <c r="U3824" s="106">
        <f t="shared" si="297"/>
        <v>0</v>
      </c>
      <c r="V3824" s="106">
        <f t="shared" si="298"/>
        <v>0</v>
      </c>
      <c r="W3824" s="119">
        <f t="shared" si="296"/>
        <v>0</v>
      </c>
      <c r="X3824" s="106">
        <f t="shared" si="299"/>
        <v>0</v>
      </c>
    </row>
    <row r="3825" spans="1:24" ht="14">
      <c r="A3825" s="198"/>
      <c r="D3825" s="1"/>
      <c r="E3825" s="1"/>
      <c r="F3825" s="187"/>
      <c r="G3825" s="187"/>
      <c r="H3825" s="80" t="str">
        <f>IF(ISERROR(IF(ISERROR(VLOOKUP((LEFT(D3825,2)),'Fed. Agency Identifier Table'!A$2:C$63,3,FALSE)),(VLOOKUP((LEFT(D3825,1)),'Fed. Agency Identifier Table'!A$2:C$63,3,FALSE)),(VLOOKUP((LEFT(D3825,2)),'Fed. Agency Identifier Table'!A$2:C$63,3,FALSE)))),"",(IF(ISERROR(VLOOKUP((LEFT(D3825,2)),'Fed. Agency Identifier Table'!A$2:C$63,3,FALSE)),(VLOOKUP((LEFT(D3825,1)),'Fed. Agency Identifier Table'!A$2:C$63,3,FALSE)),(VLOOKUP((LEFT(D3825,2)),'Fed. Agency Identifier Table'!A$2:C$63,3,FALSE)))))</f>
        <v/>
      </c>
      <c r="I3825" s="150" t="str">
        <f>IF(ISNUMBER(SEARCH("*.unk*",D3825)),"Other Federal Awards",IF(ISERROR(VLOOKUP(D3825,'CFDA Program Titles Table'!A$2:C$2607,3,FALSE)),"",VLOOKUP(D3825,'CFDA Program Titles Table'!A$2:C$2607,3,FALSE)))</f>
        <v/>
      </c>
      <c r="J3825" s="70"/>
      <c r="K3825" s="70"/>
      <c r="L3825" s="2"/>
      <c r="M3825" s="10"/>
      <c r="N3825" s="10"/>
      <c r="S3825" s="106" t="str">
        <f>IFERROR(IF(J3825="Y", "Research And Development Programs Cluster:", VLOOKUP(D3825,'Cluster Info'!$A$2:$B$113,2,FALSE)), "Non Cluster:")</f>
        <v>Non Cluster:</v>
      </c>
      <c r="T3825" s="106">
        <f t="shared" si="295"/>
        <v>0</v>
      </c>
      <c r="U3825" s="106">
        <f t="shared" si="297"/>
        <v>0</v>
      </c>
      <c r="V3825" s="106">
        <f t="shared" si="298"/>
        <v>0</v>
      </c>
      <c r="W3825" s="119">
        <f t="shared" si="296"/>
        <v>0</v>
      </c>
      <c r="X3825" s="106">
        <f t="shared" si="299"/>
        <v>0</v>
      </c>
    </row>
    <row r="3826" spans="1:24" ht="14">
      <c r="A3826" s="198"/>
      <c r="D3826" s="1"/>
      <c r="E3826" s="1"/>
      <c r="F3826" s="187"/>
      <c r="G3826" s="187"/>
      <c r="H3826" s="80" t="str">
        <f>IF(ISERROR(IF(ISERROR(VLOOKUP((LEFT(D3826,2)),'Fed. Agency Identifier Table'!A$2:C$63,3,FALSE)),(VLOOKUP((LEFT(D3826,1)),'Fed. Agency Identifier Table'!A$2:C$63,3,FALSE)),(VLOOKUP((LEFT(D3826,2)),'Fed. Agency Identifier Table'!A$2:C$63,3,FALSE)))),"",(IF(ISERROR(VLOOKUP((LEFT(D3826,2)),'Fed. Agency Identifier Table'!A$2:C$63,3,FALSE)),(VLOOKUP((LEFT(D3826,1)),'Fed. Agency Identifier Table'!A$2:C$63,3,FALSE)),(VLOOKUP((LEFT(D3826,2)),'Fed. Agency Identifier Table'!A$2:C$63,3,FALSE)))))</f>
        <v/>
      </c>
      <c r="I3826" s="150" t="str">
        <f>IF(ISNUMBER(SEARCH("*.unk*",D3826)),"Other Federal Awards",IF(ISERROR(VLOOKUP(D3826,'CFDA Program Titles Table'!A$2:C$2607,3,FALSE)),"",VLOOKUP(D3826,'CFDA Program Titles Table'!A$2:C$2607,3,FALSE)))</f>
        <v/>
      </c>
      <c r="J3826" s="70"/>
      <c r="K3826" s="70"/>
      <c r="L3826" s="2"/>
      <c r="M3826" s="10"/>
      <c r="N3826" s="10"/>
      <c r="S3826" s="106" t="str">
        <f>IFERROR(IF(J3826="Y", "Research And Development Programs Cluster:", VLOOKUP(D3826,'Cluster Info'!$A$2:$B$113,2,FALSE)), "Non Cluster:")</f>
        <v>Non Cluster:</v>
      </c>
      <c r="T3826" s="106">
        <f t="shared" si="295"/>
        <v>0</v>
      </c>
      <c r="U3826" s="106">
        <f t="shared" si="297"/>
        <v>0</v>
      </c>
      <c r="V3826" s="106">
        <f t="shared" si="298"/>
        <v>0</v>
      </c>
      <c r="W3826" s="119">
        <f t="shared" si="296"/>
        <v>0</v>
      </c>
      <c r="X3826" s="106">
        <f t="shared" si="299"/>
        <v>0</v>
      </c>
    </row>
    <row r="3827" spans="1:24" ht="14">
      <c r="A3827" s="198"/>
      <c r="D3827" s="1"/>
      <c r="E3827" s="1"/>
      <c r="F3827" s="187"/>
      <c r="G3827" s="187"/>
      <c r="H3827" s="80" t="str">
        <f>IF(ISERROR(IF(ISERROR(VLOOKUP((LEFT(D3827,2)),'Fed. Agency Identifier Table'!A$2:C$63,3,FALSE)),(VLOOKUP((LEFT(D3827,1)),'Fed. Agency Identifier Table'!A$2:C$63,3,FALSE)),(VLOOKUP((LEFT(D3827,2)),'Fed. Agency Identifier Table'!A$2:C$63,3,FALSE)))),"",(IF(ISERROR(VLOOKUP((LEFT(D3827,2)),'Fed. Agency Identifier Table'!A$2:C$63,3,FALSE)),(VLOOKUP((LEFT(D3827,1)),'Fed. Agency Identifier Table'!A$2:C$63,3,FALSE)),(VLOOKUP((LEFT(D3827,2)),'Fed. Agency Identifier Table'!A$2:C$63,3,FALSE)))))</f>
        <v/>
      </c>
      <c r="I3827" s="150" t="str">
        <f>IF(ISNUMBER(SEARCH("*.unk*",D3827)),"Other Federal Awards",IF(ISERROR(VLOOKUP(D3827,'CFDA Program Titles Table'!A$2:C$2607,3,FALSE)),"",VLOOKUP(D3827,'CFDA Program Titles Table'!A$2:C$2607,3,FALSE)))</f>
        <v/>
      </c>
      <c r="J3827" s="70"/>
      <c r="K3827" s="70"/>
      <c r="L3827" s="2"/>
      <c r="M3827" s="10"/>
      <c r="N3827" s="10"/>
      <c r="S3827" s="106" t="str">
        <f>IFERROR(IF(J3827="Y", "Research And Development Programs Cluster:", VLOOKUP(D3827,'Cluster Info'!$A$2:$B$113,2,FALSE)), "Non Cluster:")</f>
        <v>Non Cluster:</v>
      </c>
      <c r="T3827" s="106">
        <f t="shared" si="295"/>
        <v>0</v>
      </c>
      <c r="U3827" s="106">
        <f t="shared" si="297"/>
        <v>0</v>
      </c>
      <c r="V3827" s="106">
        <f t="shared" si="298"/>
        <v>0</v>
      </c>
      <c r="W3827" s="119">
        <f t="shared" si="296"/>
        <v>0</v>
      </c>
      <c r="X3827" s="106">
        <f t="shared" si="299"/>
        <v>0</v>
      </c>
    </row>
    <row r="3828" spans="1:24" ht="14">
      <c r="A3828" s="198"/>
      <c r="D3828" s="1"/>
      <c r="E3828" s="1"/>
      <c r="F3828" s="187"/>
      <c r="G3828" s="187"/>
      <c r="H3828" s="80" t="str">
        <f>IF(ISERROR(IF(ISERROR(VLOOKUP((LEFT(D3828,2)),'Fed. Agency Identifier Table'!A$2:C$63,3,FALSE)),(VLOOKUP((LEFT(D3828,1)),'Fed. Agency Identifier Table'!A$2:C$63,3,FALSE)),(VLOOKUP((LEFT(D3828,2)),'Fed. Agency Identifier Table'!A$2:C$63,3,FALSE)))),"",(IF(ISERROR(VLOOKUP((LEFT(D3828,2)),'Fed. Agency Identifier Table'!A$2:C$63,3,FALSE)),(VLOOKUP((LEFT(D3828,1)),'Fed. Agency Identifier Table'!A$2:C$63,3,FALSE)),(VLOOKUP((LEFT(D3828,2)),'Fed. Agency Identifier Table'!A$2:C$63,3,FALSE)))))</f>
        <v/>
      </c>
      <c r="I3828" s="150" t="str">
        <f>IF(ISNUMBER(SEARCH("*.unk*",D3828)),"Other Federal Awards",IF(ISERROR(VLOOKUP(D3828,'CFDA Program Titles Table'!A$2:C$2607,3,FALSE)),"",VLOOKUP(D3828,'CFDA Program Titles Table'!A$2:C$2607,3,FALSE)))</f>
        <v/>
      </c>
      <c r="J3828" s="70"/>
      <c r="K3828" s="70"/>
      <c r="L3828" s="2"/>
      <c r="M3828" s="10"/>
      <c r="N3828" s="10"/>
      <c r="S3828" s="106" t="str">
        <f>IFERROR(IF(J3828="Y", "Research And Development Programs Cluster:", VLOOKUP(D3828,'Cluster Info'!$A$2:$B$113,2,FALSE)), "Non Cluster:")</f>
        <v>Non Cluster:</v>
      </c>
      <c r="T3828" s="106">
        <f t="shared" si="295"/>
        <v>0</v>
      </c>
      <c r="U3828" s="106">
        <f t="shared" si="297"/>
        <v>0</v>
      </c>
      <c r="V3828" s="106">
        <f t="shared" si="298"/>
        <v>0</v>
      </c>
      <c r="W3828" s="119">
        <f t="shared" si="296"/>
        <v>0</v>
      </c>
      <c r="X3828" s="106">
        <f t="shared" si="299"/>
        <v>0</v>
      </c>
    </row>
    <row r="3829" spans="1:24" ht="14">
      <c r="A3829" s="198"/>
      <c r="D3829" s="1"/>
      <c r="E3829" s="1"/>
      <c r="F3829" s="187"/>
      <c r="G3829" s="187"/>
      <c r="H3829" s="80" t="str">
        <f>IF(ISERROR(IF(ISERROR(VLOOKUP((LEFT(D3829,2)),'Fed. Agency Identifier Table'!A$2:C$63,3,FALSE)),(VLOOKUP((LEFT(D3829,1)),'Fed. Agency Identifier Table'!A$2:C$63,3,FALSE)),(VLOOKUP((LEFT(D3829,2)),'Fed. Agency Identifier Table'!A$2:C$63,3,FALSE)))),"",(IF(ISERROR(VLOOKUP((LEFT(D3829,2)),'Fed. Agency Identifier Table'!A$2:C$63,3,FALSE)),(VLOOKUP((LEFT(D3829,1)),'Fed. Agency Identifier Table'!A$2:C$63,3,FALSE)),(VLOOKUP((LEFT(D3829,2)),'Fed. Agency Identifier Table'!A$2:C$63,3,FALSE)))))</f>
        <v/>
      </c>
      <c r="I3829" s="150" t="str">
        <f>IF(ISNUMBER(SEARCH("*.unk*",D3829)),"Other Federal Awards",IF(ISERROR(VLOOKUP(D3829,'CFDA Program Titles Table'!A$2:C$2607,3,FALSE)),"",VLOOKUP(D3829,'CFDA Program Titles Table'!A$2:C$2607,3,FALSE)))</f>
        <v/>
      </c>
      <c r="J3829" s="70"/>
      <c r="K3829" s="70"/>
      <c r="L3829" s="2"/>
      <c r="M3829" s="10"/>
      <c r="N3829" s="10"/>
      <c r="S3829" s="106" t="str">
        <f>IFERROR(IF(J3829="Y", "Research And Development Programs Cluster:", VLOOKUP(D3829,'Cluster Info'!$A$2:$B$113,2,FALSE)), "Non Cluster:")</f>
        <v>Non Cluster:</v>
      </c>
      <c r="T3829" s="106">
        <f t="shared" si="295"/>
        <v>0</v>
      </c>
      <c r="U3829" s="106">
        <f t="shared" si="297"/>
        <v>0</v>
      </c>
      <c r="V3829" s="106">
        <f t="shared" si="298"/>
        <v>0</v>
      </c>
      <c r="W3829" s="119">
        <f t="shared" si="296"/>
        <v>0</v>
      </c>
      <c r="X3829" s="106">
        <f t="shared" si="299"/>
        <v>0</v>
      </c>
    </row>
    <row r="3830" spans="1:24" ht="14">
      <c r="A3830" s="198"/>
      <c r="D3830" s="1"/>
      <c r="E3830" s="1"/>
      <c r="F3830" s="187"/>
      <c r="G3830" s="187"/>
      <c r="H3830" s="80" t="str">
        <f>IF(ISERROR(IF(ISERROR(VLOOKUP((LEFT(D3830,2)),'Fed. Agency Identifier Table'!A$2:C$63,3,FALSE)),(VLOOKUP((LEFT(D3830,1)),'Fed. Agency Identifier Table'!A$2:C$63,3,FALSE)),(VLOOKUP((LEFT(D3830,2)),'Fed. Agency Identifier Table'!A$2:C$63,3,FALSE)))),"",(IF(ISERROR(VLOOKUP((LEFT(D3830,2)),'Fed. Agency Identifier Table'!A$2:C$63,3,FALSE)),(VLOOKUP((LEFT(D3830,1)),'Fed. Agency Identifier Table'!A$2:C$63,3,FALSE)),(VLOOKUP((LEFT(D3830,2)),'Fed. Agency Identifier Table'!A$2:C$63,3,FALSE)))))</f>
        <v/>
      </c>
      <c r="I3830" s="150" t="str">
        <f>IF(ISNUMBER(SEARCH("*.unk*",D3830)),"Other Federal Awards",IF(ISERROR(VLOOKUP(D3830,'CFDA Program Titles Table'!A$2:C$2607,3,FALSE)),"",VLOOKUP(D3830,'CFDA Program Titles Table'!A$2:C$2607,3,FALSE)))</f>
        <v/>
      </c>
      <c r="J3830" s="70"/>
      <c r="K3830" s="70"/>
      <c r="L3830" s="2"/>
      <c r="M3830" s="10"/>
      <c r="N3830" s="10"/>
      <c r="S3830" s="106" t="str">
        <f>IFERROR(IF(J3830="Y", "Research And Development Programs Cluster:", VLOOKUP(D3830,'Cluster Info'!$A$2:$B$113,2,FALSE)), "Non Cluster:")</f>
        <v>Non Cluster:</v>
      </c>
      <c r="T3830" s="106">
        <f t="shared" si="295"/>
        <v>0</v>
      </c>
      <c r="U3830" s="106">
        <f t="shared" si="297"/>
        <v>0</v>
      </c>
      <c r="V3830" s="106">
        <f t="shared" si="298"/>
        <v>0</v>
      </c>
      <c r="W3830" s="119">
        <f t="shared" si="296"/>
        <v>0</v>
      </c>
      <c r="X3830" s="106">
        <f t="shared" si="299"/>
        <v>0</v>
      </c>
    </row>
    <row r="3831" spans="1:24" ht="14">
      <c r="A3831" s="198"/>
      <c r="D3831" s="1"/>
      <c r="E3831" s="1"/>
      <c r="F3831" s="187"/>
      <c r="G3831" s="187"/>
      <c r="H3831" s="80" t="str">
        <f>IF(ISERROR(IF(ISERROR(VLOOKUP((LEFT(D3831,2)),'Fed. Agency Identifier Table'!A$2:C$63,3,FALSE)),(VLOOKUP((LEFT(D3831,1)),'Fed. Agency Identifier Table'!A$2:C$63,3,FALSE)),(VLOOKUP((LEFT(D3831,2)),'Fed. Agency Identifier Table'!A$2:C$63,3,FALSE)))),"",(IF(ISERROR(VLOOKUP((LEFT(D3831,2)),'Fed. Agency Identifier Table'!A$2:C$63,3,FALSE)),(VLOOKUP((LEFT(D3831,1)),'Fed. Agency Identifier Table'!A$2:C$63,3,FALSE)),(VLOOKUP((LEFT(D3831,2)),'Fed. Agency Identifier Table'!A$2:C$63,3,FALSE)))))</f>
        <v/>
      </c>
      <c r="I3831" s="150" t="str">
        <f>IF(ISNUMBER(SEARCH("*.unk*",D3831)),"Other Federal Awards",IF(ISERROR(VLOOKUP(D3831,'CFDA Program Titles Table'!A$2:C$2607,3,FALSE)),"",VLOOKUP(D3831,'CFDA Program Titles Table'!A$2:C$2607,3,FALSE)))</f>
        <v/>
      </c>
      <c r="J3831" s="70"/>
      <c r="K3831" s="70"/>
      <c r="L3831" s="2"/>
      <c r="M3831" s="10"/>
      <c r="N3831" s="10"/>
      <c r="S3831" s="106" t="str">
        <f>IFERROR(IF(J3831="Y", "Research And Development Programs Cluster:", VLOOKUP(D3831,'Cluster Info'!$A$2:$B$113,2,FALSE)), "Non Cluster:")</f>
        <v>Non Cluster:</v>
      </c>
      <c r="T3831" s="106">
        <f t="shared" si="295"/>
        <v>0</v>
      </c>
      <c r="U3831" s="106">
        <f t="shared" si="297"/>
        <v>0</v>
      </c>
      <c r="V3831" s="106">
        <f t="shared" si="298"/>
        <v>0</v>
      </c>
      <c r="W3831" s="119">
        <f t="shared" si="296"/>
        <v>0</v>
      </c>
      <c r="X3831" s="106">
        <f t="shared" si="299"/>
        <v>0</v>
      </c>
    </row>
    <row r="3832" spans="1:24" ht="14">
      <c r="A3832" s="198"/>
      <c r="D3832" s="1"/>
      <c r="E3832" s="1"/>
      <c r="F3832" s="187"/>
      <c r="G3832" s="187"/>
      <c r="H3832" s="80" t="str">
        <f>IF(ISERROR(IF(ISERROR(VLOOKUP((LEFT(D3832,2)),'Fed. Agency Identifier Table'!A$2:C$63,3,FALSE)),(VLOOKUP((LEFT(D3832,1)),'Fed. Agency Identifier Table'!A$2:C$63,3,FALSE)),(VLOOKUP((LEFT(D3832,2)),'Fed. Agency Identifier Table'!A$2:C$63,3,FALSE)))),"",(IF(ISERROR(VLOOKUP((LEFT(D3832,2)),'Fed. Agency Identifier Table'!A$2:C$63,3,FALSE)),(VLOOKUP((LEFT(D3832,1)),'Fed. Agency Identifier Table'!A$2:C$63,3,FALSE)),(VLOOKUP((LEFT(D3832,2)),'Fed. Agency Identifier Table'!A$2:C$63,3,FALSE)))))</f>
        <v/>
      </c>
      <c r="I3832" s="150" t="str">
        <f>IF(ISNUMBER(SEARCH("*.unk*",D3832)),"Other Federal Awards",IF(ISERROR(VLOOKUP(D3832,'CFDA Program Titles Table'!A$2:C$2607,3,FALSE)),"",VLOOKUP(D3832,'CFDA Program Titles Table'!A$2:C$2607,3,FALSE)))</f>
        <v/>
      </c>
      <c r="J3832" s="70"/>
      <c r="K3832" s="70"/>
      <c r="L3832" s="2"/>
      <c r="M3832" s="10"/>
      <c r="N3832" s="10"/>
      <c r="S3832" s="106" t="str">
        <f>IFERROR(IF(J3832="Y", "Research And Development Programs Cluster:", VLOOKUP(D3832,'Cluster Info'!$A$2:$B$113,2,FALSE)), "Non Cluster:")</f>
        <v>Non Cluster:</v>
      </c>
      <c r="T3832" s="106">
        <f t="shared" si="295"/>
        <v>0</v>
      </c>
      <c r="U3832" s="106">
        <f t="shared" si="297"/>
        <v>0</v>
      </c>
      <c r="V3832" s="106">
        <f t="shared" si="298"/>
        <v>0</v>
      </c>
      <c r="W3832" s="119">
        <f t="shared" si="296"/>
        <v>0</v>
      </c>
      <c r="X3832" s="106">
        <f t="shared" si="299"/>
        <v>0</v>
      </c>
    </row>
    <row r="3833" spans="1:24" ht="14">
      <c r="A3833" s="198"/>
      <c r="D3833" s="1"/>
      <c r="E3833" s="1"/>
      <c r="F3833" s="187"/>
      <c r="G3833" s="187"/>
      <c r="H3833" s="80" t="str">
        <f>IF(ISERROR(IF(ISERROR(VLOOKUP((LEFT(D3833,2)),'Fed. Agency Identifier Table'!A$2:C$63,3,FALSE)),(VLOOKUP((LEFT(D3833,1)),'Fed. Agency Identifier Table'!A$2:C$63,3,FALSE)),(VLOOKUP((LEFT(D3833,2)),'Fed. Agency Identifier Table'!A$2:C$63,3,FALSE)))),"",(IF(ISERROR(VLOOKUP((LEFT(D3833,2)),'Fed. Agency Identifier Table'!A$2:C$63,3,FALSE)),(VLOOKUP((LEFT(D3833,1)),'Fed. Agency Identifier Table'!A$2:C$63,3,FALSE)),(VLOOKUP((LEFT(D3833,2)),'Fed. Agency Identifier Table'!A$2:C$63,3,FALSE)))))</f>
        <v/>
      </c>
      <c r="I3833" s="150" t="str">
        <f>IF(ISNUMBER(SEARCH("*.unk*",D3833)),"Other Federal Awards",IF(ISERROR(VLOOKUP(D3833,'CFDA Program Titles Table'!A$2:C$2607,3,FALSE)),"",VLOOKUP(D3833,'CFDA Program Titles Table'!A$2:C$2607,3,FALSE)))</f>
        <v/>
      </c>
      <c r="J3833" s="70"/>
      <c r="K3833" s="70"/>
      <c r="L3833" s="2"/>
      <c r="M3833" s="10"/>
      <c r="N3833" s="10"/>
      <c r="S3833" s="106" t="str">
        <f>IFERROR(IF(J3833="Y", "Research And Development Programs Cluster:", VLOOKUP(D3833,'Cluster Info'!$A$2:$B$113,2,FALSE)), "Non Cluster:")</f>
        <v>Non Cluster:</v>
      </c>
      <c r="T3833" s="106">
        <f t="shared" si="295"/>
        <v>0</v>
      </c>
      <c r="U3833" s="106">
        <f t="shared" si="297"/>
        <v>0</v>
      </c>
      <c r="V3833" s="106">
        <f t="shared" si="298"/>
        <v>0</v>
      </c>
      <c r="W3833" s="119">
        <f t="shared" si="296"/>
        <v>0</v>
      </c>
      <c r="X3833" s="106">
        <f t="shared" si="299"/>
        <v>0</v>
      </c>
    </row>
    <row r="3834" spans="1:24" ht="14">
      <c r="A3834" s="198"/>
      <c r="D3834" s="1"/>
      <c r="E3834" s="1"/>
      <c r="F3834" s="187"/>
      <c r="G3834" s="187"/>
      <c r="H3834" s="80" t="str">
        <f>IF(ISERROR(IF(ISERROR(VLOOKUP((LEFT(D3834,2)),'Fed. Agency Identifier Table'!A$2:C$63,3,FALSE)),(VLOOKUP((LEFT(D3834,1)),'Fed. Agency Identifier Table'!A$2:C$63,3,FALSE)),(VLOOKUP((LEFT(D3834,2)),'Fed. Agency Identifier Table'!A$2:C$63,3,FALSE)))),"",(IF(ISERROR(VLOOKUP((LEFT(D3834,2)),'Fed. Agency Identifier Table'!A$2:C$63,3,FALSE)),(VLOOKUP((LEFT(D3834,1)),'Fed. Agency Identifier Table'!A$2:C$63,3,FALSE)),(VLOOKUP((LEFT(D3834,2)),'Fed. Agency Identifier Table'!A$2:C$63,3,FALSE)))))</f>
        <v/>
      </c>
      <c r="I3834" s="150" t="str">
        <f>IF(ISNUMBER(SEARCH("*.unk*",D3834)),"Other Federal Awards",IF(ISERROR(VLOOKUP(D3834,'CFDA Program Titles Table'!A$2:C$2607,3,FALSE)),"",VLOOKUP(D3834,'CFDA Program Titles Table'!A$2:C$2607,3,FALSE)))</f>
        <v/>
      </c>
      <c r="J3834" s="70"/>
      <c r="K3834" s="70"/>
      <c r="L3834" s="2"/>
      <c r="M3834" s="10"/>
      <c r="N3834" s="10"/>
      <c r="S3834" s="106" t="str">
        <f>IFERROR(IF(J3834="Y", "Research And Development Programs Cluster:", VLOOKUP(D3834,'Cluster Info'!$A$2:$B$113,2,FALSE)), "Non Cluster:")</f>
        <v>Non Cluster:</v>
      </c>
      <c r="T3834" s="106">
        <f t="shared" si="295"/>
        <v>0</v>
      </c>
      <c r="U3834" s="106">
        <f t="shared" si="297"/>
        <v>0</v>
      </c>
      <c r="V3834" s="106">
        <f t="shared" si="298"/>
        <v>0</v>
      </c>
      <c r="W3834" s="119">
        <f t="shared" si="296"/>
        <v>0</v>
      </c>
      <c r="X3834" s="106">
        <f t="shared" si="299"/>
        <v>0</v>
      </c>
    </row>
    <row r="3835" spans="1:24" ht="14">
      <c r="A3835" s="198"/>
      <c r="D3835" s="1"/>
      <c r="E3835" s="1"/>
      <c r="F3835" s="187"/>
      <c r="G3835" s="187"/>
      <c r="H3835" s="80" t="str">
        <f>IF(ISERROR(IF(ISERROR(VLOOKUP((LEFT(D3835,2)),'Fed. Agency Identifier Table'!A$2:C$63,3,FALSE)),(VLOOKUP((LEFT(D3835,1)),'Fed. Agency Identifier Table'!A$2:C$63,3,FALSE)),(VLOOKUP((LEFT(D3835,2)),'Fed. Agency Identifier Table'!A$2:C$63,3,FALSE)))),"",(IF(ISERROR(VLOOKUP((LEFT(D3835,2)),'Fed. Agency Identifier Table'!A$2:C$63,3,FALSE)),(VLOOKUP((LEFT(D3835,1)),'Fed. Agency Identifier Table'!A$2:C$63,3,FALSE)),(VLOOKUP((LEFT(D3835,2)),'Fed. Agency Identifier Table'!A$2:C$63,3,FALSE)))))</f>
        <v/>
      </c>
      <c r="I3835" s="150" t="str">
        <f>IF(ISNUMBER(SEARCH("*.unk*",D3835)),"Other Federal Awards",IF(ISERROR(VLOOKUP(D3835,'CFDA Program Titles Table'!A$2:C$2607,3,FALSE)),"",VLOOKUP(D3835,'CFDA Program Titles Table'!A$2:C$2607,3,FALSE)))</f>
        <v/>
      </c>
      <c r="J3835" s="70"/>
      <c r="K3835" s="70"/>
      <c r="L3835" s="2"/>
      <c r="M3835" s="10"/>
      <c r="N3835" s="10"/>
      <c r="S3835" s="106" t="str">
        <f>IFERROR(IF(J3835="Y", "Research And Development Programs Cluster:", VLOOKUP(D3835,'Cluster Info'!$A$2:$B$113,2,FALSE)), "Non Cluster:")</f>
        <v>Non Cluster:</v>
      </c>
      <c r="T3835" s="106">
        <f t="shared" si="295"/>
        <v>0</v>
      </c>
      <c r="U3835" s="106">
        <f t="shared" si="297"/>
        <v>0</v>
      </c>
      <c r="V3835" s="106">
        <f t="shared" si="298"/>
        <v>0</v>
      </c>
      <c r="W3835" s="119">
        <f t="shared" si="296"/>
        <v>0</v>
      </c>
      <c r="X3835" s="106">
        <f t="shared" si="299"/>
        <v>0</v>
      </c>
    </row>
    <row r="3836" spans="1:24" ht="14">
      <c r="A3836" s="198"/>
      <c r="D3836" s="1"/>
      <c r="E3836" s="1"/>
      <c r="F3836" s="187"/>
      <c r="G3836" s="187"/>
      <c r="H3836" s="80" t="str">
        <f>IF(ISERROR(IF(ISERROR(VLOOKUP((LEFT(D3836,2)),'Fed. Agency Identifier Table'!A$2:C$63,3,FALSE)),(VLOOKUP((LEFT(D3836,1)),'Fed. Agency Identifier Table'!A$2:C$63,3,FALSE)),(VLOOKUP((LEFT(D3836,2)),'Fed. Agency Identifier Table'!A$2:C$63,3,FALSE)))),"",(IF(ISERROR(VLOOKUP((LEFT(D3836,2)),'Fed. Agency Identifier Table'!A$2:C$63,3,FALSE)),(VLOOKUP((LEFT(D3836,1)),'Fed. Agency Identifier Table'!A$2:C$63,3,FALSE)),(VLOOKUP((LEFT(D3836,2)),'Fed. Agency Identifier Table'!A$2:C$63,3,FALSE)))))</f>
        <v/>
      </c>
      <c r="I3836" s="150" t="str">
        <f>IF(ISNUMBER(SEARCH("*.unk*",D3836)),"Other Federal Awards",IF(ISERROR(VLOOKUP(D3836,'CFDA Program Titles Table'!A$2:C$2607,3,FALSE)),"",VLOOKUP(D3836,'CFDA Program Titles Table'!A$2:C$2607,3,FALSE)))</f>
        <v/>
      </c>
      <c r="J3836" s="70"/>
      <c r="K3836" s="70"/>
      <c r="L3836" s="2"/>
      <c r="M3836" s="10"/>
      <c r="N3836" s="10"/>
      <c r="S3836" s="106" t="str">
        <f>IFERROR(IF(J3836="Y", "Research And Development Programs Cluster:", VLOOKUP(D3836,'Cluster Info'!$A$2:$B$113,2,FALSE)), "Non Cluster:")</f>
        <v>Non Cluster:</v>
      </c>
      <c r="T3836" s="106">
        <f t="shared" si="295"/>
        <v>0</v>
      </c>
      <c r="U3836" s="106">
        <f t="shared" si="297"/>
        <v>0</v>
      </c>
      <c r="V3836" s="106">
        <f t="shared" si="298"/>
        <v>0</v>
      </c>
      <c r="W3836" s="119">
        <f t="shared" si="296"/>
        <v>0</v>
      </c>
      <c r="X3836" s="106">
        <f t="shared" si="299"/>
        <v>0</v>
      </c>
    </row>
    <row r="3837" spans="1:24" ht="14">
      <c r="A3837" s="198"/>
      <c r="D3837" s="1"/>
      <c r="E3837" s="1"/>
      <c r="F3837" s="187"/>
      <c r="G3837" s="187"/>
      <c r="H3837" s="80" t="str">
        <f>IF(ISERROR(IF(ISERROR(VLOOKUP((LEFT(D3837,2)),'Fed. Agency Identifier Table'!A$2:C$63,3,FALSE)),(VLOOKUP((LEFT(D3837,1)),'Fed. Agency Identifier Table'!A$2:C$63,3,FALSE)),(VLOOKUP((LEFT(D3837,2)),'Fed. Agency Identifier Table'!A$2:C$63,3,FALSE)))),"",(IF(ISERROR(VLOOKUP((LEFT(D3837,2)),'Fed. Agency Identifier Table'!A$2:C$63,3,FALSE)),(VLOOKUP((LEFT(D3837,1)),'Fed. Agency Identifier Table'!A$2:C$63,3,FALSE)),(VLOOKUP((LEFT(D3837,2)),'Fed. Agency Identifier Table'!A$2:C$63,3,FALSE)))))</f>
        <v/>
      </c>
      <c r="I3837" s="150" t="str">
        <f>IF(ISNUMBER(SEARCH("*.unk*",D3837)),"Other Federal Awards",IF(ISERROR(VLOOKUP(D3837,'CFDA Program Titles Table'!A$2:C$2607,3,FALSE)),"",VLOOKUP(D3837,'CFDA Program Titles Table'!A$2:C$2607,3,FALSE)))</f>
        <v/>
      </c>
      <c r="J3837" s="70"/>
      <c r="K3837" s="70"/>
      <c r="L3837" s="2"/>
      <c r="M3837" s="10"/>
      <c r="N3837" s="10"/>
      <c r="S3837" s="106" t="str">
        <f>IFERROR(IF(J3837="Y", "Research And Development Programs Cluster:", VLOOKUP(D3837,'Cluster Info'!$A$2:$B$113,2,FALSE)), "Non Cluster:")</f>
        <v>Non Cluster:</v>
      </c>
      <c r="T3837" s="106">
        <f t="shared" si="295"/>
        <v>0</v>
      </c>
      <c r="U3837" s="106">
        <f t="shared" si="297"/>
        <v>0</v>
      </c>
      <c r="V3837" s="106">
        <f t="shared" si="298"/>
        <v>0</v>
      </c>
      <c r="W3837" s="119">
        <f t="shared" si="296"/>
        <v>0</v>
      </c>
      <c r="X3837" s="106">
        <f t="shared" si="299"/>
        <v>0</v>
      </c>
    </row>
    <row r="3838" spans="1:24" ht="14">
      <c r="A3838" s="198"/>
      <c r="D3838" s="1"/>
      <c r="E3838" s="1"/>
      <c r="F3838" s="187"/>
      <c r="G3838" s="187"/>
      <c r="H3838" s="80" t="str">
        <f>IF(ISERROR(IF(ISERROR(VLOOKUP((LEFT(D3838,2)),'Fed. Agency Identifier Table'!A$2:C$63,3,FALSE)),(VLOOKUP((LEFT(D3838,1)),'Fed. Agency Identifier Table'!A$2:C$63,3,FALSE)),(VLOOKUP((LEFT(D3838,2)),'Fed. Agency Identifier Table'!A$2:C$63,3,FALSE)))),"",(IF(ISERROR(VLOOKUP((LEFT(D3838,2)),'Fed. Agency Identifier Table'!A$2:C$63,3,FALSE)),(VLOOKUP((LEFT(D3838,1)),'Fed. Agency Identifier Table'!A$2:C$63,3,FALSE)),(VLOOKUP((LEFT(D3838,2)),'Fed. Agency Identifier Table'!A$2:C$63,3,FALSE)))))</f>
        <v/>
      </c>
      <c r="I3838" s="150" t="str">
        <f>IF(ISNUMBER(SEARCH("*.unk*",D3838)),"Other Federal Awards",IF(ISERROR(VLOOKUP(D3838,'CFDA Program Titles Table'!A$2:C$2607,3,FALSE)),"",VLOOKUP(D3838,'CFDA Program Titles Table'!A$2:C$2607,3,FALSE)))</f>
        <v/>
      </c>
      <c r="J3838" s="70"/>
      <c r="K3838" s="70"/>
      <c r="L3838" s="2"/>
      <c r="M3838" s="10"/>
      <c r="N3838" s="10"/>
      <c r="S3838" s="106" t="str">
        <f>IFERROR(IF(J3838="Y", "Research And Development Programs Cluster:", VLOOKUP(D3838,'Cluster Info'!$A$2:$B$113,2,FALSE)), "Non Cluster:")</f>
        <v>Non Cluster:</v>
      </c>
      <c r="T3838" s="106">
        <f t="shared" si="295"/>
        <v>0</v>
      </c>
      <c r="U3838" s="106">
        <f t="shared" si="297"/>
        <v>0</v>
      </c>
      <c r="V3838" s="106">
        <f t="shared" si="298"/>
        <v>0</v>
      </c>
      <c r="W3838" s="119">
        <f t="shared" si="296"/>
        <v>0</v>
      </c>
      <c r="X3838" s="106">
        <f t="shared" si="299"/>
        <v>0</v>
      </c>
    </row>
    <row r="3839" spans="1:24" ht="14">
      <c r="A3839" s="198"/>
      <c r="D3839" s="1"/>
      <c r="E3839" s="1"/>
      <c r="F3839" s="187"/>
      <c r="G3839" s="187"/>
      <c r="H3839" s="80" t="str">
        <f>IF(ISERROR(IF(ISERROR(VLOOKUP((LEFT(D3839,2)),'Fed. Agency Identifier Table'!A$2:C$63,3,FALSE)),(VLOOKUP((LEFT(D3839,1)),'Fed. Agency Identifier Table'!A$2:C$63,3,FALSE)),(VLOOKUP((LEFT(D3839,2)),'Fed. Agency Identifier Table'!A$2:C$63,3,FALSE)))),"",(IF(ISERROR(VLOOKUP((LEFT(D3839,2)),'Fed. Agency Identifier Table'!A$2:C$63,3,FALSE)),(VLOOKUP((LEFT(D3839,1)),'Fed. Agency Identifier Table'!A$2:C$63,3,FALSE)),(VLOOKUP((LEFT(D3839,2)),'Fed. Agency Identifier Table'!A$2:C$63,3,FALSE)))))</f>
        <v/>
      </c>
      <c r="I3839" s="150" t="str">
        <f>IF(ISNUMBER(SEARCH("*.unk*",D3839)),"Other Federal Awards",IF(ISERROR(VLOOKUP(D3839,'CFDA Program Titles Table'!A$2:C$2607,3,FALSE)),"",VLOOKUP(D3839,'CFDA Program Titles Table'!A$2:C$2607,3,FALSE)))</f>
        <v/>
      </c>
      <c r="J3839" s="70"/>
      <c r="K3839" s="70"/>
      <c r="L3839" s="2"/>
      <c r="M3839" s="10"/>
      <c r="N3839" s="10"/>
      <c r="S3839" s="106" t="str">
        <f>IFERROR(IF(J3839="Y", "Research And Development Programs Cluster:", VLOOKUP(D3839,'Cluster Info'!$A$2:$B$113,2,FALSE)), "Non Cluster:")</f>
        <v>Non Cluster:</v>
      </c>
      <c r="T3839" s="106">
        <f t="shared" si="295"/>
        <v>0</v>
      </c>
      <c r="U3839" s="106">
        <f t="shared" si="297"/>
        <v>0</v>
      </c>
      <c r="V3839" s="106">
        <f t="shared" si="298"/>
        <v>0</v>
      </c>
      <c r="W3839" s="119">
        <f t="shared" si="296"/>
        <v>0</v>
      </c>
      <c r="X3839" s="106">
        <f t="shared" si="299"/>
        <v>0</v>
      </c>
    </row>
    <row r="3840" spans="1:24" ht="14">
      <c r="A3840" s="198"/>
      <c r="D3840" s="1"/>
      <c r="E3840" s="1"/>
      <c r="F3840" s="187"/>
      <c r="G3840" s="187"/>
      <c r="H3840" s="80" t="str">
        <f>IF(ISERROR(IF(ISERROR(VLOOKUP((LEFT(D3840,2)),'Fed. Agency Identifier Table'!A$2:C$63,3,FALSE)),(VLOOKUP((LEFT(D3840,1)),'Fed. Agency Identifier Table'!A$2:C$63,3,FALSE)),(VLOOKUP((LEFT(D3840,2)),'Fed. Agency Identifier Table'!A$2:C$63,3,FALSE)))),"",(IF(ISERROR(VLOOKUP((LEFT(D3840,2)),'Fed. Agency Identifier Table'!A$2:C$63,3,FALSE)),(VLOOKUP((LEFT(D3840,1)),'Fed. Agency Identifier Table'!A$2:C$63,3,FALSE)),(VLOOKUP((LEFT(D3840,2)),'Fed. Agency Identifier Table'!A$2:C$63,3,FALSE)))))</f>
        <v/>
      </c>
      <c r="I3840" s="150" t="str">
        <f>IF(ISNUMBER(SEARCH("*.unk*",D3840)),"Other Federal Awards",IF(ISERROR(VLOOKUP(D3840,'CFDA Program Titles Table'!A$2:C$2607,3,FALSE)),"",VLOOKUP(D3840,'CFDA Program Titles Table'!A$2:C$2607,3,FALSE)))</f>
        <v/>
      </c>
      <c r="J3840" s="70"/>
      <c r="K3840" s="70"/>
      <c r="L3840" s="2"/>
      <c r="M3840" s="10"/>
      <c r="N3840" s="10"/>
      <c r="S3840" s="106" t="str">
        <f>IFERROR(IF(J3840="Y", "Research And Development Programs Cluster:", VLOOKUP(D3840,'Cluster Info'!$A$2:$B$113,2,FALSE)), "Non Cluster:")</f>
        <v>Non Cluster:</v>
      </c>
      <c r="T3840" s="106">
        <f t="shared" si="295"/>
        <v>0</v>
      </c>
      <c r="U3840" s="106">
        <f t="shared" si="297"/>
        <v>0</v>
      </c>
      <c r="V3840" s="106">
        <f t="shared" si="298"/>
        <v>0</v>
      </c>
      <c r="W3840" s="119">
        <f t="shared" si="296"/>
        <v>0</v>
      </c>
      <c r="X3840" s="106">
        <f t="shared" si="299"/>
        <v>0</v>
      </c>
    </row>
    <row r="3841" spans="1:24" ht="14">
      <c r="A3841" s="198"/>
      <c r="D3841" s="1"/>
      <c r="E3841" s="1"/>
      <c r="F3841" s="187"/>
      <c r="G3841" s="187"/>
      <c r="H3841" s="80" t="str">
        <f>IF(ISERROR(IF(ISERROR(VLOOKUP((LEFT(D3841,2)),'Fed. Agency Identifier Table'!A$2:C$63,3,FALSE)),(VLOOKUP((LEFT(D3841,1)),'Fed. Agency Identifier Table'!A$2:C$63,3,FALSE)),(VLOOKUP((LEFT(D3841,2)),'Fed. Agency Identifier Table'!A$2:C$63,3,FALSE)))),"",(IF(ISERROR(VLOOKUP((LEFT(D3841,2)),'Fed. Agency Identifier Table'!A$2:C$63,3,FALSE)),(VLOOKUP((LEFT(D3841,1)),'Fed. Agency Identifier Table'!A$2:C$63,3,FALSE)),(VLOOKUP((LEFT(D3841,2)),'Fed. Agency Identifier Table'!A$2:C$63,3,FALSE)))))</f>
        <v/>
      </c>
      <c r="I3841" s="150" t="str">
        <f>IF(ISNUMBER(SEARCH("*.unk*",D3841)),"Other Federal Awards",IF(ISERROR(VLOOKUP(D3841,'CFDA Program Titles Table'!A$2:C$2607,3,FALSE)),"",VLOOKUP(D3841,'CFDA Program Titles Table'!A$2:C$2607,3,FALSE)))</f>
        <v/>
      </c>
      <c r="J3841" s="70"/>
      <c r="K3841" s="70"/>
      <c r="L3841" s="2"/>
      <c r="M3841" s="10"/>
      <c r="N3841" s="10"/>
      <c r="S3841" s="106" t="str">
        <f>IFERROR(IF(J3841="Y", "Research And Development Programs Cluster:", VLOOKUP(D3841,'Cluster Info'!$A$2:$B$113,2,FALSE)), "Non Cluster:")</f>
        <v>Non Cluster:</v>
      </c>
      <c r="T3841" s="106">
        <f t="shared" si="295"/>
        <v>0</v>
      </c>
      <c r="U3841" s="106">
        <f t="shared" si="297"/>
        <v>0</v>
      </c>
      <c r="V3841" s="106">
        <f t="shared" si="298"/>
        <v>0</v>
      </c>
      <c r="W3841" s="119">
        <f t="shared" si="296"/>
        <v>0</v>
      </c>
      <c r="X3841" s="106">
        <f t="shared" si="299"/>
        <v>0</v>
      </c>
    </row>
    <row r="3842" spans="1:24" ht="14">
      <c r="A3842" s="198"/>
      <c r="D3842" s="1"/>
      <c r="E3842" s="1"/>
      <c r="F3842" s="187"/>
      <c r="G3842" s="187"/>
      <c r="H3842" s="80" t="str">
        <f>IF(ISERROR(IF(ISERROR(VLOOKUP((LEFT(D3842,2)),'Fed. Agency Identifier Table'!A$2:C$63,3,FALSE)),(VLOOKUP((LEFT(D3842,1)),'Fed. Agency Identifier Table'!A$2:C$63,3,FALSE)),(VLOOKUP((LEFT(D3842,2)),'Fed. Agency Identifier Table'!A$2:C$63,3,FALSE)))),"",(IF(ISERROR(VLOOKUP((LEFT(D3842,2)),'Fed. Agency Identifier Table'!A$2:C$63,3,FALSE)),(VLOOKUP((LEFT(D3842,1)),'Fed. Agency Identifier Table'!A$2:C$63,3,FALSE)),(VLOOKUP((LEFT(D3842,2)),'Fed. Agency Identifier Table'!A$2:C$63,3,FALSE)))))</f>
        <v/>
      </c>
      <c r="I3842" s="150" t="str">
        <f>IF(ISNUMBER(SEARCH("*.unk*",D3842)),"Other Federal Awards",IF(ISERROR(VLOOKUP(D3842,'CFDA Program Titles Table'!A$2:C$2607,3,FALSE)),"",VLOOKUP(D3842,'CFDA Program Titles Table'!A$2:C$2607,3,FALSE)))</f>
        <v/>
      </c>
      <c r="J3842" s="70"/>
      <c r="K3842" s="70"/>
      <c r="L3842" s="2"/>
      <c r="M3842" s="10"/>
      <c r="N3842" s="10"/>
      <c r="S3842" s="106" t="str">
        <f>IFERROR(IF(J3842="Y", "Research And Development Programs Cluster:", VLOOKUP(D3842,'Cluster Info'!$A$2:$B$113,2,FALSE)), "Non Cluster:")</f>
        <v>Non Cluster:</v>
      </c>
      <c r="T3842" s="106">
        <f t="shared" ref="T3842:T3905" si="300">IF(E3842="Y","ARRA - "&amp;N3842, N3842)</f>
        <v>0</v>
      </c>
      <c r="U3842" s="106">
        <f t="shared" si="297"/>
        <v>0</v>
      </c>
      <c r="V3842" s="106">
        <f t="shared" si="298"/>
        <v>0</v>
      </c>
      <c r="W3842" s="119">
        <f t="shared" ref="W3842:W3905" si="301">IF(AND(J3842="Y",I3842="Other Federal Awards"),(LEFT(D3842,2)&amp;".RD"),D3842)</f>
        <v>0</v>
      </c>
      <c r="X3842" s="106">
        <f t="shared" si="299"/>
        <v>0</v>
      </c>
    </row>
    <row r="3843" spans="1:24" ht="14">
      <c r="A3843" s="198"/>
      <c r="D3843" s="1"/>
      <c r="E3843" s="1"/>
      <c r="F3843" s="187"/>
      <c r="G3843" s="187"/>
      <c r="H3843" s="80" t="str">
        <f>IF(ISERROR(IF(ISERROR(VLOOKUP((LEFT(D3843,2)),'Fed. Agency Identifier Table'!A$2:C$63,3,FALSE)),(VLOOKUP((LEFT(D3843,1)),'Fed. Agency Identifier Table'!A$2:C$63,3,FALSE)),(VLOOKUP((LEFT(D3843,2)),'Fed. Agency Identifier Table'!A$2:C$63,3,FALSE)))),"",(IF(ISERROR(VLOOKUP((LEFT(D3843,2)),'Fed. Agency Identifier Table'!A$2:C$63,3,FALSE)),(VLOOKUP((LEFT(D3843,1)),'Fed. Agency Identifier Table'!A$2:C$63,3,FALSE)),(VLOOKUP((LEFT(D3843,2)),'Fed. Agency Identifier Table'!A$2:C$63,3,FALSE)))))</f>
        <v/>
      </c>
      <c r="I3843" s="150" t="str">
        <f>IF(ISNUMBER(SEARCH("*.unk*",D3843)),"Other Federal Awards",IF(ISERROR(VLOOKUP(D3843,'CFDA Program Titles Table'!A$2:C$2607,3,FALSE)),"",VLOOKUP(D3843,'CFDA Program Titles Table'!A$2:C$2607,3,FALSE)))</f>
        <v/>
      </c>
      <c r="J3843" s="70"/>
      <c r="K3843" s="70"/>
      <c r="L3843" s="2"/>
      <c r="M3843" s="10"/>
      <c r="N3843" s="10"/>
      <c r="S3843" s="106" t="str">
        <f>IFERROR(IF(J3843="Y", "Research And Development Programs Cluster:", VLOOKUP(D3843,'Cluster Info'!$A$2:$B$113,2,FALSE)), "Non Cluster:")</f>
        <v>Non Cluster:</v>
      </c>
      <c r="T3843" s="106">
        <f t="shared" si="300"/>
        <v>0</v>
      </c>
      <c r="U3843" s="106">
        <f t="shared" ref="U3843:U3906" si="302">IF(F3843="Y","COVID-19 - "&amp;N3843, N3843)</f>
        <v>0</v>
      </c>
      <c r="V3843" s="106">
        <f t="shared" ref="V3843:V3906" si="303">IF(G3843="Y","ARP - "&amp;N3843, N3843)</f>
        <v>0</v>
      </c>
      <c r="W3843" s="119">
        <f t="shared" si="301"/>
        <v>0</v>
      </c>
      <c r="X3843" s="106">
        <f t="shared" ref="X3843:X3906" si="304">O3843-P3843</f>
        <v>0</v>
      </c>
    </row>
    <row r="3844" spans="1:24" ht="14">
      <c r="A3844" s="198"/>
      <c r="D3844" s="1"/>
      <c r="E3844" s="1"/>
      <c r="F3844" s="187"/>
      <c r="G3844" s="187"/>
      <c r="H3844" s="80" t="str">
        <f>IF(ISERROR(IF(ISERROR(VLOOKUP((LEFT(D3844,2)),'Fed. Agency Identifier Table'!A$2:C$63,3,FALSE)),(VLOOKUP((LEFT(D3844,1)),'Fed. Agency Identifier Table'!A$2:C$63,3,FALSE)),(VLOOKUP((LEFT(D3844,2)),'Fed. Agency Identifier Table'!A$2:C$63,3,FALSE)))),"",(IF(ISERROR(VLOOKUP((LEFT(D3844,2)),'Fed. Agency Identifier Table'!A$2:C$63,3,FALSE)),(VLOOKUP((LEFT(D3844,1)),'Fed. Agency Identifier Table'!A$2:C$63,3,FALSE)),(VLOOKUP((LEFT(D3844,2)),'Fed. Agency Identifier Table'!A$2:C$63,3,FALSE)))))</f>
        <v/>
      </c>
      <c r="I3844" s="150" t="str">
        <f>IF(ISNUMBER(SEARCH("*.unk*",D3844)),"Other Federal Awards",IF(ISERROR(VLOOKUP(D3844,'CFDA Program Titles Table'!A$2:C$2607,3,FALSE)),"",VLOOKUP(D3844,'CFDA Program Titles Table'!A$2:C$2607,3,FALSE)))</f>
        <v/>
      </c>
      <c r="J3844" s="70"/>
      <c r="K3844" s="70"/>
      <c r="L3844" s="2"/>
      <c r="M3844" s="10"/>
      <c r="N3844" s="10"/>
      <c r="S3844" s="106" t="str">
        <f>IFERROR(IF(J3844="Y", "Research And Development Programs Cluster:", VLOOKUP(D3844,'Cluster Info'!$A$2:$B$113,2,FALSE)), "Non Cluster:")</f>
        <v>Non Cluster:</v>
      </c>
      <c r="T3844" s="106">
        <f t="shared" si="300"/>
        <v>0</v>
      </c>
      <c r="U3844" s="106">
        <f t="shared" si="302"/>
        <v>0</v>
      </c>
      <c r="V3844" s="106">
        <f t="shared" si="303"/>
        <v>0</v>
      </c>
      <c r="W3844" s="119">
        <f t="shared" si="301"/>
        <v>0</v>
      </c>
      <c r="X3844" s="106">
        <f t="shared" si="304"/>
        <v>0</v>
      </c>
    </row>
    <row r="3845" spans="1:24" ht="14">
      <c r="A3845" s="198"/>
      <c r="D3845" s="1"/>
      <c r="E3845" s="1"/>
      <c r="F3845" s="187"/>
      <c r="G3845" s="187"/>
      <c r="H3845" s="80" t="str">
        <f>IF(ISERROR(IF(ISERROR(VLOOKUP((LEFT(D3845,2)),'Fed. Agency Identifier Table'!A$2:C$63,3,FALSE)),(VLOOKUP((LEFT(D3845,1)),'Fed. Agency Identifier Table'!A$2:C$63,3,FALSE)),(VLOOKUP((LEFT(D3845,2)),'Fed. Agency Identifier Table'!A$2:C$63,3,FALSE)))),"",(IF(ISERROR(VLOOKUP((LEFT(D3845,2)),'Fed. Agency Identifier Table'!A$2:C$63,3,FALSE)),(VLOOKUP((LEFT(D3845,1)),'Fed. Agency Identifier Table'!A$2:C$63,3,FALSE)),(VLOOKUP((LEFT(D3845,2)),'Fed. Agency Identifier Table'!A$2:C$63,3,FALSE)))))</f>
        <v/>
      </c>
      <c r="I3845" s="150" t="str">
        <f>IF(ISNUMBER(SEARCH("*.unk*",D3845)),"Other Federal Awards",IF(ISERROR(VLOOKUP(D3845,'CFDA Program Titles Table'!A$2:C$2607,3,FALSE)),"",VLOOKUP(D3845,'CFDA Program Titles Table'!A$2:C$2607,3,FALSE)))</f>
        <v/>
      </c>
      <c r="J3845" s="70"/>
      <c r="K3845" s="70"/>
      <c r="L3845" s="2"/>
      <c r="M3845" s="10"/>
      <c r="N3845" s="10"/>
      <c r="S3845" s="106" t="str">
        <f>IFERROR(IF(J3845="Y", "Research And Development Programs Cluster:", VLOOKUP(D3845,'Cluster Info'!$A$2:$B$113,2,FALSE)), "Non Cluster:")</f>
        <v>Non Cluster:</v>
      </c>
      <c r="T3845" s="106">
        <f t="shared" si="300"/>
        <v>0</v>
      </c>
      <c r="U3845" s="106">
        <f t="shared" si="302"/>
        <v>0</v>
      </c>
      <c r="V3845" s="106">
        <f t="shared" si="303"/>
        <v>0</v>
      </c>
      <c r="W3845" s="119">
        <f t="shared" si="301"/>
        <v>0</v>
      </c>
      <c r="X3845" s="106">
        <f t="shared" si="304"/>
        <v>0</v>
      </c>
    </row>
    <row r="3846" spans="1:24" ht="14">
      <c r="A3846" s="198"/>
      <c r="D3846" s="1"/>
      <c r="E3846" s="1"/>
      <c r="F3846" s="187"/>
      <c r="G3846" s="187"/>
      <c r="H3846" s="80" t="str">
        <f>IF(ISERROR(IF(ISERROR(VLOOKUP((LEFT(D3846,2)),'Fed. Agency Identifier Table'!A$2:C$63,3,FALSE)),(VLOOKUP((LEFT(D3846,1)),'Fed. Agency Identifier Table'!A$2:C$63,3,FALSE)),(VLOOKUP((LEFT(D3846,2)),'Fed. Agency Identifier Table'!A$2:C$63,3,FALSE)))),"",(IF(ISERROR(VLOOKUP((LEFT(D3846,2)),'Fed. Agency Identifier Table'!A$2:C$63,3,FALSE)),(VLOOKUP((LEFT(D3846,1)),'Fed. Agency Identifier Table'!A$2:C$63,3,FALSE)),(VLOOKUP((LEFT(D3846,2)),'Fed. Agency Identifier Table'!A$2:C$63,3,FALSE)))))</f>
        <v/>
      </c>
      <c r="I3846" s="150" t="str">
        <f>IF(ISNUMBER(SEARCH("*.unk*",D3846)),"Other Federal Awards",IF(ISERROR(VLOOKUP(D3846,'CFDA Program Titles Table'!A$2:C$2607,3,FALSE)),"",VLOOKUP(D3846,'CFDA Program Titles Table'!A$2:C$2607,3,FALSE)))</f>
        <v/>
      </c>
      <c r="J3846" s="70"/>
      <c r="K3846" s="70"/>
      <c r="L3846" s="2"/>
      <c r="M3846" s="10"/>
      <c r="N3846" s="10"/>
      <c r="S3846" s="106" t="str">
        <f>IFERROR(IF(J3846="Y", "Research And Development Programs Cluster:", VLOOKUP(D3846,'Cluster Info'!$A$2:$B$113,2,FALSE)), "Non Cluster:")</f>
        <v>Non Cluster:</v>
      </c>
      <c r="T3846" s="106">
        <f t="shared" si="300"/>
        <v>0</v>
      </c>
      <c r="U3846" s="106">
        <f t="shared" si="302"/>
        <v>0</v>
      </c>
      <c r="V3846" s="106">
        <f t="shared" si="303"/>
        <v>0</v>
      </c>
      <c r="W3846" s="119">
        <f t="shared" si="301"/>
        <v>0</v>
      </c>
      <c r="X3846" s="106">
        <f t="shared" si="304"/>
        <v>0</v>
      </c>
    </row>
    <row r="3847" spans="1:24" ht="14">
      <c r="A3847" s="198"/>
      <c r="D3847" s="1"/>
      <c r="E3847" s="1"/>
      <c r="F3847" s="187"/>
      <c r="G3847" s="187"/>
      <c r="H3847" s="80" t="str">
        <f>IF(ISERROR(IF(ISERROR(VLOOKUP((LEFT(D3847,2)),'Fed. Agency Identifier Table'!A$2:C$63,3,FALSE)),(VLOOKUP((LEFT(D3847,1)),'Fed. Agency Identifier Table'!A$2:C$63,3,FALSE)),(VLOOKUP((LEFT(D3847,2)),'Fed. Agency Identifier Table'!A$2:C$63,3,FALSE)))),"",(IF(ISERROR(VLOOKUP((LEFT(D3847,2)),'Fed. Agency Identifier Table'!A$2:C$63,3,FALSE)),(VLOOKUP((LEFT(D3847,1)),'Fed. Agency Identifier Table'!A$2:C$63,3,FALSE)),(VLOOKUP((LEFT(D3847,2)),'Fed. Agency Identifier Table'!A$2:C$63,3,FALSE)))))</f>
        <v/>
      </c>
      <c r="I3847" s="150" t="str">
        <f>IF(ISNUMBER(SEARCH("*.unk*",D3847)),"Other Federal Awards",IF(ISERROR(VLOOKUP(D3847,'CFDA Program Titles Table'!A$2:C$2607,3,FALSE)),"",VLOOKUP(D3847,'CFDA Program Titles Table'!A$2:C$2607,3,FALSE)))</f>
        <v/>
      </c>
      <c r="J3847" s="70"/>
      <c r="K3847" s="70"/>
      <c r="L3847" s="2"/>
      <c r="M3847" s="10"/>
      <c r="N3847" s="10"/>
      <c r="S3847" s="106" t="str">
        <f>IFERROR(IF(J3847="Y", "Research And Development Programs Cluster:", VLOOKUP(D3847,'Cluster Info'!$A$2:$B$113,2,FALSE)), "Non Cluster:")</f>
        <v>Non Cluster:</v>
      </c>
      <c r="T3847" s="106">
        <f t="shared" si="300"/>
        <v>0</v>
      </c>
      <c r="U3847" s="106">
        <f t="shared" si="302"/>
        <v>0</v>
      </c>
      <c r="V3847" s="106">
        <f t="shared" si="303"/>
        <v>0</v>
      </c>
      <c r="W3847" s="119">
        <f t="shared" si="301"/>
        <v>0</v>
      </c>
      <c r="X3847" s="106">
        <f t="shared" si="304"/>
        <v>0</v>
      </c>
    </row>
    <row r="3848" spans="1:24" ht="14">
      <c r="A3848" s="198"/>
      <c r="D3848" s="1"/>
      <c r="E3848" s="1"/>
      <c r="F3848" s="187"/>
      <c r="G3848" s="187"/>
      <c r="H3848" s="80" t="str">
        <f>IF(ISERROR(IF(ISERROR(VLOOKUP((LEFT(D3848,2)),'Fed. Agency Identifier Table'!A$2:C$63,3,FALSE)),(VLOOKUP((LEFT(D3848,1)),'Fed. Agency Identifier Table'!A$2:C$63,3,FALSE)),(VLOOKUP((LEFT(D3848,2)),'Fed. Agency Identifier Table'!A$2:C$63,3,FALSE)))),"",(IF(ISERROR(VLOOKUP((LEFT(D3848,2)),'Fed. Agency Identifier Table'!A$2:C$63,3,FALSE)),(VLOOKUP((LEFT(D3848,1)),'Fed. Agency Identifier Table'!A$2:C$63,3,FALSE)),(VLOOKUP((LEFT(D3848,2)),'Fed. Agency Identifier Table'!A$2:C$63,3,FALSE)))))</f>
        <v/>
      </c>
      <c r="I3848" s="150" t="str">
        <f>IF(ISNUMBER(SEARCH("*.unk*",D3848)),"Other Federal Awards",IF(ISERROR(VLOOKUP(D3848,'CFDA Program Titles Table'!A$2:C$2607,3,FALSE)),"",VLOOKUP(D3848,'CFDA Program Titles Table'!A$2:C$2607,3,FALSE)))</f>
        <v/>
      </c>
      <c r="J3848" s="70"/>
      <c r="K3848" s="70"/>
      <c r="L3848" s="2"/>
      <c r="M3848" s="10"/>
      <c r="N3848" s="10"/>
      <c r="S3848" s="106" t="str">
        <f>IFERROR(IF(J3848="Y", "Research And Development Programs Cluster:", VLOOKUP(D3848,'Cluster Info'!$A$2:$B$113,2,FALSE)), "Non Cluster:")</f>
        <v>Non Cluster:</v>
      </c>
      <c r="T3848" s="106">
        <f t="shared" si="300"/>
        <v>0</v>
      </c>
      <c r="U3848" s="106">
        <f t="shared" si="302"/>
        <v>0</v>
      </c>
      <c r="V3848" s="106">
        <f t="shared" si="303"/>
        <v>0</v>
      </c>
      <c r="W3848" s="119">
        <f t="shared" si="301"/>
        <v>0</v>
      </c>
      <c r="X3848" s="106">
        <f t="shared" si="304"/>
        <v>0</v>
      </c>
    </row>
    <row r="3849" spans="1:24" ht="14">
      <c r="A3849" s="198"/>
      <c r="D3849" s="1"/>
      <c r="E3849" s="1"/>
      <c r="F3849" s="187"/>
      <c r="G3849" s="187"/>
      <c r="H3849" s="80" t="str">
        <f>IF(ISERROR(IF(ISERROR(VLOOKUP((LEFT(D3849,2)),'Fed. Agency Identifier Table'!A$2:C$63,3,FALSE)),(VLOOKUP((LEFT(D3849,1)),'Fed. Agency Identifier Table'!A$2:C$63,3,FALSE)),(VLOOKUP((LEFT(D3849,2)),'Fed. Agency Identifier Table'!A$2:C$63,3,FALSE)))),"",(IF(ISERROR(VLOOKUP((LEFT(D3849,2)),'Fed. Agency Identifier Table'!A$2:C$63,3,FALSE)),(VLOOKUP((LEFT(D3849,1)),'Fed. Agency Identifier Table'!A$2:C$63,3,FALSE)),(VLOOKUP((LEFT(D3849,2)),'Fed. Agency Identifier Table'!A$2:C$63,3,FALSE)))))</f>
        <v/>
      </c>
      <c r="I3849" s="150" t="str">
        <f>IF(ISNUMBER(SEARCH("*.unk*",D3849)),"Other Federal Awards",IF(ISERROR(VLOOKUP(D3849,'CFDA Program Titles Table'!A$2:C$2607,3,FALSE)),"",VLOOKUP(D3849,'CFDA Program Titles Table'!A$2:C$2607,3,FALSE)))</f>
        <v/>
      </c>
      <c r="J3849" s="70"/>
      <c r="K3849" s="70"/>
      <c r="L3849" s="2"/>
      <c r="M3849" s="10"/>
      <c r="N3849" s="10"/>
      <c r="S3849" s="106" t="str">
        <f>IFERROR(IF(J3849="Y", "Research And Development Programs Cluster:", VLOOKUP(D3849,'Cluster Info'!$A$2:$B$113,2,FALSE)), "Non Cluster:")</f>
        <v>Non Cluster:</v>
      </c>
      <c r="T3849" s="106">
        <f t="shared" si="300"/>
        <v>0</v>
      </c>
      <c r="U3849" s="106">
        <f t="shared" si="302"/>
        <v>0</v>
      </c>
      <c r="V3849" s="106">
        <f t="shared" si="303"/>
        <v>0</v>
      </c>
      <c r="W3849" s="119">
        <f t="shared" si="301"/>
        <v>0</v>
      </c>
      <c r="X3849" s="106">
        <f t="shared" si="304"/>
        <v>0</v>
      </c>
    </row>
    <row r="3850" spans="1:24" ht="14">
      <c r="A3850" s="198"/>
      <c r="D3850" s="1"/>
      <c r="E3850" s="1"/>
      <c r="F3850" s="187"/>
      <c r="G3850" s="187"/>
      <c r="H3850" s="80" t="str">
        <f>IF(ISERROR(IF(ISERROR(VLOOKUP((LEFT(D3850,2)),'Fed. Agency Identifier Table'!A$2:C$63,3,FALSE)),(VLOOKUP((LEFT(D3850,1)),'Fed. Agency Identifier Table'!A$2:C$63,3,FALSE)),(VLOOKUP((LEFT(D3850,2)),'Fed. Agency Identifier Table'!A$2:C$63,3,FALSE)))),"",(IF(ISERROR(VLOOKUP((LEFT(D3850,2)),'Fed. Agency Identifier Table'!A$2:C$63,3,FALSE)),(VLOOKUP((LEFT(D3850,1)),'Fed. Agency Identifier Table'!A$2:C$63,3,FALSE)),(VLOOKUP((LEFT(D3850,2)),'Fed. Agency Identifier Table'!A$2:C$63,3,FALSE)))))</f>
        <v/>
      </c>
      <c r="I3850" s="150" t="str">
        <f>IF(ISNUMBER(SEARCH("*.unk*",D3850)),"Other Federal Awards",IF(ISERROR(VLOOKUP(D3850,'CFDA Program Titles Table'!A$2:C$2607,3,FALSE)),"",VLOOKUP(D3850,'CFDA Program Titles Table'!A$2:C$2607,3,FALSE)))</f>
        <v/>
      </c>
      <c r="J3850" s="70"/>
      <c r="K3850" s="70"/>
      <c r="L3850" s="2"/>
      <c r="M3850" s="10"/>
      <c r="N3850" s="10"/>
      <c r="S3850" s="106" t="str">
        <f>IFERROR(IF(J3850="Y", "Research And Development Programs Cluster:", VLOOKUP(D3850,'Cluster Info'!$A$2:$B$113,2,FALSE)), "Non Cluster:")</f>
        <v>Non Cluster:</v>
      </c>
      <c r="T3850" s="106">
        <f t="shared" si="300"/>
        <v>0</v>
      </c>
      <c r="U3850" s="106">
        <f t="shared" si="302"/>
        <v>0</v>
      </c>
      <c r="V3850" s="106">
        <f t="shared" si="303"/>
        <v>0</v>
      </c>
      <c r="W3850" s="119">
        <f t="shared" si="301"/>
        <v>0</v>
      </c>
      <c r="X3850" s="106">
        <f t="shared" si="304"/>
        <v>0</v>
      </c>
    </row>
    <row r="3851" spans="1:24" ht="14">
      <c r="A3851" s="198"/>
      <c r="D3851" s="1"/>
      <c r="E3851" s="1"/>
      <c r="F3851" s="187"/>
      <c r="G3851" s="187"/>
      <c r="H3851" s="80" t="str">
        <f>IF(ISERROR(IF(ISERROR(VLOOKUP((LEFT(D3851,2)),'Fed. Agency Identifier Table'!A$2:C$63,3,FALSE)),(VLOOKUP((LEFT(D3851,1)),'Fed. Agency Identifier Table'!A$2:C$63,3,FALSE)),(VLOOKUP((LEFT(D3851,2)),'Fed. Agency Identifier Table'!A$2:C$63,3,FALSE)))),"",(IF(ISERROR(VLOOKUP((LEFT(D3851,2)),'Fed. Agency Identifier Table'!A$2:C$63,3,FALSE)),(VLOOKUP((LEFT(D3851,1)),'Fed. Agency Identifier Table'!A$2:C$63,3,FALSE)),(VLOOKUP((LEFT(D3851,2)),'Fed. Agency Identifier Table'!A$2:C$63,3,FALSE)))))</f>
        <v/>
      </c>
      <c r="I3851" s="150" t="str">
        <f>IF(ISNUMBER(SEARCH("*.unk*",D3851)),"Other Federal Awards",IF(ISERROR(VLOOKUP(D3851,'CFDA Program Titles Table'!A$2:C$2607,3,FALSE)),"",VLOOKUP(D3851,'CFDA Program Titles Table'!A$2:C$2607,3,FALSE)))</f>
        <v/>
      </c>
      <c r="J3851" s="70"/>
      <c r="K3851" s="70"/>
      <c r="L3851" s="2"/>
      <c r="M3851" s="10"/>
      <c r="N3851" s="10"/>
      <c r="S3851" s="106" t="str">
        <f>IFERROR(IF(J3851="Y", "Research And Development Programs Cluster:", VLOOKUP(D3851,'Cluster Info'!$A$2:$B$113,2,FALSE)), "Non Cluster:")</f>
        <v>Non Cluster:</v>
      </c>
      <c r="T3851" s="106">
        <f t="shared" si="300"/>
        <v>0</v>
      </c>
      <c r="U3851" s="106">
        <f t="shared" si="302"/>
        <v>0</v>
      </c>
      <c r="V3851" s="106">
        <f t="shared" si="303"/>
        <v>0</v>
      </c>
      <c r="W3851" s="119">
        <f t="shared" si="301"/>
        <v>0</v>
      </c>
      <c r="X3851" s="106">
        <f t="shared" si="304"/>
        <v>0</v>
      </c>
    </row>
    <row r="3852" spans="1:24" ht="14">
      <c r="A3852" s="198"/>
      <c r="D3852" s="1"/>
      <c r="E3852" s="1"/>
      <c r="F3852" s="187"/>
      <c r="G3852" s="187"/>
      <c r="H3852" s="80" t="str">
        <f>IF(ISERROR(IF(ISERROR(VLOOKUP((LEFT(D3852,2)),'Fed. Agency Identifier Table'!A$2:C$63,3,FALSE)),(VLOOKUP((LEFT(D3852,1)),'Fed. Agency Identifier Table'!A$2:C$63,3,FALSE)),(VLOOKUP((LEFT(D3852,2)),'Fed. Agency Identifier Table'!A$2:C$63,3,FALSE)))),"",(IF(ISERROR(VLOOKUP((LEFT(D3852,2)),'Fed. Agency Identifier Table'!A$2:C$63,3,FALSE)),(VLOOKUP((LEFT(D3852,1)),'Fed. Agency Identifier Table'!A$2:C$63,3,FALSE)),(VLOOKUP((LEFT(D3852,2)),'Fed. Agency Identifier Table'!A$2:C$63,3,FALSE)))))</f>
        <v/>
      </c>
      <c r="I3852" s="150" t="str">
        <f>IF(ISNUMBER(SEARCH("*.unk*",D3852)),"Other Federal Awards",IF(ISERROR(VLOOKUP(D3852,'CFDA Program Titles Table'!A$2:C$2607,3,FALSE)),"",VLOOKUP(D3852,'CFDA Program Titles Table'!A$2:C$2607,3,FALSE)))</f>
        <v/>
      </c>
      <c r="J3852" s="70"/>
      <c r="K3852" s="70"/>
      <c r="L3852" s="2"/>
      <c r="M3852" s="10"/>
      <c r="N3852" s="10"/>
      <c r="S3852" s="106" t="str">
        <f>IFERROR(IF(J3852="Y", "Research And Development Programs Cluster:", VLOOKUP(D3852,'Cluster Info'!$A$2:$B$113,2,FALSE)), "Non Cluster:")</f>
        <v>Non Cluster:</v>
      </c>
      <c r="T3852" s="106">
        <f t="shared" si="300"/>
        <v>0</v>
      </c>
      <c r="U3852" s="106">
        <f t="shared" si="302"/>
        <v>0</v>
      </c>
      <c r="V3852" s="106">
        <f t="shared" si="303"/>
        <v>0</v>
      </c>
      <c r="W3852" s="119">
        <f t="shared" si="301"/>
        <v>0</v>
      </c>
      <c r="X3852" s="106">
        <f t="shared" si="304"/>
        <v>0</v>
      </c>
    </row>
    <row r="3853" spans="1:24" ht="14">
      <c r="A3853" s="198"/>
      <c r="D3853" s="1"/>
      <c r="E3853" s="1"/>
      <c r="F3853" s="187"/>
      <c r="G3853" s="187"/>
      <c r="H3853" s="80" t="str">
        <f>IF(ISERROR(IF(ISERROR(VLOOKUP((LEFT(D3853,2)),'Fed. Agency Identifier Table'!A$2:C$63,3,FALSE)),(VLOOKUP((LEFT(D3853,1)),'Fed. Agency Identifier Table'!A$2:C$63,3,FALSE)),(VLOOKUP((LEFT(D3853,2)),'Fed. Agency Identifier Table'!A$2:C$63,3,FALSE)))),"",(IF(ISERROR(VLOOKUP((LEFT(D3853,2)),'Fed. Agency Identifier Table'!A$2:C$63,3,FALSE)),(VLOOKUP((LEFT(D3853,1)),'Fed. Agency Identifier Table'!A$2:C$63,3,FALSE)),(VLOOKUP((LEFT(D3853,2)),'Fed. Agency Identifier Table'!A$2:C$63,3,FALSE)))))</f>
        <v/>
      </c>
      <c r="I3853" s="150" t="str">
        <f>IF(ISNUMBER(SEARCH("*.unk*",D3853)),"Other Federal Awards",IF(ISERROR(VLOOKUP(D3853,'CFDA Program Titles Table'!A$2:C$2607,3,FALSE)),"",VLOOKUP(D3853,'CFDA Program Titles Table'!A$2:C$2607,3,FALSE)))</f>
        <v/>
      </c>
      <c r="J3853" s="70"/>
      <c r="K3853" s="70"/>
      <c r="L3853" s="2"/>
      <c r="M3853" s="10"/>
      <c r="N3853" s="10"/>
      <c r="S3853" s="106" t="str">
        <f>IFERROR(IF(J3853="Y", "Research And Development Programs Cluster:", VLOOKUP(D3853,'Cluster Info'!$A$2:$B$113,2,FALSE)), "Non Cluster:")</f>
        <v>Non Cluster:</v>
      </c>
      <c r="T3853" s="106">
        <f t="shared" si="300"/>
        <v>0</v>
      </c>
      <c r="U3853" s="106">
        <f t="shared" si="302"/>
        <v>0</v>
      </c>
      <c r="V3853" s="106">
        <f t="shared" si="303"/>
        <v>0</v>
      </c>
      <c r="W3853" s="119">
        <f t="shared" si="301"/>
        <v>0</v>
      </c>
      <c r="X3853" s="106">
        <f t="shared" si="304"/>
        <v>0</v>
      </c>
    </row>
    <row r="3854" spans="1:24" ht="14">
      <c r="A3854" s="198"/>
      <c r="D3854" s="1"/>
      <c r="E3854" s="1"/>
      <c r="F3854" s="187"/>
      <c r="G3854" s="187"/>
      <c r="H3854" s="80" t="str">
        <f>IF(ISERROR(IF(ISERROR(VLOOKUP((LEFT(D3854,2)),'Fed. Agency Identifier Table'!A$2:C$63,3,FALSE)),(VLOOKUP((LEFT(D3854,1)),'Fed. Agency Identifier Table'!A$2:C$63,3,FALSE)),(VLOOKUP((LEFT(D3854,2)),'Fed. Agency Identifier Table'!A$2:C$63,3,FALSE)))),"",(IF(ISERROR(VLOOKUP((LEFT(D3854,2)),'Fed. Agency Identifier Table'!A$2:C$63,3,FALSE)),(VLOOKUP((LEFT(D3854,1)),'Fed. Agency Identifier Table'!A$2:C$63,3,FALSE)),(VLOOKUP((LEFT(D3854,2)),'Fed. Agency Identifier Table'!A$2:C$63,3,FALSE)))))</f>
        <v/>
      </c>
      <c r="I3854" s="150" t="str">
        <f>IF(ISNUMBER(SEARCH("*.unk*",D3854)),"Other Federal Awards",IF(ISERROR(VLOOKUP(D3854,'CFDA Program Titles Table'!A$2:C$2607,3,FALSE)),"",VLOOKUP(D3854,'CFDA Program Titles Table'!A$2:C$2607,3,FALSE)))</f>
        <v/>
      </c>
      <c r="J3854" s="70"/>
      <c r="K3854" s="70"/>
      <c r="L3854" s="2"/>
      <c r="M3854" s="10"/>
      <c r="N3854" s="10"/>
      <c r="S3854" s="106" t="str">
        <f>IFERROR(IF(J3854="Y", "Research And Development Programs Cluster:", VLOOKUP(D3854,'Cluster Info'!$A$2:$B$113,2,FALSE)), "Non Cluster:")</f>
        <v>Non Cluster:</v>
      </c>
      <c r="T3854" s="106">
        <f t="shared" si="300"/>
        <v>0</v>
      </c>
      <c r="U3854" s="106">
        <f t="shared" si="302"/>
        <v>0</v>
      </c>
      <c r="V3854" s="106">
        <f t="shared" si="303"/>
        <v>0</v>
      </c>
      <c r="W3854" s="119">
        <f t="shared" si="301"/>
        <v>0</v>
      </c>
      <c r="X3854" s="106">
        <f t="shared" si="304"/>
        <v>0</v>
      </c>
    </row>
    <row r="3855" spans="1:24" ht="14">
      <c r="A3855" s="198"/>
      <c r="D3855" s="1"/>
      <c r="E3855" s="1"/>
      <c r="F3855" s="187"/>
      <c r="G3855" s="187"/>
      <c r="H3855" s="80" t="str">
        <f>IF(ISERROR(IF(ISERROR(VLOOKUP((LEFT(D3855,2)),'Fed. Agency Identifier Table'!A$2:C$63,3,FALSE)),(VLOOKUP((LEFT(D3855,1)),'Fed. Agency Identifier Table'!A$2:C$63,3,FALSE)),(VLOOKUP((LEFT(D3855,2)),'Fed. Agency Identifier Table'!A$2:C$63,3,FALSE)))),"",(IF(ISERROR(VLOOKUP((LEFT(D3855,2)),'Fed. Agency Identifier Table'!A$2:C$63,3,FALSE)),(VLOOKUP((LEFT(D3855,1)),'Fed. Agency Identifier Table'!A$2:C$63,3,FALSE)),(VLOOKUP((LEFT(D3855,2)),'Fed. Agency Identifier Table'!A$2:C$63,3,FALSE)))))</f>
        <v/>
      </c>
      <c r="I3855" s="150" t="str">
        <f>IF(ISNUMBER(SEARCH("*.unk*",D3855)),"Other Federal Awards",IF(ISERROR(VLOOKUP(D3855,'CFDA Program Titles Table'!A$2:C$2607,3,FALSE)),"",VLOOKUP(D3855,'CFDA Program Titles Table'!A$2:C$2607,3,FALSE)))</f>
        <v/>
      </c>
      <c r="J3855" s="70"/>
      <c r="K3855" s="70"/>
      <c r="L3855" s="2"/>
      <c r="M3855" s="10"/>
      <c r="N3855" s="10"/>
      <c r="S3855" s="106" t="str">
        <f>IFERROR(IF(J3855="Y", "Research And Development Programs Cluster:", VLOOKUP(D3855,'Cluster Info'!$A$2:$B$113,2,FALSE)), "Non Cluster:")</f>
        <v>Non Cluster:</v>
      </c>
      <c r="T3855" s="106">
        <f t="shared" si="300"/>
        <v>0</v>
      </c>
      <c r="U3855" s="106">
        <f t="shared" si="302"/>
        <v>0</v>
      </c>
      <c r="V3855" s="106">
        <f t="shared" si="303"/>
        <v>0</v>
      </c>
      <c r="W3855" s="119">
        <f t="shared" si="301"/>
        <v>0</v>
      </c>
      <c r="X3855" s="106">
        <f t="shared" si="304"/>
        <v>0</v>
      </c>
    </row>
    <row r="3856" spans="1:24" ht="14">
      <c r="A3856" s="198"/>
      <c r="D3856" s="1"/>
      <c r="E3856" s="1"/>
      <c r="F3856" s="187"/>
      <c r="G3856" s="187"/>
      <c r="H3856" s="80" t="str">
        <f>IF(ISERROR(IF(ISERROR(VLOOKUP((LEFT(D3856,2)),'Fed. Agency Identifier Table'!A$2:C$63,3,FALSE)),(VLOOKUP((LEFT(D3856,1)),'Fed. Agency Identifier Table'!A$2:C$63,3,FALSE)),(VLOOKUP((LEFT(D3856,2)),'Fed. Agency Identifier Table'!A$2:C$63,3,FALSE)))),"",(IF(ISERROR(VLOOKUP((LEFT(D3856,2)),'Fed. Agency Identifier Table'!A$2:C$63,3,FALSE)),(VLOOKUP((LEFT(D3856,1)),'Fed. Agency Identifier Table'!A$2:C$63,3,FALSE)),(VLOOKUP((LEFT(D3856,2)),'Fed. Agency Identifier Table'!A$2:C$63,3,FALSE)))))</f>
        <v/>
      </c>
      <c r="I3856" s="150" t="str">
        <f>IF(ISNUMBER(SEARCH("*.unk*",D3856)),"Other Federal Awards",IF(ISERROR(VLOOKUP(D3856,'CFDA Program Titles Table'!A$2:C$2607,3,FALSE)),"",VLOOKUP(D3856,'CFDA Program Titles Table'!A$2:C$2607,3,FALSE)))</f>
        <v/>
      </c>
      <c r="J3856" s="70"/>
      <c r="K3856" s="70"/>
      <c r="L3856" s="2"/>
      <c r="M3856" s="10"/>
      <c r="N3856" s="10"/>
      <c r="S3856" s="106" t="str">
        <f>IFERROR(IF(J3856="Y", "Research And Development Programs Cluster:", VLOOKUP(D3856,'Cluster Info'!$A$2:$B$113,2,FALSE)), "Non Cluster:")</f>
        <v>Non Cluster:</v>
      </c>
      <c r="T3856" s="106">
        <f t="shared" si="300"/>
        <v>0</v>
      </c>
      <c r="U3856" s="106">
        <f t="shared" si="302"/>
        <v>0</v>
      </c>
      <c r="V3856" s="106">
        <f t="shared" si="303"/>
        <v>0</v>
      </c>
      <c r="W3856" s="119">
        <f t="shared" si="301"/>
        <v>0</v>
      </c>
      <c r="X3856" s="106">
        <f t="shared" si="304"/>
        <v>0</v>
      </c>
    </row>
    <row r="3857" spans="1:24" ht="14">
      <c r="A3857" s="198"/>
      <c r="D3857" s="1"/>
      <c r="E3857" s="1"/>
      <c r="F3857" s="187"/>
      <c r="G3857" s="187"/>
      <c r="H3857" s="80" t="str">
        <f>IF(ISERROR(IF(ISERROR(VLOOKUP((LEFT(D3857,2)),'Fed. Agency Identifier Table'!A$2:C$63,3,FALSE)),(VLOOKUP((LEFT(D3857,1)),'Fed. Agency Identifier Table'!A$2:C$63,3,FALSE)),(VLOOKUP((LEFT(D3857,2)),'Fed. Agency Identifier Table'!A$2:C$63,3,FALSE)))),"",(IF(ISERROR(VLOOKUP((LEFT(D3857,2)),'Fed. Agency Identifier Table'!A$2:C$63,3,FALSE)),(VLOOKUP((LEFT(D3857,1)),'Fed. Agency Identifier Table'!A$2:C$63,3,FALSE)),(VLOOKUP((LEFT(D3857,2)),'Fed. Agency Identifier Table'!A$2:C$63,3,FALSE)))))</f>
        <v/>
      </c>
      <c r="I3857" s="150" t="str">
        <f>IF(ISNUMBER(SEARCH("*.unk*",D3857)),"Other Federal Awards",IF(ISERROR(VLOOKUP(D3857,'CFDA Program Titles Table'!A$2:C$2607,3,FALSE)),"",VLOOKUP(D3857,'CFDA Program Titles Table'!A$2:C$2607,3,FALSE)))</f>
        <v/>
      </c>
      <c r="J3857" s="70"/>
      <c r="K3857" s="70"/>
      <c r="L3857" s="2"/>
      <c r="M3857" s="10"/>
      <c r="N3857" s="10"/>
      <c r="S3857" s="106" t="str">
        <f>IFERROR(IF(J3857="Y", "Research And Development Programs Cluster:", VLOOKUP(D3857,'Cluster Info'!$A$2:$B$113,2,FALSE)), "Non Cluster:")</f>
        <v>Non Cluster:</v>
      </c>
      <c r="T3857" s="106">
        <f t="shared" si="300"/>
        <v>0</v>
      </c>
      <c r="U3857" s="106">
        <f t="shared" si="302"/>
        <v>0</v>
      </c>
      <c r="V3857" s="106">
        <f t="shared" si="303"/>
        <v>0</v>
      </c>
      <c r="W3857" s="119">
        <f t="shared" si="301"/>
        <v>0</v>
      </c>
      <c r="X3857" s="106">
        <f t="shared" si="304"/>
        <v>0</v>
      </c>
    </row>
    <row r="3858" spans="1:24" ht="14">
      <c r="A3858" s="198"/>
      <c r="D3858" s="1"/>
      <c r="E3858" s="1"/>
      <c r="F3858" s="187"/>
      <c r="G3858" s="187"/>
      <c r="H3858" s="80" t="str">
        <f>IF(ISERROR(IF(ISERROR(VLOOKUP((LEFT(D3858,2)),'Fed. Agency Identifier Table'!A$2:C$63,3,FALSE)),(VLOOKUP((LEFT(D3858,1)),'Fed. Agency Identifier Table'!A$2:C$63,3,FALSE)),(VLOOKUP((LEFT(D3858,2)),'Fed. Agency Identifier Table'!A$2:C$63,3,FALSE)))),"",(IF(ISERROR(VLOOKUP((LEFT(D3858,2)),'Fed. Agency Identifier Table'!A$2:C$63,3,FALSE)),(VLOOKUP((LEFT(D3858,1)),'Fed. Agency Identifier Table'!A$2:C$63,3,FALSE)),(VLOOKUP((LEFT(D3858,2)),'Fed. Agency Identifier Table'!A$2:C$63,3,FALSE)))))</f>
        <v/>
      </c>
      <c r="I3858" s="150" t="str">
        <f>IF(ISNUMBER(SEARCH("*.unk*",D3858)),"Other Federal Awards",IF(ISERROR(VLOOKUP(D3858,'CFDA Program Titles Table'!A$2:C$2607,3,FALSE)),"",VLOOKUP(D3858,'CFDA Program Titles Table'!A$2:C$2607,3,FALSE)))</f>
        <v/>
      </c>
      <c r="J3858" s="70"/>
      <c r="K3858" s="70"/>
      <c r="L3858" s="2"/>
      <c r="M3858" s="10"/>
      <c r="N3858" s="10"/>
      <c r="S3858" s="106" t="str">
        <f>IFERROR(IF(J3858="Y", "Research And Development Programs Cluster:", VLOOKUP(D3858,'Cluster Info'!$A$2:$B$113,2,FALSE)), "Non Cluster:")</f>
        <v>Non Cluster:</v>
      </c>
      <c r="T3858" s="106">
        <f t="shared" si="300"/>
        <v>0</v>
      </c>
      <c r="U3858" s="106">
        <f t="shared" si="302"/>
        <v>0</v>
      </c>
      <c r="V3858" s="106">
        <f t="shared" si="303"/>
        <v>0</v>
      </c>
      <c r="W3858" s="119">
        <f t="shared" si="301"/>
        <v>0</v>
      </c>
      <c r="X3858" s="106">
        <f t="shared" si="304"/>
        <v>0</v>
      </c>
    </row>
    <row r="3859" spans="1:24" ht="14">
      <c r="A3859" s="198"/>
      <c r="D3859" s="1"/>
      <c r="E3859" s="1"/>
      <c r="F3859" s="187"/>
      <c r="G3859" s="187"/>
      <c r="H3859" s="80" t="str">
        <f>IF(ISERROR(IF(ISERROR(VLOOKUP((LEFT(D3859,2)),'Fed. Agency Identifier Table'!A$2:C$63,3,FALSE)),(VLOOKUP((LEFT(D3859,1)),'Fed. Agency Identifier Table'!A$2:C$63,3,FALSE)),(VLOOKUP((LEFT(D3859,2)),'Fed. Agency Identifier Table'!A$2:C$63,3,FALSE)))),"",(IF(ISERROR(VLOOKUP((LEFT(D3859,2)),'Fed. Agency Identifier Table'!A$2:C$63,3,FALSE)),(VLOOKUP((LEFT(D3859,1)),'Fed. Agency Identifier Table'!A$2:C$63,3,FALSE)),(VLOOKUP((LEFT(D3859,2)),'Fed. Agency Identifier Table'!A$2:C$63,3,FALSE)))))</f>
        <v/>
      </c>
      <c r="I3859" s="150" t="str">
        <f>IF(ISNUMBER(SEARCH("*.unk*",D3859)),"Other Federal Awards",IF(ISERROR(VLOOKUP(D3859,'CFDA Program Titles Table'!A$2:C$2607,3,FALSE)),"",VLOOKUP(D3859,'CFDA Program Titles Table'!A$2:C$2607,3,FALSE)))</f>
        <v/>
      </c>
      <c r="J3859" s="70"/>
      <c r="K3859" s="70"/>
      <c r="L3859" s="2"/>
      <c r="M3859" s="10"/>
      <c r="N3859" s="10"/>
      <c r="S3859" s="106" t="str">
        <f>IFERROR(IF(J3859="Y", "Research And Development Programs Cluster:", VLOOKUP(D3859,'Cluster Info'!$A$2:$B$113,2,FALSE)), "Non Cluster:")</f>
        <v>Non Cluster:</v>
      </c>
      <c r="T3859" s="106">
        <f t="shared" si="300"/>
        <v>0</v>
      </c>
      <c r="U3859" s="106">
        <f t="shared" si="302"/>
        <v>0</v>
      </c>
      <c r="V3859" s="106">
        <f t="shared" si="303"/>
        <v>0</v>
      </c>
      <c r="W3859" s="119">
        <f t="shared" si="301"/>
        <v>0</v>
      </c>
      <c r="X3859" s="106">
        <f t="shared" si="304"/>
        <v>0</v>
      </c>
    </row>
    <row r="3860" spans="1:24" ht="14">
      <c r="A3860" s="198"/>
      <c r="D3860" s="1"/>
      <c r="E3860" s="1"/>
      <c r="F3860" s="187"/>
      <c r="G3860" s="187"/>
      <c r="H3860" s="80" t="str">
        <f>IF(ISERROR(IF(ISERROR(VLOOKUP((LEFT(D3860,2)),'Fed. Agency Identifier Table'!A$2:C$63,3,FALSE)),(VLOOKUP((LEFT(D3860,1)),'Fed. Agency Identifier Table'!A$2:C$63,3,FALSE)),(VLOOKUP((LEFT(D3860,2)),'Fed. Agency Identifier Table'!A$2:C$63,3,FALSE)))),"",(IF(ISERROR(VLOOKUP((LEFT(D3860,2)),'Fed. Agency Identifier Table'!A$2:C$63,3,FALSE)),(VLOOKUP((LEFT(D3860,1)),'Fed. Agency Identifier Table'!A$2:C$63,3,FALSE)),(VLOOKUP((LEFT(D3860,2)),'Fed. Agency Identifier Table'!A$2:C$63,3,FALSE)))))</f>
        <v/>
      </c>
      <c r="I3860" s="150" t="str">
        <f>IF(ISNUMBER(SEARCH("*.unk*",D3860)),"Other Federal Awards",IF(ISERROR(VLOOKUP(D3860,'CFDA Program Titles Table'!A$2:C$2607,3,FALSE)),"",VLOOKUP(D3860,'CFDA Program Titles Table'!A$2:C$2607,3,FALSE)))</f>
        <v/>
      </c>
      <c r="J3860" s="70"/>
      <c r="K3860" s="70"/>
      <c r="L3860" s="2"/>
      <c r="M3860" s="10"/>
      <c r="N3860" s="10"/>
      <c r="S3860" s="106" t="str">
        <f>IFERROR(IF(J3860="Y", "Research And Development Programs Cluster:", VLOOKUP(D3860,'Cluster Info'!$A$2:$B$113,2,FALSE)), "Non Cluster:")</f>
        <v>Non Cluster:</v>
      </c>
      <c r="T3860" s="106">
        <f t="shared" si="300"/>
        <v>0</v>
      </c>
      <c r="U3860" s="106">
        <f t="shared" si="302"/>
        <v>0</v>
      </c>
      <c r="V3860" s="106">
        <f t="shared" si="303"/>
        <v>0</v>
      </c>
      <c r="W3860" s="119">
        <f t="shared" si="301"/>
        <v>0</v>
      </c>
      <c r="X3860" s="106">
        <f t="shared" si="304"/>
        <v>0</v>
      </c>
    </row>
    <row r="3861" spans="1:24" ht="14">
      <c r="A3861" s="198"/>
      <c r="D3861" s="1"/>
      <c r="E3861" s="1"/>
      <c r="F3861" s="187"/>
      <c r="G3861" s="187"/>
      <c r="H3861" s="80" t="str">
        <f>IF(ISERROR(IF(ISERROR(VLOOKUP((LEFT(D3861,2)),'Fed. Agency Identifier Table'!A$2:C$63,3,FALSE)),(VLOOKUP((LEFT(D3861,1)),'Fed. Agency Identifier Table'!A$2:C$63,3,FALSE)),(VLOOKUP((LEFT(D3861,2)),'Fed. Agency Identifier Table'!A$2:C$63,3,FALSE)))),"",(IF(ISERROR(VLOOKUP((LEFT(D3861,2)),'Fed. Agency Identifier Table'!A$2:C$63,3,FALSE)),(VLOOKUP((LEFT(D3861,1)),'Fed. Agency Identifier Table'!A$2:C$63,3,FALSE)),(VLOOKUP((LEFT(D3861,2)),'Fed. Agency Identifier Table'!A$2:C$63,3,FALSE)))))</f>
        <v/>
      </c>
      <c r="I3861" s="150" t="str">
        <f>IF(ISNUMBER(SEARCH("*.unk*",D3861)),"Other Federal Awards",IF(ISERROR(VLOOKUP(D3861,'CFDA Program Titles Table'!A$2:C$2607,3,FALSE)),"",VLOOKUP(D3861,'CFDA Program Titles Table'!A$2:C$2607,3,FALSE)))</f>
        <v/>
      </c>
      <c r="J3861" s="70"/>
      <c r="K3861" s="70"/>
      <c r="L3861" s="2"/>
      <c r="M3861" s="10"/>
      <c r="N3861" s="10"/>
      <c r="S3861" s="106" t="str">
        <f>IFERROR(IF(J3861="Y", "Research And Development Programs Cluster:", VLOOKUP(D3861,'Cluster Info'!$A$2:$B$113,2,FALSE)), "Non Cluster:")</f>
        <v>Non Cluster:</v>
      </c>
      <c r="T3861" s="106">
        <f t="shared" si="300"/>
        <v>0</v>
      </c>
      <c r="U3861" s="106">
        <f t="shared" si="302"/>
        <v>0</v>
      </c>
      <c r="V3861" s="106">
        <f t="shared" si="303"/>
        <v>0</v>
      </c>
      <c r="W3861" s="119">
        <f t="shared" si="301"/>
        <v>0</v>
      </c>
      <c r="X3861" s="106">
        <f t="shared" si="304"/>
        <v>0</v>
      </c>
    </row>
    <row r="3862" spans="1:24" ht="14">
      <c r="A3862" s="198"/>
      <c r="D3862" s="1"/>
      <c r="E3862" s="1"/>
      <c r="F3862" s="187"/>
      <c r="G3862" s="187"/>
      <c r="H3862" s="80" t="str">
        <f>IF(ISERROR(IF(ISERROR(VLOOKUP((LEFT(D3862,2)),'Fed. Agency Identifier Table'!A$2:C$63,3,FALSE)),(VLOOKUP((LEFT(D3862,1)),'Fed. Agency Identifier Table'!A$2:C$63,3,FALSE)),(VLOOKUP((LEFT(D3862,2)),'Fed. Agency Identifier Table'!A$2:C$63,3,FALSE)))),"",(IF(ISERROR(VLOOKUP((LEFT(D3862,2)),'Fed. Agency Identifier Table'!A$2:C$63,3,FALSE)),(VLOOKUP((LEFT(D3862,1)),'Fed. Agency Identifier Table'!A$2:C$63,3,FALSE)),(VLOOKUP((LEFT(D3862,2)),'Fed. Agency Identifier Table'!A$2:C$63,3,FALSE)))))</f>
        <v/>
      </c>
      <c r="I3862" s="150" t="str">
        <f>IF(ISNUMBER(SEARCH("*.unk*",D3862)),"Other Federal Awards",IF(ISERROR(VLOOKUP(D3862,'CFDA Program Titles Table'!A$2:C$2607,3,FALSE)),"",VLOOKUP(D3862,'CFDA Program Titles Table'!A$2:C$2607,3,FALSE)))</f>
        <v/>
      </c>
      <c r="J3862" s="70"/>
      <c r="K3862" s="70"/>
      <c r="L3862" s="2"/>
      <c r="M3862" s="10"/>
      <c r="N3862" s="10"/>
      <c r="S3862" s="106" t="str">
        <f>IFERROR(IF(J3862="Y", "Research And Development Programs Cluster:", VLOOKUP(D3862,'Cluster Info'!$A$2:$B$113,2,FALSE)), "Non Cluster:")</f>
        <v>Non Cluster:</v>
      </c>
      <c r="T3862" s="106">
        <f t="shared" si="300"/>
        <v>0</v>
      </c>
      <c r="U3862" s="106">
        <f t="shared" si="302"/>
        <v>0</v>
      </c>
      <c r="V3862" s="106">
        <f t="shared" si="303"/>
        <v>0</v>
      </c>
      <c r="W3862" s="119">
        <f t="shared" si="301"/>
        <v>0</v>
      </c>
      <c r="X3862" s="106">
        <f t="shared" si="304"/>
        <v>0</v>
      </c>
    </row>
    <row r="3863" spans="1:24" ht="14">
      <c r="A3863" s="198"/>
      <c r="D3863" s="1"/>
      <c r="E3863" s="1"/>
      <c r="F3863" s="187"/>
      <c r="G3863" s="187"/>
      <c r="H3863" s="80" t="str">
        <f>IF(ISERROR(IF(ISERROR(VLOOKUP((LEFT(D3863,2)),'Fed. Agency Identifier Table'!A$2:C$63,3,FALSE)),(VLOOKUP((LEFT(D3863,1)),'Fed. Agency Identifier Table'!A$2:C$63,3,FALSE)),(VLOOKUP((LEFT(D3863,2)),'Fed. Agency Identifier Table'!A$2:C$63,3,FALSE)))),"",(IF(ISERROR(VLOOKUP((LEFT(D3863,2)),'Fed. Agency Identifier Table'!A$2:C$63,3,FALSE)),(VLOOKUP((LEFT(D3863,1)),'Fed. Agency Identifier Table'!A$2:C$63,3,FALSE)),(VLOOKUP((LEFT(D3863,2)),'Fed. Agency Identifier Table'!A$2:C$63,3,FALSE)))))</f>
        <v/>
      </c>
      <c r="I3863" s="150" t="str">
        <f>IF(ISNUMBER(SEARCH("*.unk*",D3863)),"Other Federal Awards",IF(ISERROR(VLOOKUP(D3863,'CFDA Program Titles Table'!A$2:C$2607,3,FALSE)),"",VLOOKUP(D3863,'CFDA Program Titles Table'!A$2:C$2607,3,FALSE)))</f>
        <v/>
      </c>
      <c r="J3863" s="70"/>
      <c r="K3863" s="70"/>
      <c r="L3863" s="2"/>
      <c r="M3863" s="10"/>
      <c r="N3863" s="10"/>
      <c r="S3863" s="106" t="str">
        <f>IFERROR(IF(J3863="Y", "Research And Development Programs Cluster:", VLOOKUP(D3863,'Cluster Info'!$A$2:$B$113,2,FALSE)), "Non Cluster:")</f>
        <v>Non Cluster:</v>
      </c>
      <c r="T3863" s="106">
        <f t="shared" si="300"/>
        <v>0</v>
      </c>
      <c r="U3863" s="106">
        <f t="shared" si="302"/>
        <v>0</v>
      </c>
      <c r="V3863" s="106">
        <f t="shared" si="303"/>
        <v>0</v>
      </c>
      <c r="W3863" s="119">
        <f t="shared" si="301"/>
        <v>0</v>
      </c>
      <c r="X3863" s="106">
        <f t="shared" si="304"/>
        <v>0</v>
      </c>
    </row>
    <row r="3864" spans="1:24" ht="14">
      <c r="A3864" s="198"/>
      <c r="D3864" s="1"/>
      <c r="E3864" s="1"/>
      <c r="F3864" s="187"/>
      <c r="G3864" s="187"/>
      <c r="H3864" s="80" t="str">
        <f>IF(ISERROR(IF(ISERROR(VLOOKUP((LEFT(D3864,2)),'Fed. Agency Identifier Table'!A$2:C$63,3,FALSE)),(VLOOKUP((LEFT(D3864,1)),'Fed. Agency Identifier Table'!A$2:C$63,3,FALSE)),(VLOOKUP((LEFT(D3864,2)),'Fed. Agency Identifier Table'!A$2:C$63,3,FALSE)))),"",(IF(ISERROR(VLOOKUP((LEFT(D3864,2)),'Fed. Agency Identifier Table'!A$2:C$63,3,FALSE)),(VLOOKUP((LEFT(D3864,1)),'Fed. Agency Identifier Table'!A$2:C$63,3,FALSE)),(VLOOKUP((LEFT(D3864,2)),'Fed. Agency Identifier Table'!A$2:C$63,3,FALSE)))))</f>
        <v/>
      </c>
      <c r="I3864" s="150" t="str">
        <f>IF(ISNUMBER(SEARCH("*.unk*",D3864)),"Other Federal Awards",IF(ISERROR(VLOOKUP(D3864,'CFDA Program Titles Table'!A$2:C$2607,3,FALSE)),"",VLOOKUP(D3864,'CFDA Program Titles Table'!A$2:C$2607,3,FALSE)))</f>
        <v/>
      </c>
      <c r="J3864" s="70"/>
      <c r="K3864" s="70"/>
      <c r="L3864" s="2"/>
      <c r="M3864" s="10"/>
      <c r="N3864" s="10"/>
      <c r="S3864" s="106" t="str">
        <f>IFERROR(IF(J3864="Y", "Research And Development Programs Cluster:", VLOOKUP(D3864,'Cluster Info'!$A$2:$B$113,2,FALSE)), "Non Cluster:")</f>
        <v>Non Cluster:</v>
      </c>
      <c r="T3864" s="106">
        <f t="shared" si="300"/>
        <v>0</v>
      </c>
      <c r="U3864" s="106">
        <f t="shared" si="302"/>
        <v>0</v>
      </c>
      <c r="V3864" s="106">
        <f t="shared" si="303"/>
        <v>0</v>
      </c>
      <c r="W3864" s="119">
        <f t="shared" si="301"/>
        <v>0</v>
      </c>
      <c r="X3864" s="106">
        <f t="shared" si="304"/>
        <v>0</v>
      </c>
    </row>
    <row r="3865" spans="1:24" ht="14">
      <c r="A3865" s="198"/>
      <c r="D3865" s="1"/>
      <c r="E3865" s="1"/>
      <c r="F3865" s="187"/>
      <c r="G3865" s="187"/>
      <c r="H3865" s="80" t="str">
        <f>IF(ISERROR(IF(ISERROR(VLOOKUP((LEFT(D3865,2)),'Fed. Agency Identifier Table'!A$2:C$63,3,FALSE)),(VLOOKUP((LEFT(D3865,1)),'Fed. Agency Identifier Table'!A$2:C$63,3,FALSE)),(VLOOKUP((LEFT(D3865,2)),'Fed. Agency Identifier Table'!A$2:C$63,3,FALSE)))),"",(IF(ISERROR(VLOOKUP((LEFT(D3865,2)),'Fed. Agency Identifier Table'!A$2:C$63,3,FALSE)),(VLOOKUP((LEFT(D3865,1)),'Fed. Agency Identifier Table'!A$2:C$63,3,FALSE)),(VLOOKUP((LEFT(D3865,2)),'Fed. Agency Identifier Table'!A$2:C$63,3,FALSE)))))</f>
        <v/>
      </c>
      <c r="I3865" s="150" t="str">
        <f>IF(ISNUMBER(SEARCH("*.unk*",D3865)),"Other Federal Awards",IF(ISERROR(VLOOKUP(D3865,'CFDA Program Titles Table'!A$2:C$2607,3,FALSE)),"",VLOOKUP(D3865,'CFDA Program Titles Table'!A$2:C$2607,3,FALSE)))</f>
        <v/>
      </c>
      <c r="J3865" s="70"/>
      <c r="K3865" s="70"/>
      <c r="L3865" s="2"/>
      <c r="M3865" s="10"/>
      <c r="N3865" s="10"/>
      <c r="S3865" s="106" t="str">
        <f>IFERROR(IF(J3865="Y", "Research And Development Programs Cluster:", VLOOKUP(D3865,'Cluster Info'!$A$2:$B$113,2,FALSE)), "Non Cluster:")</f>
        <v>Non Cluster:</v>
      </c>
      <c r="T3865" s="106">
        <f t="shared" si="300"/>
        <v>0</v>
      </c>
      <c r="U3865" s="106">
        <f t="shared" si="302"/>
        <v>0</v>
      </c>
      <c r="V3865" s="106">
        <f t="shared" si="303"/>
        <v>0</v>
      </c>
      <c r="W3865" s="119">
        <f t="shared" si="301"/>
        <v>0</v>
      </c>
      <c r="X3865" s="106">
        <f t="shared" si="304"/>
        <v>0</v>
      </c>
    </row>
    <row r="3866" spans="1:24" ht="14">
      <c r="A3866" s="198"/>
      <c r="D3866" s="1"/>
      <c r="E3866" s="1"/>
      <c r="F3866" s="187"/>
      <c r="G3866" s="187"/>
      <c r="H3866" s="80" t="str">
        <f>IF(ISERROR(IF(ISERROR(VLOOKUP((LEFT(D3866,2)),'Fed. Agency Identifier Table'!A$2:C$63,3,FALSE)),(VLOOKUP((LEFT(D3866,1)),'Fed. Agency Identifier Table'!A$2:C$63,3,FALSE)),(VLOOKUP((LEFT(D3866,2)),'Fed. Agency Identifier Table'!A$2:C$63,3,FALSE)))),"",(IF(ISERROR(VLOOKUP((LEFT(D3866,2)),'Fed. Agency Identifier Table'!A$2:C$63,3,FALSE)),(VLOOKUP((LEFT(D3866,1)),'Fed. Agency Identifier Table'!A$2:C$63,3,FALSE)),(VLOOKUP((LEFT(D3866,2)),'Fed. Agency Identifier Table'!A$2:C$63,3,FALSE)))))</f>
        <v/>
      </c>
      <c r="I3866" s="150" t="str">
        <f>IF(ISNUMBER(SEARCH("*.unk*",D3866)),"Other Federal Awards",IF(ISERROR(VLOOKUP(D3866,'CFDA Program Titles Table'!A$2:C$2607,3,FALSE)),"",VLOOKUP(D3866,'CFDA Program Titles Table'!A$2:C$2607,3,FALSE)))</f>
        <v/>
      </c>
      <c r="J3866" s="70"/>
      <c r="K3866" s="70"/>
      <c r="L3866" s="2"/>
      <c r="M3866" s="10"/>
      <c r="N3866" s="10"/>
      <c r="S3866" s="106" t="str">
        <f>IFERROR(IF(J3866="Y", "Research And Development Programs Cluster:", VLOOKUP(D3866,'Cluster Info'!$A$2:$B$113,2,FALSE)), "Non Cluster:")</f>
        <v>Non Cluster:</v>
      </c>
      <c r="T3866" s="106">
        <f t="shared" si="300"/>
        <v>0</v>
      </c>
      <c r="U3866" s="106">
        <f t="shared" si="302"/>
        <v>0</v>
      </c>
      <c r="V3866" s="106">
        <f t="shared" si="303"/>
        <v>0</v>
      </c>
      <c r="W3866" s="119">
        <f t="shared" si="301"/>
        <v>0</v>
      </c>
      <c r="X3866" s="106">
        <f t="shared" si="304"/>
        <v>0</v>
      </c>
    </row>
    <row r="3867" spans="1:24" ht="14">
      <c r="A3867" s="198"/>
      <c r="D3867" s="1"/>
      <c r="E3867" s="1"/>
      <c r="F3867" s="187"/>
      <c r="G3867" s="187"/>
      <c r="H3867" s="80" t="str">
        <f>IF(ISERROR(IF(ISERROR(VLOOKUP((LEFT(D3867,2)),'Fed. Agency Identifier Table'!A$2:C$63,3,FALSE)),(VLOOKUP((LEFT(D3867,1)),'Fed. Agency Identifier Table'!A$2:C$63,3,FALSE)),(VLOOKUP((LEFT(D3867,2)),'Fed. Agency Identifier Table'!A$2:C$63,3,FALSE)))),"",(IF(ISERROR(VLOOKUP((LEFT(D3867,2)),'Fed. Agency Identifier Table'!A$2:C$63,3,FALSE)),(VLOOKUP((LEFT(D3867,1)),'Fed. Agency Identifier Table'!A$2:C$63,3,FALSE)),(VLOOKUP((LEFT(D3867,2)),'Fed. Agency Identifier Table'!A$2:C$63,3,FALSE)))))</f>
        <v/>
      </c>
      <c r="I3867" s="150" t="str">
        <f>IF(ISNUMBER(SEARCH("*.unk*",D3867)),"Other Federal Awards",IF(ISERROR(VLOOKUP(D3867,'CFDA Program Titles Table'!A$2:C$2607,3,FALSE)),"",VLOOKUP(D3867,'CFDA Program Titles Table'!A$2:C$2607,3,FALSE)))</f>
        <v/>
      </c>
      <c r="J3867" s="70"/>
      <c r="K3867" s="70"/>
      <c r="L3867" s="2"/>
      <c r="M3867" s="10"/>
      <c r="N3867" s="10"/>
      <c r="S3867" s="106" t="str">
        <f>IFERROR(IF(J3867="Y", "Research And Development Programs Cluster:", VLOOKUP(D3867,'Cluster Info'!$A$2:$B$113,2,FALSE)), "Non Cluster:")</f>
        <v>Non Cluster:</v>
      </c>
      <c r="T3867" s="106">
        <f t="shared" si="300"/>
        <v>0</v>
      </c>
      <c r="U3867" s="106">
        <f t="shared" si="302"/>
        <v>0</v>
      </c>
      <c r="V3867" s="106">
        <f t="shared" si="303"/>
        <v>0</v>
      </c>
      <c r="W3867" s="119">
        <f t="shared" si="301"/>
        <v>0</v>
      </c>
      <c r="X3867" s="106">
        <f t="shared" si="304"/>
        <v>0</v>
      </c>
    </row>
    <row r="3868" spans="1:24" ht="14">
      <c r="A3868" s="198"/>
      <c r="D3868" s="1"/>
      <c r="E3868" s="1"/>
      <c r="F3868" s="187"/>
      <c r="G3868" s="187"/>
      <c r="H3868" s="80" t="str">
        <f>IF(ISERROR(IF(ISERROR(VLOOKUP((LEFT(D3868,2)),'Fed. Agency Identifier Table'!A$2:C$63,3,FALSE)),(VLOOKUP((LEFT(D3868,1)),'Fed. Agency Identifier Table'!A$2:C$63,3,FALSE)),(VLOOKUP((LEFT(D3868,2)),'Fed. Agency Identifier Table'!A$2:C$63,3,FALSE)))),"",(IF(ISERROR(VLOOKUP((LEFT(D3868,2)),'Fed. Agency Identifier Table'!A$2:C$63,3,FALSE)),(VLOOKUP((LEFT(D3868,1)),'Fed. Agency Identifier Table'!A$2:C$63,3,FALSE)),(VLOOKUP((LEFT(D3868,2)),'Fed. Agency Identifier Table'!A$2:C$63,3,FALSE)))))</f>
        <v/>
      </c>
      <c r="I3868" s="150" t="str">
        <f>IF(ISNUMBER(SEARCH("*.unk*",D3868)),"Other Federal Awards",IF(ISERROR(VLOOKUP(D3868,'CFDA Program Titles Table'!A$2:C$2607,3,FALSE)),"",VLOOKUP(D3868,'CFDA Program Titles Table'!A$2:C$2607,3,FALSE)))</f>
        <v/>
      </c>
      <c r="J3868" s="70"/>
      <c r="K3868" s="70"/>
      <c r="L3868" s="2"/>
      <c r="M3868" s="10"/>
      <c r="N3868" s="10"/>
      <c r="S3868" s="106" t="str">
        <f>IFERROR(IF(J3868="Y", "Research And Development Programs Cluster:", VLOOKUP(D3868,'Cluster Info'!$A$2:$B$113,2,FALSE)), "Non Cluster:")</f>
        <v>Non Cluster:</v>
      </c>
      <c r="T3868" s="106">
        <f t="shared" si="300"/>
        <v>0</v>
      </c>
      <c r="U3868" s="106">
        <f t="shared" si="302"/>
        <v>0</v>
      </c>
      <c r="V3868" s="106">
        <f t="shared" si="303"/>
        <v>0</v>
      </c>
      <c r="W3868" s="119">
        <f t="shared" si="301"/>
        <v>0</v>
      </c>
      <c r="X3868" s="106">
        <f t="shared" si="304"/>
        <v>0</v>
      </c>
    </row>
    <row r="3869" spans="1:24" ht="14">
      <c r="A3869" s="198"/>
      <c r="D3869" s="1"/>
      <c r="E3869" s="1"/>
      <c r="F3869" s="187"/>
      <c r="G3869" s="187"/>
      <c r="H3869" s="80" t="str">
        <f>IF(ISERROR(IF(ISERROR(VLOOKUP((LEFT(D3869,2)),'Fed. Agency Identifier Table'!A$2:C$63,3,FALSE)),(VLOOKUP((LEFT(D3869,1)),'Fed. Agency Identifier Table'!A$2:C$63,3,FALSE)),(VLOOKUP((LEFT(D3869,2)),'Fed. Agency Identifier Table'!A$2:C$63,3,FALSE)))),"",(IF(ISERROR(VLOOKUP((LEFT(D3869,2)),'Fed. Agency Identifier Table'!A$2:C$63,3,FALSE)),(VLOOKUP((LEFT(D3869,1)),'Fed. Agency Identifier Table'!A$2:C$63,3,FALSE)),(VLOOKUP((LEFT(D3869,2)),'Fed. Agency Identifier Table'!A$2:C$63,3,FALSE)))))</f>
        <v/>
      </c>
      <c r="I3869" s="150" t="str">
        <f>IF(ISNUMBER(SEARCH("*.unk*",D3869)),"Other Federal Awards",IF(ISERROR(VLOOKUP(D3869,'CFDA Program Titles Table'!A$2:C$2607,3,FALSE)),"",VLOOKUP(D3869,'CFDA Program Titles Table'!A$2:C$2607,3,FALSE)))</f>
        <v/>
      </c>
      <c r="J3869" s="70"/>
      <c r="K3869" s="70"/>
      <c r="L3869" s="2"/>
      <c r="M3869" s="10"/>
      <c r="N3869" s="10"/>
      <c r="S3869" s="106" t="str">
        <f>IFERROR(IF(J3869="Y", "Research And Development Programs Cluster:", VLOOKUP(D3869,'Cluster Info'!$A$2:$B$113,2,FALSE)), "Non Cluster:")</f>
        <v>Non Cluster:</v>
      </c>
      <c r="T3869" s="106">
        <f t="shared" si="300"/>
        <v>0</v>
      </c>
      <c r="U3869" s="106">
        <f t="shared" si="302"/>
        <v>0</v>
      </c>
      <c r="V3869" s="106">
        <f t="shared" si="303"/>
        <v>0</v>
      </c>
      <c r="W3869" s="119">
        <f t="shared" si="301"/>
        <v>0</v>
      </c>
      <c r="X3869" s="106">
        <f t="shared" si="304"/>
        <v>0</v>
      </c>
    </row>
    <row r="3870" spans="1:24" ht="14">
      <c r="A3870" s="198"/>
      <c r="D3870" s="1"/>
      <c r="E3870" s="1"/>
      <c r="F3870" s="187"/>
      <c r="G3870" s="187"/>
      <c r="H3870" s="80" t="str">
        <f>IF(ISERROR(IF(ISERROR(VLOOKUP((LEFT(D3870,2)),'Fed. Agency Identifier Table'!A$2:C$63,3,FALSE)),(VLOOKUP((LEFT(D3870,1)),'Fed. Agency Identifier Table'!A$2:C$63,3,FALSE)),(VLOOKUP((LEFT(D3870,2)),'Fed. Agency Identifier Table'!A$2:C$63,3,FALSE)))),"",(IF(ISERROR(VLOOKUP((LEFT(D3870,2)),'Fed. Agency Identifier Table'!A$2:C$63,3,FALSE)),(VLOOKUP((LEFT(D3870,1)),'Fed. Agency Identifier Table'!A$2:C$63,3,FALSE)),(VLOOKUP((LEFT(D3870,2)),'Fed. Agency Identifier Table'!A$2:C$63,3,FALSE)))))</f>
        <v/>
      </c>
      <c r="I3870" s="150" t="str">
        <f>IF(ISNUMBER(SEARCH("*.unk*",D3870)),"Other Federal Awards",IF(ISERROR(VLOOKUP(D3870,'CFDA Program Titles Table'!A$2:C$2607,3,FALSE)),"",VLOOKUP(D3870,'CFDA Program Titles Table'!A$2:C$2607,3,FALSE)))</f>
        <v/>
      </c>
      <c r="J3870" s="70"/>
      <c r="K3870" s="70"/>
      <c r="L3870" s="2"/>
      <c r="M3870" s="10"/>
      <c r="N3870" s="10"/>
      <c r="S3870" s="106" t="str">
        <f>IFERROR(IF(J3870="Y", "Research And Development Programs Cluster:", VLOOKUP(D3870,'Cluster Info'!$A$2:$B$113,2,FALSE)), "Non Cluster:")</f>
        <v>Non Cluster:</v>
      </c>
      <c r="T3870" s="106">
        <f t="shared" si="300"/>
        <v>0</v>
      </c>
      <c r="U3870" s="106">
        <f t="shared" si="302"/>
        <v>0</v>
      </c>
      <c r="V3870" s="106">
        <f t="shared" si="303"/>
        <v>0</v>
      </c>
      <c r="W3870" s="119">
        <f t="shared" si="301"/>
        <v>0</v>
      </c>
      <c r="X3870" s="106">
        <f t="shared" si="304"/>
        <v>0</v>
      </c>
    </row>
    <row r="3871" spans="1:24" ht="14">
      <c r="A3871" s="198"/>
      <c r="D3871" s="1"/>
      <c r="E3871" s="1"/>
      <c r="F3871" s="187"/>
      <c r="G3871" s="187"/>
      <c r="H3871" s="80" t="str">
        <f>IF(ISERROR(IF(ISERROR(VLOOKUP((LEFT(D3871,2)),'Fed. Agency Identifier Table'!A$2:C$63,3,FALSE)),(VLOOKUP((LEFT(D3871,1)),'Fed. Agency Identifier Table'!A$2:C$63,3,FALSE)),(VLOOKUP((LEFT(D3871,2)),'Fed. Agency Identifier Table'!A$2:C$63,3,FALSE)))),"",(IF(ISERROR(VLOOKUP((LEFT(D3871,2)),'Fed. Agency Identifier Table'!A$2:C$63,3,FALSE)),(VLOOKUP((LEFT(D3871,1)),'Fed. Agency Identifier Table'!A$2:C$63,3,FALSE)),(VLOOKUP((LEFT(D3871,2)),'Fed. Agency Identifier Table'!A$2:C$63,3,FALSE)))))</f>
        <v/>
      </c>
      <c r="I3871" s="150" t="str">
        <f>IF(ISNUMBER(SEARCH("*.unk*",D3871)),"Other Federal Awards",IF(ISERROR(VLOOKUP(D3871,'CFDA Program Titles Table'!A$2:C$2607,3,FALSE)),"",VLOOKUP(D3871,'CFDA Program Titles Table'!A$2:C$2607,3,FALSE)))</f>
        <v/>
      </c>
      <c r="J3871" s="70"/>
      <c r="K3871" s="70"/>
      <c r="L3871" s="2"/>
      <c r="M3871" s="10"/>
      <c r="N3871" s="10"/>
      <c r="S3871" s="106" t="str">
        <f>IFERROR(IF(J3871="Y", "Research And Development Programs Cluster:", VLOOKUP(D3871,'Cluster Info'!$A$2:$B$113,2,FALSE)), "Non Cluster:")</f>
        <v>Non Cluster:</v>
      </c>
      <c r="T3871" s="106">
        <f t="shared" si="300"/>
        <v>0</v>
      </c>
      <c r="U3871" s="106">
        <f t="shared" si="302"/>
        <v>0</v>
      </c>
      <c r="V3871" s="106">
        <f t="shared" si="303"/>
        <v>0</v>
      </c>
      <c r="W3871" s="119">
        <f t="shared" si="301"/>
        <v>0</v>
      </c>
      <c r="X3871" s="106">
        <f t="shared" si="304"/>
        <v>0</v>
      </c>
    </row>
    <row r="3872" spans="1:24" ht="14">
      <c r="A3872" s="198"/>
      <c r="D3872" s="1"/>
      <c r="E3872" s="1"/>
      <c r="F3872" s="187"/>
      <c r="G3872" s="187"/>
      <c r="H3872" s="80" t="str">
        <f>IF(ISERROR(IF(ISERROR(VLOOKUP((LEFT(D3872,2)),'Fed. Agency Identifier Table'!A$2:C$63,3,FALSE)),(VLOOKUP((LEFT(D3872,1)),'Fed. Agency Identifier Table'!A$2:C$63,3,FALSE)),(VLOOKUP((LEFT(D3872,2)),'Fed. Agency Identifier Table'!A$2:C$63,3,FALSE)))),"",(IF(ISERROR(VLOOKUP((LEFT(D3872,2)),'Fed. Agency Identifier Table'!A$2:C$63,3,FALSE)),(VLOOKUP((LEFT(D3872,1)),'Fed. Agency Identifier Table'!A$2:C$63,3,FALSE)),(VLOOKUP((LEFT(D3872,2)),'Fed. Agency Identifier Table'!A$2:C$63,3,FALSE)))))</f>
        <v/>
      </c>
      <c r="I3872" s="150" t="str">
        <f>IF(ISNUMBER(SEARCH("*.unk*",D3872)),"Other Federal Awards",IF(ISERROR(VLOOKUP(D3872,'CFDA Program Titles Table'!A$2:C$2607,3,FALSE)),"",VLOOKUP(D3872,'CFDA Program Titles Table'!A$2:C$2607,3,FALSE)))</f>
        <v/>
      </c>
      <c r="J3872" s="70"/>
      <c r="K3872" s="70"/>
      <c r="L3872" s="2"/>
      <c r="M3872" s="10"/>
      <c r="N3872" s="10"/>
      <c r="S3872" s="106" t="str">
        <f>IFERROR(IF(J3872="Y", "Research And Development Programs Cluster:", VLOOKUP(D3872,'Cluster Info'!$A$2:$B$113,2,FALSE)), "Non Cluster:")</f>
        <v>Non Cluster:</v>
      </c>
      <c r="T3872" s="106">
        <f t="shared" si="300"/>
        <v>0</v>
      </c>
      <c r="U3872" s="106">
        <f t="shared" si="302"/>
        <v>0</v>
      </c>
      <c r="V3872" s="106">
        <f t="shared" si="303"/>
        <v>0</v>
      </c>
      <c r="W3872" s="119">
        <f t="shared" si="301"/>
        <v>0</v>
      </c>
      <c r="X3872" s="106">
        <f t="shared" si="304"/>
        <v>0</v>
      </c>
    </row>
    <row r="3873" spans="1:24" ht="14">
      <c r="A3873" s="198"/>
      <c r="D3873" s="1"/>
      <c r="E3873" s="1"/>
      <c r="F3873" s="187"/>
      <c r="G3873" s="187"/>
      <c r="H3873" s="80" t="str">
        <f>IF(ISERROR(IF(ISERROR(VLOOKUP((LEFT(D3873,2)),'Fed. Agency Identifier Table'!A$2:C$63,3,FALSE)),(VLOOKUP((LEFT(D3873,1)),'Fed. Agency Identifier Table'!A$2:C$63,3,FALSE)),(VLOOKUP((LEFT(D3873,2)),'Fed. Agency Identifier Table'!A$2:C$63,3,FALSE)))),"",(IF(ISERROR(VLOOKUP((LEFT(D3873,2)),'Fed. Agency Identifier Table'!A$2:C$63,3,FALSE)),(VLOOKUP((LEFT(D3873,1)),'Fed. Agency Identifier Table'!A$2:C$63,3,FALSE)),(VLOOKUP((LEFT(D3873,2)),'Fed. Agency Identifier Table'!A$2:C$63,3,FALSE)))))</f>
        <v/>
      </c>
      <c r="I3873" s="150" t="str">
        <f>IF(ISNUMBER(SEARCH("*.unk*",D3873)),"Other Federal Awards",IF(ISERROR(VLOOKUP(D3873,'CFDA Program Titles Table'!A$2:C$2607,3,FALSE)),"",VLOOKUP(D3873,'CFDA Program Titles Table'!A$2:C$2607,3,FALSE)))</f>
        <v/>
      </c>
      <c r="J3873" s="70"/>
      <c r="K3873" s="70"/>
      <c r="L3873" s="2"/>
      <c r="M3873" s="10"/>
      <c r="N3873" s="10"/>
      <c r="S3873" s="106" t="str">
        <f>IFERROR(IF(J3873="Y", "Research And Development Programs Cluster:", VLOOKUP(D3873,'Cluster Info'!$A$2:$B$113,2,FALSE)), "Non Cluster:")</f>
        <v>Non Cluster:</v>
      </c>
      <c r="T3873" s="106">
        <f t="shared" si="300"/>
        <v>0</v>
      </c>
      <c r="U3873" s="106">
        <f t="shared" si="302"/>
        <v>0</v>
      </c>
      <c r="V3873" s="106">
        <f t="shared" si="303"/>
        <v>0</v>
      </c>
      <c r="W3873" s="119">
        <f t="shared" si="301"/>
        <v>0</v>
      </c>
      <c r="X3873" s="106">
        <f t="shared" si="304"/>
        <v>0</v>
      </c>
    </row>
    <row r="3874" spans="1:24" ht="14">
      <c r="A3874" s="198"/>
      <c r="D3874" s="1"/>
      <c r="E3874" s="1"/>
      <c r="F3874" s="187"/>
      <c r="G3874" s="187"/>
      <c r="H3874" s="80" t="str">
        <f>IF(ISERROR(IF(ISERROR(VLOOKUP((LEFT(D3874,2)),'Fed. Agency Identifier Table'!A$2:C$63,3,FALSE)),(VLOOKUP((LEFT(D3874,1)),'Fed. Agency Identifier Table'!A$2:C$63,3,FALSE)),(VLOOKUP((LEFT(D3874,2)),'Fed. Agency Identifier Table'!A$2:C$63,3,FALSE)))),"",(IF(ISERROR(VLOOKUP((LEFT(D3874,2)),'Fed. Agency Identifier Table'!A$2:C$63,3,FALSE)),(VLOOKUP((LEFT(D3874,1)),'Fed. Agency Identifier Table'!A$2:C$63,3,FALSE)),(VLOOKUP((LEFT(D3874,2)),'Fed. Agency Identifier Table'!A$2:C$63,3,FALSE)))))</f>
        <v/>
      </c>
      <c r="I3874" s="150" t="str">
        <f>IF(ISNUMBER(SEARCH("*.unk*",D3874)),"Other Federal Awards",IF(ISERROR(VLOOKUP(D3874,'CFDA Program Titles Table'!A$2:C$2607,3,FALSE)),"",VLOOKUP(D3874,'CFDA Program Titles Table'!A$2:C$2607,3,FALSE)))</f>
        <v/>
      </c>
      <c r="J3874" s="70"/>
      <c r="K3874" s="70"/>
      <c r="L3874" s="2"/>
      <c r="M3874" s="10"/>
      <c r="N3874" s="10"/>
      <c r="S3874" s="106" t="str">
        <f>IFERROR(IF(J3874="Y", "Research And Development Programs Cluster:", VLOOKUP(D3874,'Cluster Info'!$A$2:$B$113,2,FALSE)), "Non Cluster:")</f>
        <v>Non Cluster:</v>
      </c>
      <c r="T3874" s="106">
        <f t="shared" si="300"/>
        <v>0</v>
      </c>
      <c r="U3874" s="106">
        <f t="shared" si="302"/>
        <v>0</v>
      </c>
      <c r="V3874" s="106">
        <f t="shared" si="303"/>
        <v>0</v>
      </c>
      <c r="W3874" s="119">
        <f t="shared" si="301"/>
        <v>0</v>
      </c>
      <c r="X3874" s="106">
        <f t="shared" si="304"/>
        <v>0</v>
      </c>
    </row>
    <row r="3875" spans="1:24" ht="14">
      <c r="A3875" s="198"/>
      <c r="D3875" s="1"/>
      <c r="E3875" s="1"/>
      <c r="F3875" s="187"/>
      <c r="G3875" s="187"/>
      <c r="H3875" s="80" t="str">
        <f>IF(ISERROR(IF(ISERROR(VLOOKUP((LEFT(D3875,2)),'Fed. Agency Identifier Table'!A$2:C$63,3,FALSE)),(VLOOKUP((LEFT(D3875,1)),'Fed. Agency Identifier Table'!A$2:C$63,3,FALSE)),(VLOOKUP((LEFT(D3875,2)),'Fed. Agency Identifier Table'!A$2:C$63,3,FALSE)))),"",(IF(ISERROR(VLOOKUP((LEFT(D3875,2)),'Fed. Agency Identifier Table'!A$2:C$63,3,FALSE)),(VLOOKUP((LEFT(D3875,1)),'Fed. Agency Identifier Table'!A$2:C$63,3,FALSE)),(VLOOKUP((LEFT(D3875,2)),'Fed. Agency Identifier Table'!A$2:C$63,3,FALSE)))))</f>
        <v/>
      </c>
      <c r="I3875" s="150" t="str">
        <f>IF(ISNUMBER(SEARCH("*.unk*",D3875)),"Other Federal Awards",IF(ISERROR(VLOOKUP(D3875,'CFDA Program Titles Table'!A$2:C$2607,3,FALSE)),"",VLOOKUP(D3875,'CFDA Program Titles Table'!A$2:C$2607,3,FALSE)))</f>
        <v/>
      </c>
      <c r="J3875" s="70"/>
      <c r="K3875" s="70"/>
      <c r="L3875" s="2"/>
      <c r="M3875" s="10"/>
      <c r="N3875" s="10"/>
      <c r="S3875" s="106" t="str">
        <f>IFERROR(IF(J3875="Y", "Research And Development Programs Cluster:", VLOOKUP(D3875,'Cluster Info'!$A$2:$B$113,2,FALSE)), "Non Cluster:")</f>
        <v>Non Cluster:</v>
      </c>
      <c r="T3875" s="106">
        <f t="shared" si="300"/>
        <v>0</v>
      </c>
      <c r="U3875" s="106">
        <f t="shared" si="302"/>
        <v>0</v>
      </c>
      <c r="V3875" s="106">
        <f t="shared" si="303"/>
        <v>0</v>
      </c>
      <c r="W3875" s="119">
        <f t="shared" si="301"/>
        <v>0</v>
      </c>
      <c r="X3875" s="106">
        <f t="shared" si="304"/>
        <v>0</v>
      </c>
    </row>
    <row r="3876" spans="1:24" ht="14">
      <c r="A3876" s="198"/>
      <c r="D3876" s="1"/>
      <c r="E3876" s="1"/>
      <c r="F3876" s="187"/>
      <c r="G3876" s="187"/>
      <c r="H3876" s="80" t="str">
        <f>IF(ISERROR(IF(ISERROR(VLOOKUP((LEFT(D3876,2)),'Fed. Agency Identifier Table'!A$2:C$63,3,FALSE)),(VLOOKUP((LEFT(D3876,1)),'Fed. Agency Identifier Table'!A$2:C$63,3,FALSE)),(VLOOKUP((LEFT(D3876,2)),'Fed. Agency Identifier Table'!A$2:C$63,3,FALSE)))),"",(IF(ISERROR(VLOOKUP((LEFT(D3876,2)),'Fed. Agency Identifier Table'!A$2:C$63,3,FALSE)),(VLOOKUP((LEFT(D3876,1)),'Fed. Agency Identifier Table'!A$2:C$63,3,FALSE)),(VLOOKUP((LEFT(D3876,2)),'Fed. Agency Identifier Table'!A$2:C$63,3,FALSE)))))</f>
        <v/>
      </c>
      <c r="I3876" s="150" t="str">
        <f>IF(ISNUMBER(SEARCH("*.unk*",D3876)),"Other Federal Awards",IF(ISERROR(VLOOKUP(D3876,'CFDA Program Titles Table'!A$2:C$2607,3,FALSE)),"",VLOOKUP(D3876,'CFDA Program Titles Table'!A$2:C$2607,3,FALSE)))</f>
        <v/>
      </c>
      <c r="J3876" s="70"/>
      <c r="K3876" s="70"/>
      <c r="L3876" s="2"/>
      <c r="M3876" s="10"/>
      <c r="N3876" s="10"/>
      <c r="S3876" s="106" t="str">
        <f>IFERROR(IF(J3876="Y", "Research And Development Programs Cluster:", VLOOKUP(D3876,'Cluster Info'!$A$2:$B$113,2,FALSE)), "Non Cluster:")</f>
        <v>Non Cluster:</v>
      </c>
      <c r="T3876" s="106">
        <f t="shared" si="300"/>
        <v>0</v>
      </c>
      <c r="U3876" s="106">
        <f t="shared" si="302"/>
        <v>0</v>
      </c>
      <c r="V3876" s="106">
        <f t="shared" si="303"/>
        <v>0</v>
      </c>
      <c r="W3876" s="119">
        <f t="shared" si="301"/>
        <v>0</v>
      </c>
      <c r="X3876" s="106">
        <f t="shared" si="304"/>
        <v>0</v>
      </c>
    </row>
    <row r="3877" spans="1:24" ht="14">
      <c r="A3877" s="198"/>
      <c r="D3877" s="1"/>
      <c r="E3877" s="1"/>
      <c r="F3877" s="187"/>
      <c r="G3877" s="187"/>
      <c r="H3877" s="80" t="str">
        <f>IF(ISERROR(IF(ISERROR(VLOOKUP((LEFT(D3877,2)),'Fed. Agency Identifier Table'!A$2:C$63,3,FALSE)),(VLOOKUP((LEFT(D3877,1)),'Fed. Agency Identifier Table'!A$2:C$63,3,FALSE)),(VLOOKUP((LEFT(D3877,2)),'Fed. Agency Identifier Table'!A$2:C$63,3,FALSE)))),"",(IF(ISERROR(VLOOKUP((LEFT(D3877,2)),'Fed. Agency Identifier Table'!A$2:C$63,3,FALSE)),(VLOOKUP((LEFT(D3877,1)),'Fed. Agency Identifier Table'!A$2:C$63,3,FALSE)),(VLOOKUP((LEFT(D3877,2)),'Fed. Agency Identifier Table'!A$2:C$63,3,FALSE)))))</f>
        <v/>
      </c>
      <c r="I3877" s="150" t="str">
        <f>IF(ISNUMBER(SEARCH("*.unk*",D3877)),"Other Federal Awards",IF(ISERROR(VLOOKUP(D3877,'CFDA Program Titles Table'!A$2:C$2607,3,FALSE)),"",VLOOKUP(D3877,'CFDA Program Titles Table'!A$2:C$2607,3,FALSE)))</f>
        <v/>
      </c>
      <c r="J3877" s="70"/>
      <c r="K3877" s="70"/>
      <c r="L3877" s="2"/>
      <c r="M3877" s="10"/>
      <c r="N3877" s="10"/>
      <c r="S3877" s="106" t="str">
        <f>IFERROR(IF(J3877="Y", "Research And Development Programs Cluster:", VLOOKUP(D3877,'Cluster Info'!$A$2:$B$113,2,FALSE)), "Non Cluster:")</f>
        <v>Non Cluster:</v>
      </c>
      <c r="T3877" s="106">
        <f t="shared" si="300"/>
        <v>0</v>
      </c>
      <c r="U3877" s="106">
        <f t="shared" si="302"/>
        <v>0</v>
      </c>
      <c r="V3877" s="106">
        <f t="shared" si="303"/>
        <v>0</v>
      </c>
      <c r="W3877" s="119">
        <f t="shared" si="301"/>
        <v>0</v>
      </c>
      <c r="X3877" s="106">
        <f t="shared" si="304"/>
        <v>0</v>
      </c>
    </row>
    <row r="3878" spans="1:24" ht="14">
      <c r="A3878" s="198"/>
      <c r="D3878" s="1"/>
      <c r="E3878" s="1"/>
      <c r="F3878" s="187"/>
      <c r="G3878" s="187"/>
      <c r="H3878" s="80" t="str">
        <f>IF(ISERROR(IF(ISERROR(VLOOKUP((LEFT(D3878,2)),'Fed. Agency Identifier Table'!A$2:C$63,3,FALSE)),(VLOOKUP((LEFT(D3878,1)),'Fed. Agency Identifier Table'!A$2:C$63,3,FALSE)),(VLOOKUP((LEFT(D3878,2)),'Fed. Agency Identifier Table'!A$2:C$63,3,FALSE)))),"",(IF(ISERROR(VLOOKUP((LEFT(D3878,2)),'Fed. Agency Identifier Table'!A$2:C$63,3,FALSE)),(VLOOKUP((LEFT(D3878,1)),'Fed. Agency Identifier Table'!A$2:C$63,3,FALSE)),(VLOOKUP((LEFT(D3878,2)),'Fed. Agency Identifier Table'!A$2:C$63,3,FALSE)))))</f>
        <v/>
      </c>
      <c r="I3878" s="150" t="str">
        <f>IF(ISNUMBER(SEARCH("*.unk*",D3878)),"Other Federal Awards",IF(ISERROR(VLOOKUP(D3878,'CFDA Program Titles Table'!A$2:C$2607,3,FALSE)),"",VLOOKUP(D3878,'CFDA Program Titles Table'!A$2:C$2607,3,FALSE)))</f>
        <v/>
      </c>
      <c r="J3878" s="70"/>
      <c r="K3878" s="70"/>
      <c r="L3878" s="2"/>
      <c r="M3878" s="10"/>
      <c r="N3878" s="10"/>
      <c r="S3878" s="106" t="str">
        <f>IFERROR(IF(J3878="Y", "Research And Development Programs Cluster:", VLOOKUP(D3878,'Cluster Info'!$A$2:$B$113,2,FALSE)), "Non Cluster:")</f>
        <v>Non Cluster:</v>
      </c>
      <c r="T3878" s="106">
        <f t="shared" si="300"/>
        <v>0</v>
      </c>
      <c r="U3878" s="106">
        <f t="shared" si="302"/>
        <v>0</v>
      </c>
      <c r="V3878" s="106">
        <f t="shared" si="303"/>
        <v>0</v>
      </c>
      <c r="W3878" s="119">
        <f t="shared" si="301"/>
        <v>0</v>
      </c>
      <c r="X3878" s="106">
        <f t="shared" si="304"/>
        <v>0</v>
      </c>
    </row>
    <row r="3879" spans="1:24" ht="14">
      <c r="A3879" s="198"/>
      <c r="D3879" s="1"/>
      <c r="E3879" s="1"/>
      <c r="F3879" s="187"/>
      <c r="G3879" s="187"/>
      <c r="H3879" s="80" t="str">
        <f>IF(ISERROR(IF(ISERROR(VLOOKUP((LEFT(D3879,2)),'Fed. Agency Identifier Table'!A$2:C$63,3,FALSE)),(VLOOKUP((LEFT(D3879,1)),'Fed. Agency Identifier Table'!A$2:C$63,3,FALSE)),(VLOOKUP((LEFT(D3879,2)),'Fed. Agency Identifier Table'!A$2:C$63,3,FALSE)))),"",(IF(ISERROR(VLOOKUP((LEFT(D3879,2)),'Fed. Agency Identifier Table'!A$2:C$63,3,FALSE)),(VLOOKUP((LEFT(D3879,1)),'Fed. Agency Identifier Table'!A$2:C$63,3,FALSE)),(VLOOKUP((LEFT(D3879,2)),'Fed. Agency Identifier Table'!A$2:C$63,3,FALSE)))))</f>
        <v/>
      </c>
      <c r="I3879" s="150" t="str">
        <f>IF(ISNUMBER(SEARCH("*.unk*",D3879)),"Other Federal Awards",IF(ISERROR(VLOOKUP(D3879,'CFDA Program Titles Table'!A$2:C$2607,3,FALSE)),"",VLOOKUP(D3879,'CFDA Program Titles Table'!A$2:C$2607,3,FALSE)))</f>
        <v/>
      </c>
      <c r="J3879" s="70"/>
      <c r="K3879" s="70"/>
      <c r="L3879" s="2"/>
      <c r="M3879" s="10"/>
      <c r="N3879" s="10"/>
      <c r="S3879" s="106" t="str">
        <f>IFERROR(IF(J3879="Y", "Research And Development Programs Cluster:", VLOOKUP(D3879,'Cluster Info'!$A$2:$B$113,2,FALSE)), "Non Cluster:")</f>
        <v>Non Cluster:</v>
      </c>
      <c r="T3879" s="106">
        <f t="shared" si="300"/>
        <v>0</v>
      </c>
      <c r="U3879" s="106">
        <f t="shared" si="302"/>
        <v>0</v>
      </c>
      <c r="V3879" s="106">
        <f t="shared" si="303"/>
        <v>0</v>
      </c>
      <c r="W3879" s="119">
        <f t="shared" si="301"/>
        <v>0</v>
      </c>
      <c r="X3879" s="106">
        <f t="shared" si="304"/>
        <v>0</v>
      </c>
    </row>
    <row r="3880" spans="1:24" ht="14">
      <c r="A3880" s="198"/>
      <c r="D3880" s="1"/>
      <c r="E3880" s="1"/>
      <c r="F3880" s="187"/>
      <c r="G3880" s="187"/>
      <c r="H3880" s="80" t="str">
        <f>IF(ISERROR(IF(ISERROR(VLOOKUP((LEFT(D3880,2)),'Fed. Agency Identifier Table'!A$2:C$63,3,FALSE)),(VLOOKUP((LEFT(D3880,1)),'Fed. Agency Identifier Table'!A$2:C$63,3,FALSE)),(VLOOKUP((LEFT(D3880,2)),'Fed. Agency Identifier Table'!A$2:C$63,3,FALSE)))),"",(IF(ISERROR(VLOOKUP((LEFT(D3880,2)),'Fed. Agency Identifier Table'!A$2:C$63,3,FALSE)),(VLOOKUP((LEFT(D3880,1)),'Fed. Agency Identifier Table'!A$2:C$63,3,FALSE)),(VLOOKUP((LEFT(D3880,2)),'Fed. Agency Identifier Table'!A$2:C$63,3,FALSE)))))</f>
        <v/>
      </c>
      <c r="I3880" s="150" t="str">
        <f>IF(ISNUMBER(SEARCH("*.unk*",D3880)),"Other Federal Awards",IF(ISERROR(VLOOKUP(D3880,'CFDA Program Titles Table'!A$2:C$2607,3,FALSE)),"",VLOOKUP(D3880,'CFDA Program Titles Table'!A$2:C$2607,3,FALSE)))</f>
        <v/>
      </c>
      <c r="J3880" s="70"/>
      <c r="K3880" s="70"/>
      <c r="L3880" s="2"/>
      <c r="M3880" s="10"/>
      <c r="N3880" s="10"/>
      <c r="S3880" s="106" t="str">
        <f>IFERROR(IF(J3880="Y", "Research And Development Programs Cluster:", VLOOKUP(D3880,'Cluster Info'!$A$2:$B$113,2,FALSE)), "Non Cluster:")</f>
        <v>Non Cluster:</v>
      </c>
      <c r="T3880" s="106">
        <f t="shared" si="300"/>
        <v>0</v>
      </c>
      <c r="U3880" s="106">
        <f t="shared" si="302"/>
        <v>0</v>
      </c>
      <c r="V3880" s="106">
        <f t="shared" si="303"/>
        <v>0</v>
      </c>
      <c r="W3880" s="119">
        <f t="shared" si="301"/>
        <v>0</v>
      </c>
      <c r="X3880" s="106">
        <f t="shared" si="304"/>
        <v>0</v>
      </c>
    </row>
    <row r="3881" spans="1:24" ht="14">
      <c r="A3881" s="198"/>
      <c r="D3881" s="1"/>
      <c r="E3881" s="1"/>
      <c r="F3881" s="187"/>
      <c r="G3881" s="187"/>
      <c r="H3881" s="80" t="str">
        <f>IF(ISERROR(IF(ISERROR(VLOOKUP((LEFT(D3881,2)),'Fed. Agency Identifier Table'!A$2:C$63,3,FALSE)),(VLOOKUP((LEFT(D3881,1)),'Fed. Agency Identifier Table'!A$2:C$63,3,FALSE)),(VLOOKUP((LEFT(D3881,2)),'Fed. Agency Identifier Table'!A$2:C$63,3,FALSE)))),"",(IF(ISERROR(VLOOKUP((LEFT(D3881,2)),'Fed. Agency Identifier Table'!A$2:C$63,3,FALSE)),(VLOOKUP((LEFT(D3881,1)),'Fed. Agency Identifier Table'!A$2:C$63,3,FALSE)),(VLOOKUP((LEFT(D3881,2)),'Fed. Agency Identifier Table'!A$2:C$63,3,FALSE)))))</f>
        <v/>
      </c>
      <c r="I3881" s="150" t="str">
        <f>IF(ISNUMBER(SEARCH("*.unk*",D3881)),"Other Federal Awards",IF(ISERROR(VLOOKUP(D3881,'CFDA Program Titles Table'!A$2:C$2607,3,FALSE)),"",VLOOKUP(D3881,'CFDA Program Titles Table'!A$2:C$2607,3,FALSE)))</f>
        <v/>
      </c>
      <c r="J3881" s="70"/>
      <c r="K3881" s="70"/>
      <c r="L3881" s="2"/>
      <c r="M3881" s="10"/>
      <c r="N3881" s="10"/>
      <c r="S3881" s="106" t="str">
        <f>IFERROR(IF(J3881="Y", "Research And Development Programs Cluster:", VLOOKUP(D3881,'Cluster Info'!$A$2:$B$113,2,FALSE)), "Non Cluster:")</f>
        <v>Non Cluster:</v>
      </c>
      <c r="T3881" s="106">
        <f t="shared" si="300"/>
        <v>0</v>
      </c>
      <c r="U3881" s="106">
        <f t="shared" si="302"/>
        <v>0</v>
      </c>
      <c r="V3881" s="106">
        <f t="shared" si="303"/>
        <v>0</v>
      </c>
      <c r="W3881" s="119">
        <f t="shared" si="301"/>
        <v>0</v>
      </c>
      <c r="X3881" s="106">
        <f t="shared" si="304"/>
        <v>0</v>
      </c>
    </row>
    <row r="3882" spans="1:24" ht="14">
      <c r="A3882" s="198"/>
      <c r="D3882" s="1"/>
      <c r="E3882" s="1"/>
      <c r="F3882" s="187"/>
      <c r="G3882" s="187"/>
      <c r="H3882" s="80" t="str">
        <f>IF(ISERROR(IF(ISERROR(VLOOKUP((LEFT(D3882,2)),'Fed. Agency Identifier Table'!A$2:C$63,3,FALSE)),(VLOOKUP((LEFT(D3882,1)),'Fed. Agency Identifier Table'!A$2:C$63,3,FALSE)),(VLOOKUP((LEFT(D3882,2)),'Fed. Agency Identifier Table'!A$2:C$63,3,FALSE)))),"",(IF(ISERROR(VLOOKUP((LEFT(D3882,2)),'Fed. Agency Identifier Table'!A$2:C$63,3,FALSE)),(VLOOKUP((LEFT(D3882,1)),'Fed. Agency Identifier Table'!A$2:C$63,3,FALSE)),(VLOOKUP((LEFT(D3882,2)),'Fed. Agency Identifier Table'!A$2:C$63,3,FALSE)))))</f>
        <v/>
      </c>
      <c r="I3882" s="150" t="str">
        <f>IF(ISNUMBER(SEARCH("*.unk*",D3882)),"Other Federal Awards",IF(ISERROR(VLOOKUP(D3882,'CFDA Program Titles Table'!A$2:C$2607,3,FALSE)),"",VLOOKUP(D3882,'CFDA Program Titles Table'!A$2:C$2607,3,FALSE)))</f>
        <v/>
      </c>
      <c r="J3882" s="70"/>
      <c r="K3882" s="70"/>
      <c r="L3882" s="2"/>
      <c r="M3882" s="10"/>
      <c r="N3882" s="10"/>
      <c r="S3882" s="106" t="str">
        <f>IFERROR(IF(J3882="Y", "Research And Development Programs Cluster:", VLOOKUP(D3882,'Cluster Info'!$A$2:$B$113,2,FALSE)), "Non Cluster:")</f>
        <v>Non Cluster:</v>
      </c>
      <c r="T3882" s="106">
        <f t="shared" si="300"/>
        <v>0</v>
      </c>
      <c r="U3882" s="106">
        <f t="shared" si="302"/>
        <v>0</v>
      </c>
      <c r="V3882" s="106">
        <f t="shared" si="303"/>
        <v>0</v>
      </c>
      <c r="W3882" s="119">
        <f t="shared" si="301"/>
        <v>0</v>
      </c>
      <c r="X3882" s="106">
        <f t="shared" si="304"/>
        <v>0</v>
      </c>
    </row>
    <row r="3883" spans="1:24" ht="14">
      <c r="A3883" s="198"/>
      <c r="D3883" s="1"/>
      <c r="E3883" s="1"/>
      <c r="F3883" s="187"/>
      <c r="G3883" s="187"/>
      <c r="H3883" s="80" t="str">
        <f>IF(ISERROR(IF(ISERROR(VLOOKUP((LEFT(D3883,2)),'Fed. Agency Identifier Table'!A$2:C$63,3,FALSE)),(VLOOKUP((LEFT(D3883,1)),'Fed. Agency Identifier Table'!A$2:C$63,3,FALSE)),(VLOOKUP((LEFT(D3883,2)),'Fed. Agency Identifier Table'!A$2:C$63,3,FALSE)))),"",(IF(ISERROR(VLOOKUP((LEFT(D3883,2)),'Fed. Agency Identifier Table'!A$2:C$63,3,FALSE)),(VLOOKUP((LEFT(D3883,1)),'Fed. Agency Identifier Table'!A$2:C$63,3,FALSE)),(VLOOKUP((LEFT(D3883,2)),'Fed. Agency Identifier Table'!A$2:C$63,3,FALSE)))))</f>
        <v/>
      </c>
      <c r="I3883" s="150" t="str">
        <f>IF(ISNUMBER(SEARCH("*.unk*",D3883)),"Other Federal Awards",IF(ISERROR(VLOOKUP(D3883,'CFDA Program Titles Table'!A$2:C$2607,3,FALSE)),"",VLOOKUP(D3883,'CFDA Program Titles Table'!A$2:C$2607,3,FALSE)))</f>
        <v/>
      </c>
      <c r="J3883" s="70"/>
      <c r="K3883" s="70"/>
      <c r="L3883" s="2"/>
      <c r="M3883" s="10"/>
      <c r="N3883" s="10"/>
      <c r="S3883" s="106" t="str">
        <f>IFERROR(IF(J3883="Y", "Research And Development Programs Cluster:", VLOOKUP(D3883,'Cluster Info'!$A$2:$B$113,2,FALSE)), "Non Cluster:")</f>
        <v>Non Cluster:</v>
      </c>
      <c r="T3883" s="106">
        <f t="shared" si="300"/>
        <v>0</v>
      </c>
      <c r="U3883" s="106">
        <f t="shared" si="302"/>
        <v>0</v>
      </c>
      <c r="V3883" s="106">
        <f t="shared" si="303"/>
        <v>0</v>
      </c>
      <c r="W3883" s="119">
        <f t="shared" si="301"/>
        <v>0</v>
      </c>
      <c r="X3883" s="106">
        <f t="shared" si="304"/>
        <v>0</v>
      </c>
    </row>
    <row r="3884" spans="1:24" ht="14">
      <c r="A3884" s="198"/>
      <c r="D3884" s="1"/>
      <c r="E3884" s="1"/>
      <c r="F3884" s="187"/>
      <c r="G3884" s="187"/>
      <c r="H3884" s="80" t="str">
        <f>IF(ISERROR(IF(ISERROR(VLOOKUP((LEFT(D3884,2)),'Fed. Agency Identifier Table'!A$2:C$63,3,FALSE)),(VLOOKUP((LEFT(D3884,1)),'Fed. Agency Identifier Table'!A$2:C$63,3,FALSE)),(VLOOKUP((LEFT(D3884,2)),'Fed. Agency Identifier Table'!A$2:C$63,3,FALSE)))),"",(IF(ISERROR(VLOOKUP((LEFT(D3884,2)),'Fed. Agency Identifier Table'!A$2:C$63,3,FALSE)),(VLOOKUP((LEFT(D3884,1)),'Fed. Agency Identifier Table'!A$2:C$63,3,FALSE)),(VLOOKUP((LEFT(D3884,2)),'Fed. Agency Identifier Table'!A$2:C$63,3,FALSE)))))</f>
        <v/>
      </c>
      <c r="I3884" s="150" t="str">
        <f>IF(ISNUMBER(SEARCH("*.unk*",D3884)),"Other Federal Awards",IF(ISERROR(VLOOKUP(D3884,'CFDA Program Titles Table'!A$2:C$2607,3,FALSE)),"",VLOOKUP(D3884,'CFDA Program Titles Table'!A$2:C$2607,3,FALSE)))</f>
        <v/>
      </c>
      <c r="J3884" s="70"/>
      <c r="K3884" s="70"/>
      <c r="L3884" s="2"/>
      <c r="M3884" s="10"/>
      <c r="N3884" s="10"/>
      <c r="S3884" s="106" t="str">
        <f>IFERROR(IF(J3884="Y", "Research And Development Programs Cluster:", VLOOKUP(D3884,'Cluster Info'!$A$2:$B$113,2,FALSE)), "Non Cluster:")</f>
        <v>Non Cluster:</v>
      </c>
      <c r="T3884" s="106">
        <f t="shared" si="300"/>
        <v>0</v>
      </c>
      <c r="U3884" s="106">
        <f t="shared" si="302"/>
        <v>0</v>
      </c>
      <c r="V3884" s="106">
        <f t="shared" si="303"/>
        <v>0</v>
      </c>
      <c r="W3884" s="119">
        <f t="shared" si="301"/>
        <v>0</v>
      </c>
      <c r="X3884" s="106">
        <f t="shared" si="304"/>
        <v>0</v>
      </c>
    </row>
    <row r="3885" spans="1:24" ht="14">
      <c r="A3885" s="198"/>
      <c r="D3885" s="1"/>
      <c r="E3885" s="1"/>
      <c r="F3885" s="187"/>
      <c r="G3885" s="187"/>
      <c r="H3885" s="80" t="str">
        <f>IF(ISERROR(IF(ISERROR(VLOOKUP((LEFT(D3885,2)),'Fed. Agency Identifier Table'!A$2:C$63,3,FALSE)),(VLOOKUP((LEFT(D3885,1)),'Fed. Agency Identifier Table'!A$2:C$63,3,FALSE)),(VLOOKUP((LEFT(D3885,2)),'Fed. Agency Identifier Table'!A$2:C$63,3,FALSE)))),"",(IF(ISERROR(VLOOKUP((LEFT(D3885,2)),'Fed. Agency Identifier Table'!A$2:C$63,3,FALSE)),(VLOOKUP((LEFT(D3885,1)),'Fed. Agency Identifier Table'!A$2:C$63,3,FALSE)),(VLOOKUP((LEFT(D3885,2)),'Fed. Agency Identifier Table'!A$2:C$63,3,FALSE)))))</f>
        <v/>
      </c>
      <c r="I3885" s="150" t="str">
        <f>IF(ISNUMBER(SEARCH("*.unk*",D3885)),"Other Federal Awards",IF(ISERROR(VLOOKUP(D3885,'CFDA Program Titles Table'!A$2:C$2607,3,FALSE)),"",VLOOKUP(D3885,'CFDA Program Titles Table'!A$2:C$2607,3,FALSE)))</f>
        <v/>
      </c>
      <c r="J3885" s="70"/>
      <c r="K3885" s="70"/>
      <c r="L3885" s="2"/>
      <c r="M3885" s="10"/>
      <c r="N3885" s="10"/>
      <c r="S3885" s="106" t="str">
        <f>IFERROR(IF(J3885="Y", "Research And Development Programs Cluster:", VLOOKUP(D3885,'Cluster Info'!$A$2:$B$113,2,FALSE)), "Non Cluster:")</f>
        <v>Non Cluster:</v>
      </c>
      <c r="T3885" s="106">
        <f t="shared" si="300"/>
        <v>0</v>
      </c>
      <c r="U3885" s="106">
        <f t="shared" si="302"/>
        <v>0</v>
      </c>
      <c r="V3885" s="106">
        <f t="shared" si="303"/>
        <v>0</v>
      </c>
      <c r="W3885" s="119">
        <f t="shared" si="301"/>
        <v>0</v>
      </c>
      <c r="X3885" s="106">
        <f t="shared" si="304"/>
        <v>0</v>
      </c>
    </row>
    <row r="3886" spans="1:24" ht="14">
      <c r="A3886" s="198"/>
      <c r="D3886" s="1"/>
      <c r="E3886" s="1"/>
      <c r="F3886" s="187"/>
      <c r="G3886" s="187"/>
      <c r="H3886" s="80" t="str">
        <f>IF(ISERROR(IF(ISERROR(VLOOKUP((LEFT(D3886,2)),'Fed. Agency Identifier Table'!A$2:C$63,3,FALSE)),(VLOOKUP((LEFT(D3886,1)),'Fed. Agency Identifier Table'!A$2:C$63,3,FALSE)),(VLOOKUP((LEFT(D3886,2)),'Fed. Agency Identifier Table'!A$2:C$63,3,FALSE)))),"",(IF(ISERROR(VLOOKUP((LEFT(D3886,2)),'Fed. Agency Identifier Table'!A$2:C$63,3,FALSE)),(VLOOKUP((LEFT(D3886,1)),'Fed. Agency Identifier Table'!A$2:C$63,3,FALSE)),(VLOOKUP((LEFT(D3886,2)),'Fed. Agency Identifier Table'!A$2:C$63,3,FALSE)))))</f>
        <v/>
      </c>
      <c r="I3886" s="150" t="str">
        <f>IF(ISNUMBER(SEARCH("*.unk*",D3886)),"Other Federal Awards",IF(ISERROR(VLOOKUP(D3886,'CFDA Program Titles Table'!A$2:C$2607,3,FALSE)),"",VLOOKUP(D3886,'CFDA Program Titles Table'!A$2:C$2607,3,FALSE)))</f>
        <v/>
      </c>
      <c r="J3886" s="70"/>
      <c r="K3886" s="70"/>
      <c r="L3886" s="2"/>
      <c r="M3886" s="10"/>
      <c r="N3886" s="10"/>
      <c r="S3886" s="106" t="str">
        <f>IFERROR(IF(J3886="Y", "Research And Development Programs Cluster:", VLOOKUP(D3886,'Cluster Info'!$A$2:$B$113,2,FALSE)), "Non Cluster:")</f>
        <v>Non Cluster:</v>
      </c>
      <c r="T3886" s="106">
        <f t="shared" si="300"/>
        <v>0</v>
      </c>
      <c r="U3886" s="106">
        <f t="shared" si="302"/>
        <v>0</v>
      </c>
      <c r="V3886" s="106">
        <f t="shared" si="303"/>
        <v>0</v>
      </c>
      <c r="W3886" s="119">
        <f t="shared" si="301"/>
        <v>0</v>
      </c>
      <c r="X3886" s="106">
        <f t="shared" si="304"/>
        <v>0</v>
      </c>
    </row>
    <row r="3887" spans="1:24" ht="14">
      <c r="A3887" s="198"/>
      <c r="D3887" s="1"/>
      <c r="E3887" s="1"/>
      <c r="F3887" s="187"/>
      <c r="G3887" s="187"/>
      <c r="H3887" s="80" t="str">
        <f>IF(ISERROR(IF(ISERROR(VLOOKUP((LEFT(D3887,2)),'Fed. Agency Identifier Table'!A$2:C$63,3,FALSE)),(VLOOKUP((LEFT(D3887,1)),'Fed. Agency Identifier Table'!A$2:C$63,3,FALSE)),(VLOOKUP((LEFT(D3887,2)),'Fed. Agency Identifier Table'!A$2:C$63,3,FALSE)))),"",(IF(ISERROR(VLOOKUP((LEFT(D3887,2)),'Fed. Agency Identifier Table'!A$2:C$63,3,FALSE)),(VLOOKUP((LEFT(D3887,1)),'Fed. Agency Identifier Table'!A$2:C$63,3,FALSE)),(VLOOKUP((LEFT(D3887,2)),'Fed. Agency Identifier Table'!A$2:C$63,3,FALSE)))))</f>
        <v/>
      </c>
      <c r="I3887" s="150" t="str">
        <f>IF(ISNUMBER(SEARCH("*.unk*",D3887)),"Other Federal Awards",IF(ISERROR(VLOOKUP(D3887,'CFDA Program Titles Table'!A$2:C$2607,3,FALSE)),"",VLOOKUP(D3887,'CFDA Program Titles Table'!A$2:C$2607,3,FALSE)))</f>
        <v/>
      </c>
      <c r="J3887" s="70"/>
      <c r="K3887" s="70"/>
      <c r="L3887" s="2"/>
      <c r="M3887" s="10"/>
      <c r="N3887" s="10"/>
      <c r="S3887" s="106" t="str">
        <f>IFERROR(IF(J3887="Y", "Research And Development Programs Cluster:", VLOOKUP(D3887,'Cluster Info'!$A$2:$B$113,2,FALSE)), "Non Cluster:")</f>
        <v>Non Cluster:</v>
      </c>
      <c r="T3887" s="106">
        <f t="shared" si="300"/>
        <v>0</v>
      </c>
      <c r="U3887" s="106">
        <f t="shared" si="302"/>
        <v>0</v>
      </c>
      <c r="V3887" s="106">
        <f t="shared" si="303"/>
        <v>0</v>
      </c>
      <c r="W3887" s="119">
        <f t="shared" si="301"/>
        <v>0</v>
      </c>
      <c r="X3887" s="106">
        <f t="shared" si="304"/>
        <v>0</v>
      </c>
    </row>
    <row r="3888" spans="1:24" ht="14">
      <c r="A3888" s="198"/>
      <c r="D3888" s="1"/>
      <c r="E3888" s="1"/>
      <c r="F3888" s="187"/>
      <c r="G3888" s="187"/>
      <c r="H3888" s="80" t="str">
        <f>IF(ISERROR(IF(ISERROR(VLOOKUP((LEFT(D3888,2)),'Fed. Agency Identifier Table'!A$2:C$63,3,FALSE)),(VLOOKUP((LEFT(D3888,1)),'Fed. Agency Identifier Table'!A$2:C$63,3,FALSE)),(VLOOKUP((LEFT(D3888,2)),'Fed. Agency Identifier Table'!A$2:C$63,3,FALSE)))),"",(IF(ISERROR(VLOOKUP((LEFT(D3888,2)),'Fed. Agency Identifier Table'!A$2:C$63,3,FALSE)),(VLOOKUP((LEFT(D3888,1)),'Fed. Agency Identifier Table'!A$2:C$63,3,FALSE)),(VLOOKUP((LEFT(D3888,2)),'Fed. Agency Identifier Table'!A$2:C$63,3,FALSE)))))</f>
        <v/>
      </c>
      <c r="I3888" s="150" t="str">
        <f>IF(ISNUMBER(SEARCH("*.unk*",D3888)),"Other Federal Awards",IF(ISERROR(VLOOKUP(D3888,'CFDA Program Titles Table'!A$2:C$2607,3,FALSE)),"",VLOOKUP(D3888,'CFDA Program Titles Table'!A$2:C$2607,3,FALSE)))</f>
        <v/>
      </c>
      <c r="J3888" s="70"/>
      <c r="K3888" s="70"/>
      <c r="L3888" s="2"/>
      <c r="M3888" s="10"/>
      <c r="N3888" s="10"/>
      <c r="S3888" s="106" t="str">
        <f>IFERROR(IF(J3888="Y", "Research And Development Programs Cluster:", VLOOKUP(D3888,'Cluster Info'!$A$2:$B$113,2,FALSE)), "Non Cluster:")</f>
        <v>Non Cluster:</v>
      </c>
      <c r="T3888" s="106">
        <f t="shared" si="300"/>
        <v>0</v>
      </c>
      <c r="U3888" s="106">
        <f t="shared" si="302"/>
        <v>0</v>
      </c>
      <c r="V3888" s="106">
        <f t="shared" si="303"/>
        <v>0</v>
      </c>
      <c r="W3888" s="119">
        <f t="shared" si="301"/>
        <v>0</v>
      </c>
      <c r="X3888" s="106">
        <f t="shared" si="304"/>
        <v>0</v>
      </c>
    </row>
    <row r="3889" spans="1:24" ht="14">
      <c r="A3889" s="198"/>
      <c r="D3889" s="1"/>
      <c r="E3889" s="1"/>
      <c r="F3889" s="187"/>
      <c r="G3889" s="187"/>
      <c r="H3889" s="80" t="str">
        <f>IF(ISERROR(IF(ISERROR(VLOOKUP((LEFT(D3889,2)),'Fed. Agency Identifier Table'!A$2:C$63,3,FALSE)),(VLOOKUP((LEFT(D3889,1)),'Fed. Agency Identifier Table'!A$2:C$63,3,FALSE)),(VLOOKUP((LEFT(D3889,2)),'Fed. Agency Identifier Table'!A$2:C$63,3,FALSE)))),"",(IF(ISERROR(VLOOKUP((LEFT(D3889,2)),'Fed. Agency Identifier Table'!A$2:C$63,3,FALSE)),(VLOOKUP((LEFT(D3889,1)),'Fed. Agency Identifier Table'!A$2:C$63,3,FALSE)),(VLOOKUP((LEFT(D3889,2)),'Fed. Agency Identifier Table'!A$2:C$63,3,FALSE)))))</f>
        <v/>
      </c>
      <c r="I3889" s="150" t="str">
        <f>IF(ISNUMBER(SEARCH("*.unk*",D3889)),"Other Federal Awards",IF(ISERROR(VLOOKUP(D3889,'CFDA Program Titles Table'!A$2:C$2607,3,FALSE)),"",VLOOKUP(D3889,'CFDA Program Titles Table'!A$2:C$2607,3,FALSE)))</f>
        <v/>
      </c>
      <c r="J3889" s="70"/>
      <c r="K3889" s="70"/>
      <c r="L3889" s="2"/>
      <c r="M3889" s="10"/>
      <c r="N3889" s="10"/>
      <c r="S3889" s="106" t="str">
        <f>IFERROR(IF(J3889="Y", "Research And Development Programs Cluster:", VLOOKUP(D3889,'Cluster Info'!$A$2:$B$113,2,FALSE)), "Non Cluster:")</f>
        <v>Non Cluster:</v>
      </c>
      <c r="T3889" s="106">
        <f t="shared" si="300"/>
        <v>0</v>
      </c>
      <c r="U3889" s="106">
        <f t="shared" si="302"/>
        <v>0</v>
      </c>
      <c r="V3889" s="106">
        <f t="shared" si="303"/>
        <v>0</v>
      </c>
      <c r="W3889" s="119">
        <f t="shared" si="301"/>
        <v>0</v>
      </c>
      <c r="X3889" s="106">
        <f t="shared" si="304"/>
        <v>0</v>
      </c>
    </row>
    <row r="3890" spans="1:24" ht="14">
      <c r="A3890" s="198"/>
      <c r="D3890" s="1"/>
      <c r="E3890" s="1"/>
      <c r="F3890" s="187"/>
      <c r="G3890" s="187"/>
      <c r="H3890" s="80" t="str">
        <f>IF(ISERROR(IF(ISERROR(VLOOKUP((LEFT(D3890,2)),'Fed. Agency Identifier Table'!A$2:C$63,3,FALSE)),(VLOOKUP((LEFT(D3890,1)),'Fed. Agency Identifier Table'!A$2:C$63,3,FALSE)),(VLOOKUP((LEFT(D3890,2)),'Fed. Agency Identifier Table'!A$2:C$63,3,FALSE)))),"",(IF(ISERROR(VLOOKUP((LEFT(D3890,2)),'Fed. Agency Identifier Table'!A$2:C$63,3,FALSE)),(VLOOKUP((LEFT(D3890,1)),'Fed. Agency Identifier Table'!A$2:C$63,3,FALSE)),(VLOOKUP((LEFT(D3890,2)),'Fed. Agency Identifier Table'!A$2:C$63,3,FALSE)))))</f>
        <v/>
      </c>
      <c r="I3890" s="150" t="str">
        <f>IF(ISNUMBER(SEARCH("*.unk*",D3890)),"Other Federal Awards",IF(ISERROR(VLOOKUP(D3890,'CFDA Program Titles Table'!A$2:C$2607,3,FALSE)),"",VLOOKUP(D3890,'CFDA Program Titles Table'!A$2:C$2607,3,FALSE)))</f>
        <v/>
      </c>
      <c r="J3890" s="70"/>
      <c r="K3890" s="70"/>
      <c r="L3890" s="2"/>
      <c r="M3890" s="10"/>
      <c r="N3890" s="10"/>
      <c r="S3890" s="106" t="str">
        <f>IFERROR(IF(J3890="Y", "Research And Development Programs Cluster:", VLOOKUP(D3890,'Cluster Info'!$A$2:$B$113,2,FALSE)), "Non Cluster:")</f>
        <v>Non Cluster:</v>
      </c>
      <c r="T3890" s="106">
        <f t="shared" si="300"/>
        <v>0</v>
      </c>
      <c r="U3890" s="106">
        <f t="shared" si="302"/>
        <v>0</v>
      </c>
      <c r="V3890" s="106">
        <f t="shared" si="303"/>
        <v>0</v>
      </c>
      <c r="W3890" s="119">
        <f t="shared" si="301"/>
        <v>0</v>
      </c>
      <c r="X3890" s="106">
        <f t="shared" si="304"/>
        <v>0</v>
      </c>
    </row>
    <row r="3891" spans="1:24" ht="14">
      <c r="A3891" s="198"/>
      <c r="D3891" s="1"/>
      <c r="E3891" s="1"/>
      <c r="F3891" s="187"/>
      <c r="G3891" s="187"/>
      <c r="H3891" s="80" t="str">
        <f>IF(ISERROR(IF(ISERROR(VLOOKUP((LEFT(D3891,2)),'Fed. Agency Identifier Table'!A$2:C$63,3,FALSE)),(VLOOKUP((LEFT(D3891,1)),'Fed. Agency Identifier Table'!A$2:C$63,3,FALSE)),(VLOOKUP((LEFT(D3891,2)),'Fed. Agency Identifier Table'!A$2:C$63,3,FALSE)))),"",(IF(ISERROR(VLOOKUP((LEFT(D3891,2)),'Fed. Agency Identifier Table'!A$2:C$63,3,FALSE)),(VLOOKUP((LEFT(D3891,1)),'Fed. Agency Identifier Table'!A$2:C$63,3,FALSE)),(VLOOKUP((LEFT(D3891,2)),'Fed. Agency Identifier Table'!A$2:C$63,3,FALSE)))))</f>
        <v/>
      </c>
      <c r="I3891" s="150" t="str">
        <f>IF(ISNUMBER(SEARCH("*.unk*",D3891)),"Other Federal Awards",IF(ISERROR(VLOOKUP(D3891,'CFDA Program Titles Table'!A$2:C$2607,3,FALSE)),"",VLOOKUP(D3891,'CFDA Program Titles Table'!A$2:C$2607,3,FALSE)))</f>
        <v/>
      </c>
      <c r="J3891" s="70"/>
      <c r="K3891" s="70"/>
      <c r="L3891" s="2"/>
      <c r="M3891" s="10"/>
      <c r="N3891" s="10"/>
      <c r="S3891" s="106" t="str">
        <f>IFERROR(IF(J3891="Y", "Research And Development Programs Cluster:", VLOOKUP(D3891,'Cluster Info'!$A$2:$B$113,2,FALSE)), "Non Cluster:")</f>
        <v>Non Cluster:</v>
      </c>
      <c r="T3891" s="106">
        <f t="shared" si="300"/>
        <v>0</v>
      </c>
      <c r="U3891" s="106">
        <f t="shared" si="302"/>
        <v>0</v>
      </c>
      <c r="V3891" s="106">
        <f t="shared" si="303"/>
        <v>0</v>
      </c>
      <c r="W3891" s="119">
        <f t="shared" si="301"/>
        <v>0</v>
      </c>
      <c r="X3891" s="106">
        <f t="shared" si="304"/>
        <v>0</v>
      </c>
    </row>
    <row r="3892" spans="1:24" ht="14">
      <c r="A3892" s="198"/>
      <c r="D3892" s="1"/>
      <c r="E3892" s="1"/>
      <c r="F3892" s="187"/>
      <c r="G3892" s="187"/>
      <c r="H3892" s="80" t="str">
        <f>IF(ISERROR(IF(ISERROR(VLOOKUP((LEFT(D3892,2)),'Fed. Agency Identifier Table'!A$2:C$63,3,FALSE)),(VLOOKUP((LEFT(D3892,1)),'Fed. Agency Identifier Table'!A$2:C$63,3,FALSE)),(VLOOKUP((LEFT(D3892,2)),'Fed. Agency Identifier Table'!A$2:C$63,3,FALSE)))),"",(IF(ISERROR(VLOOKUP((LEFT(D3892,2)),'Fed. Agency Identifier Table'!A$2:C$63,3,FALSE)),(VLOOKUP((LEFT(D3892,1)),'Fed. Agency Identifier Table'!A$2:C$63,3,FALSE)),(VLOOKUP((LEFT(D3892,2)),'Fed. Agency Identifier Table'!A$2:C$63,3,FALSE)))))</f>
        <v/>
      </c>
      <c r="I3892" s="150" t="str">
        <f>IF(ISNUMBER(SEARCH("*.unk*",D3892)),"Other Federal Awards",IF(ISERROR(VLOOKUP(D3892,'CFDA Program Titles Table'!A$2:C$2607,3,FALSE)),"",VLOOKUP(D3892,'CFDA Program Titles Table'!A$2:C$2607,3,FALSE)))</f>
        <v/>
      </c>
      <c r="J3892" s="70"/>
      <c r="K3892" s="70"/>
      <c r="L3892" s="2"/>
      <c r="M3892" s="10"/>
      <c r="N3892" s="10"/>
      <c r="S3892" s="106" t="str">
        <f>IFERROR(IF(J3892="Y", "Research And Development Programs Cluster:", VLOOKUP(D3892,'Cluster Info'!$A$2:$B$113,2,FALSE)), "Non Cluster:")</f>
        <v>Non Cluster:</v>
      </c>
      <c r="T3892" s="106">
        <f t="shared" si="300"/>
        <v>0</v>
      </c>
      <c r="U3892" s="106">
        <f t="shared" si="302"/>
        <v>0</v>
      </c>
      <c r="V3892" s="106">
        <f t="shared" si="303"/>
        <v>0</v>
      </c>
      <c r="W3892" s="119">
        <f t="shared" si="301"/>
        <v>0</v>
      </c>
      <c r="X3892" s="106">
        <f t="shared" si="304"/>
        <v>0</v>
      </c>
    </row>
    <row r="3893" spans="1:24" ht="14">
      <c r="A3893" s="198"/>
      <c r="D3893" s="1"/>
      <c r="E3893" s="1"/>
      <c r="F3893" s="187"/>
      <c r="G3893" s="187"/>
      <c r="H3893" s="80" t="str">
        <f>IF(ISERROR(IF(ISERROR(VLOOKUP((LEFT(D3893,2)),'Fed. Agency Identifier Table'!A$2:C$63,3,FALSE)),(VLOOKUP((LEFT(D3893,1)),'Fed. Agency Identifier Table'!A$2:C$63,3,FALSE)),(VLOOKUP((LEFT(D3893,2)),'Fed. Agency Identifier Table'!A$2:C$63,3,FALSE)))),"",(IF(ISERROR(VLOOKUP((LEFT(D3893,2)),'Fed. Agency Identifier Table'!A$2:C$63,3,FALSE)),(VLOOKUP((LEFT(D3893,1)),'Fed. Agency Identifier Table'!A$2:C$63,3,FALSE)),(VLOOKUP((LEFT(D3893,2)),'Fed. Agency Identifier Table'!A$2:C$63,3,FALSE)))))</f>
        <v/>
      </c>
      <c r="I3893" s="150" t="str">
        <f>IF(ISNUMBER(SEARCH("*.unk*",D3893)),"Other Federal Awards",IF(ISERROR(VLOOKUP(D3893,'CFDA Program Titles Table'!A$2:C$2607,3,FALSE)),"",VLOOKUP(D3893,'CFDA Program Titles Table'!A$2:C$2607,3,FALSE)))</f>
        <v/>
      </c>
      <c r="J3893" s="70"/>
      <c r="K3893" s="70"/>
      <c r="L3893" s="2"/>
      <c r="M3893" s="10"/>
      <c r="N3893" s="10"/>
      <c r="S3893" s="106" t="str">
        <f>IFERROR(IF(J3893="Y", "Research And Development Programs Cluster:", VLOOKUP(D3893,'Cluster Info'!$A$2:$B$113,2,FALSE)), "Non Cluster:")</f>
        <v>Non Cluster:</v>
      </c>
      <c r="T3893" s="106">
        <f t="shared" si="300"/>
        <v>0</v>
      </c>
      <c r="U3893" s="106">
        <f t="shared" si="302"/>
        <v>0</v>
      </c>
      <c r="V3893" s="106">
        <f t="shared" si="303"/>
        <v>0</v>
      </c>
      <c r="W3893" s="119">
        <f t="shared" si="301"/>
        <v>0</v>
      </c>
      <c r="X3893" s="106">
        <f t="shared" si="304"/>
        <v>0</v>
      </c>
    </row>
    <row r="3894" spans="1:24" ht="14">
      <c r="A3894" s="198"/>
      <c r="D3894" s="1"/>
      <c r="E3894" s="1"/>
      <c r="F3894" s="187"/>
      <c r="G3894" s="187"/>
      <c r="H3894" s="80" t="str">
        <f>IF(ISERROR(IF(ISERROR(VLOOKUP((LEFT(D3894,2)),'Fed. Agency Identifier Table'!A$2:C$63,3,FALSE)),(VLOOKUP((LEFT(D3894,1)),'Fed. Agency Identifier Table'!A$2:C$63,3,FALSE)),(VLOOKUP((LEFT(D3894,2)),'Fed. Agency Identifier Table'!A$2:C$63,3,FALSE)))),"",(IF(ISERROR(VLOOKUP((LEFT(D3894,2)),'Fed. Agency Identifier Table'!A$2:C$63,3,FALSE)),(VLOOKUP((LEFT(D3894,1)),'Fed. Agency Identifier Table'!A$2:C$63,3,FALSE)),(VLOOKUP((LEFT(D3894,2)),'Fed. Agency Identifier Table'!A$2:C$63,3,FALSE)))))</f>
        <v/>
      </c>
      <c r="I3894" s="150" t="str">
        <f>IF(ISNUMBER(SEARCH("*.unk*",D3894)),"Other Federal Awards",IF(ISERROR(VLOOKUP(D3894,'CFDA Program Titles Table'!A$2:C$2607,3,FALSE)),"",VLOOKUP(D3894,'CFDA Program Titles Table'!A$2:C$2607,3,FALSE)))</f>
        <v/>
      </c>
      <c r="J3894" s="70"/>
      <c r="K3894" s="70"/>
      <c r="L3894" s="2"/>
      <c r="M3894" s="10"/>
      <c r="N3894" s="10"/>
      <c r="S3894" s="106" t="str">
        <f>IFERROR(IF(J3894="Y", "Research And Development Programs Cluster:", VLOOKUP(D3894,'Cluster Info'!$A$2:$B$113,2,FALSE)), "Non Cluster:")</f>
        <v>Non Cluster:</v>
      </c>
      <c r="T3894" s="106">
        <f t="shared" si="300"/>
        <v>0</v>
      </c>
      <c r="U3894" s="106">
        <f t="shared" si="302"/>
        <v>0</v>
      </c>
      <c r="V3894" s="106">
        <f t="shared" si="303"/>
        <v>0</v>
      </c>
      <c r="W3894" s="119">
        <f t="shared" si="301"/>
        <v>0</v>
      </c>
      <c r="X3894" s="106">
        <f t="shared" si="304"/>
        <v>0</v>
      </c>
    </row>
    <row r="3895" spans="1:24" ht="14">
      <c r="A3895" s="198"/>
      <c r="D3895" s="1"/>
      <c r="E3895" s="1"/>
      <c r="F3895" s="187"/>
      <c r="G3895" s="187"/>
      <c r="H3895" s="80" t="str">
        <f>IF(ISERROR(IF(ISERROR(VLOOKUP((LEFT(D3895,2)),'Fed. Agency Identifier Table'!A$2:C$63,3,FALSE)),(VLOOKUP((LEFT(D3895,1)),'Fed. Agency Identifier Table'!A$2:C$63,3,FALSE)),(VLOOKUP((LEFT(D3895,2)),'Fed. Agency Identifier Table'!A$2:C$63,3,FALSE)))),"",(IF(ISERROR(VLOOKUP((LEFT(D3895,2)),'Fed. Agency Identifier Table'!A$2:C$63,3,FALSE)),(VLOOKUP((LEFT(D3895,1)),'Fed. Agency Identifier Table'!A$2:C$63,3,FALSE)),(VLOOKUP((LEFT(D3895,2)),'Fed. Agency Identifier Table'!A$2:C$63,3,FALSE)))))</f>
        <v/>
      </c>
      <c r="I3895" s="150" t="str">
        <f>IF(ISNUMBER(SEARCH("*.unk*",D3895)),"Other Federal Awards",IF(ISERROR(VLOOKUP(D3895,'CFDA Program Titles Table'!A$2:C$2607,3,FALSE)),"",VLOOKUP(D3895,'CFDA Program Titles Table'!A$2:C$2607,3,FALSE)))</f>
        <v/>
      </c>
      <c r="J3895" s="70"/>
      <c r="K3895" s="70"/>
      <c r="L3895" s="2"/>
      <c r="M3895" s="10"/>
      <c r="N3895" s="10"/>
      <c r="S3895" s="106" t="str">
        <f>IFERROR(IF(J3895="Y", "Research And Development Programs Cluster:", VLOOKUP(D3895,'Cluster Info'!$A$2:$B$113,2,FALSE)), "Non Cluster:")</f>
        <v>Non Cluster:</v>
      </c>
      <c r="T3895" s="106">
        <f t="shared" si="300"/>
        <v>0</v>
      </c>
      <c r="U3895" s="106">
        <f t="shared" si="302"/>
        <v>0</v>
      </c>
      <c r="V3895" s="106">
        <f t="shared" si="303"/>
        <v>0</v>
      </c>
      <c r="W3895" s="119">
        <f t="shared" si="301"/>
        <v>0</v>
      </c>
      <c r="X3895" s="106">
        <f t="shared" si="304"/>
        <v>0</v>
      </c>
    </row>
    <row r="3896" spans="1:24" ht="14">
      <c r="A3896" s="198"/>
      <c r="D3896" s="1"/>
      <c r="E3896" s="1"/>
      <c r="F3896" s="187"/>
      <c r="G3896" s="187"/>
      <c r="H3896" s="80" t="str">
        <f>IF(ISERROR(IF(ISERROR(VLOOKUP((LEFT(D3896,2)),'Fed. Agency Identifier Table'!A$2:C$63,3,FALSE)),(VLOOKUP((LEFT(D3896,1)),'Fed. Agency Identifier Table'!A$2:C$63,3,FALSE)),(VLOOKUP((LEFT(D3896,2)),'Fed. Agency Identifier Table'!A$2:C$63,3,FALSE)))),"",(IF(ISERROR(VLOOKUP((LEFT(D3896,2)),'Fed. Agency Identifier Table'!A$2:C$63,3,FALSE)),(VLOOKUP((LEFT(D3896,1)),'Fed. Agency Identifier Table'!A$2:C$63,3,FALSE)),(VLOOKUP((LEFT(D3896,2)),'Fed. Agency Identifier Table'!A$2:C$63,3,FALSE)))))</f>
        <v/>
      </c>
      <c r="I3896" s="150" t="str">
        <f>IF(ISNUMBER(SEARCH("*.unk*",D3896)),"Other Federal Awards",IF(ISERROR(VLOOKUP(D3896,'CFDA Program Titles Table'!A$2:C$2607,3,FALSE)),"",VLOOKUP(D3896,'CFDA Program Titles Table'!A$2:C$2607,3,FALSE)))</f>
        <v/>
      </c>
      <c r="J3896" s="70"/>
      <c r="K3896" s="70"/>
      <c r="L3896" s="2"/>
      <c r="M3896" s="10"/>
      <c r="N3896" s="10"/>
      <c r="S3896" s="106" t="str">
        <f>IFERROR(IF(J3896="Y", "Research And Development Programs Cluster:", VLOOKUP(D3896,'Cluster Info'!$A$2:$B$113,2,FALSE)), "Non Cluster:")</f>
        <v>Non Cluster:</v>
      </c>
      <c r="T3896" s="106">
        <f t="shared" si="300"/>
        <v>0</v>
      </c>
      <c r="U3896" s="106">
        <f t="shared" si="302"/>
        <v>0</v>
      </c>
      <c r="V3896" s="106">
        <f t="shared" si="303"/>
        <v>0</v>
      </c>
      <c r="W3896" s="119">
        <f t="shared" si="301"/>
        <v>0</v>
      </c>
      <c r="X3896" s="106">
        <f t="shared" si="304"/>
        <v>0</v>
      </c>
    </row>
    <row r="3897" spans="1:24" ht="14">
      <c r="A3897" s="198"/>
      <c r="D3897" s="1"/>
      <c r="E3897" s="1"/>
      <c r="F3897" s="187"/>
      <c r="G3897" s="187"/>
      <c r="H3897" s="80" t="str">
        <f>IF(ISERROR(IF(ISERROR(VLOOKUP((LEFT(D3897,2)),'Fed. Agency Identifier Table'!A$2:C$63,3,FALSE)),(VLOOKUP((LEFT(D3897,1)),'Fed. Agency Identifier Table'!A$2:C$63,3,FALSE)),(VLOOKUP((LEFT(D3897,2)),'Fed. Agency Identifier Table'!A$2:C$63,3,FALSE)))),"",(IF(ISERROR(VLOOKUP((LEFT(D3897,2)),'Fed. Agency Identifier Table'!A$2:C$63,3,FALSE)),(VLOOKUP((LEFT(D3897,1)),'Fed. Agency Identifier Table'!A$2:C$63,3,FALSE)),(VLOOKUP((LEFT(D3897,2)),'Fed. Agency Identifier Table'!A$2:C$63,3,FALSE)))))</f>
        <v/>
      </c>
      <c r="I3897" s="150" t="str">
        <f>IF(ISNUMBER(SEARCH("*.unk*",D3897)),"Other Federal Awards",IF(ISERROR(VLOOKUP(D3897,'CFDA Program Titles Table'!A$2:C$2607,3,FALSE)),"",VLOOKUP(D3897,'CFDA Program Titles Table'!A$2:C$2607,3,FALSE)))</f>
        <v/>
      </c>
      <c r="J3897" s="70"/>
      <c r="K3897" s="70"/>
      <c r="L3897" s="2"/>
      <c r="M3897" s="10"/>
      <c r="N3897" s="10"/>
      <c r="S3897" s="106" t="str">
        <f>IFERROR(IF(J3897="Y", "Research And Development Programs Cluster:", VLOOKUP(D3897,'Cluster Info'!$A$2:$B$113,2,FALSE)), "Non Cluster:")</f>
        <v>Non Cluster:</v>
      </c>
      <c r="T3897" s="106">
        <f t="shared" si="300"/>
        <v>0</v>
      </c>
      <c r="U3897" s="106">
        <f t="shared" si="302"/>
        <v>0</v>
      </c>
      <c r="V3897" s="106">
        <f t="shared" si="303"/>
        <v>0</v>
      </c>
      <c r="W3897" s="119">
        <f t="shared" si="301"/>
        <v>0</v>
      </c>
      <c r="X3897" s="106">
        <f t="shared" si="304"/>
        <v>0</v>
      </c>
    </row>
    <row r="3898" spans="1:24" ht="14">
      <c r="A3898" s="198"/>
      <c r="D3898" s="1"/>
      <c r="E3898" s="1"/>
      <c r="F3898" s="187"/>
      <c r="G3898" s="187"/>
      <c r="H3898" s="80" t="str">
        <f>IF(ISERROR(IF(ISERROR(VLOOKUP((LEFT(D3898,2)),'Fed. Agency Identifier Table'!A$2:C$63,3,FALSE)),(VLOOKUP((LEFT(D3898,1)),'Fed. Agency Identifier Table'!A$2:C$63,3,FALSE)),(VLOOKUP((LEFT(D3898,2)),'Fed. Agency Identifier Table'!A$2:C$63,3,FALSE)))),"",(IF(ISERROR(VLOOKUP((LEFT(D3898,2)),'Fed. Agency Identifier Table'!A$2:C$63,3,FALSE)),(VLOOKUP((LEFT(D3898,1)),'Fed. Agency Identifier Table'!A$2:C$63,3,FALSE)),(VLOOKUP((LEFT(D3898,2)),'Fed. Agency Identifier Table'!A$2:C$63,3,FALSE)))))</f>
        <v/>
      </c>
      <c r="I3898" s="150" t="str">
        <f>IF(ISNUMBER(SEARCH("*.unk*",D3898)),"Other Federal Awards",IF(ISERROR(VLOOKUP(D3898,'CFDA Program Titles Table'!A$2:C$2607,3,FALSE)),"",VLOOKUP(D3898,'CFDA Program Titles Table'!A$2:C$2607,3,FALSE)))</f>
        <v/>
      </c>
      <c r="J3898" s="70"/>
      <c r="K3898" s="70"/>
      <c r="L3898" s="2"/>
      <c r="M3898" s="10"/>
      <c r="N3898" s="10"/>
      <c r="S3898" s="106" t="str">
        <f>IFERROR(IF(J3898="Y", "Research And Development Programs Cluster:", VLOOKUP(D3898,'Cluster Info'!$A$2:$B$113,2,FALSE)), "Non Cluster:")</f>
        <v>Non Cluster:</v>
      </c>
      <c r="T3898" s="106">
        <f t="shared" si="300"/>
        <v>0</v>
      </c>
      <c r="U3898" s="106">
        <f t="shared" si="302"/>
        <v>0</v>
      </c>
      <c r="V3898" s="106">
        <f t="shared" si="303"/>
        <v>0</v>
      </c>
      <c r="W3898" s="119">
        <f t="shared" si="301"/>
        <v>0</v>
      </c>
      <c r="X3898" s="106">
        <f t="shared" si="304"/>
        <v>0</v>
      </c>
    </row>
    <row r="3899" spans="1:24" ht="14">
      <c r="A3899" s="198"/>
      <c r="D3899" s="1"/>
      <c r="E3899" s="1"/>
      <c r="F3899" s="187"/>
      <c r="G3899" s="187"/>
      <c r="H3899" s="80" t="str">
        <f>IF(ISERROR(IF(ISERROR(VLOOKUP((LEFT(D3899,2)),'Fed. Agency Identifier Table'!A$2:C$63,3,FALSE)),(VLOOKUP((LEFT(D3899,1)),'Fed. Agency Identifier Table'!A$2:C$63,3,FALSE)),(VLOOKUP((LEFT(D3899,2)),'Fed. Agency Identifier Table'!A$2:C$63,3,FALSE)))),"",(IF(ISERROR(VLOOKUP((LEFT(D3899,2)),'Fed. Agency Identifier Table'!A$2:C$63,3,FALSE)),(VLOOKUP((LEFT(D3899,1)),'Fed. Agency Identifier Table'!A$2:C$63,3,FALSE)),(VLOOKUP((LEFT(D3899,2)),'Fed. Agency Identifier Table'!A$2:C$63,3,FALSE)))))</f>
        <v/>
      </c>
      <c r="I3899" s="150" t="str">
        <f>IF(ISNUMBER(SEARCH("*.unk*",D3899)),"Other Federal Awards",IF(ISERROR(VLOOKUP(D3899,'CFDA Program Titles Table'!A$2:C$2607,3,FALSE)),"",VLOOKUP(D3899,'CFDA Program Titles Table'!A$2:C$2607,3,FALSE)))</f>
        <v/>
      </c>
      <c r="J3899" s="70"/>
      <c r="K3899" s="70"/>
      <c r="L3899" s="2"/>
      <c r="M3899" s="10"/>
      <c r="N3899" s="10"/>
      <c r="S3899" s="106" t="str">
        <f>IFERROR(IF(J3899="Y", "Research And Development Programs Cluster:", VLOOKUP(D3899,'Cluster Info'!$A$2:$B$113,2,FALSE)), "Non Cluster:")</f>
        <v>Non Cluster:</v>
      </c>
      <c r="T3899" s="106">
        <f t="shared" si="300"/>
        <v>0</v>
      </c>
      <c r="U3899" s="106">
        <f t="shared" si="302"/>
        <v>0</v>
      </c>
      <c r="V3899" s="106">
        <f t="shared" si="303"/>
        <v>0</v>
      </c>
      <c r="W3899" s="119">
        <f t="shared" si="301"/>
        <v>0</v>
      </c>
      <c r="X3899" s="106">
        <f t="shared" si="304"/>
        <v>0</v>
      </c>
    </row>
    <row r="3900" spans="1:24" ht="14">
      <c r="A3900" s="198"/>
      <c r="D3900" s="1"/>
      <c r="E3900" s="1"/>
      <c r="F3900" s="187"/>
      <c r="G3900" s="187"/>
      <c r="H3900" s="80" t="str">
        <f>IF(ISERROR(IF(ISERROR(VLOOKUP((LEFT(D3900,2)),'Fed. Agency Identifier Table'!A$2:C$63,3,FALSE)),(VLOOKUP((LEFT(D3900,1)),'Fed. Agency Identifier Table'!A$2:C$63,3,FALSE)),(VLOOKUP((LEFT(D3900,2)),'Fed. Agency Identifier Table'!A$2:C$63,3,FALSE)))),"",(IF(ISERROR(VLOOKUP((LEFT(D3900,2)),'Fed. Agency Identifier Table'!A$2:C$63,3,FALSE)),(VLOOKUP((LEFT(D3900,1)),'Fed. Agency Identifier Table'!A$2:C$63,3,FALSE)),(VLOOKUP((LEFT(D3900,2)),'Fed. Agency Identifier Table'!A$2:C$63,3,FALSE)))))</f>
        <v/>
      </c>
      <c r="I3900" s="150" t="str">
        <f>IF(ISNUMBER(SEARCH("*.unk*",D3900)),"Other Federal Awards",IF(ISERROR(VLOOKUP(D3900,'CFDA Program Titles Table'!A$2:C$2607,3,FALSE)),"",VLOOKUP(D3900,'CFDA Program Titles Table'!A$2:C$2607,3,FALSE)))</f>
        <v/>
      </c>
      <c r="J3900" s="70"/>
      <c r="K3900" s="70"/>
      <c r="L3900" s="2"/>
      <c r="M3900" s="10"/>
      <c r="N3900" s="10"/>
      <c r="S3900" s="106" t="str">
        <f>IFERROR(IF(J3900="Y", "Research And Development Programs Cluster:", VLOOKUP(D3900,'Cluster Info'!$A$2:$B$113,2,FALSE)), "Non Cluster:")</f>
        <v>Non Cluster:</v>
      </c>
      <c r="T3900" s="106">
        <f t="shared" si="300"/>
        <v>0</v>
      </c>
      <c r="U3900" s="106">
        <f t="shared" si="302"/>
        <v>0</v>
      </c>
      <c r="V3900" s="106">
        <f t="shared" si="303"/>
        <v>0</v>
      </c>
      <c r="W3900" s="119">
        <f t="shared" si="301"/>
        <v>0</v>
      </c>
      <c r="X3900" s="106">
        <f t="shared" si="304"/>
        <v>0</v>
      </c>
    </row>
    <row r="3901" spans="1:24" ht="14">
      <c r="A3901" s="198"/>
      <c r="D3901" s="1"/>
      <c r="E3901" s="1"/>
      <c r="F3901" s="187"/>
      <c r="G3901" s="187"/>
      <c r="H3901" s="80" t="str">
        <f>IF(ISERROR(IF(ISERROR(VLOOKUP((LEFT(D3901,2)),'Fed. Agency Identifier Table'!A$2:C$63,3,FALSE)),(VLOOKUP((LEFT(D3901,1)),'Fed. Agency Identifier Table'!A$2:C$63,3,FALSE)),(VLOOKUP((LEFT(D3901,2)),'Fed. Agency Identifier Table'!A$2:C$63,3,FALSE)))),"",(IF(ISERROR(VLOOKUP((LEFT(D3901,2)),'Fed. Agency Identifier Table'!A$2:C$63,3,FALSE)),(VLOOKUP((LEFT(D3901,1)),'Fed. Agency Identifier Table'!A$2:C$63,3,FALSE)),(VLOOKUP((LEFT(D3901,2)),'Fed. Agency Identifier Table'!A$2:C$63,3,FALSE)))))</f>
        <v/>
      </c>
      <c r="I3901" s="150" t="str">
        <f>IF(ISNUMBER(SEARCH("*.unk*",D3901)),"Other Federal Awards",IF(ISERROR(VLOOKUP(D3901,'CFDA Program Titles Table'!A$2:C$2607,3,FALSE)),"",VLOOKUP(D3901,'CFDA Program Titles Table'!A$2:C$2607,3,FALSE)))</f>
        <v/>
      </c>
      <c r="J3901" s="70"/>
      <c r="K3901" s="70"/>
      <c r="L3901" s="2"/>
      <c r="M3901" s="10"/>
      <c r="N3901" s="10"/>
      <c r="S3901" s="106" t="str">
        <f>IFERROR(IF(J3901="Y", "Research And Development Programs Cluster:", VLOOKUP(D3901,'Cluster Info'!$A$2:$B$113,2,FALSE)), "Non Cluster:")</f>
        <v>Non Cluster:</v>
      </c>
      <c r="T3901" s="106">
        <f t="shared" si="300"/>
        <v>0</v>
      </c>
      <c r="U3901" s="106">
        <f t="shared" si="302"/>
        <v>0</v>
      </c>
      <c r="V3901" s="106">
        <f t="shared" si="303"/>
        <v>0</v>
      </c>
      <c r="W3901" s="119">
        <f t="shared" si="301"/>
        <v>0</v>
      </c>
      <c r="X3901" s="106">
        <f t="shared" si="304"/>
        <v>0</v>
      </c>
    </row>
    <row r="3902" spans="1:24" ht="14">
      <c r="A3902" s="198"/>
      <c r="D3902" s="1"/>
      <c r="E3902" s="1"/>
      <c r="F3902" s="187"/>
      <c r="G3902" s="187"/>
      <c r="H3902" s="80" t="str">
        <f>IF(ISERROR(IF(ISERROR(VLOOKUP((LEFT(D3902,2)),'Fed. Agency Identifier Table'!A$2:C$63,3,FALSE)),(VLOOKUP((LEFT(D3902,1)),'Fed. Agency Identifier Table'!A$2:C$63,3,FALSE)),(VLOOKUP((LEFT(D3902,2)),'Fed. Agency Identifier Table'!A$2:C$63,3,FALSE)))),"",(IF(ISERROR(VLOOKUP((LEFT(D3902,2)),'Fed. Agency Identifier Table'!A$2:C$63,3,FALSE)),(VLOOKUP((LEFT(D3902,1)),'Fed. Agency Identifier Table'!A$2:C$63,3,FALSE)),(VLOOKUP((LEFT(D3902,2)),'Fed. Agency Identifier Table'!A$2:C$63,3,FALSE)))))</f>
        <v/>
      </c>
      <c r="I3902" s="150" t="str">
        <f>IF(ISNUMBER(SEARCH("*.unk*",D3902)),"Other Federal Awards",IF(ISERROR(VLOOKUP(D3902,'CFDA Program Titles Table'!A$2:C$2607,3,FALSE)),"",VLOOKUP(D3902,'CFDA Program Titles Table'!A$2:C$2607,3,FALSE)))</f>
        <v/>
      </c>
      <c r="J3902" s="70"/>
      <c r="K3902" s="70"/>
      <c r="L3902" s="2"/>
      <c r="M3902" s="10"/>
      <c r="N3902" s="10"/>
      <c r="S3902" s="106" t="str">
        <f>IFERROR(IF(J3902="Y", "Research And Development Programs Cluster:", VLOOKUP(D3902,'Cluster Info'!$A$2:$B$113,2,FALSE)), "Non Cluster:")</f>
        <v>Non Cluster:</v>
      </c>
      <c r="T3902" s="106">
        <f t="shared" si="300"/>
        <v>0</v>
      </c>
      <c r="U3902" s="106">
        <f t="shared" si="302"/>
        <v>0</v>
      </c>
      <c r="V3902" s="106">
        <f t="shared" si="303"/>
        <v>0</v>
      </c>
      <c r="W3902" s="119">
        <f t="shared" si="301"/>
        <v>0</v>
      </c>
      <c r="X3902" s="106">
        <f t="shared" si="304"/>
        <v>0</v>
      </c>
    </row>
    <row r="3903" spans="1:24" ht="14">
      <c r="A3903" s="198"/>
      <c r="D3903" s="1"/>
      <c r="E3903" s="1"/>
      <c r="F3903" s="187"/>
      <c r="G3903" s="187"/>
      <c r="H3903" s="80" t="str">
        <f>IF(ISERROR(IF(ISERROR(VLOOKUP((LEFT(D3903,2)),'Fed. Agency Identifier Table'!A$2:C$63,3,FALSE)),(VLOOKUP((LEFT(D3903,1)),'Fed. Agency Identifier Table'!A$2:C$63,3,FALSE)),(VLOOKUP((LEFT(D3903,2)),'Fed. Agency Identifier Table'!A$2:C$63,3,FALSE)))),"",(IF(ISERROR(VLOOKUP((LEFT(D3903,2)),'Fed. Agency Identifier Table'!A$2:C$63,3,FALSE)),(VLOOKUP((LEFT(D3903,1)),'Fed. Agency Identifier Table'!A$2:C$63,3,FALSE)),(VLOOKUP((LEFT(D3903,2)),'Fed. Agency Identifier Table'!A$2:C$63,3,FALSE)))))</f>
        <v/>
      </c>
      <c r="I3903" s="150" t="str">
        <f>IF(ISNUMBER(SEARCH("*.unk*",D3903)),"Other Federal Awards",IF(ISERROR(VLOOKUP(D3903,'CFDA Program Titles Table'!A$2:C$2607,3,FALSE)),"",VLOOKUP(D3903,'CFDA Program Titles Table'!A$2:C$2607,3,FALSE)))</f>
        <v/>
      </c>
      <c r="J3903" s="70"/>
      <c r="K3903" s="70"/>
      <c r="L3903" s="2"/>
      <c r="M3903" s="10"/>
      <c r="N3903" s="10"/>
      <c r="S3903" s="106" t="str">
        <f>IFERROR(IF(J3903="Y", "Research And Development Programs Cluster:", VLOOKUP(D3903,'Cluster Info'!$A$2:$B$113,2,FALSE)), "Non Cluster:")</f>
        <v>Non Cluster:</v>
      </c>
      <c r="T3903" s="106">
        <f t="shared" si="300"/>
        <v>0</v>
      </c>
      <c r="U3903" s="106">
        <f t="shared" si="302"/>
        <v>0</v>
      </c>
      <c r="V3903" s="106">
        <f t="shared" si="303"/>
        <v>0</v>
      </c>
      <c r="W3903" s="119">
        <f t="shared" si="301"/>
        <v>0</v>
      </c>
      <c r="X3903" s="106">
        <f t="shared" si="304"/>
        <v>0</v>
      </c>
    </row>
    <row r="3904" spans="1:24" ht="14">
      <c r="A3904" s="198"/>
      <c r="D3904" s="1"/>
      <c r="E3904" s="1"/>
      <c r="F3904" s="187"/>
      <c r="G3904" s="187"/>
      <c r="H3904" s="80" t="str">
        <f>IF(ISERROR(IF(ISERROR(VLOOKUP((LEFT(D3904,2)),'Fed. Agency Identifier Table'!A$2:C$63,3,FALSE)),(VLOOKUP((LEFT(D3904,1)),'Fed. Agency Identifier Table'!A$2:C$63,3,FALSE)),(VLOOKUP((LEFT(D3904,2)),'Fed. Agency Identifier Table'!A$2:C$63,3,FALSE)))),"",(IF(ISERROR(VLOOKUP((LEFT(D3904,2)),'Fed. Agency Identifier Table'!A$2:C$63,3,FALSE)),(VLOOKUP((LEFT(D3904,1)),'Fed. Agency Identifier Table'!A$2:C$63,3,FALSE)),(VLOOKUP((LEFT(D3904,2)),'Fed. Agency Identifier Table'!A$2:C$63,3,FALSE)))))</f>
        <v/>
      </c>
      <c r="I3904" s="150" t="str">
        <f>IF(ISNUMBER(SEARCH("*.unk*",D3904)),"Other Federal Awards",IF(ISERROR(VLOOKUP(D3904,'CFDA Program Titles Table'!A$2:C$2607,3,FALSE)),"",VLOOKUP(D3904,'CFDA Program Titles Table'!A$2:C$2607,3,FALSE)))</f>
        <v/>
      </c>
      <c r="J3904" s="70"/>
      <c r="K3904" s="70"/>
      <c r="L3904" s="2"/>
      <c r="M3904" s="10"/>
      <c r="N3904" s="10"/>
      <c r="S3904" s="106" t="str">
        <f>IFERROR(IF(J3904="Y", "Research And Development Programs Cluster:", VLOOKUP(D3904,'Cluster Info'!$A$2:$B$113,2,FALSE)), "Non Cluster:")</f>
        <v>Non Cluster:</v>
      </c>
      <c r="T3904" s="106">
        <f t="shared" si="300"/>
        <v>0</v>
      </c>
      <c r="U3904" s="106">
        <f t="shared" si="302"/>
        <v>0</v>
      </c>
      <c r="V3904" s="106">
        <f t="shared" si="303"/>
        <v>0</v>
      </c>
      <c r="W3904" s="119">
        <f t="shared" si="301"/>
        <v>0</v>
      </c>
      <c r="X3904" s="106">
        <f t="shared" si="304"/>
        <v>0</v>
      </c>
    </row>
    <row r="3905" spans="1:24" ht="14">
      <c r="A3905" s="198"/>
      <c r="D3905" s="1"/>
      <c r="E3905" s="1"/>
      <c r="F3905" s="187"/>
      <c r="G3905" s="187"/>
      <c r="H3905" s="80" t="str">
        <f>IF(ISERROR(IF(ISERROR(VLOOKUP((LEFT(D3905,2)),'Fed. Agency Identifier Table'!A$2:C$63,3,FALSE)),(VLOOKUP((LEFT(D3905,1)),'Fed. Agency Identifier Table'!A$2:C$63,3,FALSE)),(VLOOKUP((LEFT(D3905,2)),'Fed. Agency Identifier Table'!A$2:C$63,3,FALSE)))),"",(IF(ISERROR(VLOOKUP((LEFT(D3905,2)),'Fed. Agency Identifier Table'!A$2:C$63,3,FALSE)),(VLOOKUP((LEFT(D3905,1)),'Fed. Agency Identifier Table'!A$2:C$63,3,FALSE)),(VLOOKUP((LEFT(D3905,2)),'Fed. Agency Identifier Table'!A$2:C$63,3,FALSE)))))</f>
        <v/>
      </c>
      <c r="I3905" s="150" t="str">
        <f>IF(ISNUMBER(SEARCH("*.unk*",D3905)),"Other Federal Awards",IF(ISERROR(VLOOKUP(D3905,'CFDA Program Titles Table'!A$2:C$2607,3,FALSE)),"",VLOOKUP(D3905,'CFDA Program Titles Table'!A$2:C$2607,3,FALSE)))</f>
        <v/>
      </c>
      <c r="J3905" s="70"/>
      <c r="K3905" s="70"/>
      <c r="L3905" s="2"/>
      <c r="M3905" s="10"/>
      <c r="N3905" s="10"/>
      <c r="S3905" s="106" t="str">
        <f>IFERROR(IF(J3905="Y", "Research And Development Programs Cluster:", VLOOKUP(D3905,'Cluster Info'!$A$2:$B$113,2,FALSE)), "Non Cluster:")</f>
        <v>Non Cluster:</v>
      </c>
      <c r="T3905" s="106">
        <f t="shared" si="300"/>
        <v>0</v>
      </c>
      <c r="U3905" s="106">
        <f t="shared" si="302"/>
        <v>0</v>
      </c>
      <c r="V3905" s="106">
        <f t="shared" si="303"/>
        <v>0</v>
      </c>
      <c r="W3905" s="119">
        <f t="shared" si="301"/>
        <v>0</v>
      </c>
      <c r="X3905" s="106">
        <f t="shared" si="304"/>
        <v>0</v>
      </c>
    </row>
    <row r="3906" spans="1:24" ht="14">
      <c r="A3906" s="198"/>
      <c r="D3906" s="1"/>
      <c r="E3906" s="1"/>
      <c r="F3906" s="187"/>
      <c r="G3906" s="187"/>
      <c r="H3906" s="80" t="str">
        <f>IF(ISERROR(IF(ISERROR(VLOOKUP((LEFT(D3906,2)),'Fed. Agency Identifier Table'!A$2:C$63,3,FALSE)),(VLOOKUP((LEFT(D3906,1)),'Fed. Agency Identifier Table'!A$2:C$63,3,FALSE)),(VLOOKUP((LEFT(D3906,2)),'Fed. Agency Identifier Table'!A$2:C$63,3,FALSE)))),"",(IF(ISERROR(VLOOKUP((LEFT(D3906,2)),'Fed. Agency Identifier Table'!A$2:C$63,3,FALSE)),(VLOOKUP((LEFT(D3906,1)),'Fed. Agency Identifier Table'!A$2:C$63,3,FALSE)),(VLOOKUP((LEFT(D3906,2)),'Fed. Agency Identifier Table'!A$2:C$63,3,FALSE)))))</f>
        <v/>
      </c>
      <c r="I3906" s="150" t="str">
        <f>IF(ISNUMBER(SEARCH("*.unk*",D3906)),"Other Federal Awards",IF(ISERROR(VLOOKUP(D3906,'CFDA Program Titles Table'!A$2:C$2607,3,FALSE)),"",VLOOKUP(D3906,'CFDA Program Titles Table'!A$2:C$2607,3,FALSE)))</f>
        <v/>
      </c>
      <c r="J3906" s="70"/>
      <c r="K3906" s="70"/>
      <c r="L3906" s="2"/>
      <c r="M3906" s="10"/>
      <c r="N3906" s="10"/>
      <c r="S3906" s="106" t="str">
        <f>IFERROR(IF(J3906="Y", "Research And Development Programs Cluster:", VLOOKUP(D3906,'Cluster Info'!$A$2:$B$113,2,FALSE)), "Non Cluster:")</f>
        <v>Non Cluster:</v>
      </c>
      <c r="T3906" s="106">
        <f t="shared" ref="T3906:T3969" si="305">IF(E3906="Y","ARRA - "&amp;N3906, N3906)</f>
        <v>0</v>
      </c>
      <c r="U3906" s="106">
        <f t="shared" si="302"/>
        <v>0</v>
      </c>
      <c r="V3906" s="106">
        <f t="shared" si="303"/>
        <v>0</v>
      </c>
      <c r="W3906" s="119">
        <f t="shared" ref="W3906:W3969" si="306">IF(AND(J3906="Y",I3906="Other Federal Awards"),(LEFT(D3906,2)&amp;".RD"),D3906)</f>
        <v>0</v>
      </c>
      <c r="X3906" s="106">
        <f t="shared" si="304"/>
        <v>0</v>
      </c>
    </row>
    <row r="3907" spans="1:24" ht="14">
      <c r="A3907" s="198"/>
      <c r="D3907" s="1"/>
      <c r="E3907" s="1"/>
      <c r="F3907" s="187"/>
      <c r="G3907" s="187"/>
      <c r="H3907" s="80" t="str">
        <f>IF(ISERROR(IF(ISERROR(VLOOKUP((LEFT(D3907,2)),'Fed. Agency Identifier Table'!A$2:C$63,3,FALSE)),(VLOOKUP((LEFT(D3907,1)),'Fed. Agency Identifier Table'!A$2:C$63,3,FALSE)),(VLOOKUP((LEFT(D3907,2)),'Fed. Agency Identifier Table'!A$2:C$63,3,FALSE)))),"",(IF(ISERROR(VLOOKUP((LEFT(D3907,2)),'Fed. Agency Identifier Table'!A$2:C$63,3,FALSE)),(VLOOKUP((LEFT(D3907,1)),'Fed. Agency Identifier Table'!A$2:C$63,3,FALSE)),(VLOOKUP((LEFT(D3907,2)),'Fed. Agency Identifier Table'!A$2:C$63,3,FALSE)))))</f>
        <v/>
      </c>
      <c r="I3907" s="150" t="str">
        <f>IF(ISNUMBER(SEARCH("*.unk*",D3907)),"Other Federal Awards",IF(ISERROR(VLOOKUP(D3907,'CFDA Program Titles Table'!A$2:C$2607,3,FALSE)),"",VLOOKUP(D3907,'CFDA Program Titles Table'!A$2:C$2607,3,FALSE)))</f>
        <v/>
      </c>
      <c r="J3907" s="70"/>
      <c r="K3907" s="70"/>
      <c r="L3907" s="2"/>
      <c r="M3907" s="10"/>
      <c r="N3907" s="10"/>
      <c r="S3907" s="106" t="str">
        <f>IFERROR(IF(J3907="Y", "Research And Development Programs Cluster:", VLOOKUP(D3907,'Cluster Info'!$A$2:$B$113,2,FALSE)), "Non Cluster:")</f>
        <v>Non Cluster:</v>
      </c>
      <c r="T3907" s="106">
        <f t="shared" si="305"/>
        <v>0</v>
      </c>
      <c r="U3907" s="106">
        <f t="shared" ref="U3907:U3970" si="307">IF(F3907="Y","COVID-19 - "&amp;N3907, N3907)</f>
        <v>0</v>
      </c>
      <c r="V3907" s="106">
        <f t="shared" ref="V3907:V3970" si="308">IF(G3907="Y","ARP - "&amp;N3907, N3907)</f>
        <v>0</v>
      </c>
      <c r="W3907" s="119">
        <f t="shared" si="306"/>
        <v>0</v>
      </c>
      <c r="X3907" s="106">
        <f t="shared" ref="X3907:X3970" si="309">O3907-P3907</f>
        <v>0</v>
      </c>
    </row>
    <row r="3908" spans="1:24" ht="14">
      <c r="A3908" s="198"/>
      <c r="D3908" s="1"/>
      <c r="E3908" s="1"/>
      <c r="F3908" s="187"/>
      <c r="G3908" s="187"/>
      <c r="H3908" s="80" t="str">
        <f>IF(ISERROR(IF(ISERROR(VLOOKUP((LEFT(D3908,2)),'Fed. Agency Identifier Table'!A$2:C$63,3,FALSE)),(VLOOKUP((LEFT(D3908,1)),'Fed. Agency Identifier Table'!A$2:C$63,3,FALSE)),(VLOOKUP((LEFT(D3908,2)),'Fed. Agency Identifier Table'!A$2:C$63,3,FALSE)))),"",(IF(ISERROR(VLOOKUP((LEFT(D3908,2)),'Fed. Agency Identifier Table'!A$2:C$63,3,FALSE)),(VLOOKUP((LEFT(D3908,1)),'Fed. Agency Identifier Table'!A$2:C$63,3,FALSE)),(VLOOKUP((LEFT(D3908,2)),'Fed. Agency Identifier Table'!A$2:C$63,3,FALSE)))))</f>
        <v/>
      </c>
      <c r="I3908" s="150" t="str">
        <f>IF(ISNUMBER(SEARCH("*.unk*",D3908)),"Other Federal Awards",IF(ISERROR(VLOOKUP(D3908,'CFDA Program Titles Table'!A$2:C$2607,3,FALSE)),"",VLOOKUP(D3908,'CFDA Program Titles Table'!A$2:C$2607,3,FALSE)))</f>
        <v/>
      </c>
      <c r="J3908" s="70"/>
      <c r="K3908" s="70"/>
      <c r="L3908" s="2"/>
      <c r="M3908" s="10"/>
      <c r="N3908" s="10"/>
      <c r="S3908" s="106" t="str">
        <f>IFERROR(IF(J3908="Y", "Research And Development Programs Cluster:", VLOOKUP(D3908,'Cluster Info'!$A$2:$B$113,2,FALSE)), "Non Cluster:")</f>
        <v>Non Cluster:</v>
      </c>
      <c r="T3908" s="106">
        <f t="shared" si="305"/>
        <v>0</v>
      </c>
      <c r="U3908" s="106">
        <f t="shared" si="307"/>
        <v>0</v>
      </c>
      <c r="V3908" s="106">
        <f t="shared" si="308"/>
        <v>0</v>
      </c>
      <c r="W3908" s="119">
        <f t="shared" si="306"/>
        <v>0</v>
      </c>
      <c r="X3908" s="106">
        <f t="shared" si="309"/>
        <v>0</v>
      </c>
    </row>
    <row r="3909" spans="1:24" ht="14">
      <c r="A3909" s="198"/>
      <c r="D3909" s="1"/>
      <c r="E3909" s="1"/>
      <c r="F3909" s="187"/>
      <c r="G3909" s="187"/>
      <c r="H3909" s="80" t="str">
        <f>IF(ISERROR(IF(ISERROR(VLOOKUP((LEFT(D3909,2)),'Fed. Agency Identifier Table'!A$2:C$63,3,FALSE)),(VLOOKUP((LEFT(D3909,1)),'Fed. Agency Identifier Table'!A$2:C$63,3,FALSE)),(VLOOKUP((LEFT(D3909,2)),'Fed. Agency Identifier Table'!A$2:C$63,3,FALSE)))),"",(IF(ISERROR(VLOOKUP((LEFT(D3909,2)),'Fed. Agency Identifier Table'!A$2:C$63,3,FALSE)),(VLOOKUP((LEFT(D3909,1)),'Fed. Agency Identifier Table'!A$2:C$63,3,FALSE)),(VLOOKUP((LEFT(D3909,2)),'Fed. Agency Identifier Table'!A$2:C$63,3,FALSE)))))</f>
        <v/>
      </c>
      <c r="I3909" s="150" t="str">
        <f>IF(ISNUMBER(SEARCH("*.unk*",D3909)),"Other Federal Awards",IF(ISERROR(VLOOKUP(D3909,'CFDA Program Titles Table'!A$2:C$2607,3,FALSE)),"",VLOOKUP(D3909,'CFDA Program Titles Table'!A$2:C$2607,3,FALSE)))</f>
        <v/>
      </c>
      <c r="J3909" s="70"/>
      <c r="K3909" s="70"/>
      <c r="L3909" s="2"/>
      <c r="M3909" s="10"/>
      <c r="N3909" s="10"/>
      <c r="S3909" s="106" t="str">
        <f>IFERROR(IF(J3909="Y", "Research And Development Programs Cluster:", VLOOKUP(D3909,'Cluster Info'!$A$2:$B$113,2,FALSE)), "Non Cluster:")</f>
        <v>Non Cluster:</v>
      </c>
      <c r="T3909" s="106">
        <f t="shared" si="305"/>
        <v>0</v>
      </c>
      <c r="U3909" s="106">
        <f t="shared" si="307"/>
        <v>0</v>
      </c>
      <c r="V3909" s="106">
        <f t="shared" si="308"/>
        <v>0</v>
      </c>
      <c r="W3909" s="119">
        <f t="shared" si="306"/>
        <v>0</v>
      </c>
      <c r="X3909" s="106">
        <f t="shared" si="309"/>
        <v>0</v>
      </c>
    </row>
    <row r="3910" spans="1:24" ht="14">
      <c r="A3910" s="198"/>
      <c r="D3910" s="1"/>
      <c r="E3910" s="1"/>
      <c r="F3910" s="187"/>
      <c r="G3910" s="187"/>
      <c r="H3910" s="80" t="str">
        <f>IF(ISERROR(IF(ISERROR(VLOOKUP((LEFT(D3910,2)),'Fed. Agency Identifier Table'!A$2:C$63,3,FALSE)),(VLOOKUP((LEFT(D3910,1)),'Fed. Agency Identifier Table'!A$2:C$63,3,FALSE)),(VLOOKUP((LEFT(D3910,2)),'Fed. Agency Identifier Table'!A$2:C$63,3,FALSE)))),"",(IF(ISERROR(VLOOKUP((LEFT(D3910,2)),'Fed. Agency Identifier Table'!A$2:C$63,3,FALSE)),(VLOOKUP((LEFT(D3910,1)),'Fed. Agency Identifier Table'!A$2:C$63,3,FALSE)),(VLOOKUP((LEFT(D3910,2)),'Fed. Agency Identifier Table'!A$2:C$63,3,FALSE)))))</f>
        <v/>
      </c>
      <c r="I3910" s="150" t="str">
        <f>IF(ISNUMBER(SEARCH("*.unk*",D3910)),"Other Federal Awards",IF(ISERROR(VLOOKUP(D3910,'CFDA Program Titles Table'!A$2:C$2607,3,FALSE)),"",VLOOKUP(D3910,'CFDA Program Titles Table'!A$2:C$2607,3,FALSE)))</f>
        <v/>
      </c>
      <c r="J3910" s="70"/>
      <c r="K3910" s="70"/>
      <c r="L3910" s="2"/>
      <c r="M3910" s="10"/>
      <c r="N3910" s="10"/>
      <c r="S3910" s="106" t="str">
        <f>IFERROR(IF(J3910="Y", "Research And Development Programs Cluster:", VLOOKUP(D3910,'Cluster Info'!$A$2:$B$113,2,FALSE)), "Non Cluster:")</f>
        <v>Non Cluster:</v>
      </c>
      <c r="T3910" s="106">
        <f t="shared" si="305"/>
        <v>0</v>
      </c>
      <c r="U3910" s="106">
        <f t="shared" si="307"/>
        <v>0</v>
      </c>
      <c r="V3910" s="106">
        <f t="shared" si="308"/>
        <v>0</v>
      </c>
      <c r="W3910" s="119">
        <f t="shared" si="306"/>
        <v>0</v>
      </c>
      <c r="X3910" s="106">
        <f t="shared" si="309"/>
        <v>0</v>
      </c>
    </row>
    <row r="3911" spans="1:24" ht="14">
      <c r="A3911" s="198"/>
      <c r="D3911" s="1"/>
      <c r="E3911" s="1"/>
      <c r="F3911" s="187"/>
      <c r="G3911" s="187"/>
      <c r="H3911" s="80" t="str">
        <f>IF(ISERROR(IF(ISERROR(VLOOKUP((LEFT(D3911,2)),'Fed. Agency Identifier Table'!A$2:C$63,3,FALSE)),(VLOOKUP((LEFT(D3911,1)),'Fed. Agency Identifier Table'!A$2:C$63,3,FALSE)),(VLOOKUP((LEFT(D3911,2)),'Fed. Agency Identifier Table'!A$2:C$63,3,FALSE)))),"",(IF(ISERROR(VLOOKUP((LEFT(D3911,2)),'Fed. Agency Identifier Table'!A$2:C$63,3,FALSE)),(VLOOKUP((LEFT(D3911,1)),'Fed. Agency Identifier Table'!A$2:C$63,3,FALSE)),(VLOOKUP((LEFT(D3911,2)),'Fed. Agency Identifier Table'!A$2:C$63,3,FALSE)))))</f>
        <v/>
      </c>
      <c r="I3911" s="150" t="str">
        <f>IF(ISNUMBER(SEARCH("*.unk*",D3911)),"Other Federal Awards",IF(ISERROR(VLOOKUP(D3911,'CFDA Program Titles Table'!A$2:C$2607,3,FALSE)),"",VLOOKUP(D3911,'CFDA Program Titles Table'!A$2:C$2607,3,FALSE)))</f>
        <v/>
      </c>
      <c r="J3911" s="70"/>
      <c r="K3911" s="70"/>
      <c r="L3911" s="2"/>
      <c r="M3911" s="10"/>
      <c r="N3911" s="10"/>
      <c r="S3911" s="106" t="str">
        <f>IFERROR(IF(J3911="Y", "Research And Development Programs Cluster:", VLOOKUP(D3911,'Cluster Info'!$A$2:$B$113,2,FALSE)), "Non Cluster:")</f>
        <v>Non Cluster:</v>
      </c>
      <c r="T3911" s="106">
        <f t="shared" si="305"/>
        <v>0</v>
      </c>
      <c r="U3911" s="106">
        <f t="shared" si="307"/>
        <v>0</v>
      </c>
      <c r="V3911" s="106">
        <f t="shared" si="308"/>
        <v>0</v>
      </c>
      <c r="W3911" s="119">
        <f t="shared" si="306"/>
        <v>0</v>
      </c>
      <c r="X3911" s="106">
        <f t="shared" si="309"/>
        <v>0</v>
      </c>
    </row>
    <row r="3912" spans="1:24" ht="14">
      <c r="A3912" s="198"/>
      <c r="D3912" s="1"/>
      <c r="E3912" s="1"/>
      <c r="F3912" s="187"/>
      <c r="G3912" s="187"/>
      <c r="H3912" s="80" t="str">
        <f>IF(ISERROR(IF(ISERROR(VLOOKUP((LEFT(D3912,2)),'Fed. Agency Identifier Table'!A$2:C$63,3,FALSE)),(VLOOKUP((LEFT(D3912,1)),'Fed. Agency Identifier Table'!A$2:C$63,3,FALSE)),(VLOOKUP((LEFT(D3912,2)),'Fed. Agency Identifier Table'!A$2:C$63,3,FALSE)))),"",(IF(ISERROR(VLOOKUP((LEFT(D3912,2)),'Fed. Agency Identifier Table'!A$2:C$63,3,FALSE)),(VLOOKUP((LEFT(D3912,1)),'Fed. Agency Identifier Table'!A$2:C$63,3,FALSE)),(VLOOKUP((LEFT(D3912,2)),'Fed. Agency Identifier Table'!A$2:C$63,3,FALSE)))))</f>
        <v/>
      </c>
      <c r="I3912" s="150" t="str">
        <f>IF(ISNUMBER(SEARCH("*.unk*",D3912)),"Other Federal Awards",IF(ISERROR(VLOOKUP(D3912,'CFDA Program Titles Table'!A$2:C$2607,3,FALSE)),"",VLOOKUP(D3912,'CFDA Program Titles Table'!A$2:C$2607,3,FALSE)))</f>
        <v/>
      </c>
      <c r="J3912" s="70"/>
      <c r="K3912" s="70"/>
      <c r="L3912" s="2"/>
      <c r="M3912" s="10"/>
      <c r="N3912" s="10"/>
      <c r="S3912" s="106" t="str">
        <f>IFERROR(IF(J3912="Y", "Research And Development Programs Cluster:", VLOOKUP(D3912,'Cluster Info'!$A$2:$B$113,2,FALSE)), "Non Cluster:")</f>
        <v>Non Cluster:</v>
      </c>
      <c r="T3912" s="106">
        <f t="shared" si="305"/>
        <v>0</v>
      </c>
      <c r="U3912" s="106">
        <f t="shared" si="307"/>
        <v>0</v>
      </c>
      <c r="V3912" s="106">
        <f t="shared" si="308"/>
        <v>0</v>
      </c>
      <c r="W3912" s="119">
        <f t="shared" si="306"/>
        <v>0</v>
      </c>
      <c r="X3912" s="106">
        <f t="shared" si="309"/>
        <v>0</v>
      </c>
    </row>
    <row r="3913" spans="1:24" ht="14">
      <c r="A3913" s="198"/>
      <c r="D3913" s="1"/>
      <c r="E3913" s="1"/>
      <c r="F3913" s="187"/>
      <c r="G3913" s="187"/>
      <c r="H3913" s="80" t="str">
        <f>IF(ISERROR(IF(ISERROR(VLOOKUP((LEFT(D3913,2)),'Fed. Agency Identifier Table'!A$2:C$63,3,FALSE)),(VLOOKUP((LEFT(D3913,1)),'Fed. Agency Identifier Table'!A$2:C$63,3,FALSE)),(VLOOKUP((LEFT(D3913,2)),'Fed. Agency Identifier Table'!A$2:C$63,3,FALSE)))),"",(IF(ISERROR(VLOOKUP((LEFT(D3913,2)),'Fed. Agency Identifier Table'!A$2:C$63,3,FALSE)),(VLOOKUP((LEFT(D3913,1)),'Fed. Agency Identifier Table'!A$2:C$63,3,FALSE)),(VLOOKUP((LEFT(D3913,2)),'Fed. Agency Identifier Table'!A$2:C$63,3,FALSE)))))</f>
        <v/>
      </c>
      <c r="I3913" s="150" t="str">
        <f>IF(ISNUMBER(SEARCH("*.unk*",D3913)),"Other Federal Awards",IF(ISERROR(VLOOKUP(D3913,'CFDA Program Titles Table'!A$2:C$2607,3,FALSE)),"",VLOOKUP(D3913,'CFDA Program Titles Table'!A$2:C$2607,3,FALSE)))</f>
        <v/>
      </c>
      <c r="J3913" s="70"/>
      <c r="K3913" s="70"/>
      <c r="L3913" s="2"/>
      <c r="M3913" s="10"/>
      <c r="N3913" s="10"/>
      <c r="S3913" s="106" t="str">
        <f>IFERROR(IF(J3913="Y", "Research And Development Programs Cluster:", VLOOKUP(D3913,'Cluster Info'!$A$2:$B$113,2,FALSE)), "Non Cluster:")</f>
        <v>Non Cluster:</v>
      </c>
      <c r="T3913" s="106">
        <f t="shared" si="305"/>
        <v>0</v>
      </c>
      <c r="U3913" s="106">
        <f t="shared" si="307"/>
        <v>0</v>
      </c>
      <c r="V3913" s="106">
        <f t="shared" si="308"/>
        <v>0</v>
      </c>
      <c r="W3913" s="119">
        <f t="shared" si="306"/>
        <v>0</v>
      </c>
      <c r="X3913" s="106">
        <f t="shared" si="309"/>
        <v>0</v>
      </c>
    </row>
    <row r="3914" spans="1:24" ht="14">
      <c r="A3914" s="198"/>
      <c r="D3914" s="1"/>
      <c r="E3914" s="1"/>
      <c r="F3914" s="187"/>
      <c r="G3914" s="187"/>
      <c r="H3914" s="80" t="str">
        <f>IF(ISERROR(IF(ISERROR(VLOOKUP((LEFT(D3914,2)),'Fed. Agency Identifier Table'!A$2:C$63,3,FALSE)),(VLOOKUP((LEFT(D3914,1)),'Fed. Agency Identifier Table'!A$2:C$63,3,FALSE)),(VLOOKUP((LEFT(D3914,2)),'Fed. Agency Identifier Table'!A$2:C$63,3,FALSE)))),"",(IF(ISERROR(VLOOKUP((LEFT(D3914,2)),'Fed. Agency Identifier Table'!A$2:C$63,3,FALSE)),(VLOOKUP((LEFT(D3914,1)),'Fed. Agency Identifier Table'!A$2:C$63,3,FALSE)),(VLOOKUP((LEFT(D3914,2)),'Fed. Agency Identifier Table'!A$2:C$63,3,FALSE)))))</f>
        <v/>
      </c>
      <c r="I3914" s="150" t="str">
        <f>IF(ISNUMBER(SEARCH("*.unk*",D3914)),"Other Federal Awards",IF(ISERROR(VLOOKUP(D3914,'CFDA Program Titles Table'!A$2:C$2607,3,FALSE)),"",VLOOKUP(D3914,'CFDA Program Titles Table'!A$2:C$2607,3,FALSE)))</f>
        <v/>
      </c>
      <c r="J3914" s="70"/>
      <c r="K3914" s="70"/>
      <c r="L3914" s="2"/>
      <c r="M3914" s="10"/>
      <c r="N3914" s="10"/>
      <c r="S3914" s="106" t="str">
        <f>IFERROR(IF(J3914="Y", "Research And Development Programs Cluster:", VLOOKUP(D3914,'Cluster Info'!$A$2:$B$113,2,FALSE)), "Non Cluster:")</f>
        <v>Non Cluster:</v>
      </c>
      <c r="T3914" s="106">
        <f t="shared" si="305"/>
        <v>0</v>
      </c>
      <c r="U3914" s="106">
        <f t="shared" si="307"/>
        <v>0</v>
      </c>
      <c r="V3914" s="106">
        <f t="shared" si="308"/>
        <v>0</v>
      </c>
      <c r="W3914" s="119">
        <f t="shared" si="306"/>
        <v>0</v>
      </c>
      <c r="X3914" s="106">
        <f t="shared" si="309"/>
        <v>0</v>
      </c>
    </row>
    <row r="3915" spans="1:24" ht="14">
      <c r="A3915" s="198"/>
      <c r="D3915" s="1"/>
      <c r="E3915" s="1"/>
      <c r="F3915" s="187"/>
      <c r="G3915" s="187"/>
      <c r="H3915" s="80" t="str">
        <f>IF(ISERROR(IF(ISERROR(VLOOKUP((LEFT(D3915,2)),'Fed. Agency Identifier Table'!A$2:C$63,3,FALSE)),(VLOOKUP((LEFT(D3915,1)),'Fed. Agency Identifier Table'!A$2:C$63,3,FALSE)),(VLOOKUP((LEFT(D3915,2)),'Fed. Agency Identifier Table'!A$2:C$63,3,FALSE)))),"",(IF(ISERROR(VLOOKUP((LEFT(D3915,2)),'Fed. Agency Identifier Table'!A$2:C$63,3,FALSE)),(VLOOKUP((LEFT(D3915,1)),'Fed. Agency Identifier Table'!A$2:C$63,3,FALSE)),(VLOOKUP((LEFT(D3915,2)),'Fed. Agency Identifier Table'!A$2:C$63,3,FALSE)))))</f>
        <v/>
      </c>
      <c r="I3915" s="150" t="str">
        <f>IF(ISNUMBER(SEARCH("*.unk*",D3915)),"Other Federal Awards",IF(ISERROR(VLOOKUP(D3915,'CFDA Program Titles Table'!A$2:C$2607,3,FALSE)),"",VLOOKUP(D3915,'CFDA Program Titles Table'!A$2:C$2607,3,FALSE)))</f>
        <v/>
      </c>
      <c r="J3915" s="70"/>
      <c r="K3915" s="70"/>
      <c r="L3915" s="2"/>
      <c r="M3915" s="10"/>
      <c r="N3915" s="10"/>
      <c r="S3915" s="106" t="str">
        <f>IFERROR(IF(J3915="Y", "Research And Development Programs Cluster:", VLOOKUP(D3915,'Cluster Info'!$A$2:$B$113,2,FALSE)), "Non Cluster:")</f>
        <v>Non Cluster:</v>
      </c>
      <c r="T3915" s="106">
        <f t="shared" si="305"/>
        <v>0</v>
      </c>
      <c r="U3915" s="106">
        <f t="shared" si="307"/>
        <v>0</v>
      </c>
      <c r="V3915" s="106">
        <f t="shared" si="308"/>
        <v>0</v>
      </c>
      <c r="W3915" s="119">
        <f t="shared" si="306"/>
        <v>0</v>
      </c>
      <c r="X3915" s="106">
        <f t="shared" si="309"/>
        <v>0</v>
      </c>
    </row>
    <row r="3916" spans="1:24" ht="14">
      <c r="A3916" s="198"/>
      <c r="D3916" s="1"/>
      <c r="E3916" s="1"/>
      <c r="F3916" s="187"/>
      <c r="G3916" s="187"/>
      <c r="H3916" s="80" t="str">
        <f>IF(ISERROR(IF(ISERROR(VLOOKUP((LEFT(D3916,2)),'Fed. Agency Identifier Table'!A$2:C$63,3,FALSE)),(VLOOKUP((LEFT(D3916,1)),'Fed. Agency Identifier Table'!A$2:C$63,3,FALSE)),(VLOOKUP((LEFT(D3916,2)),'Fed. Agency Identifier Table'!A$2:C$63,3,FALSE)))),"",(IF(ISERROR(VLOOKUP((LEFT(D3916,2)),'Fed. Agency Identifier Table'!A$2:C$63,3,FALSE)),(VLOOKUP((LEFT(D3916,1)),'Fed. Agency Identifier Table'!A$2:C$63,3,FALSE)),(VLOOKUP((LEFT(D3916,2)),'Fed. Agency Identifier Table'!A$2:C$63,3,FALSE)))))</f>
        <v/>
      </c>
      <c r="I3916" s="150" t="str">
        <f>IF(ISNUMBER(SEARCH("*.unk*",D3916)),"Other Federal Awards",IF(ISERROR(VLOOKUP(D3916,'CFDA Program Titles Table'!A$2:C$2607,3,FALSE)),"",VLOOKUP(D3916,'CFDA Program Titles Table'!A$2:C$2607,3,FALSE)))</f>
        <v/>
      </c>
      <c r="J3916" s="70"/>
      <c r="K3916" s="70"/>
      <c r="L3916" s="2"/>
      <c r="M3916" s="10"/>
      <c r="N3916" s="10"/>
      <c r="S3916" s="106" t="str">
        <f>IFERROR(IF(J3916="Y", "Research And Development Programs Cluster:", VLOOKUP(D3916,'Cluster Info'!$A$2:$B$113,2,FALSE)), "Non Cluster:")</f>
        <v>Non Cluster:</v>
      </c>
      <c r="T3916" s="106">
        <f t="shared" si="305"/>
        <v>0</v>
      </c>
      <c r="U3916" s="106">
        <f t="shared" si="307"/>
        <v>0</v>
      </c>
      <c r="V3916" s="106">
        <f t="shared" si="308"/>
        <v>0</v>
      </c>
      <c r="W3916" s="119">
        <f t="shared" si="306"/>
        <v>0</v>
      </c>
      <c r="X3916" s="106">
        <f t="shared" si="309"/>
        <v>0</v>
      </c>
    </row>
    <row r="3917" spans="1:24" ht="14">
      <c r="A3917" s="198"/>
      <c r="D3917" s="1"/>
      <c r="E3917" s="1"/>
      <c r="F3917" s="187"/>
      <c r="G3917" s="187"/>
      <c r="H3917" s="80" t="str">
        <f>IF(ISERROR(IF(ISERROR(VLOOKUP((LEFT(D3917,2)),'Fed. Agency Identifier Table'!A$2:C$63,3,FALSE)),(VLOOKUP((LEFT(D3917,1)),'Fed. Agency Identifier Table'!A$2:C$63,3,FALSE)),(VLOOKUP((LEFT(D3917,2)),'Fed. Agency Identifier Table'!A$2:C$63,3,FALSE)))),"",(IF(ISERROR(VLOOKUP((LEFT(D3917,2)),'Fed. Agency Identifier Table'!A$2:C$63,3,FALSE)),(VLOOKUP((LEFT(D3917,1)),'Fed. Agency Identifier Table'!A$2:C$63,3,FALSE)),(VLOOKUP((LEFT(D3917,2)),'Fed. Agency Identifier Table'!A$2:C$63,3,FALSE)))))</f>
        <v/>
      </c>
      <c r="I3917" s="150" t="str">
        <f>IF(ISNUMBER(SEARCH("*.unk*",D3917)),"Other Federal Awards",IF(ISERROR(VLOOKUP(D3917,'CFDA Program Titles Table'!A$2:C$2607,3,FALSE)),"",VLOOKUP(D3917,'CFDA Program Titles Table'!A$2:C$2607,3,FALSE)))</f>
        <v/>
      </c>
      <c r="J3917" s="70"/>
      <c r="K3917" s="70"/>
      <c r="L3917" s="2"/>
      <c r="M3917" s="10"/>
      <c r="N3917" s="10"/>
      <c r="S3917" s="106" t="str">
        <f>IFERROR(IF(J3917="Y", "Research And Development Programs Cluster:", VLOOKUP(D3917,'Cluster Info'!$A$2:$B$113,2,FALSE)), "Non Cluster:")</f>
        <v>Non Cluster:</v>
      </c>
      <c r="T3917" s="106">
        <f t="shared" si="305"/>
        <v>0</v>
      </c>
      <c r="U3917" s="106">
        <f t="shared" si="307"/>
        <v>0</v>
      </c>
      <c r="V3917" s="106">
        <f t="shared" si="308"/>
        <v>0</v>
      </c>
      <c r="W3917" s="119">
        <f t="shared" si="306"/>
        <v>0</v>
      </c>
      <c r="X3917" s="106">
        <f t="shared" si="309"/>
        <v>0</v>
      </c>
    </row>
    <row r="3918" spans="1:24" ht="14">
      <c r="A3918" s="198"/>
      <c r="D3918" s="1"/>
      <c r="E3918" s="1"/>
      <c r="F3918" s="187"/>
      <c r="G3918" s="187"/>
      <c r="H3918" s="80" t="str">
        <f>IF(ISERROR(IF(ISERROR(VLOOKUP((LEFT(D3918,2)),'Fed. Agency Identifier Table'!A$2:C$63,3,FALSE)),(VLOOKUP((LEFT(D3918,1)),'Fed. Agency Identifier Table'!A$2:C$63,3,FALSE)),(VLOOKUP((LEFT(D3918,2)),'Fed. Agency Identifier Table'!A$2:C$63,3,FALSE)))),"",(IF(ISERROR(VLOOKUP((LEFT(D3918,2)),'Fed. Agency Identifier Table'!A$2:C$63,3,FALSE)),(VLOOKUP((LEFT(D3918,1)),'Fed. Agency Identifier Table'!A$2:C$63,3,FALSE)),(VLOOKUP((LEFT(D3918,2)),'Fed. Agency Identifier Table'!A$2:C$63,3,FALSE)))))</f>
        <v/>
      </c>
      <c r="I3918" s="150" t="str">
        <f>IF(ISNUMBER(SEARCH("*.unk*",D3918)),"Other Federal Awards",IF(ISERROR(VLOOKUP(D3918,'CFDA Program Titles Table'!A$2:C$2607,3,FALSE)),"",VLOOKUP(D3918,'CFDA Program Titles Table'!A$2:C$2607,3,FALSE)))</f>
        <v/>
      </c>
      <c r="J3918" s="70"/>
      <c r="K3918" s="70"/>
      <c r="L3918" s="2"/>
      <c r="M3918" s="10"/>
      <c r="N3918" s="10"/>
      <c r="S3918" s="106" t="str">
        <f>IFERROR(IF(J3918="Y", "Research And Development Programs Cluster:", VLOOKUP(D3918,'Cluster Info'!$A$2:$B$113,2,FALSE)), "Non Cluster:")</f>
        <v>Non Cluster:</v>
      </c>
      <c r="T3918" s="106">
        <f t="shared" si="305"/>
        <v>0</v>
      </c>
      <c r="U3918" s="106">
        <f t="shared" si="307"/>
        <v>0</v>
      </c>
      <c r="V3918" s="106">
        <f t="shared" si="308"/>
        <v>0</v>
      </c>
      <c r="W3918" s="119">
        <f t="shared" si="306"/>
        <v>0</v>
      </c>
      <c r="X3918" s="106">
        <f t="shared" si="309"/>
        <v>0</v>
      </c>
    </row>
    <row r="3919" spans="1:24" ht="14">
      <c r="A3919" s="198"/>
      <c r="D3919" s="1"/>
      <c r="E3919" s="1"/>
      <c r="F3919" s="187"/>
      <c r="G3919" s="187"/>
      <c r="H3919" s="80" t="str">
        <f>IF(ISERROR(IF(ISERROR(VLOOKUP((LEFT(D3919,2)),'Fed. Agency Identifier Table'!A$2:C$63,3,FALSE)),(VLOOKUP((LEFT(D3919,1)),'Fed. Agency Identifier Table'!A$2:C$63,3,FALSE)),(VLOOKUP((LEFT(D3919,2)),'Fed. Agency Identifier Table'!A$2:C$63,3,FALSE)))),"",(IF(ISERROR(VLOOKUP((LEFT(D3919,2)),'Fed. Agency Identifier Table'!A$2:C$63,3,FALSE)),(VLOOKUP((LEFT(D3919,1)),'Fed. Agency Identifier Table'!A$2:C$63,3,FALSE)),(VLOOKUP((LEFT(D3919,2)),'Fed. Agency Identifier Table'!A$2:C$63,3,FALSE)))))</f>
        <v/>
      </c>
      <c r="I3919" s="150" t="str">
        <f>IF(ISNUMBER(SEARCH("*.unk*",D3919)),"Other Federal Awards",IF(ISERROR(VLOOKUP(D3919,'CFDA Program Titles Table'!A$2:C$2607,3,FALSE)),"",VLOOKUP(D3919,'CFDA Program Titles Table'!A$2:C$2607,3,FALSE)))</f>
        <v/>
      </c>
      <c r="J3919" s="70"/>
      <c r="K3919" s="70"/>
      <c r="L3919" s="2"/>
      <c r="M3919" s="10"/>
      <c r="N3919" s="10"/>
      <c r="S3919" s="106" t="str">
        <f>IFERROR(IF(J3919="Y", "Research And Development Programs Cluster:", VLOOKUP(D3919,'Cluster Info'!$A$2:$B$113,2,FALSE)), "Non Cluster:")</f>
        <v>Non Cluster:</v>
      </c>
      <c r="T3919" s="106">
        <f t="shared" si="305"/>
        <v>0</v>
      </c>
      <c r="U3919" s="106">
        <f t="shared" si="307"/>
        <v>0</v>
      </c>
      <c r="V3919" s="106">
        <f t="shared" si="308"/>
        <v>0</v>
      </c>
      <c r="W3919" s="119">
        <f t="shared" si="306"/>
        <v>0</v>
      </c>
      <c r="X3919" s="106">
        <f t="shared" si="309"/>
        <v>0</v>
      </c>
    </row>
    <row r="3920" spans="1:24" ht="14">
      <c r="A3920" s="198"/>
      <c r="D3920" s="1"/>
      <c r="E3920" s="1"/>
      <c r="F3920" s="187"/>
      <c r="G3920" s="187"/>
      <c r="H3920" s="80" t="str">
        <f>IF(ISERROR(IF(ISERROR(VLOOKUP((LEFT(D3920,2)),'Fed. Agency Identifier Table'!A$2:C$63,3,FALSE)),(VLOOKUP((LEFT(D3920,1)),'Fed. Agency Identifier Table'!A$2:C$63,3,FALSE)),(VLOOKUP((LEFT(D3920,2)),'Fed. Agency Identifier Table'!A$2:C$63,3,FALSE)))),"",(IF(ISERROR(VLOOKUP((LEFT(D3920,2)),'Fed. Agency Identifier Table'!A$2:C$63,3,FALSE)),(VLOOKUP((LEFT(D3920,1)),'Fed. Agency Identifier Table'!A$2:C$63,3,FALSE)),(VLOOKUP((LEFT(D3920,2)),'Fed. Agency Identifier Table'!A$2:C$63,3,FALSE)))))</f>
        <v/>
      </c>
      <c r="I3920" s="150" t="str">
        <f>IF(ISNUMBER(SEARCH("*.unk*",D3920)),"Other Federal Awards",IF(ISERROR(VLOOKUP(D3920,'CFDA Program Titles Table'!A$2:C$2607,3,FALSE)),"",VLOOKUP(D3920,'CFDA Program Titles Table'!A$2:C$2607,3,FALSE)))</f>
        <v/>
      </c>
      <c r="J3920" s="70"/>
      <c r="K3920" s="70"/>
      <c r="L3920" s="2"/>
      <c r="M3920" s="10"/>
      <c r="N3920" s="10"/>
      <c r="S3920" s="106" t="str">
        <f>IFERROR(IF(J3920="Y", "Research And Development Programs Cluster:", VLOOKUP(D3920,'Cluster Info'!$A$2:$B$113,2,FALSE)), "Non Cluster:")</f>
        <v>Non Cluster:</v>
      </c>
      <c r="T3920" s="106">
        <f t="shared" si="305"/>
        <v>0</v>
      </c>
      <c r="U3920" s="106">
        <f t="shared" si="307"/>
        <v>0</v>
      </c>
      <c r="V3920" s="106">
        <f t="shared" si="308"/>
        <v>0</v>
      </c>
      <c r="W3920" s="119">
        <f t="shared" si="306"/>
        <v>0</v>
      </c>
      <c r="X3920" s="106">
        <f t="shared" si="309"/>
        <v>0</v>
      </c>
    </row>
    <row r="3921" spans="1:24" ht="14">
      <c r="A3921" s="198"/>
      <c r="D3921" s="1"/>
      <c r="E3921" s="1"/>
      <c r="F3921" s="187"/>
      <c r="G3921" s="187"/>
      <c r="H3921" s="80" t="str">
        <f>IF(ISERROR(IF(ISERROR(VLOOKUP((LEFT(D3921,2)),'Fed. Agency Identifier Table'!A$2:C$63,3,FALSE)),(VLOOKUP((LEFT(D3921,1)),'Fed. Agency Identifier Table'!A$2:C$63,3,FALSE)),(VLOOKUP((LEFT(D3921,2)),'Fed. Agency Identifier Table'!A$2:C$63,3,FALSE)))),"",(IF(ISERROR(VLOOKUP((LEFT(D3921,2)),'Fed. Agency Identifier Table'!A$2:C$63,3,FALSE)),(VLOOKUP((LEFT(D3921,1)),'Fed. Agency Identifier Table'!A$2:C$63,3,FALSE)),(VLOOKUP((LEFT(D3921,2)),'Fed. Agency Identifier Table'!A$2:C$63,3,FALSE)))))</f>
        <v/>
      </c>
      <c r="I3921" s="150" t="str">
        <f>IF(ISNUMBER(SEARCH("*.unk*",D3921)),"Other Federal Awards",IF(ISERROR(VLOOKUP(D3921,'CFDA Program Titles Table'!A$2:C$2607,3,FALSE)),"",VLOOKUP(D3921,'CFDA Program Titles Table'!A$2:C$2607,3,FALSE)))</f>
        <v/>
      </c>
      <c r="J3921" s="70"/>
      <c r="K3921" s="70"/>
      <c r="L3921" s="2"/>
      <c r="M3921" s="10"/>
      <c r="N3921" s="10"/>
      <c r="S3921" s="106" t="str">
        <f>IFERROR(IF(J3921="Y", "Research And Development Programs Cluster:", VLOOKUP(D3921,'Cluster Info'!$A$2:$B$113,2,FALSE)), "Non Cluster:")</f>
        <v>Non Cluster:</v>
      </c>
      <c r="T3921" s="106">
        <f t="shared" si="305"/>
        <v>0</v>
      </c>
      <c r="U3921" s="106">
        <f t="shared" si="307"/>
        <v>0</v>
      </c>
      <c r="V3921" s="106">
        <f t="shared" si="308"/>
        <v>0</v>
      </c>
      <c r="W3921" s="119">
        <f t="shared" si="306"/>
        <v>0</v>
      </c>
      <c r="X3921" s="106">
        <f t="shared" si="309"/>
        <v>0</v>
      </c>
    </row>
    <row r="3922" spans="1:24" ht="14">
      <c r="A3922" s="198"/>
      <c r="D3922" s="1"/>
      <c r="E3922" s="1"/>
      <c r="F3922" s="187"/>
      <c r="G3922" s="187"/>
      <c r="H3922" s="80" t="str">
        <f>IF(ISERROR(IF(ISERROR(VLOOKUP((LEFT(D3922,2)),'Fed. Agency Identifier Table'!A$2:C$63,3,FALSE)),(VLOOKUP((LEFT(D3922,1)),'Fed. Agency Identifier Table'!A$2:C$63,3,FALSE)),(VLOOKUP((LEFT(D3922,2)),'Fed. Agency Identifier Table'!A$2:C$63,3,FALSE)))),"",(IF(ISERROR(VLOOKUP((LEFT(D3922,2)),'Fed. Agency Identifier Table'!A$2:C$63,3,FALSE)),(VLOOKUP((LEFT(D3922,1)),'Fed. Agency Identifier Table'!A$2:C$63,3,FALSE)),(VLOOKUP((LEFT(D3922,2)),'Fed. Agency Identifier Table'!A$2:C$63,3,FALSE)))))</f>
        <v/>
      </c>
      <c r="I3922" s="150" t="str">
        <f>IF(ISNUMBER(SEARCH("*.unk*",D3922)),"Other Federal Awards",IF(ISERROR(VLOOKUP(D3922,'CFDA Program Titles Table'!A$2:C$2607,3,FALSE)),"",VLOOKUP(D3922,'CFDA Program Titles Table'!A$2:C$2607,3,FALSE)))</f>
        <v/>
      </c>
      <c r="J3922" s="70"/>
      <c r="K3922" s="70"/>
      <c r="L3922" s="2"/>
      <c r="M3922" s="10"/>
      <c r="N3922" s="10"/>
      <c r="S3922" s="106" t="str">
        <f>IFERROR(IF(J3922="Y", "Research And Development Programs Cluster:", VLOOKUP(D3922,'Cluster Info'!$A$2:$B$113,2,FALSE)), "Non Cluster:")</f>
        <v>Non Cluster:</v>
      </c>
      <c r="T3922" s="106">
        <f t="shared" si="305"/>
        <v>0</v>
      </c>
      <c r="U3922" s="106">
        <f t="shared" si="307"/>
        <v>0</v>
      </c>
      <c r="V3922" s="106">
        <f t="shared" si="308"/>
        <v>0</v>
      </c>
      <c r="W3922" s="119">
        <f t="shared" si="306"/>
        <v>0</v>
      </c>
      <c r="X3922" s="106">
        <f t="shared" si="309"/>
        <v>0</v>
      </c>
    </row>
    <row r="3923" spans="1:24" ht="14">
      <c r="A3923" s="198"/>
      <c r="D3923" s="1"/>
      <c r="E3923" s="1"/>
      <c r="F3923" s="187"/>
      <c r="G3923" s="187"/>
      <c r="H3923" s="80" t="str">
        <f>IF(ISERROR(IF(ISERROR(VLOOKUP((LEFT(D3923,2)),'Fed. Agency Identifier Table'!A$2:C$63,3,FALSE)),(VLOOKUP((LEFT(D3923,1)),'Fed. Agency Identifier Table'!A$2:C$63,3,FALSE)),(VLOOKUP((LEFT(D3923,2)),'Fed. Agency Identifier Table'!A$2:C$63,3,FALSE)))),"",(IF(ISERROR(VLOOKUP((LEFT(D3923,2)),'Fed. Agency Identifier Table'!A$2:C$63,3,FALSE)),(VLOOKUP((LEFT(D3923,1)),'Fed. Agency Identifier Table'!A$2:C$63,3,FALSE)),(VLOOKUP((LEFT(D3923,2)),'Fed. Agency Identifier Table'!A$2:C$63,3,FALSE)))))</f>
        <v/>
      </c>
      <c r="I3923" s="150" t="str">
        <f>IF(ISNUMBER(SEARCH("*.unk*",D3923)),"Other Federal Awards",IF(ISERROR(VLOOKUP(D3923,'CFDA Program Titles Table'!A$2:C$2607,3,FALSE)),"",VLOOKUP(D3923,'CFDA Program Titles Table'!A$2:C$2607,3,FALSE)))</f>
        <v/>
      </c>
      <c r="J3923" s="70"/>
      <c r="K3923" s="70"/>
      <c r="L3923" s="2"/>
      <c r="M3923" s="10"/>
      <c r="N3923" s="10"/>
      <c r="S3923" s="106" t="str">
        <f>IFERROR(IF(J3923="Y", "Research And Development Programs Cluster:", VLOOKUP(D3923,'Cluster Info'!$A$2:$B$113,2,FALSE)), "Non Cluster:")</f>
        <v>Non Cluster:</v>
      </c>
      <c r="T3923" s="106">
        <f t="shared" si="305"/>
        <v>0</v>
      </c>
      <c r="U3923" s="106">
        <f t="shared" si="307"/>
        <v>0</v>
      </c>
      <c r="V3923" s="106">
        <f t="shared" si="308"/>
        <v>0</v>
      </c>
      <c r="W3923" s="119">
        <f t="shared" si="306"/>
        <v>0</v>
      </c>
      <c r="X3923" s="106">
        <f t="shared" si="309"/>
        <v>0</v>
      </c>
    </row>
    <row r="3924" spans="1:24" ht="14">
      <c r="A3924" s="198"/>
      <c r="D3924" s="1"/>
      <c r="E3924" s="1"/>
      <c r="F3924" s="187"/>
      <c r="G3924" s="187"/>
      <c r="H3924" s="80" t="str">
        <f>IF(ISERROR(IF(ISERROR(VLOOKUP((LEFT(D3924,2)),'Fed. Agency Identifier Table'!A$2:C$63,3,FALSE)),(VLOOKUP((LEFT(D3924,1)),'Fed. Agency Identifier Table'!A$2:C$63,3,FALSE)),(VLOOKUP((LEFT(D3924,2)),'Fed. Agency Identifier Table'!A$2:C$63,3,FALSE)))),"",(IF(ISERROR(VLOOKUP((LEFT(D3924,2)),'Fed. Agency Identifier Table'!A$2:C$63,3,FALSE)),(VLOOKUP((LEFT(D3924,1)),'Fed. Agency Identifier Table'!A$2:C$63,3,FALSE)),(VLOOKUP((LEFT(D3924,2)),'Fed. Agency Identifier Table'!A$2:C$63,3,FALSE)))))</f>
        <v/>
      </c>
      <c r="I3924" s="150" t="str">
        <f>IF(ISNUMBER(SEARCH("*.unk*",D3924)),"Other Federal Awards",IF(ISERROR(VLOOKUP(D3924,'CFDA Program Titles Table'!A$2:C$2607,3,FALSE)),"",VLOOKUP(D3924,'CFDA Program Titles Table'!A$2:C$2607,3,FALSE)))</f>
        <v/>
      </c>
      <c r="J3924" s="70"/>
      <c r="K3924" s="70"/>
      <c r="L3924" s="2"/>
      <c r="M3924" s="10"/>
      <c r="N3924" s="10"/>
      <c r="S3924" s="106" t="str">
        <f>IFERROR(IF(J3924="Y", "Research And Development Programs Cluster:", VLOOKUP(D3924,'Cluster Info'!$A$2:$B$113,2,FALSE)), "Non Cluster:")</f>
        <v>Non Cluster:</v>
      </c>
      <c r="T3924" s="106">
        <f t="shared" si="305"/>
        <v>0</v>
      </c>
      <c r="U3924" s="106">
        <f t="shared" si="307"/>
        <v>0</v>
      </c>
      <c r="V3924" s="106">
        <f t="shared" si="308"/>
        <v>0</v>
      </c>
      <c r="W3924" s="119">
        <f t="shared" si="306"/>
        <v>0</v>
      </c>
      <c r="X3924" s="106">
        <f t="shared" si="309"/>
        <v>0</v>
      </c>
    </row>
    <row r="3925" spans="1:24" ht="14">
      <c r="A3925" s="198"/>
      <c r="D3925" s="1"/>
      <c r="E3925" s="1"/>
      <c r="F3925" s="187"/>
      <c r="G3925" s="187"/>
      <c r="H3925" s="80" t="str">
        <f>IF(ISERROR(IF(ISERROR(VLOOKUP((LEFT(D3925,2)),'Fed. Agency Identifier Table'!A$2:C$63,3,FALSE)),(VLOOKUP((LEFT(D3925,1)),'Fed. Agency Identifier Table'!A$2:C$63,3,FALSE)),(VLOOKUP((LEFT(D3925,2)),'Fed. Agency Identifier Table'!A$2:C$63,3,FALSE)))),"",(IF(ISERROR(VLOOKUP((LEFT(D3925,2)),'Fed. Agency Identifier Table'!A$2:C$63,3,FALSE)),(VLOOKUP((LEFT(D3925,1)),'Fed. Agency Identifier Table'!A$2:C$63,3,FALSE)),(VLOOKUP((LEFT(D3925,2)),'Fed. Agency Identifier Table'!A$2:C$63,3,FALSE)))))</f>
        <v/>
      </c>
      <c r="I3925" s="150" t="str">
        <f>IF(ISNUMBER(SEARCH("*.unk*",D3925)),"Other Federal Awards",IF(ISERROR(VLOOKUP(D3925,'CFDA Program Titles Table'!A$2:C$2607,3,FALSE)),"",VLOOKUP(D3925,'CFDA Program Titles Table'!A$2:C$2607,3,FALSE)))</f>
        <v/>
      </c>
      <c r="J3925" s="70"/>
      <c r="K3925" s="70"/>
      <c r="L3925" s="2"/>
      <c r="M3925" s="10"/>
      <c r="N3925" s="10"/>
      <c r="S3925" s="106" t="str">
        <f>IFERROR(IF(J3925="Y", "Research And Development Programs Cluster:", VLOOKUP(D3925,'Cluster Info'!$A$2:$B$113,2,FALSE)), "Non Cluster:")</f>
        <v>Non Cluster:</v>
      </c>
      <c r="T3925" s="106">
        <f t="shared" si="305"/>
        <v>0</v>
      </c>
      <c r="U3925" s="106">
        <f t="shared" si="307"/>
        <v>0</v>
      </c>
      <c r="V3925" s="106">
        <f t="shared" si="308"/>
        <v>0</v>
      </c>
      <c r="W3925" s="119">
        <f t="shared" si="306"/>
        <v>0</v>
      </c>
      <c r="X3925" s="106">
        <f t="shared" si="309"/>
        <v>0</v>
      </c>
    </row>
    <row r="3926" spans="1:24" ht="14">
      <c r="A3926" s="198"/>
      <c r="D3926" s="1"/>
      <c r="E3926" s="1"/>
      <c r="F3926" s="187"/>
      <c r="G3926" s="187"/>
      <c r="H3926" s="80" t="str">
        <f>IF(ISERROR(IF(ISERROR(VLOOKUP((LEFT(D3926,2)),'Fed. Agency Identifier Table'!A$2:C$63,3,FALSE)),(VLOOKUP((LEFT(D3926,1)),'Fed. Agency Identifier Table'!A$2:C$63,3,FALSE)),(VLOOKUP((LEFT(D3926,2)),'Fed. Agency Identifier Table'!A$2:C$63,3,FALSE)))),"",(IF(ISERROR(VLOOKUP((LEFT(D3926,2)),'Fed. Agency Identifier Table'!A$2:C$63,3,FALSE)),(VLOOKUP((LEFT(D3926,1)),'Fed. Agency Identifier Table'!A$2:C$63,3,FALSE)),(VLOOKUP((LEFT(D3926,2)),'Fed. Agency Identifier Table'!A$2:C$63,3,FALSE)))))</f>
        <v/>
      </c>
      <c r="I3926" s="150" t="str">
        <f>IF(ISNUMBER(SEARCH("*.unk*",D3926)),"Other Federal Awards",IF(ISERROR(VLOOKUP(D3926,'CFDA Program Titles Table'!A$2:C$2607,3,FALSE)),"",VLOOKUP(D3926,'CFDA Program Titles Table'!A$2:C$2607,3,FALSE)))</f>
        <v/>
      </c>
      <c r="J3926" s="70"/>
      <c r="K3926" s="70"/>
      <c r="L3926" s="2"/>
      <c r="M3926" s="10"/>
      <c r="N3926" s="10"/>
      <c r="S3926" s="106" t="str">
        <f>IFERROR(IF(J3926="Y", "Research And Development Programs Cluster:", VLOOKUP(D3926,'Cluster Info'!$A$2:$B$113,2,FALSE)), "Non Cluster:")</f>
        <v>Non Cluster:</v>
      </c>
      <c r="T3926" s="106">
        <f t="shared" si="305"/>
        <v>0</v>
      </c>
      <c r="U3926" s="106">
        <f t="shared" si="307"/>
        <v>0</v>
      </c>
      <c r="V3926" s="106">
        <f t="shared" si="308"/>
        <v>0</v>
      </c>
      <c r="W3926" s="119">
        <f t="shared" si="306"/>
        <v>0</v>
      </c>
      <c r="X3926" s="106">
        <f t="shared" si="309"/>
        <v>0</v>
      </c>
    </row>
    <row r="3927" spans="1:24" ht="14">
      <c r="A3927" s="198"/>
      <c r="D3927" s="1"/>
      <c r="E3927" s="1"/>
      <c r="F3927" s="187"/>
      <c r="G3927" s="187"/>
      <c r="H3927" s="80" t="str">
        <f>IF(ISERROR(IF(ISERROR(VLOOKUP((LEFT(D3927,2)),'Fed. Agency Identifier Table'!A$2:C$63,3,FALSE)),(VLOOKUP((LEFT(D3927,1)),'Fed. Agency Identifier Table'!A$2:C$63,3,FALSE)),(VLOOKUP((LEFT(D3927,2)),'Fed. Agency Identifier Table'!A$2:C$63,3,FALSE)))),"",(IF(ISERROR(VLOOKUP((LEFT(D3927,2)),'Fed. Agency Identifier Table'!A$2:C$63,3,FALSE)),(VLOOKUP((LEFT(D3927,1)),'Fed. Agency Identifier Table'!A$2:C$63,3,FALSE)),(VLOOKUP((LEFT(D3927,2)),'Fed. Agency Identifier Table'!A$2:C$63,3,FALSE)))))</f>
        <v/>
      </c>
      <c r="I3927" s="150" t="str">
        <f>IF(ISNUMBER(SEARCH("*.unk*",D3927)),"Other Federal Awards",IF(ISERROR(VLOOKUP(D3927,'CFDA Program Titles Table'!A$2:C$2607,3,FALSE)),"",VLOOKUP(D3927,'CFDA Program Titles Table'!A$2:C$2607,3,FALSE)))</f>
        <v/>
      </c>
      <c r="J3927" s="70"/>
      <c r="K3927" s="70"/>
      <c r="L3927" s="2"/>
      <c r="M3927" s="10"/>
      <c r="N3927" s="10"/>
      <c r="S3927" s="106" t="str">
        <f>IFERROR(IF(J3927="Y", "Research And Development Programs Cluster:", VLOOKUP(D3927,'Cluster Info'!$A$2:$B$113,2,FALSE)), "Non Cluster:")</f>
        <v>Non Cluster:</v>
      </c>
      <c r="T3927" s="106">
        <f t="shared" si="305"/>
        <v>0</v>
      </c>
      <c r="U3927" s="106">
        <f t="shared" si="307"/>
        <v>0</v>
      </c>
      <c r="V3927" s="106">
        <f t="shared" si="308"/>
        <v>0</v>
      </c>
      <c r="W3927" s="119">
        <f t="shared" si="306"/>
        <v>0</v>
      </c>
      <c r="X3927" s="106">
        <f t="shared" si="309"/>
        <v>0</v>
      </c>
    </row>
    <row r="3928" spans="1:24" ht="14">
      <c r="A3928" s="198"/>
      <c r="D3928" s="1"/>
      <c r="E3928" s="1"/>
      <c r="F3928" s="187"/>
      <c r="G3928" s="187"/>
      <c r="H3928" s="80" t="str">
        <f>IF(ISERROR(IF(ISERROR(VLOOKUP((LEFT(D3928,2)),'Fed. Agency Identifier Table'!A$2:C$63,3,FALSE)),(VLOOKUP((LEFT(D3928,1)),'Fed. Agency Identifier Table'!A$2:C$63,3,FALSE)),(VLOOKUP((LEFT(D3928,2)),'Fed. Agency Identifier Table'!A$2:C$63,3,FALSE)))),"",(IF(ISERROR(VLOOKUP((LEFT(D3928,2)),'Fed. Agency Identifier Table'!A$2:C$63,3,FALSE)),(VLOOKUP((LEFT(D3928,1)),'Fed. Agency Identifier Table'!A$2:C$63,3,FALSE)),(VLOOKUP((LEFT(D3928,2)),'Fed. Agency Identifier Table'!A$2:C$63,3,FALSE)))))</f>
        <v/>
      </c>
      <c r="I3928" s="150" t="str">
        <f>IF(ISNUMBER(SEARCH("*.unk*",D3928)),"Other Federal Awards",IF(ISERROR(VLOOKUP(D3928,'CFDA Program Titles Table'!A$2:C$2607,3,FALSE)),"",VLOOKUP(D3928,'CFDA Program Titles Table'!A$2:C$2607,3,FALSE)))</f>
        <v/>
      </c>
      <c r="J3928" s="70"/>
      <c r="K3928" s="70"/>
      <c r="L3928" s="2"/>
      <c r="M3928" s="10"/>
      <c r="N3928" s="10"/>
      <c r="S3928" s="106" t="str">
        <f>IFERROR(IF(J3928="Y", "Research And Development Programs Cluster:", VLOOKUP(D3928,'Cluster Info'!$A$2:$B$113,2,FALSE)), "Non Cluster:")</f>
        <v>Non Cluster:</v>
      </c>
      <c r="T3928" s="106">
        <f t="shared" si="305"/>
        <v>0</v>
      </c>
      <c r="U3928" s="106">
        <f t="shared" si="307"/>
        <v>0</v>
      </c>
      <c r="V3928" s="106">
        <f t="shared" si="308"/>
        <v>0</v>
      </c>
      <c r="W3928" s="119">
        <f t="shared" si="306"/>
        <v>0</v>
      </c>
      <c r="X3928" s="106">
        <f t="shared" si="309"/>
        <v>0</v>
      </c>
    </row>
    <row r="3929" spans="1:24" ht="14">
      <c r="A3929" s="198"/>
      <c r="D3929" s="1"/>
      <c r="E3929" s="1"/>
      <c r="F3929" s="187"/>
      <c r="G3929" s="187"/>
      <c r="H3929" s="80" t="str">
        <f>IF(ISERROR(IF(ISERROR(VLOOKUP((LEFT(D3929,2)),'Fed. Agency Identifier Table'!A$2:C$63,3,FALSE)),(VLOOKUP((LEFT(D3929,1)),'Fed. Agency Identifier Table'!A$2:C$63,3,FALSE)),(VLOOKUP((LEFT(D3929,2)),'Fed. Agency Identifier Table'!A$2:C$63,3,FALSE)))),"",(IF(ISERROR(VLOOKUP((LEFT(D3929,2)),'Fed. Agency Identifier Table'!A$2:C$63,3,FALSE)),(VLOOKUP((LEFT(D3929,1)),'Fed. Agency Identifier Table'!A$2:C$63,3,FALSE)),(VLOOKUP((LEFT(D3929,2)),'Fed. Agency Identifier Table'!A$2:C$63,3,FALSE)))))</f>
        <v/>
      </c>
      <c r="I3929" s="150" t="str">
        <f>IF(ISNUMBER(SEARCH("*.unk*",D3929)),"Other Federal Awards",IF(ISERROR(VLOOKUP(D3929,'CFDA Program Titles Table'!A$2:C$2607,3,FALSE)),"",VLOOKUP(D3929,'CFDA Program Titles Table'!A$2:C$2607,3,FALSE)))</f>
        <v/>
      </c>
      <c r="J3929" s="70"/>
      <c r="K3929" s="70"/>
      <c r="L3929" s="2"/>
      <c r="M3929" s="10"/>
      <c r="N3929" s="10"/>
      <c r="S3929" s="106" t="str">
        <f>IFERROR(IF(J3929="Y", "Research And Development Programs Cluster:", VLOOKUP(D3929,'Cluster Info'!$A$2:$B$113,2,FALSE)), "Non Cluster:")</f>
        <v>Non Cluster:</v>
      </c>
      <c r="T3929" s="106">
        <f t="shared" si="305"/>
        <v>0</v>
      </c>
      <c r="U3929" s="106">
        <f t="shared" si="307"/>
        <v>0</v>
      </c>
      <c r="V3929" s="106">
        <f t="shared" si="308"/>
        <v>0</v>
      </c>
      <c r="W3929" s="119">
        <f t="shared" si="306"/>
        <v>0</v>
      </c>
      <c r="X3929" s="106">
        <f t="shared" si="309"/>
        <v>0</v>
      </c>
    </row>
    <row r="3930" spans="1:24" ht="14">
      <c r="A3930" s="198"/>
      <c r="D3930" s="1"/>
      <c r="E3930" s="1"/>
      <c r="F3930" s="187"/>
      <c r="G3930" s="187"/>
      <c r="H3930" s="80" t="str">
        <f>IF(ISERROR(IF(ISERROR(VLOOKUP((LEFT(D3930,2)),'Fed. Agency Identifier Table'!A$2:C$63,3,FALSE)),(VLOOKUP((LEFT(D3930,1)),'Fed. Agency Identifier Table'!A$2:C$63,3,FALSE)),(VLOOKUP((LEFT(D3930,2)),'Fed. Agency Identifier Table'!A$2:C$63,3,FALSE)))),"",(IF(ISERROR(VLOOKUP((LEFT(D3930,2)),'Fed. Agency Identifier Table'!A$2:C$63,3,FALSE)),(VLOOKUP((LEFT(D3930,1)),'Fed. Agency Identifier Table'!A$2:C$63,3,FALSE)),(VLOOKUP((LEFT(D3930,2)),'Fed. Agency Identifier Table'!A$2:C$63,3,FALSE)))))</f>
        <v/>
      </c>
      <c r="I3930" s="150" t="str">
        <f>IF(ISNUMBER(SEARCH("*.unk*",D3930)),"Other Federal Awards",IF(ISERROR(VLOOKUP(D3930,'CFDA Program Titles Table'!A$2:C$2607,3,FALSE)),"",VLOOKUP(D3930,'CFDA Program Titles Table'!A$2:C$2607,3,FALSE)))</f>
        <v/>
      </c>
      <c r="J3930" s="70"/>
      <c r="K3930" s="70"/>
      <c r="L3930" s="2"/>
      <c r="M3930" s="10"/>
      <c r="N3930" s="10"/>
      <c r="S3930" s="106" t="str">
        <f>IFERROR(IF(J3930="Y", "Research And Development Programs Cluster:", VLOOKUP(D3930,'Cluster Info'!$A$2:$B$113,2,FALSE)), "Non Cluster:")</f>
        <v>Non Cluster:</v>
      </c>
      <c r="T3930" s="106">
        <f t="shared" si="305"/>
        <v>0</v>
      </c>
      <c r="U3930" s="106">
        <f t="shared" si="307"/>
        <v>0</v>
      </c>
      <c r="V3930" s="106">
        <f t="shared" si="308"/>
        <v>0</v>
      </c>
      <c r="W3930" s="119">
        <f t="shared" si="306"/>
        <v>0</v>
      </c>
      <c r="X3930" s="106">
        <f t="shared" si="309"/>
        <v>0</v>
      </c>
    </row>
    <row r="3931" spans="1:24" ht="14">
      <c r="A3931" s="198"/>
      <c r="D3931" s="1"/>
      <c r="E3931" s="1"/>
      <c r="F3931" s="187"/>
      <c r="G3931" s="187"/>
      <c r="H3931" s="80" t="str">
        <f>IF(ISERROR(IF(ISERROR(VLOOKUP((LEFT(D3931,2)),'Fed. Agency Identifier Table'!A$2:C$63,3,FALSE)),(VLOOKUP((LEFT(D3931,1)),'Fed. Agency Identifier Table'!A$2:C$63,3,FALSE)),(VLOOKUP((LEFT(D3931,2)),'Fed. Agency Identifier Table'!A$2:C$63,3,FALSE)))),"",(IF(ISERROR(VLOOKUP((LEFT(D3931,2)),'Fed. Agency Identifier Table'!A$2:C$63,3,FALSE)),(VLOOKUP((LEFT(D3931,1)),'Fed. Agency Identifier Table'!A$2:C$63,3,FALSE)),(VLOOKUP((LEFT(D3931,2)),'Fed. Agency Identifier Table'!A$2:C$63,3,FALSE)))))</f>
        <v/>
      </c>
      <c r="I3931" s="150" t="str">
        <f>IF(ISNUMBER(SEARCH("*.unk*",D3931)),"Other Federal Awards",IF(ISERROR(VLOOKUP(D3931,'CFDA Program Titles Table'!A$2:C$2607,3,FALSE)),"",VLOOKUP(D3931,'CFDA Program Titles Table'!A$2:C$2607,3,FALSE)))</f>
        <v/>
      </c>
      <c r="J3931" s="70"/>
      <c r="K3931" s="70"/>
      <c r="L3931" s="2"/>
      <c r="M3931" s="10"/>
      <c r="N3931" s="10"/>
      <c r="S3931" s="106" t="str">
        <f>IFERROR(IF(J3931="Y", "Research And Development Programs Cluster:", VLOOKUP(D3931,'Cluster Info'!$A$2:$B$113,2,FALSE)), "Non Cluster:")</f>
        <v>Non Cluster:</v>
      </c>
      <c r="T3931" s="106">
        <f t="shared" si="305"/>
        <v>0</v>
      </c>
      <c r="U3931" s="106">
        <f t="shared" si="307"/>
        <v>0</v>
      </c>
      <c r="V3931" s="106">
        <f t="shared" si="308"/>
        <v>0</v>
      </c>
      <c r="W3931" s="119">
        <f t="shared" si="306"/>
        <v>0</v>
      </c>
      <c r="X3931" s="106">
        <f t="shared" si="309"/>
        <v>0</v>
      </c>
    </row>
    <row r="3932" spans="1:24" ht="14">
      <c r="A3932" s="198"/>
      <c r="D3932" s="1"/>
      <c r="E3932" s="1"/>
      <c r="F3932" s="187"/>
      <c r="G3932" s="187"/>
      <c r="H3932" s="80" t="str">
        <f>IF(ISERROR(IF(ISERROR(VLOOKUP((LEFT(D3932,2)),'Fed. Agency Identifier Table'!A$2:C$63,3,FALSE)),(VLOOKUP((LEFT(D3932,1)),'Fed. Agency Identifier Table'!A$2:C$63,3,FALSE)),(VLOOKUP((LEFT(D3932,2)),'Fed. Agency Identifier Table'!A$2:C$63,3,FALSE)))),"",(IF(ISERROR(VLOOKUP((LEFT(D3932,2)),'Fed. Agency Identifier Table'!A$2:C$63,3,FALSE)),(VLOOKUP((LEFT(D3932,1)),'Fed. Agency Identifier Table'!A$2:C$63,3,FALSE)),(VLOOKUP((LEFT(D3932,2)),'Fed. Agency Identifier Table'!A$2:C$63,3,FALSE)))))</f>
        <v/>
      </c>
      <c r="I3932" s="150" t="str">
        <f>IF(ISNUMBER(SEARCH("*.unk*",D3932)),"Other Federal Awards",IF(ISERROR(VLOOKUP(D3932,'CFDA Program Titles Table'!A$2:C$2607,3,FALSE)),"",VLOOKUP(D3932,'CFDA Program Titles Table'!A$2:C$2607,3,FALSE)))</f>
        <v/>
      </c>
      <c r="J3932" s="70"/>
      <c r="K3932" s="70"/>
      <c r="L3932" s="2"/>
      <c r="M3932" s="10"/>
      <c r="N3932" s="10"/>
      <c r="S3932" s="106" t="str">
        <f>IFERROR(IF(J3932="Y", "Research And Development Programs Cluster:", VLOOKUP(D3932,'Cluster Info'!$A$2:$B$113,2,FALSE)), "Non Cluster:")</f>
        <v>Non Cluster:</v>
      </c>
      <c r="T3932" s="106">
        <f t="shared" si="305"/>
        <v>0</v>
      </c>
      <c r="U3932" s="106">
        <f t="shared" si="307"/>
        <v>0</v>
      </c>
      <c r="V3932" s="106">
        <f t="shared" si="308"/>
        <v>0</v>
      </c>
      <c r="W3932" s="119">
        <f t="shared" si="306"/>
        <v>0</v>
      </c>
      <c r="X3932" s="106">
        <f t="shared" si="309"/>
        <v>0</v>
      </c>
    </row>
    <row r="3933" spans="1:24" ht="14">
      <c r="A3933" s="198"/>
      <c r="D3933" s="1"/>
      <c r="E3933" s="1"/>
      <c r="F3933" s="187"/>
      <c r="G3933" s="187"/>
      <c r="H3933" s="80" t="str">
        <f>IF(ISERROR(IF(ISERROR(VLOOKUP((LEFT(D3933,2)),'Fed. Agency Identifier Table'!A$2:C$63,3,FALSE)),(VLOOKUP((LEFT(D3933,1)),'Fed. Agency Identifier Table'!A$2:C$63,3,FALSE)),(VLOOKUP((LEFT(D3933,2)),'Fed. Agency Identifier Table'!A$2:C$63,3,FALSE)))),"",(IF(ISERROR(VLOOKUP((LEFT(D3933,2)),'Fed. Agency Identifier Table'!A$2:C$63,3,FALSE)),(VLOOKUP((LEFT(D3933,1)),'Fed. Agency Identifier Table'!A$2:C$63,3,FALSE)),(VLOOKUP((LEFT(D3933,2)),'Fed. Agency Identifier Table'!A$2:C$63,3,FALSE)))))</f>
        <v/>
      </c>
      <c r="I3933" s="150" t="str">
        <f>IF(ISNUMBER(SEARCH("*.unk*",D3933)),"Other Federal Awards",IF(ISERROR(VLOOKUP(D3933,'CFDA Program Titles Table'!A$2:C$2607,3,FALSE)),"",VLOOKUP(D3933,'CFDA Program Titles Table'!A$2:C$2607,3,FALSE)))</f>
        <v/>
      </c>
      <c r="J3933" s="70"/>
      <c r="K3933" s="70"/>
      <c r="L3933" s="2"/>
      <c r="M3933" s="10"/>
      <c r="N3933" s="10"/>
      <c r="S3933" s="106" t="str">
        <f>IFERROR(IF(J3933="Y", "Research And Development Programs Cluster:", VLOOKUP(D3933,'Cluster Info'!$A$2:$B$113,2,FALSE)), "Non Cluster:")</f>
        <v>Non Cluster:</v>
      </c>
      <c r="T3933" s="106">
        <f t="shared" si="305"/>
        <v>0</v>
      </c>
      <c r="U3933" s="106">
        <f t="shared" si="307"/>
        <v>0</v>
      </c>
      <c r="V3933" s="106">
        <f t="shared" si="308"/>
        <v>0</v>
      </c>
      <c r="W3933" s="119">
        <f t="shared" si="306"/>
        <v>0</v>
      </c>
      <c r="X3933" s="106">
        <f t="shared" si="309"/>
        <v>0</v>
      </c>
    </row>
    <row r="3934" spans="1:24" ht="14">
      <c r="A3934" s="198"/>
      <c r="D3934" s="1"/>
      <c r="E3934" s="1"/>
      <c r="F3934" s="187"/>
      <c r="G3934" s="187"/>
      <c r="H3934" s="80" t="str">
        <f>IF(ISERROR(IF(ISERROR(VLOOKUP((LEFT(D3934,2)),'Fed. Agency Identifier Table'!A$2:C$63,3,FALSE)),(VLOOKUP((LEFT(D3934,1)),'Fed. Agency Identifier Table'!A$2:C$63,3,FALSE)),(VLOOKUP((LEFT(D3934,2)),'Fed. Agency Identifier Table'!A$2:C$63,3,FALSE)))),"",(IF(ISERROR(VLOOKUP((LEFT(D3934,2)),'Fed. Agency Identifier Table'!A$2:C$63,3,FALSE)),(VLOOKUP((LEFT(D3934,1)),'Fed. Agency Identifier Table'!A$2:C$63,3,FALSE)),(VLOOKUP((LEFT(D3934,2)),'Fed. Agency Identifier Table'!A$2:C$63,3,FALSE)))))</f>
        <v/>
      </c>
      <c r="I3934" s="150" t="str">
        <f>IF(ISNUMBER(SEARCH("*.unk*",D3934)),"Other Federal Awards",IF(ISERROR(VLOOKUP(D3934,'CFDA Program Titles Table'!A$2:C$2607,3,FALSE)),"",VLOOKUP(D3934,'CFDA Program Titles Table'!A$2:C$2607,3,FALSE)))</f>
        <v/>
      </c>
      <c r="J3934" s="70"/>
      <c r="K3934" s="70"/>
      <c r="L3934" s="2"/>
      <c r="M3934" s="10"/>
      <c r="N3934" s="10"/>
      <c r="S3934" s="106" t="str">
        <f>IFERROR(IF(J3934="Y", "Research And Development Programs Cluster:", VLOOKUP(D3934,'Cluster Info'!$A$2:$B$113,2,FALSE)), "Non Cluster:")</f>
        <v>Non Cluster:</v>
      </c>
      <c r="T3934" s="106">
        <f t="shared" si="305"/>
        <v>0</v>
      </c>
      <c r="U3934" s="106">
        <f t="shared" si="307"/>
        <v>0</v>
      </c>
      <c r="V3934" s="106">
        <f t="shared" si="308"/>
        <v>0</v>
      </c>
      <c r="W3934" s="119">
        <f t="shared" si="306"/>
        <v>0</v>
      </c>
      <c r="X3934" s="106">
        <f t="shared" si="309"/>
        <v>0</v>
      </c>
    </row>
    <row r="3935" spans="1:24" ht="14">
      <c r="A3935" s="198"/>
      <c r="D3935" s="1"/>
      <c r="E3935" s="1"/>
      <c r="F3935" s="187"/>
      <c r="G3935" s="187"/>
      <c r="H3935" s="80" t="str">
        <f>IF(ISERROR(IF(ISERROR(VLOOKUP((LEFT(D3935,2)),'Fed. Agency Identifier Table'!A$2:C$63,3,FALSE)),(VLOOKUP((LEFT(D3935,1)),'Fed. Agency Identifier Table'!A$2:C$63,3,FALSE)),(VLOOKUP((LEFT(D3935,2)),'Fed. Agency Identifier Table'!A$2:C$63,3,FALSE)))),"",(IF(ISERROR(VLOOKUP((LEFT(D3935,2)),'Fed. Agency Identifier Table'!A$2:C$63,3,FALSE)),(VLOOKUP((LEFT(D3935,1)),'Fed. Agency Identifier Table'!A$2:C$63,3,FALSE)),(VLOOKUP((LEFT(D3935,2)),'Fed. Agency Identifier Table'!A$2:C$63,3,FALSE)))))</f>
        <v/>
      </c>
      <c r="I3935" s="150" t="str">
        <f>IF(ISNUMBER(SEARCH("*.unk*",D3935)),"Other Federal Awards",IF(ISERROR(VLOOKUP(D3935,'CFDA Program Titles Table'!A$2:C$2607,3,FALSE)),"",VLOOKUP(D3935,'CFDA Program Titles Table'!A$2:C$2607,3,FALSE)))</f>
        <v/>
      </c>
      <c r="J3935" s="70"/>
      <c r="K3935" s="70"/>
      <c r="L3935" s="2"/>
      <c r="M3935" s="10"/>
      <c r="N3935" s="10"/>
      <c r="S3935" s="106" t="str">
        <f>IFERROR(IF(J3935="Y", "Research And Development Programs Cluster:", VLOOKUP(D3935,'Cluster Info'!$A$2:$B$113,2,FALSE)), "Non Cluster:")</f>
        <v>Non Cluster:</v>
      </c>
      <c r="T3935" s="106">
        <f t="shared" si="305"/>
        <v>0</v>
      </c>
      <c r="U3935" s="106">
        <f t="shared" si="307"/>
        <v>0</v>
      </c>
      <c r="V3935" s="106">
        <f t="shared" si="308"/>
        <v>0</v>
      </c>
      <c r="W3935" s="119">
        <f t="shared" si="306"/>
        <v>0</v>
      </c>
      <c r="X3935" s="106">
        <f t="shared" si="309"/>
        <v>0</v>
      </c>
    </row>
    <row r="3936" spans="1:24" ht="14">
      <c r="A3936" s="198"/>
      <c r="D3936" s="1"/>
      <c r="E3936" s="1"/>
      <c r="F3936" s="187"/>
      <c r="G3936" s="187"/>
      <c r="H3936" s="80" t="str">
        <f>IF(ISERROR(IF(ISERROR(VLOOKUP((LEFT(D3936,2)),'Fed. Agency Identifier Table'!A$2:C$63,3,FALSE)),(VLOOKUP((LEFT(D3936,1)),'Fed. Agency Identifier Table'!A$2:C$63,3,FALSE)),(VLOOKUP((LEFT(D3936,2)),'Fed. Agency Identifier Table'!A$2:C$63,3,FALSE)))),"",(IF(ISERROR(VLOOKUP((LEFT(D3936,2)),'Fed. Agency Identifier Table'!A$2:C$63,3,FALSE)),(VLOOKUP((LEFT(D3936,1)),'Fed. Agency Identifier Table'!A$2:C$63,3,FALSE)),(VLOOKUP((LEFT(D3936,2)),'Fed. Agency Identifier Table'!A$2:C$63,3,FALSE)))))</f>
        <v/>
      </c>
      <c r="I3936" s="150" t="str">
        <f>IF(ISNUMBER(SEARCH("*.unk*",D3936)),"Other Federal Awards",IF(ISERROR(VLOOKUP(D3936,'CFDA Program Titles Table'!A$2:C$2607,3,FALSE)),"",VLOOKUP(D3936,'CFDA Program Titles Table'!A$2:C$2607,3,FALSE)))</f>
        <v/>
      </c>
      <c r="J3936" s="70"/>
      <c r="K3936" s="70"/>
      <c r="L3936" s="2"/>
      <c r="M3936" s="10"/>
      <c r="N3936" s="10"/>
      <c r="S3936" s="106" t="str">
        <f>IFERROR(IF(J3936="Y", "Research And Development Programs Cluster:", VLOOKUP(D3936,'Cluster Info'!$A$2:$B$113,2,FALSE)), "Non Cluster:")</f>
        <v>Non Cluster:</v>
      </c>
      <c r="T3936" s="106">
        <f t="shared" si="305"/>
        <v>0</v>
      </c>
      <c r="U3936" s="106">
        <f t="shared" si="307"/>
        <v>0</v>
      </c>
      <c r="V3936" s="106">
        <f t="shared" si="308"/>
        <v>0</v>
      </c>
      <c r="W3936" s="119">
        <f t="shared" si="306"/>
        <v>0</v>
      </c>
      <c r="X3936" s="106">
        <f t="shared" si="309"/>
        <v>0</v>
      </c>
    </row>
    <row r="3937" spans="1:24" ht="14">
      <c r="A3937" s="198"/>
      <c r="D3937" s="1"/>
      <c r="E3937" s="1"/>
      <c r="F3937" s="187"/>
      <c r="G3937" s="187"/>
      <c r="H3937" s="80" t="str">
        <f>IF(ISERROR(IF(ISERROR(VLOOKUP((LEFT(D3937,2)),'Fed. Agency Identifier Table'!A$2:C$63,3,FALSE)),(VLOOKUP((LEFT(D3937,1)),'Fed. Agency Identifier Table'!A$2:C$63,3,FALSE)),(VLOOKUP((LEFT(D3937,2)),'Fed. Agency Identifier Table'!A$2:C$63,3,FALSE)))),"",(IF(ISERROR(VLOOKUP((LEFT(D3937,2)),'Fed. Agency Identifier Table'!A$2:C$63,3,FALSE)),(VLOOKUP((LEFT(D3937,1)),'Fed. Agency Identifier Table'!A$2:C$63,3,FALSE)),(VLOOKUP((LEFT(D3937,2)),'Fed. Agency Identifier Table'!A$2:C$63,3,FALSE)))))</f>
        <v/>
      </c>
      <c r="I3937" s="150" t="str">
        <f>IF(ISNUMBER(SEARCH("*.unk*",D3937)),"Other Federal Awards",IF(ISERROR(VLOOKUP(D3937,'CFDA Program Titles Table'!A$2:C$2607,3,FALSE)),"",VLOOKUP(D3937,'CFDA Program Titles Table'!A$2:C$2607,3,FALSE)))</f>
        <v/>
      </c>
      <c r="J3937" s="70"/>
      <c r="K3937" s="70"/>
      <c r="L3937" s="2"/>
      <c r="M3937" s="10"/>
      <c r="N3937" s="10"/>
      <c r="S3937" s="106" t="str">
        <f>IFERROR(IF(J3937="Y", "Research And Development Programs Cluster:", VLOOKUP(D3937,'Cluster Info'!$A$2:$B$113,2,FALSE)), "Non Cluster:")</f>
        <v>Non Cluster:</v>
      </c>
      <c r="T3937" s="106">
        <f t="shared" si="305"/>
        <v>0</v>
      </c>
      <c r="U3937" s="106">
        <f t="shared" si="307"/>
        <v>0</v>
      </c>
      <c r="V3937" s="106">
        <f t="shared" si="308"/>
        <v>0</v>
      </c>
      <c r="W3937" s="119">
        <f t="shared" si="306"/>
        <v>0</v>
      </c>
      <c r="X3937" s="106">
        <f t="shared" si="309"/>
        <v>0</v>
      </c>
    </row>
    <row r="3938" spans="1:24" ht="14">
      <c r="A3938" s="198"/>
      <c r="D3938" s="1"/>
      <c r="E3938" s="1"/>
      <c r="F3938" s="187"/>
      <c r="G3938" s="187"/>
      <c r="H3938" s="80" t="str">
        <f>IF(ISERROR(IF(ISERROR(VLOOKUP((LEFT(D3938,2)),'Fed. Agency Identifier Table'!A$2:C$63,3,FALSE)),(VLOOKUP((LEFT(D3938,1)),'Fed. Agency Identifier Table'!A$2:C$63,3,FALSE)),(VLOOKUP((LEFT(D3938,2)),'Fed. Agency Identifier Table'!A$2:C$63,3,FALSE)))),"",(IF(ISERROR(VLOOKUP((LEFT(D3938,2)),'Fed. Agency Identifier Table'!A$2:C$63,3,FALSE)),(VLOOKUP((LEFT(D3938,1)),'Fed. Agency Identifier Table'!A$2:C$63,3,FALSE)),(VLOOKUP((LEFT(D3938,2)),'Fed. Agency Identifier Table'!A$2:C$63,3,FALSE)))))</f>
        <v/>
      </c>
      <c r="I3938" s="150" t="str">
        <f>IF(ISNUMBER(SEARCH("*.unk*",D3938)),"Other Federal Awards",IF(ISERROR(VLOOKUP(D3938,'CFDA Program Titles Table'!A$2:C$2607,3,FALSE)),"",VLOOKUP(D3938,'CFDA Program Titles Table'!A$2:C$2607,3,FALSE)))</f>
        <v/>
      </c>
      <c r="J3938" s="70"/>
      <c r="K3938" s="70"/>
      <c r="L3938" s="2"/>
      <c r="M3938" s="10"/>
      <c r="N3938" s="10"/>
      <c r="S3938" s="106" t="str">
        <f>IFERROR(IF(J3938="Y", "Research And Development Programs Cluster:", VLOOKUP(D3938,'Cluster Info'!$A$2:$B$113,2,FALSE)), "Non Cluster:")</f>
        <v>Non Cluster:</v>
      </c>
      <c r="T3938" s="106">
        <f t="shared" si="305"/>
        <v>0</v>
      </c>
      <c r="U3938" s="106">
        <f t="shared" si="307"/>
        <v>0</v>
      </c>
      <c r="V3938" s="106">
        <f t="shared" si="308"/>
        <v>0</v>
      </c>
      <c r="W3938" s="119">
        <f t="shared" si="306"/>
        <v>0</v>
      </c>
      <c r="X3938" s="106">
        <f t="shared" si="309"/>
        <v>0</v>
      </c>
    </row>
    <row r="3939" spans="1:24" ht="14">
      <c r="A3939" s="198"/>
      <c r="D3939" s="1"/>
      <c r="E3939" s="1"/>
      <c r="F3939" s="187"/>
      <c r="G3939" s="187"/>
      <c r="H3939" s="80" t="str">
        <f>IF(ISERROR(IF(ISERROR(VLOOKUP((LEFT(D3939,2)),'Fed. Agency Identifier Table'!A$2:C$63,3,FALSE)),(VLOOKUP((LEFT(D3939,1)),'Fed. Agency Identifier Table'!A$2:C$63,3,FALSE)),(VLOOKUP((LEFT(D3939,2)),'Fed. Agency Identifier Table'!A$2:C$63,3,FALSE)))),"",(IF(ISERROR(VLOOKUP((LEFT(D3939,2)),'Fed. Agency Identifier Table'!A$2:C$63,3,FALSE)),(VLOOKUP((LEFT(D3939,1)),'Fed. Agency Identifier Table'!A$2:C$63,3,FALSE)),(VLOOKUP((LEFT(D3939,2)),'Fed. Agency Identifier Table'!A$2:C$63,3,FALSE)))))</f>
        <v/>
      </c>
      <c r="I3939" s="150" t="str">
        <f>IF(ISNUMBER(SEARCH("*.unk*",D3939)),"Other Federal Awards",IF(ISERROR(VLOOKUP(D3939,'CFDA Program Titles Table'!A$2:C$2607,3,FALSE)),"",VLOOKUP(D3939,'CFDA Program Titles Table'!A$2:C$2607,3,FALSE)))</f>
        <v/>
      </c>
      <c r="J3939" s="70"/>
      <c r="K3939" s="70"/>
      <c r="L3939" s="2"/>
      <c r="M3939" s="10"/>
      <c r="N3939" s="10"/>
      <c r="S3939" s="106" t="str">
        <f>IFERROR(IF(J3939="Y", "Research And Development Programs Cluster:", VLOOKUP(D3939,'Cluster Info'!$A$2:$B$113,2,FALSE)), "Non Cluster:")</f>
        <v>Non Cluster:</v>
      </c>
      <c r="T3939" s="106">
        <f t="shared" si="305"/>
        <v>0</v>
      </c>
      <c r="U3939" s="106">
        <f t="shared" si="307"/>
        <v>0</v>
      </c>
      <c r="V3939" s="106">
        <f t="shared" si="308"/>
        <v>0</v>
      </c>
      <c r="W3939" s="119">
        <f t="shared" si="306"/>
        <v>0</v>
      </c>
      <c r="X3939" s="106">
        <f t="shared" si="309"/>
        <v>0</v>
      </c>
    </row>
    <row r="3940" spans="1:24" ht="14">
      <c r="A3940" s="198"/>
      <c r="D3940" s="1"/>
      <c r="E3940" s="1"/>
      <c r="F3940" s="187"/>
      <c r="G3940" s="187"/>
      <c r="H3940" s="80" t="str">
        <f>IF(ISERROR(IF(ISERROR(VLOOKUP((LEFT(D3940,2)),'Fed. Agency Identifier Table'!A$2:C$63,3,FALSE)),(VLOOKUP((LEFT(D3940,1)),'Fed. Agency Identifier Table'!A$2:C$63,3,FALSE)),(VLOOKUP((LEFT(D3940,2)),'Fed. Agency Identifier Table'!A$2:C$63,3,FALSE)))),"",(IF(ISERROR(VLOOKUP((LEFT(D3940,2)),'Fed. Agency Identifier Table'!A$2:C$63,3,FALSE)),(VLOOKUP((LEFT(D3940,1)),'Fed. Agency Identifier Table'!A$2:C$63,3,FALSE)),(VLOOKUP((LEFT(D3940,2)),'Fed. Agency Identifier Table'!A$2:C$63,3,FALSE)))))</f>
        <v/>
      </c>
      <c r="I3940" s="150" t="str">
        <f>IF(ISNUMBER(SEARCH("*.unk*",D3940)),"Other Federal Awards",IF(ISERROR(VLOOKUP(D3940,'CFDA Program Titles Table'!A$2:C$2607,3,FALSE)),"",VLOOKUP(D3940,'CFDA Program Titles Table'!A$2:C$2607,3,FALSE)))</f>
        <v/>
      </c>
      <c r="J3940" s="70"/>
      <c r="K3940" s="70"/>
      <c r="L3940" s="2"/>
      <c r="M3940" s="10"/>
      <c r="N3940" s="10"/>
      <c r="S3940" s="106" t="str">
        <f>IFERROR(IF(J3940="Y", "Research And Development Programs Cluster:", VLOOKUP(D3940,'Cluster Info'!$A$2:$B$113,2,FALSE)), "Non Cluster:")</f>
        <v>Non Cluster:</v>
      </c>
      <c r="T3940" s="106">
        <f t="shared" si="305"/>
        <v>0</v>
      </c>
      <c r="U3940" s="106">
        <f t="shared" si="307"/>
        <v>0</v>
      </c>
      <c r="V3940" s="106">
        <f t="shared" si="308"/>
        <v>0</v>
      </c>
      <c r="W3940" s="119">
        <f t="shared" si="306"/>
        <v>0</v>
      </c>
      <c r="X3940" s="106">
        <f t="shared" si="309"/>
        <v>0</v>
      </c>
    </row>
    <row r="3941" spans="1:24" ht="14">
      <c r="A3941" s="198"/>
      <c r="D3941" s="1"/>
      <c r="E3941" s="1"/>
      <c r="F3941" s="187"/>
      <c r="G3941" s="187"/>
      <c r="H3941" s="80" t="str">
        <f>IF(ISERROR(IF(ISERROR(VLOOKUP((LEFT(D3941,2)),'Fed. Agency Identifier Table'!A$2:C$63,3,FALSE)),(VLOOKUP((LEFT(D3941,1)),'Fed. Agency Identifier Table'!A$2:C$63,3,FALSE)),(VLOOKUP((LEFT(D3941,2)),'Fed. Agency Identifier Table'!A$2:C$63,3,FALSE)))),"",(IF(ISERROR(VLOOKUP((LEFT(D3941,2)),'Fed. Agency Identifier Table'!A$2:C$63,3,FALSE)),(VLOOKUP((LEFT(D3941,1)),'Fed. Agency Identifier Table'!A$2:C$63,3,FALSE)),(VLOOKUP((LEFT(D3941,2)),'Fed. Agency Identifier Table'!A$2:C$63,3,FALSE)))))</f>
        <v/>
      </c>
      <c r="I3941" s="150" t="str">
        <f>IF(ISNUMBER(SEARCH("*.unk*",D3941)),"Other Federal Awards",IF(ISERROR(VLOOKUP(D3941,'CFDA Program Titles Table'!A$2:C$2607,3,FALSE)),"",VLOOKUP(D3941,'CFDA Program Titles Table'!A$2:C$2607,3,FALSE)))</f>
        <v/>
      </c>
      <c r="J3941" s="70"/>
      <c r="K3941" s="70"/>
      <c r="L3941" s="2"/>
      <c r="M3941" s="10"/>
      <c r="N3941" s="10"/>
      <c r="S3941" s="106" t="str">
        <f>IFERROR(IF(J3941="Y", "Research And Development Programs Cluster:", VLOOKUP(D3941,'Cluster Info'!$A$2:$B$113,2,FALSE)), "Non Cluster:")</f>
        <v>Non Cluster:</v>
      </c>
      <c r="T3941" s="106">
        <f t="shared" si="305"/>
        <v>0</v>
      </c>
      <c r="U3941" s="106">
        <f t="shared" si="307"/>
        <v>0</v>
      </c>
      <c r="V3941" s="106">
        <f t="shared" si="308"/>
        <v>0</v>
      </c>
      <c r="W3941" s="119">
        <f t="shared" si="306"/>
        <v>0</v>
      </c>
      <c r="X3941" s="106">
        <f t="shared" si="309"/>
        <v>0</v>
      </c>
    </row>
    <row r="3942" spans="1:24" ht="14">
      <c r="A3942" s="198"/>
      <c r="D3942" s="1"/>
      <c r="E3942" s="1"/>
      <c r="F3942" s="187"/>
      <c r="G3942" s="187"/>
      <c r="H3942" s="80" t="str">
        <f>IF(ISERROR(IF(ISERROR(VLOOKUP((LEFT(D3942,2)),'Fed. Agency Identifier Table'!A$2:C$63,3,FALSE)),(VLOOKUP((LEFT(D3942,1)),'Fed. Agency Identifier Table'!A$2:C$63,3,FALSE)),(VLOOKUP((LEFT(D3942,2)),'Fed. Agency Identifier Table'!A$2:C$63,3,FALSE)))),"",(IF(ISERROR(VLOOKUP((LEFT(D3942,2)),'Fed. Agency Identifier Table'!A$2:C$63,3,FALSE)),(VLOOKUP((LEFT(D3942,1)),'Fed. Agency Identifier Table'!A$2:C$63,3,FALSE)),(VLOOKUP((LEFT(D3942,2)),'Fed. Agency Identifier Table'!A$2:C$63,3,FALSE)))))</f>
        <v/>
      </c>
      <c r="I3942" s="150" t="str">
        <f>IF(ISNUMBER(SEARCH("*.unk*",D3942)),"Other Federal Awards",IF(ISERROR(VLOOKUP(D3942,'CFDA Program Titles Table'!A$2:C$2607,3,FALSE)),"",VLOOKUP(D3942,'CFDA Program Titles Table'!A$2:C$2607,3,FALSE)))</f>
        <v/>
      </c>
      <c r="J3942" s="70"/>
      <c r="K3942" s="70"/>
      <c r="L3942" s="2"/>
      <c r="M3942" s="10"/>
      <c r="N3942" s="10"/>
      <c r="S3942" s="106" t="str">
        <f>IFERROR(IF(J3942="Y", "Research And Development Programs Cluster:", VLOOKUP(D3942,'Cluster Info'!$A$2:$B$113,2,FALSE)), "Non Cluster:")</f>
        <v>Non Cluster:</v>
      </c>
      <c r="T3942" s="106">
        <f t="shared" si="305"/>
        <v>0</v>
      </c>
      <c r="U3942" s="106">
        <f t="shared" si="307"/>
        <v>0</v>
      </c>
      <c r="V3942" s="106">
        <f t="shared" si="308"/>
        <v>0</v>
      </c>
      <c r="W3942" s="119">
        <f t="shared" si="306"/>
        <v>0</v>
      </c>
      <c r="X3942" s="106">
        <f t="shared" si="309"/>
        <v>0</v>
      </c>
    </row>
    <row r="3943" spans="1:24" ht="14">
      <c r="A3943" s="198"/>
      <c r="D3943" s="1"/>
      <c r="E3943" s="1"/>
      <c r="F3943" s="187"/>
      <c r="G3943" s="187"/>
      <c r="H3943" s="80" t="str">
        <f>IF(ISERROR(IF(ISERROR(VLOOKUP((LEFT(D3943,2)),'Fed. Agency Identifier Table'!A$2:C$63,3,FALSE)),(VLOOKUP((LEFT(D3943,1)),'Fed. Agency Identifier Table'!A$2:C$63,3,FALSE)),(VLOOKUP((LEFT(D3943,2)),'Fed. Agency Identifier Table'!A$2:C$63,3,FALSE)))),"",(IF(ISERROR(VLOOKUP((LEFT(D3943,2)),'Fed. Agency Identifier Table'!A$2:C$63,3,FALSE)),(VLOOKUP((LEFT(D3943,1)),'Fed. Agency Identifier Table'!A$2:C$63,3,FALSE)),(VLOOKUP((LEFT(D3943,2)),'Fed. Agency Identifier Table'!A$2:C$63,3,FALSE)))))</f>
        <v/>
      </c>
      <c r="I3943" s="150" t="str">
        <f>IF(ISNUMBER(SEARCH("*.unk*",D3943)),"Other Federal Awards",IF(ISERROR(VLOOKUP(D3943,'CFDA Program Titles Table'!A$2:C$2607,3,FALSE)),"",VLOOKUP(D3943,'CFDA Program Titles Table'!A$2:C$2607,3,FALSE)))</f>
        <v/>
      </c>
      <c r="J3943" s="70"/>
      <c r="K3943" s="70"/>
      <c r="L3943" s="2"/>
      <c r="M3943" s="10"/>
      <c r="N3943" s="10"/>
      <c r="S3943" s="106" t="str">
        <f>IFERROR(IF(J3943="Y", "Research And Development Programs Cluster:", VLOOKUP(D3943,'Cluster Info'!$A$2:$B$113,2,FALSE)), "Non Cluster:")</f>
        <v>Non Cluster:</v>
      </c>
      <c r="T3943" s="106">
        <f t="shared" si="305"/>
        <v>0</v>
      </c>
      <c r="U3943" s="106">
        <f t="shared" si="307"/>
        <v>0</v>
      </c>
      <c r="V3943" s="106">
        <f t="shared" si="308"/>
        <v>0</v>
      </c>
      <c r="W3943" s="119">
        <f t="shared" si="306"/>
        <v>0</v>
      </c>
      <c r="X3943" s="106">
        <f t="shared" si="309"/>
        <v>0</v>
      </c>
    </row>
    <row r="3944" spans="1:24" ht="14">
      <c r="A3944" s="198"/>
      <c r="D3944" s="1"/>
      <c r="E3944" s="1"/>
      <c r="F3944" s="187"/>
      <c r="G3944" s="187"/>
      <c r="H3944" s="80" t="str">
        <f>IF(ISERROR(IF(ISERROR(VLOOKUP((LEFT(D3944,2)),'Fed. Agency Identifier Table'!A$2:C$63,3,FALSE)),(VLOOKUP((LEFT(D3944,1)),'Fed. Agency Identifier Table'!A$2:C$63,3,FALSE)),(VLOOKUP((LEFT(D3944,2)),'Fed. Agency Identifier Table'!A$2:C$63,3,FALSE)))),"",(IF(ISERROR(VLOOKUP((LEFT(D3944,2)),'Fed. Agency Identifier Table'!A$2:C$63,3,FALSE)),(VLOOKUP((LEFT(D3944,1)),'Fed. Agency Identifier Table'!A$2:C$63,3,FALSE)),(VLOOKUP((LEFT(D3944,2)),'Fed. Agency Identifier Table'!A$2:C$63,3,FALSE)))))</f>
        <v/>
      </c>
      <c r="I3944" s="150" t="str">
        <f>IF(ISNUMBER(SEARCH("*.unk*",D3944)),"Other Federal Awards",IF(ISERROR(VLOOKUP(D3944,'CFDA Program Titles Table'!A$2:C$2607,3,FALSE)),"",VLOOKUP(D3944,'CFDA Program Titles Table'!A$2:C$2607,3,FALSE)))</f>
        <v/>
      </c>
      <c r="J3944" s="70"/>
      <c r="K3944" s="70"/>
      <c r="L3944" s="2"/>
      <c r="M3944" s="10"/>
      <c r="N3944" s="10"/>
      <c r="S3944" s="106" t="str">
        <f>IFERROR(IF(J3944="Y", "Research And Development Programs Cluster:", VLOOKUP(D3944,'Cluster Info'!$A$2:$B$113,2,FALSE)), "Non Cluster:")</f>
        <v>Non Cluster:</v>
      </c>
      <c r="T3944" s="106">
        <f t="shared" si="305"/>
        <v>0</v>
      </c>
      <c r="U3944" s="106">
        <f t="shared" si="307"/>
        <v>0</v>
      </c>
      <c r="V3944" s="106">
        <f t="shared" si="308"/>
        <v>0</v>
      </c>
      <c r="W3944" s="119">
        <f t="shared" si="306"/>
        <v>0</v>
      </c>
      <c r="X3944" s="106">
        <f t="shared" si="309"/>
        <v>0</v>
      </c>
    </row>
    <row r="3945" spans="1:24" ht="14">
      <c r="A3945" s="198"/>
      <c r="D3945" s="1"/>
      <c r="E3945" s="1"/>
      <c r="F3945" s="187"/>
      <c r="G3945" s="187"/>
      <c r="H3945" s="80" t="str">
        <f>IF(ISERROR(IF(ISERROR(VLOOKUP((LEFT(D3945,2)),'Fed. Agency Identifier Table'!A$2:C$63,3,FALSE)),(VLOOKUP((LEFT(D3945,1)),'Fed. Agency Identifier Table'!A$2:C$63,3,FALSE)),(VLOOKUP((LEFT(D3945,2)),'Fed. Agency Identifier Table'!A$2:C$63,3,FALSE)))),"",(IF(ISERROR(VLOOKUP((LEFT(D3945,2)),'Fed. Agency Identifier Table'!A$2:C$63,3,FALSE)),(VLOOKUP((LEFT(D3945,1)),'Fed. Agency Identifier Table'!A$2:C$63,3,FALSE)),(VLOOKUP((LEFT(D3945,2)),'Fed. Agency Identifier Table'!A$2:C$63,3,FALSE)))))</f>
        <v/>
      </c>
      <c r="I3945" s="150" t="str">
        <f>IF(ISNUMBER(SEARCH("*.unk*",D3945)),"Other Federal Awards",IF(ISERROR(VLOOKUP(D3945,'CFDA Program Titles Table'!A$2:C$2607,3,FALSE)),"",VLOOKUP(D3945,'CFDA Program Titles Table'!A$2:C$2607,3,FALSE)))</f>
        <v/>
      </c>
      <c r="J3945" s="70"/>
      <c r="K3945" s="70"/>
      <c r="L3945" s="2"/>
      <c r="M3945" s="10"/>
      <c r="N3945" s="10"/>
      <c r="S3945" s="106" t="str">
        <f>IFERROR(IF(J3945="Y", "Research And Development Programs Cluster:", VLOOKUP(D3945,'Cluster Info'!$A$2:$B$113,2,FALSE)), "Non Cluster:")</f>
        <v>Non Cluster:</v>
      </c>
      <c r="T3945" s="106">
        <f t="shared" si="305"/>
        <v>0</v>
      </c>
      <c r="U3945" s="106">
        <f t="shared" si="307"/>
        <v>0</v>
      </c>
      <c r="V3945" s="106">
        <f t="shared" si="308"/>
        <v>0</v>
      </c>
      <c r="W3945" s="119">
        <f t="shared" si="306"/>
        <v>0</v>
      </c>
      <c r="X3945" s="106">
        <f t="shared" si="309"/>
        <v>0</v>
      </c>
    </row>
    <row r="3946" spans="1:24" ht="14">
      <c r="A3946" s="198"/>
      <c r="D3946" s="1"/>
      <c r="E3946" s="1"/>
      <c r="F3946" s="187"/>
      <c r="G3946" s="187"/>
      <c r="H3946" s="80" t="str">
        <f>IF(ISERROR(IF(ISERROR(VLOOKUP((LEFT(D3946,2)),'Fed. Agency Identifier Table'!A$2:C$63,3,FALSE)),(VLOOKUP((LEFT(D3946,1)),'Fed. Agency Identifier Table'!A$2:C$63,3,FALSE)),(VLOOKUP((LEFT(D3946,2)),'Fed. Agency Identifier Table'!A$2:C$63,3,FALSE)))),"",(IF(ISERROR(VLOOKUP((LEFT(D3946,2)),'Fed. Agency Identifier Table'!A$2:C$63,3,FALSE)),(VLOOKUP((LEFT(D3946,1)),'Fed. Agency Identifier Table'!A$2:C$63,3,FALSE)),(VLOOKUP((LEFT(D3946,2)),'Fed. Agency Identifier Table'!A$2:C$63,3,FALSE)))))</f>
        <v/>
      </c>
      <c r="I3946" s="150" t="str">
        <f>IF(ISNUMBER(SEARCH("*.unk*",D3946)),"Other Federal Awards",IF(ISERROR(VLOOKUP(D3946,'CFDA Program Titles Table'!A$2:C$2607,3,FALSE)),"",VLOOKUP(D3946,'CFDA Program Titles Table'!A$2:C$2607,3,FALSE)))</f>
        <v/>
      </c>
      <c r="J3946" s="70"/>
      <c r="K3946" s="70"/>
      <c r="L3946" s="2"/>
      <c r="M3946" s="10"/>
      <c r="N3946" s="10"/>
      <c r="S3946" s="106" t="str">
        <f>IFERROR(IF(J3946="Y", "Research And Development Programs Cluster:", VLOOKUP(D3946,'Cluster Info'!$A$2:$B$113,2,FALSE)), "Non Cluster:")</f>
        <v>Non Cluster:</v>
      </c>
      <c r="T3946" s="106">
        <f t="shared" si="305"/>
        <v>0</v>
      </c>
      <c r="U3946" s="106">
        <f t="shared" si="307"/>
        <v>0</v>
      </c>
      <c r="V3946" s="106">
        <f t="shared" si="308"/>
        <v>0</v>
      </c>
      <c r="W3946" s="119">
        <f t="shared" si="306"/>
        <v>0</v>
      </c>
      <c r="X3946" s="106">
        <f t="shared" si="309"/>
        <v>0</v>
      </c>
    </row>
    <row r="3947" spans="1:24" ht="14">
      <c r="A3947" s="198"/>
      <c r="D3947" s="1"/>
      <c r="E3947" s="1"/>
      <c r="F3947" s="187"/>
      <c r="G3947" s="187"/>
      <c r="H3947" s="80" t="str">
        <f>IF(ISERROR(IF(ISERROR(VLOOKUP((LEFT(D3947,2)),'Fed. Agency Identifier Table'!A$2:C$63,3,FALSE)),(VLOOKUP((LEFT(D3947,1)),'Fed. Agency Identifier Table'!A$2:C$63,3,FALSE)),(VLOOKUP((LEFT(D3947,2)),'Fed. Agency Identifier Table'!A$2:C$63,3,FALSE)))),"",(IF(ISERROR(VLOOKUP((LEFT(D3947,2)),'Fed. Agency Identifier Table'!A$2:C$63,3,FALSE)),(VLOOKUP((LEFT(D3947,1)),'Fed. Agency Identifier Table'!A$2:C$63,3,FALSE)),(VLOOKUP((LEFT(D3947,2)),'Fed. Agency Identifier Table'!A$2:C$63,3,FALSE)))))</f>
        <v/>
      </c>
      <c r="I3947" s="150" t="str">
        <f>IF(ISNUMBER(SEARCH("*.unk*",D3947)),"Other Federal Awards",IF(ISERROR(VLOOKUP(D3947,'CFDA Program Titles Table'!A$2:C$2607,3,FALSE)),"",VLOOKUP(D3947,'CFDA Program Titles Table'!A$2:C$2607,3,FALSE)))</f>
        <v/>
      </c>
      <c r="J3947" s="70"/>
      <c r="K3947" s="70"/>
      <c r="L3947" s="2"/>
      <c r="M3947" s="10"/>
      <c r="N3947" s="10"/>
      <c r="S3947" s="106" t="str">
        <f>IFERROR(IF(J3947="Y", "Research And Development Programs Cluster:", VLOOKUP(D3947,'Cluster Info'!$A$2:$B$113,2,FALSE)), "Non Cluster:")</f>
        <v>Non Cluster:</v>
      </c>
      <c r="T3947" s="106">
        <f t="shared" si="305"/>
        <v>0</v>
      </c>
      <c r="U3947" s="106">
        <f t="shared" si="307"/>
        <v>0</v>
      </c>
      <c r="V3947" s="106">
        <f t="shared" si="308"/>
        <v>0</v>
      </c>
      <c r="W3947" s="119">
        <f t="shared" si="306"/>
        <v>0</v>
      </c>
      <c r="X3947" s="106">
        <f t="shared" si="309"/>
        <v>0</v>
      </c>
    </row>
    <row r="3948" spans="1:24" ht="14">
      <c r="A3948" s="198"/>
      <c r="D3948" s="1"/>
      <c r="E3948" s="1"/>
      <c r="F3948" s="187"/>
      <c r="G3948" s="187"/>
      <c r="H3948" s="80" t="str">
        <f>IF(ISERROR(IF(ISERROR(VLOOKUP((LEFT(D3948,2)),'Fed. Agency Identifier Table'!A$2:C$63,3,FALSE)),(VLOOKUP((LEFT(D3948,1)),'Fed. Agency Identifier Table'!A$2:C$63,3,FALSE)),(VLOOKUP((LEFT(D3948,2)),'Fed. Agency Identifier Table'!A$2:C$63,3,FALSE)))),"",(IF(ISERROR(VLOOKUP((LEFT(D3948,2)),'Fed. Agency Identifier Table'!A$2:C$63,3,FALSE)),(VLOOKUP((LEFT(D3948,1)),'Fed. Agency Identifier Table'!A$2:C$63,3,FALSE)),(VLOOKUP((LEFT(D3948,2)),'Fed. Agency Identifier Table'!A$2:C$63,3,FALSE)))))</f>
        <v/>
      </c>
      <c r="I3948" s="150" t="str">
        <f>IF(ISNUMBER(SEARCH("*.unk*",D3948)),"Other Federal Awards",IF(ISERROR(VLOOKUP(D3948,'CFDA Program Titles Table'!A$2:C$2607,3,FALSE)),"",VLOOKUP(D3948,'CFDA Program Titles Table'!A$2:C$2607,3,FALSE)))</f>
        <v/>
      </c>
      <c r="J3948" s="70"/>
      <c r="K3948" s="70"/>
      <c r="L3948" s="2"/>
      <c r="M3948" s="10"/>
      <c r="N3948" s="10"/>
      <c r="S3948" s="106" t="str">
        <f>IFERROR(IF(J3948="Y", "Research And Development Programs Cluster:", VLOOKUP(D3948,'Cluster Info'!$A$2:$B$113,2,FALSE)), "Non Cluster:")</f>
        <v>Non Cluster:</v>
      </c>
      <c r="T3948" s="106">
        <f t="shared" si="305"/>
        <v>0</v>
      </c>
      <c r="U3948" s="106">
        <f t="shared" si="307"/>
        <v>0</v>
      </c>
      <c r="V3948" s="106">
        <f t="shared" si="308"/>
        <v>0</v>
      </c>
      <c r="W3948" s="119">
        <f t="shared" si="306"/>
        <v>0</v>
      </c>
      <c r="X3948" s="106">
        <f t="shared" si="309"/>
        <v>0</v>
      </c>
    </row>
    <row r="3949" spans="1:24" ht="14">
      <c r="A3949" s="198"/>
      <c r="D3949" s="1"/>
      <c r="E3949" s="1"/>
      <c r="F3949" s="187"/>
      <c r="G3949" s="187"/>
      <c r="H3949" s="80" t="str">
        <f>IF(ISERROR(IF(ISERROR(VLOOKUP((LEFT(D3949,2)),'Fed. Agency Identifier Table'!A$2:C$63,3,FALSE)),(VLOOKUP((LEFT(D3949,1)),'Fed. Agency Identifier Table'!A$2:C$63,3,FALSE)),(VLOOKUP((LEFT(D3949,2)),'Fed. Agency Identifier Table'!A$2:C$63,3,FALSE)))),"",(IF(ISERROR(VLOOKUP((LEFT(D3949,2)),'Fed. Agency Identifier Table'!A$2:C$63,3,FALSE)),(VLOOKUP((LEFT(D3949,1)),'Fed. Agency Identifier Table'!A$2:C$63,3,FALSE)),(VLOOKUP((LEFT(D3949,2)),'Fed. Agency Identifier Table'!A$2:C$63,3,FALSE)))))</f>
        <v/>
      </c>
      <c r="I3949" s="150" t="str">
        <f>IF(ISNUMBER(SEARCH("*.unk*",D3949)),"Other Federal Awards",IF(ISERROR(VLOOKUP(D3949,'CFDA Program Titles Table'!A$2:C$2607,3,FALSE)),"",VLOOKUP(D3949,'CFDA Program Titles Table'!A$2:C$2607,3,FALSE)))</f>
        <v/>
      </c>
      <c r="J3949" s="70"/>
      <c r="K3949" s="70"/>
      <c r="L3949" s="2"/>
      <c r="M3949" s="10"/>
      <c r="N3949" s="10"/>
      <c r="S3949" s="106" t="str">
        <f>IFERROR(IF(J3949="Y", "Research And Development Programs Cluster:", VLOOKUP(D3949,'Cluster Info'!$A$2:$B$113,2,FALSE)), "Non Cluster:")</f>
        <v>Non Cluster:</v>
      </c>
      <c r="T3949" s="106">
        <f t="shared" si="305"/>
        <v>0</v>
      </c>
      <c r="U3949" s="106">
        <f t="shared" si="307"/>
        <v>0</v>
      </c>
      <c r="V3949" s="106">
        <f t="shared" si="308"/>
        <v>0</v>
      </c>
      <c r="W3949" s="119">
        <f t="shared" si="306"/>
        <v>0</v>
      </c>
      <c r="X3949" s="106">
        <f t="shared" si="309"/>
        <v>0</v>
      </c>
    </row>
    <row r="3950" spans="1:24" ht="14">
      <c r="A3950" s="198"/>
      <c r="D3950" s="1"/>
      <c r="E3950" s="1"/>
      <c r="F3950" s="187"/>
      <c r="G3950" s="187"/>
      <c r="H3950" s="80" t="str">
        <f>IF(ISERROR(IF(ISERROR(VLOOKUP((LEFT(D3950,2)),'Fed. Agency Identifier Table'!A$2:C$63,3,FALSE)),(VLOOKUP((LEFT(D3950,1)),'Fed. Agency Identifier Table'!A$2:C$63,3,FALSE)),(VLOOKUP((LEFT(D3950,2)),'Fed. Agency Identifier Table'!A$2:C$63,3,FALSE)))),"",(IF(ISERROR(VLOOKUP((LEFT(D3950,2)),'Fed. Agency Identifier Table'!A$2:C$63,3,FALSE)),(VLOOKUP((LEFT(D3950,1)),'Fed. Agency Identifier Table'!A$2:C$63,3,FALSE)),(VLOOKUP((LEFT(D3950,2)),'Fed. Agency Identifier Table'!A$2:C$63,3,FALSE)))))</f>
        <v/>
      </c>
      <c r="I3950" s="150" t="str">
        <f>IF(ISNUMBER(SEARCH("*.unk*",D3950)),"Other Federal Awards",IF(ISERROR(VLOOKUP(D3950,'CFDA Program Titles Table'!A$2:C$2607,3,FALSE)),"",VLOOKUP(D3950,'CFDA Program Titles Table'!A$2:C$2607,3,FALSE)))</f>
        <v/>
      </c>
      <c r="J3950" s="70"/>
      <c r="K3950" s="70"/>
      <c r="L3950" s="2"/>
      <c r="M3950" s="10"/>
      <c r="N3950" s="10"/>
      <c r="S3950" s="106" t="str">
        <f>IFERROR(IF(J3950="Y", "Research And Development Programs Cluster:", VLOOKUP(D3950,'Cluster Info'!$A$2:$B$113,2,FALSE)), "Non Cluster:")</f>
        <v>Non Cluster:</v>
      </c>
      <c r="T3950" s="106">
        <f t="shared" si="305"/>
        <v>0</v>
      </c>
      <c r="U3950" s="106">
        <f t="shared" si="307"/>
        <v>0</v>
      </c>
      <c r="V3950" s="106">
        <f t="shared" si="308"/>
        <v>0</v>
      </c>
      <c r="W3950" s="119">
        <f t="shared" si="306"/>
        <v>0</v>
      </c>
      <c r="X3950" s="106">
        <f t="shared" si="309"/>
        <v>0</v>
      </c>
    </row>
    <row r="3951" spans="1:24" ht="14">
      <c r="A3951" s="198"/>
      <c r="D3951" s="1"/>
      <c r="E3951" s="1"/>
      <c r="F3951" s="187"/>
      <c r="G3951" s="187"/>
      <c r="H3951" s="80" t="str">
        <f>IF(ISERROR(IF(ISERROR(VLOOKUP((LEFT(D3951,2)),'Fed. Agency Identifier Table'!A$2:C$63,3,FALSE)),(VLOOKUP((LEFT(D3951,1)),'Fed. Agency Identifier Table'!A$2:C$63,3,FALSE)),(VLOOKUP((LEFT(D3951,2)),'Fed. Agency Identifier Table'!A$2:C$63,3,FALSE)))),"",(IF(ISERROR(VLOOKUP((LEFT(D3951,2)),'Fed. Agency Identifier Table'!A$2:C$63,3,FALSE)),(VLOOKUP((LEFT(D3951,1)),'Fed. Agency Identifier Table'!A$2:C$63,3,FALSE)),(VLOOKUP((LEFT(D3951,2)),'Fed. Agency Identifier Table'!A$2:C$63,3,FALSE)))))</f>
        <v/>
      </c>
      <c r="I3951" s="150" t="str">
        <f>IF(ISNUMBER(SEARCH("*.unk*",D3951)),"Other Federal Awards",IF(ISERROR(VLOOKUP(D3951,'CFDA Program Titles Table'!A$2:C$2607,3,FALSE)),"",VLOOKUP(D3951,'CFDA Program Titles Table'!A$2:C$2607,3,FALSE)))</f>
        <v/>
      </c>
      <c r="J3951" s="70"/>
      <c r="K3951" s="70"/>
      <c r="L3951" s="2"/>
      <c r="M3951" s="10"/>
      <c r="N3951" s="10"/>
      <c r="S3951" s="106" t="str">
        <f>IFERROR(IF(J3951="Y", "Research And Development Programs Cluster:", VLOOKUP(D3951,'Cluster Info'!$A$2:$B$113,2,FALSE)), "Non Cluster:")</f>
        <v>Non Cluster:</v>
      </c>
      <c r="T3951" s="106">
        <f t="shared" si="305"/>
        <v>0</v>
      </c>
      <c r="U3951" s="106">
        <f t="shared" si="307"/>
        <v>0</v>
      </c>
      <c r="V3951" s="106">
        <f t="shared" si="308"/>
        <v>0</v>
      </c>
      <c r="W3951" s="119">
        <f t="shared" si="306"/>
        <v>0</v>
      </c>
      <c r="X3951" s="106">
        <f t="shared" si="309"/>
        <v>0</v>
      </c>
    </row>
    <row r="3952" spans="1:24" ht="14">
      <c r="A3952" s="198"/>
      <c r="D3952" s="1"/>
      <c r="E3952" s="1"/>
      <c r="F3952" s="187"/>
      <c r="G3952" s="187"/>
      <c r="H3952" s="80" t="str">
        <f>IF(ISERROR(IF(ISERROR(VLOOKUP((LEFT(D3952,2)),'Fed. Agency Identifier Table'!A$2:C$63,3,FALSE)),(VLOOKUP((LEFT(D3952,1)),'Fed. Agency Identifier Table'!A$2:C$63,3,FALSE)),(VLOOKUP((LEFT(D3952,2)),'Fed. Agency Identifier Table'!A$2:C$63,3,FALSE)))),"",(IF(ISERROR(VLOOKUP((LEFT(D3952,2)),'Fed. Agency Identifier Table'!A$2:C$63,3,FALSE)),(VLOOKUP((LEFT(D3952,1)),'Fed. Agency Identifier Table'!A$2:C$63,3,FALSE)),(VLOOKUP((LEFT(D3952,2)),'Fed. Agency Identifier Table'!A$2:C$63,3,FALSE)))))</f>
        <v/>
      </c>
      <c r="I3952" s="150" t="str">
        <f>IF(ISNUMBER(SEARCH("*.unk*",D3952)),"Other Federal Awards",IF(ISERROR(VLOOKUP(D3952,'CFDA Program Titles Table'!A$2:C$2607,3,FALSE)),"",VLOOKUP(D3952,'CFDA Program Titles Table'!A$2:C$2607,3,FALSE)))</f>
        <v/>
      </c>
      <c r="J3952" s="70"/>
      <c r="K3952" s="70"/>
      <c r="L3952" s="2"/>
      <c r="M3952" s="10"/>
      <c r="N3952" s="10"/>
      <c r="S3952" s="106" t="str">
        <f>IFERROR(IF(J3952="Y", "Research And Development Programs Cluster:", VLOOKUP(D3952,'Cluster Info'!$A$2:$B$113,2,FALSE)), "Non Cluster:")</f>
        <v>Non Cluster:</v>
      </c>
      <c r="T3952" s="106">
        <f t="shared" si="305"/>
        <v>0</v>
      </c>
      <c r="U3952" s="106">
        <f t="shared" si="307"/>
        <v>0</v>
      </c>
      <c r="V3952" s="106">
        <f t="shared" si="308"/>
        <v>0</v>
      </c>
      <c r="W3952" s="119">
        <f t="shared" si="306"/>
        <v>0</v>
      </c>
      <c r="X3952" s="106">
        <f t="shared" si="309"/>
        <v>0</v>
      </c>
    </row>
    <row r="3953" spans="1:24" ht="14">
      <c r="A3953" s="198"/>
      <c r="D3953" s="1"/>
      <c r="E3953" s="1"/>
      <c r="F3953" s="187"/>
      <c r="G3953" s="187"/>
      <c r="H3953" s="80" t="str">
        <f>IF(ISERROR(IF(ISERROR(VLOOKUP((LEFT(D3953,2)),'Fed. Agency Identifier Table'!A$2:C$63,3,FALSE)),(VLOOKUP((LEFT(D3953,1)),'Fed. Agency Identifier Table'!A$2:C$63,3,FALSE)),(VLOOKUP((LEFT(D3953,2)),'Fed. Agency Identifier Table'!A$2:C$63,3,FALSE)))),"",(IF(ISERROR(VLOOKUP((LEFT(D3953,2)),'Fed. Agency Identifier Table'!A$2:C$63,3,FALSE)),(VLOOKUP((LEFT(D3953,1)),'Fed. Agency Identifier Table'!A$2:C$63,3,FALSE)),(VLOOKUP((LEFT(D3953,2)),'Fed. Agency Identifier Table'!A$2:C$63,3,FALSE)))))</f>
        <v/>
      </c>
      <c r="I3953" s="150" t="str">
        <f>IF(ISNUMBER(SEARCH("*.unk*",D3953)),"Other Federal Awards",IF(ISERROR(VLOOKUP(D3953,'CFDA Program Titles Table'!A$2:C$2607,3,FALSE)),"",VLOOKUP(D3953,'CFDA Program Titles Table'!A$2:C$2607,3,FALSE)))</f>
        <v/>
      </c>
      <c r="J3953" s="70"/>
      <c r="K3953" s="70"/>
      <c r="L3953" s="2"/>
      <c r="M3953" s="10"/>
      <c r="N3953" s="10"/>
      <c r="S3953" s="106" t="str">
        <f>IFERROR(IF(J3953="Y", "Research And Development Programs Cluster:", VLOOKUP(D3953,'Cluster Info'!$A$2:$B$113,2,FALSE)), "Non Cluster:")</f>
        <v>Non Cluster:</v>
      </c>
      <c r="T3953" s="106">
        <f t="shared" si="305"/>
        <v>0</v>
      </c>
      <c r="U3953" s="106">
        <f t="shared" si="307"/>
        <v>0</v>
      </c>
      <c r="V3953" s="106">
        <f t="shared" si="308"/>
        <v>0</v>
      </c>
      <c r="W3953" s="119">
        <f t="shared" si="306"/>
        <v>0</v>
      </c>
      <c r="X3953" s="106">
        <f t="shared" si="309"/>
        <v>0</v>
      </c>
    </row>
    <row r="3954" spans="1:24" ht="14">
      <c r="A3954" s="198"/>
      <c r="D3954" s="1"/>
      <c r="E3954" s="1"/>
      <c r="F3954" s="187"/>
      <c r="G3954" s="187"/>
      <c r="H3954" s="80" t="str">
        <f>IF(ISERROR(IF(ISERROR(VLOOKUP((LEFT(D3954,2)),'Fed. Agency Identifier Table'!A$2:C$63,3,FALSE)),(VLOOKUP((LEFT(D3954,1)),'Fed. Agency Identifier Table'!A$2:C$63,3,FALSE)),(VLOOKUP((LEFT(D3954,2)),'Fed. Agency Identifier Table'!A$2:C$63,3,FALSE)))),"",(IF(ISERROR(VLOOKUP((LEFT(D3954,2)),'Fed. Agency Identifier Table'!A$2:C$63,3,FALSE)),(VLOOKUP((LEFT(D3954,1)),'Fed. Agency Identifier Table'!A$2:C$63,3,FALSE)),(VLOOKUP((LEFT(D3954,2)),'Fed. Agency Identifier Table'!A$2:C$63,3,FALSE)))))</f>
        <v/>
      </c>
      <c r="I3954" s="150" t="str">
        <f>IF(ISNUMBER(SEARCH("*.unk*",D3954)),"Other Federal Awards",IF(ISERROR(VLOOKUP(D3954,'CFDA Program Titles Table'!A$2:C$2607,3,FALSE)),"",VLOOKUP(D3954,'CFDA Program Titles Table'!A$2:C$2607,3,FALSE)))</f>
        <v/>
      </c>
      <c r="J3954" s="70"/>
      <c r="K3954" s="70"/>
      <c r="L3954" s="2"/>
      <c r="M3954" s="10"/>
      <c r="N3954" s="10"/>
      <c r="S3954" s="106" t="str">
        <f>IFERROR(IF(J3954="Y", "Research And Development Programs Cluster:", VLOOKUP(D3954,'Cluster Info'!$A$2:$B$113,2,FALSE)), "Non Cluster:")</f>
        <v>Non Cluster:</v>
      </c>
      <c r="T3954" s="106">
        <f t="shared" si="305"/>
        <v>0</v>
      </c>
      <c r="U3954" s="106">
        <f t="shared" si="307"/>
        <v>0</v>
      </c>
      <c r="V3954" s="106">
        <f t="shared" si="308"/>
        <v>0</v>
      </c>
      <c r="W3954" s="119">
        <f t="shared" si="306"/>
        <v>0</v>
      </c>
      <c r="X3954" s="106">
        <f t="shared" si="309"/>
        <v>0</v>
      </c>
    </row>
    <row r="3955" spans="1:24" ht="14">
      <c r="A3955" s="198"/>
      <c r="D3955" s="1"/>
      <c r="E3955" s="1"/>
      <c r="F3955" s="187"/>
      <c r="G3955" s="187"/>
      <c r="H3955" s="80" t="str">
        <f>IF(ISERROR(IF(ISERROR(VLOOKUP((LEFT(D3955,2)),'Fed. Agency Identifier Table'!A$2:C$63,3,FALSE)),(VLOOKUP((LEFT(D3955,1)),'Fed. Agency Identifier Table'!A$2:C$63,3,FALSE)),(VLOOKUP((LEFT(D3955,2)),'Fed. Agency Identifier Table'!A$2:C$63,3,FALSE)))),"",(IF(ISERROR(VLOOKUP((LEFT(D3955,2)),'Fed. Agency Identifier Table'!A$2:C$63,3,FALSE)),(VLOOKUP((LEFT(D3955,1)),'Fed. Agency Identifier Table'!A$2:C$63,3,FALSE)),(VLOOKUP((LEFT(D3955,2)),'Fed. Agency Identifier Table'!A$2:C$63,3,FALSE)))))</f>
        <v/>
      </c>
      <c r="I3955" s="150" t="str">
        <f>IF(ISNUMBER(SEARCH("*.unk*",D3955)),"Other Federal Awards",IF(ISERROR(VLOOKUP(D3955,'CFDA Program Titles Table'!A$2:C$2607,3,FALSE)),"",VLOOKUP(D3955,'CFDA Program Titles Table'!A$2:C$2607,3,FALSE)))</f>
        <v/>
      </c>
      <c r="J3955" s="70"/>
      <c r="K3955" s="70"/>
      <c r="L3955" s="2"/>
      <c r="M3955" s="10"/>
      <c r="N3955" s="10"/>
      <c r="S3955" s="106" t="str">
        <f>IFERROR(IF(J3955="Y", "Research And Development Programs Cluster:", VLOOKUP(D3955,'Cluster Info'!$A$2:$B$113,2,FALSE)), "Non Cluster:")</f>
        <v>Non Cluster:</v>
      </c>
      <c r="T3955" s="106">
        <f t="shared" si="305"/>
        <v>0</v>
      </c>
      <c r="U3955" s="106">
        <f t="shared" si="307"/>
        <v>0</v>
      </c>
      <c r="V3955" s="106">
        <f t="shared" si="308"/>
        <v>0</v>
      </c>
      <c r="W3955" s="119">
        <f t="shared" si="306"/>
        <v>0</v>
      </c>
      <c r="X3955" s="106">
        <f t="shared" si="309"/>
        <v>0</v>
      </c>
    </row>
    <row r="3956" spans="1:24" ht="14">
      <c r="A3956" s="198"/>
      <c r="D3956" s="1"/>
      <c r="E3956" s="1"/>
      <c r="F3956" s="187"/>
      <c r="G3956" s="187"/>
      <c r="H3956" s="80" t="str">
        <f>IF(ISERROR(IF(ISERROR(VLOOKUP((LEFT(D3956,2)),'Fed. Agency Identifier Table'!A$2:C$63,3,FALSE)),(VLOOKUP((LEFT(D3956,1)),'Fed. Agency Identifier Table'!A$2:C$63,3,FALSE)),(VLOOKUP((LEFT(D3956,2)),'Fed. Agency Identifier Table'!A$2:C$63,3,FALSE)))),"",(IF(ISERROR(VLOOKUP((LEFT(D3956,2)),'Fed. Agency Identifier Table'!A$2:C$63,3,FALSE)),(VLOOKUP((LEFT(D3956,1)),'Fed. Agency Identifier Table'!A$2:C$63,3,FALSE)),(VLOOKUP((LEFT(D3956,2)),'Fed. Agency Identifier Table'!A$2:C$63,3,FALSE)))))</f>
        <v/>
      </c>
      <c r="I3956" s="150" t="str">
        <f>IF(ISNUMBER(SEARCH("*.unk*",D3956)),"Other Federal Awards",IF(ISERROR(VLOOKUP(D3956,'CFDA Program Titles Table'!A$2:C$2607,3,FALSE)),"",VLOOKUP(D3956,'CFDA Program Titles Table'!A$2:C$2607,3,FALSE)))</f>
        <v/>
      </c>
      <c r="J3956" s="70"/>
      <c r="K3956" s="70"/>
      <c r="L3956" s="2"/>
      <c r="M3956" s="10"/>
      <c r="N3956" s="10"/>
      <c r="S3956" s="106" t="str">
        <f>IFERROR(IF(J3956="Y", "Research And Development Programs Cluster:", VLOOKUP(D3956,'Cluster Info'!$A$2:$B$113,2,FALSE)), "Non Cluster:")</f>
        <v>Non Cluster:</v>
      </c>
      <c r="T3956" s="106">
        <f t="shared" si="305"/>
        <v>0</v>
      </c>
      <c r="U3956" s="106">
        <f t="shared" si="307"/>
        <v>0</v>
      </c>
      <c r="V3956" s="106">
        <f t="shared" si="308"/>
        <v>0</v>
      </c>
      <c r="W3956" s="119">
        <f t="shared" si="306"/>
        <v>0</v>
      </c>
      <c r="X3956" s="106">
        <f t="shared" si="309"/>
        <v>0</v>
      </c>
    </row>
    <row r="3957" spans="1:24" ht="14">
      <c r="A3957" s="198"/>
      <c r="D3957" s="1"/>
      <c r="E3957" s="1"/>
      <c r="F3957" s="187"/>
      <c r="G3957" s="187"/>
      <c r="H3957" s="80" t="str">
        <f>IF(ISERROR(IF(ISERROR(VLOOKUP((LEFT(D3957,2)),'Fed. Agency Identifier Table'!A$2:C$63,3,FALSE)),(VLOOKUP((LEFT(D3957,1)),'Fed. Agency Identifier Table'!A$2:C$63,3,FALSE)),(VLOOKUP((LEFT(D3957,2)),'Fed. Agency Identifier Table'!A$2:C$63,3,FALSE)))),"",(IF(ISERROR(VLOOKUP((LEFT(D3957,2)),'Fed. Agency Identifier Table'!A$2:C$63,3,FALSE)),(VLOOKUP((LEFT(D3957,1)),'Fed. Agency Identifier Table'!A$2:C$63,3,FALSE)),(VLOOKUP((LEFT(D3957,2)),'Fed. Agency Identifier Table'!A$2:C$63,3,FALSE)))))</f>
        <v/>
      </c>
      <c r="I3957" s="150" t="str">
        <f>IF(ISNUMBER(SEARCH("*.unk*",D3957)),"Other Federal Awards",IF(ISERROR(VLOOKUP(D3957,'CFDA Program Titles Table'!A$2:C$2607,3,FALSE)),"",VLOOKUP(D3957,'CFDA Program Titles Table'!A$2:C$2607,3,FALSE)))</f>
        <v/>
      </c>
      <c r="J3957" s="70"/>
      <c r="K3957" s="70"/>
      <c r="L3957" s="2"/>
      <c r="M3957" s="10"/>
      <c r="N3957" s="10"/>
      <c r="S3957" s="106" t="str">
        <f>IFERROR(IF(J3957="Y", "Research And Development Programs Cluster:", VLOOKUP(D3957,'Cluster Info'!$A$2:$B$113,2,FALSE)), "Non Cluster:")</f>
        <v>Non Cluster:</v>
      </c>
      <c r="T3957" s="106">
        <f t="shared" si="305"/>
        <v>0</v>
      </c>
      <c r="U3957" s="106">
        <f t="shared" si="307"/>
        <v>0</v>
      </c>
      <c r="V3957" s="106">
        <f t="shared" si="308"/>
        <v>0</v>
      </c>
      <c r="W3957" s="119">
        <f t="shared" si="306"/>
        <v>0</v>
      </c>
      <c r="X3957" s="106">
        <f t="shared" si="309"/>
        <v>0</v>
      </c>
    </row>
    <row r="3958" spans="1:24" ht="14">
      <c r="A3958" s="198"/>
      <c r="D3958" s="1"/>
      <c r="E3958" s="1"/>
      <c r="F3958" s="187"/>
      <c r="G3958" s="187"/>
      <c r="H3958" s="80" t="str">
        <f>IF(ISERROR(IF(ISERROR(VLOOKUP((LEFT(D3958,2)),'Fed. Agency Identifier Table'!A$2:C$63,3,FALSE)),(VLOOKUP((LEFT(D3958,1)),'Fed. Agency Identifier Table'!A$2:C$63,3,FALSE)),(VLOOKUP((LEFT(D3958,2)),'Fed. Agency Identifier Table'!A$2:C$63,3,FALSE)))),"",(IF(ISERROR(VLOOKUP((LEFT(D3958,2)),'Fed. Agency Identifier Table'!A$2:C$63,3,FALSE)),(VLOOKUP((LEFT(D3958,1)),'Fed. Agency Identifier Table'!A$2:C$63,3,FALSE)),(VLOOKUP((LEFT(D3958,2)),'Fed. Agency Identifier Table'!A$2:C$63,3,FALSE)))))</f>
        <v/>
      </c>
      <c r="I3958" s="150" t="str">
        <f>IF(ISNUMBER(SEARCH("*.unk*",D3958)),"Other Federal Awards",IF(ISERROR(VLOOKUP(D3958,'CFDA Program Titles Table'!A$2:C$2607,3,FALSE)),"",VLOOKUP(D3958,'CFDA Program Titles Table'!A$2:C$2607,3,FALSE)))</f>
        <v/>
      </c>
      <c r="J3958" s="70"/>
      <c r="K3958" s="70"/>
      <c r="L3958" s="2"/>
      <c r="M3958" s="10"/>
      <c r="N3958" s="10"/>
      <c r="S3958" s="106" t="str">
        <f>IFERROR(IF(J3958="Y", "Research And Development Programs Cluster:", VLOOKUP(D3958,'Cluster Info'!$A$2:$B$113,2,FALSE)), "Non Cluster:")</f>
        <v>Non Cluster:</v>
      </c>
      <c r="T3958" s="106">
        <f t="shared" si="305"/>
        <v>0</v>
      </c>
      <c r="U3958" s="106">
        <f t="shared" si="307"/>
        <v>0</v>
      </c>
      <c r="V3958" s="106">
        <f t="shared" si="308"/>
        <v>0</v>
      </c>
      <c r="W3958" s="119">
        <f t="shared" si="306"/>
        <v>0</v>
      </c>
      <c r="X3958" s="106">
        <f t="shared" si="309"/>
        <v>0</v>
      </c>
    </row>
    <row r="3959" spans="1:24" ht="14">
      <c r="A3959" s="198"/>
      <c r="D3959" s="1"/>
      <c r="E3959" s="1"/>
      <c r="F3959" s="187"/>
      <c r="G3959" s="187"/>
      <c r="H3959" s="80" t="str">
        <f>IF(ISERROR(IF(ISERROR(VLOOKUP((LEFT(D3959,2)),'Fed. Agency Identifier Table'!A$2:C$63,3,FALSE)),(VLOOKUP((LEFT(D3959,1)),'Fed. Agency Identifier Table'!A$2:C$63,3,FALSE)),(VLOOKUP((LEFT(D3959,2)),'Fed. Agency Identifier Table'!A$2:C$63,3,FALSE)))),"",(IF(ISERROR(VLOOKUP((LEFT(D3959,2)),'Fed. Agency Identifier Table'!A$2:C$63,3,FALSE)),(VLOOKUP((LEFT(D3959,1)),'Fed. Agency Identifier Table'!A$2:C$63,3,FALSE)),(VLOOKUP((LEFT(D3959,2)),'Fed. Agency Identifier Table'!A$2:C$63,3,FALSE)))))</f>
        <v/>
      </c>
      <c r="I3959" s="150" t="str">
        <f>IF(ISNUMBER(SEARCH("*.unk*",D3959)),"Other Federal Awards",IF(ISERROR(VLOOKUP(D3959,'CFDA Program Titles Table'!A$2:C$2607,3,FALSE)),"",VLOOKUP(D3959,'CFDA Program Titles Table'!A$2:C$2607,3,FALSE)))</f>
        <v/>
      </c>
      <c r="J3959" s="70"/>
      <c r="K3959" s="70"/>
      <c r="L3959" s="2"/>
      <c r="M3959" s="10"/>
      <c r="N3959" s="10"/>
      <c r="S3959" s="106" t="str">
        <f>IFERROR(IF(J3959="Y", "Research And Development Programs Cluster:", VLOOKUP(D3959,'Cluster Info'!$A$2:$B$113,2,FALSE)), "Non Cluster:")</f>
        <v>Non Cluster:</v>
      </c>
      <c r="T3959" s="106">
        <f t="shared" si="305"/>
        <v>0</v>
      </c>
      <c r="U3959" s="106">
        <f t="shared" si="307"/>
        <v>0</v>
      </c>
      <c r="V3959" s="106">
        <f t="shared" si="308"/>
        <v>0</v>
      </c>
      <c r="W3959" s="119">
        <f t="shared" si="306"/>
        <v>0</v>
      </c>
      <c r="X3959" s="106">
        <f t="shared" si="309"/>
        <v>0</v>
      </c>
    </row>
    <row r="3960" spans="1:24" ht="14">
      <c r="A3960" s="198"/>
      <c r="D3960" s="1"/>
      <c r="E3960" s="1"/>
      <c r="F3960" s="187"/>
      <c r="G3960" s="187"/>
      <c r="H3960" s="80" t="str">
        <f>IF(ISERROR(IF(ISERROR(VLOOKUP((LEFT(D3960,2)),'Fed. Agency Identifier Table'!A$2:C$63,3,FALSE)),(VLOOKUP((LEFT(D3960,1)),'Fed. Agency Identifier Table'!A$2:C$63,3,FALSE)),(VLOOKUP((LEFT(D3960,2)),'Fed. Agency Identifier Table'!A$2:C$63,3,FALSE)))),"",(IF(ISERROR(VLOOKUP((LEFT(D3960,2)),'Fed. Agency Identifier Table'!A$2:C$63,3,FALSE)),(VLOOKUP((LEFT(D3960,1)),'Fed. Agency Identifier Table'!A$2:C$63,3,FALSE)),(VLOOKUP((LEFT(D3960,2)),'Fed. Agency Identifier Table'!A$2:C$63,3,FALSE)))))</f>
        <v/>
      </c>
      <c r="I3960" s="150" t="str">
        <f>IF(ISNUMBER(SEARCH("*.unk*",D3960)),"Other Federal Awards",IF(ISERROR(VLOOKUP(D3960,'CFDA Program Titles Table'!A$2:C$2607,3,FALSE)),"",VLOOKUP(D3960,'CFDA Program Titles Table'!A$2:C$2607,3,FALSE)))</f>
        <v/>
      </c>
      <c r="J3960" s="70"/>
      <c r="K3960" s="70"/>
      <c r="L3960" s="2"/>
      <c r="M3960" s="10"/>
      <c r="N3960" s="10"/>
      <c r="S3960" s="106" t="str">
        <f>IFERROR(IF(J3960="Y", "Research And Development Programs Cluster:", VLOOKUP(D3960,'Cluster Info'!$A$2:$B$113,2,FALSE)), "Non Cluster:")</f>
        <v>Non Cluster:</v>
      </c>
      <c r="T3960" s="106">
        <f t="shared" si="305"/>
        <v>0</v>
      </c>
      <c r="U3960" s="106">
        <f t="shared" si="307"/>
        <v>0</v>
      </c>
      <c r="V3960" s="106">
        <f t="shared" si="308"/>
        <v>0</v>
      </c>
      <c r="W3960" s="119">
        <f t="shared" si="306"/>
        <v>0</v>
      </c>
      <c r="X3960" s="106">
        <f t="shared" si="309"/>
        <v>0</v>
      </c>
    </row>
    <row r="3961" spans="1:24" ht="14">
      <c r="A3961" s="198"/>
      <c r="D3961" s="1"/>
      <c r="E3961" s="1"/>
      <c r="F3961" s="187"/>
      <c r="G3961" s="187"/>
      <c r="H3961" s="80" t="str">
        <f>IF(ISERROR(IF(ISERROR(VLOOKUP((LEFT(D3961,2)),'Fed. Agency Identifier Table'!A$2:C$63,3,FALSE)),(VLOOKUP((LEFT(D3961,1)),'Fed. Agency Identifier Table'!A$2:C$63,3,FALSE)),(VLOOKUP((LEFT(D3961,2)),'Fed. Agency Identifier Table'!A$2:C$63,3,FALSE)))),"",(IF(ISERROR(VLOOKUP((LEFT(D3961,2)),'Fed. Agency Identifier Table'!A$2:C$63,3,FALSE)),(VLOOKUP((LEFT(D3961,1)),'Fed. Agency Identifier Table'!A$2:C$63,3,FALSE)),(VLOOKUP((LEFT(D3961,2)),'Fed. Agency Identifier Table'!A$2:C$63,3,FALSE)))))</f>
        <v/>
      </c>
      <c r="I3961" s="150" t="str">
        <f>IF(ISNUMBER(SEARCH("*.unk*",D3961)),"Other Federal Awards",IF(ISERROR(VLOOKUP(D3961,'CFDA Program Titles Table'!A$2:C$2607,3,FALSE)),"",VLOOKUP(D3961,'CFDA Program Titles Table'!A$2:C$2607,3,FALSE)))</f>
        <v/>
      </c>
      <c r="J3961" s="70"/>
      <c r="K3961" s="70"/>
      <c r="L3961" s="2"/>
      <c r="M3961" s="10"/>
      <c r="N3961" s="10"/>
      <c r="S3961" s="106" t="str">
        <f>IFERROR(IF(J3961="Y", "Research And Development Programs Cluster:", VLOOKUP(D3961,'Cluster Info'!$A$2:$B$113,2,FALSE)), "Non Cluster:")</f>
        <v>Non Cluster:</v>
      </c>
      <c r="T3961" s="106">
        <f t="shared" si="305"/>
        <v>0</v>
      </c>
      <c r="U3961" s="106">
        <f t="shared" si="307"/>
        <v>0</v>
      </c>
      <c r="V3961" s="106">
        <f t="shared" si="308"/>
        <v>0</v>
      </c>
      <c r="W3961" s="119">
        <f t="shared" si="306"/>
        <v>0</v>
      </c>
      <c r="X3961" s="106">
        <f t="shared" si="309"/>
        <v>0</v>
      </c>
    </row>
    <row r="3962" spans="1:24" ht="14">
      <c r="A3962" s="198"/>
      <c r="D3962" s="1"/>
      <c r="E3962" s="1"/>
      <c r="F3962" s="187"/>
      <c r="G3962" s="187"/>
      <c r="H3962" s="80" t="str">
        <f>IF(ISERROR(IF(ISERROR(VLOOKUP((LEFT(D3962,2)),'Fed. Agency Identifier Table'!A$2:C$63,3,FALSE)),(VLOOKUP((LEFT(D3962,1)),'Fed. Agency Identifier Table'!A$2:C$63,3,FALSE)),(VLOOKUP((LEFT(D3962,2)),'Fed. Agency Identifier Table'!A$2:C$63,3,FALSE)))),"",(IF(ISERROR(VLOOKUP((LEFT(D3962,2)),'Fed. Agency Identifier Table'!A$2:C$63,3,FALSE)),(VLOOKUP((LEFT(D3962,1)),'Fed. Agency Identifier Table'!A$2:C$63,3,FALSE)),(VLOOKUP((LEFT(D3962,2)),'Fed. Agency Identifier Table'!A$2:C$63,3,FALSE)))))</f>
        <v/>
      </c>
      <c r="I3962" s="150" t="str">
        <f>IF(ISNUMBER(SEARCH("*.unk*",D3962)),"Other Federal Awards",IF(ISERROR(VLOOKUP(D3962,'CFDA Program Titles Table'!A$2:C$2607,3,FALSE)),"",VLOOKUP(D3962,'CFDA Program Titles Table'!A$2:C$2607,3,FALSE)))</f>
        <v/>
      </c>
      <c r="J3962" s="70"/>
      <c r="K3962" s="70"/>
      <c r="L3962" s="2"/>
      <c r="M3962" s="10"/>
      <c r="N3962" s="10"/>
      <c r="S3962" s="106" t="str">
        <f>IFERROR(IF(J3962="Y", "Research And Development Programs Cluster:", VLOOKUP(D3962,'Cluster Info'!$A$2:$B$113,2,FALSE)), "Non Cluster:")</f>
        <v>Non Cluster:</v>
      </c>
      <c r="T3962" s="106">
        <f t="shared" si="305"/>
        <v>0</v>
      </c>
      <c r="U3962" s="106">
        <f t="shared" si="307"/>
        <v>0</v>
      </c>
      <c r="V3962" s="106">
        <f t="shared" si="308"/>
        <v>0</v>
      </c>
      <c r="W3962" s="119">
        <f t="shared" si="306"/>
        <v>0</v>
      </c>
      <c r="X3962" s="106">
        <f t="shared" si="309"/>
        <v>0</v>
      </c>
    </row>
    <row r="3963" spans="1:24" ht="14">
      <c r="A3963" s="198"/>
      <c r="D3963" s="1"/>
      <c r="E3963" s="1"/>
      <c r="F3963" s="187"/>
      <c r="G3963" s="187"/>
      <c r="H3963" s="80" t="str">
        <f>IF(ISERROR(IF(ISERROR(VLOOKUP((LEFT(D3963,2)),'Fed. Agency Identifier Table'!A$2:C$63,3,FALSE)),(VLOOKUP((LEFT(D3963,1)),'Fed. Agency Identifier Table'!A$2:C$63,3,FALSE)),(VLOOKUP((LEFT(D3963,2)),'Fed. Agency Identifier Table'!A$2:C$63,3,FALSE)))),"",(IF(ISERROR(VLOOKUP((LEFT(D3963,2)),'Fed. Agency Identifier Table'!A$2:C$63,3,FALSE)),(VLOOKUP((LEFT(D3963,1)),'Fed. Agency Identifier Table'!A$2:C$63,3,FALSE)),(VLOOKUP((LEFT(D3963,2)),'Fed. Agency Identifier Table'!A$2:C$63,3,FALSE)))))</f>
        <v/>
      </c>
      <c r="I3963" s="150" t="str">
        <f>IF(ISNUMBER(SEARCH("*.unk*",D3963)),"Other Federal Awards",IF(ISERROR(VLOOKUP(D3963,'CFDA Program Titles Table'!A$2:C$2607,3,FALSE)),"",VLOOKUP(D3963,'CFDA Program Titles Table'!A$2:C$2607,3,FALSE)))</f>
        <v/>
      </c>
      <c r="J3963" s="70"/>
      <c r="K3963" s="70"/>
      <c r="L3963" s="2"/>
      <c r="M3963" s="10"/>
      <c r="N3963" s="10"/>
      <c r="S3963" s="106" t="str">
        <f>IFERROR(IF(J3963="Y", "Research And Development Programs Cluster:", VLOOKUP(D3963,'Cluster Info'!$A$2:$B$113,2,FALSE)), "Non Cluster:")</f>
        <v>Non Cluster:</v>
      </c>
      <c r="T3963" s="106">
        <f t="shared" si="305"/>
        <v>0</v>
      </c>
      <c r="U3963" s="106">
        <f t="shared" si="307"/>
        <v>0</v>
      </c>
      <c r="V3963" s="106">
        <f t="shared" si="308"/>
        <v>0</v>
      </c>
      <c r="W3963" s="119">
        <f t="shared" si="306"/>
        <v>0</v>
      </c>
      <c r="X3963" s="106">
        <f t="shared" si="309"/>
        <v>0</v>
      </c>
    </row>
    <row r="3964" spans="1:24" ht="14">
      <c r="A3964" s="198"/>
      <c r="D3964" s="1"/>
      <c r="E3964" s="1"/>
      <c r="F3964" s="187"/>
      <c r="G3964" s="187"/>
      <c r="H3964" s="80" t="str">
        <f>IF(ISERROR(IF(ISERROR(VLOOKUP((LEFT(D3964,2)),'Fed. Agency Identifier Table'!A$2:C$63,3,FALSE)),(VLOOKUP((LEFT(D3964,1)),'Fed. Agency Identifier Table'!A$2:C$63,3,FALSE)),(VLOOKUP((LEFT(D3964,2)),'Fed. Agency Identifier Table'!A$2:C$63,3,FALSE)))),"",(IF(ISERROR(VLOOKUP((LEFT(D3964,2)),'Fed. Agency Identifier Table'!A$2:C$63,3,FALSE)),(VLOOKUP((LEFT(D3964,1)),'Fed. Agency Identifier Table'!A$2:C$63,3,FALSE)),(VLOOKUP((LEFT(D3964,2)),'Fed. Agency Identifier Table'!A$2:C$63,3,FALSE)))))</f>
        <v/>
      </c>
      <c r="I3964" s="150" t="str">
        <f>IF(ISNUMBER(SEARCH("*.unk*",D3964)),"Other Federal Awards",IF(ISERROR(VLOOKUP(D3964,'CFDA Program Titles Table'!A$2:C$2607,3,FALSE)),"",VLOOKUP(D3964,'CFDA Program Titles Table'!A$2:C$2607,3,FALSE)))</f>
        <v/>
      </c>
      <c r="J3964" s="70"/>
      <c r="K3964" s="70"/>
      <c r="L3964" s="2"/>
      <c r="M3964" s="10"/>
      <c r="N3964" s="10"/>
      <c r="S3964" s="106" t="str">
        <f>IFERROR(IF(J3964="Y", "Research And Development Programs Cluster:", VLOOKUP(D3964,'Cluster Info'!$A$2:$B$113,2,FALSE)), "Non Cluster:")</f>
        <v>Non Cluster:</v>
      </c>
      <c r="T3964" s="106">
        <f t="shared" si="305"/>
        <v>0</v>
      </c>
      <c r="U3964" s="106">
        <f t="shared" si="307"/>
        <v>0</v>
      </c>
      <c r="V3964" s="106">
        <f t="shared" si="308"/>
        <v>0</v>
      </c>
      <c r="W3964" s="119">
        <f t="shared" si="306"/>
        <v>0</v>
      </c>
      <c r="X3964" s="106">
        <f t="shared" si="309"/>
        <v>0</v>
      </c>
    </row>
    <row r="3965" spans="1:24" ht="14">
      <c r="A3965" s="198"/>
      <c r="D3965" s="1"/>
      <c r="E3965" s="1"/>
      <c r="F3965" s="187"/>
      <c r="G3965" s="187"/>
      <c r="H3965" s="80" t="str">
        <f>IF(ISERROR(IF(ISERROR(VLOOKUP((LEFT(D3965,2)),'Fed. Agency Identifier Table'!A$2:C$63,3,FALSE)),(VLOOKUP((LEFT(D3965,1)),'Fed. Agency Identifier Table'!A$2:C$63,3,FALSE)),(VLOOKUP((LEFT(D3965,2)),'Fed. Agency Identifier Table'!A$2:C$63,3,FALSE)))),"",(IF(ISERROR(VLOOKUP((LEFT(D3965,2)),'Fed. Agency Identifier Table'!A$2:C$63,3,FALSE)),(VLOOKUP((LEFT(D3965,1)),'Fed. Agency Identifier Table'!A$2:C$63,3,FALSE)),(VLOOKUP((LEFT(D3965,2)),'Fed. Agency Identifier Table'!A$2:C$63,3,FALSE)))))</f>
        <v/>
      </c>
      <c r="I3965" s="150" t="str">
        <f>IF(ISNUMBER(SEARCH("*.unk*",D3965)),"Other Federal Awards",IF(ISERROR(VLOOKUP(D3965,'CFDA Program Titles Table'!A$2:C$2607,3,FALSE)),"",VLOOKUP(D3965,'CFDA Program Titles Table'!A$2:C$2607,3,FALSE)))</f>
        <v/>
      </c>
      <c r="J3965" s="70"/>
      <c r="K3965" s="70"/>
      <c r="L3965" s="2"/>
      <c r="M3965" s="10"/>
      <c r="N3965" s="10"/>
      <c r="S3965" s="106" t="str">
        <f>IFERROR(IF(J3965="Y", "Research And Development Programs Cluster:", VLOOKUP(D3965,'Cluster Info'!$A$2:$B$113,2,FALSE)), "Non Cluster:")</f>
        <v>Non Cluster:</v>
      </c>
      <c r="T3965" s="106">
        <f t="shared" si="305"/>
        <v>0</v>
      </c>
      <c r="U3965" s="106">
        <f t="shared" si="307"/>
        <v>0</v>
      </c>
      <c r="V3965" s="106">
        <f t="shared" si="308"/>
        <v>0</v>
      </c>
      <c r="W3965" s="119">
        <f t="shared" si="306"/>
        <v>0</v>
      </c>
      <c r="X3965" s="106">
        <f t="shared" si="309"/>
        <v>0</v>
      </c>
    </row>
    <row r="3966" spans="1:24" ht="14">
      <c r="A3966" s="198"/>
      <c r="D3966" s="1"/>
      <c r="E3966" s="1"/>
      <c r="F3966" s="187"/>
      <c r="G3966" s="187"/>
      <c r="H3966" s="80" t="str">
        <f>IF(ISERROR(IF(ISERROR(VLOOKUP((LEFT(D3966,2)),'Fed. Agency Identifier Table'!A$2:C$63,3,FALSE)),(VLOOKUP((LEFT(D3966,1)),'Fed. Agency Identifier Table'!A$2:C$63,3,FALSE)),(VLOOKUP((LEFT(D3966,2)),'Fed. Agency Identifier Table'!A$2:C$63,3,FALSE)))),"",(IF(ISERROR(VLOOKUP((LEFT(D3966,2)),'Fed. Agency Identifier Table'!A$2:C$63,3,FALSE)),(VLOOKUP((LEFT(D3966,1)),'Fed. Agency Identifier Table'!A$2:C$63,3,FALSE)),(VLOOKUP((LEFT(D3966,2)),'Fed. Agency Identifier Table'!A$2:C$63,3,FALSE)))))</f>
        <v/>
      </c>
      <c r="I3966" s="150" t="str">
        <f>IF(ISNUMBER(SEARCH("*.unk*",D3966)),"Other Federal Awards",IF(ISERROR(VLOOKUP(D3966,'CFDA Program Titles Table'!A$2:C$2607,3,FALSE)),"",VLOOKUP(D3966,'CFDA Program Titles Table'!A$2:C$2607,3,FALSE)))</f>
        <v/>
      </c>
      <c r="J3966" s="70"/>
      <c r="K3966" s="70"/>
      <c r="L3966" s="2"/>
      <c r="M3966" s="10"/>
      <c r="N3966" s="10"/>
      <c r="S3966" s="106" t="str">
        <f>IFERROR(IF(J3966="Y", "Research And Development Programs Cluster:", VLOOKUP(D3966,'Cluster Info'!$A$2:$B$113,2,FALSE)), "Non Cluster:")</f>
        <v>Non Cluster:</v>
      </c>
      <c r="T3966" s="106">
        <f t="shared" si="305"/>
        <v>0</v>
      </c>
      <c r="U3966" s="106">
        <f t="shared" si="307"/>
        <v>0</v>
      </c>
      <c r="V3966" s="106">
        <f t="shared" si="308"/>
        <v>0</v>
      </c>
      <c r="W3966" s="119">
        <f t="shared" si="306"/>
        <v>0</v>
      </c>
      <c r="X3966" s="106">
        <f t="shared" si="309"/>
        <v>0</v>
      </c>
    </row>
    <row r="3967" spans="1:24" ht="14">
      <c r="A3967" s="198"/>
      <c r="D3967" s="1"/>
      <c r="E3967" s="1"/>
      <c r="F3967" s="187"/>
      <c r="G3967" s="187"/>
      <c r="H3967" s="80" t="str">
        <f>IF(ISERROR(IF(ISERROR(VLOOKUP((LEFT(D3967,2)),'Fed. Agency Identifier Table'!A$2:C$63,3,FALSE)),(VLOOKUP((LEFT(D3967,1)),'Fed. Agency Identifier Table'!A$2:C$63,3,FALSE)),(VLOOKUP((LEFT(D3967,2)),'Fed. Agency Identifier Table'!A$2:C$63,3,FALSE)))),"",(IF(ISERROR(VLOOKUP((LEFT(D3967,2)),'Fed. Agency Identifier Table'!A$2:C$63,3,FALSE)),(VLOOKUP((LEFT(D3967,1)),'Fed. Agency Identifier Table'!A$2:C$63,3,FALSE)),(VLOOKUP((LEFT(D3967,2)),'Fed. Agency Identifier Table'!A$2:C$63,3,FALSE)))))</f>
        <v/>
      </c>
      <c r="I3967" s="150" t="str">
        <f>IF(ISNUMBER(SEARCH("*.unk*",D3967)),"Other Federal Awards",IF(ISERROR(VLOOKUP(D3967,'CFDA Program Titles Table'!A$2:C$2607,3,FALSE)),"",VLOOKUP(D3967,'CFDA Program Titles Table'!A$2:C$2607,3,FALSE)))</f>
        <v/>
      </c>
      <c r="J3967" s="70"/>
      <c r="K3967" s="70"/>
      <c r="L3967" s="2"/>
      <c r="M3967" s="10"/>
      <c r="N3967" s="10"/>
      <c r="S3967" s="106" t="str">
        <f>IFERROR(IF(J3967="Y", "Research And Development Programs Cluster:", VLOOKUP(D3967,'Cluster Info'!$A$2:$B$113,2,FALSE)), "Non Cluster:")</f>
        <v>Non Cluster:</v>
      </c>
      <c r="T3967" s="106">
        <f t="shared" si="305"/>
        <v>0</v>
      </c>
      <c r="U3967" s="106">
        <f t="shared" si="307"/>
        <v>0</v>
      </c>
      <c r="V3967" s="106">
        <f t="shared" si="308"/>
        <v>0</v>
      </c>
      <c r="W3967" s="119">
        <f t="shared" si="306"/>
        <v>0</v>
      </c>
      <c r="X3967" s="106">
        <f t="shared" si="309"/>
        <v>0</v>
      </c>
    </row>
    <row r="3968" spans="1:24" ht="14">
      <c r="A3968" s="198"/>
      <c r="D3968" s="1"/>
      <c r="E3968" s="1"/>
      <c r="F3968" s="187"/>
      <c r="G3968" s="187"/>
      <c r="H3968" s="80" t="str">
        <f>IF(ISERROR(IF(ISERROR(VLOOKUP((LEFT(D3968,2)),'Fed. Agency Identifier Table'!A$2:C$63,3,FALSE)),(VLOOKUP((LEFT(D3968,1)),'Fed. Agency Identifier Table'!A$2:C$63,3,FALSE)),(VLOOKUP((LEFT(D3968,2)),'Fed. Agency Identifier Table'!A$2:C$63,3,FALSE)))),"",(IF(ISERROR(VLOOKUP((LEFT(D3968,2)),'Fed. Agency Identifier Table'!A$2:C$63,3,FALSE)),(VLOOKUP((LEFT(D3968,1)),'Fed. Agency Identifier Table'!A$2:C$63,3,FALSE)),(VLOOKUP((LEFT(D3968,2)),'Fed. Agency Identifier Table'!A$2:C$63,3,FALSE)))))</f>
        <v/>
      </c>
      <c r="I3968" s="150" t="str">
        <f>IF(ISNUMBER(SEARCH("*.unk*",D3968)),"Other Federal Awards",IF(ISERROR(VLOOKUP(D3968,'CFDA Program Titles Table'!A$2:C$2607,3,FALSE)),"",VLOOKUP(D3968,'CFDA Program Titles Table'!A$2:C$2607,3,FALSE)))</f>
        <v/>
      </c>
      <c r="J3968" s="70"/>
      <c r="K3968" s="70"/>
      <c r="L3968" s="2"/>
      <c r="M3968" s="10"/>
      <c r="N3968" s="10"/>
      <c r="S3968" s="106" t="str">
        <f>IFERROR(IF(J3968="Y", "Research And Development Programs Cluster:", VLOOKUP(D3968,'Cluster Info'!$A$2:$B$113,2,FALSE)), "Non Cluster:")</f>
        <v>Non Cluster:</v>
      </c>
      <c r="T3968" s="106">
        <f t="shared" si="305"/>
        <v>0</v>
      </c>
      <c r="U3968" s="106">
        <f t="shared" si="307"/>
        <v>0</v>
      </c>
      <c r="V3968" s="106">
        <f t="shared" si="308"/>
        <v>0</v>
      </c>
      <c r="W3968" s="119">
        <f t="shared" si="306"/>
        <v>0</v>
      </c>
      <c r="X3968" s="106">
        <f t="shared" si="309"/>
        <v>0</v>
      </c>
    </row>
    <row r="3969" spans="1:24" ht="14">
      <c r="A3969" s="198"/>
      <c r="D3969" s="1"/>
      <c r="E3969" s="1"/>
      <c r="F3969" s="187"/>
      <c r="G3969" s="187"/>
      <c r="H3969" s="80" t="str">
        <f>IF(ISERROR(IF(ISERROR(VLOOKUP((LEFT(D3969,2)),'Fed. Agency Identifier Table'!A$2:C$63,3,FALSE)),(VLOOKUP((LEFT(D3969,1)),'Fed. Agency Identifier Table'!A$2:C$63,3,FALSE)),(VLOOKUP((LEFT(D3969,2)),'Fed. Agency Identifier Table'!A$2:C$63,3,FALSE)))),"",(IF(ISERROR(VLOOKUP((LEFT(D3969,2)),'Fed. Agency Identifier Table'!A$2:C$63,3,FALSE)),(VLOOKUP((LEFT(D3969,1)),'Fed. Agency Identifier Table'!A$2:C$63,3,FALSE)),(VLOOKUP((LEFT(D3969,2)),'Fed. Agency Identifier Table'!A$2:C$63,3,FALSE)))))</f>
        <v/>
      </c>
      <c r="I3969" s="150" t="str">
        <f>IF(ISNUMBER(SEARCH("*.unk*",D3969)),"Other Federal Awards",IF(ISERROR(VLOOKUP(D3969,'CFDA Program Titles Table'!A$2:C$2607,3,FALSE)),"",VLOOKUP(D3969,'CFDA Program Titles Table'!A$2:C$2607,3,FALSE)))</f>
        <v/>
      </c>
      <c r="J3969" s="70"/>
      <c r="K3969" s="70"/>
      <c r="L3969" s="2"/>
      <c r="M3969" s="10"/>
      <c r="N3969" s="10"/>
      <c r="S3969" s="106" t="str">
        <f>IFERROR(IF(J3969="Y", "Research And Development Programs Cluster:", VLOOKUP(D3969,'Cluster Info'!$A$2:$B$113,2,FALSE)), "Non Cluster:")</f>
        <v>Non Cluster:</v>
      </c>
      <c r="T3969" s="106">
        <f t="shared" si="305"/>
        <v>0</v>
      </c>
      <c r="U3969" s="106">
        <f t="shared" si="307"/>
        <v>0</v>
      </c>
      <c r="V3969" s="106">
        <f t="shared" si="308"/>
        <v>0</v>
      </c>
      <c r="W3969" s="119">
        <f t="shared" si="306"/>
        <v>0</v>
      </c>
      <c r="X3969" s="106">
        <f t="shared" si="309"/>
        <v>0</v>
      </c>
    </row>
    <row r="3970" spans="1:24" ht="14">
      <c r="A3970" s="198"/>
      <c r="D3970" s="1"/>
      <c r="E3970" s="1"/>
      <c r="F3970" s="187"/>
      <c r="G3970" s="187"/>
      <c r="H3970" s="80" t="str">
        <f>IF(ISERROR(IF(ISERROR(VLOOKUP((LEFT(D3970,2)),'Fed. Agency Identifier Table'!A$2:C$63,3,FALSE)),(VLOOKUP((LEFT(D3970,1)),'Fed. Agency Identifier Table'!A$2:C$63,3,FALSE)),(VLOOKUP((LEFT(D3970,2)),'Fed. Agency Identifier Table'!A$2:C$63,3,FALSE)))),"",(IF(ISERROR(VLOOKUP((LEFT(D3970,2)),'Fed. Agency Identifier Table'!A$2:C$63,3,FALSE)),(VLOOKUP((LEFT(D3970,1)),'Fed. Agency Identifier Table'!A$2:C$63,3,FALSE)),(VLOOKUP((LEFT(D3970,2)),'Fed. Agency Identifier Table'!A$2:C$63,3,FALSE)))))</f>
        <v/>
      </c>
      <c r="I3970" s="150" t="str">
        <f>IF(ISNUMBER(SEARCH("*.unk*",D3970)),"Other Federal Awards",IF(ISERROR(VLOOKUP(D3970,'CFDA Program Titles Table'!A$2:C$2607,3,FALSE)),"",VLOOKUP(D3970,'CFDA Program Titles Table'!A$2:C$2607,3,FALSE)))</f>
        <v/>
      </c>
      <c r="J3970" s="70"/>
      <c r="K3970" s="70"/>
      <c r="L3970" s="2"/>
      <c r="M3970" s="10"/>
      <c r="N3970" s="10"/>
      <c r="S3970" s="106" t="str">
        <f>IFERROR(IF(J3970="Y", "Research And Development Programs Cluster:", VLOOKUP(D3970,'Cluster Info'!$A$2:$B$113,2,FALSE)), "Non Cluster:")</f>
        <v>Non Cluster:</v>
      </c>
      <c r="T3970" s="106">
        <f t="shared" ref="T3970:T4033" si="310">IF(E3970="Y","ARRA - "&amp;N3970, N3970)</f>
        <v>0</v>
      </c>
      <c r="U3970" s="106">
        <f t="shared" si="307"/>
        <v>0</v>
      </c>
      <c r="V3970" s="106">
        <f t="shared" si="308"/>
        <v>0</v>
      </c>
      <c r="W3970" s="119">
        <f t="shared" ref="W3970:W4033" si="311">IF(AND(J3970="Y",I3970="Other Federal Awards"),(LEFT(D3970,2)&amp;".RD"),D3970)</f>
        <v>0</v>
      </c>
      <c r="X3970" s="106">
        <f t="shared" si="309"/>
        <v>0</v>
      </c>
    </row>
    <row r="3971" spans="1:24" ht="14">
      <c r="A3971" s="198"/>
      <c r="D3971" s="1"/>
      <c r="E3971" s="1"/>
      <c r="F3971" s="187"/>
      <c r="G3971" s="187"/>
      <c r="H3971" s="80" t="str">
        <f>IF(ISERROR(IF(ISERROR(VLOOKUP((LEFT(D3971,2)),'Fed. Agency Identifier Table'!A$2:C$63,3,FALSE)),(VLOOKUP((LEFT(D3971,1)),'Fed. Agency Identifier Table'!A$2:C$63,3,FALSE)),(VLOOKUP((LEFT(D3971,2)),'Fed. Agency Identifier Table'!A$2:C$63,3,FALSE)))),"",(IF(ISERROR(VLOOKUP((LEFT(D3971,2)),'Fed. Agency Identifier Table'!A$2:C$63,3,FALSE)),(VLOOKUP((LEFT(D3971,1)),'Fed. Agency Identifier Table'!A$2:C$63,3,FALSE)),(VLOOKUP((LEFT(D3971,2)),'Fed. Agency Identifier Table'!A$2:C$63,3,FALSE)))))</f>
        <v/>
      </c>
      <c r="I3971" s="150" t="str">
        <f>IF(ISNUMBER(SEARCH("*.unk*",D3971)),"Other Federal Awards",IF(ISERROR(VLOOKUP(D3971,'CFDA Program Titles Table'!A$2:C$2607,3,FALSE)),"",VLOOKUP(D3971,'CFDA Program Titles Table'!A$2:C$2607,3,FALSE)))</f>
        <v/>
      </c>
      <c r="J3971" s="70"/>
      <c r="K3971" s="70"/>
      <c r="L3971" s="2"/>
      <c r="M3971" s="10"/>
      <c r="N3971" s="10"/>
      <c r="S3971" s="106" t="str">
        <f>IFERROR(IF(J3971="Y", "Research And Development Programs Cluster:", VLOOKUP(D3971,'Cluster Info'!$A$2:$B$113,2,FALSE)), "Non Cluster:")</f>
        <v>Non Cluster:</v>
      </c>
      <c r="T3971" s="106">
        <f t="shared" si="310"/>
        <v>0</v>
      </c>
      <c r="U3971" s="106">
        <f t="shared" ref="U3971:U4034" si="312">IF(F3971="Y","COVID-19 - "&amp;N3971, N3971)</f>
        <v>0</v>
      </c>
      <c r="V3971" s="106">
        <f t="shared" ref="V3971:V4034" si="313">IF(G3971="Y","ARP - "&amp;N3971, N3971)</f>
        <v>0</v>
      </c>
      <c r="W3971" s="119">
        <f t="shared" si="311"/>
        <v>0</v>
      </c>
      <c r="X3971" s="106">
        <f t="shared" ref="X3971:X4034" si="314">O3971-P3971</f>
        <v>0</v>
      </c>
    </row>
    <row r="3972" spans="1:24" ht="14">
      <c r="A3972" s="198"/>
      <c r="D3972" s="1"/>
      <c r="E3972" s="1"/>
      <c r="F3972" s="187"/>
      <c r="G3972" s="187"/>
      <c r="H3972" s="80" t="str">
        <f>IF(ISERROR(IF(ISERROR(VLOOKUP((LEFT(D3972,2)),'Fed. Agency Identifier Table'!A$2:C$63,3,FALSE)),(VLOOKUP((LEFT(D3972,1)),'Fed. Agency Identifier Table'!A$2:C$63,3,FALSE)),(VLOOKUP((LEFT(D3972,2)),'Fed. Agency Identifier Table'!A$2:C$63,3,FALSE)))),"",(IF(ISERROR(VLOOKUP((LEFT(D3972,2)),'Fed. Agency Identifier Table'!A$2:C$63,3,FALSE)),(VLOOKUP((LEFT(D3972,1)),'Fed. Agency Identifier Table'!A$2:C$63,3,FALSE)),(VLOOKUP((LEFT(D3972,2)),'Fed. Agency Identifier Table'!A$2:C$63,3,FALSE)))))</f>
        <v/>
      </c>
      <c r="I3972" s="150" t="str">
        <f>IF(ISNUMBER(SEARCH("*.unk*",D3972)),"Other Federal Awards",IF(ISERROR(VLOOKUP(D3972,'CFDA Program Titles Table'!A$2:C$2607,3,FALSE)),"",VLOOKUP(D3972,'CFDA Program Titles Table'!A$2:C$2607,3,FALSE)))</f>
        <v/>
      </c>
      <c r="J3972" s="70"/>
      <c r="K3972" s="70"/>
      <c r="L3972" s="2"/>
      <c r="M3972" s="10"/>
      <c r="N3972" s="10"/>
      <c r="S3972" s="106" t="str">
        <f>IFERROR(IF(J3972="Y", "Research And Development Programs Cluster:", VLOOKUP(D3972,'Cluster Info'!$A$2:$B$113,2,FALSE)), "Non Cluster:")</f>
        <v>Non Cluster:</v>
      </c>
      <c r="T3972" s="106">
        <f t="shared" si="310"/>
        <v>0</v>
      </c>
      <c r="U3972" s="106">
        <f t="shared" si="312"/>
        <v>0</v>
      </c>
      <c r="V3972" s="106">
        <f t="shared" si="313"/>
        <v>0</v>
      </c>
      <c r="W3972" s="119">
        <f t="shared" si="311"/>
        <v>0</v>
      </c>
      <c r="X3972" s="106">
        <f t="shared" si="314"/>
        <v>0</v>
      </c>
    </row>
    <row r="3973" spans="1:24" ht="14">
      <c r="A3973" s="198"/>
      <c r="D3973" s="1"/>
      <c r="E3973" s="1"/>
      <c r="F3973" s="187"/>
      <c r="G3973" s="187"/>
      <c r="H3973" s="80" t="str">
        <f>IF(ISERROR(IF(ISERROR(VLOOKUP((LEFT(D3973,2)),'Fed. Agency Identifier Table'!A$2:C$63,3,FALSE)),(VLOOKUP((LEFT(D3973,1)),'Fed. Agency Identifier Table'!A$2:C$63,3,FALSE)),(VLOOKUP((LEFT(D3973,2)),'Fed. Agency Identifier Table'!A$2:C$63,3,FALSE)))),"",(IF(ISERROR(VLOOKUP((LEFT(D3973,2)),'Fed. Agency Identifier Table'!A$2:C$63,3,FALSE)),(VLOOKUP((LEFT(D3973,1)),'Fed. Agency Identifier Table'!A$2:C$63,3,FALSE)),(VLOOKUP((LEFT(D3973,2)),'Fed. Agency Identifier Table'!A$2:C$63,3,FALSE)))))</f>
        <v/>
      </c>
      <c r="I3973" s="150" t="str">
        <f>IF(ISNUMBER(SEARCH("*.unk*",D3973)),"Other Federal Awards",IF(ISERROR(VLOOKUP(D3973,'CFDA Program Titles Table'!A$2:C$2607,3,FALSE)),"",VLOOKUP(D3973,'CFDA Program Titles Table'!A$2:C$2607,3,FALSE)))</f>
        <v/>
      </c>
      <c r="J3973" s="70"/>
      <c r="K3973" s="70"/>
      <c r="L3973" s="2"/>
      <c r="M3973" s="10"/>
      <c r="N3973" s="10"/>
      <c r="S3973" s="106" t="str">
        <f>IFERROR(IF(J3973="Y", "Research And Development Programs Cluster:", VLOOKUP(D3973,'Cluster Info'!$A$2:$B$113,2,FALSE)), "Non Cluster:")</f>
        <v>Non Cluster:</v>
      </c>
      <c r="T3973" s="106">
        <f t="shared" si="310"/>
        <v>0</v>
      </c>
      <c r="U3973" s="106">
        <f t="shared" si="312"/>
        <v>0</v>
      </c>
      <c r="V3973" s="106">
        <f t="shared" si="313"/>
        <v>0</v>
      </c>
      <c r="W3973" s="119">
        <f t="shared" si="311"/>
        <v>0</v>
      </c>
      <c r="X3973" s="106">
        <f t="shared" si="314"/>
        <v>0</v>
      </c>
    </row>
    <row r="3974" spans="1:24" ht="14">
      <c r="A3974" s="198"/>
      <c r="D3974" s="1"/>
      <c r="E3974" s="1"/>
      <c r="F3974" s="187"/>
      <c r="G3974" s="187"/>
      <c r="H3974" s="80" t="str">
        <f>IF(ISERROR(IF(ISERROR(VLOOKUP((LEFT(D3974,2)),'Fed. Agency Identifier Table'!A$2:C$63,3,FALSE)),(VLOOKUP((LEFT(D3974,1)),'Fed. Agency Identifier Table'!A$2:C$63,3,FALSE)),(VLOOKUP((LEFT(D3974,2)),'Fed. Agency Identifier Table'!A$2:C$63,3,FALSE)))),"",(IF(ISERROR(VLOOKUP((LEFT(D3974,2)),'Fed. Agency Identifier Table'!A$2:C$63,3,FALSE)),(VLOOKUP((LEFT(D3974,1)),'Fed. Agency Identifier Table'!A$2:C$63,3,FALSE)),(VLOOKUP((LEFT(D3974,2)),'Fed. Agency Identifier Table'!A$2:C$63,3,FALSE)))))</f>
        <v/>
      </c>
      <c r="I3974" s="150" t="str">
        <f>IF(ISNUMBER(SEARCH("*.unk*",D3974)),"Other Federal Awards",IF(ISERROR(VLOOKUP(D3974,'CFDA Program Titles Table'!A$2:C$2607,3,FALSE)),"",VLOOKUP(D3974,'CFDA Program Titles Table'!A$2:C$2607,3,FALSE)))</f>
        <v/>
      </c>
      <c r="J3974" s="70"/>
      <c r="K3974" s="70"/>
      <c r="L3974" s="2"/>
      <c r="M3974" s="10"/>
      <c r="N3974" s="10"/>
      <c r="S3974" s="106" t="str">
        <f>IFERROR(IF(J3974="Y", "Research And Development Programs Cluster:", VLOOKUP(D3974,'Cluster Info'!$A$2:$B$113,2,FALSE)), "Non Cluster:")</f>
        <v>Non Cluster:</v>
      </c>
      <c r="T3974" s="106">
        <f t="shared" si="310"/>
        <v>0</v>
      </c>
      <c r="U3974" s="106">
        <f t="shared" si="312"/>
        <v>0</v>
      </c>
      <c r="V3974" s="106">
        <f t="shared" si="313"/>
        <v>0</v>
      </c>
      <c r="W3974" s="119">
        <f t="shared" si="311"/>
        <v>0</v>
      </c>
      <c r="X3974" s="106">
        <f t="shared" si="314"/>
        <v>0</v>
      </c>
    </row>
    <row r="3975" spans="1:24" ht="14">
      <c r="A3975" s="198"/>
      <c r="D3975" s="1"/>
      <c r="E3975" s="1"/>
      <c r="F3975" s="187"/>
      <c r="G3975" s="187"/>
      <c r="H3975" s="80" t="str">
        <f>IF(ISERROR(IF(ISERROR(VLOOKUP((LEFT(D3975,2)),'Fed. Agency Identifier Table'!A$2:C$63,3,FALSE)),(VLOOKUP((LEFT(D3975,1)),'Fed. Agency Identifier Table'!A$2:C$63,3,FALSE)),(VLOOKUP((LEFT(D3975,2)),'Fed. Agency Identifier Table'!A$2:C$63,3,FALSE)))),"",(IF(ISERROR(VLOOKUP((LEFT(D3975,2)),'Fed. Agency Identifier Table'!A$2:C$63,3,FALSE)),(VLOOKUP((LEFT(D3975,1)),'Fed. Agency Identifier Table'!A$2:C$63,3,FALSE)),(VLOOKUP((LEFT(D3975,2)),'Fed. Agency Identifier Table'!A$2:C$63,3,FALSE)))))</f>
        <v/>
      </c>
      <c r="I3975" s="150" t="str">
        <f>IF(ISNUMBER(SEARCH("*.unk*",D3975)),"Other Federal Awards",IF(ISERROR(VLOOKUP(D3975,'CFDA Program Titles Table'!A$2:C$2607,3,FALSE)),"",VLOOKUP(D3975,'CFDA Program Titles Table'!A$2:C$2607,3,FALSE)))</f>
        <v/>
      </c>
      <c r="J3975" s="70"/>
      <c r="K3975" s="70"/>
      <c r="L3975" s="2"/>
      <c r="M3975" s="10"/>
      <c r="N3975" s="10"/>
      <c r="S3975" s="106" t="str">
        <f>IFERROR(IF(J3975="Y", "Research And Development Programs Cluster:", VLOOKUP(D3975,'Cluster Info'!$A$2:$B$113,2,FALSE)), "Non Cluster:")</f>
        <v>Non Cluster:</v>
      </c>
      <c r="T3975" s="106">
        <f t="shared" si="310"/>
        <v>0</v>
      </c>
      <c r="U3975" s="106">
        <f t="shared" si="312"/>
        <v>0</v>
      </c>
      <c r="V3975" s="106">
        <f t="shared" si="313"/>
        <v>0</v>
      </c>
      <c r="W3975" s="119">
        <f t="shared" si="311"/>
        <v>0</v>
      </c>
      <c r="X3975" s="106">
        <f t="shared" si="314"/>
        <v>0</v>
      </c>
    </row>
    <row r="3976" spans="1:24" ht="14">
      <c r="A3976" s="198"/>
      <c r="D3976" s="1"/>
      <c r="E3976" s="1"/>
      <c r="F3976" s="187"/>
      <c r="G3976" s="187"/>
      <c r="H3976" s="80" t="str">
        <f>IF(ISERROR(IF(ISERROR(VLOOKUP((LEFT(D3976,2)),'Fed. Agency Identifier Table'!A$2:C$63,3,FALSE)),(VLOOKUP((LEFT(D3976,1)),'Fed. Agency Identifier Table'!A$2:C$63,3,FALSE)),(VLOOKUP((LEFT(D3976,2)),'Fed. Agency Identifier Table'!A$2:C$63,3,FALSE)))),"",(IF(ISERROR(VLOOKUP((LEFT(D3976,2)),'Fed. Agency Identifier Table'!A$2:C$63,3,FALSE)),(VLOOKUP((LEFT(D3976,1)),'Fed. Agency Identifier Table'!A$2:C$63,3,FALSE)),(VLOOKUP((LEFT(D3976,2)),'Fed. Agency Identifier Table'!A$2:C$63,3,FALSE)))))</f>
        <v/>
      </c>
      <c r="I3976" s="150" t="str">
        <f>IF(ISNUMBER(SEARCH("*.unk*",D3976)),"Other Federal Awards",IF(ISERROR(VLOOKUP(D3976,'CFDA Program Titles Table'!A$2:C$2607,3,FALSE)),"",VLOOKUP(D3976,'CFDA Program Titles Table'!A$2:C$2607,3,FALSE)))</f>
        <v/>
      </c>
      <c r="J3976" s="70"/>
      <c r="K3976" s="70"/>
      <c r="L3976" s="2"/>
      <c r="M3976" s="10"/>
      <c r="N3976" s="10"/>
      <c r="S3976" s="106" t="str">
        <f>IFERROR(IF(J3976="Y", "Research And Development Programs Cluster:", VLOOKUP(D3976,'Cluster Info'!$A$2:$B$113,2,FALSE)), "Non Cluster:")</f>
        <v>Non Cluster:</v>
      </c>
      <c r="T3976" s="106">
        <f t="shared" si="310"/>
        <v>0</v>
      </c>
      <c r="U3976" s="106">
        <f t="shared" si="312"/>
        <v>0</v>
      </c>
      <c r="V3976" s="106">
        <f t="shared" si="313"/>
        <v>0</v>
      </c>
      <c r="W3976" s="119">
        <f t="shared" si="311"/>
        <v>0</v>
      </c>
      <c r="X3976" s="106">
        <f t="shared" si="314"/>
        <v>0</v>
      </c>
    </row>
    <row r="3977" spans="1:24" ht="14">
      <c r="A3977" s="198"/>
      <c r="D3977" s="1"/>
      <c r="E3977" s="1"/>
      <c r="F3977" s="187"/>
      <c r="G3977" s="187"/>
      <c r="H3977" s="80" t="str">
        <f>IF(ISERROR(IF(ISERROR(VLOOKUP((LEFT(D3977,2)),'Fed. Agency Identifier Table'!A$2:C$63,3,FALSE)),(VLOOKUP((LEFT(D3977,1)),'Fed. Agency Identifier Table'!A$2:C$63,3,FALSE)),(VLOOKUP((LEFT(D3977,2)),'Fed. Agency Identifier Table'!A$2:C$63,3,FALSE)))),"",(IF(ISERROR(VLOOKUP((LEFT(D3977,2)),'Fed. Agency Identifier Table'!A$2:C$63,3,FALSE)),(VLOOKUP((LEFT(D3977,1)),'Fed. Agency Identifier Table'!A$2:C$63,3,FALSE)),(VLOOKUP((LEFT(D3977,2)),'Fed. Agency Identifier Table'!A$2:C$63,3,FALSE)))))</f>
        <v/>
      </c>
      <c r="I3977" s="150" t="str">
        <f>IF(ISNUMBER(SEARCH("*.unk*",D3977)),"Other Federal Awards",IF(ISERROR(VLOOKUP(D3977,'CFDA Program Titles Table'!A$2:C$2607,3,FALSE)),"",VLOOKUP(D3977,'CFDA Program Titles Table'!A$2:C$2607,3,FALSE)))</f>
        <v/>
      </c>
      <c r="J3977" s="70"/>
      <c r="K3977" s="70"/>
      <c r="L3977" s="2"/>
      <c r="M3977" s="10"/>
      <c r="N3977" s="10"/>
      <c r="S3977" s="106" t="str">
        <f>IFERROR(IF(J3977="Y", "Research And Development Programs Cluster:", VLOOKUP(D3977,'Cluster Info'!$A$2:$B$113,2,FALSE)), "Non Cluster:")</f>
        <v>Non Cluster:</v>
      </c>
      <c r="T3977" s="106">
        <f t="shared" si="310"/>
        <v>0</v>
      </c>
      <c r="U3977" s="106">
        <f t="shared" si="312"/>
        <v>0</v>
      </c>
      <c r="V3977" s="106">
        <f t="shared" si="313"/>
        <v>0</v>
      </c>
      <c r="W3977" s="119">
        <f t="shared" si="311"/>
        <v>0</v>
      </c>
      <c r="X3977" s="106">
        <f t="shared" si="314"/>
        <v>0</v>
      </c>
    </row>
    <row r="3978" spans="1:24" ht="14">
      <c r="A3978" s="198"/>
      <c r="D3978" s="1"/>
      <c r="E3978" s="1"/>
      <c r="F3978" s="187"/>
      <c r="G3978" s="187"/>
      <c r="H3978" s="80" t="str">
        <f>IF(ISERROR(IF(ISERROR(VLOOKUP((LEFT(D3978,2)),'Fed. Agency Identifier Table'!A$2:C$63,3,FALSE)),(VLOOKUP((LEFT(D3978,1)),'Fed. Agency Identifier Table'!A$2:C$63,3,FALSE)),(VLOOKUP((LEFT(D3978,2)),'Fed. Agency Identifier Table'!A$2:C$63,3,FALSE)))),"",(IF(ISERROR(VLOOKUP((LEFT(D3978,2)),'Fed. Agency Identifier Table'!A$2:C$63,3,FALSE)),(VLOOKUP((LEFT(D3978,1)),'Fed. Agency Identifier Table'!A$2:C$63,3,FALSE)),(VLOOKUP((LEFT(D3978,2)),'Fed. Agency Identifier Table'!A$2:C$63,3,FALSE)))))</f>
        <v/>
      </c>
      <c r="I3978" s="150" t="str">
        <f>IF(ISNUMBER(SEARCH("*.unk*",D3978)),"Other Federal Awards",IF(ISERROR(VLOOKUP(D3978,'CFDA Program Titles Table'!A$2:C$2607,3,FALSE)),"",VLOOKUP(D3978,'CFDA Program Titles Table'!A$2:C$2607,3,FALSE)))</f>
        <v/>
      </c>
      <c r="J3978" s="70"/>
      <c r="K3978" s="70"/>
      <c r="L3978" s="2"/>
      <c r="M3978" s="10"/>
      <c r="N3978" s="10"/>
      <c r="S3978" s="106" t="str">
        <f>IFERROR(IF(J3978="Y", "Research And Development Programs Cluster:", VLOOKUP(D3978,'Cluster Info'!$A$2:$B$113,2,FALSE)), "Non Cluster:")</f>
        <v>Non Cluster:</v>
      </c>
      <c r="T3978" s="106">
        <f t="shared" si="310"/>
        <v>0</v>
      </c>
      <c r="U3978" s="106">
        <f t="shared" si="312"/>
        <v>0</v>
      </c>
      <c r="V3978" s="106">
        <f t="shared" si="313"/>
        <v>0</v>
      </c>
      <c r="W3978" s="119">
        <f t="shared" si="311"/>
        <v>0</v>
      </c>
      <c r="X3978" s="106">
        <f t="shared" si="314"/>
        <v>0</v>
      </c>
    </row>
    <row r="3979" spans="1:24" ht="14">
      <c r="A3979" s="198"/>
      <c r="D3979" s="1"/>
      <c r="E3979" s="1"/>
      <c r="F3979" s="187"/>
      <c r="G3979" s="187"/>
      <c r="H3979" s="80" t="str">
        <f>IF(ISERROR(IF(ISERROR(VLOOKUP((LEFT(D3979,2)),'Fed. Agency Identifier Table'!A$2:C$63,3,FALSE)),(VLOOKUP((LEFT(D3979,1)),'Fed. Agency Identifier Table'!A$2:C$63,3,FALSE)),(VLOOKUP((LEFT(D3979,2)),'Fed. Agency Identifier Table'!A$2:C$63,3,FALSE)))),"",(IF(ISERROR(VLOOKUP((LEFT(D3979,2)),'Fed. Agency Identifier Table'!A$2:C$63,3,FALSE)),(VLOOKUP((LEFT(D3979,1)),'Fed. Agency Identifier Table'!A$2:C$63,3,FALSE)),(VLOOKUP((LEFT(D3979,2)),'Fed. Agency Identifier Table'!A$2:C$63,3,FALSE)))))</f>
        <v/>
      </c>
      <c r="I3979" s="150" t="str">
        <f>IF(ISNUMBER(SEARCH("*.unk*",D3979)),"Other Federal Awards",IF(ISERROR(VLOOKUP(D3979,'CFDA Program Titles Table'!A$2:C$2607,3,FALSE)),"",VLOOKUP(D3979,'CFDA Program Titles Table'!A$2:C$2607,3,FALSE)))</f>
        <v/>
      </c>
      <c r="J3979" s="70"/>
      <c r="K3979" s="70"/>
      <c r="L3979" s="2"/>
      <c r="M3979" s="10"/>
      <c r="N3979" s="10"/>
      <c r="S3979" s="106" t="str">
        <f>IFERROR(IF(J3979="Y", "Research And Development Programs Cluster:", VLOOKUP(D3979,'Cluster Info'!$A$2:$B$113,2,FALSE)), "Non Cluster:")</f>
        <v>Non Cluster:</v>
      </c>
      <c r="T3979" s="106">
        <f t="shared" si="310"/>
        <v>0</v>
      </c>
      <c r="U3979" s="106">
        <f t="shared" si="312"/>
        <v>0</v>
      </c>
      <c r="V3979" s="106">
        <f t="shared" si="313"/>
        <v>0</v>
      </c>
      <c r="W3979" s="119">
        <f t="shared" si="311"/>
        <v>0</v>
      </c>
      <c r="X3979" s="106">
        <f t="shared" si="314"/>
        <v>0</v>
      </c>
    </row>
    <row r="3980" spans="1:24" ht="14">
      <c r="A3980" s="198"/>
      <c r="D3980" s="1"/>
      <c r="E3980" s="1"/>
      <c r="F3980" s="187"/>
      <c r="G3980" s="187"/>
      <c r="H3980" s="80" t="str">
        <f>IF(ISERROR(IF(ISERROR(VLOOKUP((LEFT(D3980,2)),'Fed. Agency Identifier Table'!A$2:C$63,3,FALSE)),(VLOOKUP((LEFT(D3980,1)),'Fed. Agency Identifier Table'!A$2:C$63,3,FALSE)),(VLOOKUP((LEFT(D3980,2)),'Fed. Agency Identifier Table'!A$2:C$63,3,FALSE)))),"",(IF(ISERROR(VLOOKUP((LEFT(D3980,2)),'Fed. Agency Identifier Table'!A$2:C$63,3,FALSE)),(VLOOKUP((LEFT(D3980,1)),'Fed. Agency Identifier Table'!A$2:C$63,3,FALSE)),(VLOOKUP((LEFT(D3980,2)),'Fed. Agency Identifier Table'!A$2:C$63,3,FALSE)))))</f>
        <v/>
      </c>
      <c r="I3980" s="150" t="str">
        <f>IF(ISNUMBER(SEARCH("*.unk*",D3980)),"Other Federal Awards",IF(ISERROR(VLOOKUP(D3980,'CFDA Program Titles Table'!A$2:C$2607,3,FALSE)),"",VLOOKUP(D3980,'CFDA Program Titles Table'!A$2:C$2607,3,FALSE)))</f>
        <v/>
      </c>
      <c r="J3980" s="70"/>
      <c r="K3980" s="70"/>
      <c r="L3980" s="2"/>
      <c r="M3980" s="10"/>
      <c r="N3980" s="10"/>
      <c r="S3980" s="106" t="str">
        <f>IFERROR(IF(J3980="Y", "Research And Development Programs Cluster:", VLOOKUP(D3980,'Cluster Info'!$A$2:$B$113,2,FALSE)), "Non Cluster:")</f>
        <v>Non Cluster:</v>
      </c>
      <c r="T3980" s="106">
        <f t="shared" si="310"/>
        <v>0</v>
      </c>
      <c r="U3980" s="106">
        <f t="shared" si="312"/>
        <v>0</v>
      </c>
      <c r="V3980" s="106">
        <f t="shared" si="313"/>
        <v>0</v>
      </c>
      <c r="W3980" s="119">
        <f t="shared" si="311"/>
        <v>0</v>
      </c>
      <c r="X3980" s="106">
        <f t="shared" si="314"/>
        <v>0</v>
      </c>
    </row>
    <row r="3981" spans="1:24" ht="14">
      <c r="A3981" s="198"/>
      <c r="D3981" s="1"/>
      <c r="E3981" s="1"/>
      <c r="F3981" s="187"/>
      <c r="G3981" s="187"/>
      <c r="H3981" s="80" t="str">
        <f>IF(ISERROR(IF(ISERROR(VLOOKUP((LEFT(D3981,2)),'Fed. Agency Identifier Table'!A$2:C$63,3,FALSE)),(VLOOKUP((LEFT(D3981,1)),'Fed. Agency Identifier Table'!A$2:C$63,3,FALSE)),(VLOOKUP((LEFT(D3981,2)),'Fed. Agency Identifier Table'!A$2:C$63,3,FALSE)))),"",(IF(ISERROR(VLOOKUP((LEFT(D3981,2)),'Fed. Agency Identifier Table'!A$2:C$63,3,FALSE)),(VLOOKUP((LEFT(D3981,1)),'Fed. Agency Identifier Table'!A$2:C$63,3,FALSE)),(VLOOKUP((LEFT(D3981,2)),'Fed. Agency Identifier Table'!A$2:C$63,3,FALSE)))))</f>
        <v/>
      </c>
      <c r="I3981" s="150" t="str">
        <f>IF(ISNUMBER(SEARCH("*.unk*",D3981)),"Other Federal Awards",IF(ISERROR(VLOOKUP(D3981,'CFDA Program Titles Table'!A$2:C$2607,3,FALSE)),"",VLOOKUP(D3981,'CFDA Program Titles Table'!A$2:C$2607,3,FALSE)))</f>
        <v/>
      </c>
      <c r="J3981" s="70"/>
      <c r="K3981" s="70"/>
      <c r="L3981" s="2"/>
      <c r="M3981" s="10"/>
      <c r="N3981" s="10"/>
      <c r="S3981" s="106" t="str">
        <f>IFERROR(IF(J3981="Y", "Research And Development Programs Cluster:", VLOOKUP(D3981,'Cluster Info'!$A$2:$B$113,2,FALSE)), "Non Cluster:")</f>
        <v>Non Cluster:</v>
      </c>
      <c r="T3981" s="106">
        <f t="shared" si="310"/>
        <v>0</v>
      </c>
      <c r="U3981" s="106">
        <f t="shared" si="312"/>
        <v>0</v>
      </c>
      <c r="V3981" s="106">
        <f t="shared" si="313"/>
        <v>0</v>
      </c>
      <c r="W3981" s="119">
        <f t="shared" si="311"/>
        <v>0</v>
      </c>
      <c r="X3981" s="106">
        <f t="shared" si="314"/>
        <v>0</v>
      </c>
    </row>
    <row r="3982" spans="1:24" ht="14">
      <c r="A3982" s="198"/>
      <c r="D3982" s="1"/>
      <c r="E3982" s="1"/>
      <c r="F3982" s="187"/>
      <c r="G3982" s="187"/>
      <c r="H3982" s="80" t="str">
        <f>IF(ISERROR(IF(ISERROR(VLOOKUP((LEFT(D3982,2)),'Fed. Agency Identifier Table'!A$2:C$63,3,FALSE)),(VLOOKUP((LEFT(D3982,1)),'Fed. Agency Identifier Table'!A$2:C$63,3,FALSE)),(VLOOKUP((LEFT(D3982,2)),'Fed. Agency Identifier Table'!A$2:C$63,3,FALSE)))),"",(IF(ISERROR(VLOOKUP((LEFT(D3982,2)),'Fed. Agency Identifier Table'!A$2:C$63,3,FALSE)),(VLOOKUP((LEFT(D3982,1)),'Fed. Agency Identifier Table'!A$2:C$63,3,FALSE)),(VLOOKUP((LEFT(D3982,2)),'Fed. Agency Identifier Table'!A$2:C$63,3,FALSE)))))</f>
        <v/>
      </c>
      <c r="I3982" s="150" t="str">
        <f>IF(ISNUMBER(SEARCH("*.unk*",D3982)),"Other Federal Awards",IF(ISERROR(VLOOKUP(D3982,'CFDA Program Titles Table'!A$2:C$2607,3,FALSE)),"",VLOOKUP(D3982,'CFDA Program Titles Table'!A$2:C$2607,3,FALSE)))</f>
        <v/>
      </c>
      <c r="J3982" s="70"/>
      <c r="K3982" s="70"/>
      <c r="L3982" s="2"/>
      <c r="M3982" s="10"/>
      <c r="N3982" s="10"/>
      <c r="S3982" s="106" t="str">
        <f>IFERROR(IF(J3982="Y", "Research And Development Programs Cluster:", VLOOKUP(D3982,'Cluster Info'!$A$2:$B$113,2,FALSE)), "Non Cluster:")</f>
        <v>Non Cluster:</v>
      </c>
      <c r="T3982" s="106">
        <f t="shared" si="310"/>
        <v>0</v>
      </c>
      <c r="U3982" s="106">
        <f t="shared" si="312"/>
        <v>0</v>
      </c>
      <c r="V3982" s="106">
        <f t="shared" si="313"/>
        <v>0</v>
      </c>
      <c r="W3982" s="119">
        <f t="shared" si="311"/>
        <v>0</v>
      </c>
      <c r="X3982" s="106">
        <f t="shared" si="314"/>
        <v>0</v>
      </c>
    </row>
    <row r="3983" spans="1:24" ht="14">
      <c r="A3983" s="198"/>
      <c r="D3983" s="1"/>
      <c r="E3983" s="1"/>
      <c r="F3983" s="187"/>
      <c r="G3983" s="187"/>
      <c r="H3983" s="80" t="str">
        <f>IF(ISERROR(IF(ISERROR(VLOOKUP((LEFT(D3983,2)),'Fed. Agency Identifier Table'!A$2:C$63,3,FALSE)),(VLOOKUP((LEFT(D3983,1)),'Fed. Agency Identifier Table'!A$2:C$63,3,FALSE)),(VLOOKUP((LEFT(D3983,2)),'Fed. Agency Identifier Table'!A$2:C$63,3,FALSE)))),"",(IF(ISERROR(VLOOKUP((LEFT(D3983,2)),'Fed. Agency Identifier Table'!A$2:C$63,3,FALSE)),(VLOOKUP((LEFT(D3983,1)),'Fed. Agency Identifier Table'!A$2:C$63,3,FALSE)),(VLOOKUP((LEFT(D3983,2)),'Fed. Agency Identifier Table'!A$2:C$63,3,FALSE)))))</f>
        <v/>
      </c>
      <c r="I3983" s="150" t="str">
        <f>IF(ISNUMBER(SEARCH("*.unk*",D3983)),"Other Federal Awards",IF(ISERROR(VLOOKUP(D3983,'CFDA Program Titles Table'!A$2:C$2607,3,FALSE)),"",VLOOKUP(D3983,'CFDA Program Titles Table'!A$2:C$2607,3,FALSE)))</f>
        <v/>
      </c>
      <c r="J3983" s="70"/>
      <c r="K3983" s="70"/>
      <c r="L3983" s="2"/>
      <c r="M3983" s="10"/>
      <c r="N3983" s="10"/>
      <c r="S3983" s="106" t="str">
        <f>IFERROR(IF(J3983="Y", "Research And Development Programs Cluster:", VLOOKUP(D3983,'Cluster Info'!$A$2:$B$113,2,FALSE)), "Non Cluster:")</f>
        <v>Non Cluster:</v>
      </c>
      <c r="T3983" s="106">
        <f t="shared" si="310"/>
        <v>0</v>
      </c>
      <c r="U3983" s="106">
        <f t="shared" si="312"/>
        <v>0</v>
      </c>
      <c r="V3983" s="106">
        <f t="shared" si="313"/>
        <v>0</v>
      </c>
      <c r="W3983" s="119">
        <f t="shared" si="311"/>
        <v>0</v>
      </c>
      <c r="X3983" s="106">
        <f t="shared" si="314"/>
        <v>0</v>
      </c>
    </row>
    <row r="3984" spans="1:24" ht="14">
      <c r="A3984" s="198"/>
      <c r="D3984" s="1"/>
      <c r="E3984" s="1"/>
      <c r="F3984" s="187"/>
      <c r="G3984" s="187"/>
      <c r="H3984" s="80" t="str">
        <f>IF(ISERROR(IF(ISERROR(VLOOKUP((LEFT(D3984,2)),'Fed. Agency Identifier Table'!A$2:C$63,3,FALSE)),(VLOOKUP((LEFT(D3984,1)),'Fed. Agency Identifier Table'!A$2:C$63,3,FALSE)),(VLOOKUP((LEFT(D3984,2)),'Fed. Agency Identifier Table'!A$2:C$63,3,FALSE)))),"",(IF(ISERROR(VLOOKUP((LEFT(D3984,2)),'Fed. Agency Identifier Table'!A$2:C$63,3,FALSE)),(VLOOKUP((LEFT(D3984,1)),'Fed. Agency Identifier Table'!A$2:C$63,3,FALSE)),(VLOOKUP((LEFT(D3984,2)),'Fed. Agency Identifier Table'!A$2:C$63,3,FALSE)))))</f>
        <v/>
      </c>
      <c r="I3984" s="150" t="str">
        <f>IF(ISNUMBER(SEARCH("*.unk*",D3984)),"Other Federal Awards",IF(ISERROR(VLOOKUP(D3984,'CFDA Program Titles Table'!A$2:C$2607,3,FALSE)),"",VLOOKUP(D3984,'CFDA Program Titles Table'!A$2:C$2607,3,FALSE)))</f>
        <v/>
      </c>
      <c r="J3984" s="70"/>
      <c r="K3984" s="70"/>
      <c r="L3984" s="2"/>
      <c r="M3984" s="10"/>
      <c r="N3984" s="10"/>
      <c r="S3984" s="106" t="str">
        <f>IFERROR(IF(J3984="Y", "Research And Development Programs Cluster:", VLOOKUP(D3984,'Cluster Info'!$A$2:$B$113,2,FALSE)), "Non Cluster:")</f>
        <v>Non Cluster:</v>
      </c>
      <c r="T3984" s="106">
        <f t="shared" si="310"/>
        <v>0</v>
      </c>
      <c r="U3984" s="106">
        <f t="shared" si="312"/>
        <v>0</v>
      </c>
      <c r="V3984" s="106">
        <f t="shared" si="313"/>
        <v>0</v>
      </c>
      <c r="W3984" s="119">
        <f t="shared" si="311"/>
        <v>0</v>
      </c>
      <c r="X3984" s="106">
        <f t="shared" si="314"/>
        <v>0</v>
      </c>
    </row>
    <row r="3985" spans="1:24" ht="14">
      <c r="A3985" s="198"/>
      <c r="D3985" s="1"/>
      <c r="E3985" s="1"/>
      <c r="F3985" s="187"/>
      <c r="G3985" s="187"/>
      <c r="H3985" s="80" t="str">
        <f>IF(ISERROR(IF(ISERROR(VLOOKUP((LEFT(D3985,2)),'Fed. Agency Identifier Table'!A$2:C$63,3,FALSE)),(VLOOKUP((LEFT(D3985,1)),'Fed. Agency Identifier Table'!A$2:C$63,3,FALSE)),(VLOOKUP((LEFT(D3985,2)),'Fed. Agency Identifier Table'!A$2:C$63,3,FALSE)))),"",(IF(ISERROR(VLOOKUP((LEFT(D3985,2)),'Fed. Agency Identifier Table'!A$2:C$63,3,FALSE)),(VLOOKUP((LEFT(D3985,1)),'Fed. Agency Identifier Table'!A$2:C$63,3,FALSE)),(VLOOKUP((LEFT(D3985,2)),'Fed. Agency Identifier Table'!A$2:C$63,3,FALSE)))))</f>
        <v/>
      </c>
      <c r="I3985" s="150" t="str">
        <f>IF(ISNUMBER(SEARCH("*.unk*",D3985)),"Other Federal Awards",IF(ISERROR(VLOOKUP(D3985,'CFDA Program Titles Table'!A$2:C$2607,3,FALSE)),"",VLOOKUP(D3985,'CFDA Program Titles Table'!A$2:C$2607,3,FALSE)))</f>
        <v/>
      </c>
      <c r="J3985" s="70"/>
      <c r="K3985" s="70"/>
      <c r="L3985" s="2"/>
      <c r="M3985" s="10"/>
      <c r="N3985" s="10"/>
      <c r="S3985" s="106" t="str">
        <f>IFERROR(IF(J3985="Y", "Research And Development Programs Cluster:", VLOOKUP(D3985,'Cluster Info'!$A$2:$B$113,2,FALSE)), "Non Cluster:")</f>
        <v>Non Cluster:</v>
      </c>
      <c r="T3985" s="106">
        <f t="shared" si="310"/>
        <v>0</v>
      </c>
      <c r="U3985" s="106">
        <f t="shared" si="312"/>
        <v>0</v>
      </c>
      <c r="V3985" s="106">
        <f t="shared" si="313"/>
        <v>0</v>
      </c>
      <c r="W3985" s="119">
        <f t="shared" si="311"/>
        <v>0</v>
      </c>
      <c r="X3985" s="106">
        <f t="shared" si="314"/>
        <v>0</v>
      </c>
    </row>
    <row r="3986" spans="1:24" ht="14">
      <c r="A3986" s="198"/>
      <c r="D3986" s="1"/>
      <c r="E3986" s="1"/>
      <c r="F3986" s="187"/>
      <c r="G3986" s="187"/>
      <c r="H3986" s="80" t="str">
        <f>IF(ISERROR(IF(ISERROR(VLOOKUP((LEFT(D3986,2)),'Fed. Agency Identifier Table'!A$2:C$63,3,FALSE)),(VLOOKUP((LEFT(D3986,1)),'Fed. Agency Identifier Table'!A$2:C$63,3,FALSE)),(VLOOKUP((LEFT(D3986,2)),'Fed. Agency Identifier Table'!A$2:C$63,3,FALSE)))),"",(IF(ISERROR(VLOOKUP((LEFT(D3986,2)),'Fed. Agency Identifier Table'!A$2:C$63,3,FALSE)),(VLOOKUP((LEFT(D3986,1)),'Fed. Agency Identifier Table'!A$2:C$63,3,FALSE)),(VLOOKUP((LEFT(D3986,2)),'Fed. Agency Identifier Table'!A$2:C$63,3,FALSE)))))</f>
        <v/>
      </c>
      <c r="I3986" s="150" t="str">
        <f>IF(ISNUMBER(SEARCH("*.unk*",D3986)),"Other Federal Awards",IF(ISERROR(VLOOKUP(D3986,'CFDA Program Titles Table'!A$2:C$2607,3,FALSE)),"",VLOOKUP(D3986,'CFDA Program Titles Table'!A$2:C$2607,3,FALSE)))</f>
        <v/>
      </c>
      <c r="J3986" s="70"/>
      <c r="K3986" s="70"/>
      <c r="L3986" s="2"/>
      <c r="M3986" s="10"/>
      <c r="N3986" s="10"/>
      <c r="S3986" s="106" t="str">
        <f>IFERROR(IF(J3986="Y", "Research And Development Programs Cluster:", VLOOKUP(D3986,'Cluster Info'!$A$2:$B$113,2,FALSE)), "Non Cluster:")</f>
        <v>Non Cluster:</v>
      </c>
      <c r="T3986" s="106">
        <f t="shared" si="310"/>
        <v>0</v>
      </c>
      <c r="U3986" s="106">
        <f t="shared" si="312"/>
        <v>0</v>
      </c>
      <c r="V3986" s="106">
        <f t="shared" si="313"/>
        <v>0</v>
      </c>
      <c r="W3986" s="119">
        <f t="shared" si="311"/>
        <v>0</v>
      </c>
      <c r="X3986" s="106">
        <f t="shared" si="314"/>
        <v>0</v>
      </c>
    </row>
    <row r="3987" spans="1:24" ht="14">
      <c r="A3987" s="198"/>
      <c r="D3987" s="1"/>
      <c r="E3987" s="1"/>
      <c r="F3987" s="187"/>
      <c r="G3987" s="187"/>
      <c r="H3987" s="80" t="str">
        <f>IF(ISERROR(IF(ISERROR(VLOOKUP((LEFT(D3987,2)),'Fed. Agency Identifier Table'!A$2:C$63,3,FALSE)),(VLOOKUP((LEFT(D3987,1)),'Fed. Agency Identifier Table'!A$2:C$63,3,FALSE)),(VLOOKUP((LEFT(D3987,2)),'Fed. Agency Identifier Table'!A$2:C$63,3,FALSE)))),"",(IF(ISERROR(VLOOKUP((LEFT(D3987,2)),'Fed. Agency Identifier Table'!A$2:C$63,3,FALSE)),(VLOOKUP((LEFT(D3987,1)),'Fed. Agency Identifier Table'!A$2:C$63,3,FALSE)),(VLOOKUP((LEFT(D3987,2)),'Fed. Agency Identifier Table'!A$2:C$63,3,FALSE)))))</f>
        <v/>
      </c>
      <c r="I3987" s="150" t="str">
        <f>IF(ISNUMBER(SEARCH("*.unk*",D3987)),"Other Federal Awards",IF(ISERROR(VLOOKUP(D3987,'CFDA Program Titles Table'!A$2:C$2607,3,FALSE)),"",VLOOKUP(D3987,'CFDA Program Titles Table'!A$2:C$2607,3,FALSE)))</f>
        <v/>
      </c>
      <c r="J3987" s="70"/>
      <c r="K3987" s="70"/>
      <c r="L3987" s="2"/>
      <c r="M3987" s="10"/>
      <c r="N3987" s="10"/>
      <c r="S3987" s="106" t="str">
        <f>IFERROR(IF(J3987="Y", "Research And Development Programs Cluster:", VLOOKUP(D3987,'Cluster Info'!$A$2:$B$113,2,FALSE)), "Non Cluster:")</f>
        <v>Non Cluster:</v>
      </c>
      <c r="T3987" s="106">
        <f t="shared" si="310"/>
        <v>0</v>
      </c>
      <c r="U3987" s="106">
        <f t="shared" si="312"/>
        <v>0</v>
      </c>
      <c r="V3987" s="106">
        <f t="shared" si="313"/>
        <v>0</v>
      </c>
      <c r="W3987" s="119">
        <f t="shared" si="311"/>
        <v>0</v>
      </c>
      <c r="X3987" s="106">
        <f t="shared" si="314"/>
        <v>0</v>
      </c>
    </row>
    <row r="3988" spans="1:24" ht="14">
      <c r="A3988" s="198"/>
      <c r="D3988" s="1"/>
      <c r="E3988" s="1"/>
      <c r="F3988" s="187"/>
      <c r="G3988" s="187"/>
      <c r="H3988" s="80" t="str">
        <f>IF(ISERROR(IF(ISERROR(VLOOKUP((LEFT(D3988,2)),'Fed. Agency Identifier Table'!A$2:C$63,3,FALSE)),(VLOOKUP((LEFT(D3988,1)),'Fed. Agency Identifier Table'!A$2:C$63,3,FALSE)),(VLOOKUP((LEFT(D3988,2)),'Fed. Agency Identifier Table'!A$2:C$63,3,FALSE)))),"",(IF(ISERROR(VLOOKUP((LEFT(D3988,2)),'Fed. Agency Identifier Table'!A$2:C$63,3,FALSE)),(VLOOKUP((LEFT(D3988,1)),'Fed. Agency Identifier Table'!A$2:C$63,3,FALSE)),(VLOOKUP((LEFT(D3988,2)),'Fed. Agency Identifier Table'!A$2:C$63,3,FALSE)))))</f>
        <v/>
      </c>
      <c r="I3988" s="150" t="str">
        <f>IF(ISNUMBER(SEARCH("*.unk*",D3988)),"Other Federal Awards",IF(ISERROR(VLOOKUP(D3988,'CFDA Program Titles Table'!A$2:C$2607,3,FALSE)),"",VLOOKUP(D3988,'CFDA Program Titles Table'!A$2:C$2607,3,FALSE)))</f>
        <v/>
      </c>
      <c r="J3988" s="70"/>
      <c r="K3988" s="70"/>
      <c r="L3988" s="2"/>
      <c r="M3988" s="10"/>
      <c r="N3988" s="10"/>
      <c r="S3988" s="106" t="str">
        <f>IFERROR(IF(J3988="Y", "Research And Development Programs Cluster:", VLOOKUP(D3988,'Cluster Info'!$A$2:$B$113,2,FALSE)), "Non Cluster:")</f>
        <v>Non Cluster:</v>
      </c>
      <c r="T3988" s="106">
        <f t="shared" si="310"/>
        <v>0</v>
      </c>
      <c r="U3988" s="106">
        <f t="shared" si="312"/>
        <v>0</v>
      </c>
      <c r="V3988" s="106">
        <f t="shared" si="313"/>
        <v>0</v>
      </c>
      <c r="W3988" s="119">
        <f t="shared" si="311"/>
        <v>0</v>
      </c>
      <c r="X3988" s="106">
        <f t="shared" si="314"/>
        <v>0</v>
      </c>
    </row>
    <row r="3989" spans="1:24" ht="14">
      <c r="A3989" s="198"/>
      <c r="D3989" s="1"/>
      <c r="E3989" s="1"/>
      <c r="F3989" s="187"/>
      <c r="G3989" s="187"/>
      <c r="H3989" s="80" t="str">
        <f>IF(ISERROR(IF(ISERROR(VLOOKUP((LEFT(D3989,2)),'Fed. Agency Identifier Table'!A$2:C$63,3,FALSE)),(VLOOKUP((LEFT(D3989,1)),'Fed. Agency Identifier Table'!A$2:C$63,3,FALSE)),(VLOOKUP((LEFT(D3989,2)),'Fed. Agency Identifier Table'!A$2:C$63,3,FALSE)))),"",(IF(ISERROR(VLOOKUP((LEFT(D3989,2)),'Fed. Agency Identifier Table'!A$2:C$63,3,FALSE)),(VLOOKUP((LEFT(D3989,1)),'Fed. Agency Identifier Table'!A$2:C$63,3,FALSE)),(VLOOKUP((LEFT(D3989,2)),'Fed. Agency Identifier Table'!A$2:C$63,3,FALSE)))))</f>
        <v/>
      </c>
      <c r="I3989" s="150" t="str">
        <f>IF(ISNUMBER(SEARCH("*.unk*",D3989)),"Other Federal Awards",IF(ISERROR(VLOOKUP(D3989,'CFDA Program Titles Table'!A$2:C$2607,3,FALSE)),"",VLOOKUP(D3989,'CFDA Program Titles Table'!A$2:C$2607,3,FALSE)))</f>
        <v/>
      </c>
      <c r="J3989" s="70"/>
      <c r="K3989" s="70"/>
      <c r="L3989" s="2"/>
      <c r="M3989" s="10"/>
      <c r="N3989" s="10"/>
      <c r="S3989" s="106" t="str">
        <f>IFERROR(IF(J3989="Y", "Research And Development Programs Cluster:", VLOOKUP(D3989,'Cluster Info'!$A$2:$B$113,2,FALSE)), "Non Cluster:")</f>
        <v>Non Cluster:</v>
      </c>
      <c r="T3989" s="106">
        <f t="shared" si="310"/>
        <v>0</v>
      </c>
      <c r="U3989" s="106">
        <f t="shared" si="312"/>
        <v>0</v>
      </c>
      <c r="V3989" s="106">
        <f t="shared" si="313"/>
        <v>0</v>
      </c>
      <c r="W3989" s="119">
        <f t="shared" si="311"/>
        <v>0</v>
      </c>
      <c r="X3989" s="106">
        <f t="shared" si="314"/>
        <v>0</v>
      </c>
    </row>
    <row r="3990" spans="1:24" ht="14">
      <c r="A3990" s="198"/>
      <c r="D3990" s="1"/>
      <c r="E3990" s="1"/>
      <c r="F3990" s="187"/>
      <c r="G3990" s="187"/>
      <c r="H3990" s="80" t="str">
        <f>IF(ISERROR(IF(ISERROR(VLOOKUP((LEFT(D3990,2)),'Fed. Agency Identifier Table'!A$2:C$63,3,FALSE)),(VLOOKUP((LEFT(D3990,1)),'Fed. Agency Identifier Table'!A$2:C$63,3,FALSE)),(VLOOKUP((LEFT(D3990,2)),'Fed. Agency Identifier Table'!A$2:C$63,3,FALSE)))),"",(IF(ISERROR(VLOOKUP((LEFT(D3990,2)),'Fed. Agency Identifier Table'!A$2:C$63,3,FALSE)),(VLOOKUP((LEFT(D3990,1)),'Fed. Agency Identifier Table'!A$2:C$63,3,FALSE)),(VLOOKUP((LEFT(D3990,2)),'Fed. Agency Identifier Table'!A$2:C$63,3,FALSE)))))</f>
        <v/>
      </c>
      <c r="I3990" s="150" t="str">
        <f>IF(ISNUMBER(SEARCH("*.unk*",D3990)),"Other Federal Awards",IF(ISERROR(VLOOKUP(D3990,'CFDA Program Titles Table'!A$2:C$2607,3,FALSE)),"",VLOOKUP(D3990,'CFDA Program Titles Table'!A$2:C$2607,3,FALSE)))</f>
        <v/>
      </c>
      <c r="J3990" s="70"/>
      <c r="K3990" s="70"/>
      <c r="L3990" s="2"/>
      <c r="M3990" s="10"/>
      <c r="N3990" s="10"/>
      <c r="S3990" s="106" t="str">
        <f>IFERROR(IF(J3990="Y", "Research And Development Programs Cluster:", VLOOKUP(D3990,'Cluster Info'!$A$2:$B$113,2,FALSE)), "Non Cluster:")</f>
        <v>Non Cluster:</v>
      </c>
      <c r="T3990" s="106">
        <f t="shared" si="310"/>
        <v>0</v>
      </c>
      <c r="U3990" s="106">
        <f t="shared" si="312"/>
        <v>0</v>
      </c>
      <c r="V3990" s="106">
        <f t="shared" si="313"/>
        <v>0</v>
      </c>
      <c r="W3990" s="119">
        <f t="shared" si="311"/>
        <v>0</v>
      </c>
      <c r="X3990" s="106">
        <f t="shared" si="314"/>
        <v>0</v>
      </c>
    </row>
    <row r="3991" spans="1:24" ht="14">
      <c r="A3991" s="198"/>
      <c r="D3991" s="1"/>
      <c r="E3991" s="1"/>
      <c r="F3991" s="187"/>
      <c r="G3991" s="187"/>
      <c r="H3991" s="80" t="str">
        <f>IF(ISERROR(IF(ISERROR(VLOOKUP((LEFT(D3991,2)),'Fed. Agency Identifier Table'!A$2:C$63,3,FALSE)),(VLOOKUP((LEFT(D3991,1)),'Fed. Agency Identifier Table'!A$2:C$63,3,FALSE)),(VLOOKUP((LEFT(D3991,2)),'Fed. Agency Identifier Table'!A$2:C$63,3,FALSE)))),"",(IF(ISERROR(VLOOKUP((LEFT(D3991,2)),'Fed. Agency Identifier Table'!A$2:C$63,3,FALSE)),(VLOOKUP((LEFT(D3991,1)),'Fed. Agency Identifier Table'!A$2:C$63,3,FALSE)),(VLOOKUP((LEFT(D3991,2)),'Fed. Agency Identifier Table'!A$2:C$63,3,FALSE)))))</f>
        <v/>
      </c>
      <c r="I3991" s="150" t="str">
        <f>IF(ISNUMBER(SEARCH("*.unk*",D3991)),"Other Federal Awards",IF(ISERROR(VLOOKUP(D3991,'CFDA Program Titles Table'!A$2:C$2607,3,FALSE)),"",VLOOKUP(D3991,'CFDA Program Titles Table'!A$2:C$2607,3,FALSE)))</f>
        <v/>
      </c>
      <c r="J3991" s="70"/>
      <c r="K3991" s="70"/>
      <c r="L3991" s="2"/>
      <c r="M3991" s="10"/>
      <c r="N3991" s="10"/>
      <c r="S3991" s="106" t="str">
        <f>IFERROR(IF(J3991="Y", "Research And Development Programs Cluster:", VLOOKUP(D3991,'Cluster Info'!$A$2:$B$113,2,FALSE)), "Non Cluster:")</f>
        <v>Non Cluster:</v>
      </c>
      <c r="T3991" s="106">
        <f t="shared" si="310"/>
        <v>0</v>
      </c>
      <c r="U3991" s="106">
        <f t="shared" si="312"/>
        <v>0</v>
      </c>
      <c r="V3991" s="106">
        <f t="shared" si="313"/>
        <v>0</v>
      </c>
      <c r="W3991" s="119">
        <f t="shared" si="311"/>
        <v>0</v>
      </c>
      <c r="X3991" s="106">
        <f t="shared" si="314"/>
        <v>0</v>
      </c>
    </row>
    <row r="3992" spans="1:24" ht="14">
      <c r="A3992" s="198"/>
      <c r="D3992" s="1"/>
      <c r="E3992" s="1"/>
      <c r="F3992" s="187"/>
      <c r="G3992" s="187"/>
      <c r="H3992" s="80" t="str">
        <f>IF(ISERROR(IF(ISERROR(VLOOKUP((LEFT(D3992,2)),'Fed. Agency Identifier Table'!A$2:C$63,3,FALSE)),(VLOOKUP((LEFT(D3992,1)),'Fed. Agency Identifier Table'!A$2:C$63,3,FALSE)),(VLOOKUP((LEFT(D3992,2)),'Fed. Agency Identifier Table'!A$2:C$63,3,FALSE)))),"",(IF(ISERROR(VLOOKUP((LEFT(D3992,2)),'Fed. Agency Identifier Table'!A$2:C$63,3,FALSE)),(VLOOKUP((LEFT(D3992,1)),'Fed. Agency Identifier Table'!A$2:C$63,3,FALSE)),(VLOOKUP((LEFT(D3992,2)),'Fed. Agency Identifier Table'!A$2:C$63,3,FALSE)))))</f>
        <v/>
      </c>
      <c r="I3992" s="150" t="str">
        <f>IF(ISNUMBER(SEARCH("*.unk*",D3992)),"Other Federal Awards",IF(ISERROR(VLOOKUP(D3992,'CFDA Program Titles Table'!A$2:C$2607,3,FALSE)),"",VLOOKUP(D3992,'CFDA Program Titles Table'!A$2:C$2607,3,FALSE)))</f>
        <v/>
      </c>
      <c r="J3992" s="70"/>
      <c r="K3992" s="70"/>
      <c r="L3992" s="2"/>
      <c r="M3992" s="10"/>
      <c r="N3992" s="10"/>
      <c r="S3992" s="106" t="str">
        <f>IFERROR(IF(J3992="Y", "Research And Development Programs Cluster:", VLOOKUP(D3992,'Cluster Info'!$A$2:$B$113,2,FALSE)), "Non Cluster:")</f>
        <v>Non Cluster:</v>
      </c>
      <c r="T3992" s="106">
        <f t="shared" si="310"/>
        <v>0</v>
      </c>
      <c r="U3992" s="106">
        <f t="shared" si="312"/>
        <v>0</v>
      </c>
      <c r="V3992" s="106">
        <f t="shared" si="313"/>
        <v>0</v>
      </c>
      <c r="W3992" s="119">
        <f t="shared" si="311"/>
        <v>0</v>
      </c>
      <c r="X3992" s="106">
        <f t="shared" si="314"/>
        <v>0</v>
      </c>
    </row>
    <row r="3993" spans="1:24" ht="14">
      <c r="A3993" s="198"/>
      <c r="D3993" s="1"/>
      <c r="E3993" s="1"/>
      <c r="F3993" s="187"/>
      <c r="G3993" s="187"/>
      <c r="H3993" s="80" t="str">
        <f>IF(ISERROR(IF(ISERROR(VLOOKUP((LEFT(D3993,2)),'Fed. Agency Identifier Table'!A$2:C$63,3,FALSE)),(VLOOKUP((LEFT(D3993,1)),'Fed. Agency Identifier Table'!A$2:C$63,3,FALSE)),(VLOOKUP((LEFT(D3993,2)),'Fed. Agency Identifier Table'!A$2:C$63,3,FALSE)))),"",(IF(ISERROR(VLOOKUP((LEFT(D3993,2)),'Fed. Agency Identifier Table'!A$2:C$63,3,FALSE)),(VLOOKUP((LEFT(D3993,1)),'Fed. Agency Identifier Table'!A$2:C$63,3,FALSE)),(VLOOKUP((LEFT(D3993,2)),'Fed. Agency Identifier Table'!A$2:C$63,3,FALSE)))))</f>
        <v/>
      </c>
      <c r="I3993" s="150" t="str">
        <f>IF(ISNUMBER(SEARCH("*.unk*",D3993)),"Other Federal Awards",IF(ISERROR(VLOOKUP(D3993,'CFDA Program Titles Table'!A$2:C$2607,3,FALSE)),"",VLOOKUP(D3993,'CFDA Program Titles Table'!A$2:C$2607,3,FALSE)))</f>
        <v/>
      </c>
      <c r="J3993" s="70"/>
      <c r="K3993" s="70"/>
      <c r="L3993" s="2"/>
      <c r="M3993" s="10"/>
      <c r="N3993" s="10"/>
      <c r="S3993" s="106" t="str">
        <f>IFERROR(IF(J3993="Y", "Research And Development Programs Cluster:", VLOOKUP(D3993,'Cluster Info'!$A$2:$B$113,2,FALSE)), "Non Cluster:")</f>
        <v>Non Cluster:</v>
      </c>
      <c r="T3993" s="106">
        <f t="shared" si="310"/>
        <v>0</v>
      </c>
      <c r="U3993" s="106">
        <f t="shared" si="312"/>
        <v>0</v>
      </c>
      <c r="V3993" s="106">
        <f t="shared" si="313"/>
        <v>0</v>
      </c>
      <c r="W3993" s="119">
        <f t="shared" si="311"/>
        <v>0</v>
      </c>
      <c r="X3993" s="106">
        <f t="shared" si="314"/>
        <v>0</v>
      </c>
    </row>
    <row r="3994" spans="1:24" ht="14">
      <c r="A3994" s="198"/>
      <c r="D3994" s="1"/>
      <c r="E3994" s="1"/>
      <c r="F3994" s="187"/>
      <c r="G3994" s="187"/>
      <c r="H3994" s="80" t="str">
        <f>IF(ISERROR(IF(ISERROR(VLOOKUP((LEFT(D3994,2)),'Fed. Agency Identifier Table'!A$2:C$63,3,FALSE)),(VLOOKUP((LEFT(D3994,1)),'Fed. Agency Identifier Table'!A$2:C$63,3,FALSE)),(VLOOKUP((LEFT(D3994,2)),'Fed. Agency Identifier Table'!A$2:C$63,3,FALSE)))),"",(IF(ISERROR(VLOOKUP((LEFT(D3994,2)),'Fed. Agency Identifier Table'!A$2:C$63,3,FALSE)),(VLOOKUP((LEFT(D3994,1)),'Fed. Agency Identifier Table'!A$2:C$63,3,FALSE)),(VLOOKUP((LEFT(D3994,2)),'Fed. Agency Identifier Table'!A$2:C$63,3,FALSE)))))</f>
        <v/>
      </c>
      <c r="I3994" s="150" t="str">
        <f>IF(ISNUMBER(SEARCH("*.unk*",D3994)),"Other Federal Awards",IF(ISERROR(VLOOKUP(D3994,'CFDA Program Titles Table'!A$2:C$2607,3,FALSE)),"",VLOOKUP(D3994,'CFDA Program Titles Table'!A$2:C$2607,3,FALSE)))</f>
        <v/>
      </c>
      <c r="J3994" s="70"/>
      <c r="K3994" s="70"/>
      <c r="L3994" s="2"/>
      <c r="M3994" s="10"/>
      <c r="N3994" s="10"/>
      <c r="S3994" s="106" t="str">
        <f>IFERROR(IF(J3994="Y", "Research And Development Programs Cluster:", VLOOKUP(D3994,'Cluster Info'!$A$2:$B$113,2,FALSE)), "Non Cluster:")</f>
        <v>Non Cluster:</v>
      </c>
      <c r="T3994" s="106">
        <f t="shared" si="310"/>
        <v>0</v>
      </c>
      <c r="U3994" s="106">
        <f t="shared" si="312"/>
        <v>0</v>
      </c>
      <c r="V3994" s="106">
        <f t="shared" si="313"/>
        <v>0</v>
      </c>
      <c r="W3994" s="119">
        <f t="shared" si="311"/>
        <v>0</v>
      </c>
      <c r="X3994" s="106">
        <f t="shared" si="314"/>
        <v>0</v>
      </c>
    </row>
    <row r="3995" spans="1:24" ht="14">
      <c r="A3995" s="198"/>
      <c r="D3995" s="1"/>
      <c r="E3995" s="1"/>
      <c r="F3995" s="187"/>
      <c r="G3995" s="187"/>
      <c r="H3995" s="80" t="str">
        <f>IF(ISERROR(IF(ISERROR(VLOOKUP((LEFT(D3995,2)),'Fed. Agency Identifier Table'!A$2:C$63,3,FALSE)),(VLOOKUP((LEFT(D3995,1)),'Fed. Agency Identifier Table'!A$2:C$63,3,FALSE)),(VLOOKUP((LEFT(D3995,2)),'Fed. Agency Identifier Table'!A$2:C$63,3,FALSE)))),"",(IF(ISERROR(VLOOKUP((LEFT(D3995,2)),'Fed. Agency Identifier Table'!A$2:C$63,3,FALSE)),(VLOOKUP((LEFT(D3995,1)),'Fed. Agency Identifier Table'!A$2:C$63,3,FALSE)),(VLOOKUP((LEFT(D3995,2)),'Fed. Agency Identifier Table'!A$2:C$63,3,FALSE)))))</f>
        <v/>
      </c>
      <c r="I3995" s="150" t="str">
        <f>IF(ISNUMBER(SEARCH("*.unk*",D3995)),"Other Federal Awards",IF(ISERROR(VLOOKUP(D3995,'CFDA Program Titles Table'!A$2:C$2607,3,FALSE)),"",VLOOKUP(D3995,'CFDA Program Titles Table'!A$2:C$2607,3,FALSE)))</f>
        <v/>
      </c>
      <c r="J3995" s="70"/>
      <c r="K3995" s="70"/>
      <c r="L3995" s="2"/>
      <c r="M3995" s="10"/>
      <c r="N3995" s="10"/>
      <c r="S3995" s="106" t="str">
        <f>IFERROR(IF(J3995="Y", "Research And Development Programs Cluster:", VLOOKUP(D3995,'Cluster Info'!$A$2:$B$113,2,FALSE)), "Non Cluster:")</f>
        <v>Non Cluster:</v>
      </c>
      <c r="T3995" s="106">
        <f t="shared" si="310"/>
        <v>0</v>
      </c>
      <c r="U3995" s="106">
        <f t="shared" si="312"/>
        <v>0</v>
      </c>
      <c r="V3995" s="106">
        <f t="shared" si="313"/>
        <v>0</v>
      </c>
      <c r="W3995" s="119">
        <f t="shared" si="311"/>
        <v>0</v>
      </c>
      <c r="X3995" s="106">
        <f t="shared" si="314"/>
        <v>0</v>
      </c>
    </row>
    <row r="3996" spans="1:24" ht="14">
      <c r="A3996" s="198"/>
      <c r="D3996" s="1"/>
      <c r="E3996" s="1"/>
      <c r="F3996" s="187"/>
      <c r="G3996" s="187"/>
      <c r="H3996" s="80" t="str">
        <f>IF(ISERROR(IF(ISERROR(VLOOKUP((LEFT(D3996,2)),'Fed. Agency Identifier Table'!A$2:C$63,3,FALSE)),(VLOOKUP((LEFT(D3996,1)),'Fed. Agency Identifier Table'!A$2:C$63,3,FALSE)),(VLOOKUP((LEFT(D3996,2)),'Fed. Agency Identifier Table'!A$2:C$63,3,FALSE)))),"",(IF(ISERROR(VLOOKUP((LEFT(D3996,2)),'Fed. Agency Identifier Table'!A$2:C$63,3,FALSE)),(VLOOKUP((LEFT(D3996,1)),'Fed. Agency Identifier Table'!A$2:C$63,3,FALSE)),(VLOOKUP((LEFT(D3996,2)),'Fed. Agency Identifier Table'!A$2:C$63,3,FALSE)))))</f>
        <v/>
      </c>
      <c r="I3996" s="150" t="str">
        <f>IF(ISNUMBER(SEARCH("*.unk*",D3996)),"Other Federal Awards",IF(ISERROR(VLOOKUP(D3996,'CFDA Program Titles Table'!A$2:C$2607,3,FALSE)),"",VLOOKUP(D3996,'CFDA Program Titles Table'!A$2:C$2607,3,FALSE)))</f>
        <v/>
      </c>
      <c r="J3996" s="70"/>
      <c r="K3996" s="70"/>
      <c r="L3996" s="2"/>
      <c r="M3996" s="10"/>
      <c r="N3996" s="10"/>
      <c r="S3996" s="106" t="str">
        <f>IFERROR(IF(J3996="Y", "Research And Development Programs Cluster:", VLOOKUP(D3996,'Cluster Info'!$A$2:$B$113,2,FALSE)), "Non Cluster:")</f>
        <v>Non Cluster:</v>
      </c>
      <c r="T3996" s="106">
        <f t="shared" si="310"/>
        <v>0</v>
      </c>
      <c r="U3996" s="106">
        <f t="shared" si="312"/>
        <v>0</v>
      </c>
      <c r="V3996" s="106">
        <f t="shared" si="313"/>
        <v>0</v>
      </c>
      <c r="W3996" s="119">
        <f t="shared" si="311"/>
        <v>0</v>
      </c>
      <c r="X3996" s="106">
        <f t="shared" si="314"/>
        <v>0</v>
      </c>
    </row>
    <row r="3997" spans="1:24" ht="14">
      <c r="A3997" s="198"/>
      <c r="D3997" s="1"/>
      <c r="E3997" s="1"/>
      <c r="F3997" s="187"/>
      <c r="G3997" s="187"/>
      <c r="H3997" s="80" t="str">
        <f>IF(ISERROR(IF(ISERROR(VLOOKUP((LEFT(D3997,2)),'Fed. Agency Identifier Table'!A$2:C$63,3,FALSE)),(VLOOKUP((LEFT(D3997,1)),'Fed. Agency Identifier Table'!A$2:C$63,3,FALSE)),(VLOOKUP((LEFT(D3997,2)),'Fed. Agency Identifier Table'!A$2:C$63,3,FALSE)))),"",(IF(ISERROR(VLOOKUP((LEFT(D3997,2)),'Fed. Agency Identifier Table'!A$2:C$63,3,FALSE)),(VLOOKUP((LEFT(D3997,1)),'Fed. Agency Identifier Table'!A$2:C$63,3,FALSE)),(VLOOKUP((LEFT(D3997,2)),'Fed. Agency Identifier Table'!A$2:C$63,3,FALSE)))))</f>
        <v/>
      </c>
      <c r="I3997" s="150" t="str">
        <f>IF(ISNUMBER(SEARCH("*.unk*",D3997)),"Other Federal Awards",IF(ISERROR(VLOOKUP(D3997,'CFDA Program Titles Table'!A$2:C$2607,3,FALSE)),"",VLOOKUP(D3997,'CFDA Program Titles Table'!A$2:C$2607,3,FALSE)))</f>
        <v/>
      </c>
      <c r="J3997" s="70"/>
      <c r="K3997" s="70"/>
      <c r="L3997" s="2"/>
      <c r="M3997" s="10"/>
      <c r="N3997" s="10"/>
      <c r="S3997" s="106" t="str">
        <f>IFERROR(IF(J3997="Y", "Research And Development Programs Cluster:", VLOOKUP(D3997,'Cluster Info'!$A$2:$B$113,2,FALSE)), "Non Cluster:")</f>
        <v>Non Cluster:</v>
      </c>
      <c r="T3997" s="106">
        <f t="shared" si="310"/>
        <v>0</v>
      </c>
      <c r="U3997" s="106">
        <f t="shared" si="312"/>
        <v>0</v>
      </c>
      <c r="V3997" s="106">
        <f t="shared" si="313"/>
        <v>0</v>
      </c>
      <c r="W3997" s="119">
        <f t="shared" si="311"/>
        <v>0</v>
      </c>
      <c r="X3997" s="106">
        <f t="shared" si="314"/>
        <v>0</v>
      </c>
    </row>
    <row r="3998" spans="1:24" ht="14">
      <c r="A3998" s="198"/>
      <c r="D3998" s="1"/>
      <c r="E3998" s="1"/>
      <c r="F3998" s="187"/>
      <c r="G3998" s="187"/>
      <c r="H3998" s="80" t="str">
        <f>IF(ISERROR(IF(ISERROR(VLOOKUP((LEFT(D3998,2)),'Fed. Agency Identifier Table'!A$2:C$63,3,FALSE)),(VLOOKUP((LEFT(D3998,1)),'Fed. Agency Identifier Table'!A$2:C$63,3,FALSE)),(VLOOKUP((LEFT(D3998,2)),'Fed. Agency Identifier Table'!A$2:C$63,3,FALSE)))),"",(IF(ISERROR(VLOOKUP((LEFT(D3998,2)),'Fed. Agency Identifier Table'!A$2:C$63,3,FALSE)),(VLOOKUP((LEFT(D3998,1)),'Fed. Agency Identifier Table'!A$2:C$63,3,FALSE)),(VLOOKUP((LEFT(D3998,2)),'Fed. Agency Identifier Table'!A$2:C$63,3,FALSE)))))</f>
        <v/>
      </c>
      <c r="I3998" s="150" t="str">
        <f>IF(ISNUMBER(SEARCH("*.unk*",D3998)),"Other Federal Awards",IF(ISERROR(VLOOKUP(D3998,'CFDA Program Titles Table'!A$2:C$2607,3,FALSE)),"",VLOOKUP(D3998,'CFDA Program Titles Table'!A$2:C$2607,3,FALSE)))</f>
        <v/>
      </c>
      <c r="J3998" s="70"/>
      <c r="K3998" s="70"/>
      <c r="L3998" s="2"/>
      <c r="M3998" s="10"/>
      <c r="N3998" s="10"/>
      <c r="S3998" s="106" t="str">
        <f>IFERROR(IF(J3998="Y", "Research And Development Programs Cluster:", VLOOKUP(D3998,'Cluster Info'!$A$2:$B$113,2,FALSE)), "Non Cluster:")</f>
        <v>Non Cluster:</v>
      </c>
      <c r="T3998" s="106">
        <f t="shared" si="310"/>
        <v>0</v>
      </c>
      <c r="U3998" s="106">
        <f t="shared" si="312"/>
        <v>0</v>
      </c>
      <c r="V3998" s="106">
        <f t="shared" si="313"/>
        <v>0</v>
      </c>
      <c r="W3998" s="119">
        <f t="shared" si="311"/>
        <v>0</v>
      </c>
      <c r="X3998" s="106">
        <f t="shared" si="314"/>
        <v>0</v>
      </c>
    </row>
    <row r="3999" spans="1:24" ht="14">
      <c r="A3999" s="198"/>
      <c r="D3999" s="1"/>
      <c r="E3999" s="1"/>
      <c r="F3999" s="187"/>
      <c r="G3999" s="187"/>
      <c r="H3999" s="80" t="str">
        <f>IF(ISERROR(IF(ISERROR(VLOOKUP((LEFT(D3999,2)),'Fed. Agency Identifier Table'!A$2:C$63,3,FALSE)),(VLOOKUP((LEFT(D3999,1)),'Fed. Agency Identifier Table'!A$2:C$63,3,FALSE)),(VLOOKUP((LEFT(D3999,2)),'Fed. Agency Identifier Table'!A$2:C$63,3,FALSE)))),"",(IF(ISERROR(VLOOKUP((LEFT(D3999,2)),'Fed. Agency Identifier Table'!A$2:C$63,3,FALSE)),(VLOOKUP((LEFT(D3999,1)),'Fed. Agency Identifier Table'!A$2:C$63,3,FALSE)),(VLOOKUP((LEFT(D3999,2)),'Fed. Agency Identifier Table'!A$2:C$63,3,FALSE)))))</f>
        <v/>
      </c>
      <c r="I3999" s="150" t="str">
        <f>IF(ISNUMBER(SEARCH("*.unk*",D3999)),"Other Federal Awards",IF(ISERROR(VLOOKUP(D3999,'CFDA Program Titles Table'!A$2:C$2607,3,FALSE)),"",VLOOKUP(D3999,'CFDA Program Titles Table'!A$2:C$2607,3,FALSE)))</f>
        <v/>
      </c>
      <c r="J3999" s="70"/>
      <c r="K3999" s="70"/>
      <c r="L3999" s="2"/>
      <c r="M3999" s="10"/>
      <c r="N3999" s="10"/>
      <c r="S3999" s="106" t="str">
        <f>IFERROR(IF(J3999="Y", "Research And Development Programs Cluster:", VLOOKUP(D3999,'Cluster Info'!$A$2:$B$113,2,FALSE)), "Non Cluster:")</f>
        <v>Non Cluster:</v>
      </c>
      <c r="T3999" s="106">
        <f t="shared" si="310"/>
        <v>0</v>
      </c>
      <c r="U3999" s="106">
        <f t="shared" si="312"/>
        <v>0</v>
      </c>
      <c r="V3999" s="106">
        <f t="shared" si="313"/>
        <v>0</v>
      </c>
      <c r="W3999" s="119">
        <f t="shared" si="311"/>
        <v>0</v>
      </c>
      <c r="X3999" s="106">
        <f t="shared" si="314"/>
        <v>0</v>
      </c>
    </row>
    <row r="4000" spans="1:24" ht="14">
      <c r="A4000" s="198"/>
      <c r="D4000" s="1"/>
      <c r="E4000" s="1"/>
      <c r="F4000" s="187"/>
      <c r="G4000" s="187"/>
      <c r="H4000" s="80" t="str">
        <f>IF(ISERROR(IF(ISERROR(VLOOKUP((LEFT(D4000,2)),'Fed. Agency Identifier Table'!A$2:C$63,3,FALSE)),(VLOOKUP((LEFT(D4000,1)),'Fed. Agency Identifier Table'!A$2:C$63,3,FALSE)),(VLOOKUP((LEFT(D4000,2)),'Fed. Agency Identifier Table'!A$2:C$63,3,FALSE)))),"",(IF(ISERROR(VLOOKUP((LEFT(D4000,2)),'Fed. Agency Identifier Table'!A$2:C$63,3,FALSE)),(VLOOKUP((LEFT(D4000,1)),'Fed. Agency Identifier Table'!A$2:C$63,3,FALSE)),(VLOOKUP((LEFT(D4000,2)),'Fed. Agency Identifier Table'!A$2:C$63,3,FALSE)))))</f>
        <v/>
      </c>
      <c r="I4000" s="150" t="str">
        <f>IF(ISNUMBER(SEARCH("*.unk*",D4000)),"Other Federal Awards",IF(ISERROR(VLOOKUP(D4000,'CFDA Program Titles Table'!A$2:C$2607,3,FALSE)),"",VLOOKUP(D4000,'CFDA Program Titles Table'!A$2:C$2607,3,FALSE)))</f>
        <v/>
      </c>
      <c r="J4000" s="70"/>
      <c r="K4000" s="70"/>
      <c r="S4000" s="106" t="str">
        <f>IFERROR(IF(J4000="Y", "Research And Development Programs Cluster:", VLOOKUP(D4000,'Cluster Info'!$A$2:$B$113,2,FALSE)), "Non Cluster:")</f>
        <v>Non Cluster:</v>
      </c>
      <c r="T4000" s="106">
        <f t="shared" si="310"/>
        <v>0</v>
      </c>
      <c r="U4000" s="106">
        <f t="shared" si="312"/>
        <v>0</v>
      </c>
      <c r="V4000" s="106">
        <f t="shared" si="313"/>
        <v>0</v>
      </c>
      <c r="W4000" s="119">
        <f t="shared" si="311"/>
        <v>0</v>
      </c>
      <c r="X4000" s="106">
        <f t="shared" si="314"/>
        <v>0</v>
      </c>
    </row>
    <row r="4001" spans="1:24" ht="14">
      <c r="A4001" s="198"/>
      <c r="D4001" s="1"/>
      <c r="E4001" s="1"/>
      <c r="F4001" s="187"/>
      <c r="G4001" s="187"/>
      <c r="H4001" s="80" t="str">
        <f>IF(ISERROR(IF(ISERROR(VLOOKUP((LEFT(D4001,2)),'Fed. Agency Identifier Table'!A$2:C$63,3,FALSE)),(VLOOKUP((LEFT(D4001,1)),'Fed. Agency Identifier Table'!A$2:C$63,3,FALSE)),(VLOOKUP((LEFT(D4001,2)),'Fed. Agency Identifier Table'!A$2:C$63,3,FALSE)))),"",(IF(ISERROR(VLOOKUP((LEFT(D4001,2)),'Fed. Agency Identifier Table'!A$2:C$63,3,FALSE)),(VLOOKUP((LEFT(D4001,1)),'Fed. Agency Identifier Table'!A$2:C$63,3,FALSE)),(VLOOKUP((LEFT(D4001,2)),'Fed. Agency Identifier Table'!A$2:C$63,3,FALSE)))))</f>
        <v/>
      </c>
      <c r="I4001" s="150" t="str">
        <f>IF(ISNUMBER(SEARCH("*.unk*",D4001)),"Other Federal Awards",IF(ISERROR(VLOOKUP(D4001,'CFDA Program Titles Table'!A$2:C$2607,3,FALSE)),"",VLOOKUP(D4001,'CFDA Program Titles Table'!A$2:C$2607,3,FALSE)))</f>
        <v/>
      </c>
      <c r="J4001" s="70"/>
      <c r="K4001" s="70"/>
      <c r="S4001" s="106" t="str">
        <f>IFERROR(IF(J4001="Y", "Research And Development Programs Cluster:", VLOOKUP(D4001,'Cluster Info'!$A$2:$B$113,2,FALSE)), "Non Cluster:")</f>
        <v>Non Cluster:</v>
      </c>
      <c r="T4001" s="106">
        <f t="shared" si="310"/>
        <v>0</v>
      </c>
      <c r="U4001" s="106">
        <f t="shared" si="312"/>
        <v>0</v>
      </c>
      <c r="V4001" s="106">
        <f t="shared" si="313"/>
        <v>0</v>
      </c>
      <c r="W4001" s="119">
        <f t="shared" si="311"/>
        <v>0</v>
      </c>
      <c r="X4001" s="106">
        <f t="shared" si="314"/>
        <v>0</v>
      </c>
    </row>
    <row r="4002" spans="1:24" ht="14">
      <c r="A4002" s="198"/>
      <c r="D4002" s="1"/>
      <c r="E4002" s="1"/>
      <c r="F4002" s="187"/>
      <c r="G4002" s="187"/>
      <c r="H4002" s="80" t="str">
        <f>IF(ISERROR(IF(ISERROR(VLOOKUP((LEFT(D4002,2)),'Fed. Agency Identifier Table'!A$2:C$63,3,FALSE)),(VLOOKUP((LEFT(D4002,1)),'Fed. Agency Identifier Table'!A$2:C$63,3,FALSE)),(VLOOKUP((LEFT(D4002,2)),'Fed. Agency Identifier Table'!A$2:C$63,3,FALSE)))),"",(IF(ISERROR(VLOOKUP((LEFT(D4002,2)),'Fed. Agency Identifier Table'!A$2:C$63,3,FALSE)),(VLOOKUP((LEFT(D4002,1)),'Fed. Agency Identifier Table'!A$2:C$63,3,FALSE)),(VLOOKUP((LEFT(D4002,2)),'Fed. Agency Identifier Table'!A$2:C$63,3,FALSE)))))</f>
        <v/>
      </c>
      <c r="I4002" s="150" t="str">
        <f>IF(ISNUMBER(SEARCH("*.unk*",D4002)),"Other Federal Awards",IF(ISERROR(VLOOKUP(D4002,'CFDA Program Titles Table'!A$2:C$2607,3,FALSE)),"",VLOOKUP(D4002,'CFDA Program Titles Table'!A$2:C$2607,3,FALSE)))</f>
        <v/>
      </c>
      <c r="J4002" s="70"/>
      <c r="K4002" s="70"/>
      <c r="S4002" s="106" t="str">
        <f>IFERROR(IF(J4002="Y", "Research And Development Programs Cluster:", VLOOKUP(D4002,'Cluster Info'!$A$2:$B$113,2,FALSE)), "Non Cluster:")</f>
        <v>Non Cluster:</v>
      </c>
      <c r="T4002" s="106">
        <f t="shared" si="310"/>
        <v>0</v>
      </c>
      <c r="U4002" s="106">
        <f t="shared" si="312"/>
        <v>0</v>
      </c>
      <c r="V4002" s="106">
        <f t="shared" si="313"/>
        <v>0</v>
      </c>
      <c r="W4002" s="119">
        <f t="shared" si="311"/>
        <v>0</v>
      </c>
      <c r="X4002" s="106">
        <f t="shared" si="314"/>
        <v>0</v>
      </c>
    </row>
    <row r="4003" spans="1:24" ht="14">
      <c r="A4003" s="198"/>
      <c r="D4003" s="1"/>
      <c r="E4003" s="1"/>
      <c r="F4003" s="187"/>
      <c r="G4003" s="187"/>
      <c r="H4003" s="80" t="str">
        <f>IF(ISERROR(IF(ISERROR(VLOOKUP((LEFT(D4003,2)),'Fed. Agency Identifier Table'!A$2:C$63,3,FALSE)),(VLOOKUP((LEFT(D4003,1)),'Fed. Agency Identifier Table'!A$2:C$63,3,FALSE)),(VLOOKUP((LEFT(D4003,2)),'Fed. Agency Identifier Table'!A$2:C$63,3,FALSE)))),"",(IF(ISERROR(VLOOKUP((LEFT(D4003,2)),'Fed. Agency Identifier Table'!A$2:C$63,3,FALSE)),(VLOOKUP((LEFT(D4003,1)),'Fed. Agency Identifier Table'!A$2:C$63,3,FALSE)),(VLOOKUP((LEFT(D4003,2)),'Fed. Agency Identifier Table'!A$2:C$63,3,FALSE)))))</f>
        <v/>
      </c>
      <c r="I4003" s="150" t="str">
        <f>IF(ISNUMBER(SEARCH("*.unk*",D4003)),"Other Federal Awards",IF(ISERROR(VLOOKUP(D4003,'CFDA Program Titles Table'!A$2:C$2607,3,FALSE)),"",VLOOKUP(D4003,'CFDA Program Titles Table'!A$2:C$2607,3,FALSE)))</f>
        <v/>
      </c>
      <c r="J4003" s="70"/>
      <c r="K4003" s="70"/>
      <c r="S4003" s="106" t="str">
        <f>IFERROR(IF(J4003="Y", "Research And Development Programs Cluster:", VLOOKUP(D4003,'Cluster Info'!$A$2:$B$113,2,FALSE)), "Non Cluster:")</f>
        <v>Non Cluster:</v>
      </c>
      <c r="T4003" s="106">
        <f t="shared" si="310"/>
        <v>0</v>
      </c>
      <c r="U4003" s="106">
        <f t="shared" si="312"/>
        <v>0</v>
      </c>
      <c r="V4003" s="106">
        <f t="shared" si="313"/>
        <v>0</v>
      </c>
      <c r="W4003" s="119">
        <f t="shared" si="311"/>
        <v>0</v>
      </c>
      <c r="X4003" s="106">
        <f t="shared" si="314"/>
        <v>0</v>
      </c>
    </row>
    <row r="4004" spans="1:24" ht="14">
      <c r="A4004" s="198"/>
      <c r="D4004" s="1"/>
      <c r="E4004" s="1"/>
      <c r="F4004" s="187"/>
      <c r="G4004" s="187"/>
      <c r="H4004" s="80" t="str">
        <f>IF(ISERROR(IF(ISERROR(VLOOKUP((LEFT(D4004,2)),'Fed. Agency Identifier Table'!A$2:C$63,3,FALSE)),(VLOOKUP((LEFT(D4004,1)),'Fed. Agency Identifier Table'!A$2:C$63,3,FALSE)),(VLOOKUP((LEFT(D4004,2)),'Fed. Agency Identifier Table'!A$2:C$63,3,FALSE)))),"",(IF(ISERROR(VLOOKUP((LEFT(D4004,2)),'Fed. Agency Identifier Table'!A$2:C$63,3,FALSE)),(VLOOKUP((LEFT(D4004,1)),'Fed. Agency Identifier Table'!A$2:C$63,3,FALSE)),(VLOOKUP((LEFT(D4004,2)),'Fed. Agency Identifier Table'!A$2:C$63,3,FALSE)))))</f>
        <v/>
      </c>
      <c r="I4004" s="150" t="str">
        <f>IF(ISNUMBER(SEARCH("*.unk*",D4004)),"Other Federal Awards",IF(ISERROR(VLOOKUP(D4004,'CFDA Program Titles Table'!A$2:C$2607,3,FALSE)),"",VLOOKUP(D4004,'CFDA Program Titles Table'!A$2:C$2607,3,FALSE)))</f>
        <v/>
      </c>
      <c r="J4004" s="70"/>
      <c r="K4004" s="70"/>
      <c r="S4004" s="106" t="str">
        <f>IFERROR(IF(J4004="Y", "Research And Development Programs Cluster:", VLOOKUP(D4004,'Cluster Info'!$A$2:$B$113,2,FALSE)), "Non Cluster:")</f>
        <v>Non Cluster:</v>
      </c>
      <c r="T4004" s="106">
        <f t="shared" si="310"/>
        <v>0</v>
      </c>
      <c r="U4004" s="106">
        <f t="shared" si="312"/>
        <v>0</v>
      </c>
      <c r="V4004" s="106">
        <f t="shared" si="313"/>
        <v>0</v>
      </c>
      <c r="W4004" s="119">
        <f t="shared" si="311"/>
        <v>0</v>
      </c>
      <c r="X4004" s="106">
        <f t="shared" si="314"/>
        <v>0</v>
      </c>
    </row>
    <row r="4005" spans="1:24" ht="14">
      <c r="A4005" s="198"/>
      <c r="D4005" s="1"/>
      <c r="E4005" s="1"/>
      <c r="F4005" s="187"/>
      <c r="G4005" s="187"/>
      <c r="H4005" s="80" t="str">
        <f>IF(ISERROR(IF(ISERROR(VLOOKUP((LEFT(D4005,2)),'Fed. Agency Identifier Table'!A$2:C$63,3,FALSE)),(VLOOKUP((LEFT(D4005,1)),'Fed. Agency Identifier Table'!A$2:C$63,3,FALSE)),(VLOOKUP((LEFT(D4005,2)),'Fed. Agency Identifier Table'!A$2:C$63,3,FALSE)))),"",(IF(ISERROR(VLOOKUP((LEFT(D4005,2)),'Fed. Agency Identifier Table'!A$2:C$63,3,FALSE)),(VLOOKUP((LEFT(D4005,1)),'Fed. Agency Identifier Table'!A$2:C$63,3,FALSE)),(VLOOKUP((LEFT(D4005,2)),'Fed. Agency Identifier Table'!A$2:C$63,3,FALSE)))))</f>
        <v/>
      </c>
      <c r="I4005" s="150" t="str">
        <f>IF(ISNUMBER(SEARCH("*.unk*",D4005)),"Other Federal Awards",IF(ISERROR(VLOOKUP(D4005,'CFDA Program Titles Table'!A$2:C$2607,3,FALSE)),"",VLOOKUP(D4005,'CFDA Program Titles Table'!A$2:C$2607,3,FALSE)))</f>
        <v/>
      </c>
      <c r="J4005" s="70"/>
      <c r="K4005" s="70"/>
      <c r="S4005" s="106" t="str">
        <f>IFERROR(IF(J4005="Y", "Research And Development Programs Cluster:", VLOOKUP(D4005,'Cluster Info'!$A$2:$B$113,2,FALSE)), "Non Cluster:")</f>
        <v>Non Cluster:</v>
      </c>
      <c r="T4005" s="106">
        <f t="shared" si="310"/>
        <v>0</v>
      </c>
      <c r="U4005" s="106">
        <f t="shared" si="312"/>
        <v>0</v>
      </c>
      <c r="V4005" s="106">
        <f t="shared" si="313"/>
        <v>0</v>
      </c>
      <c r="W4005" s="119">
        <f t="shared" si="311"/>
        <v>0</v>
      </c>
      <c r="X4005" s="106">
        <f t="shared" si="314"/>
        <v>0</v>
      </c>
    </row>
    <row r="4006" spans="1:24" ht="14">
      <c r="A4006" s="198"/>
      <c r="D4006" s="1"/>
      <c r="E4006" s="1"/>
      <c r="F4006" s="187"/>
      <c r="G4006" s="187"/>
      <c r="H4006" s="80" t="str">
        <f>IF(ISERROR(IF(ISERROR(VLOOKUP((LEFT(D4006,2)),'Fed. Agency Identifier Table'!A$2:C$63,3,FALSE)),(VLOOKUP((LEFT(D4006,1)),'Fed. Agency Identifier Table'!A$2:C$63,3,FALSE)),(VLOOKUP((LEFT(D4006,2)),'Fed. Agency Identifier Table'!A$2:C$63,3,FALSE)))),"",(IF(ISERROR(VLOOKUP((LEFT(D4006,2)),'Fed. Agency Identifier Table'!A$2:C$63,3,FALSE)),(VLOOKUP((LEFT(D4006,1)),'Fed. Agency Identifier Table'!A$2:C$63,3,FALSE)),(VLOOKUP((LEFT(D4006,2)),'Fed. Agency Identifier Table'!A$2:C$63,3,FALSE)))))</f>
        <v/>
      </c>
      <c r="I4006" s="150" t="str">
        <f>IF(ISNUMBER(SEARCH("*.unk*",D4006)),"Other Federal Awards",IF(ISERROR(VLOOKUP(D4006,'CFDA Program Titles Table'!A$2:C$2607,3,FALSE)),"",VLOOKUP(D4006,'CFDA Program Titles Table'!A$2:C$2607,3,FALSE)))</f>
        <v/>
      </c>
      <c r="J4006" s="70"/>
      <c r="K4006" s="70"/>
      <c r="S4006" s="106" t="str">
        <f>IFERROR(IF(J4006="Y", "Research And Development Programs Cluster:", VLOOKUP(D4006,'Cluster Info'!$A$2:$B$113,2,FALSE)), "Non Cluster:")</f>
        <v>Non Cluster:</v>
      </c>
      <c r="T4006" s="106">
        <f t="shared" si="310"/>
        <v>0</v>
      </c>
      <c r="U4006" s="106">
        <f t="shared" si="312"/>
        <v>0</v>
      </c>
      <c r="V4006" s="106">
        <f t="shared" si="313"/>
        <v>0</v>
      </c>
      <c r="W4006" s="119">
        <f t="shared" si="311"/>
        <v>0</v>
      </c>
      <c r="X4006" s="106">
        <f t="shared" si="314"/>
        <v>0</v>
      </c>
    </row>
    <row r="4007" spans="1:24" ht="14">
      <c r="A4007" s="198"/>
      <c r="D4007" s="1"/>
      <c r="E4007" s="1"/>
      <c r="F4007" s="187"/>
      <c r="G4007" s="187"/>
      <c r="H4007" s="80" t="str">
        <f>IF(ISERROR(IF(ISERROR(VLOOKUP((LEFT(D4007,2)),'Fed. Agency Identifier Table'!A$2:C$63,3,FALSE)),(VLOOKUP((LEFT(D4007,1)),'Fed. Agency Identifier Table'!A$2:C$63,3,FALSE)),(VLOOKUP((LEFT(D4007,2)),'Fed. Agency Identifier Table'!A$2:C$63,3,FALSE)))),"",(IF(ISERROR(VLOOKUP((LEFT(D4007,2)),'Fed. Agency Identifier Table'!A$2:C$63,3,FALSE)),(VLOOKUP((LEFT(D4007,1)),'Fed. Agency Identifier Table'!A$2:C$63,3,FALSE)),(VLOOKUP((LEFT(D4007,2)),'Fed. Agency Identifier Table'!A$2:C$63,3,FALSE)))))</f>
        <v/>
      </c>
      <c r="I4007" s="150" t="str">
        <f>IF(ISNUMBER(SEARCH("*.unk*",D4007)),"Other Federal Awards",IF(ISERROR(VLOOKUP(D4007,'CFDA Program Titles Table'!A$2:C$2607,3,FALSE)),"",VLOOKUP(D4007,'CFDA Program Titles Table'!A$2:C$2607,3,FALSE)))</f>
        <v/>
      </c>
      <c r="J4007" s="70"/>
      <c r="K4007" s="70"/>
      <c r="S4007" s="106" t="str">
        <f>IFERROR(IF(J4007="Y", "Research And Development Programs Cluster:", VLOOKUP(D4007,'Cluster Info'!$A$2:$B$113,2,FALSE)), "Non Cluster:")</f>
        <v>Non Cluster:</v>
      </c>
      <c r="T4007" s="106">
        <f t="shared" si="310"/>
        <v>0</v>
      </c>
      <c r="U4007" s="106">
        <f t="shared" si="312"/>
        <v>0</v>
      </c>
      <c r="V4007" s="106">
        <f t="shared" si="313"/>
        <v>0</v>
      </c>
      <c r="W4007" s="119">
        <f t="shared" si="311"/>
        <v>0</v>
      </c>
      <c r="X4007" s="106">
        <f t="shared" si="314"/>
        <v>0</v>
      </c>
    </row>
    <row r="4008" spans="1:24" ht="14">
      <c r="A4008" s="198"/>
      <c r="D4008" s="1"/>
      <c r="E4008" s="1"/>
      <c r="F4008" s="187"/>
      <c r="G4008" s="187"/>
      <c r="H4008" s="80" t="str">
        <f>IF(ISERROR(IF(ISERROR(VLOOKUP((LEFT(D4008,2)),'Fed. Agency Identifier Table'!A$2:C$63,3,FALSE)),(VLOOKUP((LEFT(D4008,1)),'Fed. Agency Identifier Table'!A$2:C$63,3,FALSE)),(VLOOKUP((LEFT(D4008,2)),'Fed. Agency Identifier Table'!A$2:C$63,3,FALSE)))),"",(IF(ISERROR(VLOOKUP((LEFT(D4008,2)),'Fed. Agency Identifier Table'!A$2:C$63,3,FALSE)),(VLOOKUP((LEFT(D4008,1)),'Fed. Agency Identifier Table'!A$2:C$63,3,FALSE)),(VLOOKUP((LEFT(D4008,2)),'Fed. Agency Identifier Table'!A$2:C$63,3,FALSE)))))</f>
        <v/>
      </c>
      <c r="I4008" s="150" t="str">
        <f>IF(ISNUMBER(SEARCH("*.unk*",D4008)),"Other Federal Awards",IF(ISERROR(VLOOKUP(D4008,'CFDA Program Titles Table'!A$2:C$2607,3,FALSE)),"",VLOOKUP(D4008,'CFDA Program Titles Table'!A$2:C$2607,3,FALSE)))</f>
        <v/>
      </c>
      <c r="J4008" s="70"/>
      <c r="K4008" s="70"/>
      <c r="S4008" s="106" t="str">
        <f>IFERROR(IF(J4008="Y", "Research And Development Programs Cluster:", VLOOKUP(D4008,'Cluster Info'!$A$2:$B$113,2,FALSE)), "Non Cluster:")</f>
        <v>Non Cluster:</v>
      </c>
      <c r="T4008" s="106">
        <f t="shared" si="310"/>
        <v>0</v>
      </c>
      <c r="U4008" s="106">
        <f t="shared" si="312"/>
        <v>0</v>
      </c>
      <c r="V4008" s="106">
        <f t="shared" si="313"/>
        <v>0</v>
      </c>
      <c r="W4008" s="119">
        <f t="shared" si="311"/>
        <v>0</v>
      </c>
      <c r="X4008" s="106">
        <f t="shared" si="314"/>
        <v>0</v>
      </c>
    </row>
    <row r="4009" spans="1:24" ht="14">
      <c r="A4009" s="198"/>
      <c r="D4009" s="1"/>
      <c r="E4009" s="1"/>
      <c r="F4009" s="187"/>
      <c r="G4009" s="187"/>
      <c r="H4009" s="80" t="str">
        <f>IF(ISERROR(IF(ISERROR(VLOOKUP((LEFT(D4009,2)),'Fed. Agency Identifier Table'!A$2:C$63,3,FALSE)),(VLOOKUP((LEFT(D4009,1)),'Fed. Agency Identifier Table'!A$2:C$63,3,FALSE)),(VLOOKUP((LEFT(D4009,2)),'Fed. Agency Identifier Table'!A$2:C$63,3,FALSE)))),"",(IF(ISERROR(VLOOKUP((LEFT(D4009,2)),'Fed. Agency Identifier Table'!A$2:C$63,3,FALSE)),(VLOOKUP((LEFT(D4009,1)),'Fed. Agency Identifier Table'!A$2:C$63,3,FALSE)),(VLOOKUP((LEFT(D4009,2)),'Fed. Agency Identifier Table'!A$2:C$63,3,FALSE)))))</f>
        <v/>
      </c>
      <c r="I4009" s="150" t="str">
        <f>IF(ISNUMBER(SEARCH("*.unk*",D4009)),"Other Federal Awards",IF(ISERROR(VLOOKUP(D4009,'CFDA Program Titles Table'!A$2:C$2607,3,FALSE)),"",VLOOKUP(D4009,'CFDA Program Titles Table'!A$2:C$2607,3,FALSE)))</f>
        <v/>
      </c>
      <c r="J4009" s="70"/>
      <c r="K4009" s="70"/>
      <c r="S4009" s="106" t="str">
        <f>IFERROR(IF(J4009="Y", "Research And Development Programs Cluster:", VLOOKUP(D4009,'Cluster Info'!$A$2:$B$113,2,FALSE)), "Non Cluster:")</f>
        <v>Non Cluster:</v>
      </c>
      <c r="T4009" s="106">
        <f t="shared" si="310"/>
        <v>0</v>
      </c>
      <c r="U4009" s="106">
        <f t="shared" si="312"/>
        <v>0</v>
      </c>
      <c r="V4009" s="106">
        <f t="shared" si="313"/>
        <v>0</v>
      </c>
      <c r="W4009" s="119">
        <f t="shared" si="311"/>
        <v>0</v>
      </c>
      <c r="X4009" s="106">
        <f t="shared" si="314"/>
        <v>0</v>
      </c>
    </row>
    <row r="4010" spans="1:24" ht="14">
      <c r="A4010" s="198"/>
      <c r="D4010" s="1"/>
      <c r="E4010" s="1"/>
      <c r="F4010" s="187"/>
      <c r="G4010" s="187"/>
      <c r="H4010" s="80" t="str">
        <f>IF(ISERROR(IF(ISERROR(VLOOKUP((LEFT(D4010,2)),'Fed. Agency Identifier Table'!A$2:C$63,3,FALSE)),(VLOOKUP((LEFT(D4010,1)),'Fed. Agency Identifier Table'!A$2:C$63,3,FALSE)),(VLOOKUP((LEFT(D4010,2)),'Fed. Agency Identifier Table'!A$2:C$63,3,FALSE)))),"",(IF(ISERROR(VLOOKUP((LEFT(D4010,2)),'Fed. Agency Identifier Table'!A$2:C$63,3,FALSE)),(VLOOKUP((LEFT(D4010,1)),'Fed. Agency Identifier Table'!A$2:C$63,3,FALSE)),(VLOOKUP((LEFT(D4010,2)),'Fed. Agency Identifier Table'!A$2:C$63,3,FALSE)))))</f>
        <v/>
      </c>
      <c r="I4010" s="150" t="str">
        <f>IF(ISNUMBER(SEARCH("*.unk*",D4010)),"Other Federal Awards",IF(ISERROR(VLOOKUP(D4010,'CFDA Program Titles Table'!A$2:C$2607,3,FALSE)),"",VLOOKUP(D4010,'CFDA Program Titles Table'!A$2:C$2607,3,FALSE)))</f>
        <v/>
      </c>
      <c r="J4010" s="70"/>
      <c r="K4010" s="70"/>
      <c r="S4010" s="106" t="str">
        <f>IFERROR(IF(J4010="Y", "Research And Development Programs Cluster:", VLOOKUP(D4010,'Cluster Info'!$A$2:$B$113,2,FALSE)), "Non Cluster:")</f>
        <v>Non Cluster:</v>
      </c>
      <c r="T4010" s="106">
        <f t="shared" si="310"/>
        <v>0</v>
      </c>
      <c r="U4010" s="106">
        <f t="shared" si="312"/>
        <v>0</v>
      </c>
      <c r="V4010" s="106">
        <f t="shared" si="313"/>
        <v>0</v>
      </c>
      <c r="W4010" s="119">
        <f t="shared" si="311"/>
        <v>0</v>
      </c>
      <c r="X4010" s="106">
        <f t="shared" si="314"/>
        <v>0</v>
      </c>
    </row>
    <row r="4011" spans="1:24" ht="14">
      <c r="A4011" s="198"/>
      <c r="D4011" s="1"/>
      <c r="E4011" s="1"/>
      <c r="F4011" s="187"/>
      <c r="G4011" s="187"/>
      <c r="H4011" s="80" t="str">
        <f>IF(ISERROR(IF(ISERROR(VLOOKUP((LEFT(D4011,2)),'Fed. Agency Identifier Table'!A$2:C$63,3,FALSE)),(VLOOKUP((LEFT(D4011,1)),'Fed. Agency Identifier Table'!A$2:C$63,3,FALSE)),(VLOOKUP((LEFT(D4011,2)),'Fed. Agency Identifier Table'!A$2:C$63,3,FALSE)))),"",(IF(ISERROR(VLOOKUP((LEFT(D4011,2)),'Fed. Agency Identifier Table'!A$2:C$63,3,FALSE)),(VLOOKUP((LEFT(D4011,1)),'Fed. Agency Identifier Table'!A$2:C$63,3,FALSE)),(VLOOKUP((LEFT(D4011,2)),'Fed. Agency Identifier Table'!A$2:C$63,3,FALSE)))))</f>
        <v/>
      </c>
      <c r="I4011" s="150" t="str">
        <f>IF(ISNUMBER(SEARCH("*.unk*",D4011)),"Other Federal Awards",IF(ISERROR(VLOOKUP(D4011,'CFDA Program Titles Table'!A$2:C$2607,3,FALSE)),"",VLOOKUP(D4011,'CFDA Program Titles Table'!A$2:C$2607,3,FALSE)))</f>
        <v/>
      </c>
      <c r="J4011" s="70"/>
      <c r="K4011" s="70"/>
      <c r="S4011" s="106" t="str">
        <f>IFERROR(IF(J4011="Y", "Research And Development Programs Cluster:", VLOOKUP(D4011,'Cluster Info'!$A$2:$B$113,2,FALSE)), "Non Cluster:")</f>
        <v>Non Cluster:</v>
      </c>
      <c r="T4011" s="106">
        <f t="shared" si="310"/>
        <v>0</v>
      </c>
      <c r="U4011" s="106">
        <f t="shared" si="312"/>
        <v>0</v>
      </c>
      <c r="V4011" s="106">
        <f t="shared" si="313"/>
        <v>0</v>
      </c>
      <c r="W4011" s="119">
        <f t="shared" si="311"/>
        <v>0</v>
      </c>
      <c r="X4011" s="106">
        <f t="shared" si="314"/>
        <v>0</v>
      </c>
    </row>
    <row r="4012" spans="1:24" ht="14">
      <c r="A4012" s="198"/>
      <c r="D4012" s="1"/>
      <c r="E4012" s="1"/>
      <c r="F4012" s="187"/>
      <c r="G4012" s="187"/>
      <c r="H4012" s="80" t="str">
        <f>IF(ISERROR(IF(ISERROR(VLOOKUP((LEFT(D4012,2)),'Fed. Agency Identifier Table'!A$2:C$63,3,FALSE)),(VLOOKUP((LEFT(D4012,1)),'Fed. Agency Identifier Table'!A$2:C$63,3,FALSE)),(VLOOKUP((LEFT(D4012,2)),'Fed. Agency Identifier Table'!A$2:C$63,3,FALSE)))),"",(IF(ISERROR(VLOOKUP((LEFT(D4012,2)),'Fed. Agency Identifier Table'!A$2:C$63,3,FALSE)),(VLOOKUP((LEFT(D4012,1)),'Fed. Agency Identifier Table'!A$2:C$63,3,FALSE)),(VLOOKUP((LEFT(D4012,2)),'Fed. Agency Identifier Table'!A$2:C$63,3,FALSE)))))</f>
        <v/>
      </c>
      <c r="I4012" s="150" t="str">
        <f>IF(ISNUMBER(SEARCH("*.unk*",D4012)),"Other Federal Awards",IF(ISERROR(VLOOKUP(D4012,'CFDA Program Titles Table'!A$2:C$2607,3,FALSE)),"",VLOOKUP(D4012,'CFDA Program Titles Table'!A$2:C$2607,3,FALSE)))</f>
        <v/>
      </c>
      <c r="J4012" s="70"/>
      <c r="K4012" s="70"/>
      <c r="S4012" s="106" t="str">
        <f>IFERROR(IF(J4012="Y", "Research And Development Programs Cluster:", VLOOKUP(D4012,'Cluster Info'!$A$2:$B$113,2,FALSE)), "Non Cluster:")</f>
        <v>Non Cluster:</v>
      </c>
      <c r="T4012" s="106">
        <f t="shared" si="310"/>
        <v>0</v>
      </c>
      <c r="U4012" s="106">
        <f t="shared" si="312"/>
        <v>0</v>
      </c>
      <c r="V4012" s="106">
        <f t="shared" si="313"/>
        <v>0</v>
      </c>
      <c r="W4012" s="119">
        <f t="shared" si="311"/>
        <v>0</v>
      </c>
      <c r="X4012" s="106">
        <f t="shared" si="314"/>
        <v>0</v>
      </c>
    </row>
    <row r="4013" spans="1:24" ht="14">
      <c r="A4013" s="198"/>
      <c r="D4013" s="1"/>
      <c r="E4013" s="1"/>
      <c r="F4013" s="187"/>
      <c r="G4013" s="187"/>
      <c r="H4013" s="80" t="str">
        <f>IF(ISERROR(IF(ISERROR(VLOOKUP((LEFT(D4013,2)),'Fed. Agency Identifier Table'!A$2:C$63,3,FALSE)),(VLOOKUP((LEFT(D4013,1)),'Fed. Agency Identifier Table'!A$2:C$63,3,FALSE)),(VLOOKUP((LEFT(D4013,2)),'Fed. Agency Identifier Table'!A$2:C$63,3,FALSE)))),"",(IF(ISERROR(VLOOKUP((LEFT(D4013,2)),'Fed. Agency Identifier Table'!A$2:C$63,3,FALSE)),(VLOOKUP((LEFT(D4013,1)),'Fed. Agency Identifier Table'!A$2:C$63,3,FALSE)),(VLOOKUP((LEFT(D4013,2)),'Fed. Agency Identifier Table'!A$2:C$63,3,FALSE)))))</f>
        <v/>
      </c>
      <c r="I4013" s="150" t="str">
        <f>IF(ISNUMBER(SEARCH("*.unk*",D4013)),"Other Federal Awards",IF(ISERROR(VLOOKUP(D4013,'CFDA Program Titles Table'!A$2:C$2607,3,FALSE)),"",VLOOKUP(D4013,'CFDA Program Titles Table'!A$2:C$2607,3,FALSE)))</f>
        <v/>
      </c>
      <c r="J4013" s="70"/>
      <c r="K4013" s="70"/>
      <c r="S4013" s="106" t="str">
        <f>IFERROR(IF(J4013="Y", "Research And Development Programs Cluster:", VLOOKUP(D4013,'Cluster Info'!$A$2:$B$113,2,FALSE)), "Non Cluster:")</f>
        <v>Non Cluster:</v>
      </c>
      <c r="T4013" s="106">
        <f t="shared" si="310"/>
        <v>0</v>
      </c>
      <c r="U4013" s="106">
        <f t="shared" si="312"/>
        <v>0</v>
      </c>
      <c r="V4013" s="106">
        <f t="shared" si="313"/>
        <v>0</v>
      </c>
      <c r="W4013" s="119">
        <f t="shared" si="311"/>
        <v>0</v>
      </c>
      <c r="X4013" s="106">
        <f t="shared" si="314"/>
        <v>0</v>
      </c>
    </row>
    <row r="4014" spans="1:24" ht="14">
      <c r="A4014" s="198"/>
      <c r="D4014" s="1"/>
      <c r="E4014" s="1"/>
      <c r="F4014" s="187"/>
      <c r="G4014" s="187"/>
      <c r="H4014" s="80" t="str">
        <f>IF(ISERROR(IF(ISERROR(VLOOKUP((LEFT(D4014,2)),'Fed. Agency Identifier Table'!A$2:C$63,3,FALSE)),(VLOOKUP((LEFT(D4014,1)),'Fed. Agency Identifier Table'!A$2:C$63,3,FALSE)),(VLOOKUP((LEFT(D4014,2)),'Fed. Agency Identifier Table'!A$2:C$63,3,FALSE)))),"",(IF(ISERROR(VLOOKUP((LEFT(D4014,2)),'Fed. Agency Identifier Table'!A$2:C$63,3,FALSE)),(VLOOKUP((LEFT(D4014,1)),'Fed. Agency Identifier Table'!A$2:C$63,3,FALSE)),(VLOOKUP((LEFT(D4014,2)),'Fed. Agency Identifier Table'!A$2:C$63,3,FALSE)))))</f>
        <v/>
      </c>
      <c r="I4014" s="150" t="str">
        <f>IF(ISNUMBER(SEARCH("*.unk*",D4014)),"Other Federal Awards",IF(ISERROR(VLOOKUP(D4014,'CFDA Program Titles Table'!A$2:C$2607,3,FALSE)),"",VLOOKUP(D4014,'CFDA Program Titles Table'!A$2:C$2607,3,FALSE)))</f>
        <v/>
      </c>
      <c r="J4014" s="70"/>
      <c r="K4014" s="70"/>
      <c r="S4014" s="106" t="str">
        <f>IFERROR(IF(J4014="Y", "Research And Development Programs Cluster:", VLOOKUP(D4014,'Cluster Info'!$A$2:$B$113,2,FALSE)), "Non Cluster:")</f>
        <v>Non Cluster:</v>
      </c>
      <c r="T4014" s="106">
        <f t="shared" si="310"/>
        <v>0</v>
      </c>
      <c r="U4014" s="106">
        <f t="shared" si="312"/>
        <v>0</v>
      </c>
      <c r="V4014" s="106">
        <f t="shared" si="313"/>
        <v>0</v>
      </c>
      <c r="W4014" s="119">
        <f t="shared" si="311"/>
        <v>0</v>
      </c>
      <c r="X4014" s="106">
        <f t="shared" si="314"/>
        <v>0</v>
      </c>
    </row>
    <row r="4015" spans="1:24" ht="14">
      <c r="A4015" s="198"/>
      <c r="D4015" s="1"/>
      <c r="E4015" s="1"/>
      <c r="F4015" s="187"/>
      <c r="G4015" s="187"/>
      <c r="H4015" s="80" t="str">
        <f>IF(ISERROR(IF(ISERROR(VLOOKUP((LEFT(D4015,2)),'Fed. Agency Identifier Table'!A$2:C$63,3,FALSE)),(VLOOKUP((LEFT(D4015,1)),'Fed. Agency Identifier Table'!A$2:C$63,3,FALSE)),(VLOOKUP((LEFT(D4015,2)),'Fed. Agency Identifier Table'!A$2:C$63,3,FALSE)))),"",(IF(ISERROR(VLOOKUP((LEFT(D4015,2)),'Fed. Agency Identifier Table'!A$2:C$63,3,FALSE)),(VLOOKUP((LEFT(D4015,1)),'Fed. Agency Identifier Table'!A$2:C$63,3,FALSE)),(VLOOKUP((LEFT(D4015,2)),'Fed. Agency Identifier Table'!A$2:C$63,3,FALSE)))))</f>
        <v/>
      </c>
      <c r="I4015" s="150" t="str">
        <f>IF(ISNUMBER(SEARCH("*.unk*",D4015)),"Other Federal Awards",IF(ISERROR(VLOOKUP(D4015,'CFDA Program Titles Table'!A$2:C$2607,3,FALSE)),"",VLOOKUP(D4015,'CFDA Program Titles Table'!A$2:C$2607,3,FALSE)))</f>
        <v/>
      </c>
      <c r="J4015" s="70"/>
      <c r="K4015" s="70"/>
      <c r="S4015" s="106" t="str">
        <f>IFERROR(IF(J4015="Y", "Research And Development Programs Cluster:", VLOOKUP(D4015,'Cluster Info'!$A$2:$B$113,2,FALSE)), "Non Cluster:")</f>
        <v>Non Cluster:</v>
      </c>
      <c r="T4015" s="106">
        <f t="shared" si="310"/>
        <v>0</v>
      </c>
      <c r="U4015" s="106">
        <f t="shared" si="312"/>
        <v>0</v>
      </c>
      <c r="V4015" s="106">
        <f t="shared" si="313"/>
        <v>0</v>
      </c>
      <c r="W4015" s="119">
        <f t="shared" si="311"/>
        <v>0</v>
      </c>
      <c r="X4015" s="106">
        <f t="shared" si="314"/>
        <v>0</v>
      </c>
    </row>
    <row r="4016" spans="1:24" ht="14">
      <c r="A4016" s="198"/>
      <c r="D4016" s="1"/>
      <c r="E4016" s="1"/>
      <c r="F4016" s="187"/>
      <c r="G4016" s="187"/>
      <c r="H4016" s="80" t="str">
        <f>IF(ISERROR(IF(ISERROR(VLOOKUP((LEFT(D4016,2)),'Fed. Agency Identifier Table'!A$2:C$63,3,FALSE)),(VLOOKUP((LEFT(D4016,1)),'Fed. Agency Identifier Table'!A$2:C$63,3,FALSE)),(VLOOKUP((LEFT(D4016,2)),'Fed. Agency Identifier Table'!A$2:C$63,3,FALSE)))),"",(IF(ISERROR(VLOOKUP((LEFT(D4016,2)),'Fed. Agency Identifier Table'!A$2:C$63,3,FALSE)),(VLOOKUP((LEFT(D4016,1)),'Fed. Agency Identifier Table'!A$2:C$63,3,FALSE)),(VLOOKUP((LEFT(D4016,2)),'Fed. Agency Identifier Table'!A$2:C$63,3,FALSE)))))</f>
        <v/>
      </c>
      <c r="I4016" s="150" t="str">
        <f>IF(ISNUMBER(SEARCH("*.unk*",D4016)),"Other Federal Awards",IF(ISERROR(VLOOKUP(D4016,'CFDA Program Titles Table'!A$2:C$2607,3,FALSE)),"",VLOOKUP(D4016,'CFDA Program Titles Table'!A$2:C$2607,3,FALSE)))</f>
        <v/>
      </c>
      <c r="J4016" s="70"/>
      <c r="K4016" s="70"/>
      <c r="S4016" s="106" t="str">
        <f>IFERROR(IF(J4016="Y", "Research And Development Programs Cluster:", VLOOKUP(D4016,'Cluster Info'!$A$2:$B$113,2,FALSE)), "Non Cluster:")</f>
        <v>Non Cluster:</v>
      </c>
      <c r="T4016" s="106">
        <f t="shared" si="310"/>
        <v>0</v>
      </c>
      <c r="U4016" s="106">
        <f t="shared" si="312"/>
        <v>0</v>
      </c>
      <c r="V4016" s="106">
        <f t="shared" si="313"/>
        <v>0</v>
      </c>
      <c r="W4016" s="119">
        <f t="shared" si="311"/>
        <v>0</v>
      </c>
      <c r="X4016" s="106">
        <f t="shared" si="314"/>
        <v>0</v>
      </c>
    </row>
    <row r="4017" spans="1:24" ht="14">
      <c r="A4017" s="198"/>
      <c r="D4017" s="1"/>
      <c r="E4017" s="1"/>
      <c r="F4017" s="187"/>
      <c r="G4017" s="187"/>
      <c r="H4017" s="80" t="str">
        <f>IF(ISERROR(IF(ISERROR(VLOOKUP((LEFT(D4017,2)),'Fed. Agency Identifier Table'!A$2:C$63,3,FALSE)),(VLOOKUP((LEFT(D4017,1)),'Fed. Agency Identifier Table'!A$2:C$63,3,FALSE)),(VLOOKUP((LEFT(D4017,2)),'Fed. Agency Identifier Table'!A$2:C$63,3,FALSE)))),"",(IF(ISERROR(VLOOKUP((LEFT(D4017,2)),'Fed. Agency Identifier Table'!A$2:C$63,3,FALSE)),(VLOOKUP((LEFT(D4017,1)),'Fed. Agency Identifier Table'!A$2:C$63,3,FALSE)),(VLOOKUP((LEFT(D4017,2)),'Fed. Agency Identifier Table'!A$2:C$63,3,FALSE)))))</f>
        <v/>
      </c>
      <c r="I4017" s="150" t="str">
        <f>IF(ISNUMBER(SEARCH("*.unk*",D4017)),"Other Federal Awards",IF(ISERROR(VLOOKUP(D4017,'CFDA Program Titles Table'!A$2:C$2607,3,FALSE)),"",VLOOKUP(D4017,'CFDA Program Titles Table'!A$2:C$2607,3,FALSE)))</f>
        <v/>
      </c>
      <c r="J4017" s="70"/>
      <c r="K4017" s="70"/>
      <c r="S4017" s="106" t="str">
        <f>IFERROR(IF(J4017="Y", "Research And Development Programs Cluster:", VLOOKUP(D4017,'Cluster Info'!$A$2:$B$113,2,FALSE)), "Non Cluster:")</f>
        <v>Non Cluster:</v>
      </c>
      <c r="T4017" s="106">
        <f t="shared" si="310"/>
        <v>0</v>
      </c>
      <c r="U4017" s="106">
        <f t="shared" si="312"/>
        <v>0</v>
      </c>
      <c r="V4017" s="106">
        <f t="shared" si="313"/>
        <v>0</v>
      </c>
      <c r="W4017" s="119">
        <f t="shared" si="311"/>
        <v>0</v>
      </c>
      <c r="X4017" s="106">
        <f t="shared" si="314"/>
        <v>0</v>
      </c>
    </row>
    <row r="4018" spans="1:24" ht="14">
      <c r="A4018" s="198"/>
      <c r="D4018" s="1"/>
      <c r="E4018" s="1"/>
      <c r="F4018" s="187"/>
      <c r="G4018" s="187"/>
      <c r="H4018" s="80" t="str">
        <f>IF(ISERROR(IF(ISERROR(VLOOKUP((LEFT(D4018,2)),'Fed. Agency Identifier Table'!A$2:C$63,3,FALSE)),(VLOOKUP((LEFT(D4018,1)),'Fed. Agency Identifier Table'!A$2:C$63,3,FALSE)),(VLOOKUP((LEFT(D4018,2)),'Fed. Agency Identifier Table'!A$2:C$63,3,FALSE)))),"",(IF(ISERROR(VLOOKUP((LEFT(D4018,2)),'Fed. Agency Identifier Table'!A$2:C$63,3,FALSE)),(VLOOKUP((LEFT(D4018,1)),'Fed. Agency Identifier Table'!A$2:C$63,3,FALSE)),(VLOOKUP((LEFT(D4018,2)),'Fed. Agency Identifier Table'!A$2:C$63,3,FALSE)))))</f>
        <v/>
      </c>
      <c r="I4018" s="150" t="str">
        <f>IF(ISNUMBER(SEARCH("*.unk*",D4018)),"Other Federal Awards",IF(ISERROR(VLOOKUP(D4018,'CFDA Program Titles Table'!A$2:C$2607,3,FALSE)),"",VLOOKUP(D4018,'CFDA Program Titles Table'!A$2:C$2607,3,FALSE)))</f>
        <v/>
      </c>
      <c r="J4018" s="70"/>
      <c r="K4018" s="70"/>
      <c r="S4018" s="106" t="str">
        <f>IFERROR(IF(J4018="Y", "Research And Development Programs Cluster:", VLOOKUP(D4018,'Cluster Info'!$A$2:$B$113,2,FALSE)), "Non Cluster:")</f>
        <v>Non Cluster:</v>
      </c>
      <c r="T4018" s="106">
        <f t="shared" si="310"/>
        <v>0</v>
      </c>
      <c r="U4018" s="106">
        <f t="shared" si="312"/>
        <v>0</v>
      </c>
      <c r="V4018" s="106">
        <f t="shared" si="313"/>
        <v>0</v>
      </c>
      <c r="W4018" s="119">
        <f t="shared" si="311"/>
        <v>0</v>
      </c>
      <c r="X4018" s="106">
        <f t="shared" si="314"/>
        <v>0</v>
      </c>
    </row>
    <row r="4019" spans="1:24" ht="14">
      <c r="A4019" s="198"/>
      <c r="D4019" s="1"/>
      <c r="E4019" s="1"/>
      <c r="F4019" s="187"/>
      <c r="G4019" s="187"/>
      <c r="H4019" s="80" t="str">
        <f>IF(ISERROR(IF(ISERROR(VLOOKUP((LEFT(D4019,2)),'Fed. Agency Identifier Table'!A$2:C$63,3,FALSE)),(VLOOKUP((LEFT(D4019,1)),'Fed. Agency Identifier Table'!A$2:C$63,3,FALSE)),(VLOOKUP((LEFT(D4019,2)),'Fed. Agency Identifier Table'!A$2:C$63,3,FALSE)))),"",(IF(ISERROR(VLOOKUP((LEFT(D4019,2)),'Fed. Agency Identifier Table'!A$2:C$63,3,FALSE)),(VLOOKUP((LEFT(D4019,1)),'Fed. Agency Identifier Table'!A$2:C$63,3,FALSE)),(VLOOKUP((LEFT(D4019,2)),'Fed. Agency Identifier Table'!A$2:C$63,3,FALSE)))))</f>
        <v/>
      </c>
      <c r="I4019" s="150" t="str">
        <f>IF(ISNUMBER(SEARCH("*.unk*",D4019)),"Other Federal Awards",IF(ISERROR(VLOOKUP(D4019,'CFDA Program Titles Table'!A$2:C$2607,3,FALSE)),"",VLOOKUP(D4019,'CFDA Program Titles Table'!A$2:C$2607,3,FALSE)))</f>
        <v/>
      </c>
      <c r="J4019" s="70"/>
      <c r="K4019" s="70"/>
      <c r="S4019" s="106" t="str">
        <f>IFERROR(IF(J4019="Y", "Research And Development Programs Cluster:", VLOOKUP(D4019,'Cluster Info'!$A$2:$B$113,2,FALSE)), "Non Cluster:")</f>
        <v>Non Cluster:</v>
      </c>
      <c r="T4019" s="106">
        <f t="shared" si="310"/>
        <v>0</v>
      </c>
      <c r="U4019" s="106">
        <f t="shared" si="312"/>
        <v>0</v>
      </c>
      <c r="V4019" s="106">
        <f t="shared" si="313"/>
        <v>0</v>
      </c>
      <c r="W4019" s="119">
        <f t="shared" si="311"/>
        <v>0</v>
      </c>
      <c r="X4019" s="106">
        <f t="shared" si="314"/>
        <v>0</v>
      </c>
    </row>
    <row r="4020" spans="1:24" ht="14">
      <c r="A4020" s="198"/>
      <c r="D4020" s="1"/>
      <c r="E4020" s="1"/>
      <c r="F4020" s="187"/>
      <c r="G4020" s="187"/>
      <c r="H4020" s="80" t="str">
        <f>IF(ISERROR(IF(ISERROR(VLOOKUP((LEFT(D4020,2)),'Fed. Agency Identifier Table'!A$2:C$63,3,FALSE)),(VLOOKUP((LEFT(D4020,1)),'Fed. Agency Identifier Table'!A$2:C$63,3,FALSE)),(VLOOKUP((LEFT(D4020,2)),'Fed. Agency Identifier Table'!A$2:C$63,3,FALSE)))),"",(IF(ISERROR(VLOOKUP((LEFT(D4020,2)),'Fed. Agency Identifier Table'!A$2:C$63,3,FALSE)),(VLOOKUP((LEFT(D4020,1)),'Fed. Agency Identifier Table'!A$2:C$63,3,FALSE)),(VLOOKUP((LEFT(D4020,2)),'Fed. Agency Identifier Table'!A$2:C$63,3,FALSE)))))</f>
        <v/>
      </c>
      <c r="I4020" s="150" t="str">
        <f>IF(ISNUMBER(SEARCH("*.unk*",D4020)),"Other Federal Awards",IF(ISERROR(VLOOKUP(D4020,'CFDA Program Titles Table'!A$2:C$2607,3,FALSE)),"",VLOOKUP(D4020,'CFDA Program Titles Table'!A$2:C$2607,3,FALSE)))</f>
        <v/>
      </c>
      <c r="J4020" s="70"/>
      <c r="K4020" s="70"/>
      <c r="S4020" s="106" t="str">
        <f>IFERROR(IF(J4020="Y", "Research And Development Programs Cluster:", VLOOKUP(D4020,'Cluster Info'!$A$2:$B$113,2,FALSE)), "Non Cluster:")</f>
        <v>Non Cluster:</v>
      </c>
      <c r="T4020" s="106">
        <f t="shared" si="310"/>
        <v>0</v>
      </c>
      <c r="U4020" s="106">
        <f t="shared" si="312"/>
        <v>0</v>
      </c>
      <c r="V4020" s="106">
        <f t="shared" si="313"/>
        <v>0</v>
      </c>
      <c r="W4020" s="119">
        <f t="shared" si="311"/>
        <v>0</v>
      </c>
      <c r="X4020" s="106">
        <f t="shared" si="314"/>
        <v>0</v>
      </c>
    </row>
    <row r="4021" spans="1:24" ht="14">
      <c r="A4021" s="198"/>
      <c r="D4021" s="1"/>
      <c r="E4021" s="1"/>
      <c r="F4021" s="187"/>
      <c r="G4021" s="187"/>
      <c r="H4021" s="80" t="str">
        <f>IF(ISERROR(IF(ISERROR(VLOOKUP((LEFT(D4021,2)),'Fed. Agency Identifier Table'!A$2:C$63,3,FALSE)),(VLOOKUP((LEFT(D4021,1)),'Fed. Agency Identifier Table'!A$2:C$63,3,FALSE)),(VLOOKUP((LEFT(D4021,2)),'Fed. Agency Identifier Table'!A$2:C$63,3,FALSE)))),"",(IF(ISERROR(VLOOKUP((LEFT(D4021,2)),'Fed. Agency Identifier Table'!A$2:C$63,3,FALSE)),(VLOOKUP((LEFT(D4021,1)),'Fed. Agency Identifier Table'!A$2:C$63,3,FALSE)),(VLOOKUP((LEFT(D4021,2)),'Fed. Agency Identifier Table'!A$2:C$63,3,FALSE)))))</f>
        <v/>
      </c>
      <c r="I4021" s="150" t="str">
        <f>IF(ISNUMBER(SEARCH("*.unk*",D4021)),"Other Federal Awards",IF(ISERROR(VLOOKUP(D4021,'CFDA Program Titles Table'!A$2:C$2607,3,FALSE)),"",VLOOKUP(D4021,'CFDA Program Titles Table'!A$2:C$2607,3,FALSE)))</f>
        <v/>
      </c>
      <c r="J4021" s="70"/>
      <c r="K4021" s="70"/>
      <c r="S4021" s="106" t="str">
        <f>IFERROR(IF(J4021="Y", "Research And Development Programs Cluster:", VLOOKUP(D4021,'Cluster Info'!$A$2:$B$113,2,FALSE)), "Non Cluster:")</f>
        <v>Non Cluster:</v>
      </c>
      <c r="T4021" s="106">
        <f t="shared" si="310"/>
        <v>0</v>
      </c>
      <c r="U4021" s="106">
        <f t="shared" si="312"/>
        <v>0</v>
      </c>
      <c r="V4021" s="106">
        <f t="shared" si="313"/>
        <v>0</v>
      </c>
      <c r="W4021" s="119">
        <f t="shared" si="311"/>
        <v>0</v>
      </c>
      <c r="X4021" s="106">
        <f t="shared" si="314"/>
        <v>0</v>
      </c>
    </row>
    <row r="4022" spans="1:24" ht="14">
      <c r="A4022" s="198"/>
      <c r="D4022" s="1"/>
      <c r="E4022" s="1"/>
      <c r="F4022" s="187"/>
      <c r="G4022" s="187"/>
      <c r="H4022" s="80" t="str">
        <f>IF(ISERROR(IF(ISERROR(VLOOKUP((LEFT(D4022,2)),'Fed. Agency Identifier Table'!A$2:C$63,3,FALSE)),(VLOOKUP((LEFT(D4022,1)),'Fed. Agency Identifier Table'!A$2:C$63,3,FALSE)),(VLOOKUP((LEFT(D4022,2)),'Fed. Agency Identifier Table'!A$2:C$63,3,FALSE)))),"",(IF(ISERROR(VLOOKUP((LEFT(D4022,2)),'Fed. Agency Identifier Table'!A$2:C$63,3,FALSE)),(VLOOKUP((LEFT(D4022,1)),'Fed. Agency Identifier Table'!A$2:C$63,3,FALSE)),(VLOOKUP((LEFT(D4022,2)),'Fed. Agency Identifier Table'!A$2:C$63,3,FALSE)))))</f>
        <v/>
      </c>
      <c r="I4022" s="150" t="str">
        <f>IF(ISNUMBER(SEARCH("*.unk*",D4022)),"Other Federal Awards",IF(ISERROR(VLOOKUP(D4022,'CFDA Program Titles Table'!A$2:C$2607,3,FALSE)),"",VLOOKUP(D4022,'CFDA Program Titles Table'!A$2:C$2607,3,FALSE)))</f>
        <v/>
      </c>
      <c r="J4022" s="70"/>
      <c r="K4022" s="70"/>
      <c r="S4022" s="106" t="str">
        <f>IFERROR(IF(J4022="Y", "Research And Development Programs Cluster:", VLOOKUP(D4022,'Cluster Info'!$A$2:$B$113,2,FALSE)), "Non Cluster:")</f>
        <v>Non Cluster:</v>
      </c>
      <c r="T4022" s="106">
        <f t="shared" si="310"/>
        <v>0</v>
      </c>
      <c r="U4022" s="106">
        <f t="shared" si="312"/>
        <v>0</v>
      </c>
      <c r="V4022" s="106">
        <f t="shared" si="313"/>
        <v>0</v>
      </c>
      <c r="W4022" s="119">
        <f t="shared" si="311"/>
        <v>0</v>
      </c>
      <c r="X4022" s="106">
        <f t="shared" si="314"/>
        <v>0</v>
      </c>
    </row>
    <row r="4023" spans="1:24" ht="14">
      <c r="A4023" s="198"/>
      <c r="D4023" s="1"/>
      <c r="E4023" s="1"/>
      <c r="F4023" s="187"/>
      <c r="G4023" s="187"/>
      <c r="H4023" s="80" t="str">
        <f>IF(ISERROR(IF(ISERROR(VLOOKUP((LEFT(D4023,2)),'Fed. Agency Identifier Table'!A$2:C$63,3,FALSE)),(VLOOKUP((LEFT(D4023,1)),'Fed. Agency Identifier Table'!A$2:C$63,3,FALSE)),(VLOOKUP((LEFT(D4023,2)),'Fed. Agency Identifier Table'!A$2:C$63,3,FALSE)))),"",(IF(ISERROR(VLOOKUP((LEFT(D4023,2)),'Fed. Agency Identifier Table'!A$2:C$63,3,FALSE)),(VLOOKUP((LEFT(D4023,1)),'Fed. Agency Identifier Table'!A$2:C$63,3,FALSE)),(VLOOKUP((LEFT(D4023,2)),'Fed. Agency Identifier Table'!A$2:C$63,3,FALSE)))))</f>
        <v/>
      </c>
      <c r="I4023" s="150" t="str">
        <f>IF(ISNUMBER(SEARCH("*.unk*",D4023)),"Other Federal Awards",IF(ISERROR(VLOOKUP(D4023,'CFDA Program Titles Table'!A$2:C$2607,3,FALSE)),"",VLOOKUP(D4023,'CFDA Program Titles Table'!A$2:C$2607,3,FALSE)))</f>
        <v/>
      </c>
      <c r="J4023" s="70"/>
      <c r="K4023" s="70"/>
      <c r="S4023" s="106" t="str">
        <f>IFERROR(IF(J4023="Y", "Research And Development Programs Cluster:", VLOOKUP(D4023,'Cluster Info'!$A$2:$B$113,2,FALSE)), "Non Cluster:")</f>
        <v>Non Cluster:</v>
      </c>
      <c r="T4023" s="106">
        <f t="shared" si="310"/>
        <v>0</v>
      </c>
      <c r="U4023" s="106">
        <f t="shared" si="312"/>
        <v>0</v>
      </c>
      <c r="V4023" s="106">
        <f t="shared" si="313"/>
        <v>0</v>
      </c>
      <c r="W4023" s="119">
        <f t="shared" si="311"/>
        <v>0</v>
      </c>
      <c r="X4023" s="106">
        <f t="shared" si="314"/>
        <v>0</v>
      </c>
    </row>
    <row r="4024" spans="1:24" ht="14">
      <c r="A4024" s="198"/>
      <c r="D4024" s="1"/>
      <c r="E4024" s="1"/>
      <c r="F4024" s="187"/>
      <c r="G4024" s="187"/>
      <c r="H4024" s="80" t="str">
        <f>IF(ISERROR(IF(ISERROR(VLOOKUP((LEFT(D4024,2)),'Fed. Agency Identifier Table'!A$2:C$63,3,FALSE)),(VLOOKUP((LEFT(D4024,1)),'Fed. Agency Identifier Table'!A$2:C$63,3,FALSE)),(VLOOKUP((LEFT(D4024,2)),'Fed. Agency Identifier Table'!A$2:C$63,3,FALSE)))),"",(IF(ISERROR(VLOOKUP((LEFT(D4024,2)),'Fed. Agency Identifier Table'!A$2:C$63,3,FALSE)),(VLOOKUP((LEFT(D4024,1)),'Fed. Agency Identifier Table'!A$2:C$63,3,FALSE)),(VLOOKUP((LEFT(D4024,2)),'Fed. Agency Identifier Table'!A$2:C$63,3,FALSE)))))</f>
        <v/>
      </c>
      <c r="I4024" s="150" t="str">
        <f>IF(ISNUMBER(SEARCH("*.unk*",D4024)),"Other Federal Awards",IF(ISERROR(VLOOKUP(D4024,'CFDA Program Titles Table'!A$2:C$2607,3,FALSE)),"",VLOOKUP(D4024,'CFDA Program Titles Table'!A$2:C$2607,3,FALSE)))</f>
        <v/>
      </c>
      <c r="J4024" s="70"/>
      <c r="K4024" s="70"/>
      <c r="S4024" s="106" t="str">
        <f>IFERROR(IF(J4024="Y", "Research And Development Programs Cluster:", VLOOKUP(D4024,'Cluster Info'!$A$2:$B$113,2,FALSE)), "Non Cluster:")</f>
        <v>Non Cluster:</v>
      </c>
      <c r="T4024" s="106">
        <f t="shared" si="310"/>
        <v>0</v>
      </c>
      <c r="U4024" s="106">
        <f t="shared" si="312"/>
        <v>0</v>
      </c>
      <c r="V4024" s="106">
        <f t="shared" si="313"/>
        <v>0</v>
      </c>
      <c r="W4024" s="119">
        <f t="shared" si="311"/>
        <v>0</v>
      </c>
      <c r="X4024" s="106">
        <f t="shared" si="314"/>
        <v>0</v>
      </c>
    </row>
    <row r="4025" spans="1:24" ht="14">
      <c r="A4025" s="198"/>
      <c r="D4025" s="1"/>
      <c r="E4025" s="1"/>
      <c r="F4025" s="187"/>
      <c r="G4025" s="187"/>
      <c r="H4025" s="80" t="str">
        <f>IF(ISERROR(IF(ISERROR(VLOOKUP((LEFT(D4025,2)),'Fed. Agency Identifier Table'!A$2:C$63,3,FALSE)),(VLOOKUP((LEFT(D4025,1)),'Fed. Agency Identifier Table'!A$2:C$63,3,FALSE)),(VLOOKUP((LEFT(D4025,2)),'Fed. Agency Identifier Table'!A$2:C$63,3,FALSE)))),"",(IF(ISERROR(VLOOKUP((LEFT(D4025,2)),'Fed. Agency Identifier Table'!A$2:C$63,3,FALSE)),(VLOOKUP((LEFT(D4025,1)),'Fed. Agency Identifier Table'!A$2:C$63,3,FALSE)),(VLOOKUP((LEFT(D4025,2)),'Fed. Agency Identifier Table'!A$2:C$63,3,FALSE)))))</f>
        <v/>
      </c>
      <c r="I4025" s="150" t="str">
        <f>IF(ISNUMBER(SEARCH("*.unk*",D4025)),"Other Federal Awards",IF(ISERROR(VLOOKUP(D4025,'CFDA Program Titles Table'!A$2:C$2607,3,FALSE)),"",VLOOKUP(D4025,'CFDA Program Titles Table'!A$2:C$2607,3,FALSE)))</f>
        <v/>
      </c>
      <c r="J4025" s="70"/>
      <c r="K4025" s="70"/>
      <c r="S4025" s="106" t="str">
        <f>IFERROR(IF(J4025="Y", "Research And Development Programs Cluster:", VLOOKUP(D4025,'Cluster Info'!$A$2:$B$113,2,FALSE)), "Non Cluster:")</f>
        <v>Non Cluster:</v>
      </c>
      <c r="T4025" s="106">
        <f t="shared" si="310"/>
        <v>0</v>
      </c>
      <c r="U4025" s="106">
        <f t="shared" si="312"/>
        <v>0</v>
      </c>
      <c r="V4025" s="106">
        <f t="shared" si="313"/>
        <v>0</v>
      </c>
      <c r="W4025" s="119">
        <f t="shared" si="311"/>
        <v>0</v>
      </c>
      <c r="X4025" s="106">
        <f t="shared" si="314"/>
        <v>0</v>
      </c>
    </row>
    <row r="4026" spans="1:24" ht="14">
      <c r="A4026" s="198"/>
      <c r="D4026" s="1"/>
      <c r="E4026" s="1"/>
      <c r="F4026" s="187"/>
      <c r="G4026" s="187"/>
      <c r="H4026" s="80" t="str">
        <f>IF(ISERROR(IF(ISERROR(VLOOKUP((LEFT(D4026,2)),'Fed. Agency Identifier Table'!A$2:C$63,3,FALSE)),(VLOOKUP((LEFT(D4026,1)),'Fed. Agency Identifier Table'!A$2:C$63,3,FALSE)),(VLOOKUP((LEFT(D4026,2)),'Fed. Agency Identifier Table'!A$2:C$63,3,FALSE)))),"",(IF(ISERROR(VLOOKUP((LEFT(D4026,2)),'Fed. Agency Identifier Table'!A$2:C$63,3,FALSE)),(VLOOKUP((LEFT(D4026,1)),'Fed. Agency Identifier Table'!A$2:C$63,3,FALSE)),(VLOOKUP((LEFT(D4026,2)),'Fed. Agency Identifier Table'!A$2:C$63,3,FALSE)))))</f>
        <v/>
      </c>
      <c r="I4026" s="150" t="str">
        <f>IF(ISNUMBER(SEARCH("*.unk*",D4026)),"Other Federal Awards",IF(ISERROR(VLOOKUP(D4026,'CFDA Program Titles Table'!A$2:C$2607,3,FALSE)),"",VLOOKUP(D4026,'CFDA Program Titles Table'!A$2:C$2607,3,FALSE)))</f>
        <v/>
      </c>
      <c r="J4026" s="70"/>
      <c r="K4026" s="70"/>
      <c r="S4026" s="106" t="str">
        <f>IFERROR(IF(J4026="Y", "Research And Development Programs Cluster:", VLOOKUP(D4026,'Cluster Info'!$A$2:$B$113,2,FALSE)), "Non Cluster:")</f>
        <v>Non Cluster:</v>
      </c>
      <c r="T4026" s="106">
        <f t="shared" si="310"/>
        <v>0</v>
      </c>
      <c r="U4026" s="106">
        <f t="shared" si="312"/>
        <v>0</v>
      </c>
      <c r="V4026" s="106">
        <f t="shared" si="313"/>
        <v>0</v>
      </c>
      <c r="W4026" s="119">
        <f t="shared" si="311"/>
        <v>0</v>
      </c>
      <c r="X4026" s="106">
        <f t="shared" si="314"/>
        <v>0</v>
      </c>
    </row>
    <row r="4027" spans="1:24" ht="14">
      <c r="A4027" s="198"/>
      <c r="D4027" s="1"/>
      <c r="E4027" s="1"/>
      <c r="F4027" s="187"/>
      <c r="G4027" s="187"/>
      <c r="H4027" s="80" t="str">
        <f>IF(ISERROR(IF(ISERROR(VLOOKUP((LEFT(D4027,2)),'Fed. Agency Identifier Table'!A$2:C$63,3,FALSE)),(VLOOKUP((LEFT(D4027,1)),'Fed. Agency Identifier Table'!A$2:C$63,3,FALSE)),(VLOOKUP((LEFT(D4027,2)),'Fed. Agency Identifier Table'!A$2:C$63,3,FALSE)))),"",(IF(ISERROR(VLOOKUP((LEFT(D4027,2)),'Fed. Agency Identifier Table'!A$2:C$63,3,FALSE)),(VLOOKUP((LEFT(D4027,1)),'Fed. Agency Identifier Table'!A$2:C$63,3,FALSE)),(VLOOKUP((LEFT(D4027,2)),'Fed. Agency Identifier Table'!A$2:C$63,3,FALSE)))))</f>
        <v/>
      </c>
      <c r="I4027" s="150" t="str">
        <f>IF(ISNUMBER(SEARCH("*.unk*",D4027)),"Other Federal Awards",IF(ISERROR(VLOOKUP(D4027,'CFDA Program Titles Table'!A$2:C$2607,3,FALSE)),"",VLOOKUP(D4027,'CFDA Program Titles Table'!A$2:C$2607,3,FALSE)))</f>
        <v/>
      </c>
      <c r="J4027" s="70"/>
      <c r="K4027" s="70"/>
      <c r="S4027" s="106" t="str">
        <f>IFERROR(IF(J4027="Y", "Research And Development Programs Cluster:", VLOOKUP(D4027,'Cluster Info'!$A$2:$B$113,2,FALSE)), "Non Cluster:")</f>
        <v>Non Cluster:</v>
      </c>
      <c r="T4027" s="106">
        <f t="shared" si="310"/>
        <v>0</v>
      </c>
      <c r="U4027" s="106">
        <f t="shared" si="312"/>
        <v>0</v>
      </c>
      <c r="V4027" s="106">
        <f t="shared" si="313"/>
        <v>0</v>
      </c>
      <c r="W4027" s="119">
        <f t="shared" si="311"/>
        <v>0</v>
      </c>
      <c r="X4027" s="106">
        <f t="shared" si="314"/>
        <v>0</v>
      </c>
    </row>
    <row r="4028" spans="1:24" ht="14">
      <c r="A4028" s="198"/>
      <c r="D4028" s="1"/>
      <c r="E4028" s="1"/>
      <c r="F4028" s="187"/>
      <c r="G4028" s="187"/>
      <c r="H4028" s="80" t="str">
        <f>IF(ISERROR(IF(ISERROR(VLOOKUP((LEFT(D4028,2)),'Fed. Agency Identifier Table'!A$2:C$63,3,FALSE)),(VLOOKUP((LEFT(D4028,1)),'Fed. Agency Identifier Table'!A$2:C$63,3,FALSE)),(VLOOKUP((LEFT(D4028,2)),'Fed. Agency Identifier Table'!A$2:C$63,3,FALSE)))),"",(IF(ISERROR(VLOOKUP((LEFT(D4028,2)),'Fed. Agency Identifier Table'!A$2:C$63,3,FALSE)),(VLOOKUP((LEFT(D4028,1)),'Fed. Agency Identifier Table'!A$2:C$63,3,FALSE)),(VLOOKUP((LEFT(D4028,2)),'Fed. Agency Identifier Table'!A$2:C$63,3,FALSE)))))</f>
        <v/>
      </c>
      <c r="I4028" s="150" t="str">
        <f>IF(ISNUMBER(SEARCH("*.unk*",D4028)),"Other Federal Awards",IF(ISERROR(VLOOKUP(D4028,'CFDA Program Titles Table'!A$2:C$2607,3,FALSE)),"",VLOOKUP(D4028,'CFDA Program Titles Table'!A$2:C$2607,3,FALSE)))</f>
        <v/>
      </c>
      <c r="J4028" s="70"/>
      <c r="K4028" s="70"/>
      <c r="S4028" s="106" t="str">
        <f>IFERROR(IF(J4028="Y", "Research And Development Programs Cluster:", VLOOKUP(D4028,'Cluster Info'!$A$2:$B$113,2,FALSE)), "Non Cluster:")</f>
        <v>Non Cluster:</v>
      </c>
      <c r="T4028" s="106">
        <f t="shared" si="310"/>
        <v>0</v>
      </c>
      <c r="U4028" s="106">
        <f t="shared" si="312"/>
        <v>0</v>
      </c>
      <c r="V4028" s="106">
        <f t="shared" si="313"/>
        <v>0</v>
      </c>
      <c r="W4028" s="119">
        <f t="shared" si="311"/>
        <v>0</v>
      </c>
      <c r="X4028" s="106">
        <f t="shared" si="314"/>
        <v>0</v>
      </c>
    </row>
    <row r="4029" spans="1:24" ht="14">
      <c r="A4029" s="198"/>
      <c r="D4029" s="1"/>
      <c r="E4029" s="1"/>
      <c r="F4029" s="187"/>
      <c r="G4029" s="187"/>
      <c r="H4029" s="80" t="str">
        <f>IF(ISERROR(IF(ISERROR(VLOOKUP((LEFT(D4029,2)),'Fed. Agency Identifier Table'!A$2:C$63,3,FALSE)),(VLOOKUP((LEFT(D4029,1)),'Fed. Agency Identifier Table'!A$2:C$63,3,FALSE)),(VLOOKUP((LEFT(D4029,2)),'Fed. Agency Identifier Table'!A$2:C$63,3,FALSE)))),"",(IF(ISERROR(VLOOKUP((LEFT(D4029,2)),'Fed. Agency Identifier Table'!A$2:C$63,3,FALSE)),(VLOOKUP((LEFT(D4029,1)),'Fed. Agency Identifier Table'!A$2:C$63,3,FALSE)),(VLOOKUP((LEFT(D4029,2)),'Fed. Agency Identifier Table'!A$2:C$63,3,FALSE)))))</f>
        <v/>
      </c>
      <c r="I4029" s="150" t="str">
        <f>IF(ISNUMBER(SEARCH("*.unk*",D4029)),"Other Federal Awards",IF(ISERROR(VLOOKUP(D4029,'CFDA Program Titles Table'!A$2:C$2607,3,FALSE)),"",VLOOKUP(D4029,'CFDA Program Titles Table'!A$2:C$2607,3,FALSE)))</f>
        <v/>
      </c>
      <c r="J4029" s="70"/>
      <c r="K4029" s="70"/>
      <c r="S4029" s="106" t="str">
        <f>IFERROR(IF(J4029="Y", "Research And Development Programs Cluster:", VLOOKUP(D4029,'Cluster Info'!$A$2:$B$113,2,FALSE)), "Non Cluster:")</f>
        <v>Non Cluster:</v>
      </c>
      <c r="T4029" s="106">
        <f t="shared" si="310"/>
        <v>0</v>
      </c>
      <c r="U4029" s="106">
        <f t="shared" si="312"/>
        <v>0</v>
      </c>
      <c r="V4029" s="106">
        <f t="shared" si="313"/>
        <v>0</v>
      </c>
      <c r="W4029" s="119">
        <f t="shared" si="311"/>
        <v>0</v>
      </c>
      <c r="X4029" s="106">
        <f t="shared" si="314"/>
        <v>0</v>
      </c>
    </row>
    <row r="4030" spans="1:24" ht="14">
      <c r="A4030" s="198"/>
      <c r="D4030" s="1"/>
      <c r="E4030" s="1"/>
      <c r="F4030" s="187"/>
      <c r="G4030" s="187"/>
      <c r="H4030" s="80" t="str">
        <f>IF(ISERROR(IF(ISERROR(VLOOKUP((LEFT(D4030,2)),'Fed. Agency Identifier Table'!A$2:C$63,3,FALSE)),(VLOOKUP((LEFT(D4030,1)),'Fed. Agency Identifier Table'!A$2:C$63,3,FALSE)),(VLOOKUP((LEFT(D4030,2)),'Fed. Agency Identifier Table'!A$2:C$63,3,FALSE)))),"",(IF(ISERROR(VLOOKUP((LEFT(D4030,2)),'Fed. Agency Identifier Table'!A$2:C$63,3,FALSE)),(VLOOKUP((LEFT(D4030,1)),'Fed. Agency Identifier Table'!A$2:C$63,3,FALSE)),(VLOOKUP((LEFT(D4030,2)),'Fed. Agency Identifier Table'!A$2:C$63,3,FALSE)))))</f>
        <v/>
      </c>
      <c r="I4030" s="150" t="str">
        <f>IF(ISNUMBER(SEARCH("*.unk*",D4030)),"Other Federal Awards",IF(ISERROR(VLOOKUP(D4030,'CFDA Program Titles Table'!A$2:C$2607,3,FALSE)),"",VLOOKUP(D4030,'CFDA Program Titles Table'!A$2:C$2607,3,FALSE)))</f>
        <v/>
      </c>
      <c r="J4030" s="70"/>
      <c r="K4030" s="70"/>
      <c r="S4030" s="106" t="str">
        <f>IFERROR(IF(J4030="Y", "Research And Development Programs Cluster:", VLOOKUP(D4030,'Cluster Info'!$A$2:$B$113,2,FALSE)), "Non Cluster:")</f>
        <v>Non Cluster:</v>
      </c>
      <c r="T4030" s="106">
        <f t="shared" si="310"/>
        <v>0</v>
      </c>
      <c r="U4030" s="106">
        <f t="shared" si="312"/>
        <v>0</v>
      </c>
      <c r="V4030" s="106">
        <f t="shared" si="313"/>
        <v>0</v>
      </c>
      <c r="W4030" s="119">
        <f t="shared" si="311"/>
        <v>0</v>
      </c>
      <c r="X4030" s="106">
        <f t="shared" si="314"/>
        <v>0</v>
      </c>
    </row>
    <row r="4031" spans="1:24" ht="14">
      <c r="A4031" s="198"/>
      <c r="D4031" s="1"/>
      <c r="E4031" s="1"/>
      <c r="F4031" s="187"/>
      <c r="G4031" s="187"/>
      <c r="H4031" s="80" t="str">
        <f>IF(ISERROR(IF(ISERROR(VLOOKUP((LEFT(D4031,2)),'Fed. Agency Identifier Table'!A$2:C$63,3,FALSE)),(VLOOKUP((LEFT(D4031,1)),'Fed. Agency Identifier Table'!A$2:C$63,3,FALSE)),(VLOOKUP((LEFT(D4031,2)),'Fed. Agency Identifier Table'!A$2:C$63,3,FALSE)))),"",(IF(ISERROR(VLOOKUP((LEFT(D4031,2)),'Fed. Agency Identifier Table'!A$2:C$63,3,FALSE)),(VLOOKUP((LEFT(D4031,1)),'Fed. Agency Identifier Table'!A$2:C$63,3,FALSE)),(VLOOKUP((LEFT(D4031,2)),'Fed. Agency Identifier Table'!A$2:C$63,3,FALSE)))))</f>
        <v/>
      </c>
      <c r="I4031" s="150" t="str">
        <f>IF(ISNUMBER(SEARCH("*.unk*",D4031)),"Other Federal Awards",IF(ISERROR(VLOOKUP(D4031,'CFDA Program Titles Table'!A$2:C$2607,3,FALSE)),"",VLOOKUP(D4031,'CFDA Program Titles Table'!A$2:C$2607,3,FALSE)))</f>
        <v/>
      </c>
      <c r="J4031" s="70"/>
      <c r="K4031" s="70"/>
      <c r="S4031" s="106" t="str">
        <f>IFERROR(IF(J4031="Y", "Research And Development Programs Cluster:", VLOOKUP(D4031,'Cluster Info'!$A$2:$B$113,2,FALSE)), "Non Cluster:")</f>
        <v>Non Cluster:</v>
      </c>
      <c r="T4031" s="106">
        <f t="shared" si="310"/>
        <v>0</v>
      </c>
      <c r="U4031" s="106">
        <f t="shared" si="312"/>
        <v>0</v>
      </c>
      <c r="V4031" s="106">
        <f t="shared" si="313"/>
        <v>0</v>
      </c>
      <c r="W4031" s="119">
        <f t="shared" si="311"/>
        <v>0</v>
      </c>
      <c r="X4031" s="106">
        <f t="shared" si="314"/>
        <v>0</v>
      </c>
    </row>
    <row r="4032" spans="1:24" ht="14">
      <c r="A4032" s="198"/>
      <c r="D4032" s="1"/>
      <c r="E4032" s="1"/>
      <c r="F4032" s="187"/>
      <c r="G4032" s="187"/>
      <c r="H4032" s="80" t="str">
        <f>IF(ISERROR(IF(ISERROR(VLOOKUP((LEFT(D4032,2)),'Fed. Agency Identifier Table'!A$2:C$63,3,FALSE)),(VLOOKUP((LEFT(D4032,1)),'Fed. Agency Identifier Table'!A$2:C$63,3,FALSE)),(VLOOKUP((LEFT(D4032,2)),'Fed. Agency Identifier Table'!A$2:C$63,3,FALSE)))),"",(IF(ISERROR(VLOOKUP((LEFT(D4032,2)),'Fed. Agency Identifier Table'!A$2:C$63,3,FALSE)),(VLOOKUP((LEFT(D4032,1)),'Fed. Agency Identifier Table'!A$2:C$63,3,FALSE)),(VLOOKUP((LEFT(D4032,2)),'Fed. Agency Identifier Table'!A$2:C$63,3,FALSE)))))</f>
        <v/>
      </c>
      <c r="I4032" s="150" t="str">
        <f>IF(ISNUMBER(SEARCH("*.unk*",D4032)),"Other Federal Awards",IF(ISERROR(VLOOKUP(D4032,'CFDA Program Titles Table'!A$2:C$2607,3,FALSE)),"",VLOOKUP(D4032,'CFDA Program Titles Table'!A$2:C$2607,3,FALSE)))</f>
        <v/>
      </c>
      <c r="J4032" s="70"/>
      <c r="K4032" s="70"/>
      <c r="S4032" s="106" t="str">
        <f>IFERROR(IF(J4032="Y", "Research And Development Programs Cluster:", VLOOKUP(D4032,'Cluster Info'!$A$2:$B$113,2,FALSE)), "Non Cluster:")</f>
        <v>Non Cluster:</v>
      </c>
      <c r="T4032" s="106">
        <f t="shared" si="310"/>
        <v>0</v>
      </c>
      <c r="U4032" s="106">
        <f t="shared" si="312"/>
        <v>0</v>
      </c>
      <c r="V4032" s="106">
        <f t="shared" si="313"/>
        <v>0</v>
      </c>
      <c r="W4032" s="119">
        <f t="shared" si="311"/>
        <v>0</v>
      </c>
      <c r="X4032" s="106">
        <f t="shared" si="314"/>
        <v>0</v>
      </c>
    </row>
    <row r="4033" spans="1:24" ht="14">
      <c r="A4033" s="198"/>
      <c r="D4033" s="1"/>
      <c r="E4033" s="1"/>
      <c r="F4033" s="187"/>
      <c r="G4033" s="187"/>
      <c r="H4033" s="80" t="str">
        <f>IF(ISERROR(IF(ISERROR(VLOOKUP((LEFT(D4033,2)),'Fed. Agency Identifier Table'!A$2:C$63,3,FALSE)),(VLOOKUP((LEFT(D4033,1)),'Fed. Agency Identifier Table'!A$2:C$63,3,FALSE)),(VLOOKUP((LEFT(D4033,2)),'Fed. Agency Identifier Table'!A$2:C$63,3,FALSE)))),"",(IF(ISERROR(VLOOKUP((LEFT(D4033,2)),'Fed. Agency Identifier Table'!A$2:C$63,3,FALSE)),(VLOOKUP((LEFT(D4033,1)),'Fed. Agency Identifier Table'!A$2:C$63,3,FALSE)),(VLOOKUP((LEFT(D4033,2)),'Fed. Agency Identifier Table'!A$2:C$63,3,FALSE)))))</f>
        <v/>
      </c>
      <c r="I4033" s="150" t="str">
        <f>IF(ISNUMBER(SEARCH("*.unk*",D4033)),"Other Federal Awards",IF(ISERROR(VLOOKUP(D4033,'CFDA Program Titles Table'!A$2:C$2607,3,FALSE)),"",VLOOKUP(D4033,'CFDA Program Titles Table'!A$2:C$2607,3,FALSE)))</f>
        <v/>
      </c>
      <c r="J4033" s="70"/>
      <c r="K4033" s="70"/>
      <c r="S4033" s="106" t="str">
        <f>IFERROR(IF(J4033="Y", "Research And Development Programs Cluster:", VLOOKUP(D4033,'Cluster Info'!$A$2:$B$113,2,FALSE)), "Non Cluster:")</f>
        <v>Non Cluster:</v>
      </c>
      <c r="T4033" s="106">
        <f t="shared" si="310"/>
        <v>0</v>
      </c>
      <c r="U4033" s="106">
        <f t="shared" si="312"/>
        <v>0</v>
      </c>
      <c r="V4033" s="106">
        <f t="shared" si="313"/>
        <v>0</v>
      </c>
      <c r="W4033" s="119">
        <f t="shared" si="311"/>
        <v>0</v>
      </c>
      <c r="X4033" s="106">
        <f t="shared" si="314"/>
        <v>0</v>
      </c>
    </row>
    <row r="4034" spans="1:24" ht="14">
      <c r="A4034" s="198"/>
      <c r="D4034" s="1"/>
      <c r="E4034" s="1"/>
      <c r="F4034" s="187"/>
      <c r="G4034" s="187"/>
      <c r="H4034" s="80" t="str">
        <f>IF(ISERROR(IF(ISERROR(VLOOKUP((LEFT(D4034,2)),'Fed. Agency Identifier Table'!A$2:C$63,3,FALSE)),(VLOOKUP((LEFT(D4034,1)),'Fed. Agency Identifier Table'!A$2:C$63,3,FALSE)),(VLOOKUP((LEFT(D4034,2)),'Fed. Agency Identifier Table'!A$2:C$63,3,FALSE)))),"",(IF(ISERROR(VLOOKUP((LEFT(D4034,2)),'Fed. Agency Identifier Table'!A$2:C$63,3,FALSE)),(VLOOKUP((LEFT(D4034,1)),'Fed. Agency Identifier Table'!A$2:C$63,3,FALSE)),(VLOOKUP((LEFT(D4034,2)),'Fed. Agency Identifier Table'!A$2:C$63,3,FALSE)))))</f>
        <v/>
      </c>
      <c r="I4034" s="150" t="str">
        <f>IF(ISNUMBER(SEARCH("*.unk*",D4034)),"Other Federal Awards",IF(ISERROR(VLOOKUP(D4034,'CFDA Program Titles Table'!A$2:C$2607,3,FALSE)),"",VLOOKUP(D4034,'CFDA Program Titles Table'!A$2:C$2607,3,FALSE)))</f>
        <v/>
      </c>
      <c r="J4034" s="70"/>
      <c r="K4034" s="70"/>
      <c r="S4034" s="106" t="str">
        <f>IFERROR(IF(J4034="Y", "Research And Development Programs Cluster:", VLOOKUP(D4034,'Cluster Info'!$A$2:$B$113,2,FALSE)), "Non Cluster:")</f>
        <v>Non Cluster:</v>
      </c>
      <c r="T4034" s="106">
        <f t="shared" ref="T4034:T4097" si="315">IF(E4034="Y","ARRA - "&amp;N4034, N4034)</f>
        <v>0</v>
      </c>
      <c r="U4034" s="106">
        <f t="shared" si="312"/>
        <v>0</v>
      </c>
      <c r="V4034" s="106">
        <f t="shared" si="313"/>
        <v>0</v>
      </c>
      <c r="W4034" s="119">
        <f t="shared" ref="W4034:W4097" si="316">IF(AND(J4034="Y",I4034="Other Federal Awards"),(LEFT(D4034,2)&amp;".RD"),D4034)</f>
        <v>0</v>
      </c>
      <c r="X4034" s="106">
        <f t="shared" si="314"/>
        <v>0</v>
      </c>
    </row>
    <row r="4035" spans="1:24" ht="14">
      <c r="A4035" s="198"/>
      <c r="D4035" s="1"/>
      <c r="E4035" s="1"/>
      <c r="F4035" s="187"/>
      <c r="G4035" s="187"/>
      <c r="H4035" s="80" t="str">
        <f>IF(ISERROR(IF(ISERROR(VLOOKUP((LEFT(D4035,2)),'Fed. Agency Identifier Table'!A$2:C$63,3,FALSE)),(VLOOKUP((LEFT(D4035,1)),'Fed. Agency Identifier Table'!A$2:C$63,3,FALSE)),(VLOOKUP((LEFT(D4035,2)),'Fed. Agency Identifier Table'!A$2:C$63,3,FALSE)))),"",(IF(ISERROR(VLOOKUP((LEFT(D4035,2)),'Fed. Agency Identifier Table'!A$2:C$63,3,FALSE)),(VLOOKUP((LEFT(D4035,1)),'Fed. Agency Identifier Table'!A$2:C$63,3,FALSE)),(VLOOKUP((LEFT(D4035,2)),'Fed. Agency Identifier Table'!A$2:C$63,3,FALSE)))))</f>
        <v/>
      </c>
      <c r="I4035" s="150" t="str">
        <f>IF(ISNUMBER(SEARCH("*.unk*",D4035)),"Other Federal Awards",IF(ISERROR(VLOOKUP(D4035,'CFDA Program Titles Table'!A$2:C$2607,3,FALSE)),"",VLOOKUP(D4035,'CFDA Program Titles Table'!A$2:C$2607,3,FALSE)))</f>
        <v/>
      </c>
      <c r="J4035" s="70"/>
      <c r="K4035" s="70"/>
      <c r="S4035" s="106" t="str">
        <f>IFERROR(IF(J4035="Y", "Research And Development Programs Cluster:", VLOOKUP(D4035,'Cluster Info'!$A$2:$B$113,2,FALSE)), "Non Cluster:")</f>
        <v>Non Cluster:</v>
      </c>
      <c r="T4035" s="106">
        <f t="shared" si="315"/>
        <v>0</v>
      </c>
      <c r="U4035" s="106">
        <f t="shared" ref="U4035:U4098" si="317">IF(F4035="Y","COVID-19 - "&amp;N4035, N4035)</f>
        <v>0</v>
      </c>
      <c r="V4035" s="106">
        <f t="shared" ref="V4035:V4098" si="318">IF(G4035="Y","ARP - "&amp;N4035, N4035)</f>
        <v>0</v>
      </c>
      <c r="W4035" s="119">
        <f t="shared" si="316"/>
        <v>0</v>
      </c>
      <c r="X4035" s="106">
        <f t="shared" ref="X4035:X4098" si="319">O4035-P4035</f>
        <v>0</v>
      </c>
    </row>
    <row r="4036" spans="1:24" ht="14">
      <c r="A4036" s="198"/>
      <c r="D4036" s="1"/>
      <c r="E4036" s="1"/>
      <c r="F4036" s="187"/>
      <c r="G4036" s="187"/>
      <c r="H4036" s="80" t="str">
        <f>IF(ISERROR(IF(ISERROR(VLOOKUP((LEFT(D4036,2)),'Fed. Agency Identifier Table'!A$2:C$63,3,FALSE)),(VLOOKUP((LEFT(D4036,1)),'Fed. Agency Identifier Table'!A$2:C$63,3,FALSE)),(VLOOKUP((LEFT(D4036,2)),'Fed. Agency Identifier Table'!A$2:C$63,3,FALSE)))),"",(IF(ISERROR(VLOOKUP((LEFT(D4036,2)),'Fed. Agency Identifier Table'!A$2:C$63,3,FALSE)),(VLOOKUP((LEFT(D4036,1)),'Fed. Agency Identifier Table'!A$2:C$63,3,FALSE)),(VLOOKUP((LEFT(D4036,2)),'Fed. Agency Identifier Table'!A$2:C$63,3,FALSE)))))</f>
        <v/>
      </c>
      <c r="I4036" s="150" t="str">
        <f>IF(ISNUMBER(SEARCH("*.unk*",D4036)),"Other Federal Awards",IF(ISERROR(VLOOKUP(D4036,'CFDA Program Titles Table'!A$2:C$2607,3,FALSE)),"",VLOOKUP(D4036,'CFDA Program Titles Table'!A$2:C$2607,3,FALSE)))</f>
        <v/>
      </c>
      <c r="J4036" s="70"/>
      <c r="K4036" s="70"/>
      <c r="S4036" s="106" t="str">
        <f>IFERROR(IF(J4036="Y", "Research And Development Programs Cluster:", VLOOKUP(D4036,'Cluster Info'!$A$2:$B$113,2,FALSE)), "Non Cluster:")</f>
        <v>Non Cluster:</v>
      </c>
      <c r="T4036" s="106">
        <f t="shared" si="315"/>
        <v>0</v>
      </c>
      <c r="U4036" s="106">
        <f t="shared" si="317"/>
        <v>0</v>
      </c>
      <c r="V4036" s="106">
        <f t="shared" si="318"/>
        <v>0</v>
      </c>
      <c r="W4036" s="119">
        <f t="shared" si="316"/>
        <v>0</v>
      </c>
      <c r="X4036" s="106">
        <f t="shared" si="319"/>
        <v>0</v>
      </c>
    </row>
    <row r="4037" spans="1:24" ht="14">
      <c r="A4037" s="198"/>
      <c r="D4037" s="1"/>
      <c r="E4037" s="1"/>
      <c r="F4037" s="187"/>
      <c r="G4037" s="187"/>
      <c r="H4037" s="80" t="str">
        <f>IF(ISERROR(IF(ISERROR(VLOOKUP((LEFT(D4037,2)),'Fed. Agency Identifier Table'!A$2:C$63,3,FALSE)),(VLOOKUP((LEFT(D4037,1)),'Fed. Agency Identifier Table'!A$2:C$63,3,FALSE)),(VLOOKUP((LEFT(D4037,2)),'Fed. Agency Identifier Table'!A$2:C$63,3,FALSE)))),"",(IF(ISERROR(VLOOKUP((LEFT(D4037,2)),'Fed. Agency Identifier Table'!A$2:C$63,3,FALSE)),(VLOOKUP((LEFT(D4037,1)),'Fed. Agency Identifier Table'!A$2:C$63,3,FALSE)),(VLOOKUP((LEFT(D4037,2)),'Fed. Agency Identifier Table'!A$2:C$63,3,FALSE)))))</f>
        <v/>
      </c>
      <c r="I4037" s="150" t="str">
        <f>IF(ISNUMBER(SEARCH("*.unk*",D4037)),"Other Federal Awards",IF(ISERROR(VLOOKUP(D4037,'CFDA Program Titles Table'!A$2:C$2607,3,FALSE)),"",VLOOKUP(D4037,'CFDA Program Titles Table'!A$2:C$2607,3,FALSE)))</f>
        <v/>
      </c>
      <c r="J4037" s="70"/>
      <c r="K4037" s="70"/>
      <c r="S4037" s="106" t="str">
        <f>IFERROR(IF(J4037="Y", "Research And Development Programs Cluster:", VLOOKUP(D4037,'Cluster Info'!$A$2:$B$113,2,FALSE)), "Non Cluster:")</f>
        <v>Non Cluster:</v>
      </c>
      <c r="T4037" s="106">
        <f t="shared" si="315"/>
        <v>0</v>
      </c>
      <c r="U4037" s="106">
        <f t="shared" si="317"/>
        <v>0</v>
      </c>
      <c r="V4037" s="106">
        <f t="shared" si="318"/>
        <v>0</v>
      </c>
      <c r="W4037" s="119">
        <f t="shared" si="316"/>
        <v>0</v>
      </c>
      <c r="X4037" s="106">
        <f t="shared" si="319"/>
        <v>0</v>
      </c>
    </row>
    <row r="4038" spans="1:24" ht="14">
      <c r="A4038" s="198"/>
      <c r="D4038" s="1"/>
      <c r="E4038" s="1"/>
      <c r="F4038" s="187"/>
      <c r="G4038" s="187"/>
      <c r="H4038" s="80" t="str">
        <f>IF(ISERROR(IF(ISERROR(VLOOKUP((LEFT(D4038,2)),'Fed. Agency Identifier Table'!A$2:C$63,3,FALSE)),(VLOOKUP((LEFT(D4038,1)),'Fed. Agency Identifier Table'!A$2:C$63,3,FALSE)),(VLOOKUP((LEFT(D4038,2)),'Fed. Agency Identifier Table'!A$2:C$63,3,FALSE)))),"",(IF(ISERROR(VLOOKUP((LEFT(D4038,2)),'Fed. Agency Identifier Table'!A$2:C$63,3,FALSE)),(VLOOKUP((LEFT(D4038,1)),'Fed. Agency Identifier Table'!A$2:C$63,3,FALSE)),(VLOOKUP((LEFT(D4038,2)),'Fed. Agency Identifier Table'!A$2:C$63,3,FALSE)))))</f>
        <v/>
      </c>
      <c r="I4038" s="150" t="str">
        <f>IF(ISNUMBER(SEARCH("*.unk*",D4038)),"Other Federal Awards",IF(ISERROR(VLOOKUP(D4038,'CFDA Program Titles Table'!A$2:C$2607,3,FALSE)),"",VLOOKUP(D4038,'CFDA Program Titles Table'!A$2:C$2607,3,FALSE)))</f>
        <v/>
      </c>
      <c r="J4038" s="70"/>
      <c r="K4038" s="70"/>
      <c r="S4038" s="106" t="str">
        <f>IFERROR(IF(J4038="Y", "Research And Development Programs Cluster:", VLOOKUP(D4038,'Cluster Info'!$A$2:$B$113,2,FALSE)), "Non Cluster:")</f>
        <v>Non Cluster:</v>
      </c>
      <c r="T4038" s="106">
        <f t="shared" si="315"/>
        <v>0</v>
      </c>
      <c r="U4038" s="106">
        <f t="shared" si="317"/>
        <v>0</v>
      </c>
      <c r="V4038" s="106">
        <f t="shared" si="318"/>
        <v>0</v>
      </c>
      <c r="W4038" s="119">
        <f t="shared" si="316"/>
        <v>0</v>
      </c>
      <c r="X4038" s="106">
        <f t="shared" si="319"/>
        <v>0</v>
      </c>
    </row>
    <row r="4039" spans="1:24" ht="14">
      <c r="A4039" s="198"/>
      <c r="D4039" s="1"/>
      <c r="E4039" s="1"/>
      <c r="F4039" s="187"/>
      <c r="G4039" s="187"/>
      <c r="H4039" s="80" t="str">
        <f>IF(ISERROR(IF(ISERROR(VLOOKUP((LEFT(D4039,2)),'Fed. Agency Identifier Table'!A$2:C$63,3,FALSE)),(VLOOKUP((LEFT(D4039,1)),'Fed. Agency Identifier Table'!A$2:C$63,3,FALSE)),(VLOOKUP((LEFT(D4039,2)),'Fed. Agency Identifier Table'!A$2:C$63,3,FALSE)))),"",(IF(ISERROR(VLOOKUP((LEFT(D4039,2)),'Fed. Agency Identifier Table'!A$2:C$63,3,FALSE)),(VLOOKUP((LEFT(D4039,1)),'Fed. Agency Identifier Table'!A$2:C$63,3,FALSE)),(VLOOKUP((LEFT(D4039,2)),'Fed. Agency Identifier Table'!A$2:C$63,3,FALSE)))))</f>
        <v/>
      </c>
      <c r="I4039" s="150" t="str">
        <f>IF(ISNUMBER(SEARCH("*.unk*",D4039)),"Other Federal Awards",IF(ISERROR(VLOOKUP(D4039,'CFDA Program Titles Table'!A$2:C$2607,3,FALSE)),"",VLOOKUP(D4039,'CFDA Program Titles Table'!A$2:C$2607,3,FALSE)))</f>
        <v/>
      </c>
      <c r="J4039" s="70"/>
      <c r="K4039" s="70"/>
      <c r="S4039" s="106" t="str">
        <f>IFERROR(IF(J4039="Y", "Research And Development Programs Cluster:", VLOOKUP(D4039,'Cluster Info'!$A$2:$B$113,2,FALSE)), "Non Cluster:")</f>
        <v>Non Cluster:</v>
      </c>
      <c r="T4039" s="106">
        <f t="shared" si="315"/>
        <v>0</v>
      </c>
      <c r="U4039" s="106">
        <f t="shared" si="317"/>
        <v>0</v>
      </c>
      <c r="V4039" s="106">
        <f t="shared" si="318"/>
        <v>0</v>
      </c>
      <c r="W4039" s="119">
        <f t="shared" si="316"/>
        <v>0</v>
      </c>
      <c r="X4039" s="106">
        <f t="shared" si="319"/>
        <v>0</v>
      </c>
    </row>
    <row r="4040" spans="1:24" ht="14">
      <c r="A4040" s="198"/>
      <c r="D4040" s="1"/>
      <c r="E4040" s="1"/>
      <c r="F4040" s="187"/>
      <c r="G4040" s="187"/>
      <c r="H4040" s="80" t="str">
        <f>IF(ISERROR(IF(ISERROR(VLOOKUP((LEFT(D4040,2)),'Fed. Agency Identifier Table'!A$2:C$63,3,FALSE)),(VLOOKUP((LEFT(D4040,1)),'Fed. Agency Identifier Table'!A$2:C$63,3,FALSE)),(VLOOKUP((LEFT(D4040,2)),'Fed. Agency Identifier Table'!A$2:C$63,3,FALSE)))),"",(IF(ISERROR(VLOOKUP((LEFT(D4040,2)),'Fed. Agency Identifier Table'!A$2:C$63,3,FALSE)),(VLOOKUP((LEFT(D4040,1)),'Fed. Agency Identifier Table'!A$2:C$63,3,FALSE)),(VLOOKUP((LEFT(D4040,2)),'Fed. Agency Identifier Table'!A$2:C$63,3,FALSE)))))</f>
        <v/>
      </c>
      <c r="I4040" s="150" t="str">
        <f>IF(ISNUMBER(SEARCH("*.unk*",D4040)),"Other Federal Awards",IF(ISERROR(VLOOKUP(D4040,'CFDA Program Titles Table'!A$2:C$2607,3,FALSE)),"",VLOOKUP(D4040,'CFDA Program Titles Table'!A$2:C$2607,3,FALSE)))</f>
        <v/>
      </c>
      <c r="J4040" s="70"/>
      <c r="K4040" s="70"/>
      <c r="S4040" s="106" t="str">
        <f>IFERROR(IF(J4040="Y", "Research And Development Programs Cluster:", VLOOKUP(D4040,'Cluster Info'!$A$2:$B$113,2,FALSE)), "Non Cluster:")</f>
        <v>Non Cluster:</v>
      </c>
      <c r="T4040" s="106">
        <f t="shared" si="315"/>
        <v>0</v>
      </c>
      <c r="U4040" s="106">
        <f t="shared" si="317"/>
        <v>0</v>
      </c>
      <c r="V4040" s="106">
        <f t="shared" si="318"/>
        <v>0</v>
      </c>
      <c r="W4040" s="119">
        <f t="shared" si="316"/>
        <v>0</v>
      </c>
      <c r="X4040" s="106">
        <f t="shared" si="319"/>
        <v>0</v>
      </c>
    </row>
    <row r="4041" spans="1:24" ht="14">
      <c r="A4041" s="198"/>
      <c r="D4041" s="1"/>
      <c r="E4041" s="1"/>
      <c r="F4041" s="187"/>
      <c r="G4041" s="187"/>
      <c r="H4041" s="80" t="str">
        <f>IF(ISERROR(IF(ISERROR(VLOOKUP((LEFT(D4041,2)),'Fed. Agency Identifier Table'!A$2:C$63,3,FALSE)),(VLOOKUP((LEFT(D4041,1)),'Fed. Agency Identifier Table'!A$2:C$63,3,FALSE)),(VLOOKUP((LEFT(D4041,2)),'Fed. Agency Identifier Table'!A$2:C$63,3,FALSE)))),"",(IF(ISERROR(VLOOKUP((LEFT(D4041,2)),'Fed. Agency Identifier Table'!A$2:C$63,3,FALSE)),(VLOOKUP((LEFT(D4041,1)),'Fed. Agency Identifier Table'!A$2:C$63,3,FALSE)),(VLOOKUP((LEFT(D4041,2)),'Fed. Agency Identifier Table'!A$2:C$63,3,FALSE)))))</f>
        <v/>
      </c>
      <c r="I4041" s="150" t="str">
        <f>IF(ISNUMBER(SEARCH("*.unk*",D4041)),"Other Federal Awards",IF(ISERROR(VLOOKUP(D4041,'CFDA Program Titles Table'!A$2:C$2607,3,FALSE)),"",VLOOKUP(D4041,'CFDA Program Titles Table'!A$2:C$2607,3,FALSE)))</f>
        <v/>
      </c>
      <c r="J4041" s="70"/>
      <c r="K4041" s="70"/>
      <c r="S4041" s="106" t="str">
        <f>IFERROR(IF(J4041="Y", "Research And Development Programs Cluster:", VLOOKUP(D4041,'Cluster Info'!$A$2:$B$113,2,FALSE)), "Non Cluster:")</f>
        <v>Non Cluster:</v>
      </c>
      <c r="T4041" s="106">
        <f t="shared" si="315"/>
        <v>0</v>
      </c>
      <c r="U4041" s="106">
        <f t="shared" si="317"/>
        <v>0</v>
      </c>
      <c r="V4041" s="106">
        <f t="shared" si="318"/>
        <v>0</v>
      </c>
      <c r="W4041" s="119">
        <f t="shared" si="316"/>
        <v>0</v>
      </c>
      <c r="X4041" s="106">
        <f t="shared" si="319"/>
        <v>0</v>
      </c>
    </row>
    <row r="4042" spans="1:24" ht="14">
      <c r="A4042" s="198"/>
      <c r="D4042" s="1"/>
      <c r="E4042" s="1"/>
      <c r="F4042" s="187"/>
      <c r="G4042" s="187"/>
      <c r="H4042" s="80" t="str">
        <f>IF(ISERROR(IF(ISERROR(VLOOKUP((LEFT(D4042,2)),'Fed. Agency Identifier Table'!A$2:C$63,3,FALSE)),(VLOOKUP((LEFT(D4042,1)),'Fed. Agency Identifier Table'!A$2:C$63,3,FALSE)),(VLOOKUP((LEFT(D4042,2)),'Fed. Agency Identifier Table'!A$2:C$63,3,FALSE)))),"",(IF(ISERROR(VLOOKUP((LEFT(D4042,2)),'Fed. Agency Identifier Table'!A$2:C$63,3,FALSE)),(VLOOKUP((LEFT(D4042,1)),'Fed. Agency Identifier Table'!A$2:C$63,3,FALSE)),(VLOOKUP((LEFT(D4042,2)),'Fed. Agency Identifier Table'!A$2:C$63,3,FALSE)))))</f>
        <v/>
      </c>
      <c r="I4042" s="150" t="str">
        <f>IF(ISNUMBER(SEARCH("*.unk*",D4042)),"Other Federal Awards",IF(ISERROR(VLOOKUP(D4042,'CFDA Program Titles Table'!A$2:C$2607,3,FALSE)),"",VLOOKUP(D4042,'CFDA Program Titles Table'!A$2:C$2607,3,FALSE)))</f>
        <v/>
      </c>
      <c r="J4042" s="70"/>
      <c r="K4042" s="70"/>
      <c r="S4042" s="106" t="str">
        <f>IFERROR(IF(J4042="Y", "Research And Development Programs Cluster:", VLOOKUP(D4042,'Cluster Info'!$A$2:$B$113,2,FALSE)), "Non Cluster:")</f>
        <v>Non Cluster:</v>
      </c>
      <c r="T4042" s="106">
        <f t="shared" si="315"/>
        <v>0</v>
      </c>
      <c r="U4042" s="106">
        <f t="shared" si="317"/>
        <v>0</v>
      </c>
      <c r="V4042" s="106">
        <f t="shared" si="318"/>
        <v>0</v>
      </c>
      <c r="W4042" s="119">
        <f t="shared" si="316"/>
        <v>0</v>
      </c>
      <c r="X4042" s="106">
        <f t="shared" si="319"/>
        <v>0</v>
      </c>
    </row>
    <row r="4043" spans="1:24" ht="14">
      <c r="A4043" s="198"/>
      <c r="D4043" s="1"/>
      <c r="E4043" s="1"/>
      <c r="F4043" s="187"/>
      <c r="G4043" s="187"/>
      <c r="H4043" s="80" t="str">
        <f>IF(ISERROR(IF(ISERROR(VLOOKUP((LEFT(D4043,2)),'Fed. Agency Identifier Table'!A$2:C$63,3,FALSE)),(VLOOKUP((LEFT(D4043,1)),'Fed. Agency Identifier Table'!A$2:C$63,3,FALSE)),(VLOOKUP((LEFT(D4043,2)),'Fed. Agency Identifier Table'!A$2:C$63,3,FALSE)))),"",(IF(ISERROR(VLOOKUP((LEFT(D4043,2)),'Fed. Agency Identifier Table'!A$2:C$63,3,FALSE)),(VLOOKUP((LEFT(D4043,1)),'Fed. Agency Identifier Table'!A$2:C$63,3,FALSE)),(VLOOKUP((LEFT(D4043,2)),'Fed. Agency Identifier Table'!A$2:C$63,3,FALSE)))))</f>
        <v/>
      </c>
      <c r="I4043" s="150" t="str">
        <f>IF(ISNUMBER(SEARCH("*.unk*",D4043)),"Other Federal Awards",IF(ISERROR(VLOOKUP(D4043,'CFDA Program Titles Table'!A$2:C$2607,3,FALSE)),"",VLOOKUP(D4043,'CFDA Program Titles Table'!A$2:C$2607,3,FALSE)))</f>
        <v/>
      </c>
      <c r="J4043" s="70"/>
      <c r="K4043" s="70"/>
      <c r="S4043" s="106" t="str">
        <f>IFERROR(IF(J4043="Y", "Research And Development Programs Cluster:", VLOOKUP(D4043,'Cluster Info'!$A$2:$B$113,2,FALSE)), "Non Cluster:")</f>
        <v>Non Cluster:</v>
      </c>
      <c r="T4043" s="106">
        <f t="shared" si="315"/>
        <v>0</v>
      </c>
      <c r="U4043" s="106">
        <f t="shared" si="317"/>
        <v>0</v>
      </c>
      <c r="V4043" s="106">
        <f t="shared" si="318"/>
        <v>0</v>
      </c>
      <c r="W4043" s="119">
        <f t="shared" si="316"/>
        <v>0</v>
      </c>
      <c r="X4043" s="106">
        <f t="shared" si="319"/>
        <v>0</v>
      </c>
    </row>
    <row r="4044" spans="1:24" ht="14">
      <c r="A4044" s="198"/>
      <c r="D4044" s="1"/>
      <c r="E4044" s="1"/>
      <c r="F4044" s="187"/>
      <c r="G4044" s="187"/>
      <c r="H4044" s="80" t="str">
        <f>IF(ISERROR(IF(ISERROR(VLOOKUP((LEFT(D4044,2)),'Fed. Agency Identifier Table'!A$2:C$63,3,FALSE)),(VLOOKUP((LEFT(D4044,1)),'Fed. Agency Identifier Table'!A$2:C$63,3,FALSE)),(VLOOKUP((LEFT(D4044,2)),'Fed. Agency Identifier Table'!A$2:C$63,3,FALSE)))),"",(IF(ISERROR(VLOOKUP((LEFT(D4044,2)),'Fed. Agency Identifier Table'!A$2:C$63,3,FALSE)),(VLOOKUP((LEFT(D4044,1)),'Fed. Agency Identifier Table'!A$2:C$63,3,FALSE)),(VLOOKUP((LEFT(D4044,2)),'Fed. Agency Identifier Table'!A$2:C$63,3,FALSE)))))</f>
        <v/>
      </c>
      <c r="I4044" s="150" t="str">
        <f>IF(ISNUMBER(SEARCH("*.unk*",D4044)),"Other Federal Awards",IF(ISERROR(VLOOKUP(D4044,'CFDA Program Titles Table'!A$2:C$2607,3,FALSE)),"",VLOOKUP(D4044,'CFDA Program Titles Table'!A$2:C$2607,3,FALSE)))</f>
        <v/>
      </c>
      <c r="J4044" s="70"/>
      <c r="K4044" s="70"/>
      <c r="S4044" s="106" t="str">
        <f>IFERROR(IF(J4044="Y", "Research And Development Programs Cluster:", VLOOKUP(D4044,'Cluster Info'!$A$2:$B$113,2,FALSE)), "Non Cluster:")</f>
        <v>Non Cluster:</v>
      </c>
      <c r="T4044" s="106">
        <f t="shared" si="315"/>
        <v>0</v>
      </c>
      <c r="U4044" s="106">
        <f t="shared" si="317"/>
        <v>0</v>
      </c>
      <c r="V4044" s="106">
        <f t="shared" si="318"/>
        <v>0</v>
      </c>
      <c r="W4044" s="119">
        <f t="shared" si="316"/>
        <v>0</v>
      </c>
      <c r="X4044" s="106">
        <f t="shared" si="319"/>
        <v>0</v>
      </c>
    </row>
    <row r="4045" spans="1:24" ht="14">
      <c r="A4045" s="198"/>
      <c r="D4045" s="1"/>
      <c r="E4045" s="1"/>
      <c r="F4045" s="187"/>
      <c r="G4045" s="187"/>
      <c r="H4045" s="80" t="str">
        <f>IF(ISERROR(IF(ISERROR(VLOOKUP((LEFT(D4045,2)),'Fed. Agency Identifier Table'!A$2:C$63,3,FALSE)),(VLOOKUP((LEFT(D4045,1)),'Fed. Agency Identifier Table'!A$2:C$63,3,FALSE)),(VLOOKUP((LEFT(D4045,2)),'Fed. Agency Identifier Table'!A$2:C$63,3,FALSE)))),"",(IF(ISERROR(VLOOKUP((LEFT(D4045,2)),'Fed. Agency Identifier Table'!A$2:C$63,3,FALSE)),(VLOOKUP((LEFT(D4045,1)),'Fed. Agency Identifier Table'!A$2:C$63,3,FALSE)),(VLOOKUP((LEFT(D4045,2)),'Fed. Agency Identifier Table'!A$2:C$63,3,FALSE)))))</f>
        <v/>
      </c>
      <c r="I4045" s="150" t="str">
        <f>IF(ISNUMBER(SEARCH("*.unk*",D4045)),"Other Federal Awards",IF(ISERROR(VLOOKUP(D4045,'CFDA Program Titles Table'!A$2:C$2607,3,FALSE)),"",VLOOKUP(D4045,'CFDA Program Titles Table'!A$2:C$2607,3,FALSE)))</f>
        <v/>
      </c>
      <c r="J4045" s="70"/>
      <c r="K4045" s="70"/>
      <c r="S4045" s="106" t="str">
        <f>IFERROR(IF(J4045="Y", "Research And Development Programs Cluster:", VLOOKUP(D4045,'Cluster Info'!$A$2:$B$113,2,FALSE)), "Non Cluster:")</f>
        <v>Non Cluster:</v>
      </c>
      <c r="T4045" s="106">
        <f t="shared" si="315"/>
        <v>0</v>
      </c>
      <c r="U4045" s="106">
        <f t="shared" si="317"/>
        <v>0</v>
      </c>
      <c r="V4045" s="106">
        <f t="shared" si="318"/>
        <v>0</v>
      </c>
      <c r="W4045" s="119">
        <f t="shared" si="316"/>
        <v>0</v>
      </c>
      <c r="X4045" s="106">
        <f t="shared" si="319"/>
        <v>0</v>
      </c>
    </row>
    <row r="4046" spans="1:24" ht="14">
      <c r="A4046" s="198"/>
      <c r="D4046" s="1"/>
      <c r="E4046" s="1"/>
      <c r="F4046" s="187"/>
      <c r="G4046" s="187"/>
      <c r="H4046" s="80" t="str">
        <f>IF(ISERROR(IF(ISERROR(VLOOKUP((LEFT(D4046,2)),'Fed. Agency Identifier Table'!A$2:C$63,3,FALSE)),(VLOOKUP((LEFT(D4046,1)),'Fed. Agency Identifier Table'!A$2:C$63,3,FALSE)),(VLOOKUP((LEFT(D4046,2)),'Fed. Agency Identifier Table'!A$2:C$63,3,FALSE)))),"",(IF(ISERROR(VLOOKUP((LEFT(D4046,2)),'Fed. Agency Identifier Table'!A$2:C$63,3,FALSE)),(VLOOKUP((LEFT(D4046,1)),'Fed. Agency Identifier Table'!A$2:C$63,3,FALSE)),(VLOOKUP((LEFT(D4046,2)),'Fed. Agency Identifier Table'!A$2:C$63,3,FALSE)))))</f>
        <v/>
      </c>
      <c r="I4046" s="150" t="str">
        <f>IF(ISNUMBER(SEARCH("*.unk*",D4046)),"Other Federal Awards",IF(ISERROR(VLOOKUP(D4046,'CFDA Program Titles Table'!A$2:C$2607,3,FALSE)),"",VLOOKUP(D4046,'CFDA Program Titles Table'!A$2:C$2607,3,FALSE)))</f>
        <v/>
      </c>
      <c r="J4046" s="70"/>
      <c r="K4046" s="70"/>
      <c r="S4046" s="106" t="str">
        <f>IFERROR(IF(J4046="Y", "Research And Development Programs Cluster:", VLOOKUP(D4046,'Cluster Info'!$A$2:$B$113,2,FALSE)), "Non Cluster:")</f>
        <v>Non Cluster:</v>
      </c>
      <c r="T4046" s="106">
        <f t="shared" si="315"/>
        <v>0</v>
      </c>
      <c r="U4046" s="106">
        <f t="shared" si="317"/>
        <v>0</v>
      </c>
      <c r="V4046" s="106">
        <f t="shared" si="318"/>
        <v>0</v>
      </c>
      <c r="W4046" s="119">
        <f t="shared" si="316"/>
        <v>0</v>
      </c>
      <c r="X4046" s="106">
        <f t="shared" si="319"/>
        <v>0</v>
      </c>
    </row>
    <row r="4047" spans="1:24" ht="14">
      <c r="A4047" s="198"/>
      <c r="D4047" s="1"/>
      <c r="E4047" s="1"/>
      <c r="F4047" s="187"/>
      <c r="G4047" s="187"/>
      <c r="H4047" s="80" t="str">
        <f>IF(ISERROR(IF(ISERROR(VLOOKUP((LEFT(D4047,2)),'Fed. Agency Identifier Table'!A$2:C$63,3,FALSE)),(VLOOKUP((LEFT(D4047,1)),'Fed. Agency Identifier Table'!A$2:C$63,3,FALSE)),(VLOOKUP((LEFT(D4047,2)),'Fed. Agency Identifier Table'!A$2:C$63,3,FALSE)))),"",(IF(ISERROR(VLOOKUP((LEFT(D4047,2)),'Fed. Agency Identifier Table'!A$2:C$63,3,FALSE)),(VLOOKUP((LEFT(D4047,1)),'Fed. Agency Identifier Table'!A$2:C$63,3,FALSE)),(VLOOKUP((LEFT(D4047,2)),'Fed. Agency Identifier Table'!A$2:C$63,3,FALSE)))))</f>
        <v/>
      </c>
      <c r="I4047" s="150" t="str">
        <f>IF(ISNUMBER(SEARCH("*.unk*",D4047)),"Other Federal Awards",IF(ISERROR(VLOOKUP(D4047,'CFDA Program Titles Table'!A$2:C$2607,3,FALSE)),"",VLOOKUP(D4047,'CFDA Program Titles Table'!A$2:C$2607,3,FALSE)))</f>
        <v/>
      </c>
      <c r="J4047" s="70"/>
      <c r="K4047" s="70"/>
      <c r="S4047" s="106" t="str">
        <f>IFERROR(IF(J4047="Y", "Research And Development Programs Cluster:", VLOOKUP(D4047,'Cluster Info'!$A$2:$B$113,2,FALSE)), "Non Cluster:")</f>
        <v>Non Cluster:</v>
      </c>
      <c r="T4047" s="106">
        <f t="shared" si="315"/>
        <v>0</v>
      </c>
      <c r="U4047" s="106">
        <f t="shared" si="317"/>
        <v>0</v>
      </c>
      <c r="V4047" s="106">
        <f t="shared" si="318"/>
        <v>0</v>
      </c>
      <c r="W4047" s="119">
        <f t="shared" si="316"/>
        <v>0</v>
      </c>
      <c r="X4047" s="106">
        <f t="shared" si="319"/>
        <v>0</v>
      </c>
    </row>
    <row r="4048" spans="1:24" ht="14">
      <c r="A4048" s="198"/>
      <c r="D4048" s="1"/>
      <c r="E4048" s="1"/>
      <c r="F4048" s="187"/>
      <c r="G4048" s="187"/>
      <c r="H4048" s="80" t="str">
        <f>IF(ISERROR(IF(ISERROR(VLOOKUP((LEFT(D4048,2)),'Fed. Agency Identifier Table'!A$2:C$63,3,FALSE)),(VLOOKUP((LEFT(D4048,1)),'Fed. Agency Identifier Table'!A$2:C$63,3,FALSE)),(VLOOKUP((LEFT(D4048,2)),'Fed. Agency Identifier Table'!A$2:C$63,3,FALSE)))),"",(IF(ISERROR(VLOOKUP((LEFT(D4048,2)),'Fed. Agency Identifier Table'!A$2:C$63,3,FALSE)),(VLOOKUP((LEFT(D4048,1)),'Fed. Agency Identifier Table'!A$2:C$63,3,FALSE)),(VLOOKUP((LEFT(D4048,2)),'Fed. Agency Identifier Table'!A$2:C$63,3,FALSE)))))</f>
        <v/>
      </c>
      <c r="I4048" s="150" t="str">
        <f>IF(ISNUMBER(SEARCH("*.unk*",D4048)),"Other Federal Awards",IF(ISERROR(VLOOKUP(D4048,'CFDA Program Titles Table'!A$2:C$2607,3,FALSE)),"",VLOOKUP(D4048,'CFDA Program Titles Table'!A$2:C$2607,3,FALSE)))</f>
        <v/>
      </c>
      <c r="J4048" s="70"/>
      <c r="K4048" s="70"/>
      <c r="S4048" s="106" t="str">
        <f>IFERROR(IF(J4048="Y", "Research And Development Programs Cluster:", VLOOKUP(D4048,'Cluster Info'!$A$2:$B$113,2,FALSE)), "Non Cluster:")</f>
        <v>Non Cluster:</v>
      </c>
      <c r="T4048" s="106">
        <f t="shared" si="315"/>
        <v>0</v>
      </c>
      <c r="U4048" s="106">
        <f t="shared" si="317"/>
        <v>0</v>
      </c>
      <c r="V4048" s="106">
        <f t="shared" si="318"/>
        <v>0</v>
      </c>
      <c r="W4048" s="119">
        <f t="shared" si="316"/>
        <v>0</v>
      </c>
      <c r="X4048" s="106">
        <f t="shared" si="319"/>
        <v>0</v>
      </c>
    </row>
    <row r="4049" spans="1:24" ht="14">
      <c r="A4049" s="198"/>
      <c r="D4049" s="1"/>
      <c r="E4049" s="1"/>
      <c r="F4049" s="187"/>
      <c r="G4049" s="187"/>
      <c r="H4049" s="80" t="str">
        <f>IF(ISERROR(IF(ISERROR(VLOOKUP((LEFT(D4049,2)),'Fed. Agency Identifier Table'!A$2:C$63,3,FALSE)),(VLOOKUP((LEFT(D4049,1)),'Fed. Agency Identifier Table'!A$2:C$63,3,FALSE)),(VLOOKUP((LEFT(D4049,2)),'Fed. Agency Identifier Table'!A$2:C$63,3,FALSE)))),"",(IF(ISERROR(VLOOKUP((LEFT(D4049,2)),'Fed. Agency Identifier Table'!A$2:C$63,3,FALSE)),(VLOOKUP((LEFT(D4049,1)),'Fed. Agency Identifier Table'!A$2:C$63,3,FALSE)),(VLOOKUP((LEFT(D4049,2)),'Fed. Agency Identifier Table'!A$2:C$63,3,FALSE)))))</f>
        <v/>
      </c>
      <c r="I4049" s="150" t="str">
        <f>IF(ISNUMBER(SEARCH("*.unk*",D4049)),"Other Federal Awards",IF(ISERROR(VLOOKUP(D4049,'CFDA Program Titles Table'!A$2:C$2607,3,FALSE)),"",VLOOKUP(D4049,'CFDA Program Titles Table'!A$2:C$2607,3,FALSE)))</f>
        <v/>
      </c>
      <c r="J4049" s="70"/>
      <c r="K4049" s="70"/>
      <c r="S4049" s="106" t="str">
        <f>IFERROR(IF(J4049="Y", "Research And Development Programs Cluster:", VLOOKUP(D4049,'Cluster Info'!$A$2:$B$113,2,FALSE)), "Non Cluster:")</f>
        <v>Non Cluster:</v>
      </c>
      <c r="T4049" s="106">
        <f t="shared" si="315"/>
        <v>0</v>
      </c>
      <c r="U4049" s="106">
        <f t="shared" si="317"/>
        <v>0</v>
      </c>
      <c r="V4049" s="106">
        <f t="shared" si="318"/>
        <v>0</v>
      </c>
      <c r="W4049" s="119">
        <f t="shared" si="316"/>
        <v>0</v>
      </c>
      <c r="X4049" s="106">
        <f t="shared" si="319"/>
        <v>0</v>
      </c>
    </row>
    <row r="4050" spans="1:24" ht="14">
      <c r="A4050" s="198"/>
      <c r="D4050" s="1"/>
      <c r="E4050" s="1"/>
      <c r="F4050" s="187"/>
      <c r="G4050" s="187"/>
      <c r="H4050" s="80" t="str">
        <f>IF(ISERROR(IF(ISERROR(VLOOKUP((LEFT(D4050,2)),'Fed. Agency Identifier Table'!A$2:C$63,3,FALSE)),(VLOOKUP((LEFT(D4050,1)),'Fed. Agency Identifier Table'!A$2:C$63,3,FALSE)),(VLOOKUP((LEFT(D4050,2)),'Fed. Agency Identifier Table'!A$2:C$63,3,FALSE)))),"",(IF(ISERROR(VLOOKUP((LEFT(D4050,2)),'Fed. Agency Identifier Table'!A$2:C$63,3,FALSE)),(VLOOKUP((LEFT(D4050,1)),'Fed. Agency Identifier Table'!A$2:C$63,3,FALSE)),(VLOOKUP((LEFT(D4050,2)),'Fed. Agency Identifier Table'!A$2:C$63,3,FALSE)))))</f>
        <v/>
      </c>
      <c r="I4050" s="150" t="str">
        <f>IF(ISNUMBER(SEARCH("*.unk*",D4050)),"Other Federal Awards",IF(ISERROR(VLOOKUP(D4050,'CFDA Program Titles Table'!A$2:C$2607,3,FALSE)),"",VLOOKUP(D4050,'CFDA Program Titles Table'!A$2:C$2607,3,FALSE)))</f>
        <v/>
      </c>
      <c r="J4050" s="70"/>
      <c r="K4050" s="70"/>
      <c r="S4050" s="106" t="str">
        <f>IFERROR(IF(J4050="Y", "Research And Development Programs Cluster:", VLOOKUP(D4050,'Cluster Info'!$A$2:$B$113,2,FALSE)), "Non Cluster:")</f>
        <v>Non Cluster:</v>
      </c>
      <c r="T4050" s="106">
        <f t="shared" si="315"/>
        <v>0</v>
      </c>
      <c r="U4050" s="106">
        <f t="shared" si="317"/>
        <v>0</v>
      </c>
      <c r="V4050" s="106">
        <f t="shared" si="318"/>
        <v>0</v>
      </c>
      <c r="W4050" s="119">
        <f t="shared" si="316"/>
        <v>0</v>
      </c>
      <c r="X4050" s="106">
        <f t="shared" si="319"/>
        <v>0</v>
      </c>
    </row>
    <row r="4051" spans="1:24" ht="14">
      <c r="A4051" s="198"/>
      <c r="D4051" s="1"/>
      <c r="E4051" s="1"/>
      <c r="F4051" s="187"/>
      <c r="G4051" s="187"/>
      <c r="H4051" s="80" t="str">
        <f>IF(ISERROR(IF(ISERROR(VLOOKUP((LEFT(D4051,2)),'Fed. Agency Identifier Table'!A$2:C$63,3,FALSE)),(VLOOKUP((LEFT(D4051,1)),'Fed. Agency Identifier Table'!A$2:C$63,3,FALSE)),(VLOOKUP((LEFT(D4051,2)),'Fed. Agency Identifier Table'!A$2:C$63,3,FALSE)))),"",(IF(ISERROR(VLOOKUP((LEFT(D4051,2)),'Fed. Agency Identifier Table'!A$2:C$63,3,FALSE)),(VLOOKUP((LEFT(D4051,1)),'Fed. Agency Identifier Table'!A$2:C$63,3,FALSE)),(VLOOKUP((LEFT(D4051,2)),'Fed. Agency Identifier Table'!A$2:C$63,3,FALSE)))))</f>
        <v/>
      </c>
      <c r="I4051" s="150" t="str">
        <f>IF(ISNUMBER(SEARCH("*.unk*",D4051)),"Other Federal Awards",IF(ISERROR(VLOOKUP(D4051,'CFDA Program Titles Table'!A$2:C$2607,3,FALSE)),"",VLOOKUP(D4051,'CFDA Program Titles Table'!A$2:C$2607,3,FALSE)))</f>
        <v/>
      </c>
      <c r="J4051" s="70"/>
      <c r="K4051" s="70"/>
      <c r="S4051" s="106" t="str">
        <f>IFERROR(IF(J4051="Y", "Research And Development Programs Cluster:", VLOOKUP(D4051,'Cluster Info'!$A$2:$B$113,2,FALSE)), "Non Cluster:")</f>
        <v>Non Cluster:</v>
      </c>
      <c r="T4051" s="106">
        <f t="shared" si="315"/>
        <v>0</v>
      </c>
      <c r="U4051" s="106">
        <f t="shared" si="317"/>
        <v>0</v>
      </c>
      <c r="V4051" s="106">
        <f t="shared" si="318"/>
        <v>0</v>
      </c>
      <c r="W4051" s="119">
        <f t="shared" si="316"/>
        <v>0</v>
      </c>
      <c r="X4051" s="106">
        <f t="shared" si="319"/>
        <v>0</v>
      </c>
    </row>
    <row r="4052" spans="1:24" ht="14">
      <c r="A4052" s="198"/>
      <c r="D4052" s="1"/>
      <c r="E4052" s="1"/>
      <c r="F4052" s="187"/>
      <c r="G4052" s="187"/>
      <c r="H4052" s="80" t="str">
        <f>IF(ISERROR(IF(ISERROR(VLOOKUP((LEFT(D4052,2)),'Fed. Agency Identifier Table'!A$2:C$63,3,FALSE)),(VLOOKUP((LEFT(D4052,1)),'Fed. Agency Identifier Table'!A$2:C$63,3,FALSE)),(VLOOKUP((LEFT(D4052,2)),'Fed. Agency Identifier Table'!A$2:C$63,3,FALSE)))),"",(IF(ISERROR(VLOOKUP((LEFT(D4052,2)),'Fed. Agency Identifier Table'!A$2:C$63,3,FALSE)),(VLOOKUP((LEFT(D4052,1)),'Fed. Agency Identifier Table'!A$2:C$63,3,FALSE)),(VLOOKUP((LEFT(D4052,2)),'Fed. Agency Identifier Table'!A$2:C$63,3,FALSE)))))</f>
        <v/>
      </c>
      <c r="I4052" s="150" t="str">
        <f>IF(ISNUMBER(SEARCH("*.unk*",D4052)),"Other Federal Awards",IF(ISERROR(VLOOKUP(D4052,'CFDA Program Titles Table'!A$2:C$2607,3,FALSE)),"",VLOOKUP(D4052,'CFDA Program Titles Table'!A$2:C$2607,3,FALSE)))</f>
        <v/>
      </c>
      <c r="J4052" s="70"/>
      <c r="K4052" s="70"/>
      <c r="S4052" s="106" t="str">
        <f>IFERROR(IF(J4052="Y", "Research And Development Programs Cluster:", VLOOKUP(D4052,'Cluster Info'!$A$2:$B$113,2,FALSE)), "Non Cluster:")</f>
        <v>Non Cluster:</v>
      </c>
      <c r="T4052" s="106">
        <f t="shared" si="315"/>
        <v>0</v>
      </c>
      <c r="U4052" s="106">
        <f t="shared" si="317"/>
        <v>0</v>
      </c>
      <c r="V4052" s="106">
        <f t="shared" si="318"/>
        <v>0</v>
      </c>
      <c r="W4052" s="119">
        <f t="shared" si="316"/>
        <v>0</v>
      </c>
      <c r="X4052" s="106">
        <f t="shared" si="319"/>
        <v>0</v>
      </c>
    </row>
    <row r="4053" spans="1:24" ht="14">
      <c r="A4053" s="198"/>
      <c r="D4053" s="1"/>
      <c r="E4053" s="1"/>
      <c r="F4053" s="187"/>
      <c r="G4053" s="187"/>
      <c r="H4053" s="80" t="str">
        <f>IF(ISERROR(IF(ISERROR(VLOOKUP((LEFT(D4053,2)),'Fed. Agency Identifier Table'!A$2:C$63,3,FALSE)),(VLOOKUP((LEFT(D4053,1)),'Fed. Agency Identifier Table'!A$2:C$63,3,FALSE)),(VLOOKUP((LEFT(D4053,2)),'Fed. Agency Identifier Table'!A$2:C$63,3,FALSE)))),"",(IF(ISERROR(VLOOKUP((LEFT(D4053,2)),'Fed. Agency Identifier Table'!A$2:C$63,3,FALSE)),(VLOOKUP((LEFT(D4053,1)),'Fed. Agency Identifier Table'!A$2:C$63,3,FALSE)),(VLOOKUP((LEFT(D4053,2)),'Fed. Agency Identifier Table'!A$2:C$63,3,FALSE)))))</f>
        <v/>
      </c>
      <c r="I4053" s="150" t="str">
        <f>IF(ISNUMBER(SEARCH("*.unk*",D4053)),"Other Federal Awards",IF(ISERROR(VLOOKUP(D4053,'CFDA Program Titles Table'!A$2:C$2607,3,FALSE)),"",VLOOKUP(D4053,'CFDA Program Titles Table'!A$2:C$2607,3,FALSE)))</f>
        <v/>
      </c>
      <c r="J4053" s="70"/>
      <c r="K4053" s="70"/>
      <c r="S4053" s="106" t="str">
        <f>IFERROR(IF(J4053="Y", "Research And Development Programs Cluster:", VLOOKUP(D4053,'Cluster Info'!$A$2:$B$113,2,FALSE)), "Non Cluster:")</f>
        <v>Non Cluster:</v>
      </c>
      <c r="T4053" s="106">
        <f t="shared" si="315"/>
        <v>0</v>
      </c>
      <c r="U4053" s="106">
        <f t="shared" si="317"/>
        <v>0</v>
      </c>
      <c r="V4053" s="106">
        <f t="shared" si="318"/>
        <v>0</v>
      </c>
      <c r="W4053" s="119">
        <f t="shared" si="316"/>
        <v>0</v>
      </c>
      <c r="X4053" s="106">
        <f t="shared" si="319"/>
        <v>0</v>
      </c>
    </row>
    <row r="4054" spans="1:24" ht="14">
      <c r="A4054" s="198"/>
      <c r="D4054" s="1"/>
      <c r="E4054" s="1"/>
      <c r="F4054" s="187"/>
      <c r="G4054" s="187"/>
      <c r="H4054" s="80" t="str">
        <f>IF(ISERROR(IF(ISERROR(VLOOKUP((LEFT(D4054,2)),'Fed. Agency Identifier Table'!A$2:C$63,3,FALSE)),(VLOOKUP((LEFT(D4054,1)),'Fed. Agency Identifier Table'!A$2:C$63,3,FALSE)),(VLOOKUP((LEFT(D4054,2)),'Fed. Agency Identifier Table'!A$2:C$63,3,FALSE)))),"",(IF(ISERROR(VLOOKUP((LEFT(D4054,2)),'Fed. Agency Identifier Table'!A$2:C$63,3,FALSE)),(VLOOKUP((LEFT(D4054,1)),'Fed. Agency Identifier Table'!A$2:C$63,3,FALSE)),(VLOOKUP((LEFT(D4054,2)),'Fed. Agency Identifier Table'!A$2:C$63,3,FALSE)))))</f>
        <v/>
      </c>
      <c r="I4054" s="150" t="str">
        <f>IF(ISNUMBER(SEARCH("*.unk*",D4054)),"Other Federal Awards",IF(ISERROR(VLOOKUP(D4054,'CFDA Program Titles Table'!A$2:C$2607,3,FALSE)),"",VLOOKUP(D4054,'CFDA Program Titles Table'!A$2:C$2607,3,FALSE)))</f>
        <v/>
      </c>
      <c r="J4054" s="70"/>
      <c r="K4054" s="70"/>
      <c r="S4054" s="106" t="str">
        <f>IFERROR(IF(J4054="Y", "Research And Development Programs Cluster:", VLOOKUP(D4054,'Cluster Info'!$A$2:$B$113,2,FALSE)), "Non Cluster:")</f>
        <v>Non Cluster:</v>
      </c>
      <c r="T4054" s="106">
        <f t="shared" si="315"/>
        <v>0</v>
      </c>
      <c r="U4054" s="106">
        <f t="shared" si="317"/>
        <v>0</v>
      </c>
      <c r="V4054" s="106">
        <f t="shared" si="318"/>
        <v>0</v>
      </c>
      <c r="W4054" s="119">
        <f t="shared" si="316"/>
        <v>0</v>
      </c>
      <c r="X4054" s="106">
        <f t="shared" si="319"/>
        <v>0</v>
      </c>
    </row>
    <row r="4055" spans="1:24" ht="14">
      <c r="A4055" s="198"/>
      <c r="D4055" s="1"/>
      <c r="E4055" s="1"/>
      <c r="F4055" s="187"/>
      <c r="G4055" s="187"/>
      <c r="H4055" s="80" t="str">
        <f>IF(ISERROR(IF(ISERROR(VLOOKUP((LEFT(D4055,2)),'Fed. Agency Identifier Table'!A$2:C$63,3,FALSE)),(VLOOKUP((LEFT(D4055,1)),'Fed. Agency Identifier Table'!A$2:C$63,3,FALSE)),(VLOOKUP((LEFT(D4055,2)),'Fed. Agency Identifier Table'!A$2:C$63,3,FALSE)))),"",(IF(ISERROR(VLOOKUP((LEFT(D4055,2)),'Fed. Agency Identifier Table'!A$2:C$63,3,FALSE)),(VLOOKUP((LEFT(D4055,1)),'Fed. Agency Identifier Table'!A$2:C$63,3,FALSE)),(VLOOKUP((LEFT(D4055,2)),'Fed. Agency Identifier Table'!A$2:C$63,3,FALSE)))))</f>
        <v/>
      </c>
      <c r="I4055" s="150" t="str">
        <f>IF(ISNUMBER(SEARCH("*.unk*",D4055)),"Other Federal Awards",IF(ISERROR(VLOOKUP(D4055,'CFDA Program Titles Table'!A$2:C$2607,3,FALSE)),"",VLOOKUP(D4055,'CFDA Program Titles Table'!A$2:C$2607,3,FALSE)))</f>
        <v/>
      </c>
      <c r="J4055" s="70"/>
      <c r="K4055" s="70"/>
      <c r="S4055" s="106" t="str">
        <f>IFERROR(IF(J4055="Y", "Research And Development Programs Cluster:", VLOOKUP(D4055,'Cluster Info'!$A$2:$B$113,2,FALSE)), "Non Cluster:")</f>
        <v>Non Cluster:</v>
      </c>
      <c r="T4055" s="106">
        <f t="shared" si="315"/>
        <v>0</v>
      </c>
      <c r="U4055" s="106">
        <f t="shared" si="317"/>
        <v>0</v>
      </c>
      <c r="V4055" s="106">
        <f t="shared" si="318"/>
        <v>0</v>
      </c>
      <c r="W4055" s="119">
        <f t="shared" si="316"/>
        <v>0</v>
      </c>
      <c r="X4055" s="106">
        <f t="shared" si="319"/>
        <v>0</v>
      </c>
    </row>
    <row r="4056" spans="1:24" ht="14">
      <c r="A4056" s="198"/>
      <c r="D4056" s="1"/>
      <c r="E4056" s="1"/>
      <c r="F4056" s="187"/>
      <c r="G4056" s="187"/>
      <c r="H4056" s="80" t="str">
        <f>IF(ISERROR(IF(ISERROR(VLOOKUP((LEFT(D4056,2)),'Fed. Agency Identifier Table'!A$2:C$63,3,FALSE)),(VLOOKUP((LEFT(D4056,1)),'Fed. Agency Identifier Table'!A$2:C$63,3,FALSE)),(VLOOKUP((LEFT(D4056,2)),'Fed. Agency Identifier Table'!A$2:C$63,3,FALSE)))),"",(IF(ISERROR(VLOOKUP((LEFT(D4056,2)),'Fed. Agency Identifier Table'!A$2:C$63,3,FALSE)),(VLOOKUP((LEFT(D4056,1)),'Fed. Agency Identifier Table'!A$2:C$63,3,FALSE)),(VLOOKUP((LEFT(D4056,2)),'Fed. Agency Identifier Table'!A$2:C$63,3,FALSE)))))</f>
        <v/>
      </c>
      <c r="I4056" s="150" t="str">
        <f>IF(ISNUMBER(SEARCH("*.unk*",D4056)),"Other Federal Awards",IF(ISERROR(VLOOKUP(D4056,'CFDA Program Titles Table'!A$2:C$2607,3,FALSE)),"",VLOOKUP(D4056,'CFDA Program Titles Table'!A$2:C$2607,3,FALSE)))</f>
        <v/>
      </c>
      <c r="J4056" s="70"/>
      <c r="K4056" s="70"/>
      <c r="S4056" s="106" t="str">
        <f>IFERROR(IF(J4056="Y", "Research And Development Programs Cluster:", VLOOKUP(D4056,'Cluster Info'!$A$2:$B$113,2,FALSE)), "Non Cluster:")</f>
        <v>Non Cluster:</v>
      </c>
      <c r="T4056" s="106">
        <f t="shared" si="315"/>
        <v>0</v>
      </c>
      <c r="U4056" s="106">
        <f t="shared" si="317"/>
        <v>0</v>
      </c>
      <c r="V4056" s="106">
        <f t="shared" si="318"/>
        <v>0</v>
      </c>
      <c r="W4056" s="119">
        <f t="shared" si="316"/>
        <v>0</v>
      </c>
      <c r="X4056" s="106">
        <f t="shared" si="319"/>
        <v>0</v>
      </c>
    </row>
    <row r="4057" spans="1:24" ht="14">
      <c r="A4057" s="198"/>
      <c r="D4057" s="1"/>
      <c r="E4057" s="1"/>
      <c r="F4057" s="187"/>
      <c r="G4057" s="187"/>
      <c r="H4057" s="80" t="str">
        <f>IF(ISERROR(IF(ISERROR(VLOOKUP((LEFT(D4057,2)),'Fed. Agency Identifier Table'!A$2:C$63,3,FALSE)),(VLOOKUP((LEFT(D4057,1)),'Fed. Agency Identifier Table'!A$2:C$63,3,FALSE)),(VLOOKUP((LEFT(D4057,2)),'Fed. Agency Identifier Table'!A$2:C$63,3,FALSE)))),"",(IF(ISERROR(VLOOKUP((LEFT(D4057,2)),'Fed. Agency Identifier Table'!A$2:C$63,3,FALSE)),(VLOOKUP((LEFT(D4057,1)),'Fed. Agency Identifier Table'!A$2:C$63,3,FALSE)),(VLOOKUP((LEFT(D4057,2)),'Fed. Agency Identifier Table'!A$2:C$63,3,FALSE)))))</f>
        <v/>
      </c>
      <c r="I4057" s="150" t="str">
        <f>IF(ISNUMBER(SEARCH("*.unk*",D4057)),"Other Federal Awards",IF(ISERROR(VLOOKUP(D4057,'CFDA Program Titles Table'!A$2:C$2607,3,FALSE)),"",VLOOKUP(D4057,'CFDA Program Titles Table'!A$2:C$2607,3,FALSE)))</f>
        <v/>
      </c>
      <c r="J4057" s="70"/>
      <c r="K4057" s="70"/>
      <c r="S4057" s="106" t="str">
        <f>IFERROR(IF(J4057="Y", "Research And Development Programs Cluster:", VLOOKUP(D4057,'Cluster Info'!$A$2:$B$113,2,FALSE)), "Non Cluster:")</f>
        <v>Non Cluster:</v>
      </c>
      <c r="T4057" s="106">
        <f t="shared" si="315"/>
        <v>0</v>
      </c>
      <c r="U4057" s="106">
        <f t="shared" si="317"/>
        <v>0</v>
      </c>
      <c r="V4057" s="106">
        <f t="shared" si="318"/>
        <v>0</v>
      </c>
      <c r="W4057" s="119">
        <f t="shared" si="316"/>
        <v>0</v>
      </c>
      <c r="X4057" s="106">
        <f t="shared" si="319"/>
        <v>0</v>
      </c>
    </row>
    <row r="4058" spans="1:24" ht="14">
      <c r="A4058" s="198"/>
      <c r="D4058" s="1"/>
      <c r="E4058" s="1"/>
      <c r="F4058" s="187"/>
      <c r="G4058" s="187"/>
      <c r="H4058" s="80" t="str">
        <f>IF(ISERROR(IF(ISERROR(VLOOKUP((LEFT(D4058,2)),'Fed. Agency Identifier Table'!A$2:C$63,3,FALSE)),(VLOOKUP((LEFT(D4058,1)),'Fed. Agency Identifier Table'!A$2:C$63,3,FALSE)),(VLOOKUP((LEFT(D4058,2)),'Fed. Agency Identifier Table'!A$2:C$63,3,FALSE)))),"",(IF(ISERROR(VLOOKUP((LEFT(D4058,2)),'Fed. Agency Identifier Table'!A$2:C$63,3,FALSE)),(VLOOKUP((LEFT(D4058,1)),'Fed. Agency Identifier Table'!A$2:C$63,3,FALSE)),(VLOOKUP((LEFT(D4058,2)),'Fed. Agency Identifier Table'!A$2:C$63,3,FALSE)))))</f>
        <v/>
      </c>
      <c r="I4058" s="150" t="str">
        <f>IF(ISNUMBER(SEARCH("*.unk*",D4058)),"Other Federal Awards",IF(ISERROR(VLOOKUP(D4058,'CFDA Program Titles Table'!A$2:C$2607,3,FALSE)),"",VLOOKUP(D4058,'CFDA Program Titles Table'!A$2:C$2607,3,FALSE)))</f>
        <v/>
      </c>
      <c r="J4058" s="70"/>
      <c r="K4058" s="70"/>
      <c r="S4058" s="106" t="str">
        <f>IFERROR(IF(J4058="Y", "Research And Development Programs Cluster:", VLOOKUP(D4058,'Cluster Info'!$A$2:$B$113,2,FALSE)), "Non Cluster:")</f>
        <v>Non Cluster:</v>
      </c>
      <c r="T4058" s="106">
        <f t="shared" si="315"/>
        <v>0</v>
      </c>
      <c r="U4058" s="106">
        <f t="shared" si="317"/>
        <v>0</v>
      </c>
      <c r="V4058" s="106">
        <f t="shared" si="318"/>
        <v>0</v>
      </c>
      <c r="W4058" s="119">
        <f t="shared" si="316"/>
        <v>0</v>
      </c>
      <c r="X4058" s="106">
        <f t="shared" si="319"/>
        <v>0</v>
      </c>
    </row>
    <row r="4059" spans="1:24" ht="14">
      <c r="A4059" s="198"/>
      <c r="D4059" s="1"/>
      <c r="E4059" s="1"/>
      <c r="F4059" s="187"/>
      <c r="G4059" s="187"/>
      <c r="H4059" s="80" t="str">
        <f>IF(ISERROR(IF(ISERROR(VLOOKUP((LEFT(D4059,2)),'Fed. Agency Identifier Table'!A$2:C$63,3,FALSE)),(VLOOKUP((LEFT(D4059,1)),'Fed. Agency Identifier Table'!A$2:C$63,3,FALSE)),(VLOOKUP((LEFT(D4059,2)),'Fed. Agency Identifier Table'!A$2:C$63,3,FALSE)))),"",(IF(ISERROR(VLOOKUP((LEFT(D4059,2)),'Fed. Agency Identifier Table'!A$2:C$63,3,FALSE)),(VLOOKUP((LEFT(D4059,1)),'Fed. Agency Identifier Table'!A$2:C$63,3,FALSE)),(VLOOKUP((LEFT(D4059,2)),'Fed. Agency Identifier Table'!A$2:C$63,3,FALSE)))))</f>
        <v/>
      </c>
      <c r="I4059" s="150" t="str">
        <f>IF(ISNUMBER(SEARCH("*.unk*",D4059)),"Other Federal Awards",IF(ISERROR(VLOOKUP(D4059,'CFDA Program Titles Table'!A$2:C$2607,3,FALSE)),"",VLOOKUP(D4059,'CFDA Program Titles Table'!A$2:C$2607,3,FALSE)))</f>
        <v/>
      </c>
      <c r="J4059" s="70"/>
      <c r="K4059" s="70"/>
      <c r="S4059" s="106" t="str">
        <f>IFERROR(IF(J4059="Y", "Research And Development Programs Cluster:", VLOOKUP(D4059,'Cluster Info'!$A$2:$B$113,2,FALSE)), "Non Cluster:")</f>
        <v>Non Cluster:</v>
      </c>
      <c r="T4059" s="106">
        <f t="shared" si="315"/>
        <v>0</v>
      </c>
      <c r="U4059" s="106">
        <f t="shared" si="317"/>
        <v>0</v>
      </c>
      <c r="V4059" s="106">
        <f t="shared" si="318"/>
        <v>0</v>
      </c>
      <c r="W4059" s="119">
        <f t="shared" si="316"/>
        <v>0</v>
      </c>
      <c r="X4059" s="106">
        <f t="shared" si="319"/>
        <v>0</v>
      </c>
    </row>
    <row r="4060" spans="1:24" ht="14">
      <c r="A4060" s="198"/>
      <c r="D4060" s="1"/>
      <c r="E4060" s="1"/>
      <c r="F4060" s="187"/>
      <c r="G4060" s="187"/>
      <c r="H4060" s="80" t="str">
        <f>IF(ISERROR(IF(ISERROR(VLOOKUP((LEFT(D4060,2)),'Fed. Agency Identifier Table'!A$2:C$63,3,FALSE)),(VLOOKUP((LEFT(D4060,1)),'Fed. Agency Identifier Table'!A$2:C$63,3,FALSE)),(VLOOKUP((LEFT(D4060,2)),'Fed. Agency Identifier Table'!A$2:C$63,3,FALSE)))),"",(IF(ISERROR(VLOOKUP((LEFT(D4060,2)),'Fed. Agency Identifier Table'!A$2:C$63,3,FALSE)),(VLOOKUP((LEFT(D4060,1)),'Fed. Agency Identifier Table'!A$2:C$63,3,FALSE)),(VLOOKUP((LEFT(D4060,2)),'Fed. Agency Identifier Table'!A$2:C$63,3,FALSE)))))</f>
        <v/>
      </c>
      <c r="I4060" s="150" t="str">
        <f>IF(ISNUMBER(SEARCH("*.unk*",D4060)),"Other Federal Awards",IF(ISERROR(VLOOKUP(D4060,'CFDA Program Titles Table'!A$2:C$2607,3,FALSE)),"",VLOOKUP(D4060,'CFDA Program Titles Table'!A$2:C$2607,3,FALSE)))</f>
        <v/>
      </c>
      <c r="J4060" s="70"/>
      <c r="K4060" s="70"/>
      <c r="S4060" s="106" t="str">
        <f>IFERROR(IF(J4060="Y", "Research And Development Programs Cluster:", VLOOKUP(D4060,'Cluster Info'!$A$2:$B$113,2,FALSE)), "Non Cluster:")</f>
        <v>Non Cluster:</v>
      </c>
      <c r="T4060" s="106">
        <f t="shared" si="315"/>
        <v>0</v>
      </c>
      <c r="U4060" s="106">
        <f t="shared" si="317"/>
        <v>0</v>
      </c>
      <c r="V4060" s="106">
        <f t="shared" si="318"/>
        <v>0</v>
      </c>
      <c r="W4060" s="119">
        <f t="shared" si="316"/>
        <v>0</v>
      </c>
      <c r="X4060" s="106">
        <f t="shared" si="319"/>
        <v>0</v>
      </c>
    </row>
    <row r="4061" spans="1:24" ht="14">
      <c r="A4061" s="198"/>
      <c r="D4061" s="1"/>
      <c r="E4061" s="1"/>
      <c r="F4061" s="187"/>
      <c r="G4061" s="187"/>
      <c r="H4061" s="80" t="str">
        <f>IF(ISERROR(IF(ISERROR(VLOOKUP((LEFT(D4061,2)),'Fed. Agency Identifier Table'!A$2:C$63,3,FALSE)),(VLOOKUP((LEFT(D4061,1)),'Fed. Agency Identifier Table'!A$2:C$63,3,FALSE)),(VLOOKUP((LEFT(D4061,2)),'Fed. Agency Identifier Table'!A$2:C$63,3,FALSE)))),"",(IF(ISERROR(VLOOKUP((LEFT(D4061,2)),'Fed. Agency Identifier Table'!A$2:C$63,3,FALSE)),(VLOOKUP((LEFT(D4061,1)),'Fed. Agency Identifier Table'!A$2:C$63,3,FALSE)),(VLOOKUP((LEFT(D4061,2)),'Fed. Agency Identifier Table'!A$2:C$63,3,FALSE)))))</f>
        <v/>
      </c>
      <c r="I4061" s="150" t="str">
        <f>IF(ISNUMBER(SEARCH("*.unk*",D4061)),"Other Federal Awards",IF(ISERROR(VLOOKUP(D4061,'CFDA Program Titles Table'!A$2:C$2607,3,FALSE)),"",VLOOKUP(D4061,'CFDA Program Titles Table'!A$2:C$2607,3,FALSE)))</f>
        <v/>
      </c>
      <c r="J4061" s="70"/>
      <c r="K4061" s="70"/>
      <c r="S4061" s="106" t="str">
        <f>IFERROR(IF(J4061="Y", "Research And Development Programs Cluster:", VLOOKUP(D4061,'Cluster Info'!$A$2:$B$113,2,FALSE)), "Non Cluster:")</f>
        <v>Non Cluster:</v>
      </c>
      <c r="T4061" s="106">
        <f t="shared" si="315"/>
        <v>0</v>
      </c>
      <c r="U4061" s="106">
        <f t="shared" si="317"/>
        <v>0</v>
      </c>
      <c r="V4061" s="106">
        <f t="shared" si="318"/>
        <v>0</v>
      </c>
      <c r="W4061" s="119">
        <f t="shared" si="316"/>
        <v>0</v>
      </c>
      <c r="X4061" s="106">
        <f t="shared" si="319"/>
        <v>0</v>
      </c>
    </row>
    <row r="4062" spans="1:24" ht="14">
      <c r="A4062" s="198"/>
      <c r="D4062" s="1"/>
      <c r="E4062" s="1"/>
      <c r="F4062" s="187"/>
      <c r="G4062" s="187"/>
      <c r="H4062" s="80" t="str">
        <f>IF(ISERROR(IF(ISERROR(VLOOKUP((LEFT(D4062,2)),'Fed. Agency Identifier Table'!A$2:C$63,3,FALSE)),(VLOOKUP((LEFT(D4062,1)),'Fed. Agency Identifier Table'!A$2:C$63,3,FALSE)),(VLOOKUP((LEFT(D4062,2)),'Fed. Agency Identifier Table'!A$2:C$63,3,FALSE)))),"",(IF(ISERROR(VLOOKUP((LEFT(D4062,2)),'Fed. Agency Identifier Table'!A$2:C$63,3,FALSE)),(VLOOKUP((LEFT(D4062,1)),'Fed. Agency Identifier Table'!A$2:C$63,3,FALSE)),(VLOOKUP((LEFT(D4062,2)),'Fed. Agency Identifier Table'!A$2:C$63,3,FALSE)))))</f>
        <v/>
      </c>
      <c r="I4062" s="150" t="str">
        <f>IF(ISNUMBER(SEARCH("*.unk*",D4062)),"Other Federal Awards",IF(ISERROR(VLOOKUP(D4062,'CFDA Program Titles Table'!A$2:C$2607,3,FALSE)),"",VLOOKUP(D4062,'CFDA Program Titles Table'!A$2:C$2607,3,FALSE)))</f>
        <v/>
      </c>
      <c r="J4062" s="70"/>
      <c r="K4062" s="70"/>
      <c r="S4062" s="106" t="str">
        <f>IFERROR(IF(J4062="Y", "Research And Development Programs Cluster:", VLOOKUP(D4062,'Cluster Info'!$A$2:$B$113,2,FALSE)), "Non Cluster:")</f>
        <v>Non Cluster:</v>
      </c>
      <c r="T4062" s="106">
        <f t="shared" si="315"/>
        <v>0</v>
      </c>
      <c r="U4062" s="106">
        <f t="shared" si="317"/>
        <v>0</v>
      </c>
      <c r="V4062" s="106">
        <f t="shared" si="318"/>
        <v>0</v>
      </c>
      <c r="W4062" s="119">
        <f t="shared" si="316"/>
        <v>0</v>
      </c>
      <c r="X4062" s="106">
        <f t="shared" si="319"/>
        <v>0</v>
      </c>
    </row>
    <row r="4063" spans="1:24" ht="14">
      <c r="A4063" s="198"/>
      <c r="D4063" s="1"/>
      <c r="E4063" s="1"/>
      <c r="F4063" s="187"/>
      <c r="G4063" s="187"/>
      <c r="H4063" s="80" t="str">
        <f>IF(ISERROR(IF(ISERROR(VLOOKUP((LEFT(D4063,2)),'Fed. Agency Identifier Table'!A$2:C$63,3,FALSE)),(VLOOKUP((LEFT(D4063,1)),'Fed. Agency Identifier Table'!A$2:C$63,3,FALSE)),(VLOOKUP((LEFT(D4063,2)),'Fed. Agency Identifier Table'!A$2:C$63,3,FALSE)))),"",(IF(ISERROR(VLOOKUP((LEFT(D4063,2)),'Fed. Agency Identifier Table'!A$2:C$63,3,FALSE)),(VLOOKUP((LEFT(D4063,1)),'Fed. Agency Identifier Table'!A$2:C$63,3,FALSE)),(VLOOKUP((LEFT(D4063,2)),'Fed. Agency Identifier Table'!A$2:C$63,3,FALSE)))))</f>
        <v/>
      </c>
      <c r="I4063" s="150" t="str">
        <f>IF(ISNUMBER(SEARCH("*.unk*",D4063)),"Other Federal Awards",IF(ISERROR(VLOOKUP(D4063,'CFDA Program Titles Table'!A$2:C$2607,3,FALSE)),"",VLOOKUP(D4063,'CFDA Program Titles Table'!A$2:C$2607,3,FALSE)))</f>
        <v/>
      </c>
      <c r="J4063" s="70"/>
      <c r="K4063" s="70"/>
      <c r="S4063" s="106" t="str">
        <f>IFERROR(IF(J4063="Y", "Research And Development Programs Cluster:", VLOOKUP(D4063,'Cluster Info'!$A$2:$B$113,2,FALSE)), "Non Cluster:")</f>
        <v>Non Cluster:</v>
      </c>
      <c r="T4063" s="106">
        <f t="shared" si="315"/>
        <v>0</v>
      </c>
      <c r="U4063" s="106">
        <f t="shared" si="317"/>
        <v>0</v>
      </c>
      <c r="V4063" s="106">
        <f t="shared" si="318"/>
        <v>0</v>
      </c>
      <c r="W4063" s="119">
        <f t="shared" si="316"/>
        <v>0</v>
      </c>
      <c r="X4063" s="106">
        <f t="shared" si="319"/>
        <v>0</v>
      </c>
    </row>
    <row r="4064" spans="1:24" ht="14">
      <c r="A4064" s="198"/>
      <c r="D4064" s="1"/>
      <c r="E4064" s="1"/>
      <c r="F4064" s="187"/>
      <c r="G4064" s="187"/>
      <c r="H4064" s="80" t="str">
        <f>IF(ISERROR(IF(ISERROR(VLOOKUP((LEFT(D4064,2)),'Fed. Agency Identifier Table'!A$2:C$63,3,FALSE)),(VLOOKUP((LEFT(D4064,1)),'Fed. Agency Identifier Table'!A$2:C$63,3,FALSE)),(VLOOKUP((LEFT(D4064,2)),'Fed. Agency Identifier Table'!A$2:C$63,3,FALSE)))),"",(IF(ISERROR(VLOOKUP((LEFT(D4064,2)),'Fed. Agency Identifier Table'!A$2:C$63,3,FALSE)),(VLOOKUP((LEFT(D4064,1)),'Fed. Agency Identifier Table'!A$2:C$63,3,FALSE)),(VLOOKUP((LEFT(D4064,2)),'Fed. Agency Identifier Table'!A$2:C$63,3,FALSE)))))</f>
        <v/>
      </c>
      <c r="I4064" s="150" t="str">
        <f>IF(ISNUMBER(SEARCH("*.unk*",D4064)),"Other Federal Awards",IF(ISERROR(VLOOKUP(D4064,'CFDA Program Titles Table'!A$2:C$2607,3,FALSE)),"",VLOOKUP(D4064,'CFDA Program Titles Table'!A$2:C$2607,3,FALSE)))</f>
        <v/>
      </c>
      <c r="J4064" s="70"/>
      <c r="K4064" s="70"/>
      <c r="S4064" s="106" t="str">
        <f>IFERROR(IF(J4064="Y", "Research And Development Programs Cluster:", VLOOKUP(D4064,'Cluster Info'!$A$2:$B$113,2,FALSE)), "Non Cluster:")</f>
        <v>Non Cluster:</v>
      </c>
      <c r="T4064" s="106">
        <f t="shared" si="315"/>
        <v>0</v>
      </c>
      <c r="U4064" s="106">
        <f t="shared" si="317"/>
        <v>0</v>
      </c>
      <c r="V4064" s="106">
        <f t="shared" si="318"/>
        <v>0</v>
      </c>
      <c r="W4064" s="119">
        <f t="shared" si="316"/>
        <v>0</v>
      </c>
      <c r="X4064" s="106">
        <f t="shared" si="319"/>
        <v>0</v>
      </c>
    </row>
    <row r="4065" spans="1:24" ht="14">
      <c r="A4065" s="198"/>
      <c r="D4065" s="1"/>
      <c r="E4065" s="1"/>
      <c r="F4065" s="187"/>
      <c r="G4065" s="187"/>
      <c r="H4065" s="80" t="str">
        <f>IF(ISERROR(IF(ISERROR(VLOOKUP((LEFT(D4065,2)),'Fed. Agency Identifier Table'!A$2:C$63,3,FALSE)),(VLOOKUP((LEFT(D4065,1)),'Fed. Agency Identifier Table'!A$2:C$63,3,FALSE)),(VLOOKUP((LEFT(D4065,2)),'Fed. Agency Identifier Table'!A$2:C$63,3,FALSE)))),"",(IF(ISERROR(VLOOKUP((LEFT(D4065,2)),'Fed. Agency Identifier Table'!A$2:C$63,3,FALSE)),(VLOOKUP((LEFT(D4065,1)),'Fed. Agency Identifier Table'!A$2:C$63,3,FALSE)),(VLOOKUP((LEFT(D4065,2)),'Fed. Agency Identifier Table'!A$2:C$63,3,FALSE)))))</f>
        <v/>
      </c>
      <c r="I4065" s="150" t="str">
        <f>IF(ISNUMBER(SEARCH("*.unk*",D4065)),"Other Federal Awards",IF(ISERROR(VLOOKUP(D4065,'CFDA Program Titles Table'!A$2:C$2607,3,FALSE)),"",VLOOKUP(D4065,'CFDA Program Titles Table'!A$2:C$2607,3,FALSE)))</f>
        <v/>
      </c>
      <c r="J4065" s="70"/>
      <c r="K4065" s="70"/>
      <c r="S4065" s="106" t="str">
        <f>IFERROR(IF(J4065="Y", "Research And Development Programs Cluster:", VLOOKUP(D4065,'Cluster Info'!$A$2:$B$113,2,FALSE)), "Non Cluster:")</f>
        <v>Non Cluster:</v>
      </c>
      <c r="T4065" s="106">
        <f t="shared" si="315"/>
        <v>0</v>
      </c>
      <c r="U4065" s="106">
        <f t="shared" si="317"/>
        <v>0</v>
      </c>
      <c r="V4065" s="106">
        <f t="shared" si="318"/>
        <v>0</v>
      </c>
      <c r="W4065" s="119">
        <f t="shared" si="316"/>
        <v>0</v>
      </c>
      <c r="X4065" s="106">
        <f t="shared" si="319"/>
        <v>0</v>
      </c>
    </row>
    <row r="4066" spans="1:24" ht="14">
      <c r="A4066" s="198"/>
      <c r="D4066" s="1"/>
      <c r="E4066" s="1"/>
      <c r="F4066" s="187"/>
      <c r="G4066" s="187"/>
      <c r="H4066" s="80" t="str">
        <f>IF(ISERROR(IF(ISERROR(VLOOKUP((LEFT(D4066,2)),'Fed. Agency Identifier Table'!A$2:C$63,3,FALSE)),(VLOOKUP((LEFT(D4066,1)),'Fed. Agency Identifier Table'!A$2:C$63,3,FALSE)),(VLOOKUP((LEFT(D4066,2)),'Fed. Agency Identifier Table'!A$2:C$63,3,FALSE)))),"",(IF(ISERROR(VLOOKUP((LEFT(D4066,2)),'Fed. Agency Identifier Table'!A$2:C$63,3,FALSE)),(VLOOKUP((LEFT(D4066,1)),'Fed. Agency Identifier Table'!A$2:C$63,3,FALSE)),(VLOOKUP((LEFT(D4066,2)),'Fed. Agency Identifier Table'!A$2:C$63,3,FALSE)))))</f>
        <v/>
      </c>
      <c r="I4066" s="150" t="str">
        <f>IF(ISNUMBER(SEARCH("*.unk*",D4066)),"Other Federal Awards",IF(ISERROR(VLOOKUP(D4066,'CFDA Program Titles Table'!A$2:C$2607,3,FALSE)),"",VLOOKUP(D4066,'CFDA Program Titles Table'!A$2:C$2607,3,FALSE)))</f>
        <v/>
      </c>
      <c r="J4066" s="70"/>
      <c r="K4066" s="70"/>
      <c r="S4066" s="106" t="str">
        <f>IFERROR(IF(J4066="Y", "Research And Development Programs Cluster:", VLOOKUP(D4066,'Cluster Info'!$A$2:$B$113,2,FALSE)), "Non Cluster:")</f>
        <v>Non Cluster:</v>
      </c>
      <c r="T4066" s="106">
        <f t="shared" si="315"/>
        <v>0</v>
      </c>
      <c r="U4066" s="106">
        <f t="shared" si="317"/>
        <v>0</v>
      </c>
      <c r="V4066" s="106">
        <f t="shared" si="318"/>
        <v>0</v>
      </c>
      <c r="W4066" s="119">
        <f t="shared" si="316"/>
        <v>0</v>
      </c>
      <c r="X4066" s="106">
        <f t="shared" si="319"/>
        <v>0</v>
      </c>
    </row>
    <row r="4067" spans="1:24" ht="14">
      <c r="A4067" s="198"/>
      <c r="D4067" s="1"/>
      <c r="E4067" s="1"/>
      <c r="F4067" s="187"/>
      <c r="G4067" s="187"/>
      <c r="H4067" s="80" t="str">
        <f>IF(ISERROR(IF(ISERROR(VLOOKUP((LEFT(D4067,2)),'Fed. Agency Identifier Table'!A$2:C$63,3,FALSE)),(VLOOKUP((LEFT(D4067,1)),'Fed. Agency Identifier Table'!A$2:C$63,3,FALSE)),(VLOOKUP((LEFT(D4067,2)),'Fed. Agency Identifier Table'!A$2:C$63,3,FALSE)))),"",(IF(ISERROR(VLOOKUP((LEFT(D4067,2)),'Fed. Agency Identifier Table'!A$2:C$63,3,FALSE)),(VLOOKUP((LEFT(D4067,1)),'Fed. Agency Identifier Table'!A$2:C$63,3,FALSE)),(VLOOKUP((LEFT(D4067,2)),'Fed. Agency Identifier Table'!A$2:C$63,3,FALSE)))))</f>
        <v/>
      </c>
      <c r="I4067" s="150" t="str">
        <f>IF(ISNUMBER(SEARCH("*.unk*",D4067)),"Other Federal Awards",IF(ISERROR(VLOOKUP(D4067,'CFDA Program Titles Table'!A$2:C$2607,3,FALSE)),"",VLOOKUP(D4067,'CFDA Program Titles Table'!A$2:C$2607,3,FALSE)))</f>
        <v/>
      </c>
      <c r="J4067" s="70"/>
      <c r="K4067" s="70"/>
      <c r="S4067" s="106" t="str">
        <f>IFERROR(IF(J4067="Y", "Research And Development Programs Cluster:", VLOOKUP(D4067,'Cluster Info'!$A$2:$B$113,2,FALSE)), "Non Cluster:")</f>
        <v>Non Cluster:</v>
      </c>
      <c r="T4067" s="106">
        <f t="shared" si="315"/>
        <v>0</v>
      </c>
      <c r="U4067" s="106">
        <f t="shared" si="317"/>
        <v>0</v>
      </c>
      <c r="V4067" s="106">
        <f t="shared" si="318"/>
        <v>0</v>
      </c>
      <c r="W4067" s="119">
        <f t="shared" si="316"/>
        <v>0</v>
      </c>
      <c r="X4067" s="106">
        <f t="shared" si="319"/>
        <v>0</v>
      </c>
    </row>
    <row r="4068" spans="1:24" ht="14">
      <c r="A4068" s="198"/>
      <c r="D4068" s="1"/>
      <c r="E4068" s="1"/>
      <c r="F4068" s="187"/>
      <c r="G4068" s="187"/>
      <c r="H4068" s="80" t="str">
        <f>IF(ISERROR(IF(ISERROR(VLOOKUP((LEFT(D4068,2)),'Fed. Agency Identifier Table'!A$2:C$63,3,FALSE)),(VLOOKUP((LEFT(D4068,1)),'Fed. Agency Identifier Table'!A$2:C$63,3,FALSE)),(VLOOKUP((LEFT(D4068,2)),'Fed. Agency Identifier Table'!A$2:C$63,3,FALSE)))),"",(IF(ISERROR(VLOOKUP((LEFT(D4068,2)),'Fed. Agency Identifier Table'!A$2:C$63,3,FALSE)),(VLOOKUP((LEFT(D4068,1)),'Fed. Agency Identifier Table'!A$2:C$63,3,FALSE)),(VLOOKUP((LEFT(D4068,2)),'Fed. Agency Identifier Table'!A$2:C$63,3,FALSE)))))</f>
        <v/>
      </c>
      <c r="I4068" s="150" t="str">
        <f>IF(ISNUMBER(SEARCH("*.unk*",D4068)),"Other Federal Awards",IF(ISERROR(VLOOKUP(D4068,'CFDA Program Titles Table'!A$2:C$2607,3,FALSE)),"",VLOOKUP(D4068,'CFDA Program Titles Table'!A$2:C$2607,3,FALSE)))</f>
        <v/>
      </c>
      <c r="J4068" s="70"/>
      <c r="K4068" s="70"/>
      <c r="S4068" s="106" t="str">
        <f>IFERROR(IF(J4068="Y", "Research And Development Programs Cluster:", VLOOKUP(D4068,'Cluster Info'!$A$2:$B$113,2,FALSE)), "Non Cluster:")</f>
        <v>Non Cluster:</v>
      </c>
      <c r="T4068" s="106">
        <f t="shared" si="315"/>
        <v>0</v>
      </c>
      <c r="U4068" s="106">
        <f t="shared" si="317"/>
        <v>0</v>
      </c>
      <c r="V4068" s="106">
        <f t="shared" si="318"/>
        <v>0</v>
      </c>
      <c r="W4068" s="119">
        <f t="shared" si="316"/>
        <v>0</v>
      </c>
      <c r="X4068" s="106">
        <f t="shared" si="319"/>
        <v>0</v>
      </c>
    </row>
    <row r="4069" spans="1:24" ht="14">
      <c r="A4069" s="198"/>
      <c r="D4069" s="1"/>
      <c r="E4069" s="1"/>
      <c r="F4069" s="187"/>
      <c r="G4069" s="187"/>
      <c r="H4069" s="80" t="str">
        <f>IF(ISERROR(IF(ISERROR(VLOOKUP((LEFT(D4069,2)),'Fed. Agency Identifier Table'!A$2:C$63,3,FALSE)),(VLOOKUP((LEFT(D4069,1)),'Fed. Agency Identifier Table'!A$2:C$63,3,FALSE)),(VLOOKUP((LEFT(D4069,2)),'Fed. Agency Identifier Table'!A$2:C$63,3,FALSE)))),"",(IF(ISERROR(VLOOKUP((LEFT(D4069,2)),'Fed. Agency Identifier Table'!A$2:C$63,3,FALSE)),(VLOOKUP((LEFT(D4069,1)),'Fed. Agency Identifier Table'!A$2:C$63,3,FALSE)),(VLOOKUP((LEFT(D4069,2)),'Fed. Agency Identifier Table'!A$2:C$63,3,FALSE)))))</f>
        <v/>
      </c>
      <c r="I4069" s="150" t="str">
        <f>IF(ISNUMBER(SEARCH("*.unk*",D4069)),"Other Federal Awards",IF(ISERROR(VLOOKUP(D4069,'CFDA Program Titles Table'!A$2:C$2607,3,FALSE)),"",VLOOKUP(D4069,'CFDA Program Titles Table'!A$2:C$2607,3,FALSE)))</f>
        <v/>
      </c>
      <c r="J4069" s="70"/>
      <c r="K4069" s="70"/>
      <c r="S4069" s="106" t="str">
        <f>IFERROR(IF(J4069="Y", "Research And Development Programs Cluster:", VLOOKUP(D4069,'Cluster Info'!$A$2:$B$113,2,FALSE)), "Non Cluster:")</f>
        <v>Non Cluster:</v>
      </c>
      <c r="T4069" s="106">
        <f t="shared" si="315"/>
        <v>0</v>
      </c>
      <c r="U4069" s="106">
        <f t="shared" si="317"/>
        <v>0</v>
      </c>
      <c r="V4069" s="106">
        <f t="shared" si="318"/>
        <v>0</v>
      </c>
      <c r="W4069" s="119">
        <f t="shared" si="316"/>
        <v>0</v>
      </c>
      <c r="X4069" s="106">
        <f t="shared" si="319"/>
        <v>0</v>
      </c>
    </row>
    <row r="4070" spans="1:24" ht="14">
      <c r="A4070" s="198"/>
      <c r="D4070" s="1"/>
      <c r="E4070" s="1"/>
      <c r="F4070" s="187"/>
      <c r="G4070" s="187"/>
      <c r="H4070" s="80" t="str">
        <f>IF(ISERROR(IF(ISERROR(VLOOKUP((LEFT(D4070,2)),'Fed. Agency Identifier Table'!A$2:C$63,3,FALSE)),(VLOOKUP((LEFT(D4070,1)),'Fed. Agency Identifier Table'!A$2:C$63,3,FALSE)),(VLOOKUP((LEFT(D4070,2)),'Fed. Agency Identifier Table'!A$2:C$63,3,FALSE)))),"",(IF(ISERROR(VLOOKUP((LEFT(D4070,2)),'Fed. Agency Identifier Table'!A$2:C$63,3,FALSE)),(VLOOKUP((LEFT(D4070,1)),'Fed. Agency Identifier Table'!A$2:C$63,3,FALSE)),(VLOOKUP((LEFT(D4070,2)),'Fed. Agency Identifier Table'!A$2:C$63,3,FALSE)))))</f>
        <v/>
      </c>
      <c r="I4070" s="150" t="str">
        <f>IF(ISNUMBER(SEARCH("*.unk*",D4070)),"Other Federal Awards",IF(ISERROR(VLOOKUP(D4070,'CFDA Program Titles Table'!A$2:C$2607,3,FALSE)),"",VLOOKUP(D4070,'CFDA Program Titles Table'!A$2:C$2607,3,FALSE)))</f>
        <v/>
      </c>
      <c r="J4070" s="70"/>
      <c r="K4070" s="70"/>
      <c r="S4070" s="106" t="str">
        <f>IFERROR(IF(J4070="Y", "Research And Development Programs Cluster:", VLOOKUP(D4070,'Cluster Info'!$A$2:$B$113,2,FALSE)), "Non Cluster:")</f>
        <v>Non Cluster:</v>
      </c>
      <c r="T4070" s="106">
        <f t="shared" si="315"/>
        <v>0</v>
      </c>
      <c r="U4070" s="106">
        <f t="shared" si="317"/>
        <v>0</v>
      </c>
      <c r="V4070" s="106">
        <f t="shared" si="318"/>
        <v>0</v>
      </c>
      <c r="W4070" s="119">
        <f t="shared" si="316"/>
        <v>0</v>
      </c>
      <c r="X4070" s="106">
        <f t="shared" si="319"/>
        <v>0</v>
      </c>
    </row>
    <row r="4071" spans="1:24" ht="14">
      <c r="A4071" s="198"/>
      <c r="D4071" s="1"/>
      <c r="E4071" s="1"/>
      <c r="F4071" s="187"/>
      <c r="G4071" s="187"/>
      <c r="H4071" s="80" t="str">
        <f>IF(ISERROR(IF(ISERROR(VLOOKUP((LEFT(D4071,2)),'Fed. Agency Identifier Table'!A$2:C$63,3,FALSE)),(VLOOKUP((LEFT(D4071,1)),'Fed. Agency Identifier Table'!A$2:C$63,3,FALSE)),(VLOOKUP((LEFT(D4071,2)),'Fed. Agency Identifier Table'!A$2:C$63,3,FALSE)))),"",(IF(ISERROR(VLOOKUP((LEFT(D4071,2)),'Fed. Agency Identifier Table'!A$2:C$63,3,FALSE)),(VLOOKUP((LEFT(D4071,1)),'Fed. Agency Identifier Table'!A$2:C$63,3,FALSE)),(VLOOKUP((LEFT(D4071,2)),'Fed. Agency Identifier Table'!A$2:C$63,3,FALSE)))))</f>
        <v/>
      </c>
      <c r="I4071" s="150" t="str">
        <f>IF(ISNUMBER(SEARCH("*.unk*",D4071)),"Other Federal Awards",IF(ISERROR(VLOOKUP(D4071,'CFDA Program Titles Table'!A$2:C$2607,3,FALSE)),"",VLOOKUP(D4071,'CFDA Program Titles Table'!A$2:C$2607,3,FALSE)))</f>
        <v/>
      </c>
      <c r="J4071" s="70"/>
      <c r="K4071" s="70"/>
      <c r="S4071" s="106" t="str">
        <f>IFERROR(IF(J4071="Y", "Research And Development Programs Cluster:", VLOOKUP(D4071,'Cluster Info'!$A$2:$B$113,2,FALSE)), "Non Cluster:")</f>
        <v>Non Cluster:</v>
      </c>
      <c r="T4071" s="106">
        <f t="shared" si="315"/>
        <v>0</v>
      </c>
      <c r="U4071" s="106">
        <f t="shared" si="317"/>
        <v>0</v>
      </c>
      <c r="V4071" s="106">
        <f t="shared" si="318"/>
        <v>0</v>
      </c>
      <c r="W4071" s="119">
        <f t="shared" si="316"/>
        <v>0</v>
      </c>
      <c r="X4071" s="106">
        <f t="shared" si="319"/>
        <v>0</v>
      </c>
    </row>
    <row r="4072" spans="1:24" ht="14">
      <c r="A4072" s="198"/>
      <c r="D4072" s="1"/>
      <c r="E4072" s="1"/>
      <c r="F4072" s="187"/>
      <c r="G4072" s="187"/>
      <c r="H4072" s="80" t="str">
        <f>IF(ISERROR(IF(ISERROR(VLOOKUP((LEFT(D4072,2)),'Fed. Agency Identifier Table'!A$2:C$63,3,FALSE)),(VLOOKUP((LEFT(D4072,1)),'Fed. Agency Identifier Table'!A$2:C$63,3,FALSE)),(VLOOKUP((LEFT(D4072,2)),'Fed. Agency Identifier Table'!A$2:C$63,3,FALSE)))),"",(IF(ISERROR(VLOOKUP((LEFT(D4072,2)),'Fed. Agency Identifier Table'!A$2:C$63,3,FALSE)),(VLOOKUP((LEFT(D4072,1)),'Fed. Agency Identifier Table'!A$2:C$63,3,FALSE)),(VLOOKUP((LEFT(D4072,2)),'Fed. Agency Identifier Table'!A$2:C$63,3,FALSE)))))</f>
        <v/>
      </c>
      <c r="I4072" s="150" t="str">
        <f>IF(ISNUMBER(SEARCH("*.unk*",D4072)),"Other Federal Awards",IF(ISERROR(VLOOKUP(D4072,'CFDA Program Titles Table'!A$2:C$2607,3,FALSE)),"",VLOOKUP(D4072,'CFDA Program Titles Table'!A$2:C$2607,3,FALSE)))</f>
        <v/>
      </c>
      <c r="J4072" s="70"/>
      <c r="K4072" s="70"/>
      <c r="S4072" s="106" t="str">
        <f>IFERROR(IF(J4072="Y", "Research And Development Programs Cluster:", VLOOKUP(D4072,'Cluster Info'!$A$2:$B$113,2,FALSE)), "Non Cluster:")</f>
        <v>Non Cluster:</v>
      </c>
      <c r="T4072" s="106">
        <f t="shared" si="315"/>
        <v>0</v>
      </c>
      <c r="U4072" s="106">
        <f t="shared" si="317"/>
        <v>0</v>
      </c>
      <c r="V4072" s="106">
        <f t="shared" si="318"/>
        <v>0</v>
      </c>
      <c r="W4072" s="119">
        <f t="shared" si="316"/>
        <v>0</v>
      </c>
      <c r="X4072" s="106">
        <f t="shared" si="319"/>
        <v>0</v>
      </c>
    </row>
    <row r="4073" spans="1:24" ht="14">
      <c r="A4073" s="198"/>
      <c r="D4073" s="1"/>
      <c r="E4073" s="1"/>
      <c r="F4073" s="187"/>
      <c r="G4073" s="187"/>
      <c r="H4073" s="80" t="str">
        <f>IF(ISERROR(IF(ISERROR(VLOOKUP((LEFT(D4073,2)),'Fed. Agency Identifier Table'!A$2:C$63,3,FALSE)),(VLOOKUP((LEFT(D4073,1)),'Fed. Agency Identifier Table'!A$2:C$63,3,FALSE)),(VLOOKUP((LEFT(D4073,2)),'Fed. Agency Identifier Table'!A$2:C$63,3,FALSE)))),"",(IF(ISERROR(VLOOKUP((LEFT(D4073,2)),'Fed. Agency Identifier Table'!A$2:C$63,3,FALSE)),(VLOOKUP((LEFT(D4073,1)),'Fed. Agency Identifier Table'!A$2:C$63,3,FALSE)),(VLOOKUP((LEFT(D4073,2)),'Fed. Agency Identifier Table'!A$2:C$63,3,FALSE)))))</f>
        <v/>
      </c>
      <c r="I4073" s="150" t="str">
        <f>IF(ISNUMBER(SEARCH("*.unk*",D4073)),"Other Federal Awards",IF(ISERROR(VLOOKUP(D4073,'CFDA Program Titles Table'!A$2:C$2607,3,FALSE)),"",VLOOKUP(D4073,'CFDA Program Titles Table'!A$2:C$2607,3,FALSE)))</f>
        <v/>
      </c>
      <c r="J4073" s="70"/>
      <c r="K4073" s="70"/>
      <c r="S4073" s="106" t="str">
        <f>IFERROR(IF(J4073="Y", "Research And Development Programs Cluster:", VLOOKUP(D4073,'Cluster Info'!$A$2:$B$113,2,FALSE)), "Non Cluster:")</f>
        <v>Non Cluster:</v>
      </c>
      <c r="T4073" s="106">
        <f t="shared" si="315"/>
        <v>0</v>
      </c>
      <c r="U4073" s="106">
        <f t="shared" si="317"/>
        <v>0</v>
      </c>
      <c r="V4073" s="106">
        <f t="shared" si="318"/>
        <v>0</v>
      </c>
      <c r="W4073" s="119">
        <f t="shared" si="316"/>
        <v>0</v>
      </c>
      <c r="X4073" s="106">
        <f t="shared" si="319"/>
        <v>0</v>
      </c>
    </row>
    <row r="4074" spans="1:24" ht="14">
      <c r="A4074" s="198"/>
      <c r="D4074" s="1"/>
      <c r="E4074" s="1"/>
      <c r="F4074" s="187"/>
      <c r="G4074" s="187"/>
      <c r="H4074" s="80" t="str">
        <f>IF(ISERROR(IF(ISERROR(VLOOKUP((LEFT(D4074,2)),'Fed. Agency Identifier Table'!A$2:C$63,3,FALSE)),(VLOOKUP((LEFT(D4074,1)),'Fed. Agency Identifier Table'!A$2:C$63,3,FALSE)),(VLOOKUP((LEFT(D4074,2)),'Fed. Agency Identifier Table'!A$2:C$63,3,FALSE)))),"",(IF(ISERROR(VLOOKUP((LEFT(D4074,2)),'Fed. Agency Identifier Table'!A$2:C$63,3,FALSE)),(VLOOKUP((LEFT(D4074,1)),'Fed. Agency Identifier Table'!A$2:C$63,3,FALSE)),(VLOOKUP((LEFT(D4074,2)),'Fed. Agency Identifier Table'!A$2:C$63,3,FALSE)))))</f>
        <v/>
      </c>
      <c r="I4074" s="150" t="str">
        <f>IF(ISNUMBER(SEARCH("*.unk*",D4074)),"Other Federal Awards",IF(ISERROR(VLOOKUP(D4074,'CFDA Program Titles Table'!A$2:C$2607,3,FALSE)),"",VLOOKUP(D4074,'CFDA Program Titles Table'!A$2:C$2607,3,FALSE)))</f>
        <v/>
      </c>
      <c r="J4074" s="70"/>
      <c r="K4074" s="70"/>
      <c r="S4074" s="106" t="str">
        <f>IFERROR(IF(J4074="Y", "Research And Development Programs Cluster:", VLOOKUP(D4074,'Cluster Info'!$A$2:$B$113,2,FALSE)), "Non Cluster:")</f>
        <v>Non Cluster:</v>
      </c>
      <c r="T4074" s="106">
        <f t="shared" si="315"/>
        <v>0</v>
      </c>
      <c r="U4074" s="106">
        <f t="shared" si="317"/>
        <v>0</v>
      </c>
      <c r="V4074" s="106">
        <f t="shared" si="318"/>
        <v>0</v>
      </c>
      <c r="W4074" s="119">
        <f t="shared" si="316"/>
        <v>0</v>
      </c>
      <c r="X4074" s="106">
        <f t="shared" si="319"/>
        <v>0</v>
      </c>
    </row>
    <row r="4075" spans="1:24" ht="14">
      <c r="A4075" s="198"/>
      <c r="D4075" s="1"/>
      <c r="E4075" s="1"/>
      <c r="F4075" s="187"/>
      <c r="G4075" s="187"/>
      <c r="H4075" s="80" t="str">
        <f>IF(ISERROR(IF(ISERROR(VLOOKUP((LEFT(D4075,2)),'Fed. Agency Identifier Table'!A$2:C$63,3,FALSE)),(VLOOKUP((LEFT(D4075,1)),'Fed. Agency Identifier Table'!A$2:C$63,3,FALSE)),(VLOOKUP((LEFT(D4075,2)),'Fed. Agency Identifier Table'!A$2:C$63,3,FALSE)))),"",(IF(ISERROR(VLOOKUP((LEFT(D4075,2)),'Fed. Agency Identifier Table'!A$2:C$63,3,FALSE)),(VLOOKUP((LEFT(D4075,1)),'Fed. Agency Identifier Table'!A$2:C$63,3,FALSE)),(VLOOKUP((LEFT(D4075,2)),'Fed. Agency Identifier Table'!A$2:C$63,3,FALSE)))))</f>
        <v/>
      </c>
      <c r="I4075" s="150" t="str">
        <f>IF(ISNUMBER(SEARCH("*.unk*",D4075)),"Other Federal Awards",IF(ISERROR(VLOOKUP(D4075,'CFDA Program Titles Table'!A$2:C$2607,3,FALSE)),"",VLOOKUP(D4075,'CFDA Program Titles Table'!A$2:C$2607,3,FALSE)))</f>
        <v/>
      </c>
      <c r="J4075" s="70"/>
      <c r="K4075" s="70"/>
      <c r="S4075" s="106" t="str">
        <f>IFERROR(IF(J4075="Y", "Research And Development Programs Cluster:", VLOOKUP(D4075,'Cluster Info'!$A$2:$B$113,2,FALSE)), "Non Cluster:")</f>
        <v>Non Cluster:</v>
      </c>
      <c r="T4075" s="106">
        <f t="shared" si="315"/>
        <v>0</v>
      </c>
      <c r="U4075" s="106">
        <f t="shared" si="317"/>
        <v>0</v>
      </c>
      <c r="V4075" s="106">
        <f t="shared" si="318"/>
        <v>0</v>
      </c>
      <c r="W4075" s="119">
        <f t="shared" si="316"/>
        <v>0</v>
      </c>
      <c r="X4075" s="106">
        <f t="shared" si="319"/>
        <v>0</v>
      </c>
    </row>
    <row r="4076" spans="1:24" ht="14">
      <c r="A4076" s="198"/>
      <c r="D4076" s="1"/>
      <c r="E4076" s="1"/>
      <c r="F4076" s="187"/>
      <c r="G4076" s="187"/>
      <c r="H4076" s="80" t="str">
        <f>IF(ISERROR(IF(ISERROR(VLOOKUP((LEFT(D4076,2)),'Fed. Agency Identifier Table'!A$2:C$63,3,FALSE)),(VLOOKUP((LEFT(D4076,1)),'Fed. Agency Identifier Table'!A$2:C$63,3,FALSE)),(VLOOKUP((LEFT(D4076,2)),'Fed. Agency Identifier Table'!A$2:C$63,3,FALSE)))),"",(IF(ISERROR(VLOOKUP((LEFT(D4076,2)),'Fed. Agency Identifier Table'!A$2:C$63,3,FALSE)),(VLOOKUP((LEFT(D4076,1)),'Fed. Agency Identifier Table'!A$2:C$63,3,FALSE)),(VLOOKUP((LEFT(D4076,2)),'Fed. Agency Identifier Table'!A$2:C$63,3,FALSE)))))</f>
        <v/>
      </c>
      <c r="I4076" s="150" t="str">
        <f>IF(ISNUMBER(SEARCH("*.unk*",D4076)),"Other Federal Awards",IF(ISERROR(VLOOKUP(D4076,'CFDA Program Titles Table'!A$2:C$2607,3,FALSE)),"",VLOOKUP(D4076,'CFDA Program Titles Table'!A$2:C$2607,3,FALSE)))</f>
        <v/>
      </c>
      <c r="J4076" s="70"/>
      <c r="K4076" s="70"/>
      <c r="S4076" s="106" t="str">
        <f>IFERROR(IF(J4076="Y", "Research And Development Programs Cluster:", VLOOKUP(D4076,'Cluster Info'!$A$2:$B$113,2,FALSE)), "Non Cluster:")</f>
        <v>Non Cluster:</v>
      </c>
      <c r="T4076" s="106">
        <f t="shared" si="315"/>
        <v>0</v>
      </c>
      <c r="U4076" s="106">
        <f t="shared" si="317"/>
        <v>0</v>
      </c>
      <c r="V4076" s="106">
        <f t="shared" si="318"/>
        <v>0</v>
      </c>
      <c r="W4076" s="119">
        <f t="shared" si="316"/>
        <v>0</v>
      </c>
      <c r="X4076" s="106">
        <f t="shared" si="319"/>
        <v>0</v>
      </c>
    </row>
    <row r="4077" spans="1:24" ht="14">
      <c r="A4077" s="198"/>
      <c r="D4077" s="1"/>
      <c r="E4077" s="1"/>
      <c r="F4077" s="187"/>
      <c r="G4077" s="187"/>
      <c r="H4077" s="80" t="str">
        <f>IF(ISERROR(IF(ISERROR(VLOOKUP((LEFT(D4077,2)),'Fed. Agency Identifier Table'!A$2:C$63,3,FALSE)),(VLOOKUP((LEFT(D4077,1)),'Fed. Agency Identifier Table'!A$2:C$63,3,FALSE)),(VLOOKUP((LEFT(D4077,2)),'Fed. Agency Identifier Table'!A$2:C$63,3,FALSE)))),"",(IF(ISERROR(VLOOKUP((LEFT(D4077,2)),'Fed. Agency Identifier Table'!A$2:C$63,3,FALSE)),(VLOOKUP((LEFT(D4077,1)),'Fed. Agency Identifier Table'!A$2:C$63,3,FALSE)),(VLOOKUP((LEFT(D4077,2)),'Fed. Agency Identifier Table'!A$2:C$63,3,FALSE)))))</f>
        <v/>
      </c>
      <c r="I4077" s="150" t="str">
        <f>IF(ISNUMBER(SEARCH("*.unk*",D4077)),"Other Federal Awards",IF(ISERROR(VLOOKUP(D4077,'CFDA Program Titles Table'!A$2:C$2607,3,FALSE)),"",VLOOKUP(D4077,'CFDA Program Titles Table'!A$2:C$2607,3,FALSE)))</f>
        <v/>
      </c>
      <c r="J4077" s="70"/>
      <c r="K4077" s="70"/>
      <c r="S4077" s="106" t="str">
        <f>IFERROR(IF(J4077="Y", "Research And Development Programs Cluster:", VLOOKUP(D4077,'Cluster Info'!$A$2:$B$113,2,FALSE)), "Non Cluster:")</f>
        <v>Non Cluster:</v>
      </c>
      <c r="T4077" s="106">
        <f t="shared" si="315"/>
        <v>0</v>
      </c>
      <c r="U4077" s="106">
        <f t="shared" si="317"/>
        <v>0</v>
      </c>
      <c r="V4077" s="106">
        <f t="shared" si="318"/>
        <v>0</v>
      </c>
      <c r="W4077" s="119">
        <f t="shared" si="316"/>
        <v>0</v>
      </c>
      <c r="X4077" s="106">
        <f t="shared" si="319"/>
        <v>0</v>
      </c>
    </row>
    <row r="4078" spans="1:24" ht="14">
      <c r="A4078" s="198"/>
      <c r="D4078" s="1"/>
      <c r="E4078" s="1"/>
      <c r="F4078" s="187"/>
      <c r="G4078" s="187"/>
      <c r="H4078" s="80" t="str">
        <f>IF(ISERROR(IF(ISERROR(VLOOKUP((LEFT(D4078,2)),'Fed. Agency Identifier Table'!A$2:C$63,3,FALSE)),(VLOOKUP((LEFT(D4078,1)),'Fed. Agency Identifier Table'!A$2:C$63,3,FALSE)),(VLOOKUP((LEFT(D4078,2)),'Fed. Agency Identifier Table'!A$2:C$63,3,FALSE)))),"",(IF(ISERROR(VLOOKUP((LEFT(D4078,2)),'Fed. Agency Identifier Table'!A$2:C$63,3,FALSE)),(VLOOKUP((LEFT(D4078,1)),'Fed. Agency Identifier Table'!A$2:C$63,3,FALSE)),(VLOOKUP((LEFT(D4078,2)),'Fed. Agency Identifier Table'!A$2:C$63,3,FALSE)))))</f>
        <v/>
      </c>
      <c r="I4078" s="150" t="str">
        <f>IF(ISNUMBER(SEARCH("*.unk*",D4078)),"Other Federal Awards",IF(ISERROR(VLOOKUP(D4078,'CFDA Program Titles Table'!A$2:C$2607,3,FALSE)),"",VLOOKUP(D4078,'CFDA Program Titles Table'!A$2:C$2607,3,FALSE)))</f>
        <v/>
      </c>
      <c r="J4078" s="70"/>
      <c r="K4078" s="70"/>
      <c r="S4078" s="106" t="str">
        <f>IFERROR(IF(J4078="Y", "Research And Development Programs Cluster:", VLOOKUP(D4078,'Cluster Info'!$A$2:$B$113,2,FALSE)), "Non Cluster:")</f>
        <v>Non Cluster:</v>
      </c>
      <c r="T4078" s="106">
        <f t="shared" si="315"/>
        <v>0</v>
      </c>
      <c r="U4078" s="106">
        <f t="shared" si="317"/>
        <v>0</v>
      </c>
      <c r="V4078" s="106">
        <f t="shared" si="318"/>
        <v>0</v>
      </c>
      <c r="W4078" s="119">
        <f t="shared" si="316"/>
        <v>0</v>
      </c>
      <c r="X4078" s="106">
        <f t="shared" si="319"/>
        <v>0</v>
      </c>
    </row>
    <row r="4079" spans="1:24" ht="14">
      <c r="A4079" s="198"/>
      <c r="D4079" s="1"/>
      <c r="E4079" s="1"/>
      <c r="F4079" s="187"/>
      <c r="G4079" s="187"/>
      <c r="H4079" s="80" t="str">
        <f>IF(ISERROR(IF(ISERROR(VLOOKUP((LEFT(D4079,2)),'Fed. Agency Identifier Table'!A$2:C$63,3,FALSE)),(VLOOKUP((LEFT(D4079,1)),'Fed. Agency Identifier Table'!A$2:C$63,3,FALSE)),(VLOOKUP((LEFT(D4079,2)),'Fed. Agency Identifier Table'!A$2:C$63,3,FALSE)))),"",(IF(ISERROR(VLOOKUP((LEFT(D4079,2)),'Fed. Agency Identifier Table'!A$2:C$63,3,FALSE)),(VLOOKUP((LEFT(D4079,1)),'Fed. Agency Identifier Table'!A$2:C$63,3,FALSE)),(VLOOKUP((LEFT(D4079,2)),'Fed. Agency Identifier Table'!A$2:C$63,3,FALSE)))))</f>
        <v/>
      </c>
      <c r="I4079" s="150" t="str">
        <f>IF(ISNUMBER(SEARCH("*.unk*",D4079)),"Other Federal Awards",IF(ISERROR(VLOOKUP(D4079,'CFDA Program Titles Table'!A$2:C$2607,3,FALSE)),"",VLOOKUP(D4079,'CFDA Program Titles Table'!A$2:C$2607,3,FALSE)))</f>
        <v/>
      </c>
      <c r="J4079" s="70"/>
      <c r="K4079" s="70"/>
      <c r="S4079" s="106" t="str">
        <f>IFERROR(IF(J4079="Y", "Research And Development Programs Cluster:", VLOOKUP(D4079,'Cluster Info'!$A$2:$B$113,2,FALSE)), "Non Cluster:")</f>
        <v>Non Cluster:</v>
      </c>
      <c r="T4079" s="106">
        <f t="shared" si="315"/>
        <v>0</v>
      </c>
      <c r="U4079" s="106">
        <f t="shared" si="317"/>
        <v>0</v>
      </c>
      <c r="V4079" s="106">
        <f t="shared" si="318"/>
        <v>0</v>
      </c>
      <c r="W4079" s="119">
        <f t="shared" si="316"/>
        <v>0</v>
      </c>
      <c r="X4079" s="106">
        <f t="shared" si="319"/>
        <v>0</v>
      </c>
    </row>
    <row r="4080" spans="1:24" ht="14">
      <c r="A4080" s="198"/>
      <c r="D4080" s="1"/>
      <c r="E4080" s="1"/>
      <c r="F4080" s="187"/>
      <c r="G4080" s="187"/>
      <c r="H4080" s="80" t="str">
        <f>IF(ISERROR(IF(ISERROR(VLOOKUP((LEFT(D4080,2)),'Fed. Agency Identifier Table'!A$2:C$63,3,FALSE)),(VLOOKUP((LEFT(D4080,1)),'Fed. Agency Identifier Table'!A$2:C$63,3,FALSE)),(VLOOKUP((LEFT(D4080,2)),'Fed. Agency Identifier Table'!A$2:C$63,3,FALSE)))),"",(IF(ISERROR(VLOOKUP((LEFT(D4080,2)),'Fed. Agency Identifier Table'!A$2:C$63,3,FALSE)),(VLOOKUP((LEFT(D4080,1)),'Fed. Agency Identifier Table'!A$2:C$63,3,FALSE)),(VLOOKUP((LEFT(D4080,2)),'Fed. Agency Identifier Table'!A$2:C$63,3,FALSE)))))</f>
        <v/>
      </c>
      <c r="I4080" s="150" t="str">
        <f>IF(ISNUMBER(SEARCH("*.unk*",D4080)),"Other Federal Awards",IF(ISERROR(VLOOKUP(D4080,'CFDA Program Titles Table'!A$2:C$2607,3,FALSE)),"",VLOOKUP(D4080,'CFDA Program Titles Table'!A$2:C$2607,3,FALSE)))</f>
        <v/>
      </c>
      <c r="J4080" s="70"/>
      <c r="K4080" s="70"/>
      <c r="S4080" s="106" t="str">
        <f>IFERROR(IF(J4080="Y", "Research And Development Programs Cluster:", VLOOKUP(D4080,'Cluster Info'!$A$2:$B$113,2,FALSE)), "Non Cluster:")</f>
        <v>Non Cluster:</v>
      </c>
      <c r="T4080" s="106">
        <f t="shared" si="315"/>
        <v>0</v>
      </c>
      <c r="U4080" s="106">
        <f t="shared" si="317"/>
        <v>0</v>
      </c>
      <c r="V4080" s="106">
        <f t="shared" si="318"/>
        <v>0</v>
      </c>
      <c r="W4080" s="119">
        <f t="shared" si="316"/>
        <v>0</v>
      </c>
      <c r="X4080" s="106">
        <f t="shared" si="319"/>
        <v>0</v>
      </c>
    </row>
    <row r="4081" spans="1:24" ht="14">
      <c r="A4081" s="198"/>
      <c r="D4081" s="1"/>
      <c r="E4081" s="1"/>
      <c r="F4081" s="187"/>
      <c r="G4081" s="187"/>
      <c r="H4081" s="80" t="str">
        <f>IF(ISERROR(IF(ISERROR(VLOOKUP((LEFT(D4081,2)),'Fed. Agency Identifier Table'!A$2:C$63,3,FALSE)),(VLOOKUP((LEFT(D4081,1)),'Fed. Agency Identifier Table'!A$2:C$63,3,FALSE)),(VLOOKUP((LEFT(D4081,2)),'Fed. Agency Identifier Table'!A$2:C$63,3,FALSE)))),"",(IF(ISERROR(VLOOKUP((LEFT(D4081,2)),'Fed. Agency Identifier Table'!A$2:C$63,3,FALSE)),(VLOOKUP((LEFT(D4081,1)),'Fed. Agency Identifier Table'!A$2:C$63,3,FALSE)),(VLOOKUP((LEFT(D4081,2)),'Fed. Agency Identifier Table'!A$2:C$63,3,FALSE)))))</f>
        <v/>
      </c>
      <c r="I4081" s="150" t="str">
        <f>IF(ISNUMBER(SEARCH("*.unk*",D4081)),"Other Federal Awards",IF(ISERROR(VLOOKUP(D4081,'CFDA Program Titles Table'!A$2:C$2607,3,FALSE)),"",VLOOKUP(D4081,'CFDA Program Titles Table'!A$2:C$2607,3,FALSE)))</f>
        <v/>
      </c>
      <c r="J4081" s="70"/>
      <c r="K4081" s="70"/>
      <c r="S4081" s="106" t="str">
        <f>IFERROR(IF(J4081="Y", "Research And Development Programs Cluster:", VLOOKUP(D4081,'Cluster Info'!$A$2:$B$113,2,FALSE)), "Non Cluster:")</f>
        <v>Non Cluster:</v>
      </c>
      <c r="T4081" s="106">
        <f t="shared" si="315"/>
        <v>0</v>
      </c>
      <c r="U4081" s="106">
        <f t="shared" si="317"/>
        <v>0</v>
      </c>
      <c r="V4081" s="106">
        <f t="shared" si="318"/>
        <v>0</v>
      </c>
      <c r="W4081" s="119">
        <f t="shared" si="316"/>
        <v>0</v>
      </c>
      <c r="X4081" s="106">
        <f t="shared" si="319"/>
        <v>0</v>
      </c>
    </row>
    <row r="4082" spans="1:24" ht="14">
      <c r="A4082" s="198"/>
      <c r="D4082" s="1"/>
      <c r="E4082" s="1"/>
      <c r="F4082" s="187"/>
      <c r="G4082" s="187"/>
      <c r="H4082" s="80" t="str">
        <f>IF(ISERROR(IF(ISERROR(VLOOKUP((LEFT(D4082,2)),'Fed. Agency Identifier Table'!A$2:C$63,3,FALSE)),(VLOOKUP((LEFT(D4082,1)),'Fed. Agency Identifier Table'!A$2:C$63,3,FALSE)),(VLOOKUP((LEFT(D4082,2)),'Fed. Agency Identifier Table'!A$2:C$63,3,FALSE)))),"",(IF(ISERROR(VLOOKUP((LEFT(D4082,2)),'Fed. Agency Identifier Table'!A$2:C$63,3,FALSE)),(VLOOKUP((LEFT(D4082,1)),'Fed. Agency Identifier Table'!A$2:C$63,3,FALSE)),(VLOOKUP((LEFT(D4082,2)),'Fed. Agency Identifier Table'!A$2:C$63,3,FALSE)))))</f>
        <v/>
      </c>
      <c r="I4082" s="150" t="str">
        <f>IF(ISNUMBER(SEARCH("*.unk*",D4082)),"Other Federal Awards",IF(ISERROR(VLOOKUP(D4082,'CFDA Program Titles Table'!A$2:C$2607,3,FALSE)),"",VLOOKUP(D4082,'CFDA Program Titles Table'!A$2:C$2607,3,FALSE)))</f>
        <v/>
      </c>
      <c r="J4082" s="70"/>
      <c r="K4082" s="70"/>
      <c r="S4082" s="106" t="str">
        <f>IFERROR(IF(J4082="Y", "Research And Development Programs Cluster:", VLOOKUP(D4082,'Cluster Info'!$A$2:$B$113,2,FALSE)), "Non Cluster:")</f>
        <v>Non Cluster:</v>
      </c>
      <c r="T4082" s="106">
        <f t="shared" si="315"/>
        <v>0</v>
      </c>
      <c r="U4082" s="106">
        <f t="shared" si="317"/>
        <v>0</v>
      </c>
      <c r="V4082" s="106">
        <f t="shared" si="318"/>
        <v>0</v>
      </c>
      <c r="W4082" s="119">
        <f t="shared" si="316"/>
        <v>0</v>
      </c>
      <c r="X4082" s="106">
        <f t="shared" si="319"/>
        <v>0</v>
      </c>
    </row>
    <row r="4083" spans="1:24" ht="14">
      <c r="A4083" s="198"/>
      <c r="D4083" s="1"/>
      <c r="E4083" s="1"/>
      <c r="F4083" s="187"/>
      <c r="G4083" s="187"/>
      <c r="H4083" s="80" t="str">
        <f>IF(ISERROR(IF(ISERROR(VLOOKUP((LEFT(D4083,2)),'Fed. Agency Identifier Table'!A$2:C$63,3,FALSE)),(VLOOKUP((LEFT(D4083,1)),'Fed. Agency Identifier Table'!A$2:C$63,3,FALSE)),(VLOOKUP((LEFT(D4083,2)),'Fed. Agency Identifier Table'!A$2:C$63,3,FALSE)))),"",(IF(ISERROR(VLOOKUP((LEFT(D4083,2)),'Fed. Agency Identifier Table'!A$2:C$63,3,FALSE)),(VLOOKUP((LEFT(D4083,1)),'Fed. Agency Identifier Table'!A$2:C$63,3,FALSE)),(VLOOKUP((LEFT(D4083,2)),'Fed. Agency Identifier Table'!A$2:C$63,3,FALSE)))))</f>
        <v/>
      </c>
      <c r="I4083" s="150" t="str">
        <f>IF(ISNUMBER(SEARCH("*.unk*",D4083)),"Other Federal Awards",IF(ISERROR(VLOOKUP(D4083,'CFDA Program Titles Table'!A$2:C$2607,3,FALSE)),"",VLOOKUP(D4083,'CFDA Program Titles Table'!A$2:C$2607,3,FALSE)))</f>
        <v/>
      </c>
      <c r="J4083" s="70"/>
      <c r="K4083" s="70"/>
      <c r="S4083" s="106" t="str">
        <f>IFERROR(IF(J4083="Y", "Research And Development Programs Cluster:", VLOOKUP(D4083,'Cluster Info'!$A$2:$B$113,2,FALSE)), "Non Cluster:")</f>
        <v>Non Cluster:</v>
      </c>
      <c r="T4083" s="106">
        <f t="shared" si="315"/>
        <v>0</v>
      </c>
      <c r="U4083" s="106">
        <f t="shared" si="317"/>
        <v>0</v>
      </c>
      <c r="V4083" s="106">
        <f t="shared" si="318"/>
        <v>0</v>
      </c>
      <c r="W4083" s="119">
        <f t="shared" si="316"/>
        <v>0</v>
      </c>
      <c r="X4083" s="106">
        <f t="shared" si="319"/>
        <v>0</v>
      </c>
    </row>
    <row r="4084" spans="1:24" ht="14">
      <c r="A4084" s="198"/>
      <c r="D4084" s="1"/>
      <c r="E4084" s="1"/>
      <c r="F4084" s="187"/>
      <c r="G4084" s="187"/>
      <c r="H4084" s="80" t="str">
        <f>IF(ISERROR(IF(ISERROR(VLOOKUP((LEFT(D4084,2)),'Fed. Agency Identifier Table'!A$2:C$63,3,FALSE)),(VLOOKUP((LEFT(D4084,1)),'Fed. Agency Identifier Table'!A$2:C$63,3,FALSE)),(VLOOKUP((LEFT(D4084,2)),'Fed. Agency Identifier Table'!A$2:C$63,3,FALSE)))),"",(IF(ISERROR(VLOOKUP((LEFT(D4084,2)),'Fed. Agency Identifier Table'!A$2:C$63,3,FALSE)),(VLOOKUP((LEFT(D4084,1)),'Fed. Agency Identifier Table'!A$2:C$63,3,FALSE)),(VLOOKUP((LEFT(D4084,2)),'Fed. Agency Identifier Table'!A$2:C$63,3,FALSE)))))</f>
        <v/>
      </c>
      <c r="I4084" s="150" t="str">
        <f>IF(ISNUMBER(SEARCH("*.unk*",D4084)),"Other Federal Awards",IF(ISERROR(VLOOKUP(D4084,'CFDA Program Titles Table'!A$2:C$2607,3,FALSE)),"",VLOOKUP(D4084,'CFDA Program Titles Table'!A$2:C$2607,3,FALSE)))</f>
        <v/>
      </c>
      <c r="J4084" s="70"/>
      <c r="K4084" s="70"/>
      <c r="S4084" s="106" t="str">
        <f>IFERROR(IF(J4084="Y", "Research And Development Programs Cluster:", VLOOKUP(D4084,'Cluster Info'!$A$2:$B$113,2,FALSE)), "Non Cluster:")</f>
        <v>Non Cluster:</v>
      </c>
      <c r="T4084" s="106">
        <f t="shared" si="315"/>
        <v>0</v>
      </c>
      <c r="U4084" s="106">
        <f t="shared" si="317"/>
        <v>0</v>
      </c>
      <c r="V4084" s="106">
        <f t="shared" si="318"/>
        <v>0</v>
      </c>
      <c r="W4084" s="119">
        <f t="shared" si="316"/>
        <v>0</v>
      </c>
      <c r="X4084" s="106">
        <f t="shared" si="319"/>
        <v>0</v>
      </c>
    </row>
    <row r="4085" spans="1:24" ht="14">
      <c r="A4085" s="198"/>
      <c r="D4085" s="1"/>
      <c r="E4085" s="1"/>
      <c r="F4085" s="187"/>
      <c r="G4085" s="187"/>
      <c r="H4085" s="80" t="str">
        <f>IF(ISERROR(IF(ISERROR(VLOOKUP((LEFT(D4085,2)),'Fed. Agency Identifier Table'!A$2:C$63,3,FALSE)),(VLOOKUP((LEFT(D4085,1)),'Fed. Agency Identifier Table'!A$2:C$63,3,FALSE)),(VLOOKUP((LEFT(D4085,2)),'Fed. Agency Identifier Table'!A$2:C$63,3,FALSE)))),"",(IF(ISERROR(VLOOKUP((LEFT(D4085,2)),'Fed. Agency Identifier Table'!A$2:C$63,3,FALSE)),(VLOOKUP((LEFT(D4085,1)),'Fed. Agency Identifier Table'!A$2:C$63,3,FALSE)),(VLOOKUP((LEFT(D4085,2)),'Fed. Agency Identifier Table'!A$2:C$63,3,FALSE)))))</f>
        <v/>
      </c>
      <c r="I4085" s="150" t="str">
        <f>IF(ISNUMBER(SEARCH("*.unk*",D4085)),"Other Federal Awards",IF(ISERROR(VLOOKUP(D4085,'CFDA Program Titles Table'!A$2:C$2607,3,FALSE)),"",VLOOKUP(D4085,'CFDA Program Titles Table'!A$2:C$2607,3,FALSE)))</f>
        <v/>
      </c>
      <c r="J4085" s="70"/>
      <c r="K4085" s="70"/>
      <c r="S4085" s="106" t="str">
        <f>IFERROR(IF(J4085="Y", "Research And Development Programs Cluster:", VLOOKUP(D4085,'Cluster Info'!$A$2:$B$113,2,FALSE)), "Non Cluster:")</f>
        <v>Non Cluster:</v>
      </c>
      <c r="T4085" s="106">
        <f t="shared" si="315"/>
        <v>0</v>
      </c>
      <c r="U4085" s="106">
        <f t="shared" si="317"/>
        <v>0</v>
      </c>
      <c r="V4085" s="106">
        <f t="shared" si="318"/>
        <v>0</v>
      </c>
      <c r="W4085" s="119">
        <f t="shared" si="316"/>
        <v>0</v>
      </c>
      <c r="X4085" s="106">
        <f t="shared" si="319"/>
        <v>0</v>
      </c>
    </row>
    <row r="4086" spans="1:24" ht="14">
      <c r="A4086" s="198"/>
      <c r="D4086" s="1"/>
      <c r="E4086" s="1"/>
      <c r="F4086" s="187"/>
      <c r="G4086" s="187"/>
      <c r="H4086" s="80" t="str">
        <f>IF(ISERROR(IF(ISERROR(VLOOKUP((LEFT(D4086,2)),'Fed. Agency Identifier Table'!A$2:C$63,3,FALSE)),(VLOOKUP((LEFT(D4086,1)),'Fed. Agency Identifier Table'!A$2:C$63,3,FALSE)),(VLOOKUP((LEFT(D4086,2)),'Fed. Agency Identifier Table'!A$2:C$63,3,FALSE)))),"",(IF(ISERROR(VLOOKUP((LEFT(D4086,2)),'Fed. Agency Identifier Table'!A$2:C$63,3,FALSE)),(VLOOKUP((LEFT(D4086,1)),'Fed. Agency Identifier Table'!A$2:C$63,3,FALSE)),(VLOOKUP((LEFT(D4086,2)),'Fed. Agency Identifier Table'!A$2:C$63,3,FALSE)))))</f>
        <v/>
      </c>
      <c r="I4086" s="150" t="str">
        <f>IF(ISNUMBER(SEARCH("*.unk*",D4086)),"Other Federal Awards",IF(ISERROR(VLOOKUP(D4086,'CFDA Program Titles Table'!A$2:C$2607,3,FALSE)),"",VLOOKUP(D4086,'CFDA Program Titles Table'!A$2:C$2607,3,FALSE)))</f>
        <v/>
      </c>
      <c r="J4086" s="70"/>
      <c r="K4086" s="70"/>
      <c r="S4086" s="106" t="str">
        <f>IFERROR(IF(J4086="Y", "Research And Development Programs Cluster:", VLOOKUP(D4086,'Cluster Info'!$A$2:$B$113,2,FALSE)), "Non Cluster:")</f>
        <v>Non Cluster:</v>
      </c>
      <c r="T4086" s="106">
        <f t="shared" si="315"/>
        <v>0</v>
      </c>
      <c r="U4086" s="106">
        <f t="shared" si="317"/>
        <v>0</v>
      </c>
      <c r="V4086" s="106">
        <f t="shared" si="318"/>
        <v>0</v>
      </c>
      <c r="W4086" s="119">
        <f t="shared" si="316"/>
        <v>0</v>
      </c>
      <c r="X4086" s="106">
        <f t="shared" si="319"/>
        <v>0</v>
      </c>
    </row>
    <row r="4087" spans="1:24" ht="14">
      <c r="A4087" s="198"/>
      <c r="D4087" s="1"/>
      <c r="E4087" s="1"/>
      <c r="F4087" s="187"/>
      <c r="G4087" s="187"/>
      <c r="H4087" s="80" t="str">
        <f>IF(ISERROR(IF(ISERROR(VLOOKUP((LEFT(D4087,2)),'Fed. Agency Identifier Table'!A$2:C$63,3,FALSE)),(VLOOKUP((LEFT(D4087,1)),'Fed. Agency Identifier Table'!A$2:C$63,3,FALSE)),(VLOOKUP((LEFT(D4087,2)),'Fed. Agency Identifier Table'!A$2:C$63,3,FALSE)))),"",(IF(ISERROR(VLOOKUP((LEFT(D4087,2)),'Fed. Agency Identifier Table'!A$2:C$63,3,FALSE)),(VLOOKUP((LEFT(D4087,1)),'Fed. Agency Identifier Table'!A$2:C$63,3,FALSE)),(VLOOKUP((LEFT(D4087,2)),'Fed. Agency Identifier Table'!A$2:C$63,3,FALSE)))))</f>
        <v/>
      </c>
      <c r="I4087" s="150" t="str">
        <f>IF(ISNUMBER(SEARCH("*.unk*",D4087)),"Other Federal Awards",IF(ISERROR(VLOOKUP(D4087,'CFDA Program Titles Table'!A$2:C$2607,3,FALSE)),"",VLOOKUP(D4087,'CFDA Program Titles Table'!A$2:C$2607,3,FALSE)))</f>
        <v/>
      </c>
      <c r="J4087" s="70"/>
      <c r="K4087" s="70"/>
      <c r="S4087" s="106" t="str">
        <f>IFERROR(IF(J4087="Y", "Research And Development Programs Cluster:", VLOOKUP(D4087,'Cluster Info'!$A$2:$B$113,2,FALSE)), "Non Cluster:")</f>
        <v>Non Cluster:</v>
      </c>
      <c r="T4087" s="106">
        <f t="shared" si="315"/>
        <v>0</v>
      </c>
      <c r="U4087" s="106">
        <f t="shared" si="317"/>
        <v>0</v>
      </c>
      <c r="V4087" s="106">
        <f t="shared" si="318"/>
        <v>0</v>
      </c>
      <c r="W4087" s="119">
        <f t="shared" si="316"/>
        <v>0</v>
      </c>
      <c r="X4087" s="106">
        <f t="shared" si="319"/>
        <v>0</v>
      </c>
    </row>
    <row r="4088" spans="1:24" ht="14">
      <c r="A4088" s="198"/>
      <c r="D4088" s="1"/>
      <c r="E4088" s="1"/>
      <c r="F4088" s="187"/>
      <c r="G4088" s="187"/>
      <c r="H4088" s="80" t="str">
        <f>IF(ISERROR(IF(ISERROR(VLOOKUP((LEFT(D4088,2)),'Fed. Agency Identifier Table'!A$2:C$63,3,FALSE)),(VLOOKUP((LEFT(D4088,1)),'Fed. Agency Identifier Table'!A$2:C$63,3,FALSE)),(VLOOKUP((LEFT(D4088,2)),'Fed. Agency Identifier Table'!A$2:C$63,3,FALSE)))),"",(IF(ISERROR(VLOOKUP((LEFT(D4088,2)),'Fed. Agency Identifier Table'!A$2:C$63,3,FALSE)),(VLOOKUP((LEFT(D4088,1)),'Fed. Agency Identifier Table'!A$2:C$63,3,FALSE)),(VLOOKUP((LEFT(D4088,2)),'Fed. Agency Identifier Table'!A$2:C$63,3,FALSE)))))</f>
        <v/>
      </c>
      <c r="I4088" s="150" t="str">
        <f>IF(ISNUMBER(SEARCH("*.unk*",D4088)),"Other Federal Awards",IF(ISERROR(VLOOKUP(D4088,'CFDA Program Titles Table'!A$2:C$2607,3,FALSE)),"",VLOOKUP(D4088,'CFDA Program Titles Table'!A$2:C$2607,3,FALSE)))</f>
        <v/>
      </c>
      <c r="J4088" s="70"/>
      <c r="K4088" s="70"/>
      <c r="S4088" s="106" t="str">
        <f>IFERROR(IF(J4088="Y", "Research And Development Programs Cluster:", VLOOKUP(D4088,'Cluster Info'!$A$2:$B$113,2,FALSE)), "Non Cluster:")</f>
        <v>Non Cluster:</v>
      </c>
      <c r="T4088" s="106">
        <f t="shared" si="315"/>
        <v>0</v>
      </c>
      <c r="U4088" s="106">
        <f t="shared" si="317"/>
        <v>0</v>
      </c>
      <c r="V4088" s="106">
        <f t="shared" si="318"/>
        <v>0</v>
      </c>
      <c r="W4088" s="119">
        <f t="shared" si="316"/>
        <v>0</v>
      </c>
      <c r="X4088" s="106">
        <f t="shared" si="319"/>
        <v>0</v>
      </c>
    </row>
    <row r="4089" spans="1:24" ht="14">
      <c r="A4089" s="198"/>
      <c r="D4089" s="1"/>
      <c r="E4089" s="1"/>
      <c r="F4089" s="187"/>
      <c r="G4089" s="187"/>
      <c r="H4089" s="80" t="str">
        <f>IF(ISERROR(IF(ISERROR(VLOOKUP((LEFT(D4089,2)),'Fed. Agency Identifier Table'!A$2:C$63,3,FALSE)),(VLOOKUP((LEFT(D4089,1)),'Fed. Agency Identifier Table'!A$2:C$63,3,FALSE)),(VLOOKUP((LEFT(D4089,2)),'Fed. Agency Identifier Table'!A$2:C$63,3,FALSE)))),"",(IF(ISERROR(VLOOKUP((LEFT(D4089,2)),'Fed. Agency Identifier Table'!A$2:C$63,3,FALSE)),(VLOOKUP((LEFT(D4089,1)),'Fed. Agency Identifier Table'!A$2:C$63,3,FALSE)),(VLOOKUP((LEFT(D4089,2)),'Fed. Agency Identifier Table'!A$2:C$63,3,FALSE)))))</f>
        <v/>
      </c>
      <c r="I4089" s="150" t="str">
        <f>IF(ISNUMBER(SEARCH("*.unk*",D4089)),"Other Federal Awards",IF(ISERROR(VLOOKUP(D4089,'CFDA Program Titles Table'!A$2:C$2607,3,FALSE)),"",VLOOKUP(D4089,'CFDA Program Titles Table'!A$2:C$2607,3,FALSE)))</f>
        <v/>
      </c>
      <c r="J4089" s="70"/>
      <c r="K4089" s="70"/>
      <c r="S4089" s="106" t="str">
        <f>IFERROR(IF(J4089="Y", "Research And Development Programs Cluster:", VLOOKUP(D4089,'Cluster Info'!$A$2:$B$113,2,FALSE)), "Non Cluster:")</f>
        <v>Non Cluster:</v>
      </c>
      <c r="T4089" s="106">
        <f t="shared" si="315"/>
        <v>0</v>
      </c>
      <c r="U4089" s="106">
        <f t="shared" si="317"/>
        <v>0</v>
      </c>
      <c r="V4089" s="106">
        <f t="shared" si="318"/>
        <v>0</v>
      </c>
      <c r="W4089" s="119">
        <f t="shared" si="316"/>
        <v>0</v>
      </c>
      <c r="X4089" s="106">
        <f t="shared" si="319"/>
        <v>0</v>
      </c>
    </row>
    <row r="4090" spans="1:24" ht="14">
      <c r="A4090" s="198"/>
      <c r="D4090" s="1"/>
      <c r="E4090" s="1"/>
      <c r="F4090" s="187"/>
      <c r="G4090" s="187"/>
      <c r="H4090" s="80" t="str">
        <f>IF(ISERROR(IF(ISERROR(VLOOKUP((LEFT(D4090,2)),'Fed. Agency Identifier Table'!A$2:C$63,3,FALSE)),(VLOOKUP((LEFT(D4090,1)),'Fed. Agency Identifier Table'!A$2:C$63,3,FALSE)),(VLOOKUP((LEFT(D4090,2)),'Fed. Agency Identifier Table'!A$2:C$63,3,FALSE)))),"",(IF(ISERROR(VLOOKUP((LEFT(D4090,2)),'Fed. Agency Identifier Table'!A$2:C$63,3,FALSE)),(VLOOKUP((LEFT(D4090,1)),'Fed. Agency Identifier Table'!A$2:C$63,3,FALSE)),(VLOOKUP((LEFT(D4090,2)),'Fed. Agency Identifier Table'!A$2:C$63,3,FALSE)))))</f>
        <v/>
      </c>
      <c r="I4090" s="150" t="str">
        <f>IF(ISNUMBER(SEARCH("*.unk*",D4090)),"Other Federal Awards",IF(ISERROR(VLOOKUP(D4090,'CFDA Program Titles Table'!A$2:C$2607,3,FALSE)),"",VLOOKUP(D4090,'CFDA Program Titles Table'!A$2:C$2607,3,FALSE)))</f>
        <v/>
      </c>
      <c r="J4090" s="70"/>
      <c r="K4090" s="70"/>
      <c r="S4090" s="106" t="str">
        <f>IFERROR(IF(J4090="Y", "Research And Development Programs Cluster:", VLOOKUP(D4090,'Cluster Info'!$A$2:$B$113,2,FALSE)), "Non Cluster:")</f>
        <v>Non Cluster:</v>
      </c>
      <c r="T4090" s="106">
        <f t="shared" si="315"/>
        <v>0</v>
      </c>
      <c r="U4090" s="106">
        <f t="shared" si="317"/>
        <v>0</v>
      </c>
      <c r="V4090" s="106">
        <f t="shared" si="318"/>
        <v>0</v>
      </c>
      <c r="W4090" s="119">
        <f t="shared" si="316"/>
        <v>0</v>
      </c>
      <c r="X4090" s="106">
        <f t="shared" si="319"/>
        <v>0</v>
      </c>
    </row>
    <row r="4091" spans="1:24" ht="14">
      <c r="A4091" s="198"/>
      <c r="D4091" s="1"/>
      <c r="E4091" s="1"/>
      <c r="F4091" s="187"/>
      <c r="G4091" s="187"/>
      <c r="H4091" s="80" t="str">
        <f>IF(ISERROR(IF(ISERROR(VLOOKUP((LEFT(D4091,2)),'Fed. Agency Identifier Table'!A$2:C$63,3,FALSE)),(VLOOKUP((LEFT(D4091,1)),'Fed. Agency Identifier Table'!A$2:C$63,3,FALSE)),(VLOOKUP((LEFT(D4091,2)),'Fed. Agency Identifier Table'!A$2:C$63,3,FALSE)))),"",(IF(ISERROR(VLOOKUP((LEFT(D4091,2)),'Fed. Agency Identifier Table'!A$2:C$63,3,FALSE)),(VLOOKUP((LEFT(D4091,1)),'Fed. Agency Identifier Table'!A$2:C$63,3,FALSE)),(VLOOKUP((LEFT(D4091,2)),'Fed. Agency Identifier Table'!A$2:C$63,3,FALSE)))))</f>
        <v/>
      </c>
      <c r="I4091" s="150" t="str">
        <f>IF(ISNUMBER(SEARCH("*.unk*",D4091)),"Other Federal Awards",IF(ISERROR(VLOOKUP(D4091,'CFDA Program Titles Table'!A$2:C$2607,3,FALSE)),"",VLOOKUP(D4091,'CFDA Program Titles Table'!A$2:C$2607,3,FALSE)))</f>
        <v/>
      </c>
      <c r="J4091" s="70"/>
      <c r="K4091" s="70"/>
      <c r="S4091" s="106" t="str">
        <f>IFERROR(IF(J4091="Y", "Research And Development Programs Cluster:", VLOOKUP(D4091,'Cluster Info'!$A$2:$B$113,2,FALSE)), "Non Cluster:")</f>
        <v>Non Cluster:</v>
      </c>
      <c r="T4091" s="106">
        <f t="shared" si="315"/>
        <v>0</v>
      </c>
      <c r="U4091" s="106">
        <f t="shared" si="317"/>
        <v>0</v>
      </c>
      <c r="V4091" s="106">
        <f t="shared" si="318"/>
        <v>0</v>
      </c>
      <c r="W4091" s="119">
        <f t="shared" si="316"/>
        <v>0</v>
      </c>
      <c r="X4091" s="106">
        <f t="shared" si="319"/>
        <v>0</v>
      </c>
    </row>
    <row r="4092" spans="1:24" ht="14">
      <c r="A4092" s="198"/>
      <c r="D4092" s="1"/>
      <c r="E4092" s="1"/>
      <c r="F4092" s="187"/>
      <c r="G4092" s="187"/>
      <c r="H4092" s="80" t="str">
        <f>IF(ISERROR(IF(ISERROR(VLOOKUP((LEFT(D4092,2)),'Fed. Agency Identifier Table'!A$2:C$63,3,FALSE)),(VLOOKUP((LEFT(D4092,1)),'Fed. Agency Identifier Table'!A$2:C$63,3,FALSE)),(VLOOKUP((LEFT(D4092,2)),'Fed. Agency Identifier Table'!A$2:C$63,3,FALSE)))),"",(IF(ISERROR(VLOOKUP((LEFT(D4092,2)),'Fed. Agency Identifier Table'!A$2:C$63,3,FALSE)),(VLOOKUP((LEFT(D4092,1)),'Fed. Agency Identifier Table'!A$2:C$63,3,FALSE)),(VLOOKUP((LEFT(D4092,2)),'Fed. Agency Identifier Table'!A$2:C$63,3,FALSE)))))</f>
        <v/>
      </c>
      <c r="I4092" s="150" t="str">
        <f>IF(ISNUMBER(SEARCH("*.unk*",D4092)),"Other Federal Awards",IF(ISERROR(VLOOKUP(D4092,'CFDA Program Titles Table'!A$2:C$2607,3,FALSE)),"",VLOOKUP(D4092,'CFDA Program Titles Table'!A$2:C$2607,3,FALSE)))</f>
        <v/>
      </c>
      <c r="J4092" s="70"/>
      <c r="K4092" s="70"/>
      <c r="S4092" s="106" t="str">
        <f>IFERROR(IF(J4092="Y", "Research And Development Programs Cluster:", VLOOKUP(D4092,'Cluster Info'!$A$2:$B$113,2,FALSE)), "Non Cluster:")</f>
        <v>Non Cluster:</v>
      </c>
      <c r="T4092" s="106">
        <f t="shared" si="315"/>
        <v>0</v>
      </c>
      <c r="U4092" s="106">
        <f t="shared" si="317"/>
        <v>0</v>
      </c>
      <c r="V4092" s="106">
        <f t="shared" si="318"/>
        <v>0</v>
      </c>
      <c r="W4092" s="119">
        <f t="shared" si="316"/>
        <v>0</v>
      </c>
      <c r="X4092" s="106">
        <f t="shared" si="319"/>
        <v>0</v>
      </c>
    </row>
    <row r="4093" spans="1:24" ht="14">
      <c r="A4093" s="198"/>
      <c r="D4093" s="1"/>
      <c r="E4093" s="1"/>
      <c r="F4093" s="187"/>
      <c r="G4093" s="187"/>
      <c r="H4093" s="80" t="str">
        <f>IF(ISERROR(IF(ISERROR(VLOOKUP((LEFT(D4093,2)),'Fed. Agency Identifier Table'!A$2:C$63,3,FALSE)),(VLOOKUP((LEFT(D4093,1)),'Fed. Agency Identifier Table'!A$2:C$63,3,FALSE)),(VLOOKUP((LEFT(D4093,2)),'Fed. Agency Identifier Table'!A$2:C$63,3,FALSE)))),"",(IF(ISERROR(VLOOKUP((LEFT(D4093,2)),'Fed. Agency Identifier Table'!A$2:C$63,3,FALSE)),(VLOOKUP((LEFT(D4093,1)),'Fed. Agency Identifier Table'!A$2:C$63,3,FALSE)),(VLOOKUP((LEFT(D4093,2)),'Fed. Agency Identifier Table'!A$2:C$63,3,FALSE)))))</f>
        <v/>
      </c>
      <c r="I4093" s="150" t="str">
        <f>IF(ISNUMBER(SEARCH("*.unk*",D4093)),"Other Federal Awards",IF(ISERROR(VLOOKUP(D4093,'CFDA Program Titles Table'!A$2:C$2607,3,FALSE)),"",VLOOKUP(D4093,'CFDA Program Titles Table'!A$2:C$2607,3,FALSE)))</f>
        <v/>
      </c>
      <c r="J4093" s="70"/>
      <c r="K4093" s="70"/>
      <c r="S4093" s="106" t="str">
        <f>IFERROR(IF(J4093="Y", "Research And Development Programs Cluster:", VLOOKUP(D4093,'Cluster Info'!$A$2:$B$113,2,FALSE)), "Non Cluster:")</f>
        <v>Non Cluster:</v>
      </c>
      <c r="T4093" s="106">
        <f t="shared" si="315"/>
        <v>0</v>
      </c>
      <c r="U4093" s="106">
        <f t="shared" si="317"/>
        <v>0</v>
      </c>
      <c r="V4093" s="106">
        <f t="shared" si="318"/>
        <v>0</v>
      </c>
      <c r="W4093" s="119">
        <f t="shared" si="316"/>
        <v>0</v>
      </c>
      <c r="X4093" s="106">
        <f t="shared" si="319"/>
        <v>0</v>
      </c>
    </row>
    <row r="4094" spans="1:24" ht="14">
      <c r="A4094" s="198"/>
      <c r="D4094" s="1"/>
      <c r="E4094" s="1"/>
      <c r="F4094" s="187"/>
      <c r="G4094" s="187"/>
      <c r="H4094" s="80" t="str">
        <f>IF(ISERROR(IF(ISERROR(VLOOKUP((LEFT(D4094,2)),'Fed. Agency Identifier Table'!A$2:C$63,3,FALSE)),(VLOOKUP((LEFT(D4094,1)),'Fed. Agency Identifier Table'!A$2:C$63,3,FALSE)),(VLOOKUP((LEFT(D4094,2)),'Fed. Agency Identifier Table'!A$2:C$63,3,FALSE)))),"",(IF(ISERROR(VLOOKUP((LEFT(D4094,2)),'Fed. Agency Identifier Table'!A$2:C$63,3,FALSE)),(VLOOKUP((LEFT(D4094,1)),'Fed. Agency Identifier Table'!A$2:C$63,3,FALSE)),(VLOOKUP((LEFT(D4094,2)),'Fed. Agency Identifier Table'!A$2:C$63,3,FALSE)))))</f>
        <v/>
      </c>
      <c r="I4094" s="150" t="str">
        <f>IF(ISNUMBER(SEARCH("*.unk*",D4094)),"Other Federal Awards",IF(ISERROR(VLOOKUP(D4094,'CFDA Program Titles Table'!A$2:C$2607,3,FALSE)),"",VLOOKUP(D4094,'CFDA Program Titles Table'!A$2:C$2607,3,FALSE)))</f>
        <v/>
      </c>
      <c r="J4094" s="70"/>
      <c r="K4094" s="70"/>
      <c r="S4094" s="106" t="str">
        <f>IFERROR(IF(J4094="Y", "Research And Development Programs Cluster:", VLOOKUP(D4094,'Cluster Info'!$A$2:$B$113,2,FALSE)), "Non Cluster:")</f>
        <v>Non Cluster:</v>
      </c>
      <c r="T4094" s="106">
        <f t="shared" si="315"/>
        <v>0</v>
      </c>
      <c r="U4094" s="106">
        <f t="shared" si="317"/>
        <v>0</v>
      </c>
      <c r="V4094" s="106">
        <f t="shared" si="318"/>
        <v>0</v>
      </c>
      <c r="W4094" s="119">
        <f t="shared" si="316"/>
        <v>0</v>
      </c>
      <c r="X4094" s="106">
        <f t="shared" si="319"/>
        <v>0</v>
      </c>
    </row>
    <row r="4095" spans="1:24" ht="14">
      <c r="A4095" s="198"/>
      <c r="D4095" s="1"/>
      <c r="E4095" s="1"/>
      <c r="F4095" s="187"/>
      <c r="G4095" s="187"/>
      <c r="H4095" s="80" t="str">
        <f>IF(ISERROR(IF(ISERROR(VLOOKUP((LEFT(D4095,2)),'Fed. Agency Identifier Table'!A$2:C$63,3,FALSE)),(VLOOKUP((LEFT(D4095,1)),'Fed. Agency Identifier Table'!A$2:C$63,3,FALSE)),(VLOOKUP((LEFT(D4095,2)),'Fed. Agency Identifier Table'!A$2:C$63,3,FALSE)))),"",(IF(ISERROR(VLOOKUP((LEFT(D4095,2)),'Fed. Agency Identifier Table'!A$2:C$63,3,FALSE)),(VLOOKUP((LEFT(D4095,1)),'Fed. Agency Identifier Table'!A$2:C$63,3,FALSE)),(VLOOKUP((LEFT(D4095,2)),'Fed. Agency Identifier Table'!A$2:C$63,3,FALSE)))))</f>
        <v/>
      </c>
      <c r="I4095" s="150" t="str">
        <f>IF(ISNUMBER(SEARCH("*.unk*",D4095)),"Other Federal Awards",IF(ISERROR(VLOOKUP(D4095,'CFDA Program Titles Table'!A$2:C$2607,3,FALSE)),"",VLOOKUP(D4095,'CFDA Program Titles Table'!A$2:C$2607,3,FALSE)))</f>
        <v/>
      </c>
      <c r="J4095" s="70"/>
      <c r="K4095" s="70"/>
      <c r="S4095" s="106" t="str">
        <f>IFERROR(IF(J4095="Y", "Research And Development Programs Cluster:", VLOOKUP(D4095,'Cluster Info'!$A$2:$B$113,2,FALSE)), "Non Cluster:")</f>
        <v>Non Cluster:</v>
      </c>
      <c r="T4095" s="106">
        <f t="shared" si="315"/>
        <v>0</v>
      </c>
      <c r="U4095" s="106">
        <f t="shared" si="317"/>
        <v>0</v>
      </c>
      <c r="V4095" s="106">
        <f t="shared" si="318"/>
        <v>0</v>
      </c>
      <c r="W4095" s="119">
        <f t="shared" si="316"/>
        <v>0</v>
      </c>
      <c r="X4095" s="106">
        <f t="shared" si="319"/>
        <v>0</v>
      </c>
    </row>
    <row r="4096" spans="1:24" ht="14">
      <c r="A4096" s="198"/>
      <c r="D4096" s="1"/>
      <c r="E4096" s="1"/>
      <c r="F4096" s="187"/>
      <c r="G4096" s="187"/>
      <c r="H4096" s="80" t="str">
        <f>IF(ISERROR(IF(ISERROR(VLOOKUP((LEFT(D4096,2)),'Fed. Agency Identifier Table'!A$2:C$63,3,FALSE)),(VLOOKUP((LEFT(D4096,1)),'Fed. Agency Identifier Table'!A$2:C$63,3,FALSE)),(VLOOKUP((LEFT(D4096,2)),'Fed. Agency Identifier Table'!A$2:C$63,3,FALSE)))),"",(IF(ISERROR(VLOOKUP((LEFT(D4096,2)),'Fed. Agency Identifier Table'!A$2:C$63,3,FALSE)),(VLOOKUP((LEFT(D4096,1)),'Fed. Agency Identifier Table'!A$2:C$63,3,FALSE)),(VLOOKUP((LEFT(D4096,2)),'Fed. Agency Identifier Table'!A$2:C$63,3,FALSE)))))</f>
        <v/>
      </c>
      <c r="I4096" s="150" t="str">
        <f>IF(ISNUMBER(SEARCH("*.unk*",D4096)),"Other Federal Awards",IF(ISERROR(VLOOKUP(D4096,'CFDA Program Titles Table'!A$2:C$2607,3,FALSE)),"",VLOOKUP(D4096,'CFDA Program Titles Table'!A$2:C$2607,3,FALSE)))</f>
        <v/>
      </c>
      <c r="J4096" s="70"/>
      <c r="K4096" s="70"/>
      <c r="S4096" s="106" t="str">
        <f>IFERROR(IF(J4096="Y", "Research And Development Programs Cluster:", VLOOKUP(D4096,'Cluster Info'!$A$2:$B$113,2,FALSE)), "Non Cluster:")</f>
        <v>Non Cluster:</v>
      </c>
      <c r="T4096" s="106">
        <f t="shared" si="315"/>
        <v>0</v>
      </c>
      <c r="U4096" s="106">
        <f t="shared" si="317"/>
        <v>0</v>
      </c>
      <c r="V4096" s="106">
        <f t="shared" si="318"/>
        <v>0</v>
      </c>
      <c r="W4096" s="119">
        <f t="shared" si="316"/>
        <v>0</v>
      </c>
      <c r="X4096" s="106">
        <f t="shared" si="319"/>
        <v>0</v>
      </c>
    </row>
    <row r="4097" spans="1:24" ht="14">
      <c r="A4097" s="198"/>
      <c r="D4097" s="1"/>
      <c r="E4097" s="1"/>
      <c r="F4097" s="187"/>
      <c r="G4097" s="187"/>
      <c r="H4097" s="80" t="str">
        <f>IF(ISERROR(IF(ISERROR(VLOOKUP((LEFT(D4097,2)),'Fed. Agency Identifier Table'!A$2:C$63,3,FALSE)),(VLOOKUP((LEFT(D4097,1)),'Fed. Agency Identifier Table'!A$2:C$63,3,FALSE)),(VLOOKUP((LEFT(D4097,2)),'Fed. Agency Identifier Table'!A$2:C$63,3,FALSE)))),"",(IF(ISERROR(VLOOKUP((LEFT(D4097,2)),'Fed. Agency Identifier Table'!A$2:C$63,3,FALSE)),(VLOOKUP((LEFT(D4097,1)),'Fed. Agency Identifier Table'!A$2:C$63,3,FALSE)),(VLOOKUP((LEFT(D4097,2)),'Fed. Agency Identifier Table'!A$2:C$63,3,FALSE)))))</f>
        <v/>
      </c>
      <c r="I4097" s="150" t="str">
        <f>IF(ISNUMBER(SEARCH("*.unk*",D4097)),"Other Federal Awards",IF(ISERROR(VLOOKUP(D4097,'CFDA Program Titles Table'!A$2:C$2607,3,FALSE)),"",VLOOKUP(D4097,'CFDA Program Titles Table'!A$2:C$2607,3,FALSE)))</f>
        <v/>
      </c>
      <c r="J4097" s="70"/>
      <c r="K4097" s="70"/>
      <c r="S4097" s="106" t="str">
        <f>IFERROR(IF(J4097="Y", "Research And Development Programs Cluster:", VLOOKUP(D4097,'Cluster Info'!$A$2:$B$113,2,FALSE)), "Non Cluster:")</f>
        <v>Non Cluster:</v>
      </c>
      <c r="T4097" s="106">
        <f t="shared" si="315"/>
        <v>0</v>
      </c>
      <c r="U4097" s="106">
        <f t="shared" si="317"/>
        <v>0</v>
      </c>
      <c r="V4097" s="106">
        <f t="shared" si="318"/>
        <v>0</v>
      </c>
      <c r="W4097" s="119">
        <f t="shared" si="316"/>
        <v>0</v>
      </c>
      <c r="X4097" s="106">
        <f t="shared" si="319"/>
        <v>0</v>
      </c>
    </row>
    <row r="4098" spans="1:24" ht="14">
      <c r="A4098" s="198"/>
      <c r="D4098" s="1"/>
      <c r="E4098" s="1"/>
      <c r="F4098" s="187"/>
      <c r="G4098" s="187"/>
      <c r="H4098" s="80" t="str">
        <f>IF(ISERROR(IF(ISERROR(VLOOKUP((LEFT(D4098,2)),'Fed. Agency Identifier Table'!A$2:C$63,3,FALSE)),(VLOOKUP((LEFT(D4098,1)),'Fed. Agency Identifier Table'!A$2:C$63,3,FALSE)),(VLOOKUP((LEFT(D4098,2)),'Fed. Agency Identifier Table'!A$2:C$63,3,FALSE)))),"",(IF(ISERROR(VLOOKUP((LEFT(D4098,2)),'Fed. Agency Identifier Table'!A$2:C$63,3,FALSE)),(VLOOKUP((LEFT(D4098,1)),'Fed. Agency Identifier Table'!A$2:C$63,3,FALSE)),(VLOOKUP((LEFT(D4098,2)),'Fed. Agency Identifier Table'!A$2:C$63,3,FALSE)))))</f>
        <v/>
      </c>
      <c r="I4098" s="150" t="str">
        <f>IF(ISNUMBER(SEARCH("*.unk*",D4098)),"Other Federal Awards",IF(ISERROR(VLOOKUP(D4098,'CFDA Program Titles Table'!A$2:C$2607,3,FALSE)),"",VLOOKUP(D4098,'CFDA Program Titles Table'!A$2:C$2607,3,FALSE)))</f>
        <v/>
      </c>
      <c r="J4098" s="70"/>
      <c r="K4098" s="70"/>
      <c r="S4098" s="106" t="str">
        <f>IFERROR(IF(J4098="Y", "Research And Development Programs Cluster:", VLOOKUP(D4098,'Cluster Info'!$A$2:$B$113,2,FALSE)), "Non Cluster:")</f>
        <v>Non Cluster:</v>
      </c>
      <c r="T4098" s="106">
        <f t="shared" ref="T4098:T4161" si="320">IF(E4098="Y","ARRA - "&amp;N4098, N4098)</f>
        <v>0</v>
      </c>
      <c r="U4098" s="106">
        <f t="shared" si="317"/>
        <v>0</v>
      </c>
      <c r="V4098" s="106">
        <f t="shared" si="318"/>
        <v>0</v>
      </c>
      <c r="W4098" s="119">
        <f t="shared" ref="W4098:W4161" si="321">IF(AND(J4098="Y",I4098="Other Federal Awards"),(LEFT(D4098,2)&amp;".RD"),D4098)</f>
        <v>0</v>
      </c>
      <c r="X4098" s="106">
        <f t="shared" si="319"/>
        <v>0</v>
      </c>
    </row>
    <row r="4099" spans="1:24" ht="14">
      <c r="A4099" s="198"/>
      <c r="D4099" s="1"/>
      <c r="E4099" s="1"/>
      <c r="F4099" s="187"/>
      <c r="G4099" s="187"/>
      <c r="H4099" s="80" t="str">
        <f>IF(ISERROR(IF(ISERROR(VLOOKUP((LEFT(D4099,2)),'Fed. Agency Identifier Table'!A$2:C$63,3,FALSE)),(VLOOKUP((LEFT(D4099,1)),'Fed. Agency Identifier Table'!A$2:C$63,3,FALSE)),(VLOOKUP((LEFT(D4099,2)),'Fed. Agency Identifier Table'!A$2:C$63,3,FALSE)))),"",(IF(ISERROR(VLOOKUP((LEFT(D4099,2)),'Fed. Agency Identifier Table'!A$2:C$63,3,FALSE)),(VLOOKUP((LEFT(D4099,1)),'Fed. Agency Identifier Table'!A$2:C$63,3,FALSE)),(VLOOKUP((LEFT(D4099,2)),'Fed. Agency Identifier Table'!A$2:C$63,3,FALSE)))))</f>
        <v/>
      </c>
      <c r="I4099" s="150" t="str">
        <f>IF(ISNUMBER(SEARCH("*.unk*",D4099)),"Other Federal Awards",IF(ISERROR(VLOOKUP(D4099,'CFDA Program Titles Table'!A$2:C$2607,3,FALSE)),"",VLOOKUP(D4099,'CFDA Program Titles Table'!A$2:C$2607,3,FALSE)))</f>
        <v/>
      </c>
      <c r="J4099" s="70"/>
      <c r="K4099" s="70"/>
      <c r="S4099" s="106" t="str">
        <f>IFERROR(IF(J4099="Y", "Research And Development Programs Cluster:", VLOOKUP(D4099,'Cluster Info'!$A$2:$B$113,2,FALSE)), "Non Cluster:")</f>
        <v>Non Cluster:</v>
      </c>
      <c r="T4099" s="106">
        <f t="shared" si="320"/>
        <v>0</v>
      </c>
      <c r="U4099" s="106">
        <f t="shared" ref="U4099:U4162" si="322">IF(F4099="Y","COVID-19 - "&amp;N4099, N4099)</f>
        <v>0</v>
      </c>
      <c r="V4099" s="106">
        <f t="shared" ref="V4099:V4162" si="323">IF(G4099="Y","ARP - "&amp;N4099, N4099)</f>
        <v>0</v>
      </c>
      <c r="W4099" s="119">
        <f t="shared" si="321"/>
        <v>0</v>
      </c>
      <c r="X4099" s="106">
        <f t="shared" ref="X4099:X4162" si="324">O4099-P4099</f>
        <v>0</v>
      </c>
    </row>
    <row r="4100" spans="1:24" ht="14">
      <c r="A4100" s="198"/>
      <c r="D4100" s="1"/>
      <c r="E4100" s="1"/>
      <c r="F4100" s="187"/>
      <c r="G4100" s="187"/>
      <c r="H4100" s="80" t="str">
        <f>IF(ISERROR(IF(ISERROR(VLOOKUP((LEFT(D4100,2)),'Fed. Agency Identifier Table'!A$2:C$63,3,FALSE)),(VLOOKUP((LEFT(D4100,1)),'Fed. Agency Identifier Table'!A$2:C$63,3,FALSE)),(VLOOKUP((LEFT(D4100,2)),'Fed. Agency Identifier Table'!A$2:C$63,3,FALSE)))),"",(IF(ISERROR(VLOOKUP((LEFT(D4100,2)),'Fed. Agency Identifier Table'!A$2:C$63,3,FALSE)),(VLOOKUP((LEFT(D4100,1)),'Fed. Agency Identifier Table'!A$2:C$63,3,FALSE)),(VLOOKUP((LEFT(D4100,2)),'Fed. Agency Identifier Table'!A$2:C$63,3,FALSE)))))</f>
        <v/>
      </c>
      <c r="I4100" s="150" t="str">
        <f>IF(ISNUMBER(SEARCH("*.unk*",D4100)),"Other Federal Awards",IF(ISERROR(VLOOKUP(D4100,'CFDA Program Titles Table'!A$2:C$2607,3,FALSE)),"",VLOOKUP(D4100,'CFDA Program Titles Table'!A$2:C$2607,3,FALSE)))</f>
        <v/>
      </c>
      <c r="J4100" s="70"/>
      <c r="K4100" s="70"/>
      <c r="S4100" s="106" t="str">
        <f>IFERROR(IF(J4100="Y", "Research And Development Programs Cluster:", VLOOKUP(D4100,'Cluster Info'!$A$2:$B$113,2,FALSE)), "Non Cluster:")</f>
        <v>Non Cluster:</v>
      </c>
      <c r="T4100" s="106">
        <f t="shared" si="320"/>
        <v>0</v>
      </c>
      <c r="U4100" s="106">
        <f t="shared" si="322"/>
        <v>0</v>
      </c>
      <c r="V4100" s="106">
        <f t="shared" si="323"/>
        <v>0</v>
      </c>
      <c r="W4100" s="119">
        <f t="shared" si="321"/>
        <v>0</v>
      </c>
      <c r="X4100" s="106">
        <f t="shared" si="324"/>
        <v>0</v>
      </c>
    </row>
    <row r="4101" spans="1:24" ht="14">
      <c r="A4101" s="198"/>
      <c r="D4101" s="1"/>
      <c r="E4101" s="1"/>
      <c r="F4101" s="187"/>
      <c r="G4101" s="187"/>
      <c r="H4101" s="80" t="str">
        <f>IF(ISERROR(IF(ISERROR(VLOOKUP((LEFT(D4101,2)),'Fed. Agency Identifier Table'!A$2:C$63,3,FALSE)),(VLOOKUP((LEFT(D4101,1)),'Fed. Agency Identifier Table'!A$2:C$63,3,FALSE)),(VLOOKUP((LEFT(D4101,2)),'Fed. Agency Identifier Table'!A$2:C$63,3,FALSE)))),"",(IF(ISERROR(VLOOKUP((LEFT(D4101,2)),'Fed. Agency Identifier Table'!A$2:C$63,3,FALSE)),(VLOOKUP((LEFT(D4101,1)),'Fed. Agency Identifier Table'!A$2:C$63,3,FALSE)),(VLOOKUP((LEFT(D4101,2)),'Fed. Agency Identifier Table'!A$2:C$63,3,FALSE)))))</f>
        <v/>
      </c>
      <c r="I4101" s="150" t="str">
        <f>IF(ISNUMBER(SEARCH("*.unk*",D4101)),"Other Federal Awards",IF(ISERROR(VLOOKUP(D4101,'CFDA Program Titles Table'!A$2:C$2607,3,FALSE)),"",VLOOKUP(D4101,'CFDA Program Titles Table'!A$2:C$2607,3,FALSE)))</f>
        <v/>
      </c>
      <c r="J4101" s="70"/>
      <c r="K4101" s="70"/>
      <c r="S4101" s="106" t="str">
        <f>IFERROR(IF(J4101="Y", "Research And Development Programs Cluster:", VLOOKUP(D4101,'Cluster Info'!$A$2:$B$113,2,FALSE)), "Non Cluster:")</f>
        <v>Non Cluster:</v>
      </c>
      <c r="T4101" s="106">
        <f t="shared" si="320"/>
        <v>0</v>
      </c>
      <c r="U4101" s="106">
        <f t="shared" si="322"/>
        <v>0</v>
      </c>
      <c r="V4101" s="106">
        <f t="shared" si="323"/>
        <v>0</v>
      </c>
      <c r="W4101" s="119">
        <f t="shared" si="321"/>
        <v>0</v>
      </c>
      <c r="X4101" s="106">
        <f t="shared" si="324"/>
        <v>0</v>
      </c>
    </row>
    <row r="4102" spans="1:24" ht="14">
      <c r="A4102" s="198"/>
      <c r="D4102" s="1"/>
      <c r="E4102" s="1"/>
      <c r="F4102" s="187"/>
      <c r="G4102" s="187"/>
      <c r="H4102" s="80" t="str">
        <f>IF(ISERROR(IF(ISERROR(VLOOKUP((LEFT(D4102,2)),'Fed. Agency Identifier Table'!A$2:C$63,3,FALSE)),(VLOOKUP((LEFT(D4102,1)),'Fed. Agency Identifier Table'!A$2:C$63,3,FALSE)),(VLOOKUP((LEFT(D4102,2)),'Fed. Agency Identifier Table'!A$2:C$63,3,FALSE)))),"",(IF(ISERROR(VLOOKUP((LEFT(D4102,2)),'Fed. Agency Identifier Table'!A$2:C$63,3,FALSE)),(VLOOKUP((LEFT(D4102,1)),'Fed. Agency Identifier Table'!A$2:C$63,3,FALSE)),(VLOOKUP((LEFT(D4102,2)),'Fed. Agency Identifier Table'!A$2:C$63,3,FALSE)))))</f>
        <v/>
      </c>
      <c r="I4102" s="150" t="str">
        <f>IF(ISNUMBER(SEARCH("*.unk*",D4102)),"Other Federal Awards",IF(ISERROR(VLOOKUP(D4102,'CFDA Program Titles Table'!A$2:C$2607,3,FALSE)),"",VLOOKUP(D4102,'CFDA Program Titles Table'!A$2:C$2607,3,FALSE)))</f>
        <v/>
      </c>
      <c r="J4102" s="70"/>
      <c r="K4102" s="70"/>
      <c r="S4102" s="106" t="str">
        <f>IFERROR(IF(J4102="Y", "Research And Development Programs Cluster:", VLOOKUP(D4102,'Cluster Info'!$A$2:$B$113,2,FALSE)), "Non Cluster:")</f>
        <v>Non Cluster:</v>
      </c>
      <c r="T4102" s="106">
        <f t="shared" si="320"/>
        <v>0</v>
      </c>
      <c r="U4102" s="106">
        <f t="shared" si="322"/>
        <v>0</v>
      </c>
      <c r="V4102" s="106">
        <f t="shared" si="323"/>
        <v>0</v>
      </c>
      <c r="W4102" s="119">
        <f t="shared" si="321"/>
        <v>0</v>
      </c>
      <c r="X4102" s="106">
        <f t="shared" si="324"/>
        <v>0</v>
      </c>
    </row>
    <row r="4103" spans="1:24" ht="14">
      <c r="A4103" s="198"/>
      <c r="D4103" s="1"/>
      <c r="E4103" s="1"/>
      <c r="F4103" s="187"/>
      <c r="G4103" s="187"/>
      <c r="H4103" s="80" t="str">
        <f>IF(ISERROR(IF(ISERROR(VLOOKUP((LEFT(D4103,2)),'Fed. Agency Identifier Table'!A$2:C$63,3,FALSE)),(VLOOKUP((LEFT(D4103,1)),'Fed. Agency Identifier Table'!A$2:C$63,3,FALSE)),(VLOOKUP((LEFT(D4103,2)),'Fed. Agency Identifier Table'!A$2:C$63,3,FALSE)))),"",(IF(ISERROR(VLOOKUP((LEFT(D4103,2)),'Fed. Agency Identifier Table'!A$2:C$63,3,FALSE)),(VLOOKUP((LEFT(D4103,1)),'Fed. Agency Identifier Table'!A$2:C$63,3,FALSE)),(VLOOKUP((LEFT(D4103,2)),'Fed. Agency Identifier Table'!A$2:C$63,3,FALSE)))))</f>
        <v/>
      </c>
      <c r="I4103" s="150" t="str">
        <f>IF(ISNUMBER(SEARCH("*.unk*",D4103)),"Other Federal Awards",IF(ISERROR(VLOOKUP(D4103,'CFDA Program Titles Table'!A$2:C$2607,3,FALSE)),"",VLOOKUP(D4103,'CFDA Program Titles Table'!A$2:C$2607,3,FALSE)))</f>
        <v/>
      </c>
      <c r="J4103" s="70"/>
      <c r="K4103" s="70"/>
      <c r="S4103" s="106" t="str">
        <f>IFERROR(IF(J4103="Y", "Research And Development Programs Cluster:", VLOOKUP(D4103,'Cluster Info'!$A$2:$B$113,2,FALSE)), "Non Cluster:")</f>
        <v>Non Cluster:</v>
      </c>
      <c r="T4103" s="106">
        <f t="shared" si="320"/>
        <v>0</v>
      </c>
      <c r="U4103" s="106">
        <f t="shared" si="322"/>
        <v>0</v>
      </c>
      <c r="V4103" s="106">
        <f t="shared" si="323"/>
        <v>0</v>
      </c>
      <c r="W4103" s="119">
        <f t="shared" si="321"/>
        <v>0</v>
      </c>
      <c r="X4103" s="106">
        <f t="shared" si="324"/>
        <v>0</v>
      </c>
    </row>
    <row r="4104" spans="1:24" ht="14">
      <c r="A4104" s="198"/>
      <c r="D4104" s="1"/>
      <c r="E4104" s="1"/>
      <c r="F4104" s="187"/>
      <c r="G4104" s="187"/>
      <c r="H4104" s="80" t="str">
        <f>IF(ISERROR(IF(ISERROR(VLOOKUP((LEFT(D4104,2)),'Fed. Agency Identifier Table'!A$2:C$63,3,FALSE)),(VLOOKUP((LEFT(D4104,1)),'Fed. Agency Identifier Table'!A$2:C$63,3,FALSE)),(VLOOKUP((LEFT(D4104,2)),'Fed. Agency Identifier Table'!A$2:C$63,3,FALSE)))),"",(IF(ISERROR(VLOOKUP((LEFT(D4104,2)),'Fed. Agency Identifier Table'!A$2:C$63,3,FALSE)),(VLOOKUP((LEFT(D4104,1)),'Fed. Agency Identifier Table'!A$2:C$63,3,FALSE)),(VLOOKUP((LEFT(D4104,2)),'Fed. Agency Identifier Table'!A$2:C$63,3,FALSE)))))</f>
        <v/>
      </c>
      <c r="I4104" s="150" t="str">
        <f>IF(ISNUMBER(SEARCH("*.unk*",D4104)),"Other Federal Awards",IF(ISERROR(VLOOKUP(D4104,'CFDA Program Titles Table'!A$2:C$2607,3,FALSE)),"",VLOOKUP(D4104,'CFDA Program Titles Table'!A$2:C$2607,3,FALSE)))</f>
        <v/>
      </c>
      <c r="J4104" s="70"/>
      <c r="K4104" s="70"/>
      <c r="S4104" s="106" t="str">
        <f>IFERROR(IF(J4104="Y", "Research And Development Programs Cluster:", VLOOKUP(D4104,'Cluster Info'!$A$2:$B$113,2,FALSE)), "Non Cluster:")</f>
        <v>Non Cluster:</v>
      </c>
      <c r="T4104" s="106">
        <f t="shared" si="320"/>
        <v>0</v>
      </c>
      <c r="U4104" s="106">
        <f t="shared" si="322"/>
        <v>0</v>
      </c>
      <c r="V4104" s="106">
        <f t="shared" si="323"/>
        <v>0</v>
      </c>
      <c r="W4104" s="119">
        <f t="shared" si="321"/>
        <v>0</v>
      </c>
      <c r="X4104" s="106">
        <f t="shared" si="324"/>
        <v>0</v>
      </c>
    </row>
    <row r="4105" spans="1:24" ht="14">
      <c r="A4105" s="198"/>
      <c r="D4105" s="1"/>
      <c r="E4105" s="1"/>
      <c r="F4105" s="187"/>
      <c r="G4105" s="187"/>
      <c r="H4105" s="80" t="str">
        <f>IF(ISERROR(IF(ISERROR(VLOOKUP((LEFT(D4105,2)),'Fed. Agency Identifier Table'!A$2:C$63,3,FALSE)),(VLOOKUP((LEFT(D4105,1)),'Fed. Agency Identifier Table'!A$2:C$63,3,FALSE)),(VLOOKUP((LEFT(D4105,2)),'Fed. Agency Identifier Table'!A$2:C$63,3,FALSE)))),"",(IF(ISERROR(VLOOKUP((LEFT(D4105,2)),'Fed. Agency Identifier Table'!A$2:C$63,3,FALSE)),(VLOOKUP((LEFT(D4105,1)),'Fed. Agency Identifier Table'!A$2:C$63,3,FALSE)),(VLOOKUP((LEFT(D4105,2)),'Fed. Agency Identifier Table'!A$2:C$63,3,FALSE)))))</f>
        <v/>
      </c>
      <c r="I4105" s="150" t="str">
        <f>IF(ISNUMBER(SEARCH("*.unk*",D4105)),"Other Federal Awards",IF(ISERROR(VLOOKUP(D4105,'CFDA Program Titles Table'!A$2:C$2607,3,FALSE)),"",VLOOKUP(D4105,'CFDA Program Titles Table'!A$2:C$2607,3,FALSE)))</f>
        <v/>
      </c>
      <c r="J4105" s="70"/>
      <c r="K4105" s="70"/>
      <c r="S4105" s="106" t="str">
        <f>IFERROR(IF(J4105="Y", "Research And Development Programs Cluster:", VLOOKUP(D4105,'Cluster Info'!$A$2:$B$113,2,FALSE)), "Non Cluster:")</f>
        <v>Non Cluster:</v>
      </c>
      <c r="T4105" s="106">
        <f t="shared" si="320"/>
        <v>0</v>
      </c>
      <c r="U4105" s="106">
        <f t="shared" si="322"/>
        <v>0</v>
      </c>
      <c r="V4105" s="106">
        <f t="shared" si="323"/>
        <v>0</v>
      </c>
      <c r="W4105" s="119">
        <f t="shared" si="321"/>
        <v>0</v>
      </c>
      <c r="X4105" s="106">
        <f t="shared" si="324"/>
        <v>0</v>
      </c>
    </row>
    <row r="4106" spans="1:24" ht="14">
      <c r="A4106" s="198"/>
      <c r="D4106" s="1"/>
      <c r="E4106" s="1"/>
      <c r="F4106" s="187"/>
      <c r="G4106" s="187"/>
      <c r="H4106" s="80" t="str">
        <f>IF(ISERROR(IF(ISERROR(VLOOKUP((LEFT(D4106,2)),'Fed. Agency Identifier Table'!A$2:C$63,3,FALSE)),(VLOOKUP((LEFT(D4106,1)),'Fed. Agency Identifier Table'!A$2:C$63,3,FALSE)),(VLOOKUP((LEFT(D4106,2)),'Fed. Agency Identifier Table'!A$2:C$63,3,FALSE)))),"",(IF(ISERROR(VLOOKUP((LEFT(D4106,2)),'Fed. Agency Identifier Table'!A$2:C$63,3,FALSE)),(VLOOKUP((LEFT(D4106,1)),'Fed. Agency Identifier Table'!A$2:C$63,3,FALSE)),(VLOOKUP((LEFT(D4106,2)),'Fed. Agency Identifier Table'!A$2:C$63,3,FALSE)))))</f>
        <v/>
      </c>
      <c r="I4106" s="150" t="str">
        <f>IF(ISNUMBER(SEARCH("*.unk*",D4106)),"Other Federal Awards",IF(ISERROR(VLOOKUP(D4106,'CFDA Program Titles Table'!A$2:C$2607,3,FALSE)),"",VLOOKUP(D4106,'CFDA Program Titles Table'!A$2:C$2607,3,FALSE)))</f>
        <v/>
      </c>
      <c r="J4106" s="70"/>
      <c r="K4106" s="70"/>
      <c r="S4106" s="106" t="str">
        <f>IFERROR(IF(J4106="Y", "Research And Development Programs Cluster:", VLOOKUP(D4106,'Cluster Info'!$A$2:$B$113,2,FALSE)), "Non Cluster:")</f>
        <v>Non Cluster:</v>
      </c>
      <c r="T4106" s="106">
        <f t="shared" si="320"/>
        <v>0</v>
      </c>
      <c r="U4106" s="106">
        <f t="shared" si="322"/>
        <v>0</v>
      </c>
      <c r="V4106" s="106">
        <f t="shared" si="323"/>
        <v>0</v>
      </c>
      <c r="W4106" s="119">
        <f t="shared" si="321"/>
        <v>0</v>
      </c>
      <c r="X4106" s="106">
        <f t="shared" si="324"/>
        <v>0</v>
      </c>
    </row>
    <row r="4107" spans="1:24" ht="14">
      <c r="A4107" s="198"/>
      <c r="D4107" s="1"/>
      <c r="E4107" s="1"/>
      <c r="F4107" s="187"/>
      <c r="G4107" s="187"/>
      <c r="H4107" s="80" t="str">
        <f>IF(ISERROR(IF(ISERROR(VLOOKUP((LEFT(D4107,2)),'Fed. Agency Identifier Table'!A$2:C$63,3,FALSE)),(VLOOKUP((LEFT(D4107,1)),'Fed. Agency Identifier Table'!A$2:C$63,3,FALSE)),(VLOOKUP((LEFT(D4107,2)),'Fed. Agency Identifier Table'!A$2:C$63,3,FALSE)))),"",(IF(ISERROR(VLOOKUP((LEFT(D4107,2)),'Fed. Agency Identifier Table'!A$2:C$63,3,FALSE)),(VLOOKUP((LEFT(D4107,1)),'Fed. Agency Identifier Table'!A$2:C$63,3,FALSE)),(VLOOKUP((LEFT(D4107,2)),'Fed. Agency Identifier Table'!A$2:C$63,3,FALSE)))))</f>
        <v/>
      </c>
      <c r="I4107" s="150" t="str">
        <f>IF(ISNUMBER(SEARCH("*.unk*",D4107)),"Other Federal Awards",IF(ISERROR(VLOOKUP(D4107,'CFDA Program Titles Table'!A$2:C$2607,3,FALSE)),"",VLOOKUP(D4107,'CFDA Program Titles Table'!A$2:C$2607,3,FALSE)))</f>
        <v/>
      </c>
      <c r="J4107" s="70"/>
      <c r="K4107" s="70"/>
      <c r="S4107" s="106" t="str">
        <f>IFERROR(IF(J4107="Y", "Research And Development Programs Cluster:", VLOOKUP(D4107,'Cluster Info'!$A$2:$B$113,2,FALSE)), "Non Cluster:")</f>
        <v>Non Cluster:</v>
      </c>
      <c r="T4107" s="106">
        <f t="shared" si="320"/>
        <v>0</v>
      </c>
      <c r="U4107" s="106">
        <f t="shared" si="322"/>
        <v>0</v>
      </c>
      <c r="V4107" s="106">
        <f t="shared" si="323"/>
        <v>0</v>
      </c>
      <c r="W4107" s="119">
        <f t="shared" si="321"/>
        <v>0</v>
      </c>
      <c r="X4107" s="106">
        <f t="shared" si="324"/>
        <v>0</v>
      </c>
    </row>
    <row r="4108" spans="1:24" ht="14">
      <c r="A4108" s="198"/>
      <c r="D4108" s="1"/>
      <c r="E4108" s="1"/>
      <c r="F4108" s="187"/>
      <c r="G4108" s="187"/>
      <c r="H4108" s="80" t="str">
        <f>IF(ISERROR(IF(ISERROR(VLOOKUP((LEFT(D4108,2)),'Fed. Agency Identifier Table'!A$2:C$63,3,FALSE)),(VLOOKUP((LEFT(D4108,1)),'Fed. Agency Identifier Table'!A$2:C$63,3,FALSE)),(VLOOKUP((LEFT(D4108,2)),'Fed. Agency Identifier Table'!A$2:C$63,3,FALSE)))),"",(IF(ISERROR(VLOOKUP((LEFT(D4108,2)),'Fed. Agency Identifier Table'!A$2:C$63,3,FALSE)),(VLOOKUP((LEFT(D4108,1)),'Fed. Agency Identifier Table'!A$2:C$63,3,FALSE)),(VLOOKUP((LEFT(D4108,2)),'Fed. Agency Identifier Table'!A$2:C$63,3,FALSE)))))</f>
        <v/>
      </c>
      <c r="I4108" s="150" t="str">
        <f>IF(ISNUMBER(SEARCH("*.unk*",D4108)),"Other Federal Awards",IF(ISERROR(VLOOKUP(D4108,'CFDA Program Titles Table'!A$2:C$2607,3,FALSE)),"",VLOOKUP(D4108,'CFDA Program Titles Table'!A$2:C$2607,3,FALSE)))</f>
        <v/>
      </c>
      <c r="J4108" s="70"/>
      <c r="K4108" s="70"/>
      <c r="S4108" s="106" t="str">
        <f>IFERROR(IF(J4108="Y", "Research And Development Programs Cluster:", VLOOKUP(D4108,'Cluster Info'!$A$2:$B$113,2,FALSE)), "Non Cluster:")</f>
        <v>Non Cluster:</v>
      </c>
      <c r="T4108" s="106">
        <f t="shared" si="320"/>
        <v>0</v>
      </c>
      <c r="U4108" s="106">
        <f t="shared" si="322"/>
        <v>0</v>
      </c>
      <c r="V4108" s="106">
        <f t="shared" si="323"/>
        <v>0</v>
      </c>
      <c r="W4108" s="119">
        <f t="shared" si="321"/>
        <v>0</v>
      </c>
      <c r="X4108" s="106">
        <f t="shared" si="324"/>
        <v>0</v>
      </c>
    </row>
    <row r="4109" spans="1:24" ht="14">
      <c r="A4109" s="198"/>
      <c r="D4109" s="1"/>
      <c r="E4109" s="1"/>
      <c r="F4109" s="187"/>
      <c r="G4109" s="187"/>
      <c r="H4109" s="80" t="str">
        <f>IF(ISERROR(IF(ISERROR(VLOOKUP((LEFT(D4109,2)),'Fed. Agency Identifier Table'!A$2:C$63,3,FALSE)),(VLOOKUP((LEFT(D4109,1)),'Fed. Agency Identifier Table'!A$2:C$63,3,FALSE)),(VLOOKUP((LEFT(D4109,2)),'Fed. Agency Identifier Table'!A$2:C$63,3,FALSE)))),"",(IF(ISERROR(VLOOKUP((LEFT(D4109,2)),'Fed. Agency Identifier Table'!A$2:C$63,3,FALSE)),(VLOOKUP((LEFT(D4109,1)),'Fed. Agency Identifier Table'!A$2:C$63,3,FALSE)),(VLOOKUP((LEFT(D4109,2)),'Fed. Agency Identifier Table'!A$2:C$63,3,FALSE)))))</f>
        <v/>
      </c>
      <c r="I4109" s="150" t="str">
        <f>IF(ISNUMBER(SEARCH("*.unk*",D4109)),"Other Federal Awards",IF(ISERROR(VLOOKUP(D4109,'CFDA Program Titles Table'!A$2:C$2607,3,FALSE)),"",VLOOKUP(D4109,'CFDA Program Titles Table'!A$2:C$2607,3,FALSE)))</f>
        <v/>
      </c>
      <c r="J4109" s="70"/>
      <c r="K4109" s="70"/>
      <c r="S4109" s="106" t="str">
        <f>IFERROR(IF(J4109="Y", "Research And Development Programs Cluster:", VLOOKUP(D4109,'Cluster Info'!$A$2:$B$113,2,FALSE)), "Non Cluster:")</f>
        <v>Non Cluster:</v>
      </c>
      <c r="T4109" s="106">
        <f t="shared" si="320"/>
        <v>0</v>
      </c>
      <c r="U4109" s="106">
        <f t="shared" si="322"/>
        <v>0</v>
      </c>
      <c r="V4109" s="106">
        <f t="shared" si="323"/>
        <v>0</v>
      </c>
      <c r="W4109" s="119">
        <f t="shared" si="321"/>
        <v>0</v>
      </c>
      <c r="X4109" s="106">
        <f t="shared" si="324"/>
        <v>0</v>
      </c>
    </row>
    <row r="4110" spans="1:24" ht="14">
      <c r="A4110" s="198"/>
      <c r="D4110" s="1"/>
      <c r="E4110" s="1"/>
      <c r="F4110" s="187"/>
      <c r="G4110" s="187"/>
      <c r="H4110" s="80" t="str">
        <f>IF(ISERROR(IF(ISERROR(VLOOKUP((LEFT(D4110,2)),'Fed. Agency Identifier Table'!A$2:C$63,3,FALSE)),(VLOOKUP((LEFT(D4110,1)),'Fed. Agency Identifier Table'!A$2:C$63,3,FALSE)),(VLOOKUP((LEFT(D4110,2)),'Fed. Agency Identifier Table'!A$2:C$63,3,FALSE)))),"",(IF(ISERROR(VLOOKUP((LEFT(D4110,2)),'Fed. Agency Identifier Table'!A$2:C$63,3,FALSE)),(VLOOKUP((LEFT(D4110,1)),'Fed. Agency Identifier Table'!A$2:C$63,3,FALSE)),(VLOOKUP((LEFT(D4110,2)),'Fed. Agency Identifier Table'!A$2:C$63,3,FALSE)))))</f>
        <v/>
      </c>
      <c r="I4110" s="150" t="str">
        <f>IF(ISNUMBER(SEARCH("*.unk*",D4110)),"Other Federal Awards",IF(ISERROR(VLOOKUP(D4110,'CFDA Program Titles Table'!A$2:C$2607,3,FALSE)),"",VLOOKUP(D4110,'CFDA Program Titles Table'!A$2:C$2607,3,FALSE)))</f>
        <v/>
      </c>
      <c r="J4110" s="70"/>
      <c r="K4110" s="70"/>
      <c r="S4110" s="106" t="str">
        <f>IFERROR(IF(J4110="Y", "Research And Development Programs Cluster:", VLOOKUP(D4110,'Cluster Info'!$A$2:$B$113,2,FALSE)), "Non Cluster:")</f>
        <v>Non Cluster:</v>
      </c>
      <c r="T4110" s="106">
        <f t="shared" si="320"/>
        <v>0</v>
      </c>
      <c r="U4110" s="106">
        <f t="shared" si="322"/>
        <v>0</v>
      </c>
      <c r="V4110" s="106">
        <f t="shared" si="323"/>
        <v>0</v>
      </c>
      <c r="W4110" s="119">
        <f t="shared" si="321"/>
        <v>0</v>
      </c>
      <c r="X4110" s="106">
        <f t="shared" si="324"/>
        <v>0</v>
      </c>
    </row>
    <row r="4111" spans="1:24" ht="14">
      <c r="A4111" s="198"/>
      <c r="D4111" s="1"/>
      <c r="E4111" s="1"/>
      <c r="F4111" s="187"/>
      <c r="G4111" s="187"/>
      <c r="H4111" s="80" t="str">
        <f>IF(ISERROR(IF(ISERROR(VLOOKUP((LEFT(D4111,2)),'Fed. Agency Identifier Table'!A$2:C$63,3,FALSE)),(VLOOKUP((LEFT(D4111,1)),'Fed. Agency Identifier Table'!A$2:C$63,3,FALSE)),(VLOOKUP((LEFT(D4111,2)),'Fed. Agency Identifier Table'!A$2:C$63,3,FALSE)))),"",(IF(ISERROR(VLOOKUP((LEFT(D4111,2)),'Fed. Agency Identifier Table'!A$2:C$63,3,FALSE)),(VLOOKUP((LEFT(D4111,1)),'Fed. Agency Identifier Table'!A$2:C$63,3,FALSE)),(VLOOKUP((LEFT(D4111,2)),'Fed. Agency Identifier Table'!A$2:C$63,3,FALSE)))))</f>
        <v/>
      </c>
      <c r="I4111" s="150" t="str">
        <f>IF(ISNUMBER(SEARCH("*.unk*",D4111)),"Other Federal Awards",IF(ISERROR(VLOOKUP(D4111,'CFDA Program Titles Table'!A$2:C$2607,3,FALSE)),"",VLOOKUP(D4111,'CFDA Program Titles Table'!A$2:C$2607,3,FALSE)))</f>
        <v/>
      </c>
      <c r="J4111" s="70"/>
      <c r="K4111" s="70"/>
      <c r="S4111" s="106" t="str">
        <f>IFERROR(IF(J4111="Y", "Research And Development Programs Cluster:", VLOOKUP(D4111,'Cluster Info'!$A$2:$B$113,2,FALSE)), "Non Cluster:")</f>
        <v>Non Cluster:</v>
      </c>
      <c r="T4111" s="106">
        <f t="shared" si="320"/>
        <v>0</v>
      </c>
      <c r="U4111" s="106">
        <f t="shared" si="322"/>
        <v>0</v>
      </c>
      <c r="V4111" s="106">
        <f t="shared" si="323"/>
        <v>0</v>
      </c>
      <c r="W4111" s="119">
        <f t="shared" si="321"/>
        <v>0</v>
      </c>
      <c r="X4111" s="106">
        <f t="shared" si="324"/>
        <v>0</v>
      </c>
    </row>
    <row r="4112" spans="1:24" ht="14">
      <c r="A4112" s="198"/>
      <c r="D4112" s="1"/>
      <c r="E4112" s="1"/>
      <c r="F4112" s="187"/>
      <c r="G4112" s="187"/>
      <c r="H4112" s="80" t="str">
        <f>IF(ISERROR(IF(ISERROR(VLOOKUP((LEFT(D4112,2)),'Fed. Agency Identifier Table'!A$2:C$63,3,FALSE)),(VLOOKUP((LEFT(D4112,1)),'Fed. Agency Identifier Table'!A$2:C$63,3,FALSE)),(VLOOKUP((LEFT(D4112,2)),'Fed. Agency Identifier Table'!A$2:C$63,3,FALSE)))),"",(IF(ISERROR(VLOOKUP((LEFT(D4112,2)),'Fed. Agency Identifier Table'!A$2:C$63,3,FALSE)),(VLOOKUP((LEFT(D4112,1)),'Fed. Agency Identifier Table'!A$2:C$63,3,FALSE)),(VLOOKUP((LEFT(D4112,2)),'Fed. Agency Identifier Table'!A$2:C$63,3,FALSE)))))</f>
        <v/>
      </c>
      <c r="I4112" s="150" t="str">
        <f>IF(ISNUMBER(SEARCH("*.unk*",D4112)),"Other Federal Awards",IF(ISERROR(VLOOKUP(D4112,'CFDA Program Titles Table'!A$2:C$2607,3,FALSE)),"",VLOOKUP(D4112,'CFDA Program Titles Table'!A$2:C$2607,3,FALSE)))</f>
        <v/>
      </c>
      <c r="J4112" s="70"/>
      <c r="K4112" s="70"/>
      <c r="S4112" s="106" t="str">
        <f>IFERROR(IF(J4112="Y", "Research And Development Programs Cluster:", VLOOKUP(D4112,'Cluster Info'!$A$2:$B$113,2,FALSE)), "Non Cluster:")</f>
        <v>Non Cluster:</v>
      </c>
      <c r="T4112" s="106">
        <f t="shared" si="320"/>
        <v>0</v>
      </c>
      <c r="U4112" s="106">
        <f t="shared" si="322"/>
        <v>0</v>
      </c>
      <c r="V4112" s="106">
        <f t="shared" si="323"/>
        <v>0</v>
      </c>
      <c r="W4112" s="119">
        <f t="shared" si="321"/>
        <v>0</v>
      </c>
      <c r="X4112" s="106">
        <f t="shared" si="324"/>
        <v>0</v>
      </c>
    </row>
    <row r="4113" spans="1:24" ht="14">
      <c r="A4113" s="198"/>
      <c r="D4113" s="1"/>
      <c r="E4113" s="1"/>
      <c r="F4113" s="187"/>
      <c r="G4113" s="187"/>
      <c r="H4113" s="80" t="str">
        <f>IF(ISERROR(IF(ISERROR(VLOOKUP((LEFT(D4113,2)),'Fed. Agency Identifier Table'!A$2:C$63,3,FALSE)),(VLOOKUP((LEFT(D4113,1)),'Fed. Agency Identifier Table'!A$2:C$63,3,FALSE)),(VLOOKUP((LEFT(D4113,2)),'Fed. Agency Identifier Table'!A$2:C$63,3,FALSE)))),"",(IF(ISERROR(VLOOKUP((LEFT(D4113,2)),'Fed. Agency Identifier Table'!A$2:C$63,3,FALSE)),(VLOOKUP((LEFT(D4113,1)),'Fed. Agency Identifier Table'!A$2:C$63,3,FALSE)),(VLOOKUP((LEFT(D4113,2)),'Fed. Agency Identifier Table'!A$2:C$63,3,FALSE)))))</f>
        <v/>
      </c>
      <c r="I4113" s="150" t="str">
        <f>IF(ISNUMBER(SEARCH("*.unk*",D4113)),"Other Federal Awards",IF(ISERROR(VLOOKUP(D4113,'CFDA Program Titles Table'!A$2:C$2607,3,FALSE)),"",VLOOKUP(D4113,'CFDA Program Titles Table'!A$2:C$2607,3,FALSE)))</f>
        <v/>
      </c>
      <c r="J4113" s="70"/>
      <c r="K4113" s="70"/>
      <c r="S4113" s="106" t="str">
        <f>IFERROR(IF(J4113="Y", "Research And Development Programs Cluster:", VLOOKUP(D4113,'Cluster Info'!$A$2:$B$113,2,FALSE)), "Non Cluster:")</f>
        <v>Non Cluster:</v>
      </c>
      <c r="T4113" s="106">
        <f t="shared" si="320"/>
        <v>0</v>
      </c>
      <c r="U4113" s="106">
        <f t="shared" si="322"/>
        <v>0</v>
      </c>
      <c r="V4113" s="106">
        <f t="shared" si="323"/>
        <v>0</v>
      </c>
      <c r="W4113" s="119">
        <f t="shared" si="321"/>
        <v>0</v>
      </c>
      <c r="X4113" s="106">
        <f t="shared" si="324"/>
        <v>0</v>
      </c>
    </row>
    <row r="4114" spans="1:24" ht="14">
      <c r="A4114" s="198"/>
      <c r="D4114" s="1"/>
      <c r="E4114" s="1"/>
      <c r="F4114" s="187"/>
      <c r="G4114" s="187"/>
      <c r="H4114" s="80" t="str">
        <f>IF(ISERROR(IF(ISERROR(VLOOKUP((LEFT(D4114,2)),'Fed. Agency Identifier Table'!A$2:C$63,3,FALSE)),(VLOOKUP((LEFT(D4114,1)),'Fed. Agency Identifier Table'!A$2:C$63,3,FALSE)),(VLOOKUP((LEFT(D4114,2)),'Fed. Agency Identifier Table'!A$2:C$63,3,FALSE)))),"",(IF(ISERROR(VLOOKUP((LEFT(D4114,2)),'Fed. Agency Identifier Table'!A$2:C$63,3,FALSE)),(VLOOKUP((LEFT(D4114,1)),'Fed. Agency Identifier Table'!A$2:C$63,3,FALSE)),(VLOOKUP((LEFT(D4114,2)),'Fed. Agency Identifier Table'!A$2:C$63,3,FALSE)))))</f>
        <v/>
      </c>
      <c r="I4114" s="150" t="str">
        <f>IF(ISNUMBER(SEARCH("*.unk*",D4114)),"Other Federal Awards",IF(ISERROR(VLOOKUP(D4114,'CFDA Program Titles Table'!A$2:C$2607,3,FALSE)),"",VLOOKUP(D4114,'CFDA Program Titles Table'!A$2:C$2607,3,FALSE)))</f>
        <v/>
      </c>
      <c r="J4114" s="70"/>
      <c r="K4114" s="70"/>
      <c r="S4114" s="106" t="str">
        <f>IFERROR(IF(J4114="Y", "Research And Development Programs Cluster:", VLOOKUP(D4114,'Cluster Info'!$A$2:$B$113,2,FALSE)), "Non Cluster:")</f>
        <v>Non Cluster:</v>
      </c>
      <c r="T4114" s="106">
        <f t="shared" si="320"/>
        <v>0</v>
      </c>
      <c r="U4114" s="106">
        <f t="shared" si="322"/>
        <v>0</v>
      </c>
      <c r="V4114" s="106">
        <f t="shared" si="323"/>
        <v>0</v>
      </c>
      <c r="W4114" s="119">
        <f t="shared" si="321"/>
        <v>0</v>
      </c>
      <c r="X4114" s="106">
        <f t="shared" si="324"/>
        <v>0</v>
      </c>
    </row>
    <row r="4115" spans="1:24" ht="14">
      <c r="A4115" s="198"/>
      <c r="D4115" s="1"/>
      <c r="E4115" s="1"/>
      <c r="F4115" s="187"/>
      <c r="G4115" s="187"/>
      <c r="H4115" s="80" t="str">
        <f>IF(ISERROR(IF(ISERROR(VLOOKUP((LEFT(D4115,2)),'Fed. Agency Identifier Table'!A$2:C$63,3,FALSE)),(VLOOKUP((LEFT(D4115,1)),'Fed. Agency Identifier Table'!A$2:C$63,3,FALSE)),(VLOOKUP((LEFT(D4115,2)),'Fed. Agency Identifier Table'!A$2:C$63,3,FALSE)))),"",(IF(ISERROR(VLOOKUP((LEFT(D4115,2)),'Fed. Agency Identifier Table'!A$2:C$63,3,FALSE)),(VLOOKUP((LEFT(D4115,1)),'Fed. Agency Identifier Table'!A$2:C$63,3,FALSE)),(VLOOKUP((LEFT(D4115,2)),'Fed. Agency Identifier Table'!A$2:C$63,3,FALSE)))))</f>
        <v/>
      </c>
      <c r="I4115" s="150" t="str">
        <f>IF(ISNUMBER(SEARCH("*.unk*",D4115)),"Other Federal Awards",IF(ISERROR(VLOOKUP(D4115,'CFDA Program Titles Table'!A$2:C$2607,3,FALSE)),"",VLOOKUP(D4115,'CFDA Program Titles Table'!A$2:C$2607,3,FALSE)))</f>
        <v/>
      </c>
      <c r="J4115" s="70"/>
      <c r="K4115" s="70"/>
      <c r="S4115" s="106" t="str">
        <f>IFERROR(IF(J4115="Y", "Research And Development Programs Cluster:", VLOOKUP(D4115,'Cluster Info'!$A$2:$B$113,2,FALSE)), "Non Cluster:")</f>
        <v>Non Cluster:</v>
      </c>
      <c r="T4115" s="106">
        <f t="shared" si="320"/>
        <v>0</v>
      </c>
      <c r="U4115" s="106">
        <f t="shared" si="322"/>
        <v>0</v>
      </c>
      <c r="V4115" s="106">
        <f t="shared" si="323"/>
        <v>0</v>
      </c>
      <c r="W4115" s="119">
        <f t="shared" si="321"/>
        <v>0</v>
      </c>
      <c r="X4115" s="106">
        <f t="shared" si="324"/>
        <v>0</v>
      </c>
    </row>
    <row r="4116" spans="1:24" ht="14">
      <c r="A4116" s="198"/>
      <c r="D4116" s="1"/>
      <c r="E4116" s="1"/>
      <c r="F4116" s="187"/>
      <c r="G4116" s="187"/>
      <c r="H4116" s="80" t="str">
        <f>IF(ISERROR(IF(ISERROR(VLOOKUP((LEFT(D4116,2)),'Fed. Agency Identifier Table'!A$2:C$63,3,FALSE)),(VLOOKUP((LEFT(D4116,1)),'Fed. Agency Identifier Table'!A$2:C$63,3,FALSE)),(VLOOKUP((LEFT(D4116,2)),'Fed. Agency Identifier Table'!A$2:C$63,3,FALSE)))),"",(IF(ISERROR(VLOOKUP((LEFT(D4116,2)),'Fed. Agency Identifier Table'!A$2:C$63,3,FALSE)),(VLOOKUP((LEFT(D4116,1)),'Fed. Agency Identifier Table'!A$2:C$63,3,FALSE)),(VLOOKUP((LEFT(D4116,2)),'Fed. Agency Identifier Table'!A$2:C$63,3,FALSE)))))</f>
        <v/>
      </c>
      <c r="I4116" s="150" t="str">
        <f>IF(ISNUMBER(SEARCH("*.unk*",D4116)),"Other Federal Awards",IF(ISERROR(VLOOKUP(D4116,'CFDA Program Titles Table'!A$2:C$2607,3,FALSE)),"",VLOOKUP(D4116,'CFDA Program Titles Table'!A$2:C$2607,3,FALSE)))</f>
        <v/>
      </c>
      <c r="J4116" s="70"/>
      <c r="K4116" s="70"/>
      <c r="S4116" s="106" t="str">
        <f>IFERROR(IF(J4116="Y", "Research And Development Programs Cluster:", VLOOKUP(D4116,'Cluster Info'!$A$2:$B$113,2,FALSE)), "Non Cluster:")</f>
        <v>Non Cluster:</v>
      </c>
      <c r="T4116" s="106">
        <f t="shared" si="320"/>
        <v>0</v>
      </c>
      <c r="U4116" s="106">
        <f t="shared" si="322"/>
        <v>0</v>
      </c>
      <c r="V4116" s="106">
        <f t="shared" si="323"/>
        <v>0</v>
      </c>
      <c r="W4116" s="119">
        <f t="shared" si="321"/>
        <v>0</v>
      </c>
      <c r="X4116" s="106">
        <f t="shared" si="324"/>
        <v>0</v>
      </c>
    </row>
    <row r="4117" spans="1:24" ht="14">
      <c r="A4117" s="198"/>
      <c r="D4117" s="1"/>
      <c r="E4117" s="1"/>
      <c r="F4117" s="187"/>
      <c r="G4117" s="187"/>
      <c r="H4117" s="80" t="str">
        <f>IF(ISERROR(IF(ISERROR(VLOOKUP((LEFT(D4117,2)),'Fed. Agency Identifier Table'!A$2:C$63,3,FALSE)),(VLOOKUP((LEFT(D4117,1)),'Fed. Agency Identifier Table'!A$2:C$63,3,FALSE)),(VLOOKUP((LEFT(D4117,2)),'Fed. Agency Identifier Table'!A$2:C$63,3,FALSE)))),"",(IF(ISERROR(VLOOKUP((LEFT(D4117,2)),'Fed. Agency Identifier Table'!A$2:C$63,3,FALSE)),(VLOOKUP((LEFT(D4117,1)),'Fed. Agency Identifier Table'!A$2:C$63,3,FALSE)),(VLOOKUP((LEFT(D4117,2)),'Fed. Agency Identifier Table'!A$2:C$63,3,FALSE)))))</f>
        <v/>
      </c>
      <c r="I4117" s="150" t="str">
        <f>IF(ISNUMBER(SEARCH("*.unk*",D4117)),"Other Federal Awards",IF(ISERROR(VLOOKUP(D4117,'CFDA Program Titles Table'!A$2:C$2607,3,FALSE)),"",VLOOKUP(D4117,'CFDA Program Titles Table'!A$2:C$2607,3,FALSE)))</f>
        <v/>
      </c>
      <c r="J4117" s="70"/>
      <c r="K4117" s="70"/>
      <c r="S4117" s="106" t="str">
        <f>IFERROR(IF(J4117="Y", "Research And Development Programs Cluster:", VLOOKUP(D4117,'Cluster Info'!$A$2:$B$113,2,FALSE)), "Non Cluster:")</f>
        <v>Non Cluster:</v>
      </c>
      <c r="T4117" s="106">
        <f t="shared" si="320"/>
        <v>0</v>
      </c>
      <c r="U4117" s="106">
        <f t="shared" si="322"/>
        <v>0</v>
      </c>
      <c r="V4117" s="106">
        <f t="shared" si="323"/>
        <v>0</v>
      </c>
      <c r="W4117" s="119">
        <f t="shared" si="321"/>
        <v>0</v>
      </c>
      <c r="X4117" s="106">
        <f t="shared" si="324"/>
        <v>0</v>
      </c>
    </row>
    <row r="4118" spans="1:24" ht="14">
      <c r="A4118" s="198"/>
      <c r="D4118" s="1"/>
      <c r="E4118" s="1"/>
      <c r="F4118" s="187"/>
      <c r="G4118" s="187"/>
      <c r="H4118" s="80" t="str">
        <f>IF(ISERROR(IF(ISERROR(VLOOKUP((LEFT(D4118,2)),'Fed. Agency Identifier Table'!A$2:C$63,3,FALSE)),(VLOOKUP((LEFT(D4118,1)),'Fed. Agency Identifier Table'!A$2:C$63,3,FALSE)),(VLOOKUP((LEFT(D4118,2)),'Fed. Agency Identifier Table'!A$2:C$63,3,FALSE)))),"",(IF(ISERROR(VLOOKUP((LEFT(D4118,2)),'Fed. Agency Identifier Table'!A$2:C$63,3,FALSE)),(VLOOKUP((LEFT(D4118,1)),'Fed. Agency Identifier Table'!A$2:C$63,3,FALSE)),(VLOOKUP((LEFT(D4118,2)),'Fed. Agency Identifier Table'!A$2:C$63,3,FALSE)))))</f>
        <v/>
      </c>
      <c r="I4118" s="150" t="str">
        <f>IF(ISNUMBER(SEARCH("*.unk*",D4118)),"Other Federal Awards",IF(ISERROR(VLOOKUP(D4118,'CFDA Program Titles Table'!A$2:C$2607,3,FALSE)),"",VLOOKUP(D4118,'CFDA Program Titles Table'!A$2:C$2607,3,FALSE)))</f>
        <v/>
      </c>
      <c r="J4118" s="70"/>
      <c r="K4118" s="70"/>
      <c r="S4118" s="106" t="str">
        <f>IFERROR(IF(J4118="Y", "Research And Development Programs Cluster:", VLOOKUP(D4118,'Cluster Info'!$A$2:$B$113,2,FALSE)), "Non Cluster:")</f>
        <v>Non Cluster:</v>
      </c>
      <c r="T4118" s="106">
        <f t="shared" si="320"/>
        <v>0</v>
      </c>
      <c r="U4118" s="106">
        <f t="shared" si="322"/>
        <v>0</v>
      </c>
      <c r="V4118" s="106">
        <f t="shared" si="323"/>
        <v>0</v>
      </c>
      <c r="W4118" s="119">
        <f t="shared" si="321"/>
        <v>0</v>
      </c>
      <c r="X4118" s="106">
        <f t="shared" si="324"/>
        <v>0</v>
      </c>
    </row>
    <row r="4119" spans="1:24" ht="14">
      <c r="A4119" s="198"/>
      <c r="D4119" s="1"/>
      <c r="E4119" s="1"/>
      <c r="F4119" s="187"/>
      <c r="G4119" s="187"/>
      <c r="H4119" s="80" t="str">
        <f>IF(ISERROR(IF(ISERROR(VLOOKUP((LEFT(D4119,2)),'Fed. Agency Identifier Table'!A$2:C$63,3,FALSE)),(VLOOKUP((LEFT(D4119,1)),'Fed. Agency Identifier Table'!A$2:C$63,3,FALSE)),(VLOOKUP((LEFT(D4119,2)),'Fed. Agency Identifier Table'!A$2:C$63,3,FALSE)))),"",(IF(ISERROR(VLOOKUP((LEFT(D4119,2)),'Fed. Agency Identifier Table'!A$2:C$63,3,FALSE)),(VLOOKUP((LEFT(D4119,1)),'Fed. Agency Identifier Table'!A$2:C$63,3,FALSE)),(VLOOKUP((LEFT(D4119,2)),'Fed. Agency Identifier Table'!A$2:C$63,3,FALSE)))))</f>
        <v/>
      </c>
      <c r="I4119" s="150" t="str">
        <f>IF(ISNUMBER(SEARCH("*.unk*",D4119)),"Other Federal Awards",IF(ISERROR(VLOOKUP(D4119,'CFDA Program Titles Table'!A$2:C$2607,3,FALSE)),"",VLOOKUP(D4119,'CFDA Program Titles Table'!A$2:C$2607,3,FALSE)))</f>
        <v/>
      </c>
      <c r="J4119" s="70"/>
      <c r="K4119" s="70"/>
      <c r="S4119" s="106" t="str">
        <f>IFERROR(IF(J4119="Y", "Research And Development Programs Cluster:", VLOOKUP(D4119,'Cluster Info'!$A$2:$B$113,2,FALSE)), "Non Cluster:")</f>
        <v>Non Cluster:</v>
      </c>
      <c r="T4119" s="106">
        <f t="shared" si="320"/>
        <v>0</v>
      </c>
      <c r="U4119" s="106">
        <f t="shared" si="322"/>
        <v>0</v>
      </c>
      <c r="V4119" s="106">
        <f t="shared" si="323"/>
        <v>0</v>
      </c>
      <c r="W4119" s="119">
        <f t="shared" si="321"/>
        <v>0</v>
      </c>
      <c r="X4119" s="106">
        <f t="shared" si="324"/>
        <v>0</v>
      </c>
    </row>
    <row r="4120" spans="1:24" ht="14">
      <c r="A4120" s="198"/>
      <c r="D4120" s="1"/>
      <c r="E4120" s="1"/>
      <c r="F4120" s="187"/>
      <c r="G4120" s="187"/>
      <c r="H4120" s="80" t="str">
        <f>IF(ISERROR(IF(ISERROR(VLOOKUP((LEFT(D4120,2)),'Fed. Agency Identifier Table'!A$2:C$63,3,FALSE)),(VLOOKUP((LEFT(D4120,1)),'Fed. Agency Identifier Table'!A$2:C$63,3,FALSE)),(VLOOKUP((LEFT(D4120,2)),'Fed. Agency Identifier Table'!A$2:C$63,3,FALSE)))),"",(IF(ISERROR(VLOOKUP((LEFT(D4120,2)),'Fed. Agency Identifier Table'!A$2:C$63,3,FALSE)),(VLOOKUP((LEFT(D4120,1)),'Fed. Agency Identifier Table'!A$2:C$63,3,FALSE)),(VLOOKUP((LEFT(D4120,2)),'Fed. Agency Identifier Table'!A$2:C$63,3,FALSE)))))</f>
        <v/>
      </c>
      <c r="I4120" s="150" t="str">
        <f>IF(ISNUMBER(SEARCH("*.unk*",D4120)),"Other Federal Awards",IF(ISERROR(VLOOKUP(D4120,'CFDA Program Titles Table'!A$2:C$2607,3,FALSE)),"",VLOOKUP(D4120,'CFDA Program Titles Table'!A$2:C$2607,3,FALSE)))</f>
        <v/>
      </c>
      <c r="J4120" s="70"/>
      <c r="K4120" s="70"/>
      <c r="S4120" s="106" t="str">
        <f>IFERROR(IF(J4120="Y", "Research And Development Programs Cluster:", VLOOKUP(D4120,'Cluster Info'!$A$2:$B$113,2,FALSE)), "Non Cluster:")</f>
        <v>Non Cluster:</v>
      </c>
      <c r="T4120" s="106">
        <f t="shared" si="320"/>
        <v>0</v>
      </c>
      <c r="U4120" s="106">
        <f t="shared" si="322"/>
        <v>0</v>
      </c>
      <c r="V4120" s="106">
        <f t="shared" si="323"/>
        <v>0</v>
      </c>
      <c r="W4120" s="119">
        <f t="shared" si="321"/>
        <v>0</v>
      </c>
      <c r="X4120" s="106">
        <f t="shared" si="324"/>
        <v>0</v>
      </c>
    </row>
    <row r="4121" spans="1:24" ht="14">
      <c r="A4121" s="198"/>
      <c r="D4121" s="1"/>
      <c r="E4121" s="1"/>
      <c r="F4121" s="187"/>
      <c r="G4121" s="187"/>
      <c r="H4121" s="80" t="str">
        <f>IF(ISERROR(IF(ISERROR(VLOOKUP((LEFT(D4121,2)),'Fed. Agency Identifier Table'!A$2:C$63,3,FALSE)),(VLOOKUP((LEFT(D4121,1)),'Fed. Agency Identifier Table'!A$2:C$63,3,FALSE)),(VLOOKUP((LEFT(D4121,2)),'Fed. Agency Identifier Table'!A$2:C$63,3,FALSE)))),"",(IF(ISERROR(VLOOKUP((LEFT(D4121,2)),'Fed. Agency Identifier Table'!A$2:C$63,3,FALSE)),(VLOOKUP((LEFT(D4121,1)),'Fed. Agency Identifier Table'!A$2:C$63,3,FALSE)),(VLOOKUP((LEFT(D4121,2)),'Fed. Agency Identifier Table'!A$2:C$63,3,FALSE)))))</f>
        <v/>
      </c>
      <c r="I4121" s="150" t="str">
        <f>IF(ISNUMBER(SEARCH("*.unk*",D4121)),"Other Federal Awards",IF(ISERROR(VLOOKUP(D4121,'CFDA Program Titles Table'!A$2:C$2607,3,FALSE)),"",VLOOKUP(D4121,'CFDA Program Titles Table'!A$2:C$2607,3,FALSE)))</f>
        <v/>
      </c>
      <c r="J4121" s="70"/>
      <c r="K4121" s="70"/>
      <c r="S4121" s="106" t="str">
        <f>IFERROR(IF(J4121="Y", "Research And Development Programs Cluster:", VLOOKUP(D4121,'Cluster Info'!$A$2:$B$113,2,FALSE)), "Non Cluster:")</f>
        <v>Non Cluster:</v>
      </c>
      <c r="T4121" s="106">
        <f t="shared" si="320"/>
        <v>0</v>
      </c>
      <c r="U4121" s="106">
        <f t="shared" si="322"/>
        <v>0</v>
      </c>
      <c r="V4121" s="106">
        <f t="shared" si="323"/>
        <v>0</v>
      </c>
      <c r="W4121" s="119">
        <f t="shared" si="321"/>
        <v>0</v>
      </c>
      <c r="X4121" s="106">
        <f t="shared" si="324"/>
        <v>0</v>
      </c>
    </row>
    <row r="4122" spans="1:24" ht="14">
      <c r="A4122" s="198"/>
      <c r="D4122" s="1"/>
      <c r="E4122" s="1"/>
      <c r="F4122" s="187"/>
      <c r="G4122" s="187"/>
      <c r="H4122" s="80" t="str">
        <f>IF(ISERROR(IF(ISERROR(VLOOKUP((LEFT(D4122,2)),'Fed. Agency Identifier Table'!A$2:C$63,3,FALSE)),(VLOOKUP((LEFT(D4122,1)),'Fed. Agency Identifier Table'!A$2:C$63,3,FALSE)),(VLOOKUP((LEFT(D4122,2)),'Fed. Agency Identifier Table'!A$2:C$63,3,FALSE)))),"",(IF(ISERROR(VLOOKUP((LEFT(D4122,2)),'Fed. Agency Identifier Table'!A$2:C$63,3,FALSE)),(VLOOKUP((LEFT(D4122,1)),'Fed. Agency Identifier Table'!A$2:C$63,3,FALSE)),(VLOOKUP((LEFT(D4122,2)),'Fed. Agency Identifier Table'!A$2:C$63,3,FALSE)))))</f>
        <v/>
      </c>
      <c r="I4122" s="150" t="str">
        <f>IF(ISNUMBER(SEARCH("*.unk*",D4122)),"Other Federal Awards",IF(ISERROR(VLOOKUP(D4122,'CFDA Program Titles Table'!A$2:C$2607,3,FALSE)),"",VLOOKUP(D4122,'CFDA Program Titles Table'!A$2:C$2607,3,FALSE)))</f>
        <v/>
      </c>
      <c r="J4122" s="70"/>
      <c r="K4122" s="70"/>
      <c r="S4122" s="106" t="str">
        <f>IFERROR(IF(J4122="Y", "Research And Development Programs Cluster:", VLOOKUP(D4122,'Cluster Info'!$A$2:$B$113,2,FALSE)), "Non Cluster:")</f>
        <v>Non Cluster:</v>
      </c>
      <c r="T4122" s="106">
        <f t="shared" si="320"/>
        <v>0</v>
      </c>
      <c r="U4122" s="106">
        <f t="shared" si="322"/>
        <v>0</v>
      </c>
      <c r="V4122" s="106">
        <f t="shared" si="323"/>
        <v>0</v>
      </c>
      <c r="W4122" s="119">
        <f t="shared" si="321"/>
        <v>0</v>
      </c>
      <c r="X4122" s="106">
        <f t="shared" si="324"/>
        <v>0</v>
      </c>
    </row>
    <row r="4123" spans="1:24" ht="14">
      <c r="A4123" s="198"/>
      <c r="D4123" s="1"/>
      <c r="E4123" s="1"/>
      <c r="F4123" s="187"/>
      <c r="G4123" s="187"/>
      <c r="H4123" s="80" t="str">
        <f>IF(ISERROR(IF(ISERROR(VLOOKUP((LEFT(D4123,2)),'Fed. Agency Identifier Table'!A$2:C$63,3,FALSE)),(VLOOKUP((LEFT(D4123,1)),'Fed. Agency Identifier Table'!A$2:C$63,3,FALSE)),(VLOOKUP((LEFT(D4123,2)),'Fed. Agency Identifier Table'!A$2:C$63,3,FALSE)))),"",(IF(ISERROR(VLOOKUP((LEFT(D4123,2)),'Fed. Agency Identifier Table'!A$2:C$63,3,FALSE)),(VLOOKUP((LEFT(D4123,1)),'Fed. Agency Identifier Table'!A$2:C$63,3,FALSE)),(VLOOKUP((LEFT(D4123,2)),'Fed. Agency Identifier Table'!A$2:C$63,3,FALSE)))))</f>
        <v/>
      </c>
      <c r="I4123" s="150" t="str">
        <f>IF(ISNUMBER(SEARCH("*.unk*",D4123)),"Other Federal Awards",IF(ISERROR(VLOOKUP(D4123,'CFDA Program Titles Table'!A$2:C$2607,3,FALSE)),"",VLOOKUP(D4123,'CFDA Program Titles Table'!A$2:C$2607,3,FALSE)))</f>
        <v/>
      </c>
      <c r="J4123" s="70"/>
      <c r="K4123" s="70"/>
      <c r="S4123" s="106" t="str">
        <f>IFERROR(IF(J4123="Y", "Research And Development Programs Cluster:", VLOOKUP(D4123,'Cluster Info'!$A$2:$B$113,2,FALSE)), "Non Cluster:")</f>
        <v>Non Cluster:</v>
      </c>
      <c r="T4123" s="106">
        <f t="shared" si="320"/>
        <v>0</v>
      </c>
      <c r="U4123" s="106">
        <f t="shared" si="322"/>
        <v>0</v>
      </c>
      <c r="V4123" s="106">
        <f t="shared" si="323"/>
        <v>0</v>
      </c>
      <c r="W4123" s="119">
        <f t="shared" si="321"/>
        <v>0</v>
      </c>
      <c r="X4123" s="106">
        <f t="shared" si="324"/>
        <v>0</v>
      </c>
    </row>
    <row r="4124" spans="1:24" ht="14">
      <c r="A4124" s="198"/>
      <c r="D4124" s="1"/>
      <c r="E4124" s="1"/>
      <c r="F4124" s="187"/>
      <c r="G4124" s="187"/>
      <c r="H4124" s="80" t="str">
        <f>IF(ISERROR(IF(ISERROR(VLOOKUP((LEFT(D4124,2)),'Fed. Agency Identifier Table'!A$2:C$63,3,FALSE)),(VLOOKUP((LEFT(D4124,1)),'Fed. Agency Identifier Table'!A$2:C$63,3,FALSE)),(VLOOKUP((LEFT(D4124,2)),'Fed. Agency Identifier Table'!A$2:C$63,3,FALSE)))),"",(IF(ISERROR(VLOOKUP((LEFT(D4124,2)),'Fed. Agency Identifier Table'!A$2:C$63,3,FALSE)),(VLOOKUP((LEFT(D4124,1)),'Fed. Agency Identifier Table'!A$2:C$63,3,FALSE)),(VLOOKUP((LEFT(D4124,2)),'Fed. Agency Identifier Table'!A$2:C$63,3,FALSE)))))</f>
        <v/>
      </c>
      <c r="I4124" s="150" t="str">
        <f>IF(ISNUMBER(SEARCH("*.unk*",D4124)),"Other Federal Awards",IF(ISERROR(VLOOKUP(D4124,'CFDA Program Titles Table'!A$2:C$2607,3,FALSE)),"",VLOOKUP(D4124,'CFDA Program Titles Table'!A$2:C$2607,3,FALSE)))</f>
        <v/>
      </c>
      <c r="J4124" s="70"/>
      <c r="K4124" s="70"/>
      <c r="S4124" s="106" t="str">
        <f>IFERROR(IF(J4124="Y", "Research And Development Programs Cluster:", VLOOKUP(D4124,'Cluster Info'!$A$2:$B$113,2,FALSE)), "Non Cluster:")</f>
        <v>Non Cluster:</v>
      </c>
      <c r="T4124" s="106">
        <f t="shared" si="320"/>
        <v>0</v>
      </c>
      <c r="U4124" s="106">
        <f t="shared" si="322"/>
        <v>0</v>
      </c>
      <c r="V4124" s="106">
        <f t="shared" si="323"/>
        <v>0</v>
      </c>
      <c r="W4124" s="119">
        <f t="shared" si="321"/>
        <v>0</v>
      </c>
      <c r="X4124" s="106">
        <f t="shared" si="324"/>
        <v>0</v>
      </c>
    </row>
    <row r="4125" spans="1:24" ht="14">
      <c r="A4125" s="198"/>
      <c r="D4125" s="1"/>
      <c r="E4125" s="1"/>
      <c r="F4125" s="187"/>
      <c r="G4125" s="187"/>
      <c r="H4125" s="80" t="str">
        <f>IF(ISERROR(IF(ISERROR(VLOOKUP((LEFT(D4125,2)),'Fed. Agency Identifier Table'!A$2:C$63,3,FALSE)),(VLOOKUP((LEFT(D4125,1)),'Fed. Agency Identifier Table'!A$2:C$63,3,FALSE)),(VLOOKUP((LEFT(D4125,2)),'Fed. Agency Identifier Table'!A$2:C$63,3,FALSE)))),"",(IF(ISERROR(VLOOKUP((LEFT(D4125,2)),'Fed. Agency Identifier Table'!A$2:C$63,3,FALSE)),(VLOOKUP((LEFT(D4125,1)),'Fed. Agency Identifier Table'!A$2:C$63,3,FALSE)),(VLOOKUP((LEFT(D4125,2)),'Fed. Agency Identifier Table'!A$2:C$63,3,FALSE)))))</f>
        <v/>
      </c>
      <c r="I4125" s="150" t="str">
        <f>IF(ISNUMBER(SEARCH("*.unk*",D4125)),"Other Federal Awards",IF(ISERROR(VLOOKUP(D4125,'CFDA Program Titles Table'!A$2:C$2607,3,FALSE)),"",VLOOKUP(D4125,'CFDA Program Titles Table'!A$2:C$2607,3,FALSE)))</f>
        <v/>
      </c>
      <c r="J4125" s="70"/>
      <c r="K4125" s="70"/>
      <c r="S4125" s="106" t="str">
        <f>IFERROR(IF(J4125="Y", "Research And Development Programs Cluster:", VLOOKUP(D4125,'Cluster Info'!$A$2:$B$113,2,FALSE)), "Non Cluster:")</f>
        <v>Non Cluster:</v>
      </c>
      <c r="T4125" s="106">
        <f t="shared" si="320"/>
        <v>0</v>
      </c>
      <c r="U4125" s="106">
        <f t="shared" si="322"/>
        <v>0</v>
      </c>
      <c r="V4125" s="106">
        <f t="shared" si="323"/>
        <v>0</v>
      </c>
      <c r="W4125" s="119">
        <f t="shared" si="321"/>
        <v>0</v>
      </c>
      <c r="X4125" s="106">
        <f t="shared" si="324"/>
        <v>0</v>
      </c>
    </row>
    <row r="4126" spans="1:24" ht="14">
      <c r="A4126" s="198"/>
      <c r="D4126" s="1"/>
      <c r="E4126" s="1"/>
      <c r="F4126" s="187"/>
      <c r="G4126" s="187"/>
      <c r="H4126" s="80" t="str">
        <f>IF(ISERROR(IF(ISERROR(VLOOKUP((LEFT(D4126,2)),'Fed. Agency Identifier Table'!A$2:C$63,3,FALSE)),(VLOOKUP((LEFT(D4126,1)),'Fed. Agency Identifier Table'!A$2:C$63,3,FALSE)),(VLOOKUP((LEFT(D4126,2)),'Fed. Agency Identifier Table'!A$2:C$63,3,FALSE)))),"",(IF(ISERROR(VLOOKUP((LEFT(D4126,2)),'Fed. Agency Identifier Table'!A$2:C$63,3,FALSE)),(VLOOKUP((LEFT(D4126,1)),'Fed. Agency Identifier Table'!A$2:C$63,3,FALSE)),(VLOOKUP((LEFT(D4126,2)),'Fed. Agency Identifier Table'!A$2:C$63,3,FALSE)))))</f>
        <v/>
      </c>
      <c r="I4126" s="150" t="str">
        <f>IF(ISNUMBER(SEARCH("*.unk*",D4126)),"Other Federal Awards",IF(ISERROR(VLOOKUP(D4126,'CFDA Program Titles Table'!A$2:C$2607,3,FALSE)),"",VLOOKUP(D4126,'CFDA Program Titles Table'!A$2:C$2607,3,FALSE)))</f>
        <v/>
      </c>
      <c r="J4126" s="70"/>
      <c r="K4126" s="70"/>
      <c r="S4126" s="106" t="str">
        <f>IFERROR(IF(J4126="Y", "Research And Development Programs Cluster:", VLOOKUP(D4126,'Cluster Info'!$A$2:$B$113,2,FALSE)), "Non Cluster:")</f>
        <v>Non Cluster:</v>
      </c>
      <c r="T4126" s="106">
        <f t="shared" si="320"/>
        <v>0</v>
      </c>
      <c r="U4126" s="106">
        <f t="shared" si="322"/>
        <v>0</v>
      </c>
      <c r="V4126" s="106">
        <f t="shared" si="323"/>
        <v>0</v>
      </c>
      <c r="W4126" s="119">
        <f t="shared" si="321"/>
        <v>0</v>
      </c>
      <c r="X4126" s="106">
        <f t="shared" si="324"/>
        <v>0</v>
      </c>
    </row>
    <row r="4127" spans="1:24" ht="14">
      <c r="A4127" s="198"/>
      <c r="D4127" s="1"/>
      <c r="E4127" s="1"/>
      <c r="F4127" s="187"/>
      <c r="G4127" s="187"/>
      <c r="H4127" s="80" t="str">
        <f>IF(ISERROR(IF(ISERROR(VLOOKUP((LEFT(D4127,2)),'Fed. Agency Identifier Table'!A$2:C$63,3,FALSE)),(VLOOKUP((LEFT(D4127,1)),'Fed. Agency Identifier Table'!A$2:C$63,3,FALSE)),(VLOOKUP((LEFT(D4127,2)),'Fed. Agency Identifier Table'!A$2:C$63,3,FALSE)))),"",(IF(ISERROR(VLOOKUP((LEFT(D4127,2)),'Fed. Agency Identifier Table'!A$2:C$63,3,FALSE)),(VLOOKUP((LEFT(D4127,1)),'Fed. Agency Identifier Table'!A$2:C$63,3,FALSE)),(VLOOKUP((LEFT(D4127,2)),'Fed. Agency Identifier Table'!A$2:C$63,3,FALSE)))))</f>
        <v/>
      </c>
      <c r="I4127" s="150" t="str">
        <f>IF(ISNUMBER(SEARCH("*.unk*",D4127)),"Other Federal Awards",IF(ISERROR(VLOOKUP(D4127,'CFDA Program Titles Table'!A$2:C$2607,3,FALSE)),"",VLOOKUP(D4127,'CFDA Program Titles Table'!A$2:C$2607,3,FALSE)))</f>
        <v/>
      </c>
      <c r="J4127" s="70"/>
      <c r="K4127" s="70"/>
      <c r="S4127" s="106" t="str">
        <f>IFERROR(IF(J4127="Y", "Research And Development Programs Cluster:", VLOOKUP(D4127,'Cluster Info'!$A$2:$B$113,2,FALSE)), "Non Cluster:")</f>
        <v>Non Cluster:</v>
      </c>
      <c r="T4127" s="106">
        <f t="shared" si="320"/>
        <v>0</v>
      </c>
      <c r="U4127" s="106">
        <f t="shared" si="322"/>
        <v>0</v>
      </c>
      <c r="V4127" s="106">
        <f t="shared" si="323"/>
        <v>0</v>
      </c>
      <c r="W4127" s="119">
        <f t="shared" si="321"/>
        <v>0</v>
      </c>
      <c r="X4127" s="106">
        <f t="shared" si="324"/>
        <v>0</v>
      </c>
    </row>
    <row r="4128" spans="1:24" ht="14">
      <c r="A4128" s="198"/>
      <c r="D4128" s="1"/>
      <c r="E4128" s="1"/>
      <c r="F4128" s="187"/>
      <c r="G4128" s="187"/>
      <c r="H4128" s="80" t="str">
        <f>IF(ISERROR(IF(ISERROR(VLOOKUP((LEFT(D4128,2)),'Fed. Agency Identifier Table'!A$2:C$63,3,FALSE)),(VLOOKUP((LEFT(D4128,1)),'Fed. Agency Identifier Table'!A$2:C$63,3,FALSE)),(VLOOKUP((LEFT(D4128,2)),'Fed. Agency Identifier Table'!A$2:C$63,3,FALSE)))),"",(IF(ISERROR(VLOOKUP((LEFT(D4128,2)),'Fed. Agency Identifier Table'!A$2:C$63,3,FALSE)),(VLOOKUP((LEFT(D4128,1)),'Fed. Agency Identifier Table'!A$2:C$63,3,FALSE)),(VLOOKUP((LEFT(D4128,2)),'Fed. Agency Identifier Table'!A$2:C$63,3,FALSE)))))</f>
        <v/>
      </c>
      <c r="I4128" s="150" t="str">
        <f>IF(ISNUMBER(SEARCH("*.unk*",D4128)),"Other Federal Awards",IF(ISERROR(VLOOKUP(D4128,'CFDA Program Titles Table'!A$2:C$2607,3,FALSE)),"",VLOOKUP(D4128,'CFDA Program Titles Table'!A$2:C$2607,3,FALSE)))</f>
        <v/>
      </c>
      <c r="J4128" s="70"/>
      <c r="K4128" s="70"/>
      <c r="S4128" s="106" t="str">
        <f>IFERROR(IF(J4128="Y", "Research And Development Programs Cluster:", VLOOKUP(D4128,'Cluster Info'!$A$2:$B$113,2,FALSE)), "Non Cluster:")</f>
        <v>Non Cluster:</v>
      </c>
      <c r="T4128" s="106">
        <f t="shared" si="320"/>
        <v>0</v>
      </c>
      <c r="U4128" s="106">
        <f t="shared" si="322"/>
        <v>0</v>
      </c>
      <c r="V4128" s="106">
        <f t="shared" si="323"/>
        <v>0</v>
      </c>
      <c r="W4128" s="119">
        <f t="shared" si="321"/>
        <v>0</v>
      </c>
      <c r="X4128" s="106">
        <f t="shared" si="324"/>
        <v>0</v>
      </c>
    </row>
    <row r="4129" spans="1:24" ht="14">
      <c r="A4129" s="198"/>
      <c r="D4129" s="1"/>
      <c r="E4129" s="1"/>
      <c r="F4129" s="187"/>
      <c r="G4129" s="187"/>
      <c r="H4129" s="80" t="str">
        <f>IF(ISERROR(IF(ISERROR(VLOOKUP((LEFT(D4129,2)),'Fed. Agency Identifier Table'!A$2:C$63,3,FALSE)),(VLOOKUP((LEFT(D4129,1)),'Fed. Agency Identifier Table'!A$2:C$63,3,FALSE)),(VLOOKUP((LEFT(D4129,2)),'Fed. Agency Identifier Table'!A$2:C$63,3,FALSE)))),"",(IF(ISERROR(VLOOKUP((LEFT(D4129,2)),'Fed. Agency Identifier Table'!A$2:C$63,3,FALSE)),(VLOOKUP((LEFT(D4129,1)),'Fed. Agency Identifier Table'!A$2:C$63,3,FALSE)),(VLOOKUP((LEFT(D4129,2)),'Fed. Agency Identifier Table'!A$2:C$63,3,FALSE)))))</f>
        <v/>
      </c>
      <c r="I4129" s="150" t="str">
        <f>IF(ISNUMBER(SEARCH("*.unk*",D4129)),"Other Federal Awards",IF(ISERROR(VLOOKUP(D4129,'CFDA Program Titles Table'!A$2:C$2607,3,FALSE)),"",VLOOKUP(D4129,'CFDA Program Titles Table'!A$2:C$2607,3,FALSE)))</f>
        <v/>
      </c>
      <c r="J4129" s="70"/>
      <c r="K4129" s="70"/>
      <c r="S4129" s="106" t="str">
        <f>IFERROR(IF(J4129="Y", "Research And Development Programs Cluster:", VLOOKUP(D4129,'Cluster Info'!$A$2:$B$113,2,FALSE)), "Non Cluster:")</f>
        <v>Non Cluster:</v>
      </c>
      <c r="T4129" s="106">
        <f t="shared" si="320"/>
        <v>0</v>
      </c>
      <c r="U4129" s="106">
        <f t="shared" si="322"/>
        <v>0</v>
      </c>
      <c r="V4129" s="106">
        <f t="shared" si="323"/>
        <v>0</v>
      </c>
      <c r="W4129" s="119">
        <f t="shared" si="321"/>
        <v>0</v>
      </c>
      <c r="X4129" s="106">
        <f t="shared" si="324"/>
        <v>0</v>
      </c>
    </row>
    <row r="4130" spans="1:24" ht="14">
      <c r="A4130" s="198"/>
      <c r="D4130" s="1"/>
      <c r="E4130" s="1"/>
      <c r="F4130" s="187"/>
      <c r="G4130" s="187"/>
      <c r="H4130" s="80" t="str">
        <f>IF(ISERROR(IF(ISERROR(VLOOKUP((LEFT(D4130,2)),'Fed. Agency Identifier Table'!A$2:C$63,3,FALSE)),(VLOOKUP((LEFT(D4130,1)),'Fed. Agency Identifier Table'!A$2:C$63,3,FALSE)),(VLOOKUP((LEFT(D4130,2)),'Fed. Agency Identifier Table'!A$2:C$63,3,FALSE)))),"",(IF(ISERROR(VLOOKUP((LEFT(D4130,2)),'Fed. Agency Identifier Table'!A$2:C$63,3,FALSE)),(VLOOKUP((LEFT(D4130,1)),'Fed. Agency Identifier Table'!A$2:C$63,3,FALSE)),(VLOOKUP((LEFT(D4130,2)),'Fed. Agency Identifier Table'!A$2:C$63,3,FALSE)))))</f>
        <v/>
      </c>
      <c r="I4130" s="150" t="str">
        <f>IF(ISNUMBER(SEARCH("*.unk*",D4130)),"Other Federal Awards",IF(ISERROR(VLOOKUP(D4130,'CFDA Program Titles Table'!A$2:C$2607,3,FALSE)),"",VLOOKUP(D4130,'CFDA Program Titles Table'!A$2:C$2607,3,FALSE)))</f>
        <v/>
      </c>
      <c r="J4130" s="70"/>
      <c r="K4130" s="70"/>
      <c r="S4130" s="106" t="str">
        <f>IFERROR(IF(J4130="Y", "Research And Development Programs Cluster:", VLOOKUP(D4130,'Cluster Info'!$A$2:$B$113,2,FALSE)), "Non Cluster:")</f>
        <v>Non Cluster:</v>
      </c>
      <c r="T4130" s="106">
        <f t="shared" si="320"/>
        <v>0</v>
      </c>
      <c r="U4130" s="106">
        <f t="shared" si="322"/>
        <v>0</v>
      </c>
      <c r="V4130" s="106">
        <f t="shared" si="323"/>
        <v>0</v>
      </c>
      <c r="W4130" s="119">
        <f t="shared" si="321"/>
        <v>0</v>
      </c>
      <c r="X4130" s="106">
        <f t="shared" si="324"/>
        <v>0</v>
      </c>
    </row>
    <row r="4131" spans="1:24" ht="14">
      <c r="A4131" s="198"/>
      <c r="D4131" s="1"/>
      <c r="E4131" s="1"/>
      <c r="F4131" s="187"/>
      <c r="G4131" s="187"/>
      <c r="H4131" s="80" t="str">
        <f>IF(ISERROR(IF(ISERROR(VLOOKUP((LEFT(D4131,2)),'Fed. Agency Identifier Table'!A$2:C$63,3,FALSE)),(VLOOKUP((LEFT(D4131,1)),'Fed. Agency Identifier Table'!A$2:C$63,3,FALSE)),(VLOOKUP((LEFT(D4131,2)),'Fed. Agency Identifier Table'!A$2:C$63,3,FALSE)))),"",(IF(ISERROR(VLOOKUP((LEFT(D4131,2)),'Fed. Agency Identifier Table'!A$2:C$63,3,FALSE)),(VLOOKUP((LEFT(D4131,1)),'Fed. Agency Identifier Table'!A$2:C$63,3,FALSE)),(VLOOKUP((LEFT(D4131,2)),'Fed. Agency Identifier Table'!A$2:C$63,3,FALSE)))))</f>
        <v/>
      </c>
      <c r="I4131" s="150" t="str">
        <f>IF(ISNUMBER(SEARCH("*.unk*",D4131)),"Other Federal Awards",IF(ISERROR(VLOOKUP(D4131,'CFDA Program Titles Table'!A$2:C$2607,3,FALSE)),"",VLOOKUP(D4131,'CFDA Program Titles Table'!A$2:C$2607,3,FALSE)))</f>
        <v/>
      </c>
      <c r="J4131" s="70"/>
      <c r="K4131" s="70"/>
      <c r="S4131" s="106" t="str">
        <f>IFERROR(IF(J4131="Y", "Research And Development Programs Cluster:", VLOOKUP(D4131,'Cluster Info'!$A$2:$B$113,2,FALSE)), "Non Cluster:")</f>
        <v>Non Cluster:</v>
      </c>
      <c r="T4131" s="106">
        <f t="shared" si="320"/>
        <v>0</v>
      </c>
      <c r="U4131" s="106">
        <f t="shared" si="322"/>
        <v>0</v>
      </c>
      <c r="V4131" s="106">
        <f t="shared" si="323"/>
        <v>0</v>
      </c>
      <c r="W4131" s="119">
        <f t="shared" si="321"/>
        <v>0</v>
      </c>
      <c r="X4131" s="106">
        <f t="shared" si="324"/>
        <v>0</v>
      </c>
    </row>
    <row r="4132" spans="1:24" ht="14">
      <c r="A4132" s="198"/>
      <c r="D4132" s="1"/>
      <c r="E4132" s="1"/>
      <c r="F4132" s="187"/>
      <c r="G4132" s="187"/>
      <c r="H4132" s="80" t="str">
        <f>IF(ISERROR(IF(ISERROR(VLOOKUP((LEFT(D4132,2)),'Fed. Agency Identifier Table'!A$2:C$63,3,FALSE)),(VLOOKUP((LEFT(D4132,1)),'Fed. Agency Identifier Table'!A$2:C$63,3,FALSE)),(VLOOKUP((LEFT(D4132,2)),'Fed. Agency Identifier Table'!A$2:C$63,3,FALSE)))),"",(IF(ISERROR(VLOOKUP((LEFT(D4132,2)),'Fed. Agency Identifier Table'!A$2:C$63,3,FALSE)),(VLOOKUP((LEFT(D4132,1)),'Fed. Agency Identifier Table'!A$2:C$63,3,FALSE)),(VLOOKUP((LEFT(D4132,2)),'Fed. Agency Identifier Table'!A$2:C$63,3,FALSE)))))</f>
        <v/>
      </c>
      <c r="I4132" s="150" t="str">
        <f>IF(ISNUMBER(SEARCH("*.unk*",D4132)),"Other Federal Awards",IF(ISERROR(VLOOKUP(D4132,'CFDA Program Titles Table'!A$2:C$2607,3,FALSE)),"",VLOOKUP(D4132,'CFDA Program Titles Table'!A$2:C$2607,3,FALSE)))</f>
        <v/>
      </c>
      <c r="J4132" s="70"/>
      <c r="K4132" s="70"/>
      <c r="S4132" s="106" t="str">
        <f>IFERROR(IF(J4132="Y", "Research And Development Programs Cluster:", VLOOKUP(D4132,'Cluster Info'!$A$2:$B$113,2,FALSE)), "Non Cluster:")</f>
        <v>Non Cluster:</v>
      </c>
      <c r="T4132" s="106">
        <f t="shared" si="320"/>
        <v>0</v>
      </c>
      <c r="U4132" s="106">
        <f t="shared" si="322"/>
        <v>0</v>
      </c>
      <c r="V4132" s="106">
        <f t="shared" si="323"/>
        <v>0</v>
      </c>
      <c r="W4132" s="119">
        <f t="shared" si="321"/>
        <v>0</v>
      </c>
      <c r="X4132" s="106">
        <f t="shared" si="324"/>
        <v>0</v>
      </c>
    </row>
    <row r="4133" spans="1:24" ht="14">
      <c r="A4133" s="198"/>
      <c r="D4133" s="1"/>
      <c r="E4133" s="1"/>
      <c r="F4133" s="187"/>
      <c r="G4133" s="187"/>
      <c r="H4133" s="80" t="str">
        <f>IF(ISERROR(IF(ISERROR(VLOOKUP((LEFT(D4133,2)),'Fed. Agency Identifier Table'!A$2:C$63,3,FALSE)),(VLOOKUP((LEFT(D4133,1)),'Fed. Agency Identifier Table'!A$2:C$63,3,FALSE)),(VLOOKUP((LEFT(D4133,2)),'Fed. Agency Identifier Table'!A$2:C$63,3,FALSE)))),"",(IF(ISERROR(VLOOKUP((LEFT(D4133,2)),'Fed. Agency Identifier Table'!A$2:C$63,3,FALSE)),(VLOOKUP((LEFT(D4133,1)),'Fed. Agency Identifier Table'!A$2:C$63,3,FALSE)),(VLOOKUP((LEFT(D4133,2)),'Fed. Agency Identifier Table'!A$2:C$63,3,FALSE)))))</f>
        <v/>
      </c>
      <c r="I4133" s="150" t="str">
        <f>IF(ISNUMBER(SEARCH("*.unk*",D4133)),"Other Federal Awards",IF(ISERROR(VLOOKUP(D4133,'CFDA Program Titles Table'!A$2:C$2607,3,FALSE)),"",VLOOKUP(D4133,'CFDA Program Titles Table'!A$2:C$2607,3,FALSE)))</f>
        <v/>
      </c>
      <c r="J4133" s="70"/>
      <c r="K4133" s="70"/>
      <c r="S4133" s="106" t="str">
        <f>IFERROR(IF(J4133="Y", "Research And Development Programs Cluster:", VLOOKUP(D4133,'Cluster Info'!$A$2:$B$113,2,FALSE)), "Non Cluster:")</f>
        <v>Non Cluster:</v>
      </c>
      <c r="T4133" s="106">
        <f t="shared" si="320"/>
        <v>0</v>
      </c>
      <c r="U4133" s="106">
        <f t="shared" si="322"/>
        <v>0</v>
      </c>
      <c r="V4133" s="106">
        <f t="shared" si="323"/>
        <v>0</v>
      </c>
      <c r="W4133" s="119">
        <f t="shared" si="321"/>
        <v>0</v>
      </c>
      <c r="X4133" s="106">
        <f t="shared" si="324"/>
        <v>0</v>
      </c>
    </row>
    <row r="4134" spans="1:24" ht="14">
      <c r="A4134" s="198"/>
      <c r="D4134" s="1"/>
      <c r="E4134" s="1"/>
      <c r="F4134" s="187"/>
      <c r="G4134" s="187"/>
      <c r="H4134" s="80" t="str">
        <f>IF(ISERROR(IF(ISERROR(VLOOKUP((LEFT(D4134,2)),'Fed. Agency Identifier Table'!A$2:C$63,3,FALSE)),(VLOOKUP((LEFT(D4134,1)),'Fed. Agency Identifier Table'!A$2:C$63,3,FALSE)),(VLOOKUP((LEFT(D4134,2)),'Fed. Agency Identifier Table'!A$2:C$63,3,FALSE)))),"",(IF(ISERROR(VLOOKUP((LEFT(D4134,2)),'Fed. Agency Identifier Table'!A$2:C$63,3,FALSE)),(VLOOKUP((LEFT(D4134,1)),'Fed. Agency Identifier Table'!A$2:C$63,3,FALSE)),(VLOOKUP((LEFT(D4134,2)),'Fed. Agency Identifier Table'!A$2:C$63,3,FALSE)))))</f>
        <v/>
      </c>
      <c r="I4134" s="150" t="str">
        <f>IF(ISNUMBER(SEARCH("*.unk*",D4134)),"Other Federal Awards",IF(ISERROR(VLOOKUP(D4134,'CFDA Program Titles Table'!A$2:C$2607,3,FALSE)),"",VLOOKUP(D4134,'CFDA Program Titles Table'!A$2:C$2607,3,FALSE)))</f>
        <v/>
      </c>
      <c r="J4134" s="70"/>
      <c r="K4134" s="70"/>
      <c r="S4134" s="106" t="str">
        <f>IFERROR(IF(J4134="Y", "Research And Development Programs Cluster:", VLOOKUP(D4134,'Cluster Info'!$A$2:$B$113,2,FALSE)), "Non Cluster:")</f>
        <v>Non Cluster:</v>
      </c>
      <c r="T4134" s="106">
        <f t="shared" si="320"/>
        <v>0</v>
      </c>
      <c r="U4134" s="106">
        <f t="shared" si="322"/>
        <v>0</v>
      </c>
      <c r="V4134" s="106">
        <f t="shared" si="323"/>
        <v>0</v>
      </c>
      <c r="W4134" s="119">
        <f t="shared" si="321"/>
        <v>0</v>
      </c>
      <c r="X4134" s="106">
        <f t="shared" si="324"/>
        <v>0</v>
      </c>
    </row>
    <row r="4135" spans="1:24" ht="14">
      <c r="A4135" s="198"/>
      <c r="D4135" s="1"/>
      <c r="E4135" s="1"/>
      <c r="F4135" s="187"/>
      <c r="G4135" s="187"/>
      <c r="H4135" s="80" t="str">
        <f>IF(ISERROR(IF(ISERROR(VLOOKUP((LEFT(D4135,2)),'Fed. Agency Identifier Table'!A$2:C$63,3,FALSE)),(VLOOKUP((LEFT(D4135,1)),'Fed. Agency Identifier Table'!A$2:C$63,3,FALSE)),(VLOOKUP((LEFT(D4135,2)),'Fed. Agency Identifier Table'!A$2:C$63,3,FALSE)))),"",(IF(ISERROR(VLOOKUP((LEFT(D4135,2)),'Fed. Agency Identifier Table'!A$2:C$63,3,FALSE)),(VLOOKUP((LEFT(D4135,1)),'Fed. Agency Identifier Table'!A$2:C$63,3,FALSE)),(VLOOKUP((LEFT(D4135,2)),'Fed. Agency Identifier Table'!A$2:C$63,3,FALSE)))))</f>
        <v/>
      </c>
      <c r="I4135" s="150" t="str">
        <f>IF(ISNUMBER(SEARCH("*.unk*",D4135)),"Other Federal Awards",IF(ISERROR(VLOOKUP(D4135,'CFDA Program Titles Table'!A$2:C$2607,3,FALSE)),"",VLOOKUP(D4135,'CFDA Program Titles Table'!A$2:C$2607,3,FALSE)))</f>
        <v/>
      </c>
      <c r="J4135" s="70"/>
      <c r="K4135" s="70"/>
      <c r="S4135" s="106" t="str">
        <f>IFERROR(IF(J4135="Y", "Research And Development Programs Cluster:", VLOOKUP(D4135,'Cluster Info'!$A$2:$B$113,2,FALSE)), "Non Cluster:")</f>
        <v>Non Cluster:</v>
      </c>
      <c r="T4135" s="106">
        <f t="shared" si="320"/>
        <v>0</v>
      </c>
      <c r="U4135" s="106">
        <f t="shared" si="322"/>
        <v>0</v>
      </c>
      <c r="V4135" s="106">
        <f t="shared" si="323"/>
        <v>0</v>
      </c>
      <c r="W4135" s="119">
        <f t="shared" si="321"/>
        <v>0</v>
      </c>
      <c r="X4135" s="106">
        <f t="shared" si="324"/>
        <v>0</v>
      </c>
    </row>
    <row r="4136" spans="1:24" ht="14">
      <c r="A4136" s="198"/>
      <c r="D4136" s="1"/>
      <c r="E4136" s="1"/>
      <c r="F4136" s="187"/>
      <c r="G4136" s="187"/>
      <c r="H4136" s="80" t="str">
        <f>IF(ISERROR(IF(ISERROR(VLOOKUP((LEFT(D4136,2)),'Fed. Agency Identifier Table'!A$2:C$63,3,FALSE)),(VLOOKUP((LEFT(D4136,1)),'Fed. Agency Identifier Table'!A$2:C$63,3,FALSE)),(VLOOKUP((LEFT(D4136,2)),'Fed. Agency Identifier Table'!A$2:C$63,3,FALSE)))),"",(IF(ISERROR(VLOOKUP((LEFT(D4136,2)),'Fed. Agency Identifier Table'!A$2:C$63,3,FALSE)),(VLOOKUP((LEFT(D4136,1)),'Fed. Agency Identifier Table'!A$2:C$63,3,FALSE)),(VLOOKUP((LEFT(D4136,2)),'Fed. Agency Identifier Table'!A$2:C$63,3,FALSE)))))</f>
        <v/>
      </c>
      <c r="I4136" s="150" t="str">
        <f>IF(ISNUMBER(SEARCH("*.unk*",D4136)),"Other Federal Awards",IF(ISERROR(VLOOKUP(D4136,'CFDA Program Titles Table'!A$2:C$2607,3,FALSE)),"",VLOOKUP(D4136,'CFDA Program Titles Table'!A$2:C$2607,3,FALSE)))</f>
        <v/>
      </c>
      <c r="J4136" s="70"/>
      <c r="K4136" s="70"/>
      <c r="S4136" s="106" t="str">
        <f>IFERROR(IF(J4136="Y", "Research And Development Programs Cluster:", VLOOKUP(D4136,'Cluster Info'!$A$2:$B$113,2,FALSE)), "Non Cluster:")</f>
        <v>Non Cluster:</v>
      </c>
      <c r="T4136" s="106">
        <f t="shared" si="320"/>
        <v>0</v>
      </c>
      <c r="U4136" s="106">
        <f t="shared" si="322"/>
        <v>0</v>
      </c>
      <c r="V4136" s="106">
        <f t="shared" si="323"/>
        <v>0</v>
      </c>
      <c r="W4136" s="119">
        <f t="shared" si="321"/>
        <v>0</v>
      </c>
      <c r="X4136" s="106">
        <f t="shared" si="324"/>
        <v>0</v>
      </c>
    </row>
    <row r="4137" spans="1:24" ht="14">
      <c r="A4137" s="198"/>
      <c r="D4137" s="1"/>
      <c r="E4137" s="1"/>
      <c r="F4137" s="187"/>
      <c r="G4137" s="187"/>
      <c r="H4137" s="80" t="str">
        <f>IF(ISERROR(IF(ISERROR(VLOOKUP((LEFT(D4137,2)),'Fed. Agency Identifier Table'!A$2:C$63,3,FALSE)),(VLOOKUP((LEFT(D4137,1)),'Fed. Agency Identifier Table'!A$2:C$63,3,FALSE)),(VLOOKUP((LEFT(D4137,2)),'Fed. Agency Identifier Table'!A$2:C$63,3,FALSE)))),"",(IF(ISERROR(VLOOKUP((LEFT(D4137,2)),'Fed. Agency Identifier Table'!A$2:C$63,3,FALSE)),(VLOOKUP((LEFT(D4137,1)),'Fed. Agency Identifier Table'!A$2:C$63,3,FALSE)),(VLOOKUP((LEFT(D4137,2)),'Fed. Agency Identifier Table'!A$2:C$63,3,FALSE)))))</f>
        <v/>
      </c>
      <c r="I4137" s="150" t="str">
        <f>IF(ISNUMBER(SEARCH("*.unk*",D4137)),"Other Federal Awards",IF(ISERROR(VLOOKUP(D4137,'CFDA Program Titles Table'!A$2:C$2607,3,FALSE)),"",VLOOKUP(D4137,'CFDA Program Titles Table'!A$2:C$2607,3,FALSE)))</f>
        <v/>
      </c>
      <c r="J4137" s="70"/>
      <c r="K4137" s="70"/>
      <c r="S4137" s="106" t="str">
        <f>IFERROR(IF(J4137="Y", "Research And Development Programs Cluster:", VLOOKUP(D4137,'Cluster Info'!$A$2:$B$113,2,FALSE)), "Non Cluster:")</f>
        <v>Non Cluster:</v>
      </c>
      <c r="T4137" s="106">
        <f t="shared" si="320"/>
        <v>0</v>
      </c>
      <c r="U4137" s="106">
        <f t="shared" si="322"/>
        <v>0</v>
      </c>
      <c r="V4137" s="106">
        <f t="shared" si="323"/>
        <v>0</v>
      </c>
      <c r="W4137" s="119">
        <f t="shared" si="321"/>
        <v>0</v>
      </c>
      <c r="X4137" s="106">
        <f t="shared" si="324"/>
        <v>0</v>
      </c>
    </row>
    <row r="4138" spans="1:24" ht="14">
      <c r="A4138" s="198"/>
      <c r="D4138" s="1"/>
      <c r="E4138" s="1"/>
      <c r="F4138" s="187"/>
      <c r="G4138" s="187"/>
      <c r="H4138" s="80" t="str">
        <f>IF(ISERROR(IF(ISERROR(VLOOKUP((LEFT(D4138,2)),'Fed. Agency Identifier Table'!A$2:C$63,3,FALSE)),(VLOOKUP((LEFT(D4138,1)),'Fed. Agency Identifier Table'!A$2:C$63,3,FALSE)),(VLOOKUP((LEFT(D4138,2)),'Fed. Agency Identifier Table'!A$2:C$63,3,FALSE)))),"",(IF(ISERROR(VLOOKUP((LEFT(D4138,2)),'Fed. Agency Identifier Table'!A$2:C$63,3,FALSE)),(VLOOKUP((LEFT(D4138,1)),'Fed. Agency Identifier Table'!A$2:C$63,3,FALSE)),(VLOOKUP((LEFT(D4138,2)),'Fed. Agency Identifier Table'!A$2:C$63,3,FALSE)))))</f>
        <v/>
      </c>
      <c r="I4138" s="150" t="str">
        <f>IF(ISNUMBER(SEARCH("*.unk*",D4138)),"Other Federal Awards",IF(ISERROR(VLOOKUP(D4138,'CFDA Program Titles Table'!A$2:C$2607,3,FALSE)),"",VLOOKUP(D4138,'CFDA Program Titles Table'!A$2:C$2607,3,FALSE)))</f>
        <v/>
      </c>
      <c r="J4138" s="70"/>
      <c r="K4138" s="70"/>
      <c r="S4138" s="106" t="str">
        <f>IFERROR(IF(J4138="Y", "Research And Development Programs Cluster:", VLOOKUP(D4138,'Cluster Info'!$A$2:$B$113,2,FALSE)), "Non Cluster:")</f>
        <v>Non Cluster:</v>
      </c>
      <c r="T4138" s="106">
        <f t="shared" si="320"/>
        <v>0</v>
      </c>
      <c r="U4138" s="106">
        <f t="shared" si="322"/>
        <v>0</v>
      </c>
      <c r="V4138" s="106">
        <f t="shared" si="323"/>
        <v>0</v>
      </c>
      <c r="W4138" s="119">
        <f t="shared" si="321"/>
        <v>0</v>
      </c>
      <c r="X4138" s="106">
        <f t="shared" si="324"/>
        <v>0</v>
      </c>
    </row>
    <row r="4139" spans="1:24" ht="14">
      <c r="A4139" s="198"/>
      <c r="D4139" s="1"/>
      <c r="E4139" s="1"/>
      <c r="F4139" s="187"/>
      <c r="G4139" s="187"/>
      <c r="H4139" s="80" t="str">
        <f>IF(ISERROR(IF(ISERROR(VLOOKUP((LEFT(D4139,2)),'Fed. Agency Identifier Table'!A$2:C$63,3,FALSE)),(VLOOKUP((LEFT(D4139,1)),'Fed. Agency Identifier Table'!A$2:C$63,3,FALSE)),(VLOOKUP((LEFT(D4139,2)),'Fed. Agency Identifier Table'!A$2:C$63,3,FALSE)))),"",(IF(ISERROR(VLOOKUP((LEFT(D4139,2)),'Fed. Agency Identifier Table'!A$2:C$63,3,FALSE)),(VLOOKUP((LEFT(D4139,1)),'Fed. Agency Identifier Table'!A$2:C$63,3,FALSE)),(VLOOKUP((LEFT(D4139,2)),'Fed. Agency Identifier Table'!A$2:C$63,3,FALSE)))))</f>
        <v/>
      </c>
      <c r="I4139" s="150" t="str">
        <f>IF(ISNUMBER(SEARCH("*.unk*",D4139)),"Other Federal Awards",IF(ISERROR(VLOOKUP(D4139,'CFDA Program Titles Table'!A$2:C$2607,3,FALSE)),"",VLOOKUP(D4139,'CFDA Program Titles Table'!A$2:C$2607,3,FALSE)))</f>
        <v/>
      </c>
      <c r="J4139" s="70"/>
      <c r="K4139" s="70"/>
      <c r="S4139" s="106" t="str">
        <f>IFERROR(IF(J4139="Y", "Research And Development Programs Cluster:", VLOOKUP(D4139,'Cluster Info'!$A$2:$B$113,2,FALSE)), "Non Cluster:")</f>
        <v>Non Cluster:</v>
      </c>
      <c r="T4139" s="106">
        <f t="shared" si="320"/>
        <v>0</v>
      </c>
      <c r="U4139" s="106">
        <f t="shared" si="322"/>
        <v>0</v>
      </c>
      <c r="V4139" s="106">
        <f t="shared" si="323"/>
        <v>0</v>
      </c>
      <c r="W4139" s="119">
        <f t="shared" si="321"/>
        <v>0</v>
      </c>
      <c r="X4139" s="106">
        <f t="shared" si="324"/>
        <v>0</v>
      </c>
    </row>
    <row r="4140" spans="1:24" ht="14">
      <c r="A4140" s="198"/>
      <c r="D4140" s="1"/>
      <c r="E4140" s="1"/>
      <c r="F4140" s="187"/>
      <c r="G4140" s="187"/>
      <c r="H4140" s="80" t="str">
        <f>IF(ISERROR(IF(ISERROR(VLOOKUP((LEFT(D4140,2)),'Fed. Agency Identifier Table'!A$2:C$63,3,FALSE)),(VLOOKUP((LEFT(D4140,1)),'Fed. Agency Identifier Table'!A$2:C$63,3,FALSE)),(VLOOKUP((LEFT(D4140,2)),'Fed. Agency Identifier Table'!A$2:C$63,3,FALSE)))),"",(IF(ISERROR(VLOOKUP((LEFT(D4140,2)),'Fed. Agency Identifier Table'!A$2:C$63,3,FALSE)),(VLOOKUP((LEFT(D4140,1)),'Fed. Agency Identifier Table'!A$2:C$63,3,FALSE)),(VLOOKUP((LEFT(D4140,2)),'Fed. Agency Identifier Table'!A$2:C$63,3,FALSE)))))</f>
        <v/>
      </c>
      <c r="I4140" s="150" t="str">
        <f>IF(ISNUMBER(SEARCH("*.unk*",D4140)),"Other Federal Awards",IF(ISERROR(VLOOKUP(D4140,'CFDA Program Titles Table'!A$2:C$2607,3,FALSE)),"",VLOOKUP(D4140,'CFDA Program Titles Table'!A$2:C$2607,3,FALSE)))</f>
        <v/>
      </c>
      <c r="J4140" s="70"/>
      <c r="K4140" s="70"/>
      <c r="S4140" s="106" t="str">
        <f>IFERROR(IF(J4140="Y", "Research And Development Programs Cluster:", VLOOKUP(D4140,'Cluster Info'!$A$2:$B$113,2,FALSE)), "Non Cluster:")</f>
        <v>Non Cluster:</v>
      </c>
      <c r="T4140" s="106">
        <f t="shared" si="320"/>
        <v>0</v>
      </c>
      <c r="U4140" s="106">
        <f t="shared" si="322"/>
        <v>0</v>
      </c>
      <c r="V4140" s="106">
        <f t="shared" si="323"/>
        <v>0</v>
      </c>
      <c r="W4140" s="119">
        <f t="shared" si="321"/>
        <v>0</v>
      </c>
      <c r="X4140" s="106">
        <f t="shared" si="324"/>
        <v>0</v>
      </c>
    </row>
    <row r="4141" spans="1:24" ht="14">
      <c r="A4141" s="198"/>
      <c r="D4141" s="1"/>
      <c r="E4141" s="1"/>
      <c r="F4141" s="187"/>
      <c r="G4141" s="187"/>
      <c r="H4141" s="80" t="str">
        <f>IF(ISERROR(IF(ISERROR(VLOOKUP((LEFT(D4141,2)),'Fed. Agency Identifier Table'!A$2:C$63,3,FALSE)),(VLOOKUP((LEFT(D4141,1)),'Fed. Agency Identifier Table'!A$2:C$63,3,FALSE)),(VLOOKUP((LEFT(D4141,2)),'Fed. Agency Identifier Table'!A$2:C$63,3,FALSE)))),"",(IF(ISERROR(VLOOKUP((LEFT(D4141,2)),'Fed. Agency Identifier Table'!A$2:C$63,3,FALSE)),(VLOOKUP((LEFT(D4141,1)),'Fed. Agency Identifier Table'!A$2:C$63,3,FALSE)),(VLOOKUP((LEFT(D4141,2)),'Fed. Agency Identifier Table'!A$2:C$63,3,FALSE)))))</f>
        <v/>
      </c>
      <c r="I4141" s="150" t="str">
        <f>IF(ISNUMBER(SEARCH("*.unk*",D4141)),"Other Federal Awards",IF(ISERROR(VLOOKUP(D4141,'CFDA Program Titles Table'!A$2:C$2607,3,FALSE)),"",VLOOKUP(D4141,'CFDA Program Titles Table'!A$2:C$2607,3,FALSE)))</f>
        <v/>
      </c>
      <c r="J4141" s="70"/>
      <c r="K4141" s="70"/>
      <c r="S4141" s="106" t="str">
        <f>IFERROR(IF(J4141="Y", "Research And Development Programs Cluster:", VLOOKUP(D4141,'Cluster Info'!$A$2:$B$113,2,FALSE)), "Non Cluster:")</f>
        <v>Non Cluster:</v>
      </c>
      <c r="T4141" s="106">
        <f t="shared" si="320"/>
        <v>0</v>
      </c>
      <c r="U4141" s="106">
        <f t="shared" si="322"/>
        <v>0</v>
      </c>
      <c r="V4141" s="106">
        <f t="shared" si="323"/>
        <v>0</v>
      </c>
      <c r="W4141" s="119">
        <f t="shared" si="321"/>
        <v>0</v>
      </c>
      <c r="X4141" s="106">
        <f t="shared" si="324"/>
        <v>0</v>
      </c>
    </row>
    <row r="4142" spans="1:24" ht="14">
      <c r="A4142" s="198"/>
      <c r="D4142" s="1"/>
      <c r="E4142" s="1"/>
      <c r="F4142" s="187"/>
      <c r="G4142" s="187"/>
      <c r="H4142" s="80" t="str">
        <f>IF(ISERROR(IF(ISERROR(VLOOKUP((LEFT(D4142,2)),'Fed. Agency Identifier Table'!A$2:C$63,3,FALSE)),(VLOOKUP((LEFT(D4142,1)),'Fed. Agency Identifier Table'!A$2:C$63,3,FALSE)),(VLOOKUP((LEFT(D4142,2)),'Fed. Agency Identifier Table'!A$2:C$63,3,FALSE)))),"",(IF(ISERROR(VLOOKUP((LEFT(D4142,2)),'Fed. Agency Identifier Table'!A$2:C$63,3,FALSE)),(VLOOKUP((LEFT(D4142,1)),'Fed. Agency Identifier Table'!A$2:C$63,3,FALSE)),(VLOOKUP((LEFT(D4142,2)),'Fed. Agency Identifier Table'!A$2:C$63,3,FALSE)))))</f>
        <v/>
      </c>
      <c r="I4142" s="150" t="str">
        <f>IF(ISNUMBER(SEARCH("*.unk*",D4142)),"Other Federal Awards",IF(ISERROR(VLOOKUP(D4142,'CFDA Program Titles Table'!A$2:C$2607,3,FALSE)),"",VLOOKUP(D4142,'CFDA Program Titles Table'!A$2:C$2607,3,FALSE)))</f>
        <v/>
      </c>
      <c r="J4142" s="70"/>
      <c r="K4142" s="70"/>
      <c r="S4142" s="106" t="str">
        <f>IFERROR(IF(J4142="Y", "Research And Development Programs Cluster:", VLOOKUP(D4142,'Cluster Info'!$A$2:$B$113,2,FALSE)), "Non Cluster:")</f>
        <v>Non Cluster:</v>
      </c>
      <c r="T4142" s="106">
        <f t="shared" si="320"/>
        <v>0</v>
      </c>
      <c r="U4142" s="106">
        <f t="shared" si="322"/>
        <v>0</v>
      </c>
      <c r="V4142" s="106">
        <f t="shared" si="323"/>
        <v>0</v>
      </c>
      <c r="W4142" s="119">
        <f t="shared" si="321"/>
        <v>0</v>
      </c>
      <c r="X4142" s="106">
        <f t="shared" si="324"/>
        <v>0</v>
      </c>
    </row>
    <row r="4143" spans="1:24" ht="14">
      <c r="A4143" s="198"/>
      <c r="D4143" s="1"/>
      <c r="E4143" s="1"/>
      <c r="F4143" s="187"/>
      <c r="G4143" s="187"/>
      <c r="H4143" s="80" t="str">
        <f>IF(ISERROR(IF(ISERROR(VLOOKUP((LEFT(D4143,2)),'Fed. Agency Identifier Table'!A$2:C$63,3,FALSE)),(VLOOKUP((LEFT(D4143,1)),'Fed. Agency Identifier Table'!A$2:C$63,3,FALSE)),(VLOOKUP((LEFT(D4143,2)),'Fed. Agency Identifier Table'!A$2:C$63,3,FALSE)))),"",(IF(ISERROR(VLOOKUP((LEFT(D4143,2)),'Fed. Agency Identifier Table'!A$2:C$63,3,FALSE)),(VLOOKUP((LEFT(D4143,1)),'Fed. Agency Identifier Table'!A$2:C$63,3,FALSE)),(VLOOKUP((LEFT(D4143,2)),'Fed. Agency Identifier Table'!A$2:C$63,3,FALSE)))))</f>
        <v/>
      </c>
      <c r="I4143" s="150" t="str">
        <f>IF(ISNUMBER(SEARCH("*.unk*",D4143)),"Other Federal Awards",IF(ISERROR(VLOOKUP(D4143,'CFDA Program Titles Table'!A$2:C$2607,3,FALSE)),"",VLOOKUP(D4143,'CFDA Program Titles Table'!A$2:C$2607,3,FALSE)))</f>
        <v/>
      </c>
      <c r="J4143" s="70"/>
      <c r="K4143" s="70"/>
      <c r="S4143" s="106" t="str">
        <f>IFERROR(IF(J4143="Y", "Research And Development Programs Cluster:", VLOOKUP(D4143,'Cluster Info'!$A$2:$B$113,2,FALSE)), "Non Cluster:")</f>
        <v>Non Cluster:</v>
      </c>
      <c r="T4143" s="106">
        <f t="shared" si="320"/>
        <v>0</v>
      </c>
      <c r="U4143" s="106">
        <f t="shared" si="322"/>
        <v>0</v>
      </c>
      <c r="V4143" s="106">
        <f t="shared" si="323"/>
        <v>0</v>
      </c>
      <c r="W4143" s="119">
        <f t="shared" si="321"/>
        <v>0</v>
      </c>
      <c r="X4143" s="106">
        <f t="shared" si="324"/>
        <v>0</v>
      </c>
    </row>
    <row r="4144" spans="1:24" ht="14">
      <c r="A4144" s="198"/>
      <c r="D4144" s="1"/>
      <c r="E4144" s="1"/>
      <c r="F4144" s="187"/>
      <c r="G4144" s="187"/>
      <c r="H4144" s="80" t="str">
        <f>IF(ISERROR(IF(ISERROR(VLOOKUP((LEFT(D4144,2)),'Fed. Agency Identifier Table'!A$2:C$63,3,FALSE)),(VLOOKUP((LEFT(D4144,1)),'Fed. Agency Identifier Table'!A$2:C$63,3,FALSE)),(VLOOKUP((LEFT(D4144,2)),'Fed. Agency Identifier Table'!A$2:C$63,3,FALSE)))),"",(IF(ISERROR(VLOOKUP((LEFT(D4144,2)),'Fed. Agency Identifier Table'!A$2:C$63,3,FALSE)),(VLOOKUP((LEFT(D4144,1)),'Fed. Agency Identifier Table'!A$2:C$63,3,FALSE)),(VLOOKUP((LEFT(D4144,2)),'Fed. Agency Identifier Table'!A$2:C$63,3,FALSE)))))</f>
        <v/>
      </c>
      <c r="I4144" s="150" t="str">
        <f>IF(ISNUMBER(SEARCH("*.unk*",D4144)),"Other Federal Awards",IF(ISERROR(VLOOKUP(D4144,'CFDA Program Titles Table'!A$2:C$2607,3,FALSE)),"",VLOOKUP(D4144,'CFDA Program Titles Table'!A$2:C$2607,3,FALSE)))</f>
        <v/>
      </c>
      <c r="J4144" s="70"/>
      <c r="K4144" s="70"/>
      <c r="S4144" s="106" t="str">
        <f>IFERROR(IF(J4144="Y", "Research And Development Programs Cluster:", VLOOKUP(D4144,'Cluster Info'!$A$2:$B$113,2,FALSE)), "Non Cluster:")</f>
        <v>Non Cluster:</v>
      </c>
      <c r="T4144" s="106">
        <f t="shared" si="320"/>
        <v>0</v>
      </c>
      <c r="U4144" s="106">
        <f t="shared" si="322"/>
        <v>0</v>
      </c>
      <c r="V4144" s="106">
        <f t="shared" si="323"/>
        <v>0</v>
      </c>
      <c r="W4144" s="119">
        <f t="shared" si="321"/>
        <v>0</v>
      </c>
      <c r="X4144" s="106">
        <f t="shared" si="324"/>
        <v>0</v>
      </c>
    </row>
    <row r="4145" spans="1:24" ht="14">
      <c r="A4145" s="198"/>
      <c r="D4145" s="1"/>
      <c r="E4145" s="1"/>
      <c r="F4145" s="187"/>
      <c r="G4145" s="187"/>
      <c r="H4145" s="80" t="str">
        <f>IF(ISERROR(IF(ISERROR(VLOOKUP((LEFT(D4145,2)),'Fed. Agency Identifier Table'!A$2:C$63,3,FALSE)),(VLOOKUP((LEFT(D4145,1)),'Fed. Agency Identifier Table'!A$2:C$63,3,FALSE)),(VLOOKUP((LEFT(D4145,2)),'Fed. Agency Identifier Table'!A$2:C$63,3,FALSE)))),"",(IF(ISERROR(VLOOKUP((LEFT(D4145,2)),'Fed. Agency Identifier Table'!A$2:C$63,3,FALSE)),(VLOOKUP((LEFT(D4145,1)),'Fed. Agency Identifier Table'!A$2:C$63,3,FALSE)),(VLOOKUP((LEFT(D4145,2)),'Fed. Agency Identifier Table'!A$2:C$63,3,FALSE)))))</f>
        <v/>
      </c>
      <c r="I4145" s="150" t="str">
        <f>IF(ISNUMBER(SEARCH("*.unk*",D4145)),"Other Federal Awards",IF(ISERROR(VLOOKUP(D4145,'CFDA Program Titles Table'!A$2:C$2607,3,FALSE)),"",VLOOKUP(D4145,'CFDA Program Titles Table'!A$2:C$2607,3,FALSE)))</f>
        <v/>
      </c>
      <c r="J4145" s="70"/>
      <c r="K4145" s="70"/>
      <c r="S4145" s="106" t="str">
        <f>IFERROR(IF(J4145="Y", "Research And Development Programs Cluster:", VLOOKUP(D4145,'Cluster Info'!$A$2:$B$113,2,FALSE)), "Non Cluster:")</f>
        <v>Non Cluster:</v>
      </c>
      <c r="T4145" s="106">
        <f t="shared" si="320"/>
        <v>0</v>
      </c>
      <c r="U4145" s="106">
        <f t="shared" si="322"/>
        <v>0</v>
      </c>
      <c r="V4145" s="106">
        <f t="shared" si="323"/>
        <v>0</v>
      </c>
      <c r="W4145" s="119">
        <f t="shared" si="321"/>
        <v>0</v>
      </c>
      <c r="X4145" s="106">
        <f t="shared" si="324"/>
        <v>0</v>
      </c>
    </row>
    <row r="4146" spans="1:24" ht="14">
      <c r="A4146" s="198"/>
      <c r="D4146" s="1"/>
      <c r="E4146" s="1"/>
      <c r="F4146" s="187"/>
      <c r="G4146" s="187"/>
      <c r="H4146" s="80" t="str">
        <f>IF(ISERROR(IF(ISERROR(VLOOKUP((LEFT(D4146,2)),'Fed. Agency Identifier Table'!A$2:C$63,3,FALSE)),(VLOOKUP((LEFT(D4146,1)),'Fed. Agency Identifier Table'!A$2:C$63,3,FALSE)),(VLOOKUP((LEFT(D4146,2)),'Fed. Agency Identifier Table'!A$2:C$63,3,FALSE)))),"",(IF(ISERROR(VLOOKUP((LEFT(D4146,2)),'Fed. Agency Identifier Table'!A$2:C$63,3,FALSE)),(VLOOKUP((LEFT(D4146,1)),'Fed. Agency Identifier Table'!A$2:C$63,3,FALSE)),(VLOOKUP((LEFT(D4146,2)),'Fed. Agency Identifier Table'!A$2:C$63,3,FALSE)))))</f>
        <v/>
      </c>
      <c r="I4146" s="150" t="str">
        <f>IF(ISNUMBER(SEARCH("*.unk*",D4146)),"Other Federal Awards",IF(ISERROR(VLOOKUP(D4146,'CFDA Program Titles Table'!A$2:C$2607,3,FALSE)),"",VLOOKUP(D4146,'CFDA Program Titles Table'!A$2:C$2607,3,FALSE)))</f>
        <v/>
      </c>
      <c r="J4146" s="70"/>
      <c r="K4146" s="70"/>
      <c r="S4146" s="106" t="str">
        <f>IFERROR(IF(J4146="Y", "Research And Development Programs Cluster:", VLOOKUP(D4146,'Cluster Info'!$A$2:$B$113,2,FALSE)), "Non Cluster:")</f>
        <v>Non Cluster:</v>
      </c>
      <c r="T4146" s="106">
        <f t="shared" si="320"/>
        <v>0</v>
      </c>
      <c r="U4146" s="106">
        <f t="shared" si="322"/>
        <v>0</v>
      </c>
      <c r="V4146" s="106">
        <f t="shared" si="323"/>
        <v>0</v>
      </c>
      <c r="W4146" s="119">
        <f t="shared" si="321"/>
        <v>0</v>
      </c>
      <c r="X4146" s="106">
        <f t="shared" si="324"/>
        <v>0</v>
      </c>
    </row>
    <row r="4147" spans="1:24" ht="14">
      <c r="A4147" s="198"/>
      <c r="D4147" s="1"/>
      <c r="E4147" s="1"/>
      <c r="F4147" s="187"/>
      <c r="G4147" s="187"/>
      <c r="H4147" s="80" t="str">
        <f>IF(ISERROR(IF(ISERROR(VLOOKUP((LEFT(D4147,2)),'Fed. Agency Identifier Table'!A$2:C$63,3,FALSE)),(VLOOKUP((LEFT(D4147,1)),'Fed. Agency Identifier Table'!A$2:C$63,3,FALSE)),(VLOOKUP((LEFT(D4147,2)),'Fed. Agency Identifier Table'!A$2:C$63,3,FALSE)))),"",(IF(ISERROR(VLOOKUP((LEFT(D4147,2)),'Fed. Agency Identifier Table'!A$2:C$63,3,FALSE)),(VLOOKUP((LEFT(D4147,1)),'Fed. Agency Identifier Table'!A$2:C$63,3,FALSE)),(VLOOKUP((LEFT(D4147,2)),'Fed. Agency Identifier Table'!A$2:C$63,3,FALSE)))))</f>
        <v/>
      </c>
      <c r="I4147" s="150" t="str">
        <f>IF(ISNUMBER(SEARCH("*.unk*",D4147)),"Other Federal Awards",IF(ISERROR(VLOOKUP(D4147,'CFDA Program Titles Table'!A$2:C$2607,3,FALSE)),"",VLOOKUP(D4147,'CFDA Program Titles Table'!A$2:C$2607,3,FALSE)))</f>
        <v/>
      </c>
      <c r="J4147" s="70"/>
      <c r="K4147" s="70"/>
      <c r="S4147" s="106" t="str">
        <f>IFERROR(IF(J4147="Y", "Research And Development Programs Cluster:", VLOOKUP(D4147,'Cluster Info'!$A$2:$B$113,2,FALSE)), "Non Cluster:")</f>
        <v>Non Cluster:</v>
      </c>
      <c r="T4147" s="106">
        <f t="shared" si="320"/>
        <v>0</v>
      </c>
      <c r="U4147" s="106">
        <f t="shared" si="322"/>
        <v>0</v>
      </c>
      <c r="V4147" s="106">
        <f t="shared" si="323"/>
        <v>0</v>
      </c>
      <c r="W4147" s="119">
        <f t="shared" si="321"/>
        <v>0</v>
      </c>
      <c r="X4147" s="106">
        <f t="shared" si="324"/>
        <v>0</v>
      </c>
    </row>
    <row r="4148" spans="1:24" ht="14">
      <c r="A4148" s="198"/>
      <c r="D4148" s="1"/>
      <c r="E4148" s="1"/>
      <c r="F4148" s="187"/>
      <c r="G4148" s="187"/>
      <c r="H4148" s="80" t="str">
        <f>IF(ISERROR(IF(ISERROR(VLOOKUP((LEFT(D4148,2)),'Fed. Agency Identifier Table'!A$2:C$63,3,FALSE)),(VLOOKUP((LEFT(D4148,1)),'Fed. Agency Identifier Table'!A$2:C$63,3,FALSE)),(VLOOKUP((LEFT(D4148,2)),'Fed. Agency Identifier Table'!A$2:C$63,3,FALSE)))),"",(IF(ISERROR(VLOOKUP((LEFT(D4148,2)),'Fed. Agency Identifier Table'!A$2:C$63,3,FALSE)),(VLOOKUP((LEFT(D4148,1)),'Fed. Agency Identifier Table'!A$2:C$63,3,FALSE)),(VLOOKUP((LEFT(D4148,2)),'Fed. Agency Identifier Table'!A$2:C$63,3,FALSE)))))</f>
        <v/>
      </c>
      <c r="I4148" s="150" t="str">
        <f>IF(ISNUMBER(SEARCH("*.unk*",D4148)),"Other Federal Awards",IF(ISERROR(VLOOKUP(D4148,'CFDA Program Titles Table'!A$2:C$2607,3,FALSE)),"",VLOOKUP(D4148,'CFDA Program Titles Table'!A$2:C$2607,3,FALSE)))</f>
        <v/>
      </c>
      <c r="J4148" s="70"/>
      <c r="K4148" s="70"/>
      <c r="S4148" s="106" t="str">
        <f>IFERROR(IF(J4148="Y", "Research And Development Programs Cluster:", VLOOKUP(D4148,'Cluster Info'!$A$2:$B$113,2,FALSE)), "Non Cluster:")</f>
        <v>Non Cluster:</v>
      </c>
      <c r="T4148" s="106">
        <f t="shared" si="320"/>
        <v>0</v>
      </c>
      <c r="U4148" s="106">
        <f t="shared" si="322"/>
        <v>0</v>
      </c>
      <c r="V4148" s="106">
        <f t="shared" si="323"/>
        <v>0</v>
      </c>
      <c r="W4148" s="119">
        <f t="shared" si="321"/>
        <v>0</v>
      </c>
      <c r="X4148" s="106">
        <f t="shared" si="324"/>
        <v>0</v>
      </c>
    </row>
    <row r="4149" spans="1:24" ht="14">
      <c r="A4149" s="198"/>
      <c r="D4149" s="1"/>
      <c r="E4149" s="1"/>
      <c r="F4149" s="187"/>
      <c r="G4149" s="187"/>
      <c r="H4149" s="80" t="str">
        <f>IF(ISERROR(IF(ISERROR(VLOOKUP((LEFT(D4149,2)),'Fed. Agency Identifier Table'!A$2:C$63,3,FALSE)),(VLOOKUP((LEFT(D4149,1)),'Fed. Agency Identifier Table'!A$2:C$63,3,FALSE)),(VLOOKUP((LEFT(D4149,2)),'Fed. Agency Identifier Table'!A$2:C$63,3,FALSE)))),"",(IF(ISERROR(VLOOKUP((LEFT(D4149,2)),'Fed. Agency Identifier Table'!A$2:C$63,3,FALSE)),(VLOOKUP((LEFT(D4149,1)),'Fed. Agency Identifier Table'!A$2:C$63,3,FALSE)),(VLOOKUP((LEFT(D4149,2)),'Fed. Agency Identifier Table'!A$2:C$63,3,FALSE)))))</f>
        <v/>
      </c>
      <c r="I4149" s="150" t="str">
        <f>IF(ISNUMBER(SEARCH("*.unk*",D4149)),"Other Federal Awards",IF(ISERROR(VLOOKUP(D4149,'CFDA Program Titles Table'!A$2:C$2607,3,FALSE)),"",VLOOKUP(D4149,'CFDA Program Titles Table'!A$2:C$2607,3,FALSE)))</f>
        <v/>
      </c>
      <c r="J4149" s="70"/>
      <c r="K4149" s="70"/>
      <c r="S4149" s="106" t="str">
        <f>IFERROR(IF(J4149="Y", "Research And Development Programs Cluster:", VLOOKUP(D4149,'Cluster Info'!$A$2:$B$113,2,FALSE)), "Non Cluster:")</f>
        <v>Non Cluster:</v>
      </c>
      <c r="T4149" s="106">
        <f t="shared" si="320"/>
        <v>0</v>
      </c>
      <c r="U4149" s="106">
        <f t="shared" si="322"/>
        <v>0</v>
      </c>
      <c r="V4149" s="106">
        <f t="shared" si="323"/>
        <v>0</v>
      </c>
      <c r="W4149" s="119">
        <f t="shared" si="321"/>
        <v>0</v>
      </c>
      <c r="X4149" s="106">
        <f t="shared" si="324"/>
        <v>0</v>
      </c>
    </row>
    <row r="4150" spans="1:24" ht="14">
      <c r="A4150" s="198"/>
      <c r="D4150" s="1"/>
      <c r="E4150" s="1"/>
      <c r="F4150" s="187"/>
      <c r="G4150" s="187"/>
      <c r="H4150" s="80" t="str">
        <f>IF(ISERROR(IF(ISERROR(VLOOKUP((LEFT(D4150,2)),'Fed. Agency Identifier Table'!A$2:C$63,3,FALSE)),(VLOOKUP((LEFT(D4150,1)),'Fed. Agency Identifier Table'!A$2:C$63,3,FALSE)),(VLOOKUP((LEFT(D4150,2)),'Fed. Agency Identifier Table'!A$2:C$63,3,FALSE)))),"",(IF(ISERROR(VLOOKUP((LEFT(D4150,2)),'Fed. Agency Identifier Table'!A$2:C$63,3,FALSE)),(VLOOKUP((LEFT(D4150,1)),'Fed. Agency Identifier Table'!A$2:C$63,3,FALSE)),(VLOOKUP((LEFT(D4150,2)),'Fed. Agency Identifier Table'!A$2:C$63,3,FALSE)))))</f>
        <v/>
      </c>
      <c r="I4150" s="150" t="str">
        <f>IF(ISNUMBER(SEARCH("*.unk*",D4150)),"Other Federal Awards",IF(ISERROR(VLOOKUP(D4150,'CFDA Program Titles Table'!A$2:C$2607,3,FALSE)),"",VLOOKUP(D4150,'CFDA Program Titles Table'!A$2:C$2607,3,FALSE)))</f>
        <v/>
      </c>
      <c r="J4150" s="70"/>
      <c r="K4150" s="70"/>
      <c r="S4150" s="106" t="str">
        <f>IFERROR(IF(J4150="Y", "Research And Development Programs Cluster:", VLOOKUP(D4150,'Cluster Info'!$A$2:$B$113,2,FALSE)), "Non Cluster:")</f>
        <v>Non Cluster:</v>
      </c>
      <c r="T4150" s="106">
        <f t="shared" si="320"/>
        <v>0</v>
      </c>
      <c r="U4150" s="106">
        <f t="shared" si="322"/>
        <v>0</v>
      </c>
      <c r="V4150" s="106">
        <f t="shared" si="323"/>
        <v>0</v>
      </c>
      <c r="W4150" s="119">
        <f t="shared" si="321"/>
        <v>0</v>
      </c>
      <c r="X4150" s="106">
        <f t="shared" si="324"/>
        <v>0</v>
      </c>
    </row>
    <row r="4151" spans="1:24" ht="14">
      <c r="A4151" s="198"/>
      <c r="D4151" s="1"/>
      <c r="E4151" s="1"/>
      <c r="F4151" s="187"/>
      <c r="G4151" s="187"/>
      <c r="H4151" s="80" t="str">
        <f>IF(ISERROR(IF(ISERROR(VLOOKUP((LEFT(D4151,2)),'Fed. Agency Identifier Table'!A$2:C$63,3,FALSE)),(VLOOKUP((LEFT(D4151,1)),'Fed. Agency Identifier Table'!A$2:C$63,3,FALSE)),(VLOOKUP((LEFT(D4151,2)),'Fed. Agency Identifier Table'!A$2:C$63,3,FALSE)))),"",(IF(ISERROR(VLOOKUP((LEFT(D4151,2)),'Fed. Agency Identifier Table'!A$2:C$63,3,FALSE)),(VLOOKUP((LEFT(D4151,1)),'Fed. Agency Identifier Table'!A$2:C$63,3,FALSE)),(VLOOKUP((LEFT(D4151,2)),'Fed. Agency Identifier Table'!A$2:C$63,3,FALSE)))))</f>
        <v/>
      </c>
      <c r="I4151" s="150" t="str">
        <f>IF(ISNUMBER(SEARCH("*.unk*",D4151)),"Other Federal Awards",IF(ISERROR(VLOOKUP(D4151,'CFDA Program Titles Table'!A$2:C$2607,3,FALSE)),"",VLOOKUP(D4151,'CFDA Program Titles Table'!A$2:C$2607,3,FALSE)))</f>
        <v/>
      </c>
      <c r="J4151" s="70"/>
      <c r="K4151" s="70"/>
      <c r="S4151" s="106" t="str">
        <f>IFERROR(IF(J4151="Y", "Research And Development Programs Cluster:", VLOOKUP(D4151,'Cluster Info'!$A$2:$B$113,2,FALSE)), "Non Cluster:")</f>
        <v>Non Cluster:</v>
      </c>
      <c r="T4151" s="106">
        <f t="shared" si="320"/>
        <v>0</v>
      </c>
      <c r="U4151" s="106">
        <f t="shared" si="322"/>
        <v>0</v>
      </c>
      <c r="V4151" s="106">
        <f t="shared" si="323"/>
        <v>0</v>
      </c>
      <c r="W4151" s="119">
        <f t="shared" si="321"/>
        <v>0</v>
      </c>
      <c r="X4151" s="106">
        <f t="shared" si="324"/>
        <v>0</v>
      </c>
    </row>
    <row r="4152" spans="1:24" ht="14">
      <c r="A4152" s="198"/>
      <c r="D4152" s="1"/>
      <c r="E4152" s="1"/>
      <c r="F4152" s="187"/>
      <c r="G4152" s="187"/>
      <c r="H4152" s="80" t="str">
        <f>IF(ISERROR(IF(ISERROR(VLOOKUP((LEFT(D4152,2)),'Fed. Agency Identifier Table'!A$2:C$63,3,FALSE)),(VLOOKUP((LEFT(D4152,1)),'Fed. Agency Identifier Table'!A$2:C$63,3,FALSE)),(VLOOKUP((LEFT(D4152,2)),'Fed. Agency Identifier Table'!A$2:C$63,3,FALSE)))),"",(IF(ISERROR(VLOOKUP((LEFT(D4152,2)),'Fed. Agency Identifier Table'!A$2:C$63,3,FALSE)),(VLOOKUP((LEFT(D4152,1)),'Fed. Agency Identifier Table'!A$2:C$63,3,FALSE)),(VLOOKUP((LEFT(D4152,2)),'Fed. Agency Identifier Table'!A$2:C$63,3,FALSE)))))</f>
        <v/>
      </c>
      <c r="I4152" s="150" t="str">
        <f>IF(ISNUMBER(SEARCH("*.unk*",D4152)),"Other Federal Awards",IF(ISERROR(VLOOKUP(D4152,'CFDA Program Titles Table'!A$2:C$2607,3,FALSE)),"",VLOOKUP(D4152,'CFDA Program Titles Table'!A$2:C$2607,3,FALSE)))</f>
        <v/>
      </c>
      <c r="J4152" s="70"/>
      <c r="K4152" s="70"/>
      <c r="S4152" s="106" t="str">
        <f>IFERROR(IF(J4152="Y", "Research And Development Programs Cluster:", VLOOKUP(D4152,'Cluster Info'!$A$2:$B$113,2,FALSE)), "Non Cluster:")</f>
        <v>Non Cluster:</v>
      </c>
      <c r="T4152" s="106">
        <f t="shared" si="320"/>
        <v>0</v>
      </c>
      <c r="U4152" s="106">
        <f t="shared" si="322"/>
        <v>0</v>
      </c>
      <c r="V4152" s="106">
        <f t="shared" si="323"/>
        <v>0</v>
      </c>
      <c r="W4152" s="119">
        <f t="shared" si="321"/>
        <v>0</v>
      </c>
      <c r="X4152" s="106">
        <f t="shared" si="324"/>
        <v>0</v>
      </c>
    </row>
    <row r="4153" spans="1:24" ht="14">
      <c r="A4153" s="198"/>
      <c r="D4153" s="1"/>
      <c r="E4153" s="1"/>
      <c r="F4153" s="187"/>
      <c r="G4153" s="187"/>
      <c r="H4153" s="80" t="str">
        <f>IF(ISERROR(IF(ISERROR(VLOOKUP((LEFT(D4153,2)),'Fed. Agency Identifier Table'!A$2:C$63,3,FALSE)),(VLOOKUP((LEFT(D4153,1)),'Fed. Agency Identifier Table'!A$2:C$63,3,FALSE)),(VLOOKUP((LEFT(D4153,2)),'Fed. Agency Identifier Table'!A$2:C$63,3,FALSE)))),"",(IF(ISERROR(VLOOKUP((LEFT(D4153,2)),'Fed. Agency Identifier Table'!A$2:C$63,3,FALSE)),(VLOOKUP((LEFT(D4153,1)),'Fed. Agency Identifier Table'!A$2:C$63,3,FALSE)),(VLOOKUP((LEFT(D4153,2)),'Fed. Agency Identifier Table'!A$2:C$63,3,FALSE)))))</f>
        <v/>
      </c>
      <c r="I4153" s="150" t="str">
        <f>IF(ISNUMBER(SEARCH("*.unk*",D4153)),"Other Federal Awards",IF(ISERROR(VLOOKUP(D4153,'CFDA Program Titles Table'!A$2:C$2607,3,FALSE)),"",VLOOKUP(D4153,'CFDA Program Titles Table'!A$2:C$2607,3,FALSE)))</f>
        <v/>
      </c>
      <c r="J4153" s="70"/>
      <c r="K4153" s="70"/>
      <c r="S4153" s="106" t="str">
        <f>IFERROR(IF(J4153="Y", "Research And Development Programs Cluster:", VLOOKUP(D4153,'Cluster Info'!$A$2:$B$113,2,FALSE)), "Non Cluster:")</f>
        <v>Non Cluster:</v>
      </c>
      <c r="T4153" s="106">
        <f t="shared" si="320"/>
        <v>0</v>
      </c>
      <c r="U4153" s="106">
        <f t="shared" si="322"/>
        <v>0</v>
      </c>
      <c r="V4153" s="106">
        <f t="shared" si="323"/>
        <v>0</v>
      </c>
      <c r="W4153" s="119">
        <f t="shared" si="321"/>
        <v>0</v>
      </c>
      <c r="X4153" s="106">
        <f t="shared" si="324"/>
        <v>0</v>
      </c>
    </row>
    <row r="4154" spans="1:24" ht="14">
      <c r="A4154" s="198"/>
      <c r="D4154" s="1"/>
      <c r="E4154" s="1"/>
      <c r="F4154" s="187"/>
      <c r="G4154" s="187"/>
      <c r="H4154" s="80" t="str">
        <f>IF(ISERROR(IF(ISERROR(VLOOKUP((LEFT(D4154,2)),'Fed. Agency Identifier Table'!A$2:C$63,3,FALSE)),(VLOOKUP((LEFT(D4154,1)),'Fed. Agency Identifier Table'!A$2:C$63,3,FALSE)),(VLOOKUP((LEFT(D4154,2)),'Fed. Agency Identifier Table'!A$2:C$63,3,FALSE)))),"",(IF(ISERROR(VLOOKUP((LEFT(D4154,2)),'Fed. Agency Identifier Table'!A$2:C$63,3,FALSE)),(VLOOKUP((LEFT(D4154,1)),'Fed. Agency Identifier Table'!A$2:C$63,3,FALSE)),(VLOOKUP((LEFT(D4154,2)),'Fed. Agency Identifier Table'!A$2:C$63,3,FALSE)))))</f>
        <v/>
      </c>
      <c r="I4154" s="150" t="str">
        <f>IF(ISNUMBER(SEARCH("*.unk*",D4154)),"Other Federal Awards",IF(ISERROR(VLOOKUP(D4154,'CFDA Program Titles Table'!A$2:C$2607,3,FALSE)),"",VLOOKUP(D4154,'CFDA Program Titles Table'!A$2:C$2607,3,FALSE)))</f>
        <v/>
      </c>
      <c r="J4154" s="70"/>
      <c r="K4154" s="70"/>
      <c r="S4154" s="106" t="str">
        <f>IFERROR(IF(J4154="Y", "Research And Development Programs Cluster:", VLOOKUP(D4154,'Cluster Info'!$A$2:$B$113,2,FALSE)), "Non Cluster:")</f>
        <v>Non Cluster:</v>
      </c>
      <c r="T4154" s="106">
        <f t="shared" si="320"/>
        <v>0</v>
      </c>
      <c r="U4154" s="106">
        <f t="shared" si="322"/>
        <v>0</v>
      </c>
      <c r="V4154" s="106">
        <f t="shared" si="323"/>
        <v>0</v>
      </c>
      <c r="W4154" s="119">
        <f t="shared" si="321"/>
        <v>0</v>
      </c>
      <c r="X4154" s="106">
        <f t="shared" si="324"/>
        <v>0</v>
      </c>
    </row>
    <row r="4155" spans="1:24" ht="14">
      <c r="A4155" s="198"/>
      <c r="D4155" s="1"/>
      <c r="E4155" s="1"/>
      <c r="F4155" s="187"/>
      <c r="G4155" s="187"/>
      <c r="H4155" s="80" t="str">
        <f>IF(ISERROR(IF(ISERROR(VLOOKUP((LEFT(D4155,2)),'Fed. Agency Identifier Table'!A$2:C$63,3,FALSE)),(VLOOKUP((LEFT(D4155,1)),'Fed. Agency Identifier Table'!A$2:C$63,3,FALSE)),(VLOOKUP((LEFT(D4155,2)),'Fed. Agency Identifier Table'!A$2:C$63,3,FALSE)))),"",(IF(ISERROR(VLOOKUP((LEFT(D4155,2)),'Fed. Agency Identifier Table'!A$2:C$63,3,FALSE)),(VLOOKUP((LEFT(D4155,1)),'Fed. Agency Identifier Table'!A$2:C$63,3,FALSE)),(VLOOKUP((LEFT(D4155,2)),'Fed. Agency Identifier Table'!A$2:C$63,3,FALSE)))))</f>
        <v/>
      </c>
      <c r="I4155" s="150" t="str">
        <f>IF(ISNUMBER(SEARCH("*.unk*",D4155)),"Other Federal Awards",IF(ISERROR(VLOOKUP(D4155,'CFDA Program Titles Table'!A$2:C$2607,3,FALSE)),"",VLOOKUP(D4155,'CFDA Program Titles Table'!A$2:C$2607,3,FALSE)))</f>
        <v/>
      </c>
      <c r="J4155" s="70"/>
      <c r="K4155" s="70"/>
      <c r="S4155" s="106" t="str">
        <f>IFERROR(IF(J4155="Y", "Research And Development Programs Cluster:", VLOOKUP(D4155,'Cluster Info'!$A$2:$B$113,2,FALSE)), "Non Cluster:")</f>
        <v>Non Cluster:</v>
      </c>
      <c r="T4155" s="106">
        <f t="shared" si="320"/>
        <v>0</v>
      </c>
      <c r="U4155" s="106">
        <f t="shared" si="322"/>
        <v>0</v>
      </c>
      <c r="V4155" s="106">
        <f t="shared" si="323"/>
        <v>0</v>
      </c>
      <c r="W4155" s="119">
        <f t="shared" si="321"/>
        <v>0</v>
      </c>
      <c r="X4155" s="106">
        <f t="shared" si="324"/>
        <v>0</v>
      </c>
    </row>
    <row r="4156" spans="1:24" ht="14">
      <c r="A4156" s="198"/>
      <c r="D4156" s="1"/>
      <c r="E4156" s="1"/>
      <c r="F4156" s="187"/>
      <c r="G4156" s="187"/>
      <c r="H4156" s="80" t="str">
        <f>IF(ISERROR(IF(ISERROR(VLOOKUP((LEFT(D4156,2)),'Fed. Agency Identifier Table'!A$2:C$63,3,FALSE)),(VLOOKUP((LEFT(D4156,1)),'Fed. Agency Identifier Table'!A$2:C$63,3,FALSE)),(VLOOKUP((LEFT(D4156,2)),'Fed. Agency Identifier Table'!A$2:C$63,3,FALSE)))),"",(IF(ISERROR(VLOOKUP((LEFT(D4156,2)),'Fed. Agency Identifier Table'!A$2:C$63,3,FALSE)),(VLOOKUP((LEFT(D4156,1)),'Fed. Agency Identifier Table'!A$2:C$63,3,FALSE)),(VLOOKUP((LEFT(D4156,2)),'Fed. Agency Identifier Table'!A$2:C$63,3,FALSE)))))</f>
        <v/>
      </c>
      <c r="I4156" s="150" t="str">
        <f>IF(ISNUMBER(SEARCH("*.unk*",D4156)),"Other Federal Awards",IF(ISERROR(VLOOKUP(D4156,'CFDA Program Titles Table'!A$2:C$2607,3,FALSE)),"",VLOOKUP(D4156,'CFDA Program Titles Table'!A$2:C$2607,3,FALSE)))</f>
        <v/>
      </c>
      <c r="J4156" s="70"/>
      <c r="K4156" s="70"/>
      <c r="S4156" s="106" t="str">
        <f>IFERROR(IF(J4156="Y", "Research And Development Programs Cluster:", VLOOKUP(D4156,'Cluster Info'!$A$2:$B$113,2,FALSE)), "Non Cluster:")</f>
        <v>Non Cluster:</v>
      </c>
      <c r="T4156" s="106">
        <f t="shared" si="320"/>
        <v>0</v>
      </c>
      <c r="U4156" s="106">
        <f t="shared" si="322"/>
        <v>0</v>
      </c>
      <c r="V4156" s="106">
        <f t="shared" si="323"/>
        <v>0</v>
      </c>
      <c r="W4156" s="119">
        <f t="shared" si="321"/>
        <v>0</v>
      </c>
      <c r="X4156" s="106">
        <f t="shared" si="324"/>
        <v>0</v>
      </c>
    </row>
    <row r="4157" spans="1:24" ht="14">
      <c r="A4157" s="198"/>
      <c r="D4157" s="1"/>
      <c r="E4157" s="1"/>
      <c r="F4157" s="187"/>
      <c r="G4157" s="187"/>
      <c r="H4157" s="80" t="str">
        <f>IF(ISERROR(IF(ISERROR(VLOOKUP((LEFT(D4157,2)),'Fed. Agency Identifier Table'!A$2:C$63,3,FALSE)),(VLOOKUP((LEFT(D4157,1)),'Fed. Agency Identifier Table'!A$2:C$63,3,FALSE)),(VLOOKUP((LEFT(D4157,2)),'Fed. Agency Identifier Table'!A$2:C$63,3,FALSE)))),"",(IF(ISERROR(VLOOKUP((LEFT(D4157,2)),'Fed. Agency Identifier Table'!A$2:C$63,3,FALSE)),(VLOOKUP((LEFT(D4157,1)),'Fed. Agency Identifier Table'!A$2:C$63,3,FALSE)),(VLOOKUP((LEFT(D4157,2)),'Fed. Agency Identifier Table'!A$2:C$63,3,FALSE)))))</f>
        <v/>
      </c>
      <c r="I4157" s="150" t="str">
        <f>IF(ISNUMBER(SEARCH("*.unk*",D4157)),"Other Federal Awards",IF(ISERROR(VLOOKUP(D4157,'CFDA Program Titles Table'!A$2:C$2607,3,FALSE)),"",VLOOKUP(D4157,'CFDA Program Titles Table'!A$2:C$2607,3,FALSE)))</f>
        <v/>
      </c>
      <c r="J4157" s="70"/>
      <c r="K4157" s="70"/>
      <c r="S4157" s="106" t="str">
        <f>IFERROR(IF(J4157="Y", "Research And Development Programs Cluster:", VLOOKUP(D4157,'Cluster Info'!$A$2:$B$113,2,FALSE)), "Non Cluster:")</f>
        <v>Non Cluster:</v>
      </c>
      <c r="T4157" s="106">
        <f t="shared" si="320"/>
        <v>0</v>
      </c>
      <c r="U4157" s="106">
        <f t="shared" si="322"/>
        <v>0</v>
      </c>
      <c r="V4157" s="106">
        <f t="shared" si="323"/>
        <v>0</v>
      </c>
      <c r="W4157" s="119">
        <f t="shared" si="321"/>
        <v>0</v>
      </c>
      <c r="X4157" s="106">
        <f t="shared" si="324"/>
        <v>0</v>
      </c>
    </row>
    <row r="4158" spans="1:24" ht="14">
      <c r="A4158" s="198"/>
      <c r="D4158" s="1"/>
      <c r="E4158" s="1"/>
      <c r="F4158" s="187"/>
      <c r="G4158" s="187"/>
      <c r="H4158" s="80" t="str">
        <f>IF(ISERROR(IF(ISERROR(VLOOKUP((LEFT(D4158,2)),'Fed. Agency Identifier Table'!A$2:C$63,3,FALSE)),(VLOOKUP((LEFT(D4158,1)),'Fed. Agency Identifier Table'!A$2:C$63,3,FALSE)),(VLOOKUP((LEFT(D4158,2)),'Fed. Agency Identifier Table'!A$2:C$63,3,FALSE)))),"",(IF(ISERROR(VLOOKUP((LEFT(D4158,2)),'Fed. Agency Identifier Table'!A$2:C$63,3,FALSE)),(VLOOKUP((LEFT(D4158,1)),'Fed. Agency Identifier Table'!A$2:C$63,3,FALSE)),(VLOOKUP((LEFT(D4158,2)),'Fed. Agency Identifier Table'!A$2:C$63,3,FALSE)))))</f>
        <v/>
      </c>
      <c r="I4158" s="150" t="str">
        <f>IF(ISNUMBER(SEARCH("*.unk*",D4158)),"Other Federal Awards",IF(ISERROR(VLOOKUP(D4158,'CFDA Program Titles Table'!A$2:C$2607,3,FALSE)),"",VLOOKUP(D4158,'CFDA Program Titles Table'!A$2:C$2607,3,FALSE)))</f>
        <v/>
      </c>
      <c r="J4158" s="70"/>
      <c r="K4158" s="70"/>
      <c r="S4158" s="106" t="str">
        <f>IFERROR(IF(J4158="Y", "Research And Development Programs Cluster:", VLOOKUP(D4158,'Cluster Info'!$A$2:$B$113,2,FALSE)), "Non Cluster:")</f>
        <v>Non Cluster:</v>
      </c>
      <c r="T4158" s="106">
        <f t="shared" si="320"/>
        <v>0</v>
      </c>
      <c r="U4158" s="106">
        <f t="shared" si="322"/>
        <v>0</v>
      </c>
      <c r="V4158" s="106">
        <f t="shared" si="323"/>
        <v>0</v>
      </c>
      <c r="W4158" s="119">
        <f t="shared" si="321"/>
        <v>0</v>
      </c>
      <c r="X4158" s="106">
        <f t="shared" si="324"/>
        <v>0</v>
      </c>
    </row>
    <row r="4159" spans="1:24" ht="14">
      <c r="A4159" s="198"/>
      <c r="D4159" s="1"/>
      <c r="E4159" s="1"/>
      <c r="F4159" s="187"/>
      <c r="G4159" s="187"/>
      <c r="H4159" s="80" t="str">
        <f>IF(ISERROR(IF(ISERROR(VLOOKUP((LEFT(D4159,2)),'Fed. Agency Identifier Table'!A$2:C$63,3,FALSE)),(VLOOKUP((LEFT(D4159,1)),'Fed. Agency Identifier Table'!A$2:C$63,3,FALSE)),(VLOOKUP((LEFT(D4159,2)),'Fed. Agency Identifier Table'!A$2:C$63,3,FALSE)))),"",(IF(ISERROR(VLOOKUP((LEFT(D4159,2)),'Fed. Agency Identifier Table'!A$2:C$63,3,FALSE)),(VLOOKUP((LEFT(D4159,1)),'Fed. Agency Identifier Table'!A$2:C$63,3,FALSE)),(VLOOKUP((LEFT(D4159,2)),'Fed. Agency Identifier Table'!A$2:C$63,3,FALSE)))))</f>
        <v/>
      </c>
      <c r="I4159" s="150" t="str">
        <f>IF(ISNUMBER(SEARCH("*.unk*",D4159)),"Other Federal Awards",IF(ISERROR(VLOOKUP(D4159,'CFDA Program Titles Table'!A$2:C$2607,3,FALSE)),"",VLOOKUP(D4159,'CFDA Program Titles Table'!A$2:C$2607,3,FALSE)))</f>
        <v/>
      </c>
      <c r="J4159" s="70"/>
      <c r="K4159" s="70"/>
      <c r="S4159" s="106" t="str">
        <f>IFERROR(IF(J4159="Y", "Research And Development Programs Cluster:", VLOOKUP(D4159,'Cluster Info'!$A$2:$B$113,2,FALSE)), "Non Cluster:")</f>
        <v>Non Cluster:</v>
      </c>
      <c r="T4159" s="106">
        <f t="shared" si="320"/>
        <v>0</v>
      </c>
      <c r="U4159" s="106">
        <f t="shared" si="322"/>
        <v>0</v>
      </c>
      <c r="V4159" s="106">
        <f t="shared" si="323"/>
        <v>0</v>
      </c>
      <c r="W4159" s="119">
        <f t="shared" si="321"/>
        <v>0</v>
      </c>
      <c r="X4159" s="106">
        <f t="shared" si="324"/>
        <v>0</v>
      </c>
    </row>
    <row r="4160" spans="1:24" ht="14">
      <c r="A4160" s="198"/>
      <c r="D4160" s="1"/>
      <c r="E4160" s="1"/>
      <c r="F4160" s="187"/>
      <c r="G4160" s="187"/>
      <c r="H4160" s="80" t="str">
        <f>IF(ISERROR(IF(ISERROR(VLOOKUP((LEFT(D4160,2)),'Fed. Agency Identifier Table'!A$2:C$63,3,FALSE)),(VLOOKUP((LEFT(D4160,1)),'Fed. Agency Identifier Table'!A$2:C$63,3,FALSE)),(VLOOKUP((LEFT(D4160,2)),'Fed. Agency Identifier Table'!A$2:C$63,3,FALSE)))),"",(IF(ISERROR(VLOOKUP((LEFT(D4160,2)),'Fed. Agency Identifier Table'!A$2:C$63,3,FALSE)),(VLOOKUP((LEFT(D4160,1)),'Fed. Agency Identifier Table'!A$2:C$63,3,FALSE)),(VLOOKUP((LEFT(D4160,2)),'Fed. Agency Identifier Table'!A$2:C$63,3,FALSE)))))</f>
        <v/>
      </c>
      <c r="I4160" s="150" t="str">
        <f>IF(ISNUMBER(SEARCH("*.unk*",D4160)),"Other Federal Awards",IF(ISERROR(VLOOKUP(D4160,'CFDA Program Titles Table'!A$2:C$2607,3,FALSE)),"",VLOOKUP(D4160,'CFDA Program Titles Table'!A$2:C$2607,3,FALSE)))</f>
        <v/>
      </c>
      <c r="J4160" s="70"/>
      <c r="K4160" s="70"/>
      <c r="S4160" s="106" t="str">
        <f>IFERROR(IF(J4160="Y", "Research And Development Programs Cluster:", VLOOKUP(D4160,'Cluster Info'!$A$2:$B$113,2,FALSE)), "Non Cluster:")</f>
        <v>Non Cluster:</v>
      </c>
      <c r="T4160" s="106">
        <f t="shared" si="320"/>
        <v>0</v>
      </c>
      <c r="U4160" s="106">
        <f t="shared" si="322"/>
        <v>0</v>
      </c>
      <c r="V4160" s="106">
        <f t="shared" si="323"/>
        <v>0</v>
      </c>
      <c r="W4160" s="119">
        <f t="shared" si="321"/>
        <v>0</v>
      </c>
      <c r="X4160" s="106">
        <f t="shared" si="324"/>
        <v>0</v>
      </c>
    </row>
    <row r="4161" spans="1:24" ht="14">
      <c r="A4161" s="198"/>
      <c r="D4161" s="1"/>
      <c r="E4161" s="1"/>
      <c r="F4161" s="187"/>
      <c r="G4161" s="187"/>
      <c r="H4161" s="80" t="str">
        <f>IF(ISERROR(IF(ISERROR(VLOOKUP((LEFT(D4161,2)),'Fed. Agency Identifier Table'!A$2:C$63,3,FALSE)),(VLOOKUP((LEFT(D4161,1)),'Fed. Agency Identifier Table'!A$2:C$63,3,FALSE)),(VLOOKUP((LEFT(D4161,2)),'Fed. Agency Identifier Table'!A$2:C$63,3,FALSE)))),"",(IF(ISERROR(VLOOKUP((LEFT(D4161,2)),'Fed. Agency Identifier Table'!A$2:C$63,3,FALSE)),(VLOOKUP((LEFT(D4161,1)),'Fed. Agency Identifier Table'!A$2:C$63,3,FALSE)),(VLOOKUP((LEFT(D4161,2)),'Fed. Agency Identifier Table'!A$2:C$63,3,FALSE)))))</f>
        <v/>
      </c>
      <c r="I4161" s="150" t="str">
        <f>IF(ISNUMBER(SEARCH("*.unk*",D4161)),"Other Federal Awards",IF(ISERROR(VLOOKUP(D4161,'CFDA Program Titles Table'!A$2:C$2607,3,FALSE)),"",VLOOKUP(D4161,'CFDA Program Titles Table'!A$2:C$2607,3,FALSE)))</f>
        <v/>
      </c>
      <c r="J4161" s="70"/>
      <c r="K4161" s="70"/>
      <c r="S4161" s="106" t="str">
        <f>IFERROR(IF(J4161="Y", "Research And Development Programs Cluster:", VLOOKUP(D4161,'Cluster Info'!$A$2:$B$113,2,FALSE)), "Non Cluster:")</f>
        <v>Non Cluster:</v>
      </c>
      <c r="T4161" s="106">
        <f t="shared" si="320"/>
        <v>0</v>
      </c>
      <c r="U4161" s="106">
        <f t="shared" si="322"/>
        <v>0</v>
      </c>
      <c r="V4161" s="106">
        <f t="shared" si="323"/>
        <v>0</v>
      </c>
      <c r="W4161" s="119">
        <f t="shared" si="321"/>
        <v>0</v>
      </c>
      <c r="X4161" s="106">
        <f t="shared" si="324"/>
        <v>0</v>
      </c>
    </row>
    <row r="4162" spans="1:24" ht="14">
      <c r="A4162" s="198"/>
      <c r="D4162" s="1"/>
      <c r="E4162" s="1"/>
      <c r="F4162" s="187"/>
      <c r="G4162" s="187"/>
      <c r="H4162" s="80" t="str">
        <f>IF(ISERROR(IF(ISERROR(VLOOKUP((LEFT(D4162,2)),'Fed. Agency Identifier Table'!A$2:C$63,3,FALSE)),(VLOOKUP((LEFT(D4162,1)),'Fed. Agency Identifier Table'!A$2:C$63,3,FALSE)),(VLOOKUP((LEFT(D4162,2)),'Fed. Agency Identifier Table'!A$2:C$63,3,FALSE)))),"",(IF(ISERROR(VLOOKUP((LEFT(D4162,2)),'Fed. Agency Identifier Table'!A$2:C$63,3,FALSE)),(VLOOKUP((LEFT(D4162,1)),'Fed. Agency Identifier Table'!A$2:C$63,3,FALSE)),(VLOOKUP((LEFT(D4162,2)),'Fed. Agency Identifier Table'!A$2:C$63,3,FALSE)))))</f>
        <v/>
      </c>
      <c r="I4162" s="150" t="str">
        <f>IF(ISNUMBER(SEARCH("*.unk*",D4162)),"Other Federal Awards",IF(ISERROR(VLOOKUP(D4162,'CFDA Program Titles Table'!A$2:C$2607,3,FALSE)),"",VLOOKUP(D4162,'CFDA Program Titles Table'!A$2:C$2607,3,FALSE)))</f>
        <v/>
      </c>
      <c r="J4162" s="70"/>
      <c r="K4162" s="70"/>
      <c r="S4162" s="106" t="str">
        <f>IFERROR(IF(J4162="Y", "Research And Development Programs Cluster:", VLOOKUP(D4162,'Cluster Info'!$A$2:$B$113,2,FALSE)), "Non Cluster:")</f>
        <v>Non Cluster:</v>
      </c>
      <c r="T4162" s="106">
        <f t="shared" ref="T4162:T4225" si="325">IF(E4162="Y","ARRA - "&amp;N4162, N4162)</f>
        <v>0</v>
      </c>
      <c r="U4162" s="106">
        <f t="shared" si="322"/>
        <v>0</v>
      </c>
      <c r="V4162" s="106">
        <f t="shared" si="323"/>
        <v>0</v>
      </c>
      <c r="W4162" s="119">
        <f t="shared" ref="W4162:W4225" si="326">IF(AND(J4162="Y",I4162="Other Federal Awards"),(LEFT(D4162,2)&amp;".RD"),D4162)</f>
        <v>0</v>
      </c>
      <c r="X4162" s="106">
        <f t="shared" si="324"/>
        <v>0</v>
      </c>
    </row>
    <row r="4163" spans="1:24" ht="14">
      <c r="A4163" s="198"/>
      <c r="D4163" s="1"/>
      <c r="E4163" s="1"/>
      <c r="F4163" s="187"/>
      <c r="G4163" s="187"/>
      <c r="H4163" s="80" t="str">
        <f>IF(ISERROR(IF(ISERROR(VLOOKUP((LEFT(D4163,2)),'Fed. Agency Identifier Table'!A$2:C$63,3,FALSE)),(VLOOKUP((LEFT(D4163,1)),'Fed. Agency Identifier Table'!A$2:C$63,3,FALSE)),(VLOOKUP((LEFT(D4163,2)),'Fed. Agency Identifier Table'!A$2:C$63,3,FALSE)))),"",(IF(ISERROR(VLOOKUP((LEFT(D4163,2)),'Fed. Agency Identifier Table'!A$2:C$63,3,FALSE)),(VLOOKUP((LEFT(D4163,1)),'Fed. Agency Identifier Table'!A$2:C$63,3,FALSE)),(VLOOKUP((LEFT(D4163,2)),'Fed. Agency Identifier Table'!A$2:C$63,3,FALSE)))))</f>
        <v/>
      </c>
      <c r="I4163" s="150" t="str">
        <f>IF(ISNUMBER(SEARCH("*.unk*",D4163)),"Other Federal Awards",IF(ISERROR(VLOOKUP(D4163,'CFDA Program Titles Table'!A$2:C$2607,3,FALSE)),"",VLOOKUP(D4163,'CFDA Program Titles Table'!A$2:C$2607,3,FALSE)))</f>
        <v/>
      </c>
      <c r="J4163" s="70"/>
      <c r="K4163" s="70"/>
      <c r="S4163" s="106" t="str">
        <f>IFERROR(IF(J4163="Y", "Research And Development Programs Cluster:", VLOOKUP(D4163,'Cluster Info'!$A$2:$B$113,2,FALSE)), "Non Cluster:")</f>
        <v>Non Cluster:</v>
      </c>
      <c r="T4163" s="106">
        <f t="shared" si="325"/>
        <v>0</v>
      </c>
      <c r="U4163" s="106">
        <f t="shared" ref="U4163:U4226" si="327">IF(F4163="Y","COVID-19 - "&amp;N4163, N4163)</f>
        <v>0</v>
      </c>
      <c r="V4163" s="106">
        <f t="shared" ref="V4163:V4226" si="328">IF(G4163="Y","ARP - "&amp;N4163, N4163)</f>
        <v>0</v>
      </c>
      <c r="W4163" s="119">
        <f t="shared" si="326"/>
        <v>0</v>
      </c>
      <c r="X4163" s="106">
        <f t="shared" ref="X4163:X4226" si="329">O4163-P4163</f>
        <v>0</v>
      </c>
    </row>
    <row r="4164" spans="1:24" ht="14">
      <c r="A4164" s="198"/>
      <c r="D4164" s="1"/>
      <c r="E4164" s="1"/>
      <c r="F4164" s="187"/>
      <c r="G4164" s="187"/>
      <c r="H4164" s="80" t="str">
        <f>IF(ISERROR(IF(ISERROR(VLOOKUP((LEFT(D4164,2)),'Fed. Agency Identifier Table'!A$2:C$63,3,FALSE)),(VLOOKUP((LEFT(D4164,1)),'Fed. Agency Identifier Table'!A$2:C$63,3,FALSE)),(VLOOKUP((LEFT(D4164,2)),'Fed. Agency Identifier Table'!A$2:C$63,3,FALSE)))),"",(IF(ISERROR(VLOOKUP((LEFT(D4164,2)),'Fed. Agency Identifier Table'!A$2:C$63,3,FALSE)),(VLOOKUP((LEFT(D4164,1)),'Fed. Agency Identifier Table'!A$2:C$63,3,FALSE)),(VLOOKUP((LEFT(D4164,2)),'Fed. Agency Identifier Table'!A$2:C$63,3,FALSE)))))</f>
        <v/>
      </c>
      <c r="I4164" s="150" t="str">
        <f>IF(ISNUMBER(SEARCH("*.unk*",D4164)),"Other Federal Awards",IF(ISERROR(VLOOKUP(D4164,'CFDA Program Titles Table'!A$2:C$2607,3,FALSE)),"",VLOOKUP(D4164,'CFDA Program Titles Table'!A$2:C$2607,3,FALSE)))</f>
        <v/>
      </c>
      <c r="J4164" s="70"/>
      <c r="K4164" s="70"/>
      <c r="S4164" s="106" t="str">
        <f>IFERROR(IF(J4164="Y", "Research And Development Programs Cluster:", VLOOKUP(D4164,'Cluster Info'!$A$2:$B$113,2,FALSE)), "Non Cluster:")</f>
        <v>Non Cluster:</v>
      </c>
      <c r="T4164" s="106">
        <f t="shared" si="325"/>
        <v>0</v>
      </c>
      <c r="U4164" s="106">
        <f t="shared" si="327"/>
        <v>0</v>
      </c>
      <c r="V4164" s="106">
        <f t="shared" si="328"/>
        <v>0</v>
      </c>
      <c r="W4164" s="119">
        <f t="shared" si="326"/>
        <v>0</v>
      </c>
      <c r="X4164" s="106">
        <f t="shared" si="329"/>
        <v>0</v>
      </c>
    </row>
    <row r="4165" spans="1:24" ht="14">
      <c r="A4165" s="198"/>
      <c r="D4165" s="1"/>
      <c r="E4165" s="1"/>
      <c r="F4165" s="187"/>
      <c r="G4165" s="187"/>
      <c r="H4165" s="80" t="str">
        <f>IF(ISERROR(IF(ISERROR(VLOOKUP((LEFT(D4165,2)),'Fed. Agency Identifier Table'!A$2:C$63,3,FALSE)),(VLOOKUP((LEFT(D4165,1)),'Fed. Agency Identifier Table'!A$2:C$63,3,FALSE)),(VLOOKUP((LEFT(D4165,2)),'Fed. Agency Identifier Table'!A$2:C$63,3,FALSE)))),"",(IF(ISERROR(VLOOKUP((LEFT(D4165,2)),'Fed. Agency Identifier Table'!A$2:C$63,3,FALSE)),(VLOOKUP((LEFT(D4165,1)),'Fed. Agency Identifier Table'!A$2:C$63,3,FALSE)),(VLOOKUP((LEFT(D4165,2)),'Fed. Agency Identifier Table'!A$2:C$63,3,FALSE)))))</f>
        <v/>
      </c>
      <c r="I4165" s="150" t="str">
        <f>IF(ISNUMBER(SEARCH("*.unk*",D4165)),"Other Federal Awards",IF(ISERROR(VLOOKUP(D4165,'CFDA Program Titles Table'!A$2:C$2607,3,FALSE)),"",VLOOKUP(D4165,'CFDA Program Titles Table'!A$2:C$2607,3,FALSE)))</f>
        <v/>
      </c>
      <c r="J4165" s="70"/>
      <c r="K4165" s="70"/>
      <c r="S4165" s="106" t="str">
        <f>IFERROR(IF(J4165="Y", "Research And Development Programs Cluster:", VLOOKUP(D4165,'Cluster Info'!$A$2:$B$113,2,FALSE)), "Non Cluster:")</f>
        <v>Non Cluster:</v>
      </c>
      <c r="T4165" s="106">
        <f t="shared" si="325"/>
        <v>0</v>
      </c>
      <c r="U4165" s="106">
        <f t="shared" si="327"/>
        <v>0</v>
      </c>
      <c r="V4165" s="106">
        <f t="shared" si="328"/>
        <v>0</v>
      </c>
      <c r="W4165" s="119">
        <f t="shared" si="326"/>
        <v>0</v>
      </c>
      <c r="X4165" s="106">
        <f t="shared" si="329"/>
        <v>0</v>
      </c>
    </row>
    <row r="4166" spans="1:24" ht="14">
      <c r="A4166" s="198"/>
      <c r="D4166" s="1"/>
      <c r="E4166" s="1"/>
      <c r="F4166" s="187"/>
      <c r="G4166" s="187"/>
      <c r="H4166" s="80" t="str">
        <f>IF(ISERROR(IF(ISERROR(VLOOKUP((LEFT(D4166,2)),'Fed. Agency Identifier Table'!A$2:C$63,3,FALSE)),(VLOOKUP((LEFT(D4166,1)),'Fed. Agency Identifier Table'!A$2:C$63,3,FALSE)),(VLOOKUP((LEFT(D4166,2)),'Fed. Agency Identifier Table'!A$2:C$63,3,FALSE)))),"",(IF(ISERROR(VLOOKUP((LEFT(D4166,2)),'Fed. Agency Identifier Table'!A$2:C$63,3,FALSE)),(VLOOKUP((LEFT(D4166,1)),'Fed. Agency Identifier Table'!A$2:C$63,3,FALSE)),(VLOOKUP((LEFT(D4166,2)),'Fed. Agency Identifier Table'!A$2:C$63,3,FALSE)))))</f>
        <v/>
      </c>
      <c r="I4166" s="150" t="str">
        <f>IF(ISNUMBER(SEARCH("*.unk*",D4166)),"Other Federal Awards",IF(ISERROR(VLOOKUP(D4166,'CFDA Program Titles Table'!A$2:C$2607,3,FALSE)),"",VLOOKUP(D4166,'CFDA Program Titles Table'!A$2:C$2607,3,FALSE)))</f>
        <v/>
      </c>
      <c r="J4166" s="70"/>
      <c r="K4166" s="70"/>
      <c r="S4166" s="106" t="str">
        <f>IFERROR(IF(J4166="Y", "Research And Development Programs Cluster:", VLOOKUP(D4166,'Cluster Info'!$A$2:$B$113,2,FALSE)), "Non Cluster:")</f>
        <v>Non Cluster:</v>
      </c>
      <c r="T4166" s="106">
        <f t="shared" si="325"/>
        <v>0</v>
      </c>
      <c r="U4166" s="106">
        <f t="shared" si="327"/>
        <v>0</v>
      </c>
      <c r="V4166" s="106">
        <f t="shared" si="328"/>
        <v>0</v>
      </c>
      <c r="W4166" s="119">
        <f t="shared" si="326"/>
        <v>0</v>
      </c>
      <c r="X4166" s="106">
        <f t="shared" si="329"/>
        <v>0</v>
      </c>
    </row>
    <row r="4167" spans="1:24" ht="14">
      <c r="A4167" s="198"/>
      <c r="D4167" s="1"/>
      <c r="E4167" s="1"/>
      <c r="F4167" s="187"/>
      <c r="G4167" s="187"/>
      <c r="H4167" s="80" t="str">
        <f>IF(ISERROR(IF(ISERROR(VLOOKUP((LEFT(D4167,2)),'Fed. Agency Identifier Table'!A$2:C$63,3,FALSE)),(VLOOKUP((LEFT(D4167,1)),'Fed. Agency Identifier Table'!A$2:C$63,3,FALSE)),(VLOOKUP((LEFT(D4167,2)),'Fed. Agency Identifier Table'!A$2:C$63,3,FALSE)))),"",(IF(ISERROR(VLOOKUP((LEFT(D4167,2)),'Fed. Agency Identifier Table'!A$2:C$63,3,FALSE)),(VLOOKUP((LEFT(D4167,1)),'Fed. Agency Identifier Table'!A$2:C$63,3,FALSE)),(VLOOKUP((LEFT(D4167,2)),'Fed. Agency Identifier Table'!A$2:C$63,3,FALSE)))))</f>
        <v/>
      </c>
      <c r="I4167" s="150" t="str">
        <f>IF(ISNUMBER(SEARCH("*.unk*",D4167)),"Other Federal Awards",IF(ISERROR(VLOOKUP(D4167,'CFDA Program Titles Table'!A$2:C$2607,3,FALSE)),"",VLOOKUP(D4167,'CFDA Program Titles Table'!A$2:C$2607,3,FALSE)))</f>
        <v/>
      </c>
      <c r="J4167" s="70"/>
      <c r="K4167" s="70"/>
      <c r="S4167" s="106" t="str">
        <f>IFERROR(IF(J4167="Y", "Research And Development Programs Cluster:", VLOOKUP(D4167,'Cluster Info'!$A$2:$B$113,2,FALSE)), "Non Cluster:")</f>
        <v>Non Cluster:</v>
      </c>
      <c r="T4167" s="106">
        <f t="shared" si="325"/>
        <v>0</v>
      </c>
      <c r="U4167" s="106">
        <f t="shared" si="327"/>
        <v>0</v>
      </c>
      <c r="V4167" s="106">
        <f t="shared" si="328"/>
        <v>0</v>
      </c>
      <c r="W4167" s="119">
        <f t="shared" si="326"/>
        <v>0</v>
      </c>
      <c r="X4167" s="106">
        <f t="shared" si="329"/>
        <v>0</v>
      </c>
    </row>
    <row r="4168" spans="1:24" ht="14">
      <c r="A4168" s="198"/>
      <c r="D4168" s="1"/>
      <c r="E4168" s="1"/>
      <c r="F4168" s="187"/>
      <c r="G4168" s="187"/>
      <c r="H4168" s="80" t="str">
        <f>IF(ISERROR(IF(ISERROR(VLOOKUP((LEFT(D4168,2)),'Fed. Agency Identifier Table'!A$2:C$63,3,FALSE)),(VLOOKUP((LEFT(D4168,1)),'Fed. Agency Identifier Table'!A$2:C$63,3,FALSE)),(VLOOKUP((LEFT(D4168,2)),'Fed. Agency Identifier Table'!A$2:C$63,3,FALSE)))),"",(IF(ISERROR(VLOOKUP((LEFT(D4168,2)),'Fed. Agency Identifier Table'!A$2:C$63,3,FALSE)),(VLOOKUP((LEFT(D4168,1)),'Fed. Agency Identifier Table'!A$2:C$63,3,FALSE)),(VLOOKUP((LEFT(D4168,2)),'Fed. Agency Identifier Table'!A$2:C$63,3,FALSE)))))</f>
        <v/>
      </c>
      <c r="I4168" s="150" t="str">
        <f>IF(ISNUMBER(SEARCH("*.unk*",D4168)),"Other Federal Awards",IF(ISERROR(VLOOKUP(D4168,'CFDA Program Titles Table'!A$2:C$2607,3,FALSE)),"",VLOOKUP(D4168,'CFDA Program Titles Table'!A$2:C$2607,3,FALSE)))</f>
        <v/>
      </c>
      <c r="J4168" s="70"/>
      <c r="K4168" s="70"/>
      <c r="S4168" s="106" t="str">
        <f>IFERROR(IF(J4168="Y", "Research And Development Programs Cluster:", VLOOKUP(D4168,'Cluster Info'!$A$2:$B$113,2,FALSE)), "Non Cluster:")</f>
        <v>Non Cluster:</v>
      </c>
      <c r="T4168" s="106">
        <f t="shared" si="325"/>
        <v>0</v>
      </c>
      <c r="U4168" s="106">
        <f t="shared" si="327"/>
        <v>0</v>
      </c>
      <c r="V4168" s="106">
        <f t="shared" si="328"/>
        <v>0</v>
      </c>
      <c r="W4168" s="119">
        <f t="shared" si="326"/>
        <v>0</v>
      </c>
      <c r="X4168" s="106">
        <f t="shared" si="329"/>
        <v>0</v>
      </c>
    </row>
    <row r="4169" spans="1:24" ht="14">
      <c r="A4169" s="198"/>
      <c r="D4169" s="1"/>
      <c r="E4169" s="1"/>
      <c r="F4169" s="187"/>
      <c r="G4169" s="187"/>
      <c r="H4169" s="80" t="str">
        <f>IF(ISERROR(IF(ISERROR(VLOOKUP((LEFT(D4169,2)),'Fed. Agency Identifier Table'!A$2:C$63,3,FALSE)),(VLOOKUP((LEFT(D4169,1)),'Fed. Agency Identifier Table'!A$2:C$63,3,FALSE)),(VLOOKUP((LEFT(D4169,2)),'Fed. Agency Identifier Table'!A$2:C$63,3,FALSE)))),"",(IF(ISERROR(VLOOKUP((LEFT(D4169,2)),'Fed. Agency Identifier Table'!A$2:C$63,3,FALSE)),(VLOOKUP((LEFT(D4169,1)),'Fed. Agency Identifier Table'!A$2:C$63,3,FALSE)),(VLOOKUP((LEFT(D4169,2)),'Fed. Agency Identifier Table'!A$2:C$63,3,FALSE)))))</f>
        <v/>
      </c>
      <c r="I4169" s="150" t="str">
        <f>IF(ISNUMBER(SEARCH("*.unk*",D4169)),"Other Federal Awards",IF(ISERROR(VLOOKUP(D4169,'CFDA Program Titles Table'!A$2:C$2607,3,FALSE)),"",VLOOKUP(D4169,'CFDA Program Titles Table'!A$2:C$2607,3,FALSE)))</f>
        <v/>
      </c>
      <c r="J4169" s="70"/>
      <c r="K4169" s="70"/>
      <c r="S4169" s="106" t="str">
        <f>IFERROR(IF(J4169="Y", "Research And Development Programs Cluster:", VLOOKUP(D4169,'Cluster Info'!$A$2:$B$113,2,FALSE)), "Non Cluster:")</f>
        <v>Non Cluster:</v>
      </c>
      <c r="T4169" s="106">
        <f t="shared" si="325"/>
        <v>0</v>
      </c>
      <c r="U4169" s="106">
        <f t="shared" si="327"/>
        <v>0</v>
      </c>
      <c r="V4169" s="106">
        <f t="shared" si="328"/>
        <v>0</v>
      </c>
      <c r="W4169" s="119">
        <f t="shared" si="326"/>
        <v>0</v>
      </c>
      <c r="X4169" s="106">
        <f t="shared" si="329"/>
        <v>0</v>
      </c>
    </row>
    <row r="4170" spans="1:24" ht="14">
      <c r="A4170" s="198"/>
      <c r="D4170" s="1"/>
      <c r="E4170" s="1"/>
      <c r="F4170" s="187"/>
      <c r="G4170" s="187"/>
      <c r="H4170" s="80" t="str">
        <f>IF(ISERROR(IF(ISERROR(VLOOKUP((LEFT(D4170,2)),'Fed. Agency Identifier Table'!A$2:C$63,3,FALSE)),(VLOOKUP((LEFT(D4170,1)),'Fed. Agency Identifier Table'!A$2:C$63,3,FALSE)),(VLOOKUP((LEFT(D4170,2)),'Fed. Agency Identifier Table'!A$2:C$63,3,FALSE)))),"",(IF(ISERROR(VLOOKUP((LEFT(D4170,2)),'Fed. Agency Identifier Table'!A$2:C$63,3,FALSE)),(VLOOKUP((LEFT(D4170,1)),'Fed. Agency Identifier Table'!A$2:C$63,3,FALSE)),(VLOOKUP((LEFT(D4170,2)),'Fed. Agency Identifier Table'!A$2:C$63,3,FALSE)))))</f>
        <v/>
      </c>
      <c r="I4170" s="150" t="str">
        <f>IF(ISNUMBER(SEARCH("*.unk*",D4170)),"Other Federal Awards",IF(ISERROR(VLOOKUP(D4170,'CFDA Program Titles Table'!A$2:C$2607,3,FALSE)),"",VLOOKUP(D4170,'CFDA Program Titles Table'!A$2:C$2607,3,FALSE)))</f>
        <v/>
      </c>
      <c r="J4170" s="70"/>
      <c r="K4170" s="70"/>
      <c r="S4170" s="106" t="str">
        <f>IFERROR(IF(J4170="Y", "Research And Development Programs Cluster:", VLOOKUP(D4170,'Cluster Info'!$A$2:$B$113,2,FALSE)), "Non Cluster:")</f>
        <v>Non Cluster:</v>
      </c>
      <c r="T4170" s="106">
        <f t="shared" si="325"/>
        <v>0</v>
      </c>
      <c r="U4170" s="106">
        <f t="shared" si="327"/>
        <v>0</v>
      </c>
      <c r="V4170" s="106">
        <f t="shared" si="328"/>
        <v>0</v>
      </c>
      <c r="W4170" s="119">
        <f t="shared" si="326"/>
        <v>0</v>
      </c>
      <c r="X4170" s="106">
        <f t="shared" si="329"/>
        <v>0</v>
      </c>
    </row>
    <row r="4171" spans="1:24" ht="14">
      <c r="A4171" s="198"/>
      <c r="D4171" s="1"/>
      <c r="E4171" s="1"/>
      <c r="F4171" s="187"/>
      <c r="G4171" s="187"/>
      <c r="H4171" s="80" t="str">
        <f>IF(ISERROR(IF(ISERROR(VLOOKUP((LEFT(D4171,2)),'Fed. Agency Identifier Table'!A$2:C$63,3,FALSE)),(VLOOKUP((LEFT(D4171,1)),'Fed. Agency Identifier Table'!A$2:C$63,3,FALSE)),(VLOOKUP((LEFT(D4171,2)),'Fed. Agency Identifier Table'!A$2:C$63,3,FALSE)))),"",(IF(ISERROR(VLOOKUP((LEFT(D4171,2)),'Fed. Agency Identifier Table'!A$2:C$63,3,FALSE)),(VLOOKUP((LEFT(D4171,1)),'Fed. Agency Identifier Table'!A$2:C$63,3,FALSE)),(VLOOKUP((LEFT(D4171,2)),'Fed. Agency Identifier Table'!A$2:C$63,3,FALSE)))))</f>
        <v/>
      </c>
      <c r="I4171" s="150" t="str">
        <f>IF(ISNUMBER(SEARCH("*.unk*",D4171)),"Other Federal Awards",IF(ISERROR(VLOOKUP(D4171,'CFDA Program Titles Table'!A$2:C$2607,3,FALSE)),"",VLOOKUP(D4171,'CFDA Program Titles Table'!A$2:C$2607,3,FALSE)))</f>
        <v/>
      </c>
      <c r="J4171" s="70"/>
      <c r="K4171" s="70"/>
      <c r="S4171" s="106" t="str">
        <f>IFERROR(IF(J4171="Y", "Research And Development Programs Cluster:", VLOOKUP(D4171,'Cluster Info'!$A$2:$B$113,2,FALSE)), "Non Cluster:")</f>
        <v>Non Cluster:</v>
      </c>
      <c r="T4171" s="106">
        <f t="shared" si="325"/>
        <v>0</v>
      </c>
      <c r="U4171" s="106">
        <f t="shared" si="327"/>
        <v>0</v>
      </c>
      <c r="V4171" s="106">
        <f t="shared" si="328"/>
        <v>0</v>
      </c>
      <c r="W4171" s="119">
        <f t="shared" si="326"/>
        <v>0</v>
      </c>
      <c r="X4171" s="106">
        <f t="shared" si="329"/>
        <v>0</v>
      </c>
    </row>
    <row r="4172" spans="1:24" ht="14">
      <c r="A4172" s="198"/>
      <c r="D4172" s="1"/>
      <c r="E4172" s="1"/>
      <c r="F4172" s="187"/>
      <c r="G4172" s="187"/>
      <c r="H4172" s="80" t="str">
        <f>IF(ISERROR(IF(ISERROR(VLOOKUP((LEFT(D4172,2)),'Fed. Agency Identifier Table'!A$2:C$63,3,FALSE)),(VLOOKUP((LEFT(D4172,1)),'Fed. Agency Identifier Table'!A$2:C$63,3,FALSE)),(VLOOKUP((LEFT(D4172,2)),'Fed. Agency Identifier Table'!A$2:C$63,3,FALSE)))),"",(IF(ISERROR(VLOOKUP((LEFT(D4172,2)),'Fed. Agency Identifier Table'!A$2:C$63,3,FALSE)),(VLOOKUP((LEFT(D4172,1)),'Fed. Agency Identifier Table'!A$2:C$63,3,FALSE)),(VLOOKUP((LEFT(D4172,2)),'Fed. Agency Identifier Table'!A$2:C$63,3,FALSE)))))</f>
        <v/>
      </c>
      <c r="I4172" s="150" t="str">
        <f>IF(ISNUMBER(SEARCH("*.unk*",D4172)),"Other Federal Awards",IF(ISERROR(VLOOKUP(D4172,'CFDA Program Titles Table'!A$2:C$2607,3,FALSE)),"",VLOOKUP(D4172,'CFDA Program Titles Table'!A$2:C$2607,3,FALSE)))</f>
        <v/>
      </c>
      <c r="J4172" s="70"/>
      <c r="K4172" s="70"/>
      <c r="S4172" s="106" t="str">
        <f>IFERROR(IF(J4172="Y", "Research And Development Programs Cluster:", VLOOKUP(D4172,'Cluster Info'!$A$2:$B$113,2,FALSE)), "Non Cluster:")</f>
        <v>Non Cluster:</v>
      </c>
      <c r="T4172" s="106">
        <f t="shared" si="325"/>
        <v>0</v>
      </c>
      <c r="U4172" s="106">
        <f t="shared" si="327"/>
        <v>0</v>
      </c>
      <c r="V4172" s="106">
        <f t="shared" si="328"/>
        <v>0</v>
      </c>
      <c r="W4172" s="119">
        <f t="shared" si="326"/>
        <v>0</v>
      </c>
      <c r="X4172" s="106">
        <f t="shared" si="329"/>
        <v>0</v>
      </c>
    </row>
    <row r="4173" spans="1:24" ht="14">
      <c r="A4173" s="198"/>
      <c r="D4173" s="1"/>
      <c r="E4173" s="1"/>
      <c r="F4173" s="187"/>
      <c r="G4173" s="187"/>
      <c r="H4173" s="80" t="str">
        <f>IF(ISERROR(IF(ISERROR(VLOOKUP((LEFT(D4173,2)),'Fed. Agency Identifier Table'!A$2:C$63,3,FALSE)),(VLOOKUP((LEFT(D4173,1)),'Fed. Agency Identifier Table'!A$2:C$63,3,FALSE)),(VLOOKUP((LEFT(D4173,2)),'Fed. Agency Identifier Table'!A$2:C$63,3,FALSE)))),"",(IF(ISERROR(VLOOKUP((LEFT(D4173,2)),'Fed. Agency Identifier Table'!A$2:C$63,3,FALSE)),(VLOOKUP((LEFT(D4173,1)),'Fed. Agency Identifier Table'!A$2:C$63,3,FALSE)),(VLOOKUP((LEFT(D4173,2)),'Fed. Agency Identifier Table'!A$2:C$63,3,FALSE)))))</f>
        <v/>
      </c>
      <c r="I4173" s="150" t="str">
        <f>IF(ISNUMBER(SEARCH("*.unk*",D4173)),"Other Federal Awards",IF(ISERROR(VLOOKUP(D4173,'CFDA Program Titles Table'!A$2:C$2607,3,FALSE)),"",VLOOKUP(D4173,'CFDA Program Titles Table'!A$2:C$2607,3,FALSE)))</f>
        <v/>
      </c>
      <c r="J4173" s="70"/>
      <c r="K4173" s="70"/>
      <c r="S4173" s="106" t="str">
        <f>IFERROR(IF(J4173="Y", "Research And Development Programs Cluster:", VLOOKUP(D4173,'Cluster Info'!$A$2:$B$113,2,FALSE)), "Non Cluster:")</f>
        <v>Non Cluster:</v>
      </c>
      <c r="T4173" s="106">
        <f t="shared" si="325"/>
        <v>0</v>
      </c>
      <c r="U4173" s="106">
        <f t="shared" si="327"/>
        <v>0</v>
      </c>
      <c r="V4173" s="106">
        <f t="shared" si="328"/>
        <v>0</v>
      </c>
      <c r="W4173" s="119">
        <f t="shared" si="326"/>
        <v>0</v>
      </c>
      <c r="X4173" s="106">
        <f t="shared" si="329"/>
        <v>0</v>
      </c>
    </row>
    <row r="4174" spans="1:24" ht="14">
      <c r="A4174" s="198"/>
      <c r="D4174" s="1"/>
      <c r="E4174" s="1"/>
      <c r="F4174" s="187"/>
      <c r="G4174" s="187"/>
      <c r="H4174" s="80" t="str">
        <f>IF(ISERROR(IF(ISERROR(VLOOKUP((LEFT(D4174,2)),'Fed. Agency Identifier Table'!A$2:C$63,3,FALSE)),(VLOOKUP((LEFT(D4174,1)),'Fed. Agency Identifier Table'!A$2:C$63,3,FALSE)),(VLOOKUP((LEFT(D4174,2)),'Fed. Agency Identifier Table'!A$2:C$63,3,FALSE)))),"",(IF(ISERROR(VLOOKUP((LEFT(D4174,2)),'Fed. Agency Identifier Table'!A$2:C$63,3,FALSE)),(VLOOKUP((LEFT(D4174,1)),'Fed. Agency Identifier Table'!A$2:C$63,3,FALSE)),(VLOOKUP((LEFT(D4174,2)),'Fed. Agency Identifier Table'!A$2:C$63,3,FALSE)))))</f>
        <v/>
      </c>
      <c r="I4174" s="150" t="str">
        <f>IF(ISNUMBER(SEARCH("*.unk*",D4174)),"Other Federal Awards",IF(ISERROR(VLOOKUP(D4174,'CFDA Program Titles Table'!A$2:C$2607,3,FALSE)),"",VLOOKUP(D4174,'CFDA Program Titles Table'!A$2:C$2607,3,FALSE)))</f>
        <v/>
      </c>
      <c r="J4174" s="70"/>
      <c r="K4174" s="70"/>
      <c r="S4174" s="106" t="str">
        <f>IFERROR(IF(J4174="Y", "Research And Development Programs Cluster:", VLOOKUP(D4174,'Cluster Info'!$A$2:$B$113,2,FALSE)), "Non Cluster:")</f>
        <v>Non Cluster:</v>
      </c>
      <c r="T4174" s="106">
        <f t="shared" si="325"/>
        <v>0</v>
      </c>
      <c r="U4174" s="106">
        <f t="shared" si="327"/>
        <v>0</v>
      </c>
      <c r="V4174" s="106">
        <f t="shared" si="328"/>
        <v>0</v>
      </c>
      <c r="W4174" s="119">
        <f t="shared" si="326"/>
        <v>0</v>
      </c>
      <c r="X4174" s="106">
        <f t="shared" si="329"/>
        <v>0</v>
      </c>
    </row>
    <row r="4175" spans="1:24" ht="14">
      <c r="A4175" s="198"/>
      <c r="D4175" s="1"/>
      <c r="E4175" s="1"/>
      <c r="F4175" s="187"/>
      <c r="G4175" s="187"/>
      <c r="H4175" s="80" t="str">
        <f>IF(ISERROR(IF(ISERROR(VLOOKUP((LEFT(D4175,2)),'Fed. Agency Identifier Table'!A$2:C$63,3,FALSE)),(VLOOKUP((LEFT(D4175,1)),'Fed. Agency Identifier Table'!A$2:C$63,3,FALSE)),(VLOOKUP((LEFT(D4175,2)),'Fed. Agency Identifier Table'!A$2:C$63,3,FALSE)))),"",(IF(ISERROR(VLOOKUP((LEFT(D4175,2)),'Fed. Agency Identifier Table'!A$2:C$63,3,FALSE)),(VLOOKUP((LEFT(D4175,1)),'Fed. Agency Identifier Table'!A$2:C$63,3,FALSE)),(VLOOKUP((LEFT(D4175,2)),'Fed. Agency Identifier Table'!A$2:C$63,3,FALSE)))))</f>
        <v/>
      </c>
      <c r="I4175" s="150" t="str">
        <f>IF(ISNUMBER(SEARCH("*.unk*",D4175)),"Other Federal Awards",IF(ISERROR(VLOOKUP(D4175,'CFDA Program Titles Table'!A$2:C$2607,3,FALSE)),"",VLOOKUP(D4175,'CFDA Program Titles Table'!A$2:C$2607,3,FALSE)))</f>
        <v/>
      </c>
      <c r="J4175" s="70"/>
      <c r="K4175" s="70"/>
      <c r="S4175" s="106" t="str">
        <f>IFERROR(IF(J4175="Y", "Research And Development Programs Cluster:", VLOOKUP(D4175,'Cluster Info'!$A$2:$B$113,2,FALSE)), "Non Cluster:")</f>
        <v>Non Cluster:</v>
      </c>
      <c r="T4175" s="106">
        <f t="shared" si="325"/>
        <v>0</v>
      </c>
      <c r="U4175" s="106">
        <f t="shared" si="327"/>
        <v>0</v>
      </c>
      <c r="V4175" s="106">
        <f t="shared" si="328"/>
        <v>0</v>
      </c>
      <c r="W4175" s="119">
        <f t="shared" si="326"/>
        <v>0</v>
      </c>
      <c r="X4175" s="106">
        <f t="shared" si="329"/>
        <v>0</v>
      </c>
    </row>
    <row r="4176" spans="1:24" ht="14">
      <c r="A4176" s="198"/>
      <c r="D4176" s="1"/>
      <c r="E4176" s="1"/>
      <c r="F4176" s="187"/>
      <c r="G4176" s="187"/>
      <c r="H4176" s="80" t="str">
        <f>IF(ISERROR(IF(ISERROR(VLOOKUP((LEFT(D4176,2)),'Fed. Agency Identifier Table'!A$2:C$63,3,FALSE)),(VLOOKUP((LEFT(D4176,1)),'Fed. Agency Identifier Table'!A$2:C$63,3,FALSE)),(VLOOKUP((LEFT(D4176,2)),'Fed. Agency Identifier Table'!A$2:C$63,3,FALSE)))),"",(IF(ISERROR(VLOOKUP((LEFT(D4176,2)),'Fed. Agency Identifier Table'!A$2:C$63,3,FALSE)),(VLOOKUP((LEFT(D4176,1)),'Fed. Agency Identifier Table'!A$2:C$63,3,FALSE)),(VLOOKUP((LEFT(D4176,2)),'Fed. Agency Identifier Table'!A$2:C$63,3,FALSE)))))</f>
        <v/>
      </c>
      <c r="I4176" s="150" t="str">
        <f>IF(ISNUMBER(SEARCH("*.unk*",D4176)),"Other Federal Awards",IF(ISERROR(VLOOKUP(D4176,'CFDA Program Titles Table'!A$2:C$2607,3,FALSE)),"",VLOOKUP(D4176,'CFDA Program Titles Table'!A$2:C$2607,3,FALSE)))</f>
        <v/>
      </c>
      <c r="J4176" s="70"/>
      <c r="K4176" s="70"/>
      <c r="S4176" s="106" t="str">
        <f>IFERROR(IF(J4176="Y", "Research And Development Programs Cluster:", VLOOKUP(D4176,'Cluster Info'!$A$2:$B$113,2,FALSE)), "Non Cluster:")</f>
        <v>Non Cluster:</v>
      </c>
      <c r="T4176" s="106">
        <f t="shared" si="325"/>
        <v>0</v>
      </c>
      <c r="U4176" s="106">
        <f t="shared" si="327"/>
        <v>0</v>
      </c>
      <c r="V4176" s="106">
        <f t="shared" si="328"/>
        <v>0</v>
      </c>
      <c r="W4176" s="119">
        <f t="shared" si="326"/>
        <v>0</v>
      </c>
      <c r="X4176" s="106">
        <f t="shared" si="329"/>
        <v>0</v>
      </c>
    </row>
    <row r="4177" spans="1:24" ht="14">
      <c r="A4177" s="198"/>
      <c r="D4177" s="1"/>
      <c r="E4177" s="1"/>
      <c r="F4177" s="187"/>
      <c r="G4177" s="187"/>
      <c r="H4177" s="80" t="str">
        <f>IF(ISERROR(IF(ISERROR(VLOOKUP((LEFT(D4177,2)),'Fed. Agency Identifier Table'!A$2:C$63,3,FALSE)),(VLOOKUP((LEFT(D4177,1)),'Fed. Agency Identifier Table'!A$2:C$63,3,FALSE)),(VLOOKUP((LEFT(D4177,2)),'Fed. Agency Identifier Table'!A$2:C$63,3,FALSE)))),"",(IF(ISERROR(VLOOKUP((LEFT(D4177,2)),'Fed. Agency Identifier Table'!A$2:C$63,3,FALSE)),(VLOOKUP((LEFT(D4177,1)),'Fed. Agency Identifier Table'!A$2:C$63,3,FALSE)),(VLOOKUP((LEFT(D4177,2)),'Fed. Agency Identifier Table'!A$2:C$63,3,FALSE)))))</f>
        <v/>
      </c>
      <c r="I4177" s="150" t="str">
        <f>IF(ISNUMBER(SEARCH("*.unk*",D4177)),"Other Federal Awards",IF(ISERROR(VLOOKUP(D4177,'CFDA Program Titles Table'!A$2:C$2607,3,FALSE)),"",VLOOKUP(D4177,'CFDA Program Titles Table'!A$2:C$2607,3,FALSE)))</f>
        <v/>
      </c>
      <c r="J4177" s="70"/>
      <c r="K4177" s="70"/>
      <c r="S4177" s="106" t="str">
        <f>IFERROR(IF(J4177="Y", "Research And Development Programs Cluster:", VLOOKUP(D4177,'Cluster Info'!$A$2:$B$113,2,FALSE)), "Non Cluster:")</f>
        <v>Non Cluster:</v>
      </c>
      <c r="T4177" s="106">
        <f t="shared" si="325"/>
        <v>0</v>
      </c>
      <c r="U4177" s="106">
        <f t="shared" si="327"/>
        <v>0</v>
      </c>
      <c r="V4177" s="106">
        <f t="shared" si="328"/>
        <v>0</v>
      </c>
      <c r="W4177" s="119">
        <f t="shared" si="326"/>
        <v>0</v>
      </c>
      <c r="X4177" s="106">
        <f t="shared" si="329"/>
        <v>0</v>
      </c>
    </row>
    <row r="4178" spans="1:24" ht="14">
      <c r="A4178" s="198"/>
      <c r="D4178" s="1"/>
      <c r="E4178" s="1"/>
      <c r="F4178" s="187"/>
      <c r="G4178" s="187"/>
      <c r="H4178" s="80" t="str">
        <f>IF(ISERROR(IF(ISERROR(VLOOKUP((LEFT(D4178,2)),'Fed. Agency Identifier Table'!A$2:C$63,3,FALSE)),(VLOOKUP((LEFT(D4178,1)),'Fed. Agency Identifier Table'!A$2:C$63,3,FALSE)),(VLOOKUP((LEFT(D4178,2)),'Fed. Agency Identifier Table'!A$2:C$63,3,FALSE)))),"",(IF(ISERROR(VLOOKUP((LEFT(D4178,2)),'Fed. Agency Identifier Table'!A$2:C$63,3,FALSE)),(VLOOKUP((LEFT(D4178,1)),'Fed. Agency Identifier Table'!A$2:C$63,3,FALSE)),(VLOOKUP((LEFT(D4178,2)),'Fed. Agency Identifier Table'!A$2:C$63,3,FALSE)))))</f>
        <v/>
      </c>
      <c r="I4178" s="150" t="str">
        <f>IF(ISNUMBER(SEARCH("*.unk*",D4178)),"Other Federal Awards",IF(ISERROR(VLOOKUP(D4178,'CFDA Program Titles Table'!A$2:C$2607,3,FALSE)),"",VLOOKUP(D4178,'CFDA Program Titles Table'!A$2:C$2607,3,FALSE)))</f>
        <v/>
      </c>
      <c r="J4178" s="70"/>
      <c r="K4178" s="70"/>
      <c r="S4178" s="106" t="str">
        <f>IFERROR(IF(J4178="Y", "Research And Development Programs Cluster:", VLOOKUP(D4178,'Cluster Info'!$A$2:$B$113,2,FALSE)), "Non Cluster:")</f>
        <v>Non Cluster:</v>
      </c>
      <c r="T4178" s="106">
        <f t="shared" si="325"/>
        <v>0</v>
      </c>
      <c r="U4178" s="106">
        <f t="shared" si="327"/>
        <v>0</v>
      </c>
      <c r="V4178" s="106">
        <f t="shared" si="328"/>
        <v>0</v>
      </c>
      <c r="W4178" s="119">
        <f t="shared" si="326"/>
        <v>0</v>
      </c>
      <c r="X4178" s="106">
        <f t="shared" si="329"/>
        <v>0</v>
      </c>
    </row>
    <row r="4179" spans="1:24" ht="14">
      <c r="A4179" s="198"/>
      <c r="D4179" s="1"/>
      <c r="E4179" s="1"/>
      <c r="F4179" s="187"/>
      <c r="G4179" s="187"/>
      <c r="H4179" s="80" t="str">
        <f>IF(ISERROR(IF(ISERROR(VLOOKUP((LEFT(D4179,2)),'Fed. Agency Identifier Table'!A$2:C$63,3,FALSE)),(VLOOKUP((LEFT(D4179,1)),'Fed. Agency Identifier Table'!A$2:C$63,3,FALSE)),(VLOOKUP((LEFT(D4179,2)),'Fed. Agency Identifier Table'!A$2:C$63,3,FALSE)))),"",(IF(ISERROR(VLOOKUP((LEFT(D4179,2)),'Fed. Agency Identifier Table'!A$2:C$63,3,FALSE)),(VLOOKUP((LEFT(D4179,1)),'Fed. Agency Identifier Table'!A$2:C$63,3,FALSE)),(VLOOKUP((LEFT(D4179,2)),'Fed. Agency Identifier Table'!A$2:C$63,3,FALSE)))))</f>
        <v/>
      </c>
      <c r="I4179" s="150" t="str">
        <f>IF(ISNUMBER(SEARCH("*.unk*",D4179)),"Other Federal Awards",IF(ISERROR(VLOOKUP(D4179,'CFDA Program Titles Table'!A$2:C$2607,3,FALSE)),"",VLOOKUP(D4179,'CFDA Program Titles Table'!A$2:C$2607,3,FALSE)))</f>
        <v/>
      </c>
      <c r="J4179" s="70"/>
      <c r="K4179" s="70"/>
      <c r="S4179" s="106" t="str">
        <f>IFERROR(IF(J4179="Y", "Research And Development Programs Cluster:", VLOOKUP(D4179,'Cluster Info'!$A$2:$B$113,2,FALSE)), "Non Cluster:")</f>
        <v>Non Cluster:</v>
      </c>
      <c r="T4179" s="106">
        <f t="shared" si="325"/>
        <v>0</v>
      </c>
      <c r="U4179" s="106">
        <f t="shared" si="327"/>
        <v>0</v>
      </c>
      <c r="V4179" s="106">
        <f t="shared" si="328"/>
        <v>0</v>
      </c>
      <c r="W4179" s="119">
        <f t="shared" si="326"/>
        <v>0</v>
      </c>
      <c r="X4179" s="106">
        <f t="shared" si="329"/>
        <v>0</v>
      </c>
    </row>
    <row r="4180" spans="1:24" ht="14">
      <c r="A4180" s="198"/>
      <c r="D4180" s="1"/>
      <c r="E4180" s="1"/>
      <c r="F4180" s="187"/>
      <c r="G4180" s="187"/>
      <c r="H4180" s="80" t="str">
        <f>IF(ISERROR(IF(ISERROR(VLOOKUP((LEFT(D4180,2)),'Fed. Agency Identifier Table'!A$2:C$63,3,FALSE)),(VLOOKUP((LEFT(D4180,1)),'Fed. Agency Identifier Table'!A$2:C$63,3,FALSE)),(VLOOKUP((LEFT(D4180,2)),'Fed. Agency Identifier Table'!A$2:C$63,3,FALSE)))),"",(IF(ISERROR(VLOOKUP((LEFT(D4180,2)),'Fed. Agency Identifier Table'!A$2:C$63,3,FALSE)),(VLOOKUP((LEFT(D4180,1)),'Fed. Agency Identifier Table'!A$2:C$63,3,FALSE)),(VLOOKUP((LEFT(D4180,2)),'Fed. Agency Identifier Table'!A$2:C$63,3,FALSE)))))</f>
        <v/>
      </c>
      <c r="I4180" s="150" t="str">
        <f>IF(ISNUMBER(SEARCH("*.unk*",D4180)),"Other Federal Awards",IF(ISERROR(VLOOKUP(D4180,'CFDA Program Titles Table'!A$2:C$2607,3,FALSE)),"",VLOOKUP(D4180,'CFDA Program Titles Table'!A$2:C$2607,3,FALSE)))</f>
        <v/>
      </c>
      <c r="J4180" s="70"/>
      <c r="K4180" s="70"/>
      <c r="S4180" s="106" t="str">
        <f>IFERROR(IF(J4180="Y", "Research And Development Programs Cluster:", VLOOKUP(D4180,'Cluster Info'!$A$2:$B$113,2,FALSE)), "Non Cluster:")</f>
        <v>Non Cluster:</v>
      </c>
      <c r="T4180" s="106">
        <f t="shared" si="325"/>
        <v>0</v>
      </c>
      <c r="U4180" s="106">
        <f t="shared" si="327"/>
        <v>0</v>
      </c>
      <c r="V4180" s="106">
        <f t="shared" si="328"/>
        <v>0</v>
      </c>
      <c r="W4180" s="119">
        <f t="shared" si="326"/>
        <v>0</v>
      </c>
      <c r="X4180" s="106">
        <f t="shared" si="329"/>
        <v>0</v>
      </c>
    </row>
    <row r="4181" spans="1:24" ht="14">
      <c r="A4181" s="198"/>
      <c r="D4181" s="1"/>
      <c r="E4181" s="1"/>
      <c r="F4181" s="187"/>
      <c r="G4181" s="187"/>
      <c r="H4181" s="80" t="str">
        <f>IF(ISERROR(IF(ISERROR(VLOOKUP((LEFT(D4181,2)),'Fed. Agency Identifier Table'!A$2:C$63,3,FALSE)),(VLOOKUP((LEFT(D4181,1)),'Fed. Agency Identifier Table'!A$2:C$63,3,FALSE)),(VLOOKUP((LEFT(D4181,2)),'Fed. Agency Identifier Table'!A$2:C$63,3,FALSE)))),"",(IF(ISERROR(VLOOKUP((LEFT(D4181,2)),'Fed. Agency Identifier Table'!A$2:C$63,3,FALSE)),(VLOOKUP((LEFT(D4181,1)),'Fed. Agency Identifier Table'!A$2:C$63,3,FALSE)),(VLOOKUP((LEFT(D4181,2)),'Fed. Agency Identifier Table'!A$2:C$63,3,FALSE)))))</f>
        <v/>
      </c>
      <c r="I4181" s="150" t="str">
        <f>IF(ISNUMBER(SEARCH("*.unk*",D4181)),"Other Federal Awards",IF(ISERROR(VLOOKUP(D4181,'CFDA Program Titles Table'!A$2:C$2607,3,FALSE)),"",VLOOKUP(D4181,'CFDA Program Titles Table'!A$2:C$2607,3,FALSE)))</f>
        <v/>
      </c>
      <c r="J4181" s="70"/>
      <c r="K4181" s="70"/>
      <c r="S4181" s="106" t="str">
        <f>IFERROR(IF(J4181="Y", "Research And Development Programs Cluster:", VLOOKUP(D4181,'Cluster Info'!$A$2:$B$113,2,FALSE)), "Non Cluster:")</f>
        <v>Non Cluster:</v>
      </c>
      <c r="T4181" s="106">
        <f t="shared" si="325"/>
        <v>0</v>
      </c>
      <c r="U4181" s="106">
        <f t="shared" si="327"/>
        <v>0</v>
      </c>
      <c r="V4181" s="106">
        <f t="shared" si="328"/>
        <v>0</v>
      </c>
      <c r="W4181" s="119">
        <f t="shared" si="326"/>
        <v>0</v>
      </c>
      <c r="X4181" s="106">
        <f t="shared" si="329"/>
        <v>0</v>
      </c>
    </row>
    <row r="4182" spans="1:24" ht="14">
      <c r="A4182" s="198"/>
      <c r="D4182" s="1"/>
      <c r="E4182" s="1"/>
      <c r="F4182" s="187"/>
      <c r="G4182" s="187"/>
      <c r="H4182" s="80" t="str">
        <f>IF(ISERROR(IF(ISERROR(VLOOKUP((LEFT(D4182,2)),'Fed. Agency Identifier Table'!A$2:C$63,3,FALSE)),(VLOOKUP((LEFT(D4182,1)),'Fed. Agency Identifier Table'!A$2:C$63,3,FALSE)),(VLOOKUP((LEFT(D4182,2)),'Fed. Agency Identifier Table'!A$2:C$63,3,FALSE)))),"",(IF(ISERROR(VLOOKUP((LEFT(D4182,2)),'Fed. Agency Identifier Table'!A$2:C$63,3,FALSE)),(VLOOKUP((LEFT(D4182,1)),'Fed. Agency Identifier Table'!A$2:C$63,3,FALSE)),(VLOOKUP((LEFT(D4182,2)),'Fed. Agency Identifier Table'!A$2:C$63,3,FALSE)))))</f>
        <v/>
      </c>
      <c r="I4182" s="150" t="str">
        <f>IF(ISNUMBER(SEARCH("*.unk*",D4182)),"Other Federal Awards",IF(ISERROR(VLOOKUP(D4182,'CFDA Program Titles Table'!A$2:C$2607,3,FALSE)),"",VLOOKUP(D4182,'CFDA Program Titles Table'!A$2:C$2607,3,FALSE)))</f>
        <v/>
      </c>
      <c r="J4182" s="70"/>
      <c r="K4182" s="70"/>
      <c r="S4182" s="106" t="str">
        <f>IFERROR(IF(J4182="Y", "Research And Development Programs Cluster:", VLOOKUP(D4182,'Cluster Info'!$A$2:$B$113,2,FALSE)), "Non Cluster:")</f>
        <v>Non Cluster:</v>
      </c>
      <c r="T4182" s="106">
        <f t="shared" si="325"/>
        <v>0</v>
      </c>
      <c r="U4182" s="106">
        <f t="shared" si="327"/>
        <v>0</v>
      </c>
      <c r="V4182" s="106">
        <f t="shared" si="328"/>
        <v>0</v>
      </c>
      <c r="W4182" s="119">
        <f t="shared" si="326"/>
        <v>0</v>
      </c>
      <c r="X4182" s="106">
        <f t="shared" si="329"/>
        <v>0</v>
      </c>
    </row>
    <row r="4183" spans="1:24" ht="14">
      <c r="A4183" s="198"/>
      <c r="D4183" s="1"/>
      <c r="E4183" s="1"/>
      <c r="F4183" s="187"/>
      <c r="G4183" s="187"/>
      <c r="H4183" s="80" t="str">
        <f>IF(ISERROR(IF(ISERROR(VLOOKUP((LEFT(D4183,2)),'Fed. Agency Identifier Table'!A$2:C$63,3,FALSE)),(VLOOKUP((LEFT(D4183,1)),'Fed. Agency Identifier Table'!A$2:C$63,3,FALSE)),(VLOOKUP((LEFT(D4183,2)),'Fed. Agency Identifier Table'!A$2:C$63,3,FALSE)))),"",(IF(ISERROR(VLOOKUP((LEFT(D4183,2)),'Fed. Agency Identifier Table'!A$2:C$63,3,FALSE)),(VLOOKUP((LEFT(D4183,1)),'Fed. Agency Identifier Table'!A$2:C$63,3,FALSE)),(VLOOKUP((LEFT(D4183,2)),'Fed. Agency Identifier Table'!A$2:C$63,3,FALSE)))))</f>
        <v/>
      </c>
      <c r="I4183" s="150" t="str">
        <f>IF(ISNUMBER(SEARCH("*.unk*",D4183)),"Other Federal Awards",IF(ISERROR(VLOOKUP(D4183,'CFDA Program Titles Table'!A$2:C$2607,3,FALSE)),"",VLOOKUP(D4183,'CFDA Program Titles Table'!A$2:C$2607,3,FALSE)))</f>
        <v/>
      </c>
      <c r="J4183" s="70"/>
      <c r="K4183" s="70"/>
      <c r="S4183" s="106" t="str">
        <f>IFERROR(IF(J4183="Y", "Research And Development Programs Cluster:", VLOOKUP(D4183,'Cluster Info'!$A$2:$B$113,2,FALSE)), "Non Cluster:")</f>
        <v>Non Cluster:</v>
      </c>
      <c r="T4183" s="106">
        <f t="shared" si="325"/>
        <v>0</v>
      </c>
      <c r="U4183" s="106">
        <f t="shared" si="327"/>
        <v>0</v>
      </c>
      <c r="V4183" s="106">
        <f t="shared" si="328"/>
        <v>0</v>
      </c>
      <c r="W4183" s="119">
        <f t="shared" si="326"/>
        <v>0</v>
      </c>
      <c r="X4183" s="106">
        <f t="shared" si="329"/>
        <v>0</v>
      </c>
    </row>
    <row r="4184" spans="1:24" ht="14">
      <c r="A4184" s="198"/>
      <c r="D4184" s="1"/>
      <c r="E4184" s="1"/>
      <c r="F4184" s="187"/>
      <c r="G4184" s="187"/>
      <c r="H4184" s="80" t="str">
        <f>IF(ISERROR(IF(ISERROR(VLOOKUP((LEFT(D4184,2)),'Fed. Agency Identifier Table'!A$2:C$63,3,FALSE)),(VLOOKUP((LEFT(D4184,1)),'Fed. Agency Identifier Table'!A$2:C$63,3,FALSE)),(VLOOKUP((LEFT(D4184,2)),'Fed. Agency Identifier Table'!A$2:C$63,3,FALSE)))),"",(IF(ISERROR(VLOOKUP((LEFT(D4184,2)),'Fed. Agency Identifier Table'!A$2:C$63,3,FALSE)),(VLOOKUP((LEFT(D4184,1)),'Fed. Agency Identifier Table'!A$2:C$63,3,FALSE)),(VLOOKUP((LEFT(D4184,2)),'Fed. Agency Identifier Table'!A$2:C$63,3,FALSE)))))</f>
        <v/>
      </c>
      <c r="I4184" s="150" t="str">
        <f>IF(ISNUMBER(SEARCH("*.unk*",D4184)),"Other Federal Awards",IF(ISERROR(VLOOKUP(D4184,'CFDA Program Titles Table'!A$2:C$2607,3,FALSE)),"",VLOOKUP(D4184,'CFDA Program Titles Table'!A$2:C$2607,3,FALSE)))</f>
        <v/>
      </c>
      <c r="J4184" s="70"/>
      <c r="K4184" s="70"/>
      <c r="S4184" s="106" t="str">
        <f>IFERROR(IF(J4184="Y", "Research And Development Programs Cluster:", VLOOKUP(D4184,'Cluster Info'!$A$2:$B$113,2,FALSE)), "Non Cluster:")</f>
        <v>Non Cluster:</v>
      </c>
      <c r="T4184" s="106">
        <f t="shared" si="325"/>
        <v>0</v>
      </c>
      <c r="U4184" s="106">
        <f t="shared" si="327"/>
        <v>0</v>
      </c>
      <c r="V4184" s="106">
        <f t="shared" si="328"/>
        <v>0</v>
      </c>
      <c r="W4184" s="119">
        <f t="shared" si="326"/>
        <v>0</v>
      </c>
      <c r="X4184" s="106">
        <f t="shared" si="329"/>
        <v>0</v>
      </c>
    </row>
    <row r="4185" spans="1:24" ht="14">
      <c r="A4185" s="198"/>
      <c r="D4185" s="1"/>
      <c r="E4185" s="1"/>
      <c r="F4185" s="187"/>
      <c r="G4185" s="187"/>
      <c r="H4185" s="80" t="str">
        <f>IF(ISERROR(IF(ISERROR(VLOOKUP((LEFT(D4185,2)),'Fed. Agency Identifier Table'!A$2:C$63,3,FALSE)),(VLOOKUP((LEFT(D4185,1)),'Fed. Agency Identifier Table'!A$2:C$63,3,FALSE)),(VLOOKUP((LEFT(D4185,2)),'Fed. Agency Identifier Table'!A$2:C$63,3,FALSE)))),"",(IF(ISERROR(VLOOKUP((LEFT(D4185,2)),'Fed. Agency Identifier Table'!A$2:C$63,3,FALSE)),(VLOOKUP((LEFT(D4185,1)),'Fed. Agency Identifier Table'!A$2:C$63,3,FALSE)),(VLOOKUP((LEFT(D4185,2)),'Fed. Agency Identifier Table'!A$2:C$63,3,FALSE)))))</f>
        <v/>
      </c>
      <c r="I4185" s="150" t="str">
        <f>IF(ISNUMBER(SEARCH("*.unk*",D4185)),"Other Federal Awards",IF(ISERROR(VLOOKUP(D4185,'CFDA Program Titles Table'!A$2:C$2607,3,FALSE)),"",VLOOKUP(D4185,'CFDA Program Titles Table'!A$2:C$2607,3,FALSE)))</f>
        <v/>
      </c>
      <c r="J4185" s="70"/>
      <c r="K4185" s="70"/>
      <c r="S4185" s="106" t="str">
        <f>IFERROR(IF(J4185="Y", "Research And Development Programs Cluster:", VLOOKUP(D4185,'Cluster Info'!$A$2:$B$113,2,FALSE)), "Non Cluster:")</f>
        <v>Non Cluster:</v>
      </c>
      <c r="T4185" s="106">
        <f t="shared" si="325"/>
        <v>0</v>
      </c>
      <c r="U4185" s="106">
        <f t="shared" si="327"/>
        <v>0</v>
      </c>
      <c r="V4185" s="106">
        <f t="shared" si="328"/>
        <v>0</v>
      </c>
      <c r="W4185" s="119">
        <f t="shared" si="326"/>
        <v>0</v>
      </c>
      <c r="X4185" s="106">
        <f t="shared" si="329"/>
        <v>0</v>
      </c>
    </row>
    <row r="4186" spans="1:24" ht="14">
      <c r="A4186" s="198"/>
      <c r="D4186" s="1"/>
      <c r="E4186" s="1"/>
      <c r="F4186" s="187"/>
      <c r="G4186" s="187"/>
      <c r="H4186" s="80" t="str">
        <f>IF(ISERROR(IF(ISERROR(VLOOKUP((LEFT(D4186,2)),'Fed. Agency Identifier Table'!A$2:C$63,3,FALSE)),(VLOOKUP((LEFT(D4186,1)),'Fed. Agency Identifier Table'!A$2:C$63,3,FALSE)),(VLOOKUP((LEFT(D4186,2)),'Fed. Agency Identifier Table'!A$2:C$63,3,FALSE)))),"",(IF(ISERROR(VLOOKUP((LEFT(D4186,2)),'Fed. Agency Identifier Table'!A$2:C$63,3,FALSE)),(VLOOKUP((LEFT(D4186,1)),'Fed. Agency Identifier Table'!A$2:C$63,3,FALSE)),(VLOOKUP((LEFT(D4186,2)),'Fed. Agency Identifier Table'!A$2:C$63,3,FALSE)))))</f>
        <v/>
      </c>
      <c r="I4186" s="150" t="str">
        <f>IF(ISNUMBER(SEARCH("*.unk*",D4186)),"Other Federal Awards",IF(ISERROR(VLOOKUP(D4186,'CFDA Program Titles Table'!A$2:C$2607,3,FALSE)),"",VLOOKUP(D4186,'CFDA Program Titles Table'!A$2:C$2607,3,FALSE)))</f>
        <v/>
      </c>
      <c r="J4186" s="70"/>
      <c r="K4186" s="70"/>
      <c r="S4186" s="106" t="str">
        <f>IFERROR(IF(J4186="Y", "Research And Development Programs Cluster:", VLOOKUP(D4186,'Cluster Info'!$A$2:$B$113,2,FALSE)), "Non Cluster:")</f>
        <v>Non Cluster:</v>
      </c>
      <c r="T4186" s="106">
        <f t="shared" si="325"/>
        <v>0</v>
      </c>
      <c r="U4186" s="106">
        <f t="shared" si="327"/>
        <v>0</v>
      </c>
      <c r="V4186" s="106">
        <f t="shared" si="328"/>
        <v>0</v>
      </c>
      <c r="W4186" s="119">
        <f t="shared" si="326"/>
        <v>0</v>
      </c>
      <c r="X4186" s="106">
        <f t="shared" si="329"/>
        <v>0</v>
      </c>
    </row>
    <row r="4187" spans="1:24" ht="14">
      <c r="A4187" s="198"/>
      <c r="D4187" s="1"/>
      <c r="E4187" s="1"/>
      <c r="F4187" s="187"/>
      <c r="G4187" s="187"/>
      <c r="H4187" s="80" t="str">
        <f>IF(ISERROR(IF(ISERROR(VLOOKUP((LEFT(D4187,2)),'Fed. Agency Identifier Table'!A$2:C$63,3,FALSE)),(VLOOKUP((LEFT(D4187,1)),'Fed. Agency Identifier Table'!A$2:C$63,3,FALSE)),(VLOOKUP((LEFT(D4187,2)),'Fed. Agency Identifier Table'!A$2:C$63,3,FALSE)))),"",(IF(ISERROR(VLOOKUP((LEFT(D4187,2)),'Fed. Agency Identifier Table'!A$2:C$63,3,FALSE)),(VLOOKUP((LEFT(D4187,1)),'Fed. Agency Identifier Table'!A$2:C$63,3,FALSE)),(VLOOKUP((LEFT(D4187,2)),'Fed. Agency Identifier Table'!A$2:C$63,3,FALSE)))))</f>
        <v/>
      </c>
      <c r="I4187" s="150" t="str">
        <f>IF(ISNUMBER(SEARCH("*.unk*",D4187)),"Other Federal Awards",IF(ISERROR(VLOOKUP(D4187,'CFDA Program Titles Table'!A$2:C$2607,3,FALSE)),"",VLOOKUP(D4187,'CFDA Program Titles Table'!A$2:C$2607,3,FALSE)))</f>
        <v/>
      </c>
      <c r="J4187" s="70"/>
      <c r="K4187" s="70"/>
      <c r="S4187" s="106" t="str">
        <f>IFERROR(IF(J4187="Y", "Research And Development Programs Cluster:", VLOOKUP(D4187,'Cluster Info'!$A$2:$B$113,2,FALSE)), "Non Cluster:")</f>
        <v>Non Cluster:</v>
      </c>
      <c r="T4187" s="106">
        <f t="shared" si="325"/>
        <v>0</v>
      </c>
      <c r="U4187" s="106">
        <f t="shared" si="327"/>
        <v>0</v>
      </c>
      <c r="V4187" s="106">
        <f t="shared" si="328"/>
        <v>0</v>
      </c>
      <c r="W4187" s="119">
        <f t="shared" si="326"/>
        <v>0</v>
      </c>
      <c r="X4187" s="106">
        <f t="shared" si="329"/>
        <v>0</v>
      </c>
    </row>
    <row r="4188" spans="1:24" ht="14">
      <c r="A4188" s="198"/>
      <c r="D4188" s="1"/>
      <c r="E4188" s="1"/>
      <c r="F4188" s="187"/>
      <c r="G4188" s="187"/>
      <c r="H4188" s="80" t="str">
        <f>IF(ISERROR(IF(ISERROR(VLOOKUP((LEFT(D4188,2)),'Fed. Agency Identifier Table'!A$2:C$63,3,FALSE)),(VLOOKUP((LEFT(D4188,1)),'Fed. Agency Identifier Table'!A$2:C$63,3,FALSE)),(VLOOKUP((LEFT(D4188,2)),'Fed. Agency Identifier Table'!A$2:C$63,3,FALSE)))),"",(IF(ISERROR(VLOOKUP((LEFT(D4188,2)),'Fed. Agency Identifier Table'!A$2:C$63,3,FALSE)),(VLOOKUP((LEFT(D4188,1)),'Fed. Agency Identifier Table'!A$2:C$63,3,FALSE)),(VLOOKUP((LEFT(D4188,2)),'Fed. Agency Identifier Table'!A$2:C$63,3,FALSE)))))</f>
        <v/>
      </c>
      <c r="I4188" s="150" t="str">
        <f>IF(ISNUMBER(SEARCH("*.unk*",D4188)),"Other Federal Awards",IF(ISERROR(VLOOKUP(D4188,'CFDA Program Titles Table'!A$2:C$2607,3,FALSE)),"",VLOOKUP(D4188,'CFDA Program Titles Table'!A$2:C$2607,3,FALSE)))</f>
        <v/>
      </c>
      <c r="J4188" s="70"/>
      <c r="K4188" s="70"/>
      <c r="S4188" s="106" t="str">
        <f>IFERROR(IF(J4188="Y", "Research And Development Programs Cluster:", VLOOKUP(D4188,'Cluster Info'!$A$2:$B$113,2,FALSE)), "Non Cluster:")</f>
        <v>Non Cluster:</v>
      </c>
      <c r="T4188" s="106">
        <f t="shared" si="325"/>
        <v>0</v>
      </c>
      <c r="U4188" s="106">
        <f t="shared" si="327"/>
        <v>0</v>
      </c>
      <c r="V4188" s="106">
        <f t="shared" si="328"/>
        <v>0</v>
      </c>
      <c r="W4188" s="119">
        <f t="shared" si="326"/>
        <v>0</v>
      </c>
      <c r="X4188" s="106">
        <f t="shared" si="329"/>
        <v>0</v>
      </c>
    </row>
    <row r="4189" spans="1:24" ht="14">
      <c r="A4189" s="198"/>
      <c r="D4189" s="1"/>
      <c r="E4189" s="1"/>
      <c r="F4189" s="187"/>
      <c r="G4189" s="187"/>
      <c r="H4189" s="80" t="str">
        <f>IF(ISERROR(IF(ISERROR(VLOOKUP((LEFT(D4189,2)),'Fed. Agency Identifier Table'!A$2:C$63,3,FALSE)),(VLOOKUP((LEFT(D4189,1)),'Fed. Agency Identifier Table'!A$2:C$63,3,FALSE)),(VLOOKUP((LEFT(D4189,2)),'Fed. Agency Identifier Table'!A$2:C$63,3,FALSE)))),"",(IF(ISERROR(VLOOKUP((LEFT(D4189,2)),'Fed. Agency Identifier Table'!A$2:C$63,3,FALSE)),(VLOOKUP((LEFT(D4189,1)),'Fed. Agency Identifier Table'!A$2:C$63,3,FALSE)),(VLOOKUP((LEFT(D4189,2)),'Fed. Agency Identifier Table'!A$2:C$63,3,FALSE)))))</f>
        <v/>
      </c>
      <c r="I4189" s="150" t="str">
        <f>IF(ISNUMBER(SEARCH("*.unk*",D4189)),"Other Federal Awards",IF(ISERROR(VLOOKUP(D4189,'CFDA Program Titles Table'!A$2:C$2607,3,FALSE)),"",VLOOKUP(D4189,'CFDA Program Titles Table'!A$2:C$2607,3,FALSE)))</f>
        <v/>
      </c>
      <c r="J4189" s="70"/>
      <c r="K4189" s="70"/>
      <c r="S4189" s="106" t="str">
        <f>IFERROR(IF(J4189="Y", "Research And Development Programs Cluster:", VLOOKUP(D4189,'Cluster Info'!$A$2:$B$113,2,FALSE)), "Non Cluster:")</f>
        <v>Non Cluster:</v>
      </c>
      <c r="T4189" s="106">
        <f t="shared" si="325"/>
        <v>0</v>
      </c>
      <c r="U4189" s="106">
        <f t="shared" si="327"/>
        <v>0</v>
      </c>
      <c r="V4189" s="106">
        <f t="shared" si="328"/>
        <v>0</v>
      </c>
      <c r="W4189" s="119">
        <f t="shared" si="326"/>
        <v>0</v>
      </c>
      <c r="X4189" s="106">
        <f t="shared" si="329"/>
        <v>0</v>
      </c>
    </row>
    <row r="4190" spans="1:24" ht="14">
      <c r="A4190" s="198"/>
      <c r="D4190" s="1"/>
      <c r="E4190" s="1"/>
      <c r="F4190" s="187"/>
      <c r="G4190" s="187"/>
      <c r="H4190" s="80" t="str">
        <f>IF(ISERROR(IF(ISERROR(VLOOKUP((LEFT(D4190,2)),'Fed. Agency Identifier Table'!A$2:C$63,3,FALSE)),(VLOOKUP((LEFT(D4190,1)),'Fed. Agency Identifier Table'!A$2:C$63,3,FALSE)),(VLOOKUP((LEFT(D4190,2)),'Fed. Agency Identifier Table'!A$2:C$63,3,FALSE)))),"",(IF(ISERROR(VLOOKUP((LEFT(D4190,2)),'Fed. Agency Identifier Table'!A$2:C$63,3,FALSE)),(VLOOKUP((LEFT(D4190,1)),'Fed. Agency Identifier Table'!A$2:C$63,3,FALSE)),(VLOOKUP((LEFT(D4190,2)),'Fed. Agency Identifier Table'!A$2:C$63,3,FALSE)))))</f>
        <v/>
      </c>
      <c r="I4190" s="150" t="str">
        <f>IF(ISNUMBER(SEARCH("*.unk*",D4190)),"Other Federal Awards",IF(ISERROR(VLOOKUP(D4190,'CFDA Program Titles Table'!A$2:C$2607,3,FALSE)),"",VLOOKUP(D4190,'CFDA Program Titles Table'!A$2:C$2607,3,FALSE)))</f>
        <v/>
      </c>
      <c r="J4190" s="70"/>
      <c r="K4190" s="70"/>
      <c r="S4190" s="106" t="str">
        <f>IFERROR(IF(J4190="Y", "Research And Development Programs Cluster:", VLOOKUP(D4190,'Cluster Info'!$A$2:$B$113,2,FALSE)), "Non Cluster:")</f>
        <v>Non Cluster:</v>
      </c>
      <c r="T4190" s="106">
        <f t="shared" si="325"/>
        <v>0</v>
      </c>
      <c r="U4190" s="106">
        <f t="shared" si="327"/>
        <v>0</v>
      </c>
      <c r="V4190" s="106">
        <f t="shared" si="328"/>
        <v>0</v>
      </c>
      <c r="W4190" s="119">
        <f t="shared" si="326"/>
        <v>0</v>
      </c>
      <c r="X4190" s="106">
        <f t="shared" si="329"/>
        <v>0</v>
      </c>
    </row>
    <row r="4191" spans="1:24" ht="14">
      <c r="A4191" s="198"/>
      <c r="D4191" s="1"/>
      <c r="E4191" s="1"/>
      <c r="F4191" s="187"/>
      <c r="G4191" s="187"/>
      <c r="H4191" s="80" t="str">
        <f>IF(ISERROR(IF(ISERROR(VLOOKUP((LEFT(D4191,2)),'Fed. Agency Identifier Table'!A$2:C$63,3,FALSE)),(VLOOKUP((LEFT(D4191,1)),'Fed. Agency Identifier Table'!A$2:C$63,3,FALSE)),(VLOOKUP((LEFT(D4191,2)),'Fed. Agency Identifier Table'!A$2:C$63,3,FALSE)))),"",(IF(ISERROR(VLOOKUP((LEFT(D4191,2)),'Fed. Agency Identifier Table'!A$2:C$63,3,FALSE)),(VLOOKUP((LEFT(D4191,1)),'Fed. Agency Identifier Table'!A$2:C$63,3,FALSE)),(VLOOKUP((LEFT(D4191,2)),'Fed. Agency Identifier Table'!A$2:C$63,3,FALSE)))))</f>
        <v/>
      </c>
      <c r="I4191" s="150" t="str">
        <f>IF(ISNUMBER(SEARCH("*.unk*",D4191)),"Other Federal Awards",IF(ISERROR(VLOOKUP(D4191,'CFDA Program Titles Table'!A$2:C$2607,3,FALSE)),"",VLOOKUP(D4191,'CFDA Program Titles Table'!A$2:C$2607,3,FALSE)))</f>
        <v/>
      </c>
      <c r="J4191" s="70"/>
      <c r="K4191" s="70"/>
      <c r="S4191" s="106" t="str">
        <f>IFERROR(IF(J4191="Y", "Research And Development Programs Cluster:", VLOOKUP(D4191,'Cluster Info'!$A$2:$B$113,2,FALSE)), "Non Cluster:")</f>
        <v>Non Cluster:</v>
      </c>
      <c r="T4191" s="106">
        <f t="shared" si="325"/>
        <v>0</v>
      </c>
      <c r="U4191" s="106">
        <f t="shared" si="327"/>
        <v>0</v>
      </c>
      <c r="V4191" s="106">
        <f t="shared" si="328"/>
        <v>0</v>
      </c>
      <c r="W4191" s="119">
        <f t="shared" si="326"/>
        <v>0</v>
      </c>
      <c r="X4191" s="106">
        <f t="shared" si="329"/>
        <v>0</v>
      </c>
    </row>
    <row r="4192" spans="1:24" ht="14">
      <c r="A4192" s="198"/>
      <c r="D4192" s="1"/>
      <c r="E4192" s="1"/>
      <c r="F4192" s="187"/>
      <c r="G4192" s="187"/>
      <c r="H4192" s="80" t="str">
        <f>IF(ISERROR(IF(ISERROR(VLOOKUP((LEFT(D4192,2)),'Fed. Agency Identifier Table'!A$2:C$63,3,FALSE)),(VLOOKUP((LEFT(D4192,1)),'Fed. Agency Identifier Table'!A$2:C$63,3,FALSE)),(VLOOKUP((LEFT(D4192,2)),'Fed. Agency Identifier Table'!A$2:C$63,3,FALSE)))),"",(IF(ISERROR(VLOOKUP((LEFT(D4192,2)),'Fed. Agency Identifier Table'!A$2:C$63,3,FALSE)),(VLOOKUP((LEFT(D4192,1)),'Fed. Agency Identifier Table'!A$2:C$63,3,FALSE)),(VLOOKUP((LEFT(D4192,2)),'Fed. Agency Identifier Table'!A$2:C$63,3,FALSE)))))</f>
        <v/>
      </c>
      <c r="I4192" s="150" t="str">
        <f>IF(ISNUMBER(SEARCH("*.unk*",D4192)),"Other Federal Awards",IF(ISERROR(VLOOKUP(D4192,'CFDA Program Titles Table'!A$2:C$2607,3,FALSE)),"",VLOOKUP(D4192,'CFDA Program Titles Table'!A$2:C$2607,3,FALSE)))</f>
        <v/>
      </c>
      <c r="J4192" s="70"/>
      <c r="K4192" s="70"/>
      <c r="S4192" s="106" t="str">
        <f>IFERROR(IF(J4192="Y", "Research And Development Programs Cluster:", VLOOKUP(D4192,'Cluster Info'!$A$2:$B$113,2,FALSE)), "Non Cluster:")</f>
        <v>Non Cluster:</v>
      </c>
      <c r="T4192" s="106">
        <f t="shared" si="325"/>
        <v>0</v>
      </c>
      <c r="U4192" s="106">
        <f t="shared" si="327"/>
        <v>0</v>
      </c>
      <c r="V4192" s="106">
        <f t="shared" si="328"/>
        <v>0</v>
      </c>
      <c r="W4192" s="119">
        <f t="shared" si="326"/>
        <v>0</v>
      </c>
      <c r="X4192" s="106">
        <f t="shared" si="329"/>
        <v>0</v>
      </c>
    </row>
    <row r="4193" spans="1:24" ht="14">
      <c r="A4193" s="198"/>
      <c r="D4193" s="1"/>
      <c r="E4193" s="1"/>
      <c r="F4193" s="187"/>
      <c r="G4193" s="187"/>
      <c r="H4193" s="80" t="str">
        <f>IF(ISERROR(IF(ISERROR(VLOOKUP((LEFT(D4193,2)),'Fed. Agency Identifier Table'!A$2:C$63,3,FALSE)),(VLOOKUP((LEFT(D4193,1)),'Fed. Agency Identifier Table'!A$2:C$63,3,FALSE)),(VLOOKUP((LEFT(D4193,2)),'Fed. Agency Identifier Table'!A$2:C$63,3,FALSE)))),"",(IF(ISERROR(VLOOKUP((LEFT(D4193,2)),'Fed. Agency Identifier Table'!A$2:C$63,3,FALSE)),(VLOOKUP((LEFT(D4193,1)),'Fed. Agency Identifier Table'!A$2:C$63,3,FALSE)),(VLOOKUP((LEFT(D4193,2)),'Fed. Agency Identifier Table'!A$2:C$63,3,FALSE)))))</f>
        <v/>
      </c>
      <c r="I4193" s="150" t="str">
        <f>IF(ISNUMBER(SEARCH("*.unk*",D4193)),"Other Federal Awards",IF(ISERROR(VLOOKUP(D4193,'CFDA Program Titles Table'!A$2:C$2607,3,FALSE)),"",VLOOKUP(D4193,'CFDA Program Titles Table'!A$2:C$2607,3,FALSE)))</f>
        <v/>
      </c>
      <c r="J4193" s="70"/>
      <c r="K4193" s="70"/>
      <c r="S4193" s="106" t="str">
        <f>IFERROR(IF(J4193="Y", "Research And Development Programs Cluster:", VLOOKUP(D4193,'Cluster Info'!$A$2:$B$113,2,FALSE)), "Non Cluster:")</f>
        <v>Non Cluster:</v>
      </c>
      <c r="T4193" s="106">
        <f t="shared" si="325"/>
        <v>0</v>
      </c>
      <c r="U4193" s="106">
        <f t="shared" si="327"/>
        <v>0</v>
      </c>
      <c r="V4193" s="106">
        <f t="shared" si="328"/>
        <v>0</v>
      </c>
      <c r="W4193" s="119">
        <f t="shared" si="326"/>
        <v>0</v>
      </c>
      <c r="X4193" s="106">
        <f t="shared" si="329"/>
        <v>0</v>
      </c>
    </row>
    <row r="4194" spans="1:24" ht="14">
      <c r="A4194" s="198"/>
      <c r="D4194" s="1"/>
      <c r="E4194" s="1"/>
      <c r="F4194" s="187"/>
      <c r="G4194" s="187"/>
      <c r="H4194" s="80" t="str">
        <f>IF(ISERROR(IF(ISERROR(VLOOKUP((LEFT(D4194,2)),'Fed. Agency Identifier Table'!A$2:C$63,3,FALSE)),(VLOOKUP((LEFT(D4194,1)),'Fed. Agency Identifier Table'!A$2:C$63,3,FALSE)),(VLOOKUP((LEFT(D4194,2)),'Fed. Agency Identifier Table'!A$2:C$63,3,FALSE)))),"",(IF(ISERROR(VLOOKUP((LEFT(D4194,2)),'Fed. Agency Identifier Table'!A$2:C$63,3,FALSE)),(VLOOKUP((LEFT(D4194,1)),'Fed. Agency Identifier Table'!A$2:C$63,3,FALSE)),(VLOOKUP((LEFT(D4194,2)),'Fed. Agency Identifier Table'!A$2:C$63,3,FALSE)))))</f>
        <v/>
      </c>
      <c r="I4194" s="150" t="str">
        <f>IF(ISNUMBER(SEARCH("*.unk*",D4194)),"Other Federal Awards",IF(ISERROR(VLOOKUP(D4194,'CFDA Program Titles Table'!A$2:C$2607,3,FALSE)),"",VLOOKUP(D4194,'CFDA Program Titles Table'!A$2:C$2607,3,FALSE)))</f>
        <v/>
      </c>
      <c r="J4194" s="70"/>
      <c r="K4194" s="70"/>
      <c r="S4194" s="106" t="str">
        <f>IFERROR(IF(J4194="Y", "Research And Development Programs Cluster:", VLOOKUP(D4194,'Cluster Info'!$A$2:$B$113,2,FALSE)), "Non Cluster:")</f>
        <v>Non Cluster:</v>
      </c>
      <c r="T4194" s="106">
        <f t="shared" si="325"/>
        <v>0</v>
      </c>
      <c r="U4194" s="106">
        <f t="shared" si="327"/>
        <v>0</v>
      </c>
      <c r="V4194" s="106">
        <f t="shared" si="328"/>
        <v>0</v>
      </c>
      <c r="W4194" s="119">
        <f t="shared" si="326"/>
        <v>0</v>
      </c>
      <c r="X4194" s="106">
        <f t="shared" si="329"/>
        <v>0</v>
      </c>
    </row>
    <row r="4195" spans="1:24" ht="14">
      <c r="A4195" s="198"/>
      <c r="D4195" s="1"/>
      <c r="E4195" s="1"/>
      <c r="F4195" s="187"/>
      <c r="G4195" s="187"/>
      <c r="H4195" s="80" t="str">
        <f>IF(ISERROR(IF(ISERROR(VLOOKUP((LEFT(D4195,2)),'Fed. Agency Identifier Table'!A$2:C$63,3,FALSE)),(VLOOKUP((LEFT(D4195,1)),'Fed. Agency Identifier Table'!A$2:C$63,3,FALSE)),(VLOOKUP((LEFT(D4195,2)),'Fed. Agency Identifier Table'!A$2:C$63,3,FALSE)))),"",(IF(ISERROR(VLOOKUP((LEFT(D4195,2)),'Fed. Agency Identifier Table'!A$2:C$63,3,FALSE)),(VLOOKUP((LEFT(D4195,1)),'Fed. Agency Identifier Table'!A$2:C$63,3,FALSE)),(VLOOKUP((LEFT(D4195,2)),'Fed. Agency Identifier Table'!A$2:C$63,3,FALSE)))))</f>
        <v/>
      </c>
      <c r="I4195" s="150" t="str">
        <f>IF(ISNUMBER(SEARCH("*.unk*",D4195)),"Other Federal Awards",IF(ISERROR(VLOOKUP(D4195,'CFDA Program Titles Table'!A$2:C$2607,3,FALSE)),"",VLOOKUP(D4195,'CFDA Program Titles Table'!A$2:C$2607,3,FALSE)))</f>
        <v/>
      </c>
      <c r="J4195" s="70"/>
      <c r="K4195" s="70"/>
      <c r="S4195" s="106" t="str">
        <f>IFERROR(IF(J4195="Y", "Research And Development Programs Cluster:", VLOOKUP(D4195,'Cluster Info'!$A$2:$B$113,2,FALSE)), "Non Cluster:")</f>
        <v>Non Cluster:</v>
      </c>
      <c r="T4195" s="106">
        <f t="shared" si="325"/>
        <v>0</v>
      </c>
      <c r="U4195" s="106">
        <f t="shared" si="327"/>
        <v>0</v>
      </c>
      <c r="V4195" s="106">
        <f t="shared" si="328"/>
        <v>0</v>
      </c>
      <c r="W4195" s="119">
        <f t="shared" si="326"/>
        <v>0</v>
      </c>
      <c r="X4195" s="106">
        <f t="shared" si="329"/>
        <v>0</v>
      </c>
    </row>
    <row r="4196" spans="1:24" ht="14">
      <c r="A4196" s="198"/>
      <c r="D4196" s="1"/>
      <c r="E4196" s="1"/>
      <c r="F4196" s="187"/>
      <c r="G4196" s="187"/>
      <c r="H4196" s="80" t="str">
        <f>IF(ISERROR(IF(ISERROR(VLOOKUP((LEFT(D4196,2)),'Fed. Agency Identifier Table'!A$2:C$63,3,FALSE)),(VLOOKUP((LEFT(D4196,1)),'Fed. Agency Identifier Table'!A$2:C$63,3,FALSE)),(VLOOKUP((LEFT(D4196,2)),'Fed. Agency Identifier Table'!A$2:C$63,3,FALSE)))),"",(IF(ISERROR(VLOOKUP((LEFT(D4196,2)),'Fed. Agency Identifier Table'!A$2:C$63,3,FALSE)),(VLOOKUP((LEFT(D4196,1)),'Fed. Agency Identifier Table'!A$2:C$63,3,FALSE)),(VLOOKUP((LEFT(D4196,2)),'Fed. Agency Identifier Table'!A$2:C$63,3,FALSE)))))</f>
        <v/>
      </c>
      <c r="I4196" s="150" t="str">
        <f>IF(ISNUMBER(SEARCH("*.unk*",D4196)),"Other Federal Awards",IF(ISERROR(VLOOKUP(D4196,'CFDA Program Titles Table'!A$2:C$2607,3,FALSE)),"",VLOOKUP(D4196,'CFDA Program Titles Table'!A$2:C$2607,3,FALSE)))</f>
        <v/>
      </c>
      <c r="J4196" s="70"/>
      <c r="K4196" s="70"/>
      <c r="S4196" s="106" t="str">
        <f>IFERROR(IF(J4196="Y", "Research And Development Programs Cluster:", VLOOKUP(D4196,'Cluster Info'!$A$2:$B$113,2,FALSE)), "Non Cluster:")</f>
        <v>Non Cluster:</v>
      </c>
      <c r="T4196" s="106">
        <f t="shared" si="325"/>
        <v>0</v>
      </c>
      <c r="U4196" s="106">
        <f t="shared" si="327"/>
        <v>0</v>
      </c>
      <c r="V4196" s="106">
        <f t="shared" si="328"/>
        <v>0</v>
      </c>
      <c r="W4196" s="119">
        <f t="shared" si="326"/>
        <v>0</v>
      </c>
      <c r="X4196" s="106">
        <f t="shared" si="329"/>
        <v>0</v>
      </c>
    </row>
    <row r="4197" spans="1:24" ht="14">
      <c r="A4197" s="198"/>
      <c r="D4197" s="1"/>
      <c r="E4197" s="1"/>
      <c r="F4197" s="187"/>
      <c r="G4197" s="187"/>
      <c r="H4197" s="80" t="str">
        <f>IF(ISERROR(IF(ISERROR(VLOOKUP((LEFT(D4197,2)),'Fed. Agency Identifier Table'!A$2:C$63,3,FALSE)),(VLOOKUP((LEFT(D4197,1)),'Fed. Agency Identifier Table'!A$2:C$63,3,FALSE)),(VLOOKUP((LEFT(D4197,2)),'Fed. Agency Identifier Table'!A$2:C$63,3,FALSE)))),"",(IF(ISERROR(VLOOKUP((LEFT(D4197,2)),'Fed. Agency Identifier Table'!A$2:C$63,3,FALSE)),(VLOOKUP((LEFT(D4197,1)),'Fed. Agency Identifier Table'!A$2:C$63,3,FALSE)),(VLOOKUP((LEFT(D4197,2)),'Fed. Agency Identifier Table'!A$2:C$63,3,FALSE)))))</f>
        <v/>
      </c>
      <c r="I4197" s="150" t="str">
        <f>IF(ISNUMBER(SEARCH("*.unk*",D4197)),"Other Federal Awards",IF(ISERROR(VLOOKUP(D4197,'CFDA Program Titles Table'!A$2:C$2607,3,FALSE)),"",VLOOKUP(D4197,'CFDA Program Titles Table'!A$2:C$2607,3,FALSE)))</f>
        <v/>
      </c>
      <c r="J4197" s="70"/>
      <c r="K4197" s="70"/>
      <c r="S4197" s="106" t="str">
        <f>IFERROR(IF(J4197="Y", "Research And Development Programs Cluster:", VLOOKUP(D4197,'Cluster Info'!$A$2:$B$113,2,FALSE)), "Non Cluster:")</f>
        <v>Non Cluster:</v>
      </c>
      <c r="T4197" s="106">
        <f t="shared" si="325"/>
        <v>0</v>
      </c>
      <c r="U4197" s="106">
        <f t="shared" si="327"/>
        <v>0</v>
      </c>
      <c r="V4197" s="106">
        <f t="shared" si="328"/>
        <v>0</v>
      </c>
      <c r="W4197" s="119">
        <f t="shared" si="326"/>
        <v>0</v>
      </c>
      <c r="X4197" s="106">
        <f t="shared" si="329"/>
        <v>0</v>
      </c>
    </row>
    <row r="4198" spans="1:24" ht="14">
      <c r="A4198" s="198"/>
      <c r="D4198" s="1"/>
      <c r="E4198" s="1"/>
      <c r="F4198" s="187"/>
      <c r="G4198" s="187"/>
      <c r="H4198" s="80" t="str">
        <f>IF(ISERROR(IF(ISERROR(VLOOKUP((LEFT(D4198,2)),'Fed. Agency Identifier Table'!A$2:C$63,3,FALSE)),(VLOOKUP((LEFT(D4198,1)),'Fed. Agency Identifier Table'!A$2:C$63,3,FALSE)),(VLOOKUP((LEFT(D4198,2)),'Fed. Agency Identifier Table'!A$2:C$63,3,FALSE)))),"",(IF(ISERROR(VLOOKUP((LEFT(D4198,2)),'Fed. Agency Identifier Table'!A$2:C$63,3,FALSE)),(VLOOKUP((LEFT(D4198,1)),'Fed. Agency Identifier Table'!A$2:C$63,3,FALSE)),(VLOOKUP((LEFT(D4198,2)),'Fed. Agency Identifier Table'!A$2:C$63,3,FALSE)))))</f>
        <v/>
      </c>
      <c r="I4198" s="150" t="str">
        <f>IF(ISNUMBER(SEARCH("*.unk*",D4198)),"Other Federal Awards",IF(ISERROR(VLOOKUP(D4198,'CFDA Program Titles Table'!A$2:C$2607,3,FALSE)),"",VLOOKUP(D4198,'CFDA Program Titles Table'!A$2:C$2607,3,FALSE)))</f>
        <v/>
      </c>
      <c r="J4198" s="70"/>
      <c r="K4198" s="70"/>
      <c r="S4198" s="106" t="str">
        <f>IFERROR(IF(J4198="Y", "Research And Development Programs Cluster:", VLOOKUP(D4198,'Cluster Info'!$A$2:$B$113,2,FALSE)), "Non Cluster:")</f>
        <v>Non Cluster:</v>
      </c>
      <c r="T4198" s="106">
        <f t="shared" si="325"/>
        <v>0</v>
      </c>
      <c r="U4198" s="106">
        <f t="shared" si="327"/>
        <v>0</v>
      </c>
      <c r="V4198" s="106">
        <f t="shared" si="328"/>
        <v>0</v>
      </c>
      <c r="W4198" s="119">
        <f t="shared" si="326"/>
        <v>0</v>
      </c>
      <c r="X4198" s="106">
        <f t="shared" si="329"/>
        <v>0</v>
      </c>
    </row>
    <row r="4199" spans="1:24" ht="14">
      <c r="A4199" s="198"/>
      <c r="D4199" s="1"/>
      <c r="E4199" s="1"/>
      <c r="F4199" s="187"/>
      <c r="G4199" s="187"/>
      <c r="H4199" s="80" t="str">
        <f>IF(ISERROR(IF(ISERROR(VLOOKUP((LEFT(D4199,2)),'Fed. Agency Identifier Table'!A$2:C$63,3,FALSE)),(VLOOKUP((LEFT(D4199,1)),'Fed. Agency Identifier Table'!A$2:C$63,3,FALSE)),(VLOOKUP((LEFT(D4199,2)),'Fed. Agency Identifier Table'!A$2:C$63,3,FALSE)))),"",(IF(ISERROR(VLOOKUP((LEFT(D4199,2)),'Fed. Agency Identifier Table'!A$2:C$63,3,FALSE)),(VLOOKUP((LEFT(D4199,1)),'Fed. Agency Identifier Table'!A$2:C$63,3,FALSE)),(VLOOKUP((LEFT(D4199,2)),'Fed. Agency Identifier Table'!A$2:C$63,3,FALSE)))))</f>
        <v/>
      </c>
      <c r="I4199" s="150" t="str">
        <f>IF(ISNUMBER(SEARCH("*.unk*",D4199)),"Other Federal Awards",IF(ISERROR(VLOOKUP(D4199,'CFDA Program Titles Table'!A$2:C$2607,3,FALSE)),"",VLOOKUP(D4199,'CFDA Program Titles Table'!A$2:C$2607,3,FALSE)))</f>
        <v/>
      </c>
      <c r="J4199" s="70"/>
      <c r="K4199" s="70"/>
      <c r="S4199" s="106" t="str">
        <f>IFERROR(IF(J4199="Y", "Research And Development Programs Cluster:", VLOOKUP(D4199,'Cluster Info'!$A$2:$B$113,2,FALSE)), "Non Cluster:")</f>
        <v>Non Cluster:</v>
      </c>
      <c r="T4199" s="106">
        <f t="shared" si="325"/>
        <v>0</v>
      </c>
      <c r="U4199" s="106">
        <f t="shared" si="327"/>
        <v>0</v>
      </c>
      <c r="V4199" s="106">
        <f t="shared" si="328"/>
        <v>0</v>
      </c>
      <c r="W4199" s="119">
        <f t="shared" si="326"/>
        <v>0</v>
      </c>
      <c r="X4199" s="106">
        <f t="shared" si="329"/>
        <v>0</v>
      </c>
    </row>
    <row r="4200" spans="1:24" ht="14">
      <c r="A4200" s="198"/>
      <c r="D4200" s="1"/>
      <c r="E4200" s="1"/>
      <c r="F4200" s="187"/>
      <c r="G4200" s="187"/>
      <c r="H4200" s="80" t="str">
        <f>IF(ISERROR(IF(ISERROR(VLOOKUP((LEFT(D4200,2)),'Fed. Agency Identifier Table'!A$2:C$63,3,FALSE)),(VLOOKUP((LEFT(D4200,1)),'Fed. Agency Identifier Table'!A$2:C$63,3,FALSE)),(VLOOKUP((LEFT(D4200,2)),'Fed. Agency Identifier Table'!A$2:C$63,3,FALSE)))),"",(IF(ISERROR(VLOOKUP((LEFT(D4200,2)),'Fed. Agency Identifier Table'!A$2:C$63,3,FALSE)),(VLOOKUP((LEFT(D4200,1)),'Fed. Agency Identifier Table'!A$2:C$63,3,FALSE)),(VLOOKUP((LEFT(D4200,2)),'Fed. Agency Identifier Table'!A$2:C$63,3,FALSE)))))</f>
        <v/>
      </c>
      <c r="I4200" s="150" t="str">
        <f>IF(ISNUMBER(SEARCH("*.unk*",D4200)),"Other Federal Awards",IF(ISERROR(VLOOKUP(D4200,'CFDA Program Titles Table'!A$2:C$2607,3,FALSE)),"",VLOOKUP(D4200,'CFDA Program Titles Table'!A$2:C$2607,3,FALSE)))</f>
        <v/>
      </c>
      <c r="J4200" s="70"/>
      <c r="K4200" s="70"/>
      <c r="S4200" s="106" t="str">
        <f>IFERROR(IF(J4200="Y", "Research And Development Programs Cluster:", VLOOKUP(D4200,'Cluster Info'!$A$2:$B$113,2,FALSE)), "Non Cluster:")</f>
        <v>Non Cluster:</v>
      </c>
      <c r="T4200" s="106">
        <f t="shared" si="325"/>
        <v>0</v>
      </c>
      <c r="U4200" s="106">
        <f t="shared" si="327"/>
        <v>0</v>
      </c>
      <c r="V4200" s="106">
        <f t="shared" si="328"/>
        <v>0</v>
      </c>
      <c r="W4200" s="119">
        <f t="shared" si="326"/>
        <v>0</v>
      </c>
      <c r="X4200" s="106">
        <f t="shared" si="329"/>
        <v>0</v>
      </c>
    </row>
    <row r="4201" spans="1:24" ht="14">
      <c r="A4201" s="198"/>
      <c r="D4201" s="1"/>
      <c r="E4201" s="1"/>
      <c r="F4201" s="187"/>
      <c r="G4201" s="187"/>
      <c r="H4201" s="80" t="str">
        <f>IF(ISERROR(IF(ISERROR(VLOOKUP((LEFT(D4201,2)),'Fed. Agency Identifier Table'!A$2:C$63,3,FALSE)),(VLOOKUP((LEFT(D4201,1)),'Fed. Agency Identifier Table'!A$2:C$63,3,FALSE)),(VLOOKUP((LEFT(D4201,2)),'Fed. Agency Identifier Table'!A$2:C$63,3,FALSE)))),"",(IF(ISERROR(VLOOKUP((LEFT(D4201,2)),'Fed. Agency Identifier Table'!A$2:C$63,3,FALSE)),(VLOOKUP((LEFT(D4201,1)),'Fed. Agency Identifier Table'!A$2:C$63,3,FALSE)),(VLOOKUP((LEFT(D4201,2)),'Fed. Agency Identifier Table'!A$2:C$63,3,FALSE)))))</f>
        <v/>
      </c>
      <c r="I4201" s="150" t="str">
        <f>IF(ISNUMBER(SEARCH("*.unk*",D4201)),"Other Federal Awards",IF(ISERROR(VLOOKUP(D4201,'CFDA Program Titles Table'!A$2:C$2607,3,FALSE)),"",VLOOKUP(D4201,'CFDA Program Titles Table'!A$2:C$2607,3,FALSE)))</f>
        <v/>
      </c>
      <c r="J4201" s="70"/>
      <c r="K4201" s="70"/>
      <c r="S4201" s="106" t="str">
        <f>IFERROR(IF(J4201="Y", "Research And Development Programs Cluster:", VLOOKUP(D4201,'Cluster Info'!$A$2:$B$113,2,FALSE)), "Non Cluster:")</f>
        <v>Non Cluster:</v>
      </c>
      <c r="T4201" s="106">
        <f t="shared" si="325"/>
        <v>0</v>
      </c>
      <c r="U4201" s="106">
        <f t="shared" si="327"/>
        <v>0</v>
      </c>
      <c r="V4201" s="106">
        <f t="shared" si="328"/>
        <v>0</v>
      </c>
      <c r="W4201" s="119">
        <f t="shared" si="326"/>
        <v>0</v>
      </c>
      <c r="X4201" s="106">
        <f t="shared" si="329"/>
        <v>0</v>
      </c>
    </row>
    <row r="4202" spans="1:24" ht="14">
      <c r="A4202" s="198"/>
      <c r="D4202" s="1"/>
      <c r="E4202" s="1"/>
      <c r="F4202" s="187"/>
      <c r="G4202" s="187"/>
      <c r="H4202" s="80" t="str">
        <f>IF(ISERROR(IF(ISERROR(VLOOKUP((LEFT(D4202,2)),'Fed. Agency Identifier Table'!A$2:C$63,3,FALSE)),(VLOOKUP((LEFT(D4202,1)),'Fed. Agency Identifier Table'!A$2:C$63,3,FALSE)),(VLOOKUP((LEFT(D4202,2)),'Fed. Agency Identifier Table'!A$2:C$63,3,FALSE)))),"",(IF(ISERROR(VLOOKUP((LEFT(D4202,2)),'Fed. Agency Identifier Table'!A$2:C$63,3,FALSE)),(VLOOKUP((LEFT(D4202,1)),'Fed. Agency Identifier Table'!A$2:C$63,3,FALSE)),(VLOOKUP((LEFT(D4202,2)),'Fed. Agency Identifier Table'!A$2:C$63,3,FALSE)))))</f>
        <v/>
      </c>
      <c r="I4202" s="150" t="str">
        <f>IF(ISNUMBER(SEARCH("*.unk*",D4202)),"Other Federal Awards",IF(ISERROR(VLOOKUP(D4202,'CFDA Program Titles Table'!A$2:C$2607,3,FALSE)),"",VLOOKUP(D4202,'CFDA Program Titles Table'!A$2:C$2607,3,FALSE)))</f>
        <v/>
      </c>
      <c r="J4202" s="70"/>
      <c r="K4202" s="70"/>
      <c r="S4202" s="106" t="str">
        <f>IFERROR(IF(J4202="Y", "Research And Development Programs Cluster:", VLOOKUP(D4202,'Cluster Info'!$A$2:$B$113,2,FALSE)), "Non Cluster:")</f>
        <v>Non Cluster:</v>
      </c>
      <c r="T4202" s="106">
        <f t="shared" si="325"/>
        <v>0</v>
      </c>
      <c r="U4202" s="106">
        <f t="shared" si="327"/>
        <v>0</v>
      </c>
      <c r="V4202" s="106">
        <f t="shared" si="328"/>
        <v>0</v>
      </c>
      <c r="W4202" s="119">
        <f t="shared" si="326"/>
        <v>0</v>
      </c>
      <c r="X4202" s="106">
        <f t="shared" si="329"/>
        <v>0</v>
      </c>
    </row>
    <row r="4203" spans="1:24" ht="14">
      <c r="A4203" s="198"/>
      <c r="D4203" s="1"/>
      <c r="E4203" s="1"/>
      <c r="F4203" s="187"/>
      <c r="G4203" s="187"/>
      <c r="H4203" s="80" t="str">
        <f>IF(ISERROR(IF(ISERROR(VLOOKUP((LEFT(D4203,2)),'Fed. Agency Identifier Table'!A$2:C$63,3,FALSE)),(VLOOKUP((LEFT(D4203,1)),'Fed. Agency Identifier Table'!A$2:C$63,3,FALSE)),(VLOOKUP((LEFT(D4203,2)),'Fed. Agency Identifier Table'!A$2:C$63,3,FALSE)))),"",(IF(ISERROR(VLOOKUP((LEFT(D4203,2)),'Fed. Agency Identifier Table'!A$2:C$63,3,FALSE)),(VLOOKUP((LEFT(D4203,1)),'Fed. Agency Identifier Table'!A$2:C$63,3,FALSE)),(VLOOKUP((LEFT(D4203,2)),'Fed. Agency Identifier Table'!A$2:C$63,3,FALSE)))))</f>
        <v/>
      </c>
      <c r="I4203" s="150" t="str">
        <f>IF(ISNUMBER(SEARCH("*.unk*",D4203)),"Other Federal Awards",IF(ISERROR(VLOOKUP(D4203,'CFDA Program Titles Table'!A$2:C$2607,3,FALSE)),"",VLOOKUP(D4203,'CFDA Program Titles Table'!A$2:C$2607,3,FALSE)))</f>
        <v/>
      </c>
      <c r="J4203" s="70"/>
      <c r="K4203" s="70"/>
      <c r="S4203" s="106" t="str">
        <f>IFERROR(IF(J4203="Y", "Research And Development Programs Cluster:", VLOOKUP(D4203,'Cluster Info'!$A$2:$B$113,2,FALSE)), "Non Cluster:")</f>
        <v>Non Cluster:</v>
      </c>
      <c r="T4203" s="106">
        <f t="shared" si="325"/>
        <v>0</v>
      </c>
      <c r="U4203" s="106">
        <f t="shared" si="327"/>
        <v>0</v>
      </c>
      <c r="V4203" s="106">
        <f t="shared" si="328"/>
        <v>0</v>
      </c>
      <c r="W4203" s="119">
        <f t="shared" si="326"/>
        <v>0</v>
      </c>
      <c r="X4203" s="106">
        <f t="shared" si="329"/>
        <v>0</v>
      </c>
    </row>
    <row r="4204" spans="1:24" ht="14">
      <c r="A4204" s="198"/>
      <c r="D4204" s="1"/>
      <c r="E4204" s="1"/>
      <c r="F4204" s="187"/>
      <c r="G4204" s="187"/>
      <c r="H4204" s="80" t="str">
        <f>IF(ISERROR(IF(ISERROR(VLOOKUP((LEFT(D4204,2)),'Fed. Agency Identifier Table'!A$2:C$63,3,FALSE)),(VLOOKUP((LEFT(D4204,1)),'Fed. Agency Identifier Table'!A$2:C$63,3,FALSE)),(VLOOKUP((LEFT(D4204,2)),'Fed. Agency Identifier Table'!A$2:C$63,3,FALSE)))),"",(IF(ISERROR(VLOOKUP((LEFT(D4204,2)),'Fed. Agency Identifier Table'!A$2:C$63,3,FALSE)),(VLOOKUP((LEFT(D4204,1)),'Fed. Agency Identifier Table'!A$2:C$63,3,FALSE)),(VLOOKUP((LEFT(D4204,2)),'Fed. Agency Identifier Table'!A$2:C$63,3,FALSE)))))</f>
        <v/>
      </c>
      <c r="I4204" s="150" t="str">
        <f>IF(ISNUMBER(SEARCH("*.unk*",D4204)),"Other Federal Awards",IF(ISERROR(VLOOKUP(D4204,'CFDA Program Titles Table'!A$2:C$2607,3,FALSE)),"",VLOOKUP(D4204,'CFDA Program Titles Table'!A$2:C$2607,3,FALSE)))</f>
        <v/>
      </c>
      <c r="J4204" s="70"/>
      <c r="K4204" s="70"/>
      <c r="S4204" s="106" t="str">
        <f>IFERROR(IF(J4204="Y", "Research And Development Programs Cluster:", VLOOKUP(D4204,'Cluster Info'!$A$2:$B$113,2,FALSE)), "Non Cluster:")</f>
        <v>Non Cluster:</v>
      </c>
      <c r="T4204" s="106">
        <f t="shared" si="325"/>
        <v>0</v>
      </c>
      <c r="U4204" s="106">
        <f t="shared" si="327"/>
        <v>0</v>
      </c>
      <c r="V4204" s="106">
        <f t="shared" si="328"/>
        <v>0</v>
      </c>
      <c r="W4204" s="119">
        <f t="shared" si="326"/>
        <v>0</v>
      </c>
      <c r="X4204" s="106">
        <f t="shared" si="329"/>
        <v>0</v>
      </c>
    </row>
    <row r="4205" spans="1:24" ht="14">
      <c r="A4205" s="198"/>
      <c r="D4205" s="1"/>
      <c r="E4205" s="1"/>
      <c r="F4205" s="187"/>
      <c r="G4205" s="187"/>
      <c r="H4205" s="80" t="str">
        <f>IF(ISERROR(IF(ISERROR(VLOOKUP((LEFT(D4205,2)),'Fed. Agency Identifier Table'!A$2:C$63,3,FALSE)),(VLOOKUP((LEFT(D4205,1)),'Fed. Agency Identifier Table'!A$2:C$63,3,FALSE)),(VLOOKUP((LEFT(D4205,2)),'Fed. Agency Identifier Table'!A$2:C$63,3,FALSE)))),"",(IF(ISERROR(VLOOKUP((LEFT(D4205,2)),'Fed. Agency Identifier Table'!A$2:C$63,3,FALSE)),(VLOOKUP((LEFT(D4205,1)),'Fed. Agency Identifier Table'!A$2:C$63,3,FALSE)),(VLOOKUP((LEFT(D4205,2)),'Fed. Agency Identifier Table'!A$2:C$63,3,FALSE)))))</f>
        <v/>
      </c>
      <c r="I4205" s="150" t="str">
        <f>IF(ISNUMBER(SEARCH("*.unk*",D4205)),"Other Federal Awards",IF(ISERROR(VLOOKUP(D4205,'CFDA Program Titles Table'!A$2:C$2607,3,FALSE)),"",VLOOKUP(D4205,'CFDA Program Titles Table'!A$2:C$2607,3,FALSE)))</f>
        <v/>
      </c>
      <c r="J4205" s="70"/>
      <c r="K4205" s="70"/>
      <c r="S4205" s="106" t="str">
        <f>IFERROR(IF(J4205="Y", "Research And Development Programs Cluster:", VLOOKUP(D4205,'Cluster Info'!$A$2:$B$113,2,FALSE)), "Non Cluster:")</f>
        <v>Non Cluster:</v>
      </c>
      <c r="T4205" s="106">
        <f t="shared" si="325"/>
        <v>0</v>
      </c>
      <c r="U4205" s="106">
        <f t="shared" si="327"/>
        <v>0</v>
      </c>
      <c r="V4205" s="106">
        <f t="shared" si="328"/>
        <v>0</v>
      </c>
      <c r="W4205" s="119">
        <f t="shared" si="326"/>
        <v>0</v>
      </c>
      <c r="X4205" s="106">
        <f t="shared" si="329"/>
        <v>0</v>
      </c>
    </row>
    <row r="4206" spans="1:24" ht="14">
      <c r="A4206" s="198"/>
      <c r="D4206" s="1"/>
      <c r="E4206" s="1"/>
      <c r="F4206" s="187"/>
      <c r="G4206" s="187"/>
      <c r="H4206" s="80" t="str">
        <f>IF(ISERROR(IF(ISERROR(VLOOKUP((LEFT(D4206,2)),'Fed. Agency Identifier Table'!A$2:C$63,3,FALSE)),(VLOOKUP((LEFT(D4206,1)),'Fed. Agency Identifier Table'!A$2:C$63,3,FALSE)),(VLOOKUP((LEFT(D4206,2)),'Fed. Agency Identifier Table'!A$2:C$63,3,FALSE)))),"",(IF(ISERROR(VLOOKUP((LEFT(D4206,2)),'Fed. Agency Identifier Table'!A$2:C$63,3,FALSE)),(VLOOKUP((LEFT(D4206,1)),'Fed. Agency Identifier Table'!A$2:C$63,3,FALSE)),(VLOOKUP((LEFT(D4206,2)),'Fed. Agency Identifier Table'!A$2:C$63,3,FALSE)))))</f>
        <v/>
      </c>
      <c r="I4206" s="150" t="str">
        <f>IF(ISNUMBER(SEARCH("*.unk*",D4206)),"Other Federal Awards",IF(ISERROR(VLOOKUP(D4206,'CFDA Program Titles Table'!A$2:C$2607,3,FALSE)),"",VLOOKUP(D4206,'CFDA Program Titles Table'!A$2:C$2607,3,FALSE)))</f>
        <v/>
      </c>
      <c r="J4206" s="70"/>
      <c r="K4206" s="70"/>
      <c r="S4206" s="106" t="str">
        <f>IFERROR(IF(J4206="Y", "Research And Development Programs Cluster:", VLOOKUP(D4206,'Cluster Info'!$A$2:$B$113,2,FALSE)), "Non Cluster:")</f>
        <v>Non Cluster:</v>
      </c>
      <c r="T4206" s="106">
        <f t="shared" si="325"/>
        <v>0</v>
      </c>
      <c r="U4206" s="106">
        <f t="shared" si="327"/>
        <v>0</v>
      </c>
      <c r="V4206" s="106">
        <f t="shared" si="328"/>
        <v>0</v>
      </c>
      <c r="W4206" s="119">
        <f t="shared" si="326"/>
        <v>0</v>
      </c>
      <c r="X4206" s="106">
        <f t="shared" si="329"/>
        <v>0</v>
      </c>
    </row>
    <row r="4207" spans="1:24" ht="14">
      <c r="A4207" s="198"/>
      <c r="D4207" s="1"/>
      <c r="E4207" s="1"/>
      <c r="F4207" s="187"/>
      <c r="G4207" s="187"/>
      <c r="H4207" s="80" t="str">
        <f>IF(ISERROR(IF(ISERROR(VLOOKUP((LEFT(D4207,2)),'Fed. Agency Identifier Table'!A$2:C$63,3,FALSE)),(VLOOKUP((LEFT(D4207,1)),'Fed. Agency Identifier Table'!A$2:C$63,3,FALSE)),(VLOOKUP((LEFT(D4207,2)),'Fed. Agency Identifier Table'!A$2:C$63,3,FALSE)))),"",(IF(ISERROR(VLOOKUP((LEFT(D4207,2)),'Fed. Agency Identifier Table'!A$2:C$63,3,FALSE)),(VLOOKUP((LEFT(D4207,1)),'Fed. Agency Identifier Table'!A$2:C$63,3,FALSE)),(VLOOKUP((LEFT(D4207,2)),'Fed. Agency Identifier Table'!A$2:C$63,3,FALSE)))))</f>
        <v/>
      </c>
      <c r="I4207" s="150" t="str">
        <f>IF(ISNUMBER(SEARCH("*.unk*",D4207)),"Other Federal Awards",IF(ISERROR(VLOOKUP(D4207,'CFDA Program Titles Table'!A$2:C$2607,3,FALSE)),"",VLOOKUP(D4207,'CFDA Program Titles Table'!A$2:C$2607,3,FALSE)))</f>
        <v/>
      </c>
      <c r="J4207" s="70"/>
      <c r="K4207" s="70"/>
      <c r="S4207" s="106" t="str">
        <f>IFERROR(IF(J4207="Y", "Research And Development Programs Cluster:", VLOOKUP(D4207,'Cluster Info'!$A$2:$B$113,2,FALSE)), "Non Cluster:")</f>
        <v>Non Cluster:</v>
      </c>
      <c r="T4207" s="106">
        <f t="shared" si="325"/>
        <v>0</v>
      </c>
      <c r="U4207" s="106">
        <f t="shared" si="327"/>
        <v>0</v>
      </c>
      <c r="V4207" s="106">
        <f t="shared" si="328"/>
        <v>0</v>
      </c>
      <c r="W4207" s="119">
        <f t="shared" si="326"/>
        <v>0</v>
      </c>
      <c r="X4207" s="106">
        <f t="shared" si="329"/>
        <v>0</v>
      </c>
    </row>
    <row r="4208" spans="1:24" ht="14">
      <c r="A4208" s="198"/>
      <c r="D4208" s="1"/>
      <c r="E4208" s="1"/>
      <c r="F4208" s="187"/>
      <c r="G4208" s="187"/>
      <c r="H4208" s="80" t="str">
        <f>IF(ISERROR(IF(ISERROR(VLOOKUP((LEFT(D4208,2)),'Fed. Agency Identifier Table'!A$2:C$63,3,FALSE)),(VLOOKUP((LEFT(D4208,1)),'Fed. Agency Identifier Table'!A$2:C$63,3,FALSE)),(VLOOKUP((LEFT(D4208,2)),'Fed. Agency Identifier Table'!A$2:C$63,3,FALSE)))),"",(IF(ISERROR(VLOOKUP((LEFT(D4208,2)),'Fed. Agency Identifier Table'!A$2:C$63,3,FALSE)),(VLOOKUP((LEFT(D4208,1)),'Fed. Agency Identifier Table'!A$2:C$63,3,FALSE)),(VLOOKUP((LEFT(D4208,2)),'Fed. Agency Identifier Table'!A$2:C$63,3,FALSE)))))</f>
        <v/>
      </c>
      <c r="I4208" s="150" t="str">
        <f>IF(ISNUMBER(SEARCH("*.unk*",D4208)),"Other Federal Awards",IF(ISERROR(VLOOKUP(D4208,'CFDA Program Titles Table'!A$2:C$2607,3,FALSE)),"",VLOOKUP(D4208,'CFDA Program Titles Table'!A$2:C$2607,3,FALSE)))</f>
        <v/>
      </c>
      <c r="J4208" s="70"/>
      <c r="K4208" s="70"/>
      <c r="S4208" s="106" t="str">
        <f>IFERROR(IF(J4208="Y", "Research And Development Programs Cluster:", VLOOKUP(D4208,'Cluster Info'!$A$2:$B$113,2,FALSE)), "Non Cluster:")</f>
        <v>Non Cluster:</v>
      </c>
      <c r="T4208" s="106">
        <f t="shared" si="325"/>
        <v>0</v>
      </c>
      <c r="U4208" s="106">
        <f t="shared" si="327"/>
        <v>0</v>
      </c>
      <c r="V4208" s="106">
        <f t="shared" si="328"/>
        <v>0</v>
      </c>
      <c r="W4208" s="119">
        <f t="shared" si="326"/>
        <v>0</v>
      </c>
      <c r="X4208" s="106">
        <f t="shared" si="329"/>
        <v>0</v>
      </c>
    </row>
    <row r="4209" spans="1:24" ht="14">
      <c r="A4209" s="198"/>
      <c r="D4209" s="1"/>
      <c r="E4209" s="1"/>
      <c r="F4209" s="187"/>
      <c r="G4209" s="187"/>
      <c r="H4209" s="80" t="str">
        <f>IF(ISERROR(IF(ISERROR(VLOOKUP((LEFT(D4209,2)),'Fed. Agency Identifier Table'!A$2:C$63,3,FALSE)),(VLOOKUP((LEFT(D4209,1)),'Fed. Agency Identifier Table'!A$2:C$63,3,FALSE)),(VLOOKUP((LEFT(D4209,2)),'Fed. Agency Identifier Table'!A$2:C$63,3,FALSE)))),"",(IF(ISERROR(VLOOKUP((LEFT(D4209,2)),'Fed. Agency Identifier Table'!A$2:C$63,3,FALSE)),(VLOOKUP((LEFT(D4209,1)),'Fed. Agency Identifier Table'!A$2:C$63,3,FALSE)),(VLOOKUP((LEFT(D4209,2)),'Fed. Agency Identifier Table'!A$2:C$63,3,FALSE)))))</f>
        <v/>
      </c>
      <c r="I4209" s="150" t="str">
        <f>IF(ISNUMBER(SEARCH("*.unk*",D4209)),"Other Federal Awards",IF(ISERROR(VLOOKUP(D4209,'CFDA Program Titles Table'!A$2:C$2607,3,FALSE)),"",VLOOKUP(D4209,'CFDA Program Titles Table'!A$2:C$2607,3,FALSE)))</f>
        <v/>
      </c>
      <c r="J4209" s="70"/>
      <c r="K4209" s="70"/>
      <c r="S4209" s="106" t="str">
        <f>IFERROR(IF(J4209="Y", "Research And Development Programs Cluster:", VLOOKUP(D4209,'Cluster Info'!$A$2:$B$113,2,FALSE)), "Non Cluster:")</f>
        <v>Non Cluster:</v>
      </c>
      <c r="T4209" s="106">
        <f t="shared" si="325"/>
        <v>0</v>
      </c>
      <c r="U4209" s="106">
        <f t="shared" si="327"/>
        <v>0</v>
      </c>
      <c r="V4209" s="106">
        <f t="shared" si="328"/>
        <v>0</v>
      </c>
      <c r="W4209" s="119">
        <f t="shared" si="326"/>
        <v>0</v>
      </c>
      <c r="X4209" s="106">
        <f t="shared" si="329"/>
        <v>0</v>
      </c>
    </row>
    <row r="4210" spans="1:24" ht="14">
      <c r="A4210" s="198"/>
      <c r="D4210" s="1"/>
      <c r="E4210" s="1"/>
      <c r="F4210" s="187"/>
      <c r="G4210" s="187"/>
      <c r="H4210" s="80" t="str">
        <f>IF(ISERROR(IF(ISERROR(VLOOKUP((LEFT(D4210,2)),'Fed. Agency Identifier Table'!A$2:C$63,3,FALSE)),(VLOOKUP((LEFT(D4210,1)),'Fed. Agency Identifier Table'!A$2:C$63,3,FALSE)),(VLOOKUP((LEFT(D4210,2)),'Fed. Agency Identifier Table'!A$2:C$63,3,FALSE)))),"",(IF(ISERROR(VLOOKUP((LEFT(D4210,2)),'Fed. Agency Identifier Table'!A$2:C$63,3,FALSE)),(VLOOKUP((LEFT(D4210,1)),'Fed. Agency Identifier Table'!A$2:C$63,3,FALSE)),(VLOOKUP((LEFT(D4210,2)),'Fed. Agency Identifier Table'!A$2:C$63,3,FALSE)))))</f>
        <v/>
      </c>
      <c r="I4210" s="150" t="str">
        <f>IF(ISNUMBER(SEARCH("*.unk*",D4210)),"Other Federal Awards",IF(ISERROR(VLOOKUP(D4210,'CFDA Program Titles Table'!A$2:C$2607,3,FALSE)),"",VLOOKUP(D4210,'CFDA Program Titles Table'!A$2:C$2607,3,FALSE)))</f>
        <v/>
      </c>
      <c r="J4210" s="70"/>
      <c r="K4210" s="70"/>
      <c r="S4210" s="106" t="str">
        <f>IFERROR(IF(J4210="Y", "Research And Development Programs Cluster:", VLOOKUP(D4210,'Cluster Info'!$A$2:$B$113,2,FALSE)), "Non Cluster:")</f>
        <v>Non Cluster:</v>
      </c>
      <c r="T4210" s="106">
        <f t="shared" si="325"/>
        <v>0</v>
      </c>
      <c r="U4210" s="106">
        <f t="shared" si="327"/>
        <v>0</v>
      </c>
      <c r="V4210" s="106">
        <f t="shared" si="328"/>
        <v>0</v>
      </c>
      <c r="W4210" s="119">
        <f t="shared" si="326"/>
        <v>0</v>
      </c>
      <c r="X4210" s="106">
        <f t="shared" si="329"/>
        <v>0</v>
      </c>
    </row>
    <row r="4211" spans="1:24" ht="14">
      <c r="A4211" s="198"/>
      <c r="D4211" s="1"/>
      <c r="E4211" s="1"/>
      <c r="F4211" s="187"/>
      <c r="G4211" s="187"/>
      <c r="H4211" s="80" t="str">
        <f>IF(ISERROR(IF(ISERROR(VLOOKUP((LEFT(D4211,2)),'Fed. Agency Identifier Table'!A$2:C$63,3,FALSE)),(VLOOKUP((LEFT(D4211,1)),'Fed. Agency Identifier Table'!A$2:C$63,3,FALSE)),(VLOOKUP((LEFT(D4211,2)),'Fed. Agency Identifier Table'!A$2:C$63,3,FALSE)))),"",(IF(ISERROR(VLOOKUP((LEFT(D4211,2)),'Fed. Agency Identifier Table'!A$2:C$63,3,FALSE)),(VLOOKUP((LEFT(D4211,1)),'Fed. Agency Identifier Table'!A$2:C$63,3,FALSE)),(VLOOKUP((LEFT(D4211,2)),'Fed. Agency Identifier Table'!A$2:C$63,3,FALSE)))))</f>
        <v/>
      </c>
      <c r="I4211" s="150" t="str">
        <f>IF(ISNUMBER(SEARCH("*.unk*",D4211)),"Other Federal Awards",IF(ISERROR(VLOOKUP(D4211,'CFDA Program Titles Table'!A$2:C$2607,3,FALSE)),"",VLOOKUP(D4211,'CFDA Program Titles Table'!A$2:C$2607,3,FALSE)))</f>
        <v/>
      </c>
      <c r="J4211" s="70"/>
      <c r="K4211" s="70"/>
      <c r="S4211" s="106" t="str">
        <f>IFERROR(IF(J4211="Y", "Research And Development Programs Cluster:", VLOOKUP(D4211,'Cluster Info'!$A$2:$B$113,2,FALSE)), "Non Cluster:")</f>
        <v>Non Cluster:</v>
      </c>
      <c r="T4211" s="106">
        <f t="shared" si="325"/>
        <v>0</v>
      </c>
      <c r="U4211" s="106">
        <f t="shared" si="327"/>
        <v>0</v>
      </c>
      <c r="V4211" s="106">
        <f t="shared" si="328"/>
        <v>0</v>
      </c>
      <c r="W4211" s="119">
        <f t="shared" si="326"/>
        <v>0</v>
      </c>
      <c r="X4211" s="106">
        <f t="shared" si="329"/>
        <v>0</v>
      </c>
    </row>
    <row r="4212" spans="1:24" ht="14">
      <c r="A4212" s="198"/>
      <c r="D4212" s="1"/>
      <c r="E4212" s="1"/>
      <c r="F4212" s="187"/>
      <c r="G4212" s="187"/>
      <c r="H4212" s="80" t="str">
        <f>IF(ISERROR(IF(ISERROR(VLOOKUP((LEFT(D4212,2)),'Fed. Agency Identifier Table'!A$2:C$63,3,FALSE)),(VLOOKUP((LEFT(D4212,1)),'Fed. Agency Identifier Table'!A$2:C$63,3,FALSE)),(VLOOKUP((LEFT(D4212,2)),'Fed. Agency Identifier Table'!A$2:C$63,3,FALSE)))),"",(IF(ISERROR(VLOOKUP((LEFT(D4212,2)),'Fed. Agency Identifier Table'!A$2:C$63,3,FALSE)),(VLOOKUP((LEFT(D4212,1)),'Fed. Agency Identifier Table'!A$2:C$63,3,FALSE)),(VLOOKUP((LEFT(D4212,2)),'Fed. Agency Identifier Table'!A$2:C$63,3,FALSE)))))</f>
        <v/>
      </c>
      <c r="I4212" s="150" t="str">
        <f>IF(ISNUMBER(SEARCH("*.unk*",D4212)),"Other Federal Awards",IF(ISERROR(VLOOKUP(D4212,'CFDA Program Titles Table'!A$2:C$2607,3,FALSE)),"",VLOOKUP(D4212,'CFDA Program Titles Table'!A$2:C$2607,3,FALSE)))</f>
        <v/>
      </c>
      <c r="J4212" s="70"/>
      <c r="K4212" s="70"/>
      <c r="S4212" s="106" t="str">
        <f>IFERROR(IF(J4212="Y", "Research And Development Programs Cluster:", VLOOKUP(D4212,'Cluster Info'!$A$2:$B$113,2,FALSE)), "Non Cluster:")</f>
        <v>Non Cluster:</v>
      </c>
      <c r="T4212" s="106">
        <f t="shared" si="325"/>
        <v>0</v>
      </c>
      <c r="U4212" s="106">
        <f t="shared" si="327"/>
        <v>0</v>
      </c>
      <c r="V4212" s="106">
        <f t="shared" si="328"/>
        <v>0</v>
      </c>
      <c r="W4212" s="119">
        <f t="shared" si="326"/>
        <v>0</v>
      </c>
      <c r="X4212" s="106">
        <f t="shared" si="329"/>
        <v>0</v>
      </c>
    </row>
    <row r="4213" spans="1:24" ht="14">
      <c r="A4213" s="198"/>
      <c r="D4213" s="1"/>
      <c r="E4213" s="1"/>
      <c r="F4213" s="187"/>
      <c r="G4213" s="187"/>
      <c r="H4213" s="80" t="str">
        <f>IF(ISERROR(IF(ISERROR(VLOOKUP((LEFT(D4213,2)),'Fed. Agency Identifier Table'!A$2:C$63,3,FALSE)),(VLOOKUP((LEFT(D4213,1)),'Fed. Agency Identifier Table'!A$2:C$63,3,FALSE)),(VLOOKUP((LEFT(D4213,2)),'Fed. Agency Identifier Table'!A$2:C$63,3,FALSE)))),"",(IF(ISERROR(VLOOKUP((LEFT(D4213,2)),'Fed. Agency Identifier Table'!A$2:C$63,3,FALSE)),(VLOOKUP((LEFT(D4213,1)),'Fed. Agency Identifier Table'!A$2:C$63,3,FALSE)),(VLOOKUP((LEFT(D4213,2)),'Fed. Agency Identifier Table'!A$2:C$63,3,FALSE)))))</f>
        <v/>
      </c>
      <c r="I4213" s="150" t="str">
        <f>IF(ISNUMBER(SEARCH("*.unk*",D4213)),"Other Federal Awards",IF(ISERROR(VLOOKUP(D4213,'CFDA Program Titles Table'!A$2:C$2607,3,FALSE)),"",VLOOKUP(D4213,'CFDA Program Titles Table'!A$2:C$2607,3,FALSE)))</f>
        <v/>
      </c>
      <c r="J4213" s="70"/>
      <c r="K4213" s="70"/>
      <c r="S4213" s="106" t="str">
        <f>IFERROR(IF(J4213="Y", "Research And Development Programs Cluster:", VLOOKUP(D4213,'Cluster Info'!$A$2:$B$113,2,FALSE)), "Non Cluster:")</f>
        <v>Non Cluster:</v>
      </c>
      <c r="T4213" s="106">
        <f t="shared" si="325"/>
        <v>0</v>
      </c>
      <c r="U4213" s="106">
        <f t="shared" si="327"/>
        <v>0</v>
      </c>
      <c r="V4213" s="106">
        <f t="shared" si="328"/>
        <v>0</v>
      </c>
      <c r="W4213" s="119">
        <f t="shared" si="326"/>
        <v>0</v>
      </c>
      <c r="X4213" s="106">
        <f t="shared" si="329"/>
        <v>0</v>
      </c>
    </row>
    <row r="4214" spans="1:24" ht="14">
      <c r="A4214" s="198"/>
      <c r="D4214" s="1"/>
      <c r="E4214" s="1"/>
      <c r="F4214" s="187"/>
      <c r="G4214" s="187"/>
      <c r="H4214" s="80" t="str">
        <f>IF(ISERROR(IF(ISERROR(VLOOKUP((LEFT(D4214,2)),'Fed. Agency Identifier Table'!A$2:C$63,3,FALSE)),(VLOOKUP((LEFT(D4214,1)),'Fed. Agency Identifier Table'!A$2:C$63,3,FALSE)),(VLOOKUP((LEFT(D4214,2)),'Fed. Agency Identifier Table'!A$2:C$63,3,FALSE)))),"",(IF(ISERROR(VLOOKUP((LEFT(D4214,2)),'Fed. Agency Identifier Table'!A$2:C$63,3,FALSE)),(VLOOKUP((LEFT(D4214,1)),'Fed. Agency Identifier Table'!A$2:C$63,3,FALSE)),(VLOOKUP((LEFT(D4214,2)),'Fed. Agency Identifier Table'!A$2:C$63,3,FALSE)))))</f>
        <v/>
      </c>
      <c r="I4214" s="150" t="str">
        <f>IF(ISNUMBER(SEARCH("*.unk*",D4214)),"Other Federal Awards",IF(ISERROR(VLOOKUP(D4214,'CFDA Program Titles Table'!A$2:C$2607,3,FALSE)),"",VLOOKUP(D4214,'CFDA Program Titles Table'!A$2:C$2607,3,FALSE)))</f>
        <v/>
      </c>
      <c r="J4214" s="70"/>
      <c r="K4214" s="70"/>
      <c r="S4214" s="106" t="str">
        <f>IFERROR(IF(J4214="Y", "Research And Development Programs Cluster:", VLOOKUP(D4214,'Cluster Info'!$A$2:$B$113,2,FALSE)), "Non Cluster:")</f>
        <v>Non Cluster:</v>
      </c>
      <c r="T4214" s="106">
        <f t="shared" si="325"/>
        <v>0</v>
      </c>
      <c r="U4214" s="106">
        <f t="shared" si="327"/>
        <v>0</v>
      </c>
      <c r="V4214" s="106">
        <f t="shared" si="328"/>
        <v>0</v>
      </c>
      <c r="W4214" s="119">
        <f t="shared" si="326"/>
        <v>0</v>
      </c>
      <c r="X4214" s="106">
        <f t="shared" si="329"/>
        <v>0</v>
      </c>
    </row>
    <row r="4215" spans="1:24" ht="14">
      <c r="A4215" s="198"/>
      <c r="D4215" s="1"/>
      <c r="E4215" s="1"/>
      <c r="F4215" s="187"/>
      <c r="G4215" s="187"/>
      <c r="H4215" s="80" t="str">
        <f>IF(ISERROR(IF(ISERROR(VLOOKUP((LEFT(D4215,2)),'Fed. Agency Identifier Table'!A$2:C$63,3,FALSE)),(VLOOKUP((LEFT(D4215,1)),'Fed. Agency Identifier Table'!A$2:C$63,3,FALSE)),(VLOOKUP((LEFT(D4215,2)),'Fed. Agency Identifier Table'!A$2:C$63,3,FALSE)))),"",(IF(ISERROR(VLOOKUP((LEFT(D4215,2)),'Fed. Agency Identifier Table'!A$2:C$63,3,FALSE)),(VLOOKUP((LEFT(D4215,1)),'Fed. Agency Identifier Table'!A$2:C$63,3,FALSE)),(VLOOKUP((LEFT(D4215,2)),'Fed. Agency Identifier Table'!A$2:C$63,3,FALSE)))))</f>
        <v/>
      </c>
      <c r="I4215" s="150" t="str">
        <f>IF(ISNUMBER(SEARCH("*.unk*",D4215)),"Other Federal Awards",IF(ISERROR(VLOOKUP(D4215,'CFDA Program Titles Table'!A$2:C$2607,3,FALSE)),"",VLOOKUP(D4215,'CFDA Program Titles Table'!A$2:C$2607,3,FALSE)))</f>
        <v/>
      </c>
      <c r="J4215" s="70"/>
      <c r="K4215" s="70"/>
      <c r="S4215" s="106" t="str">
        <f>IFERROR(IF(J4215="Y", "Research And Development Programs Cluster:", VLOOKUP(D4215,'Cluster Info'!$A$2:$B$113,2,FALSE)), "Non Cluster:")</f>
        <v>Non Cluster:</v>
      </c>
      <c r="T4215" s="106">
        <f t="shared" si="325"/>
        <v>0</v>
      </c>
      <c r="U4215" s="106">
        <f t="shared" si="327"/>
        <v>0</v>
      </c>
      <c r="V4215" s="106">
        <f t="shared" si="328"/>
        <v>0</v>
      </c>
      <c r="W4215" s="119">
        <f t="shared" si="326"/>
        <v>0</v>
      </c>
      <c r="X4215" s="106">
        <f t="shared" si="329"/>
        <v>0</v>
      </c>
    </row>
    <row r="4216" spans="1:24" ht="14">
      <c r="A4216" s="198"/>
      <c r="D4216" s="1"/>
      <c r="E4216" s="1"/>
      <c r="F4216" s="187"/>
      <c r="G4216" s="187"/>
      <c r="H4216" s="80" t="str">
        <f>IF(ISERROR(IF(ISERROR(VLOOKUP((LEFT(D4216,2)),'Fed. Agency Identifier Table'!A$2:C$63,3,FALSE)),(VLOOKUP((LEFT(D4216,1)),'Fed. Agency Identifier Table'!A$2:C$63,3,FALSE)),(VLOOKUP((LEFT(D4216,2)),'Fed. Agency Identifier Table'!A$2:C$63,3,FALSE)))),"",(IF(ISERROR(VLOOKUP((LEFT(D4216,2)),'Fed. Agency Identifier Table'!A$2:C$63,3,FALSE)),(VLOOKUP((LEFT(D4216,1)),'Fed. Agency Identifier Table'!A$2:C$63,3,FALSE)),(VLOOKUP((LEFT(D4216,2)),'Fed. Agency Identifier Table'!A$2:C$63,3,FALSE)))))</f>
        <v/>
      </c>
      <c r="I4216" s="150" t="str">
        <f>IF(ISNUMBER(SEARCH("*.unk*",D4216)),"Other Federal Awards",IF(ISERROR(VLOOKUP(D4216,'CFDA Program Titles Table'!A$2:C$2607,3,FALSE)),"",VLOOKUP(D4216,'CFDA Program Titles Table'!A$2:C$2607,3,FALSE)))</f>
        <v/>
      </c>
      <c r="J4216" s="70"/>
      <c r="K4216" s="70"/>
      <c r="S4216" s="106" t="str">
        <f>IFERROR(IF(J4216="Y", "Research And Development Programs Cluster:", VLOOKUP(D4216,'Cluster Info'!$A$2:$B$113,2,FALSE)), "Non Cluster:")</f>
        <v>Non Cluster:</v>
      </c>
      <c r="T4216" s="106">
        <f t="shared" si="325"/>
        <v>0</v>
      </c>
      <c r="U4216" s="106">
        <f t="shared" si="327"/>
        <v>0</v>
      </c>
      <c r="V4216" s="106">
        <f t="shared" si="328"/>
        <v>0</v>
      </c>
      <c r="W4216" s="119">
        <f t="shared" si="326"/>
        <v>0</v>
      </c>
      <c r="X4216" s="106">
        <f t="shared" si="329"/>
        <v>0</v>
      </c>
    </row>
    <row r="4217" spans="1:24" ht="14">
      <c r="A4217" s="198"/>
      <c r="D4217" s="1"/>
      <c r="E4217" s="1"/>
      <c r="F4217" s="187"/>
      <c r="G4217" s="187"/>
      <c r="H4217" s="80" t="str">
        <f>IF(ISERROR(IF(ISERROR(VLOOKUP((LEFT(D4217,2)),'Fed. Agency Identifier Table'!A$2:C$63,3,FALSE)),(VLOOKUP((LEFT(D4217,1)),'Fed. Agency Identifier Table'!A$2:C$63,3,FALSE)),(VLOOKUP((LEFT(D4217,2)),'Fed. Agency Identifier Table'!A$2:C$63,3,FALSE)))),"",(IF(ISERROR(VLOOKUP((LEFT(D4217,2)),'Fed. Agency Identifier Table'!A$2:C$63,3,FALSE)),(VLOOKUP((LEFT(D4217,1)),'Fed. Agency Identifier Table'!A$2:C$63,3,FALSE)),(VLOOKUP((LEFT(D4217,2)),'Fed. Agency Identifier Table'!A$2:C$63,3,FALSE)))))</f>
        <v/>
      </c>
      <c r="I4217" s="150" t="str">
        <f>IF(ISNUMBER(SEARCH("*.unk*",D4217)),"Other Federal Awards",IF(ISERROR(VLOOKUP(D4217,'CFDA Program Titles Table'!A$2:C$2607,3,FALSE)),"",VLOOKUP(D4217,'CFDA Program Titles Table'!A$2:C$2607,3,FALSE)))</f>
        <v/>
      </c>
      <c r="J4217" s="70"/>
      <c r="K4217" s="70"/>
      <c r="S4217" s="106" t="str">
        <f>IFERROR(IF(J4217="Y", "Research And Development Programs Cluster:", VLOOKUP(D4217,'Cluster Info'!$A$2:$B$113,2,FALSE)), "Non Cluster:")</f>
        <v>Non Cluster:</v>
      </c>
      <c r="T4217" s="106">
        <f t="shared" si="325"/>
        <v>0</v>
      </c>
      <c r="U4217" s="106">
        <f t="shared" si="327"/>
        <v>0</v>
      </c>
      <c r="V4217" s="106">
        <f t="shared" si="328"/>
        <v>0</v>
      </c>
      <c r="W4217" s="119">
        <f t="shared" si="326"/>
        <v>0</v>
      </c>
      <c r="X4217" s="106">
        <f t="shared" si="329"/>
        <v>0</v>
      </c>
    </row>
    <row r="4218" spans="1:24" ht="14">
      <c r="A4218" s="198"/>
      <c r="D4218" s="1"/>
      <c r="E4218" s="1"/>
      <c r="F4218" s="187"/>
      <c r="G4218" s="187"/>
      <c r="H4218" s="80" t="str">
        <f>IF(ISERROR(IF(ISERROR(VLOOKUP((LEFT(D4218,2)),'Fed. Agency Identifier Table'!A$2:C$63,3,FALSE)),(VLOOKUP((LEFT(D4218,1)),'Fed. Agency Identifier Table'!A$2:C$63,3,FALSE)),(VLOOKUP((LEFT(D4218,2)),'Fed. Agency Identifier Table'!A$2:C$63,3,FALSE)))),"",(IF(ISERROR(VLOOKUP((LEFT(D4218,2)),'Fed. Agency Identifier Table'!A$2:C$63,3,FALSE)),(VLOOKUP((LEFT(D4218,1)),'Fed. Agency Identifier Table'!A$2:C$63,3,FALSE)),(VLOOKUP((LEFT(D4218,2)),'Fed. Agency Identifier Table'!A$2:C$63,3,FALSE)))))</f>
        <v/>
      </c>
      <c r="I4218" s="150" t="str">
        <f>IF(ISNUMBER(SEARCH("*.unk*",D4218)),"Other Federal Awards",IF(ISERROR(VLOOKUP(D4218,'CFDA Program Titles Table'!A$2:C$2607,3,FALSE)),"",VLOOKUP(D4218,'CFDA Program Titles Table'!A$2:C$2607,3,FALSE)))</f>
        <v/>
      </c>
      <c r="J4218" s="70"/>
      <c r="K4218" s="70"/>
      <c r="S4218" s="106" t="str">
        <f>IFERROR(IF(J4218="Y", "Research And Development Programs Cluster:", VLOOKUP(D4218,'Cluster Info'!$A$2:$B$113,2,FALSE)), "Non Cluster:")</f>
        <v>Non Cluster:</v>
      </c>
      <c r="T4218" s="106">
        <f t="shared" si="325"/>
        <v>0</v>
      </c>
      <c r="U4218" s="106">
        <f t="shared" si="327"/>
        <v>0</v>
      </c>
      <c r="V4218" s="106">
        <f t="shared" si="328"/>
        <v>0</v>
      </c>
      <c r="W4218" s="119">
        <f t="shared" si="326"/>
        <v>0</v>
      </c>
      <c r="X4218" s="106">
        <f t="shared" si="329"/>
        <v>0</v>
      </c>
    </row>
    <row r="4219" spans="1:24" ht="14">
      <c r="A4219" s="198"/>
      <c r="D4219" s="1"/>
      <c r="E4219" s="1"/>
      <c r="F4219" s="187"/>
      <c r="G4219" s="187"/>
      <c r="H4219" s="80" t="str">
        <f>IF(ISERROR(IF(ISERROR(VLOOKUP((LEFT(D4219,2)),'Fed. Agency Identifier Table'!A$2:C$63,3,FALSE)),(VLOOKUP((LEFT(D4219,1)),'Fed. Agency Identifier Table'!A$2:C$63,3,FALSE)),(VLOOKUP((LEFT(D4219,2)),'Fed. Agency Identifier Table'!A$2:C$63,3,FALSE)))),"",(IF(ISERROR(VLOOKUP((LEFT(D4219,2)),'Fed. Agency Identifier Table'!A$2:C$63,3,FALSE)),(VLOOKUP((LEFT(D4219,1)),'Fed. Agency Identifier Table'!A$2:C$63,3,FALSE)),(VLOOKUP((LEFT(D4219,2)),'Fed. Agency Identifier Table'!A$2:C$63,3,FALSE)))))</f>
        <v/>
      </c>
      <c r="I4219" s="150" t="str">
        <f>IF(ISNUMBER(SEARCH("*.unk*",D4219)),"Other Federal Awards",IF(ISERROR(VLOOKUP(D4219,'CFDA Program Titles Table'!A$2:C$2607,3,FALSE)),"",VLOOKUP(D4219,'CFDA Program Titles Table'!A$2:C$2607,3,FALSE)))</f>
        <v/>
      </c>
      <c r="J4219" s="70"/>
      <c r="K4219" s="70"/>
      <c r="S4219" s="106" t="str">
        <f>IFERROR(IF(J4219="Y", "Research And Development Programs Cluster:", VLOOKUP(D4219,'Cluster Info'!$A$2:$B$113,2,FALSE)), "Non Cluster:")</f>
        <v>Non Cluster:</v>
      </c>
      <c r="T4219" s="106">
        <f t="shared" si="325"/>
        <v>0</v>
      </c>
      <c r="U4219" s="106">
        <f t="shared" si="327"/>
        <v>0</v>
      </c>
      <c r="V4219" s="106">
        <f t="shared" si="328"/>
        <v>0</v>
      </c>
      <c r="W4219" s="119">
        <f t="shared" si="326"/>
        <v>0</v>
      </c>
      <c r="X4219" s="106">
        <f t="shared" si="329"/>
        <v>0</v>
      </c>
    </row>
    <row r="4220" spans="1:24" ht="14">
      <c r="A4220" s="198"/>
      <c r="D4220" s="1"/>
      <c r="E4220" s="1"/>
      <c r="F4220" s="187"/>
      <c r="G4220" s="187"/>
      <c r="H4220" s="80" t="str">
        <f>IF(ISERROR(IF(ISERROR(VLOOKUP((LEFT(D4220,2)),'Fed. Agency Identifier Table'!A$2:C$63,3,FALSE)),(VLOOKUP((LEFT(D4220,1)),'Fed. Agency Identifier Table'!A$2:C$63,3,FALSE)),(VLOOKUP((LEFT(D4220,2)),'Fed. Agency Identifier Table'!A$2:C$63,3,FALSE)))),"",(IF(ISERROR(VLOOKUP((LEFT(D4220,2)),'Fed. Agency Identifier Table'!A$2:C$63,3,FALSE)),(VLOOKUP((LEFT(D4220,1)),'Fed. Agency Identifier Table'!A$2:C$63,3,FALSE)),(VLOOKUP((LEFT(D4220,2)),'Fed. Agency Identifier Table'!A$2:C$63,3,FALSE)))))</f>
        <v/>
      </c>
      <c r="I4220" s="150" t="str">
        <f>IF(ISNUMBER(SEARCH("*.unk*",D4220)),"Other Federal Awards",IF(ISERROR(VLOOKUP(D4220,'CFDA Program Titles Table'!A$2:C$2607,3,FALSE)),"",VLOOKUP(D4220,'CFDA Program Titles Table'!A$2:C$2607,3,FALSE)))</f>
        <v/>
      </c>
      <c r="J4220" s="70"/>
      <c r="K4220" s="70"/>
      <c r="S4220" s="106" t="str">
        <f>IFERROR(IF(J4220="Y", "Research And Development Programs Cluster:", VLOOKUP(D4220,'Cluster Info'!$A$2:$B$113,2,FALSE)), "Non Cluster:")</f>
        <v>Non Cluster:</v>
      </c>
      <c r="T4220" s="106">
        <f t="shared" si="325"/>
        <v>0</v>
      </c>
      <c r="U4220" s="106">
        <f t="shared" si="327"/>
        <v>0</v>
      </c>
      <c r="V4220" s="106">
        <f t="shared" si="328"/>
        <v>0</v>
      </c>
      <c r="W4220" s="119">
        <f t="shared" si="326"/>
        <v>0</v>
      </c>
      <c r="X4220" s="106">
        <f t="shared" si="329"/>
        <v>0</v>
      </c>
    </row>
    <row r="4221" spans="1:24" ht="14">
      <c r="A4221" s="198"/>
      <c r="D4221" s="1"/>
      <c r="E4221" s="1"/>
      <c r="F4221" s="187"/>
      <c r="G4221" s="187"/>
      <c r="H4221" s="80" t="str">
        <f>IF(ISERROR(IF(ISERROR(VLOOKUP((LEFT(D4221,2)),'Fed. Agency Identifier Table'!A$2:C$63,3,FALSE)),(VLOOKUP((LEFT(D4221,1)),'Fed. Agency Identifier Table'!A$2:C$63,3,FALSE)),(VLOOKUP((LEFT(D4221,2)),'Fed. Agency Identifier Table'!A$2:C$63,3,FALSE)))),"",(IF(ISERROR(VLOOKUP((LEFT(D4221,2)),'Fed. Agency Identifier Table'!A$2:C$63,3,FALSE)),(VLOOKUP((LEFT(D4221,1)),'Fed. Agency Identifier Table'!A$2:C$63,3,FALSE)),(VLOOKUP((LEFT(D4221,2)),'Fed. Agency Identifier Table'!A$2:C$63,3,FALSE)))))</f>
        <v/>
      </c>
      <c r="I4221" s="150" t="str">
        <f>IF(ISNUMBER(SEARCH("*.unk*",D4221)),"Other Federal Awards",IF(ISERROR(VLOOKUP(D4221,'CFDA Program Titles Table'!A$2:C$2607,3,FALSE)),"",VLOOKUP(D4221,'CFDA Program Titles Table'!A$2:C$2607,3,FALSE)))</f>
        <v/>
      </c>
      <c r="J4221" s="70"/>
      <c r="K4221" s="70"/>
      <c r="S4221" s="106" t="str">
        <f>IFERROR(IF(J4221="Y", "Research And Development Programs Cluster:", VLOOKUP(D4221,'Cluster Info'!$A$2:$B$113,2,FALSE)), "Non Cluster:")</f>
        <v>Non Cluster:</v>
      </c>
      <c r="T4221" s="106">
        <f t="shared" si="325"/>
        <v>0</v>
      </c>
      <c r="U4221" s="106">
        <f t="shared" si="327"/>
        <v>0</v>
      </c>
      <c r="V4221" s="106">
        <f t="shared" si="328"/>
        <v>0</v>
      </c>
      <c r="W4221" s="119">
        <f t="shared" si="326"/>
        <v>0</v>
      </c>
      <c r="X4221" s="106">
        <f t="shared" si="329"/>
        <v>0</v>
      </c>
    </row>
    <row r="4222" spans="1:24" ht="14">
      <c r="A4222" s="198"/>
      <c r="D4222" s="1"/>
      <c r="E4222" s="1"/>
      <c r="F4222" s="187"/>
      <c r="G4222" s="187"/>
      <c r="H4222" s="80" t="str">
        <f>IF(ISERROR(IF(ISERROR(VLOOKUP((LEFT(D4222,2)),'Fed. Agency Identifier Table'!A$2:C$63,3,FALSE)),(VLOOKUP((LEFT(D4222,1)),'Fed. Agency Identifier Table'!A$2:C$63,3,FALSE)),(VLOOKUP((LEFT(D4222,2)),'Fed. Agency Identifier Table'!A$2:C$63,3,FALSE)))),"",(IF(ISERROR(VLOOKUP((LEFT(D4222,2)),'Fed. Agency Identifier Table'!A$2:C$63,3,FALSE)),(VLOOKUP((LEFT(D4222,1)),'Fed. Agency Identifier Table'!A$2:C$63,3,FALSE)),(VLOOKUP((LEFT(D4222,2)),'Fed. Agency Identifier Table'!A$2:C$63,3,FALSE)))))</f>
        <v/>
      </c>
      <c r="I4222" s="150" t="str">
        <f>IF(ISNUMBER(SEARCH("*.unk*",D4222)),"Other Federal Awards",IF(ISERROR(VLOOKUP(D4222,'CFDA Program Titles Table'!A$2:C$2607,3,FALSE)),"",VLOOKUP(D4222,'CFDA Program Titles Table'!A$2:C$2607,3,FALSE)))</f>
        <v/>
      </c>
      <c r="J4222" s="70"/>
      <c r="K4222" s="70"/>
      <c r="S4222" s="106" t="str">
        <f>IFERROR(IF(J4222="Y", "Research And Development Programs Cluster:", VLOOKUP(D4222,'Cluster Info'!$A$2:$B$113,2,FALSE)), "Non Cluster:")</f>
        <v>Non Cluster:</v>
      </c>
      <c r="T4222" s="106">
        <f t="shared" si="325"/>
        <v>0</v>
      </c>
      <c r="U4222" s="106">
        <f t="shared" si="327"/>
        <v>0</v>
      </c>
      <c r="V4222" s="106">
        <f t="shared" si="328"/>
        <v>0</v>
      </c>
      <c r="W4222" s="119">
        <f t="shared" si="326"/>
        <v>0</v>
      </c>
      <c r="X4222" s="106">
        <f t="shared" si="329"/>
        <v>0</v>
      </c>
    </row>
    <row r="4223" spans="1:24" ht="14">
      <c r="A4223" s="198"/>
      <c r="D4223" s="1"/>
      <c r="E4223" s="1"/>
      <c r="F4223" s="187"/>
      <c r="G4223" s="187"/>
      <c r="H4223" s="80" t="str">
        <f>IF(ISERROR(IF(ISERROR(VLOOKUP((LEFT(D4223,2)),'Fed. Agency Identifier Table'!A$2:C$63,3,FALSE)),(VLOOKUP((LEFT(D4223,1)),'Fed. Agency Identifier Table'!A$2:C$63,3,FALSE)),(VLOOKUP((LEFT(D4223,2)),'Fed. Agency Identifier Table'!A$2:C$63,3,FALSE)))),"",(IF(ISERROR(VLOOKUP((LEFT(D4223,2)),'Fed. Agency Identifier Table'!A$2:C$63,3,FALSE)),(VLOOKUP((LEFT(D4223,1)),'Fed. Agency Identifier Table'!A$2:C$63,3,FALSE)),(VLOOKUP((LEFT(D4223,2)),'Fed. Agency Identifier Table'!A$2:C$63,3,FALSE)))))</f>
        <v/>
      </c>
      <c r="I4223" s="150" t="str">
        <f>IF(ISNUMBER(SEARCH("*.unk*",D4223)),"Other Federal Awards",IF(ISERROR(VLOOKUP(D4223,'CFDA Program Titles Table'!A$2:C$2607,3,FALSE)),"",VLOOKUP(D4223,'CFDA Program Titles Table'!A$2:C$2607,3,FALSE)))</f>
        <v/>
      </c>
      <c r="J4223" s="70"/>
      <c r="K4223" s="70"/>
      <c r="S4223" s="106" t="str">
        <f>IFERROR(IF(J4223="Y", "Research And Development Programs Cluster:", VLOOKUP(D4223,'Cluster Info'!$A$2:$B$113,2,FALSE)), "Non Cluster:")</f>
        <v>Non Cluster:</v>
      </c>
      <c r="T4223" s="106">
        <f t="shared" si="325"/>
        <v>0</v>
      </c>
      <c r="U4223" s="106">
        <f t="shared" si="327"/>
        <v>0</v>
      </c>
      <c r="V4223" s="106">
        <f t="shared" si="328"/>
        <v>0</v>
      </c>
      <c r="W4223" s="119">
        <f t="shared" si="326"/>
        <v>0</v>
      </c>
      <c r="X4223" s="106">
        <f t="shared" si="329"/>
        <v>0</v>
      </c>
    </row>
    <row r="4224" spans="1:24" ht="14">
      <c r="A4224" s="198"/>
      <c r="D4224" s="1"/>
      <c r="E4224" s="1"/>
      <c r="F4224" s="187"/>
      <c r="G4224" s="187"/>
      <c r="H4224" s="80" t="str">
        <f>IF(ISERROR(IF(ISERROR(VLOOKUP((LEFT(D4224,2)),'Fed. Agency Identifier Table'!A$2:C$63,3,FALSE)),(VLOOKUP((LEFT(D4224,1)),'Fed. Agency Identifier Table'!A$2:C$63,3,FALSE)),(VLOOKUP((LEFT(D4224,2)),'Fed. Agency Identifier Table'!A$2:C$63,3,FALSE)))),"",(IF(ISERROR(VLOOKUP((LEFT(D4224,2)),'Fed. Agency Identifier Table'!A$2:C$63,3,FALSE)),(VLOOKUP((LEFT(D4224,1)),'Fed. Agency Identifier Table'!A$2:C$63,3,FALSE)),(VLOOKUP((LEFT(D4224,2)),'Fed. Agency Identifier Table'!A$2:C$63,3,FALSE)))))</f>
        <v/>
      </c>
      <c r="I4224" s="150" t="str">
        <f>IF(ISNUMBER(SEARCH("*.unk*",D4224)),"Other Federal Awards",IF(ISERROR(VLOOKUP(D4224,'CFDA Program Titles Table'!A$2:C$2607,3,FALSE)),"",VLOOKUP(D4224,'CFDA Program Titles Table'!A$2:C$2607,3,FALSE)))</f>
        <v/>
      </c>
      <c r="J4224" s="70"/>
      <c r="K4224" s="70"/>
      <c r="S4224" s="106" t="str">
        <f>IFERROR(IF(J4224="Y", "Research And Development Programs Cluster:", VLOOKUP(D4224,'Cluster Info'!$A$2:$B$113,2,FALSE)), "Non Cluster:")</f>
        <v>Non Cluster:</v>
      </c>
      <c r="T4224" s="106">
        <f t="shared" si="325"/>
        <v>0</v>
      </c>
      <c r="U4224" s="106">
        <f t="shared" si="327"/>
        <v>0</v>
      </c>
      <c r="V4224" s="106">
        <f t="shared" si="328"/>
        <v>0</v>
      </c>
      <c r="W4224" s="119">
        <f t="shared" si="326"/>
        <v>0</v>
      </c>
      <c r="X4224" s="106">
        <f t="shared" si="329"/>
        <v>0</v>
      </c>
    </row>
    <row r="4225" spans="1:24" ht="14">
      <c r="A4225" s="198"/>
      <c r="D4225" s="1"/>
      <c r="E4225" s="1"/>
      <c r="F4225" s="187"/>
      <c r="G4225" s="187"/>
      <c r="H4225" s="80" t="str">
        <f>IF(ISERROR(IF(ISERROR(VLOOKUP((LEFT(D4225,2)),'Fed. Agency Identifier Table'!A$2:C$63,3,FALSE)),(VLOOKUP((LEFT(D4225,1)),'Fed. Agency Identifier Table'!A$2:C$63,3,FALSE)),(VLOOKUP((LEFT(D4225,2)),'Fed. Agency Identifier Table'!A$2:C$63,3,FALSE)))),"",(IF(ISERROR(VLOOKUP((LEFT(D4225,2)),'Fed. Agency Identifier Table'!A$2:C$63,3,FALSE)),(VLOOKUP((LEFT(D4225,1)),'Fed. Agency Identifier Table'!A$2:C$63,3,FALSE)),(VLOOKUP((LEFT(D4225,2)),'Fed. Agency Identifier Table'!A$2:C$63,3,FALSE)))))</f>
        <v/>
      </c>
      <c r="I4225" s="150" t="str">
        <f>IF(ISNUMBER(SEARCH("*.unk*",D4225)),"Other Federal Awards",IF(ISERROR(VLOOKUP(D4225,'CFDA Program Titles Table'!A$2:C$2607,3,FALSE)),"",VLOOKUP(D4225,'CFDA Program Titles Table'!A$2:C$2607,3,FALSE)))</f>
        <v/>
      </c>
      <c r="J4225" s="70"/>
      <c r="K4225" s="70"/>
      <c r="S4225" s="106" t="str">
        <f>IFERROR(IF(J4225="Y", "Research And Development Programs Cluster:", VLOOKUP(D4225,'Cluster Info'!$A$2:$B$113,2,FALSE)), "Non Cluster:")</f>
        <v>Non Cluster:</v>
      </c>
      <c r="T4225" s="106">
        <f t="shared" si="325"/>
        <v>0</v>
      </c>
      <c r="U4225" s="106">
        <f t="shared" si="327"/>
        <v>0</v>
      </c>
      <c r="V4225" s="106">
        <f t="shared" si="328"/>
        <v>0</v>
      </c>
      <c r="W4225" s="119">
        <f t="shared" si="326"/>
        <v>0</v>
      </c>
      <c r="X4225" s="106">
        <f t="shared" si="329"/>
        <v>0</v>
      </c>
    </row>
    <row r="4226" spans="1:24" ht="14">
      <c r="A4226" s="198"/>
      <c r="D4226" s="1"/>
      <c r="E4226" s="1"/>
      <c r="F4226" s="187"/>
      <c r="G4226" s="187"/>
      <c r="H4226" s="80" t="str">
        <f>IF(ISERROR(IF(ISERROR(VLOOKUP((LEFT(D4226,2)),'Fed. Agency Identifier Table'!A$2:C$63,3,FALSE)),(VLOOKUP((LEFT(D4226,1)),'Fed. Agency Identifier Table'!A$2:C$63,3,FALSE)),(VLOOKUP((LEFT(D4226,2)),'Fed. Agency Identifier Table'!A$2:C$63,3,FALSE)))),"",(IF(ISERROR(VLOOKUP((LEFT(D4226,2)),'Fed. Agency Identifier Table'!A$2:C$63,3,FALSE)),(VLOOKUP((LEFT(D4226,1)),'Fed. Agency Identifier Table'!A$2:C$63,3,FALSE)),(VLOOKUP((LEFT(D4226,2)),'Fed. Agency Identifier Table'!A$2:C$63,3,FALSE)))))</f>
        <v/>
      </c>
      <c r="I4226" s="150" t="str">
        <f>IF(ISNUMBER(SEARCH("*.unk*",D4226)),"Other Federal Awards",IF(ISERROR(VLOOKUP(D4226,'CFDA Program Titles Table'!A$2:C$2607,3,FALSE)),"",VLOOKUP(D4226,'CFDA Program Titles Table'!A$2:C$2607,3,FALSE)))</f>
        <v/>
      </c>
      <c r="J4226" s="70"/>
      <c r="K4226" s="70"/>
      <c r="S4226" s="106" t="str">
        <f>IFERROR(IF(J4226="Y", "Research And Development Programs Cluster:", VLOOKUP(D4226,'Cluster Info'!$A$2:$B$113,2,FALSE)), "Non Cluster:")</f>
        <v>Non Cluster:</v>
      </c>
      <c r="T4226" s="106">
        <f t="shared" ref="T4226:T4289" si="330">IF(E4226="Y","ARRA - "&amp;N4226, N4226)</f>
        <v>0</v>
      </c>
      <c r="U4226" s="106">
        <f t="shared" si="327"/>
        <v>0</v>
      </c>
      <c r="V4226" s="106">
        <f t="shared" si="328"/>
        <v>0</v>
      </c>
      <c r="W4226" s="119">
        <f t="shared" ref="W4226:W4289" si="331">IF(AND(J4226="Y",I4226="Other Federal Awards"),(LEFT(D4226,2)&amp;".RD"),D4226)</f>
        <v>0</v>
      </c>
      <c r="X4226" s="106">
        <f t="shared" si="329"/>
        <v>0</v>
      </c>
    </row>
    <row r="4227" spans="1:24" ht="14">
      <c r="A4227" s="198"/>
      <c r="D4227" s="1"/>
      <c r="E4227" s="1"/>
      <c r="F4227" s="187"/>
      <c r="G4227" s="187"/>
      <c r="H4227" s="80" t="str">
        <f>IF(ISERROR(IF(ISERROR(VLOOKUP((LEFT(D4227,2)),'Fed. Agency Identifier Table'!A$2:C$63,3,FALSE)),(VLOOKUP((LEFT(D4227,1)),'Fed. Agency Identifier Table'!A$2:C$63,3,FALSE)),(VLOOKUP((LEFT(D4227,2)),'Fed. Agency Identifier Table'!A$2:C$63,3,FALSE)))),"",(IF(ISERROR(VLOOKUP((LEFT(D4227,2)),'Fed. Agency Identifier Table'!A$2:C$63,3,FALSE)),(VLOOKUP((LEFT(D4227,1)),'Fed. Agency Identifier Table'!A$2:C$63,3,FALSE)),(VLOOKUP((LEFT(D4227,2)),'Fed. Agency Identifier Table'!A$2:C$63,3,FALSE)))))</f>
        <v/>
      </c>
      <c r="I4227" s="150" t="str">
        <f>IF(ISNUMBER(SEARCH("*.unk*",D4227)),"Other Federal Awards",IF(ISERROR(VLOOKUP(D4227,'CFDA Program Titles Table'!A$2:C$2607,3,FALSE)),"",VLOOKUP(D4227,'CFDA Program Titles Table'!A$2:C$2607,3,FALSE)))</f>
        <v/>
      </c>
      <c r="J4227" s="70"/>
      <c r="K4227" s="70"/>
      <c r="S4227" s="106" t="str">
        <f>IFERROR(IF(J4227="Y", "Research And Development Programs Cluster:", VLOOKUP(D4227,'Cluster Info'!$A$2:$B$113,2,FALSE)), "Non Cluster:")</f>
        <v>Non Cluster:</v>
      </c>
      <c r="T4227" s="106">
        <f t="shared" si="330"/>
        <v>0</v>
      </c>
      <c r="U4227" s="106">
        <f t="shared" ref="U4227:U4290" si="332">IF(F4227="Y","COVID-19 - "&amp;N4227, N4227)</f>
        <v>0</v>
      </c>
      <c r="V4227" s="106">
        <f t="shared" ref="V4227:V4290" si="333">IF(G4227="Y","ARP - "&amp;N4227, N4227)</f>
        <v>0</v>
      </c>
      <c r="W4227" s="119">
        <f t="shared" si="331"/>
        <v>0</v>
      </c>
      <c r="X4227" s="106">
        <f t="shared" ref="X4227:X4290" si="334">O4227-P4227</f>
        <v>0</v>
      </c>
    </row>
    <row r="4228" spans="1:24" ht="14">
      <c r="A4228" s="198"/>
      <c r="D4228" s="1"/>
      <c r="E4228" s="1"/>
      <c r="F4228" s="187"/>
      <c r="G4228" s="187"/>
      <c r="H4228" s="80" t="str">
        <f>IF(ISERROR(IF(ISERROR(VLOOKUP((LEFT(D4228,2)),'Fed. Agency Identifier Table'!A$2:C$63,3,FALSE)),(VLOOKUP((LEFT(D4228,1)),'Fed. Agency Identifier Table'!A$2:C$63,3,FALSE)),(VLOOKUP((LEFT(D4228,2)),'Fed. Agency Identifier Table'!A$2:C$63,3,FALSE)))),"",(IF(ISERROR(VLOOKUP((LEFT(D4228,2)),'Fed. Agency Identifier Table'!A$2:C$63,3,FALSE)),(VLOOKUP((LEFT(D4228,1)),'Fed. Agency Identifier Table'!A$2:C$63,3,FALSE)),(VLOOKUP((LEFT(D4228,2)),'Fed. Agency Identifier Table'!A$2:C$63,3,FALSE)))))</f>
        <v/>
      </c>
      <c r="I4228" s="150" t="str">
        <f>IF(ISNUMBER(SEARCH("*.unk*",D4228)),"Other Federal Awards",IF(ISERROR(VLOOKUP(D4228,'CFDA Program Titles Table'!A$2:C$2607,3,FALSE)),"",VLOOKUP(D4228,'CFDA Program Titles Table'!A$2:C$2607,3,FALSE)))</f>
        <v/>
      </c>
      <c r="J4228" s="70"/>
      <c r="K4228" s="70"/>
      <c r="S4228" s="106" t="str">
        <f>IFERROR(IF(J4228="Y", "Research And Development Programs Cluster:", VLOOKUP(D4228,'Cluster Info'!$A$2:$B$113,2,FALSE)), "Non Cluster:")</f>
        <v>Non Cluster:</v>
      </c>
      <c r="T4228" s="106">
        <f t="shared" si="330"/>
        <v>0</v>
      </c>
      <c r="U4228" s="106">
        <f t="shared" si="332"/>
        <v>0</v>
      </c>
      <c r="V4228" s="106">
        <f t="shared" si="333"/>
        <v>0</v>
      </c>
      <c r="W4228" s="119">
        <f t="shared" si="331"/>
        <v>0</v>
      </c>
      <c r="X4228" s="106">
        <f t="shared" si="334"/>
        <v>0</v>
      </c>
    </row>
    <row r="4229" spans="1:24" ht="14">
      <c r="A4229" s="198"/>
      <c r="D4229" s="1"/>
      <c r="E4229" s="1"/>
      <c r="F4229" s="187"/>
      <c r="G4229" s="187"/>
      <c r="H4229" s="80" t="str">
        <f>IF(ISERROR(IF(ISERROR(VLOOKUP((LEFT(D4229,2)),'Fed. Agency Identifier Table'!A$2:C$63,3,FALSE)),(VLOOKUP((LEFT(D4229,1)),'Fed. Agency Identifier Table'!A$2:C$63,3,FALSE)),(VLOOKUP((LEFT(D4229,2)),'Fed. Agency Identifier Table'!A$2:C$63,3,FALSE)))),"",(IF(ISERROR(VLOOKUP((LEFT(D4229,2)),'Fed. Agency Identifier Table'!A$2:C$63,3,FALSE)),(VLOOKUP((LEFT(D4229,1)),'Fed. Agency Identifier Table'!A$2:C$63,3,FALSE)),(VLOOKUP((LEFT(D4229,2)),'Fed. Agency Identifier Table'!A$2:C$63,3,FALSE)))))</f>
        <v/>
      </c>
      <c r="I4229" s="150" t="str">
        <f>IF(ISNUMBER(SEARCH("*.unk*",D4229)),"Other Federal Awards",IF(ISERROR(VLOOKUP(D4229,'CFDA Program Titles Table'!A$2:C$2607,3,FALSE)),"",VLOOKUP(D4229,'CFDA Program Titles Table'!A$2:C$2607,3,FALSE)))</f>
        <v/>
      </c>
      <c r="J4229" s="70"/>
      <c r="K4229" s="70"/>
      <c r="S4229" s="106" t="str">
        <f>IFERROR(IF(J4229="Y", "Research And Development Programs Cluster:", VLOOKUP(D4229,'Cluster Info'!$A$2:$B$113,2,FALSE)), "Non Cluster:")</f>
        <v>Non Cluster:</v>
      </c>
      <c r="T4229" s="106">
        <f t="shared" si="330"/>
        <v>0</v>
      </c>
      <c r="U4229" s="106">
        <f t="shared" si="332"/>
        <v>0</v>
      </c>
      <c r="V4229" s="106">
        <f t="shared" si="333"/>
        <v>0</v>
      </c>
      <c r="W4229" s="119">
        <f t="shared" si="331"/>
        <v>0</v>
      </c>
      <c r="X4229" s="106">
        <f t="shared" si="334"/>
        <v>0</v>
      </c>
    </row>
    <row r="4230" spans="1:24" ht="14">
      <c r="A4230" s="198"/>
      <c r="D4230" s="1"/>
      <c r="E4230" s="1"/>
      <c r="F4230" s="187"/>
      <c r="G4230" s="187"/>
      <c r="H4230" s="80" t="str">
        <f>IF(ISERROR(IF(ISERROR(VLOOKUP((LEFT(D4230,2)),'Fed. Agency Identifier Table'!A$2:C$63,3,FALSE)),(VLOOKUP((LEFT(D4230,1)),'Fed. Agency Identifier Table'!A$2:C$63,3,FALSE)),(VLOOKUP((LEFT(D4230,2)),'Fed. Agency Identifier Table'!A$2:C$63,3,FALSE)))),"",(IF(ISERROR(VLOOKUP((LEFT(D4230,2)),'Fed. Agency Identifier Table'!A$2:C$63,3,FALSE)),(VLOOKUP((LEFT(D4230,1)),'Fed. Agency Identifier Table'!A$2:C$63,3,FALSE)),(VLOOKUP((LEFT(D4230,2)),'Fed. Agency Identifier Table'!A$2:C$63,3,FALSE)))))</f>
        <v/>
      </c>
      <c r="I4230" s="150" t="str">
        <f>IF(ISNUMBER(SEARCH("*.unk*",D4230)),"Other Federal Awards",IF(ISERROR(VLOOKUP(D4230,'CFDA Program Titles Table'!A$2:C$2607,3,FALSE)),"",VLOOKUP(D4230,'CFDA Program Titles Table'!A$2:C$2607,3,FALSE)))</f>
        <v/>
      </c>
      <c r="J4230" s="70"/>
      <c r="K4230" s="70"/>
      <c r="S4230" s="106" t="str">
        <f>IFERROR(IF(J4230="Y", "Research And Development Programs Cluster:", VLOOKUP(D4230,'Cluster Info'!$A$2:$B$113,2,FALSE)), "Non Cluster:")</f>
        <v>Non Cluster:</v>
      </c>
      <c r="T4230" s="106">
        <f t="shared" si="330"/>
        <v>0</v>
      </c>
      <c r="U4230" s="106">
        <f t="shared" si="332"/>
        <v>0</v>
      </c>
      <c r="V4230" s="106">
        <f t="shared" si="333"/>
        <v>0</v>
      </c>
      <c r="W4230" s="119">
        <f t="shared" si="331"/>
        <v>0</v>
      </c>
      <c r="X4230" s="106">
        <f t="shared" si="334"/>
        <v>0</v>
      </c>
    </row>
    <row r="4231" spans="1:24" ht="14">
      <c r="A4231" s="198"/>
      <c r="D4231" s="1"/>
      <c r="E4231" s="1"/>
      <c r="F4231" s="187"/>
      <c r="G4231" s="187"/>
      <c r="H4231" s="80" t="str">
        <f>IF(ISERROR(IF(ISERROR(VLOOKUP((LEFT(D4231,2)),'Fed. Agency Identifier Table'!A$2:C$63,3,FALSE)),(VLOOKUP((LEFT(D4231,1)),'Fed. Agency Identifier Table'!A$2:C$63,3,FALSE)),(VLOOKUP((LEFT(D4231,2)),'Fed. Agency Identifier Table'!A$2:C$63,3,FALSE)))),"",(IF(ISERROR(VLOOKUP((LEFT(D4231,2)),'Fed. Agency Identifier Table'!A$2:C$63,3,FALSE)),(VLOOKUP((LEFT(D4231,1)),'Fed. Agency Identifier Table'!A$2:C$63,3,FALSE)),(VLOOKUP((LEFT(D4231,2)),'Fed. Agency Identifier Table'!A$2:C$63,3,FALSE)))))</f>
        <v/>
      </c>
      <c r="I4231" s="150" t="str">
        <f>IF(ISNUMBER(SEARCH("*.unk*",D4231)),"Other Federal Awards",IF(ISERROR(VLOOKUP(D4231,'CFDA Program Titles Table'!A$2:C$2607,3,FALSE)),"",VLOOKUP(D4231,'CFDA Program Titles Table'!A$2:C$2607,3,FALSE)))</f>
        <v/>
      </c>
      <c r="J4231" s="70"/>
      <c r="K4231" s="70"/>
      <c r="S4231" s="106" t="str">
        <f>IFERROR(IF(J4231="Y", "Research And Development Programs Cluster:", VLOOKUP(D4231,'Cluster Info'!$A$2:$B$113,2,FALSE)), "Non Cluster:")</f>
        <v>Non Cluster:</v>
      </c>
      <c r="T4231" s="106">
        <f t="shared" si="330"/>
        <v>0</v>
      </c>
      <c r="U4231" s="106">
        <f t="shared" si="332"/>
        <v>0</v>
      </c>
      <c r="V4231" s="106">
        <f t="shared" si="333"/>
        <v>0</v>
      </c>
      <c r="W4231" s="119">
        <f t="shared" si="331"/>
        <v>0</v>
      </c>
      <c r="X4231" s="106">
        <f t="shared" si="334"/>
        <v>0</v>
      </c>
    </row>
    <row r="4232" spans="1:24" ht="14">
      <c r="A4232" s="198"/>
      <c r="D4232" s="1"/>
      <c r="E4232" s="1"/>
      <c r="F4232" s="187"/>
      <c r="G4232" s="187"/>
      <c r="H4232" s="80" t="str">
        <f>IF(ISERROR(IF(ISERROR(VLOOKUP((LEFT(D4232,2)),'Fed. Agency Identifier Table'!A$2:C$63,3,FALSE)),(VLOOKUP((LEFT(D4232,1)),'Fed. Agency Identifier Table'!A$2:C$63,3,FALSE)),(VLOOKUP((LEFT(D4232,2)),'Fed. Agency Identifier Table'!A$2:C$63,3,FALSE)))),"",(IF(ISERROR(VLOOKUP((LEFT(D4232,2)),'Fed. Agency Identifier Table'!A$2:C$63,3,FALSE)),(VLOOKUP((LEFT(D4232,1)),'Fed. Agency Identifier Table'!A$2:C$63,3,FALSE)),(VLOOKUP((LEFT(D4232,2)),'Fed. Agency Identifier Table'!A$2:C$63,3,FALSE)))))</f>
        <v/>
      </c>
      <c r="I4232" s="150" t="str">
        <f>IF(ISNUMBER(SEARCH("*.unk*",D4232)),"Other Federal Awards",IF(ISERROR(VLOOKUP(D4232,'CFDA Program Titles Table'!A$2:C$2607,3,FALSE)),"",VLOOKUP(D4232,'CFDA Program Titles Table'!A$2:C$2607,3,FALSE)))</f>
        <v/>
      </c>
      <c r="J4232" s="70"/>
      <c r="K4232" s="70"/>
      <c r="S4232" s="106" t="str">
        <f>IFERROR(IF(J4232="Y", "Research And Development Programs Cluster:", VLOOKUP(D4232,'Cluster Info'!$A$2:$B$113,2,FALSE)), "Non Cluster:")</f>
        <v>Non Cluster:</v>
      </c>
      <c r="T4232" s="106">
        <f t="shared" si="330"/>
        <v>0</v>
      </c>
      <c r="U4232" s="106">
        <f t="shared" si="332"/>
        <v>0</v>
      </c>
      <c r="V4232" s="106">
        <f t="shared" si="333"/>
        <v>0</v>
      </c>
      <c r="W4232" s="119">
        <f t="shared" si="331"/>
        <v>0</v>
      </c>
      <c r="X4232" s="106">
        <f t="shared" si="334"/>
        <v>0</v>
      </c>
    </row>
    <row r="4233" spans="1:24" ht="14">
      <c r="A4233" s="198"/>
      <c r="D4233" s="1"/>
      <c r="E4233" s="1"/>
      <c r="F4233" s="187"/>
      <c r="G4233" s="187"/>
      <c r="H4233" s="80" t="str">
        <f>IF(ISERROR(IF(ISERROR(VLOOKUP((LEFT(D4233,2)),'Fed. Agency Identifier Table'!A$2:C$63,3,FALSE)),(VLOOKUP((LEFT(D4233,1)),'Fed. Agency Identifier Table'!A$2:C$63,3,FALSE)),(VLOOKUP((LEFT(D4233,2)),'Fed. Agency Identifier Table'!A$2:C$63,3,FALSE)))),"",(IF(ISERROR(VLOOKUP((LEFT(D4233,2)),'Fed. Agency Identifier Table'!A$2:C$63,3,FALSE)),(VLOOKUP((LEFT(D4233,1)),'Fed. Agency Identifier Table'!A$2:C$63,3,FALSE)),(VLOOKUP((LEFT(D4233,2)),'Fed. Agency Identifier Table'!A$2:C$63,3,FALSE)))))</f>
        <v/>
      </c>
      <c r="I4233" s="150" t="str">
        <f>IF(ISNUMBER(SEARCH("*.unk*",D4233)),"Other Federal Awards",IF(ISERROR(VLOOKUP(D4233,'CFDA Program Titles Table'!A$2:C$2607,3,FALSE)),"",VLOOKUP(D4233,'CFDA Program Titles Table'!A$2:C$2607,3,FALSE)))</f>
        <v/>
      </c>
      <c r="J4233" s="70"/>
      <c r="K4233" s="70"/>
      <c r="S4233" s="106" t="str">
        <f>IFERROR(IF(J4233="Y", "Research And Development Programs Cluster:", VLOOKUP(D4233,'Cluster Info'!$A$2:$B$113,2,FALSE)), "Non Cluster:")</f>
        <v>Non Cluster:</v>
      </c>
      <c r="T4233" s="106">
        <f t="shared" si="330"/>
        <v>0</v>
      </c>
      <c r="U4233" s="106">
        <f t="shared" si="332"/>
        <v>0</v>
      </c>
      <c r="V4233" s="106">
        <f t="shared" si="333"/>
        <v>0</v>
      </c>
      <c r="W4233" s="119">
        <f t="shared" si="331"/>
        <v>0</v>
      </c>
      <c r="X4233" s="106">
        <f t="shared" si="334"/>
        <v>0</v>
      </c>
    </row>
    <row r="4234" spans="1:24" ht="14">
      <c r="A4234" s="198"/>
      <c r="D4234" s="1"/>
      <c r="E4234" s="1"/>
      <c r="F4234" s="187"/>
      <c r="G4234" s="187"/>
      <c r="H4234" s="80" t="str">
        <f>IF(ISERROR(IF(ISERROR(VLOOKUP((LEFT(D4234,2)),'Fed. Agency Identifier Table'!A$2:C$63,3,FALSE)),(VLOOKUP((LEFT(D4234,1)),'Fed. Agency Identifier Table'!A$2:C$63,3,FALSE)),(VLOOKUP((LEFT(D4234,2)),'Fed. Agency Identifier Table'!A$2:C$63,3,FALSE)))),"",(IF(ISERROR(VLOOKUP((LEFT(D4234,2)),'Fed. Agency Identifier Table'!A$2:C$63,3,FALSE)),(VLOOKUP((LEFT(D4234,1)),'Fed. Agency Identifier Table'!A$2:C$63,3,FALSE)),(VLOOKUP((LEFT(D4234,2)),'Fed. Agency Identifier Table'!A$2:C$63,3,FALSE)))))</f>
        <v/>
      </c>
      <c r="I4234" s="150" t="str">
        <f>IF(ISNUMBER(SEARCH("*.unk*",D4234)),"Other Federal Awards",IF(ISERROR(VLOOKUP(D4234,'CFDA Program Titles Table'!A$2:C$2607,3,FALSE)),"",VLOOKUP(D4234,'CFDA Program Titles Table'!A$2:C$2607,3,FALSE)))</f>
        <v/>
      </c>
      <c r="J4234" s="70"/>
      <c r="K4234" s="70"/>
      <c r="S4234" s="106" t="str">
        <f>IFERROR(IF(J4234="Y", "Research And Development Programs Cluster:", VLOOKUP(D4234,'Cluster Info'!$A$2:$B$113,2,FALSE)), "Non Cluster:")</f>
        <v>Non Cluster:</v>
      </c>
      <c r="T4234" s="106">
        <f t="shared" si="330"/>
        <v>0</v>
      </c>
      <c r="U4234" s="106">
        <f t="shared" si="332"/>
        <v>0</v>
      </c>
      <c r="V4234" s="106">
        <f t="shared" si="333"/>
        <v>0</v>
      </c>
      <c r="W4234" s="119">
        <f t="shared" si="331"/>
        <v>0</v>
      </c>
      <c r="X4234" s="106">
        <f t="shared" si="334"/>
        <v>0</v>
      </c>
    </row>
    <row r="4235" spans="1:24" ht="14">
      <c r="A4235" s="198"/>
      <c r="D4235" s="1"/>
      <c r="E4235" s="1"/>
      <c r="F4235" s="187"/>
      <c r="G4235" s="187"/>
      <c r="H4235" s="80" t="str">
        <f>IF(ISERROR(IF(ISERROR(VLOOKUP((LEFT(D4235,2)),'Fed. Agency Identifier Table'!A$2:C$63,3,FALSE)),(VLOOKUP((LEFT(D4235,1)),'Fed. Agency Identifier Table'!A$2:C$63,3,FALSE)),(VLOOKUP((LEFT(D4235,2)),'Fed. Agency Identifier Table'!A$2:C$63,3,FALSE)))),"",(IF(ISERROR(VLOOKUP((LEFT(D4235,2)),'Fed. Agency Identifier Table'!A$2:C$63,3,FALSE)),(VLOOKUP((LEFT(D4235,1)),'Fed. Agency Identifier Table'!A$2:C$63,3,FALSE)),(VLOOKUP((LEFT(D4235,2)),'Fed. Agency Identifier Table'!A$2:C$63,3,FALSE)))))</f>
        <v/>
      </c>
      <c r="I4235" s="150" t="str">
        <f>IF(ISNUMBER(SEARCH("*.unk*",D4235)),"Other Federal Awards",IF(ISERROR(VLOOKUP(D4235,'CFDA Program Titles Table'!A$2:C$2607,3,FALSE)),"",VLOOKUP(D4235,'CFDA Program Titles Table'!A$2:C$2607,3,FALSE)))</f>
        <v/>
      </c>
      <c r="J4235" s="70"/>
      <c r="K4235" s="70"/>
      <c r="S4235" s="106" t="str">
        <f>IFERROR(IF(J4235="Y", "Research And Development Programs Cluster:", VLOOKUP(D4235,'Cluster Info'!$A$2:$B$113,2,FALSE)), "Non Cluster:")</f>
        <v>Non Cluster:</v>
      </c>
      <c r="T4235" s="106">
        <f t="shared" si="330"/>
        <v>0</v>
      </c>
      <c r="U4235" s="106">
        <f t="shared" si="332"/>
        <v>0</v>
      </c>
      <c r="V4235" s="106">
        <f t="shared" si="333"/>
        <v>0</v>
      </c>
      <c r="W4235" s="119">
        <f t="shared" si="331"/>
        <v>0</v>
      </c>
      <c r="X4235" s="106">
        <f t="shared" si="334"/>
        <v>0</v>
      </c>
    </row>
    <row r="4236" spans="1:24" ht="14">
      <c r="A4236" s="198"/>
      <c r="D4236" s="1"/>
      <c r="E4236" s="1"/>
      <c r="F4236" s="187"/>
      <c r="G4236" s="187"/>
      <c r="H4236" s="80" t="str">
        <f>IF(ISERROR(IF(ISERROR(VLOOKUP((LEFT(D4236,2)),'Fed. Agency Identifier Table'!A$2:C$63,3,FALSE)),(VLOOKUP((LEFT(D4236,1)),'Fed. Agency Identifier Table'!A$2:C$63,3,FALSE)),(VLOOKUP((LEFT(D4236,2)),'Fed. Agency Identifier Table'!A$2:C$63,3,FALSE)))),"",(IF(ISERROR(VLOOKUP((LEFT(D4236,2)),'Fed. Agency Identifier Table'!A$2:C$63,3,FALSE)),(VLOOKUP((LEFT(D4236,1)),'Fed. Agency Identifier Table'!A$2:C$63,3,FALSE)),(VLOOKUP((LEFT(D4236,2)),'Fed. Agency Identifier Table'!A$2:C$63,3,FALSE)))))</f>
        <v/>
      </c>
      <c r="I4236" s="150" t="str">
        <f>IF(ISNUMBER(SEARCH("*.unk*",D4236)),"Other Federal Awards",IF(ISERROR(VLOOKUP(D4236,'CFDA Program Titles Table'!A$2:C$2607,3,FALSE)),"",VLOOKUP(D4236,'CFDA Program Titles Table'!A$2:C$2607,3,FALSE)))</f>
        <v/>
      </c>
      <c r="J4236" s="70"/>
      <c r="K4236" s="70"/>
      <c r="S4236" s="106" t="str">
        <f>IFERROR(IF(J4236="Y", "Research And Development Programs Cluster:", VLOOKUP(D4236,'Cluster Info'!$A$2:$B$113,2,FALSE)), "Non Cluster:")</f>
        <v>Non Cluster:</v>
      </c>
      <c r="T4236" s="106">
        <f t="shared" si="330"/>
        <v>0</v>
      </c>
      <c r="U4236" s="106">
        <f t="shared" si="332"/>
        <v>0</v>
      </c>
      <c r="V4236" s="106">
        <f t="shared" si="333"/>
        <v>0</v>
      </c>
      <c r="W4236" s="119">
        <f t="shared" si="331"/>
        <v>0</v>
      </c>
      <c r="X4236" s="106">
        <f t="shared" si="334"/>
        <v>0</v>
      </c>
    </row>
    <row r="4237" spans="1:24" ht="14">
      <c r="A4237" s="198"/>
      <c r="D4237" s="1"/>
      <c r="E4237" s="1"/>
      <c r="F4237" s="187"/>
      <c r="G4237" s="187"/>
      <c r="H4237" s="80" t="str">
        <f>IF(ISERROR(IF(ISERROR(VLOOKUP((LEFT(D4237,2)),'Fed. Agency Identifier Table'!A$2:C$63,3,FALSE)),(VLOOKUP((LEFT(D4237,1)),'Fed. Agency Identifier Table'!A$2:C$63,3,FALSE)),(VLOOKUP((LEFT(D4237,2)),'Fed. Agency Identifier Table'!A$2:C$63,3,FALSE)))),"",(IF(ISERROR(VLOOKUP((LEFT(D4237,2)),'Fed. Agency Identifier Table'!A$2:C$63,3,FALSE)),(VLOOKUP((LEFT(D4237,1)),'Fed. Agency Identifier Table'!A$2:C$63,3,FALSE)),(VLOOKUP((LEFT(D4237,2)),'Fed. Agency Identifier Table'!A$2:C$63,3,FALSE)))))</f>
        <v/>
      </c>
      <c r="I4237" s="150" t="str">
        <f>IF(ISNUMBER(SEARCH("*.unk*",D4237)),"Other Federal Awards",IF(ISERROR(VLOOKUP(D4237,'CFDA Program Titles Table'!A$2:C$2607,3,FALSE)),"",VLOOKUP(D4237,'CFDA Program Titles Table'!A$2:C$2607,3,FALSE)))</f>
        <v/>
      </c>
      <c r="J4237" s="70"/>
      <c r="K4237" s="70"/>
      <c r="S4237" s="106" t="str">
        <f>IFERROR(IF(J4237="Y", "Research And Development Programs Cluster:", VLOOKUP(D4237,'Cluster Info'!$A$2:$B$113,2,FALSE)), "Non Cluster:")</f>
        <v>Non Cluster:</v>
      </c>
      <c r="T4237" s="106">
        <f t="shared" si="330"/>
        <v>0</v>
      </c>
      <c r="U4237" s="106">
        <f t="shared" si="332"/>
        <v>0</v>
      </c>
      <c r="V4237" s="106">
        <f t="shared" si="333"/>
        <v>0</v>
      </c>
      <c r="W4237" s="119">
        <f t="shared" si="331"/>
        <v>0</v>
      </c>
      <c r="X4237" s="106">
        <f t="shared" si="334"/>
        <v>0</v>
      </c>
    </row>
    <row r="4238" spans="1:24" ht="14">
      <c r="A4238" s="198"/>
      <c r="D4238" s="1"/>
      <c r="E4238" s="1"/>
      <c r="F4238" s="187"/>
      <c r="G4238" s="187"/>
      <c r="H4238" s="80" t="str">
        <f>IF(ISERROR(IF(ISERROR(VLOOKUP((LEFT(D4238,2)),'Fed. Agency Identifier Table'!A$2:C$63,3,FALSE)),(VLOOKUP((LEFT(D4238,1)),'Fed. Agency Identifier Table'!A$2:C$63,3,FALSE)),(VLOOKUP((LEFT(D4238,2)),'Fed. Agency Identifier Table'!A$2:C$63,3,FALSE)))),"",(IF(ISERROR(VLOOKUP((LEFT(D4238,2)),'Fed. Agency Identifier Table'!A$2:C$63,3,FALSE)),(VLOOKUP((LEFT(D4238,1)),'Fed. Agency Identifier Table'!A$2:C$63,3,FALSE)),(VLOOKUP((LEFT(D4238,2)),'Fed. Agency Identifier Table'!A$2:C$63,3,FALSE)))))</f>
        <v/>
      </c>
      <c r="I4238" s="150" t="str">
        <f>IF(ISNUMBER(SEARCH("*.unk*",D4238)),"Other Federal Awards",IF(ISERROR(VLOOKUP(D4238,'CFDA Program Titles Table'!A$2:C$2607,3,FALSE)),"",VLOOKUP(D4238,'CFDA Program Titles Table'!A$2:C$2607,3,FALSE)))</f>
        <v/>
      </c>
      <c r="J4238" s="70"/>
      <c r="K4238" s="70"/>
      <c r="S4238" s="106" t="str">
        <f>IFERROR(IF(J4238="Y", "Research And Development Programs Cluster:", VLOOKUP(D4238,'Cluster Info'!$A$2:$B$113,2,FALSE)), "Non Cluster:")</f>
        <v>Non Cluster:</v>
      </c>
      <c r="T4238" s="106">
        <f t="shared" si="330"/>
        <v>0</v>
      </c>
      <c r="U4238" s="106">
        <f t="shared" si="332"/>
        <v>0</v>
      </c>
      <c r="V4238" s="106">
        <f t="shared" si="333"/>
        <v>0</v>
      </c>
      <c r="W4238" s="119">
        <f t="shared" si="331"/>
        <v>0</v>
      </c>
      <c r="X4238" s="106">
        <f t="shared" si="334"/>
        <v>0</v>
      </c>
    </row>
    <row r="4239" spans="1:24" ht="14">
      <c r="A4239" s="198"/>
      <c r="D4239" s="1"/>
      <c r="E4239" s="1"/>
      <c r="F4239" s="187"/>
      <c r="G4239" s="187"/>
      <c r="H4239" s="80" t="str">
        <f>IF(ISERROR(IF(ISERROR(VLOOKUP((LEFT(D4239,2)),'Fed. Agency Identifier Table'!A$2:C$63,3,FALSE)),(VLOOKUP((LEFT(D4239,1)),'Fed. Agency Identifier Table'!A$2:C$63,3,FALSE)),(VLOOKUP((LEFT(D4239,2)),'Fed. Agency Identifier Table'!A$2:C$63,3,FALSE)))),"",(IF(ISERROR(VLOOKUP((LEFT(D4239,2)),'Fed. Agency Identifier Table'!A$2:C$63,3,FALSE)),(VLOOKUP((LEFT(D4239,1)),'Fed. Agency Identifier Table'!A$2:C$63,3,FALSE)),(VLOOKUP((LEFT(D4239,2)),'Fed. Agency Identifier Table'!A$2:C$63,3,FALSE)))))</f>
        <v/>
      </c>
      <c r="I4239" s="150" t="str">
        <f>IF(ISNUMBER(SEARCH("*.unk*",D4239)),"Other Federal Awards",IF(ISERROR(VLOOKUP(D4239,'CFDA Program Titles Table'!A$2:C$2607,3,FALSE)),"",VLOOKUP(D4239,'CFDA Program Titles Table'!A$2:C$2607,3,FALSE)))</f>
        <v/>
      </c>
      <c r="J4239" s="70"/>
      <c r="K4239" s="70"/>
      <c r="S4239" s="106" t="str">
        <f>IFERROR(IF(J4239="Y", "Research And Development Programs Cluster:", VLOOKUP(D4239,'Cluster Info'!$A$2:$B$113,2,FALSE)), "Non Cluster:")</f>
        <v>Non Cluster:</v>
      </c>
      <c r="T4239" s="106">
        <f t="shared" si="330"/>
        <v>0</v>
      </c>
      <c r="U4239" s="106">
        <f t="shared" si="332"/>
        <v>0</v>
      </c>
      <c r="V4239" s="106">
        <f t="shared" si="333"/>
        <v>0</v>
      </c>
      <c r="W4239" s="119">
        <f t="shared" si="331"/>
        <v>0</v>
      </c>
      <c r="X4239" s="106">
        <f t="shared" si="334"/>
        <v>0</v>
      </c>
    </row>
    <row r="4240" spans="1:24" ht="14">
      <c r="A4240" s="198"/>
      <c r="D4240" s="1"/>
      <c r="E4240" s="1"/>
      <c r="F4240" s="187"/>
      <c r="G4240" s="187"/>
      <c r="H4240" s="80" t="str">
        <f>IF(ISERROR(IF(ISERROR(VLOOKUP((LEFT(D4240,2)),'Fed. Agency Identifier Table'!A$2:C$63,3,FALSE)),(VLOOKUP((LEFT(D4240,1)),'Fed. Agency Identifier Table'!A$2:C$63,3,FALSE)),(VLOOKUP((LEFT(D4240,2)),'Fed. Agency Identifier Table'!A$2:C$63,3,FALSE)))),"",(IF(ISERROR(VLOOKUP((LEFT(D4240,2)),'Fed. Agency Identifier Table'!A$2:C$63,3,FALSE)),(VLOOKUP((LEFT(D4240,1)),'Fed. Agency Identifier Table'!A$2:C$63,3,FALSE)),(VLOOKUP((LEFT(D4240,2)),'Fed. Agency Identifier Table'!A$2:C$63,3,FALSE)))))</f>
        <v/>
      </c>
      <c r="I4240" s="150" t="str">
        <f>IF(ISNUMBER(SEARCH("*.unk*",D4240)),"Other Federal Awards",IF(ISERROR(VLOOKUP(D4240,'CFDA Program Titles Table'!A$2:C$2607,3,FALSE)),"",VLOOKUP(D4240,'CFDA Program Titles Table'!A$2:C$2607,3,FALSE)))</f>
        <v/>
      </c>
      <c r="J4240" s="70"/>
      <c r="K4240" s="70"/>
      <c r="S4240" s="106" t="str">
        <f>IFERROR(IF(J4240="Y", "Research And Development Programs Cluster:", VLOOKUP(D4240,'Cluster Info'!$A$2:$B$113,2,FALSE)), "Non Cluster:")</f>
        <v>Non Cluster:</v>
      </c>
      <c r="T4240" s="106">
        <f t="shared" si="330"/>
        <v>0</v>
      </c>
      <c r="U4240" s="106">
        <f t="shared" si="332"/>
        <v>0</v>
      </c>
      <c r="V4240" s="106">
        <f t="shared" si="333"/>
        <v>0</v>
      </c>
      <c r="W4240" s="119">
        <f t="shared" si="331"/>
        <v>0</v>
      </c>
      <c r="X4240" s="106">
        <f t="shared" si="334"/>
        <v>0</v>
      </c>
    </row>
    <row r="4241" spans="1:24" ht="14">
      <c r="A4241" s="198"/>
      <c r="D4241" s="1"/>
      <c r="E4241" s="1"/>
      <c r="F4241" s="187"/>
      <c r="G4241" s="187"/>
      <c r="H4241" s="80" t="str">
        <f>IF(ISERROR(IF(ISERROR(VLOOKUP((LEFT(D4241,2)),'Fed. Agency Identifier Table'!A$2:C$63,3,FALSE)),(VLOOKUP((LEFT(D4241,1)),'Fed. Agency Identifier Table'!A$2:C$63,3,FALSE)),(VLOOKUP((LEFT(D4241,2)),'Fed. Agency Identifier Table'!A$2:C$63,3,FALSE)))),"",(IF(ISERROR(VLOOKUP((LEFT(D4241,2)),'Fed. Agency Identifier Table'!A$2:C$63,3,FALSE)),(VLOOKUP((LEFT(D4241,1)),'Fed. Agency Identifier Table'!A$2:C$63,3,FALSE)),(VLOOKUP((LEFT(D4241,2)),'Fed. Agency Identifier Table'!A$2:C$63,3,FALSE)))))</f>
        <v/>
      </c>
      <c r="I4241" s="150" t="str">
        <f>IF(ISNUMBER(SEARCH("*.unk*",D4241)),"Other Federal Awards",IF(ISERROR(VLOOKUP(D4241,'CFDA Program Titles Table'!A$2:C$2607,3,FALSE)),"",VLOOKUP(D4241,'CFDA Program Titles Table'!A$2:C$2607,3,FALSE)))</f>
        <v/>
      </c>
      <c r="J4241" s="70"/>
      <c r="K4241" s="70"/>
      <c r="S4241" s="106" t="str">
        <f>IFERROR(IF(J4241="Y", "Research And Development Programs Cluster:", VLOOKUP(D4241,'Cluster Info'!$A$2:$B$113,2,FALSE)), "Non Cluster:")</f>
        <v>Non Cluster:</v>
      </c>
      <c r="T4241" s="106">
        <f t="shared" si="330"/>
        <v>0</v>
      </c>
      <c r="U4241" s="106">
        <f t="shared" si="332"/>
        <v>0</v>
      </c>
      <c r="V4241" s="106">
        <f t="shared" si="333"/>
        <v>0</v>
      </c>
      <c r="W4241" s="119">
        <f t="shared" si="331"/>
        <v>0</v>
      </c>
      <c r="X4241" s="106">
        <f t="shared" si="334"/>
        <v>0</v>
      </c>
    </row>
    <row r="4242" spans="1:24" ht="14">
      <c r="A4242" s="198"/>
      <c r="D4242" s="1"/>
      <c r="E4242" s="1"/>
      <c r="F4242" s="187"/>
      <c r="G4242" s="187"/>
      <c r="H4242" s="80" t="str">
        <f>IF(ISERROR(IF(ISERROR(VLOOKUP((LEFT(D4242,2)),'Fed. Agency Identifier Table'!A$2:C$63,3,FALSE)),(VLOOKUP((LEFT(D4242,1)),'Fed. Agency Identifier Table'!A$2:C$63,3,FALSE)),(VLOOKUP((LEFT(D4242,2)),'Fed. Agency Identifier Table'!A$2:C$63,3,FALSE)))),"",(IF(ISERROR(VLOOKUP((LEFT(D4242,2)),'Fed. Agency Identifier Table'!A$2:C$63,3,FALSE)),(VLOOKUP((LEFT(D4242,1)),'Fed. Agency Identifier Table'!A$2:C$63,3,FALSE)),(VLOOKUP((LEFT(D4242,2)),'Fed. Agency Identifier Table'!A$2:C$63,3,FALSE)))))</f>
        <v/>
      </c>
      <c r="I4242" s="150" t="str">
        <f>IF(ISNUMBER(SEARCH("*.unk*",D4242)),"Other Federal Awards",IF(ISERROR(VLOOKUP(D4242,'CFDA Program Titles Table'!A$2:C$2607,3,FALSE)),"",VLOOKUP(D4242,'CFDA Program Titles Table'!A$2:C$2607,3,FALSE)))</f>
        <v/>
      </c>
      <c r="J4242" s="70"/>
      <c r="K4242" s="70"/>
      <c r="S4242" s="106" t="str">
        <f>IFERROR(IF(J4242="Y", "Research And Development Programs Cluster:", VLOOKUP(D4242,'Cluster Info'!$A$2:$B$113,2,FALSE)), "Non Cluster:")</f>
        <v>Non Cluster:</v>
      </c>
      <c r="T4242" s="106">
        <f t="shared" si="330"/>
        <v>0</v>
      </c>
      <c r="U4242" s="106">
        <f t="shared" si="332"/>
        <v>0</v>
      </c>
      <c r="V4242" s="106">
        <f t="shared" si="333"/>
        <v>0</v>
      </c>
      <c r="W4242" s="119">
        <f t="shared" si="331"/>
        <v>0</v>
      </c>
      <c r="X4242" s="106">
        <f t="shared" si="334"/>
        <v>0</v>
      </c>
    </row>
    <row r="4243" spans="1:24" ht="14">
      <c r="A4243" s="198"/>
      <c r="D4243" s="1"/>
      <c r="E4243" s="1"/>
      <c r="F4243" s="187"/>
      <c r="G4243" s="187"/>
      <c r="H4243" s="80" t="str">
        <f>IF(ISERROR(IF(ISERROR(VLOOKUP((LEFT(D4243,2)),'Fed. Agency Identifier Table'!A$2:C$63,3,FALSE)),(VLOOKUP((LEFT(D4243,1)),'Fed. Agency Identifier Table'!A$2:C$63,3,FALSE)),(VLOOKUP((LEFT(D4243,2)),'Fed. Agency Identifier Table'!A$2:C$63,3,FALSE)))),"",(IF(ISERROR(VLOOKUP((LEFT(D4243,2)),'Fed. Agency Identifier Table'!A$2:C$63,3,FALSE)),(VLOOKUP((LEFT(D4243,1)),'Fed. Agency Identifier Table'!A$2:C$63,3,FALSE)),(VLOOKUP((LEFT(D4243,2)),'Fed. Agency Identifier Table'!A$2:C$63,3,FALSE)))))</f>
        <v/>
      </c>
      <c r="I4243" s="150" t="str">
        <f>IF(ISNUMBER(SEARCH("*.unk*",D4243)),"Other Federal Awards",IF(ISERROR(VLOOKUP(D4243,'CFDA Program Titles Table'!A$2:C$2607,3,FALSE)),"",VLOOKUP(D4243,'CFDA Program Titles Table'!A$2:C$2607,3,FALSE)))</f>
        <v/>
      </c>
      <c r="J4243" s="70"/>
      <c r="K4243" s="70"/>
      <c r="S4243" s="106" t="str">
        <f>IFERROR(IF(J4243="Y", "Research And Development Programs Cluster:", VLOOKUP(D4243,'Cluster Info'!$A$2:$B$113,2,FALSE)), "Non Cluster:")</f>
        <v>Non Cluster:</v>
      </c>
      <c r="T4243" s="106">
        <f t="shared" si="330"/>
        <v>0</v>
      </c>
      <c r="U4243" s="106">
        <f t="shared" si="332"/>
        <v>0</v>
      </c>
      <c r="V4243" s="106">
        <f t="shared" si="333"/>
        <v>0</v>
      </c>
      <c r="W4243" s="119">
        <f t="shared" si="331"/>
        <v>0</v>
      </c>
      <c r="X4243" s="106">
        <f t="shared" si="334"/>
        <v>0</v>
      </c>
    </row>
    <row r="4244" spans="1:24" ht="14">
      <c r="A4244" s="198"/>
      <c r="D4244" s="1"/>
      <c r="E4244" s="1"/>
      <c r="F4244" s="187"/>
      <c r="G4244" s="187"/>
      <c r="H4244" s="80" t="str">
        <f>IF(ISERROR(IF(ISERROR(VLOOKUP((LEFT(D4244,2)),'Fed. Agency Identifier Table'!A$2:C$63,3,FALSE)),(VLOOKUP((LEFT(D4244,1)),'Fed. Agency Identifier Table'!A$2:C$63,3,FALSE)),(VLOOKUP((LEFT(D4244,2)),'Fed. Agency Identifier Table'!A$2:C$63,3,FALSE)))),"",(IF(ISERROR(VLOOKUP((LEFT(D4244,2)),'Fed. Agency Identifier Table'!A$2:C$63,3,FALSE)),(VLOOKUP((LEFT(D4244,1)),'Fed. Agency Identifier Table'!A$2:C$63,3,FALSE)),(VLOOKUP((LEFT(D4244,2)),'Fed. Agency Identifier Table'!A$2:C$63,3,FALSE)))))</f>
        <v/>
      </c>
      <c r="I4244" s="150" t="str">
        <f>IF(ISNUMBER(SEARCH("*.unk*",D4244)),"Other Federal Awards",IF(ISERROR(VLOOKUP(D4244,'CFDA Program Titles Table'!A$2:C$2607,3,FALSE)),"",VLOOKUP(D4244,'CFDA Program Titles Table'!A$2:C$2607,3,FALSE)))</f>
        <v/>
      </c>
      <c r="J4244" s="70"/>
      <c r="K4244" s="70"/>
      <c r="S4244" s="106" t="str">
        <f>IFERROR(IF(J4244="Y", "Research And Development Programs Cluster:", VLOOKUP(D4244,'Cluster Info'!$A$2:$B$113,2,FALSE)), "Non Cluster:")</f>
        <v>Non Cluster:</v>
      </c>
      <c r="T4244" s="106">
        <f t="shared" si="330"/>
        <v>0</v>
      </c>
      <c r="U4244" s="106">
        <f t="shared" si="332"/>
        <v>0</v>
      </c>
      <c r="V4244" s="106">
        <f t="shared" si="333"/>
        <v>0</v>
      </c>
      <c r="W4244" s="119">
        <f t="shared" si="331"/>
        <v>0</v>
      </c>
      <c r="X4244" s="106">
        <f t="shared" si="334"/>
        <v>0</v>
      </c>
    </row>
    <row r="4245" spans="1:24" ht="14">
      <c r="A4245" s="198"/>
      <c r="D4245" s="1"/>
      <c r="E4245" s="1"/>
      <c r="F4245" s="187"/>
      <c r="G4245" s="187"/>
      <c r="H4245" s="80" t="str">
        <f>IF(ISERROR(IF(ISERROR(VLOOKUP((LEFT(D4245,2)),'Fed. Agency Identifier Table'!A$2:C$63,3,FALSE)),(VLOOKUP((LEFT(D4245,1)),'Fed. Agency Identifier Table'!A$2:C$63,3,FALSE)),(VLOOKUP((LEFT(D4245,2)),'Fed. Agency Identifier Table'!A$2:C$63,3,FALSE)))),"",(IF(ISERROR(VLOOKUP((LEFT(D4245,2)),'Fed. Agency Identifier Table'!A$2:C$63,3,FALSE)),(VLOOKUP((LEFT(D4245,1)),'Fed. Agency Identifier Table'!A$2:C$63,3,FALSE)),(VLOOKUP((LEFT(D4245,2)),'Fed. Agency Identifier Table'!A$2:C$63,3,FALSE)))))</f>
        <v/>
      </c>
      <c r="I4245" s="150" t="str">
        <f>IF(ISNUMBER(SEARCH("*.unk*",D4245)),"Other Federal Awards",IF(ISERROR(VLOOKUP(D4245,'CFDA Program Titles Table'!A$2:C$2607,3,FALSE)),"",VLOOKUP(D4245,'CFDA Program Titles Table'!A$2:C$2607,3,FALSE)))</f>
        <v/>
      </c>
      <c r="J4245" s="70"/>
      <c r="K4245" s="70"/>
      <c r="S4245" s="106" t="str">
        <f>IFERROR(IF(J4245="Y", "Research And Development Programs Cluster:", VLOOKUP(D4245,'Cluster Info'!$A$2:$B$113,2,FALSE)), "Non Cluster:")</f>
        <v>Non Cluster:</v>
      </c>
      <c r="T4245" s="106">
        <f t="shared" si="330"/>
        <v>0</v>
      </c>
      <c r="U4245" s="106">
        <f t="shared" si="332"/>
        <v>0</v>
      </c>
      <c r="V4245" s="106">
        <f t="shared" si="333"/>
        <v>0</v>
      </c>
      <c r="W4245" s="119">
        <f t="shared" si="331"/>
        <v>0</v>
      </c>
      <c r="X4245" s="106">
        <f t="shared" si="334"/>
        <v>0</v>
      </c>
    </row>
    <row r="4246" spans="1:24" ht="14">
      <c r="A4246" s="198"/>
      <c r="D4246" s="1"/>
      <c r="E4246" s="1"/>
      <c r="F4246" s="187"/>
      <c r="G4246" s="187"/>
      <c r="H4246" s="80" t="str">
        <f>IF(ISERROR(IF(ISERROR(VLOOKUP((LEFT(D4246,2)),'Fed. Agency Identifier Table'!A$2:C$63,3,FALSE)),(VLOOKUP((LEFT(D4246,1)),'Fed. Agency Identifier Table'!A$2:C$63,3,FALSE)),(VLOOKUP((LEFT(D4246,2)),'Fed. Agency Identifier Table'!A$2:C$63,3,FALSE)))),"",(IF(ISERROR(VLOOKUP((LEFT(D4246,2)),'Fed. Agency Identifier Table'!A$2:C$63,3,FALSE)),(VLOOKUP((LEFT(D4246,1)),'Fed. Agency Identifier Table'!A$2:C$63,3,FALSE)),(VLOOKUP((LEFT(D4246,2)),'Fed. Agency Identifier Table'!A$2:C$63,3,FALSE)))))</f>
        <v/>
      </c>
      <c r="I4246" s="150" t="str">
        <f>IF(ISNUMBER(SEARCH("*.unk*",D4246)),"Other Federal Awards",IF(ISERROR(VLOOKUP(D4246,'CFDA Program Titles Table'!A$2:C$2607,3,FALSE)),"",VLOOKUP(D4246,'CFDA Program Titles Table'!A$2:C$2607,3,FALSE)))</f>
        <v/>
      </c>
      <c r="J4246" s="70"/>
      <c r="K4246" s="70"/>
      <c r="S4246" s="106" t="str">
        <f>IFERROR(IF(J4246="Y", "Research And Development Programs Cluster:", VLOOKUP(D4246,'Cluster Info'!$A$2:$B$113,2,FALSE)), "Non Cluster:")</f>
        <v>Non Cluster:</v>
      </c>
      <c r="T4246" s="106">
        <f t="shared" si="330"/>
        <v>0</v>
      </c>
      <c r="U4246" s="106">
        <f t="shared" si="332"/>
        <v>0</v>
      </c>
      <c r="V4246" s="106">
        <f t="shared" si="333"/>
        <v>0</v>
      </c>
      <c r="W4246" s="119">
        <f t="shared" si="331"/>
        <v>0</v>
      </c>
      <c r="X4246" s="106">
        <f t="shared" si="334"/>
        <v>0</v>
      </c>
    </row>
    <row r="4247" spans="1:24" ht="14">
      <c r="A4247" s="198"/>
      <c r="D4247" s="1"/>
      <c r="E4247" s="1"/>
      <c r="F4247" s="187"/>
      <c r="G4247" s="187"/>
      <c r="H4247" s="80" t="str">
        <f>IF(ISERROR(IF(ISERROR(VLOOKUP((LEFT(D4247,2)),'Fed. Agency Identifier Table'!A$2:C$63,3,FALSE)),(VLOOKUP((LEFT(D4247,1)),'Fed. Agency Identifier Table'!A$2:C$63,3,FALSE)),(VLOOKUP((LEFT(D4247,2)),'Fed. Agency Identifier Table'!A$2:C$63,3,FALSE)))),"",(IF(ISERROR(VLOOKUP((LEFT(D4247,2)),'Fed. Agency Identifier Table'!A$2:C$63,3,FALSE)),(VLOOKUP((LEFT(D4247,1)),'Fed. Agency Identifier Table'!A$2:C$63,3,FALSE)),(VLOOKUP((LEFT(D4247,2)),'Fed. Agency Identifier Table'!A$2:C$63,3,FALSE)))))</f>
        <v/>
      </c>
      <c r="I4247" s="150" t="str">
        <f>IF(ISNUMBER(SEARCH("*.unk*",D4247)),"Other Federal Awards",IF(ISERROR(VLOOKUP(D4247,'CFDA Program Titles Table'!A$2:C$2607,3,FALSE)),"",VLOOKUP(D4247,'CFDA Program Titles Table'!A$2:C$2607,3,FALSE)))</f>
        <v/>
      </c>
      <c r="J4247" s="70"/>
      <c r="K4247" s="70"/>
      <c r="S4247" s="106" t="str">
        <f>IFERROR(IF(J4247="Y", "Research And Development Programs Cluster:", VLOOKUP(D4247,'Cluster Info'!$A$2:$B$113,2,FALSE)), "Non Cluster:")</f>
        <v>Non Cluster:</v>
      </c>
      <c r="T4247" s="106">
        <f t="shared" si="330"/>
        <v>0</v>
      </c>
      <c r="U4247" s="106">
        <f t="shared" si="332"/>
        <v>0</v>
      </c>
      <c r="V4247" s="106">
        <f t="shared" si="333"/>
        <v>0</v>
      </c>
      <c r="W4247" s="119">
        <f t="shared" si="331"/>
        <v>0</v>
      </c>
      <c r="X4247" s="106">
        <f t="shared" si="334"/>
        <v>0</v>
      </c>
    </row>
    <row r="4248" spans="1:24" ht="14">
      <c r="A4248" s="198"/>
      <c r="D4248" s="1"/>
      <c r="E4248" s="1"/>
      <c r="F4248" s="187"/>
      <c r="G4248" s="187"/>
      <c r="H4248" s="80" t="str">
        <f>IF(ISERROR(IF(ISERROR(VLOOKUP((LEFT(D4248,2)),'Fed. Agency Identifier Table'!A$2:C$63,3,FALSE)),(VLOOKUP((LEFT(D4248,1)),'Fed. Agency Identifier Table'!A$2:C$63,3,FALSE)),(VLOOKUP((LEFT(D4248,2)),'Fed. Agency Identifier Table'!A$2:C$63,3,FALSE)))),"",(IF(ISERROR(VLOOKUP((LEFT(D4248,2)),'Fed. Agency Identifier Table'!A$2:C$63,3,FALSE)),(VLOOKUP((LEFT(D4248,1)),'Fed. Agency Identifier Table'!A$2:C$63,3,FALSE)),(VLOOKUP((LEFT(D4248,2)),'Fed. Agency Identifier Table'!A$2:C$63,3,FALSE)))))</f>
        <v/>
      </c>
      <c r="I4248" s="150" t="str">
        <f>IF(ISNUMBER(SEARCH("*.unk*",D4248)),"Other Federal Awards",IF(ISERROR(VLOOKUP(D4248,'CFDA Program Titles Table'!A$2:C$2607,3,FALSE)),"",VLOOKUP(D4248,'CFDA Program Titles Table'!A$2:C$2607,3,FALSE)))</f>
        <v/>
      </c>
      <c r="J4248" s="70"/>
      <c r="K4248" s="70"/>
      <c r="S4248" s="106" t="str">
        <f>IFERROR(IF(J4248="Y", "Research And Development Programs Cluster:", VLOOKUP(D4248,'Cluster Info'!$A$2:$B$113,2,FALSE)), "Non Cluster:")</f>
        <v>Non Cluster:</v>
      </c>
      <c r="T4248" s="106">
        <f t="shared" si="330"/>
        <v>0</v>
      </c>
      <c r="U4248" s="106">
        <f t="shared" si="332"/>
        <v>0</v>
      </c>
      <c r="V4248" s="106">
        <f t="shared" si="333"/>
        <v>0</v>
      </c>
      <c r="W4248" s="119">
        <f t="shared" si="331"/>
        <v>0</v>
      </c>
      <c r="X4248" s="106">
        <f t="shared" si="334"/>
        <v>0</v>
      </c>
    </row>
    <row r="4249" spans="1:24" ht="14">
      <c r="A4249" s="198"/>
      <c r="D4249" s="1"/>
      <c r="E4249" s="1"/>
      <c r="F4249" s="187"/>
      <c r="G4249" s="187"/>
      <c r="H4249" s="80" t="str">
        <f>IF(ISERROR(IF(ISERROR(VLOOKUP((LEFT(D4249,2)),'Fed. Agency Identifier Table'!A$2:C$63,3,FALSE)),(VLOOKUP((LEFT(D4249,1)),'Fed. Agency Identifier Table'!A$2:C$63,3,FALSE)),(VLOOKUP((LEFT(D4249,2)),'Fed. Agency Identifier Table'!A$2:C$63,3,FALSE)))),"",(IF(ISERROR(VLOOKUP((LEFT(D4249,2)),'Fed. Agency Identifier Table'!A$2:C$63,3,FALSE)),(VLOOKUP((LEFT(D4249,1)),'Fed. Agency Identifier Table'!A$2:C$63,3,FALSE)),(VLOOKUP((LEFT(D4249,2)),'Fed. Agency Identifier Table'!A$2:C$63,3,FALSE)))))</f>
        <v/>
      </c>
      <c r="I4249" s="150" t="str">
        <f>IF(ISNUMBER(SEARCH("*.unk*",D4249)),"Other Federal Awards",IF(ISERROR(VLOOKUP(D4249,'CFDA Program Titles Table'!A$2:C$2607,3,FALSE)),"",VLOOKUP(D4249,'CFDA Program Titles Table'!A$2:C$2607,3,FALSE)))</f>
        <v/>
      </c>
      <c r="J4249" s="70"/>
      <c r="K4249" s="70"/>
      <c r="S4249" s="106" t="str">
        <f>IFERROR(IF(J4249="Y", "Research And Development Programs Cluster:", VLOOKUP(D4249,'Cluster Info'!$A$2:$B$113,2,FALSE)), "Non Cluster:")</f>
        <v>Non Cluster:</v>
      </c>
      <c r="T4249" s="106">
        <f t="shared" si="330"/>
        <v>0</v>
      </c>
      <c r="U4249" s="106">
        <f t="shared" si="332"/>
        <v>0</v>
      </c>
      <c r="V4249" s="106">
        <f t="shared" si="333"/>
        <v>0</v>
      </c>
      <c r="W4249" s="119">
        <f t="shared" si="331"/>
        <v>0</v>
      </c>
      <c r="X4249" s="106">
        <f t="shared" si="334"/>
        <v>0</v>
      </c>
    </row>
    <row r="4250" spans="1:24" ht="14">
      <c r="A4250" s="198"/>
      <c r="D4250" s="1"/>
      <c r="E4250" s="1"/>
      <c r="F4250" s="187"/>
      <c r="G4250" s="187"/>
      <c r="H4250" s="80" t="str">
        <f>IF(ISERROR(IF(ISERROR(VLOOKUP((LEFT(D4250,2)),'Fed. Agency Identifier Table'!A$2:C$63,3,FALSE)),(VLOOKUP((LEFT(D4250,1)),'Fed. Agency Identifier Table'!A$2:C$63,3,FALSE)),(VLOOKUP((LEFT(D4250,2)),'Fed. Agency Identifier Table'!A$2:C$63,3,FALSE)))),"",(IF(ISERROR(VLOOKUP((LEFT(D4250,2)),'Fed. Agency Identifier Table'!A$2:C$63,3,FALSE)),(VLOOKUP((LEFT(D4250,1)),'Fed. Agency Identifier Table'!A$2:C$63,3,FALSE)),(VLOOKUP((LEFT(D4250,2)),'Fed. Agency Identifier Table'!A$2:C$63,3,FALSE)))))</f>
        <v/>
      </c>
      <c r="I4250" s="150" t="str">
        <f>IF(ISNUMBER(SEARCH("*.unk*",D4250)),"Other Federal Awards",IF(ISERROR(VLOOKUP(D4250,'CFDA Program Titles Table'!A$2:C$2607,3,FALSE)),"",VLOOKUP(D4250,'CFDA Program Titles Table'!A$2:C$2607,3,FALSE)))</f>
        <v/>
      </c>
      <c r="J4250" s="70"/>
      <c r="K4250" s="70"/>
      <c r="S4250" s="106" t="str">
        <f>IFERROR(IF(J4250="Y", "Research And Development Programs Cluster:", VLOOKUP(D4250,'Cluster Info'!$A$2:$B$113,2,FALSE)), "Non Cluster:")</f>
        <v>Non Cluster:</v>
      </c>
      <c r="T4250" s="106">
        <f t="shared" si="330"/>
        <v>0</v>
      </c>
      <c r="U4250" s="106">
        <f t="shared" si="332"/>
        <v>0</v>
      </c>
      <c r="V4250" s="106">
        <f t="shared" si="333"/>
        <v>0</v>
      </c>
      <c r="W4250" s="119">
        <f t="shared" si="331"/>
        <v>0</v>
      </c>
      <c r="X4250" s="106">
        <f t="shared" si="334"/>
        <v>0</v>
      </c>
    </row>
    <row r="4251" spans="1:24" ht="14">
      <c r="A4251" s="198"/>
      <c r="D4251" s="1"/>
      <c r="E4251" s="1"/>
      <c r="F4251" s="187"/>
      <c r="G4251" s="187"/>
      <c r="H4251" s="80" t="str">
        <f>IF(ISERROR(IF(ISERROR(VLOOKUP((LEFT(D4251,2)),'Fed. Agency Identifier Table'!A$2:C$63,3,FALSE)),(VLOOKUP((LEFT(D4251,1)),'Fed. Agency Identifier Table'!A$2:C$63,3,FALSE)),(VLOOKUP((LEFT(D4251,2)),'Fed. Agency Identifier Table'!A$2:C$63,3,FALSE)))),"",(IF(ISERROR(VLOOKUP((LEFT(D4251,2)),'Fed. Agency Identifier Table'!A$2:C$63,3,FALSE)),(VLOOKUP((LEFT(D4251,1)),'Fed. Agency Identifier Table'!A$2:C$63,3,FALSE)),(VLOOKUP((LEFT(D4251,2)),'Fed. Agency Identifier Table'!A$2:C$63,3,FALSE)))))</f>
        <v/>
      </c>
      <c r="I4251" s="150" t="str">
        <f>IF(ISNUMBER(SEARCH("*.unk*",D4251)),"Other Federal Awards",IF(ISERROR(VLOOKUP(D4251,'CFDA Program Titles Table'!A$2:C$2607,3,FALSE)),"",VLOOKUP(D4251,'CFDA Program Titles Table'!A$2:C$2607,3,FALSE)))</f>
        <v/>
      </c>
      <c r="J4251" s="70"/>
      <c r="K4251" s="70"/>
      <c r="S4251" s="106" t="str">
        <f>IFERROR(IF(J4251="Y", "Research And Development Programs Cluster:", VLOOKUP(D4251,'Cluster Info'!$A$2:$B$113,2,FALSE)), "Non Cluster:")</f>
        <v>Non Cluster:</v>
      </c>
      <c r="T4251" s="106">
        <f t="shared" si="330"/>
        <v>0</v>
      </c>
      <c r="U4251" s="106">
        <f t="shared" si="332"/>
        <v>0</v>
      </c>
      <c r="V4251" s="106">
        <f t="shared" si="333"/>
        <v>0</v>
      </c>
      <c r="W4251" s="119">
        <f t="shared" si="331"/>
        <v>0</v>
      </c>
      <c r="X4251" s="106">
        <f t="shared" si="334"/>
        <v>0</v>
      </c>
    </row>
    <row r="4252" spans="1:24" ht="14">
      <c r="A4252" s="198"/>
      <c r="D4252" s="1"/>
      <c r="E4252" s="1"/>
      <c r="F4252" s="187"/>
      <c r="G4252" s="187"/>
      <c r="H4252" s="80" t="str">
        <f>IF(ISERROR(IF(ISERROR(VLOOKUP((LEFT(D4252,2)),'Fed. Agency Identifier Table'!A$2:C$63,3,FALSE)),(VLOOKUP((LEFT(D4252,1)),'Fed. Agency Identifier Table'!A$2:C$63,3,FALSE)),(VLOOKUP((LEFT(D4252,2)),'Fed. Agency Identifier Table'!A$2:C$63,3,FALSE)))),"",(IF(ISERROR(VLOOKUP((LEFT(D4252,2)),'Fed. Agency Identifier Table'!A$2:C$63,3,FALSE)),(VLOOKUP((LEFT(D4252,1)),'Fed. Agency Identifier Table'!A$2:C$63,3,FALSE)),(VLOOKUP((LEFT(D4252,2)),'Fed. Agency Identifier Table'!A$2:C$63,3,FALSE)))))</f>
        <v/>
      </c>
      <c r="I4252" s="150" t="str">
        <f>IF(ISNUMBER(SEARCH("*.unk*",D4252)),"Other Federal Awards",IF(ISERROR(VLOOKUP(D4252,'CFDA Program Titles Table'!A$2:C$2607,3,FALSE)),"",VLOOKUP(D4252,'CFDA Program Titles Table'!A$2:C$2607,3,FALSE)))</f>
        <v/>
      </c>
      <c r="J4252" s="70"/>
      <c r="K4252" s="70"/>
      <c r="S4252" s="106" t="str">
        <f>IFERROR(IF(J4252="Y", "Research And Development Programs Cluster:", VLOOKUP(D4252,'Cluster Info'!$A$2:$B$113,2,FALSE)), "Non Cluster:")</f>
        <v>Non Cluster:</v>
      </c>
      <c r="T4252" s="106">
        <f t="shared" si="330"/>
        <v>0</v>
      </c>
      <c r="U4252" s="106">
        <f t="shared" si="332"/>
        <v>0</v>
      </c>
      <c r="V4252" s="106">
        <f t="shared" si="333"/>
        <v>0</v>
      </c>
      <c r="W4252" s="119">
        <f t="shared" si="331"/>
        <v>0</v>
      </c>
      <c r="X4252" s="106">
        <f t="shared" si="334"/>
        <v>0</v>
      </c>
    </row>
    <row r="4253" spans="1:24" ht="14">
      <c r="A4253" s="198"/>
      <c r="D4253" s="1"/>
      <c r="E4253" s="1"/>
      <c r="F4253" s="187"/>
      <c r="G4253" s="187"/>
      <c r="H4253" s="80" t="str">
        <f>IF(ISERROR(IF(ISERROR(VLOOKUP((LEFT(D4253,2)),'Fed. Agency Identifier Table'!A$2:C$63,3,FALSE)),(VLOOKUP((LEFT(D4253,1)),'Fed. Agency Identifier Table'!A$2:C$63,3,FALSE)),(VLOOKUP((LEFT(D4253,2)),'Fed. Agency Identifier Table'!A$2:C$63,3,FALSE)))),"",(IF(ISERROR(VLOOKUP((LEFT(D4253,2)),'Fed. Agency Identifier Table'!A$2:C$63,3,FALSE)),(VLOOKUP((LEFT(D4253,1)),'Fed. Agency Identifier Table'!A$2:C$63,3,FALSE)),(VLOOKUP((LEFT(D4253,2)),'Fed. Agency Identifier Table'!A$2:C$63,3,FALSE)))))</f>
        <v/>
      </c>
      <c r="I4253" s="150" t="str">
        <f>IF(ISNUMBER(SEARCH("*.unk*",D4253)),"Other Federal Awards",IF(ISERROR(VLOOKUP(D4253,'CFDA Program Titles Table'!A$2:C$2607,3,FALSE)),"",VLOOKUP(D4253,'CFDA Program Titles Table'!A$2:C$2607,3,FALSE)))</f>
        <v/>
      </c>
      <c r="J4253" s="70"/>
      <c r="K4253" s="70"/>
      <c r="S4253" s="106" t="str">
        <f>IFERROR(IF(J4253="Y", "Research And Development Programs Cluster:", VLOOKUP(D4253,'Cluster Info'!$A$2:$B$113,2,FALSE)), "Non Cluster:")</f>
        <v>Non Cluster:</v>
      </c>
      <c r="T4253" s="106">
        <f t="shared" si="330"/>
        <v>0</v>
      </c>
      <c r="U4253" s="106">
        <f t="shared" si="332"/>
        <v>0</v>
      </c>
      <c r="V4253" s="106">
        <f t="shared" si="333"/>
        <v>0</v>
      </c>
      <c r="W4253" s="119">
        <f t="shared" si="331"/>
        <v>0</v>
      </c>
      <c r="X4253" s="106">
        <f t="shared" si="334"/>
        <v>0</v>
      </c>
    </row>
    <row r="4254" spans="1:24" ht="14">
      <c r="A4254" s="198"/>
      <c r="D4254" s="1"/>
      <c r="E4254" s="1"/>
      <c r="F4254" s="187"/>
      <c r="G4254" s="187"/>
      <c r="H4254" s="80" t="str">
        <f>IF(ISERROR(IF(ISERROR(VLOOKUP((LEFT(D4254,2)),'Fed. Agency Identifier Table'!A$2:C$63,3,FALSE)),(VLOOKUP((LEFT(D4254,1)),'Fed. Agency Identifier Table'!A$2:C$63,3,FALSE)),(VLOOKUP((LEFT(D4254,2)),'Fed. Agency Identifier Table'!A$2:C$63,3,FALSE)))),"",(IF(ISERROR(VLOOKUP((LEFT(D4254,2)),'Fed. Agency Identifier Table'!A$2:C$63,3,FALSE)),(VLOOKUP((LEFT(D4254,1)),'Fed. Agency Identifier Table'!A$2:C$63,3,FALSE)),(VLOOKUP((LEFT(D4254,2)),'Fed. Agency Identifier Table'!A$2:C$63,3,FALSE)))))</f>
        <v/>
      </c>
      <c r="I4254" s="150" t="str">
        <f>IF(ISNUMBER(SEARCH("*.unk*",D4254)),"Other Federal Awards",IF(ISERROR(VLOOKUP(D4254,'CFDA Program Titles Table'!A$2:C$2607,3,FALSE)),"",VLOOKUP(D4254,'CFDA Program Titles Table'!A$2:C$2607,3,FALSE)))</f>
        <v/>
      </c>
      <c r="J4254" s="70"/>
      <c r="K4254" s="70"/>
      <c r="S4254" s="106" t="str">
        <f>IFERROR(IF(J4254="Y", "Research And Development Programs Cluster:", VLOOKUP(D4254,'Cluster Info'!$A$2:$B$113,2,FALSE)), "Non Cluster:")</f>
        <v>Non Cluster:</v>
      </c>
      <c r="T4254" s="106">
        <f t="shared" si="330"/>
        <v>0</v>
      </c>
      <c r="U4254" s="106">
        <f t="shared" si="332"/>
        <v>0</v>
      </c>
      <c r="V4254" s="106">
        <f t="shared" si="333"/>
        <v>0</v>
      </c>
      <c r="W4254" s="119">
        <f t="shared" si="331"/>
        <v>0</v>
      </c>
      <c r="X4254" s="106">
        <f t="shared" si="334"/>
        <v>0</v>
      </c>
    </row>
    <row r="4255" spans="1:24" ht="14">
      <c r="A4255" s="198"/>
      <c r="D4255" s="1"/>
      <c r="E4255" s="1"/>
      <c r="F4255" s="187"/>
      <c r="G4255" s="187"/>
      <c r="H4255" s="80" t="str">
        <f>IF(ISERROR(IF(ISERROR(VLOOKUP((LEFT(D4255,2)),'Fed. Agency Identifier Table'!A$2:C$63,3,FALSE)),(VLOOKUP((LEFT(D4255,1)),'Fed. Agency Identifier Table'!A$2:C$63,3,FALSE)),(VLOOKUP((LEFT(D4255,2)),'Fed. Agency Identifier Table'!A$2:C$63,3,FALSE)))),"",(IF(ISERROR(VLOOKUP((LEFT(D4255,2)),'Fed. Agency Identifier Table'!A$2:C$63,3,FALSE)),(VLOOKUP((LEFT(D4255,1)),'Fed. Agency Identifier Table'!A$2:C$63,3,FALSE)),(VLOOKUP((LEFT(D4255,2)),'Fed. Agency Identifier Table'!A$2:C$63,3,FALSE)))))</f>
        <v/>
      </c>
      <c r="I4255" s="150" t="str">
        <f>IF(ISNUMBER(SEARCH("*.unk*",D4255)),"Other Federal Awards",IF(ISERROR(VLOOKUP(D4255,'CFDA Program Titles Table'!A$2:C$2607,3,FALSE)),"",VLOOKUP(D4255,'CFDA Program Titles Table'!A$2:C$2607,3,FALSE)))</f>
        <v/>
      </c>
      <c r="J4255" s="70"/>
      <c r="K4255" s="70"/>
      <c r="S4255" s="106" t="str">
        <f>IFERROR(IF(J4255="Y", "Research And Development Programs Cluster:", VLOOKUP(D4255,'Cluster Info'!$A$2:$B$113,2,FALSE)), "Non Cluster:")</f>
        <v>Non Cluster:</v>
      </c>
      <c r="T4255" s="106">
        <f t="shared" si="330"/>
        <v>0</v>
      </c>
      <c r="U4255" s="106">
        <f t="shared" si="332"/>
        <v>0</v>
      </c>
      <c r="V4255" s="106">
        <f t="shared" si="333"/>
        <v>0</v>
      </c>
      <c r="W4255" s="119">
        <f t="shared" si="331"/>
        <v>0</v>
      </c>
      <c r="X4255" s="106">
        <f t="shared" si="334"/>
        <v>0</v>
      </c>
    </row>
    <row r="4256" spans="1:24" ht="14">
      <c r="A4256" s="198"/>
      <c r="D4256" s="1"/>
      <c r="E4256" s="1"/>
      <c r="F4256" s="187"/>
      <c r="G4256" s="187"/>
      <c r="H4256" s="80" t="str">
        <f>IF(ISERROR(IF(ISERROR(VLOOKUP((LEFT(D4256,2)),'Fed. Agency Identifier Table'!A$2:C$63,3,FALSE)),(VLOOKUP((LEFT(D4256,1)),'Fed. Agency Identifier Table'!A$2:C$63,3,FALSE)),(VLOOKUP((LEFT(D4256,2)),'Fed. Agency Identifier Table'!A$2:C$63,3,FALSE)))),"",(IF(ISERROR(VLOOKUP((LEFT(D4256,2)),'Fed. Agency Identifier Table'!A$2:C$63,3,FALSE)),(VLOOKUP((LEFT(D4256,1)),'Fed. Agency Identifier Table'!A$2:C$63,3,FALSE)),(VLOOKUP((LEFT(D4256,2)),'Fed. Agency Identifier Table'!A$2:C$63,3,FALSE)))))</f>
        <v/>
      </c>
      <c r="I4256" s="150" t="str">
        <f>IF(ISNUMBER(SEARCH("*.unk*",D4256)),"Other Federal Awards",IF(ISERROR(VLOOKUP(D4256,'CFDA Program Titles Table'!A$2:C$2607,3,FALSE)),"",VLOOKUP(D4256,'CFDA Program Titles Table'!A$2:C$2607,3,FALSE)))</f>
        <v/>
      </c>
      <c r="J4256" s="70"/>
      <c r="K4256" s="70"/>
      <c r="S4256" s="106" t="str">
        <f>IFERROR(IF(J4256="Y", "Research And Development Programs Cluster:", VLOOKUP(D4256,'Cluster Info'!$A$2:$B$113,2,FALSE)), "Non Cluster:")</f>
        <v>Non Cluster:</v>
      </c>
      <c r="T4256" s="106">
        <f t="shared" si="330"/>
        <v>0</v>
      </c>
      <c r="U4256" s="106">
        <f t="shared" si="332"/>
        <v>0</v>
      </c>
      <c r="V4256" s="106">
        <f t="shared" si="333"/>
        <v>0</v>
      </c>
      <c r="W4256" s="119">
        <f t="shared" si="331"/>
        <v>0</v>
      </c>
      <c r="X4256" s="106">
        <f t="shared" si="334"/>
        <v>0</v>
      </c>
    </row>
    <row r="4257" spans="1:24" ht="14">
      <c r="A4257" s="198"/>
      <c r="D4257" s="1"/>
      <c r="E4257" s="1"/>
      <c r="F4257" s="187"/>
      <c r="G4257" s="187"/>
      <c r="H4257" s="80" t="str">
        <f>IF(ISERROR(IF(ISERROR(VLOOKUP((LEFT(D4257,2)),'Fed. Agency Identifier Table'!A$2:C$63,3,FALSE)),(VLOOKUP((LEFT(D4257,1)),'Fed. Agency Identifier Table'!A$2:C$63,3,FALSE)),(VLOOKUP((LEFT(D4257,2)),'Fed. Agency Identifier Table'!A$2:C$63,3,FALSE)))),"",(IF(ISERROR(VLOOKUP((LEFT(D4257,2)),'Fed. Agency Identifier Table'!A$2:C$63,3,FALSE)),(VLOOKUP((LEFT(D4257,1)),'Fed. Agency Identifier Table'!A$2:C$63,3,FALSE)),(VLOOKUP((LEFT(D4257,2)),'Fed. Agency Identifier Table'!A$2:C$63,3,FALSE)))))</f>
        <v/>
      </c>
      <c r="I4257" s="150" t="str">
        <f>IF(ISNUMBER(SEARCH("*.unk*",D4257)),"Other Federal Awards",IF(ISERROR(VLOOKUP(D4257,'CFDA Program Titles Table'!A$2:C$2607,3,FALSE)),"",VLOOKUP(D4257,'CFDA Program Titles Table'!A$2:C$2607,3,FALSE)))</f>
        <v/>
      </c>
      <c r="J4257" s="70"/>
      <c r="K4257" s="70"/>
      <c r="S4257" s="106" t="str">
        <f>IFERROR(IF(J4257="Y", "Research And Development Programs Cluster:", VLOOKUP(D4257,'Cluster Info'!$A$2:$B$113,2,FALSE)), "Non Cluster:")</f>
        <v>Non Cluster:</v>
      </c>
      <c r="T4257" s="106">
        <f t="shared" si="330"/>
        <v>0</v>
      </c>
      <c r="U4257" s="106">
        <f t="shared" si="332"/>
        <v>0</v>
      </c>
      <c r="V4257" s="106">
        <f t="shared" si="333"/>
        <v>0</v>
      </c>
      <c r="W4257" s="119">
        <f t="shared" si="331"/>
        <v>0</v>
      </c>
      <c r="X4257" s="106">
        <f t="shared" si="334"/>
        <v>0</v>
      </c>
    </row>
    <row r="4258" spans="1:24" ht="14">
      <c r="A4258" s="198"/>
      <c r="D4258" s="1"/>
      <c r="E4258" s="1"/>
      <c r="F4258" s="187"/>
      <c r="G4258" s="187"/>
      <c r="H4258" s="80" t="str">
        <f>IF(ISERROR(IF(ISERROR(VLOOKUP((LEFT(D4258,2)),'Fed. Agency Identifier Table'!A$2:C$63,3,FALSE)),(VLOOKUP((LEFT(D4258,1)),'Fed. Agency Identifier Table'!A$2:C$63,3,FALSE)),(VLOOKUP((LEFT(D4258,2)),'Fed. Agency Identifier Table'!A$2:C$63,3,FALSE)))),"",(IF(ISERROR(VLOOKUP((LEFT(D4258,2)),'Fed. Agency Identifier Table'!A$2:C$63,3,FALSE)),(VLOOKUP((LEFT(D4258,1)),'Fed. Agency Identifier Table'!A$2:C$63,3,FALSE)),(VLOOKUP((LEFT(D4258,2)),'Fed. Agency Identifier Table'!A$2:C$63,3,FALSE)))))</f>
        <v/>
      </c>
      <c r="I4258" s="150" t="str">
        <f>IF(ISNUMBER(SEARCH("*.unk*",D4258)),"Other Federal Awards",IF(ISERROR(VLOOKUP(D4258,'CFDA Program Titles Table'!A$2:C$2607,3,FALSE)),"",VLOOKUP(D4258,'CFDA Program Titles Table'!A$2:C$2607,3,FALSE)))</f>
        <v/>
      </c>
      <c r="J4258" s="70"/>
      <c r="K4258" s="70"/>
      <c r="S4258" s="106" t="str">
        <f>IFERROR(IF(J4258="Y", "Research And Development Programs Cluster:", VLOOKUP(D4258,'Cluster Info'!$A$2:$B$113,2,FALSE)), "Non Cluster:")</f>
        <v>Non Cluster:</v>
      </c>
      <c r="T4258" s="106">
        <f t="shared" si="330"/>
        <v>0</v>
      </c>
      <c r="U4258" s="106">
        <f t="shared" si="332"/>
        <v>0</v>
      </c>
      <c r="V4258" s="106">
        <f t="shared" si="333"/>
        <v>0</v>
      </c>
      <c r="W4258" s="119">
        <f t="shared" si="331"/>
        <v>0</v>
      </c>
      <c r="X4258" s="106">
        <f t="shared" si="334"/>
        <v>0</v>
      </c>
    </row>
    <row r="4259" spans="1:24" ht="14">
      <c r="A4259" s="198"/>
      <c r="D4259" s="1"/>
      <c r="E4259" s="1"/>
      <c r="F4259" s="187"/>
      <c r="G4259" s="187"/>
      <c r="H4259" s="80" t="str">
        <f>IF(ISERROR(IF(ISERROR(VLOOKUP((LEFT(D4259,2)),'Fed. Agency Identifier Table'!A$2:C$63,3,FALSE)),(VLOOKUP((LEFT(D4259,1)),'Fed. Agency Identifier Table'!A$2:C$63,3,FALSE)),(VLOOKUP((LEFT(D4259,2)),'Fed. Agency Identifier Table'!A$2:C$63,3,FALSE)))),"",(IF(ISERROR(VLOOKUP((LEFT(D4259,2)),'Fed. Agency Identifier Table'!A$2:C$63,3,FALSE)),(VLOOKUP((LEFT(D4259,1)),'Fed. Agency Identifier Table'!A$2:C$63,3,FALSE)),(VLOOKUP((LEFT(D4259,2)),'Fed. Agency Identifier Table'!A$2:C$63,3,FALSE)))))</f>
        <v/>
      </c>
      <c r="I4259" s="150" t="str">
        <f>IF(ISNUMBER(SEARCH("*.unk*",D4259)),"Other Federal Awards",IF(ISERROR(VLOOKUP(D4259,'CFDA Program Titles Table'!A$2:C$2607,3,FALSE)),"",VLOOKUP(D4259,'CFDA Program Titles Table'!A$2:C$2607,3,FALSE)))</f>
        <v/>
      </c>
      <c r="J4259" s="70"/>
      <c r="K4259" s="70"/>
      <c r="S4259" s="106" t="str">
        <f>IFERROR(IF(J4259="Y", "Research And Development Programs Cluster:", VLOOKUP(D4259,'Cluster Info'!$A$2:$B$113,2,FALSE)), "Non Cluster:")</f>
        <v>Non Cluster:</v>
      </c>
      <c r="T4259" s="106">
        <f t="shared" si="330"/>
        <v>0</v>
      </c>
      <c r="U4259" s="106">
        <f t="shared" si="332"/>
        <v>0</v>
      </c>
      <c r="V4259" s="106">
        <f t="shared" si="333"/>
        <v>0</v>
      </c>
      <c r="W4259" s="119">
        <f t="shared" si="331"/>
        <v>0</v>
      </c>
      <c r="X4259" s="106">
        <f t="shared" si="334"/>
        <v>0</v>
      </c>
    </row>
    <row r="4260" spans="1:24" ht="14">
      <c r="A4260" s="198"/>
      <c r="D4260" s="1"/>
      <c r="E4260" s="1"/>
      <c r="F4260" s="187"/>
      <c r="G4260" s="187"/>
      <c r="H4260" s="80" t="str">
        <f>IF(ISERROR(IF(ISERROR(VLOOKUP((LEFT(D4260,2)),'Fed. Agency Identifier Table'!A$2:C$63,3,FALSE)),(VLOOKUP((LEFT(D4260,1)),'Fed. Agency Identifier Table'!A$2:C$63,3,FALSE)),(VLOOKUP((LEFT(D4260,2)),'Fed. Agency Identifier Table'!A$2:C$63,3,FALSE)))),"",(IF(ISERROR(VLOOKUP((LEFT(D4260,2)),'Fed. Agency Identifier Table'!A$2:C$63,3,FALSE)),(VLOOKUP((LEFT(D4260,1)),'Fed. Agency Identifier Table'!A$2:C$63,3,FALSE)),(VLOOKUP((LEFT(D4260,2)),'Fed. Agency Identifier Table'!A$2:C$63,3,FALSE)))))</f>
        <v/>
      </c>
      <c r="I4260" s="150" t="str">
        <f>IF(ISNUMBER(SEARCH("*.unk*",D4260)),"Other Federal Awards",IF(ISERROR(VLOOKUP(D4260,'CFDA Program Titles Table'!A$2:C$2607,3,FALSE)),"",VLOOKUP(D4260,'CFDA Program Titles Table'!A$2:C$2607,3,FALSE)))</f>
        <v/>
      </c>
      <c r="J4260" s="70"/>
      <c r="K4260" s="70"/>
      <c r="S4260" s="106" t="str">
        <f>IFERROR(IF(J4260="Y", "Research And Development Programs Cluster:", VLOOKUP(D4260,'Cluster Info'!$A$2:$B$113,2,FALSE)), "Non Cluster:")</f>
        <v>Non Cluster:</v>
      </c>
      <c r="T4260" s="106">
        <f t="shared" si="330"/>
        <v>0</v>
      </c>
      <c r="U4260" s="106">
        <f t="shared" si="332"/>
        <v>0</v>
      </c>
      <c r="V4260" s="106">
        <f t="shared" si="333"/>
        <v>0</v>
      </c>
      <c r="W4260" s="119">
        <f t="shared" si="331"/>
        <v>0</v>
      </c>
      <c r="X4260" s="106">
        <f t="shared" si="334"/>
        <v>0</v>
      </c>
    </row>
    <row r="4261" spans="1:24" ht="14">
      <c r="A4261" s="198"/>
      <c r="D4261" s="1"/>
      <c r="E4261" s="1"/>
      <c r="F4261" s="187"/>
      <c r="G4261" s="187"/>
      <c r="H4261" s="80" t="str">
        <f>IF(ISERROR(IF(ISERROR(VLOOKUP((LEFT(D4261,2)),'Fed. Agency Identifier Table'!A$2:C$63,3,FALSE)),(VLOOKUP((LEFT(D4261,1)),'Fed. Agency Identifier Table'!A$2:C$63,3,FALSE)),(VLOOKUP((LEFT(D4261,2)),'Fed. Agency Identifier Table'!A$2:C$63,3,FALSE)))),"",(IF(ISERROR(VLOOKUP((LEFT(D4261,2)),'Fed. Agency Identifier Table'!A$2:C$63,3,FALSE)),(VLOOKUP((LEFT(D4261,1)),'Fed. Agency Identifier Table'!A$2:C$63,3,FALSE)),(VLOOKUP((LEFT(D4261,2)),'Fed. Agency Identifier Table'!A$2:C$63,3,FALSE)))))</f>
        <v/>
      </c>
      <c r="I4261" s="150" t="str">
        <f>IF(ISNUMBER(SEARCH("*.unk*",D4261)),"Other Federal Awards",IF(ISERROR(VLOOKUP(D4261,'CFDA Program Titles Table'!A$2:C$2607,3,FALSE)),"",VLOOKUP(D4261,'CFDA Program Titles Table'!A$2:C$2607,3,FALSE)))</f>
        <v/>
      </c>
      <c r="J4261" s="70"/>
      <c r="K4261" s="70"/>
      <c r="S4261" s="106" t="str">
        <f>IFERROR(IF(J4261="Y", "Research And Development Programs Cluster:", VLOOKUP(D4261,'Cluster Info'!$A$2:$B$113,2,FALSE)), "Non Cluster:")</f>
        <v>Non Cluster:</v>
      </c>
      <c r="T4261" s="106">
        <f t="shared" si="330"/>
        <v>0</v>
      </c>
      <c r="U4261" s="106">
        <f t="shared" si="332"/>
        <v>0</v>
      </c>
      <c r="V4261" s="106">
        <f t="shared" si="333"/>
        <v>0</v>
      </c>
      <c r="W4261" s="119">
        <f t="shared" si="331"/>
        <v>0</v>
      </c>
      <c r="X4261" s="106">
        <f t="shared" si="334"/>
        <v>0</v>
      </c>
    </row>
    <row r="4262" spans="1:24" ht="14">
      <c r="A4262" s="198"/>
      <c r="D4262" s="1"/>
      <c r="E4262" s="1"/>
      <c r="F4262" s="187"/>
      <c r="G4262" s="187"/>
      <c r="H4262" s="80" t="str">
        <f>IF(ISERROR(IF(ISERROR(VLOOKUP((LEFT(D4262,2)),'Fed. Agency Identifier Table'!A$2:C$63,3,FALSE)),(VLOOKUP((LEFT(D4262,1)),'Fed. Agency Identifier Table'!A$2:C$63,3,FALSE)),(VLOOKUP((LEFT(D4262,2)),'Fed. Agency Identifier Table'!A$2:C$63,3,FALSE)))),"",(IF(ISERROR(VLOOKUP((LEFT(D4262,2)),'Fed. Agency Identifier Table'!A$2:C$63,3,FALSE)),(VLOOKUP((LEFT(D4262,1)),'Fed. Agency Identifier Table'!A$2:C$63,3,FALSE)),(VLOOKUP((LEFT(D4262,2)),'Fed. Agency Identifier Table'!A$2:C$63,3,FALSE)))))</f>
        <v/>
      </c>
      <c r="I4262" s="150" t="str">
        <f>IF(ISNUMBER(SEARCH("*.unk*",D4262)),"Other Federal Awards",IF(ISERROR(VLOOKUP(D4262,'CFDA Program Titles Table'!A$2:C$2607,3,FALSE)),"",VLOOKUP(D4262,'CFDA Program Titles Table'!A$2:C$2607,3,FALSE)))</f>
        <v/>
      </c>
      <c r="J4262" s="70"/>
      <c r="K4262" s="70"/>
      <c r="S4262" s="106" t="str">
        <f>IFERROR(IF(J4262="Y", "Research And Development Programs Cluster:", VLOOKUP(D4262,'Cluster Info'!$A$2:$B$113,2,FALSE)), "Non Cluster:")</f>
        <v>Non Cluster:</v>
      </c>
      <c r="T4262" s="106">
        <f t="shared" si="330"/>
        <v>0</v>
      </c>
      <c r="U4262" s="106">
        <f t="shared" si="332"/>
        <v>0</v>
      </c>
      <c r="V4262" s="106">
        <f t="shared" si="333"/>
        <v>0</v>
      </c>
      <c r="W4262" s="119">
        <f t="shared" si="331"/>
        <v>0</v>
      </c>
      <c r="X4262" s="106">
        <f t="shared" si="334"/>
        <v>0</v>
      </c>
    </row>
    <row r="4263" spans="1:24" ht="14">
      <c r="A4263" s="198"/>
      <c r="D4263" s="1"/>
      <c r="E4263" s="1"/>
      <c r="F4263" s="187"/>
      <c r="G4263" s="187"/>
      <c r="H4263" s="80" t="str">
        <f>IF(ISERROR(IF(ISERROR(VLOOKUP((LEFT(D4263,2)),'Fed. Agency Identifier Table'!A$2:C$63,3,FALSE)),(VLOOKUP((LEFT(D4263,1)),'Fed. Agency Identifier Table'!A$2:C$63,3,FALSE)),(VLOOKUP((LEFT(D4263,2)),'Fed. Agency Identifier Table'!A$2:C$63,3,FALSE)))),"",(IF(ISERROR(VLOOKUP((LEFT(D4263,2)),'Fed. Agency Identifier Table'!A$2:C$63,3,FALSE)),(VLOOKUP((LEFT(D4263,1)),'Fed. Agency Identifier Table'!A$2:C$63,3,FALSE)),(VLOOKUP((LEFT(D4263,2)),'Fed. Agency Identifier Table'!A$2:C$63,3,FALSE)))))</f>
        <v/>
      </c>
      <c r="I4263" s="150" t="str">
        <f>IF(ISNUMBER(SEARCH("*.unk*",D4263)),"Other Federal Awards",IF(ISERROR(VLOOKUP(D4263,'CFDA Program Titles Table'!A$2:C$2607,3,FALSE)),"",VLOOKUP(D4263,'CFDA Program Titles Table'!A$2:C$2607,3,FALSE)))</f>
        <v/>
      </c>
      <c r="J4263" s="70"/>
      <c r="K4263" s="70"/>
      <c r="S4263" s="106" t="str">
        <f>IFERROR(IF(J4263="Y", "Research And Development Programs Cluster:", VLOOKUP(D4263,'Cluster Info'!$A$2:$B$113,2,FALSE)), "Non Cluster:")</f>
        <v>Non Cluster:</v>
      </c>
      <c r="T4263" s="106">
        <f t="shared" si="330"/>
        <v>0</v>
      </c>
      <c r="U4263" s="106">
        <f t="shared" si="332"/>
        <v>0</v>
      </c>
      <c r="V4263" s="106">
        <f t="shared" si="333"/>
        <v>0</v>
      </c>
      <c r="W4263" s="119">
        <f t="shared" si="331"/>
        <v>0</v>
      </c>
      <c r="X4263" s="106">
        <f t="shared" si="334"/>
        <v>0</v>
      </c>
    </row>
    <row r="4264" spans="1:24" ht="14">
      <c r="A4264" s="198"/>
      <c r="D4264" s="1"/>
      <c r="E4264" s="1"/>
      <c r="F4264" s="187"/>
      <c r="G4264" s="187"/>
      <c r="H4264" s="80" t="str">
        <f>IF(ISERROR(IF(ISERROR(VLOOKUP((LEFT(D4264,2)),'Fed. Agency Identifier Table'!A$2:C$63,3,FALSE)),(VLOOKUP((LEFT(D4264,1)),'Fed. Agency Identifier Table'!A$2:C$63,3,FALSE)),(VLOOKUP((LEFT(D4264,2)),'Fed. Agency Identifier Table'!A$2:C$63,3,FALSE)))),"",(IF(ISERROR(VLOOKUP((LEFT(D4264,2)),'Fed. Agency Identifier Table'!A$2:C$63,3,FALSE)),(VLOOKUP((LEFT(D4264,1)),'Fed. Agency Identifier Table'!A$2:C$63,3,FALSE)),(VLOOKUP((LEFT(D4264,2)),'Fed. Agency Identifier Table'!A$2:C$63,3,FALSE)))))</f>
        <v/>
      </c>
      <c r="I4264" s="150" t="str">
        <f>IF(ISNUMBER(SEARCH("*.unk*",D4264)),"Other Federal Awards",IF(ISERROR(VLOOKUP(D4264,'CFDA Program Titles Table'!A$2:C$2607,3,FALSE)),"",VLOOKUP(D4264,'CFDA Program Titles Table'!A$2:C$2607,3,FALSE)))</f>
        <v/>
      </c>
      <c r="J4264" s="70"/>
      <c r="K4264" s="70"/>
      <c r="S4264" s="106" t="str">
        <f>IFERROR(IF(J4264="Y", "Research And Development Programs Cluster:", VLOOKUP(D4264,'Cluster Info'!$A$2:$B$113,2,FALSE)), "Non Cluster:")</f>
        <v>Non Cluster:</v>
      </c>
      <c r="T4264" s="106">
        <f t="shared" si="330"/>
        <v>0</v>
      </c>
      <c r="U4264" s="106">
        <f t="shared" si="332"/>
        <v>0</v>
      </c>
      <c r="V4264" s="106">
        <f t="shared" si="333"/>
        <v>0</v>
      </c>
      <c r="W4264" s="119">
        <f t="shared" si="331"/>
        <v>0</v>
      </c>
      <c r="X4264" s="106">
        <f t="shared" si="334"/>
        <v>0</v>
      </c>
    </row>
    <row r="4265" spans="1:24" ht="14">
      <c r="A4265" s="198"/>
      <c r="D4265" s="1"/>
      <c r="E4265" s="1"/>
      <c r="F4265" s="187"/>
      <c r="G4265" s="187"/>
      <c r="H4265" s="80" t="str">
        <f>IF(ISERROR(IF(ISERROR(VLOOKUP((LEFT(D4265,2)),'Fed. Agency Identifier Table'!A$2:C$63,3,FALSE)),(VLOOKUP((LEFT(D4265,1)),'Fed. Agency Identifier Table'!A$2:C$63,3,FALSE)),(VLOOKUP((LEFT(D4265,2)),'Fed. Agency Identifier Table'!A$2:C$63,3,FALSE)))),"",(IF(ISERROR(VLOOKUP((LEFT(D4265,2)),'Fed. Agency Identifier Table'!A$2:C$63,3,FALSE)),(VLOOKUP((LEFT(D4265,1)),'Fed. Agency Identifier Table'!A$2:C$63,3,FALSE)),(VLOOKUP((LEFT(D4265,2)),'Fed. Agency Identifier Table'!A$2:C$63,3,FALSE)))))</f>
        <v/>
      </c>
      <c r="I4265" s="150" t="str">
        <f>IF(ISNUMBER(SEARCH("*.unk*",D4265)),"Other Federal Awards",IF(ISERROR(VLOOKUP(D4265,'CFDA Program Titles Table'!A$2:C$2607,3,FALSE)),"",VLOOKUP(D4265,'CFDA Program Titles Table'!A$2:C$2607,3,FALSE)))</f>
        <v/>
      </c>
      <c r="J4265" s="70"/>
      <c r="K4265" s="70"/>
      <c r="S4265" s="106" t="str">
        <f>IFERROR(IF(J4265="Y", "Research And Development Programs Cluster:", VLOOKUP(D4265,'Cluster Info'!$A$2:$B$113,2,FALSE)), "Non Cluster:")</f>
        <v>Non Cluster:</v>
      </c>
      <c r="T4265" s="106">
        <f t="shared" si="330"/>
        <v>0</v>
      </c>
      <c r="U4265" s="106">
        <f t="shared" si="332"/>
        <v>0</v>
      </c>
      <c r="V4265" s="106">
        <f t="shared" si="333"/>
        <v>0</v>
      </c>
      <c r="W4265" s="119">
        <f t="shared" si="331"/>
        <v>0</v>
      </c>
      <c r="X4265" s="106">
        <f t="shared" si="334"/>
        <v>0</v>
      </c>
    </row>
    <row r="4266" spans="1:24" ht="14">
      <c r="A4266" s="198"/>
      <c r="D4266" s="1"/>
      <c r="E4266" s="1"/>
      <c r="F4266" s="187"/>
      <c r="G4266" s="187"/>
      <c r="H4266" s="80" t="str">
        <f>IF(ISERROR(IF(ISERROR(VLOOKUP((LEFT(D4266,2)),'Fed. Agency Identifier Table'!A$2:C$63,3,FALSE)),(VLOOKUP((LEFT(D4266,1)),'Fed. Agency Identifier Table'!A$2:C$63,3,FALSE)),(VLOOKUP((LEFT(D4266,2)),'Fed. Agency Identifier Table'!A$2:C$63,3,FALSE)))),"",(IF(ISERROR(VLOOKUP((LEFT(D4266,2)),'Fed. Agency Identifier Table'!A$2:C$63,3,FALSE)),(VLOOKUP((LEFT(D4266,1)),'Fed. Agency Identifier Table'!A$2:C$63,3,FALSE)),(VLOOKUP((LEFT(D4266,2)),'Fed. Agency Identifier Table'!A$2:C$63,3,FALSE)))))</f>
        <v/>
      </c>
      <c r="I4266" s="150" t="str">
        <f>IF(ISNUMBER(SEARCH("*.unk*",D4266)),"Other Federal Awards",IF(ISERROR(VLOOKUP(D4266,'CFDA Program Titles Table'!A$2:C$2607,3,FALSE)),"",VLOOKUP(D4266,'CFDA Program Titles Table'!A$2:C$2607,3,FALSE)))</f>
        <v/>
      </c>
      <c r="J4266" s="70"/>
      <c r="K4266" s="70"/>
      <c r="S4266" s="106" t="str">
        <f>IFERROR(IF(J4266="Y", "Research And Development Programs Cluster:", VLOOKUP(D4266,'Cluster Info'!$A$2:$B$113,2,FALSE)), "Non Cluster:")</f>
        <v>Non Cluster:</v>
      </c>
      <c r="T4266" s="106">
        <f t="shared" si="330"/>
        <v>0</v>
      </c>
      <c r="U4266" s="106">
        <f t="shared" si="332"/>
        <v>0</v>
      </c>
      <c r="V4266" s="106">
        <f t="shared" si="333"/>
        <v>0</v>
      </c>
      <c r="W4266" s="119">
        <f t="shared" si="331"/>
        <v>0</v>
      </c>
      <c r="X4266" s="106">
        <f t="shared" si="334"/>
        <v>0</v>
      </c>
    </row>
    <row r="4267" spans="1:24" ht="14">
      <c r="A4267" s="198"/>
      <c r="D4267" s="1"/>
      <c r="E4267" s="1"/>
      <c r="F4267" s="187"/>
      <c r="G4267" s="187"/>
      <c r="H4267" s="80" t="str">
        <f>IF(ISERROR(IF(ISERROR(VLOOKUP((LEFT(D4267,2)),'Fed. Agency Identifier Table'!A$2:C$63,3,FALSE)),(VLOOKUP((LEFT(D4267,1)),'Fed. Agency Identifier Table'!A$2:C$63,3,FALSE)),(VLOOKUP((LEFT(D4267,2)),'Fed. Agency Identifier Table'!A$2:C$63,3,FALSE)))),"",(IF(ISERROR(VLOOKUP((LEFT(D4267,2)),'Fed. Agency Identifier Table'!A$2:C$63,3,FALSE)),(VLOOKUP((LEFT(D4267,1)),'Fed. Agency Identifier Table'!A$2:C$63,3,FALSE)),(VLOOKUP((LEFT(D4267,2)),'Fed. Agency Identifier Table'!A$2:C$63,3,FALSE)))))</f>
        <v/>
      </c>
      <c r="I4267" s="150" t="str">
        <f>IF(ISNUMBER(SEARCH("*.unk*",D4267)),"Other Federal Awards",IF(ISERROR(VLOOKUP(D4267,'CFDA Program Titles Table'!A$2:C$2607,3,FALSE)),"",VLOOKUP(D4267,'CFDA Program Titles Table'!A$2:C$2607,3,FALSE)))</f>
        <v/>
      </c>
      <c r="J4267" s="70"/>
      <c r="K4267" s="70"/>
      <c r="S4267" s="106" t="str">
        <f>IFERROR(IF(J4267="Y", "Research And Development Programs Cluster:", VLOOKUP(D4267,'Cluster Info'!$A$2:$B$113,2,FALSE)), "Non Cluster:")</f>
        <v>Non Cluster:</v>
      </c>
      <c r="T4267" s="106">
        <f t="shared" si="330"/>
        <v>0</v>
      </c>
      <c r="U4267" s="106">
        <f t="shared" si="332"/>
        <v>0</v>
      </c>
      <c r="V4267" s="106">
        <f t="shared" si="333"/>
        <v>0</v>
      </c>
      <c r="W4267" s="119">
        <f t="shared" si="331"/>
        <v>0</v>
      </c>
      <c r="X4267" s="106">
        <f t="shared" si="334"/>
        <v>0</v>
      </c>
    </row>
    <row r="4268" spans="1:24" ht="14">
      <c r="A4268" s="198"/>
      <c r="D4268" s="1"/>
      <c r="E4268" s="1"/>
      <c r="F4268" s="187"/>
      <c r="G4268" s="187"/>
      <c r="H4268" s="80" t="str">
        <f>IF(ISERROR(IF(ISERROR(VLOOKUP((LEFT(D4268,2)),'Fed. Agency Identifier Table'!A$2:C$63,3,FALSE)),(VLOOKUP((LEFT(D4268,1)),'Fed. Agency Identifier Table'!A$2:C$63,3,FALSE)),(VLOOKUP((LEFT(D4268,2)),'Fed. Agency Identifier Table'!A$2:C$63,3,FALSE)))),"",(IF(ISERROR(VLOOKUP((LEFT(D4268,2)),'Fed. Agency Identifier Table'!A$2:C$63,3,FALSE)),(VLOOKUP((LEFT(D4268,1)),'Fed. Agency Identifier Table'!A$2:C$63,3,FALSE)),(VLOOKUP((LEFT(D4268,2)),'Fed. Agency Identifier Table'!A$2:C$63,3,FALSE)))))</f>
        <v/>
      </c>
      <c r="I4268" s="150" t="str">
        <f>IF(ISNUMBER(SEARCH("*.unk*",D4268)),"Other Federal Awards",IF(ISERROR(VLOOKUP(D4268,'CFDA Program Titles Table'!A$2:C$2607,3,FALSE)),"",VLOOKUP(D4268,'CFDA Program Titles Table'!A$2:C$2607,3,FALSE)))</f>
        <v/>
      </c>
      <c r="J4268" s="70"/>
      <c r="K4268" s="70"/>
      <c r="S4268" s="106" t="str">
        <f>IFERROR(IF(J4268="Y", "Research And Development Programs Cluster:", VLOOKUP(D4268,'Cluster Info'!$A$2:$B$113,2,FALSE)), "Non Cluster:")</f>
        <v>Non Cluster:</v>
      </c>
      <c r="T4268" s="106">
        <f t="shared" si="330"/>
        <v>0</v>
      </c>
      <c r="U4268" s="106">
        <f t="shared" si="332"/>
        <v>0</v>
      </c>
      <c r="V4268" s="106">
        <f t="shared" si="333"/>
        <v>0</v>
      </c>
      <c r="W4268" s="119">
        <f t="shared" si="331"/>
        <v>0</v>
      </c>
      <c r="X4268" s="106">
        <f t="shared" si="334"/>
        <v>0</v>
      </c>
    </row>
    <row r="4269" spans="1:24" ht="14">
      <c r="A4269" s="198"/>
      <c r="D4269" s="1"/>
      <c r="E4269" s="1"/>
      <c r="F4269" s="187"/>
      <c r="G4269" s="187"/>
      <c r="H4269" s="80" t="str">
        <f>IF(ISERROR(IF(ISERROR(VLOOKUP((LEFT(D4269,2)),'Fed. Agency Identifier Table'!A$2:C$63,3,FALSE)),(VLOOKUP((LEFT(D4269,1)),'Fed. Agency Identifier Table'!A$2:C$63,3,FALSE)),(VLOOKUP((LEFT(D4269,2)),'Fed. Agency Identifier Table'!A$2:C$63,3,FALSE)))),"",(IF(ISERROR(VLOOKUP((LEFT(D4269,2)),'Fed. Agency Identifier Table'!A$2:C$63,3,FALSE)),(VLOOKUP((LEFT(D4269,1)),'Fed. Agency Identifier Table'!A$2:C$63,3,FALSE)),(VLOOKUP((LEFT(D4269,2)),'Fed. Agency Identifier Table'!A$2:C$63,3,FALSE)))))</f>
        <v/>
      </c>
      <c r="I4269" s="150" t="str">
        <f>IF(ISNUMBER(SEARCH("*.unk*",D4269)),"Other Federal Awards",IF(ISERROR(VLOOKUP(D4269,'CFDA Program Titles Table'!A$2:C$2607,3,FALSE)),"",VLOOKUP(D4269,'CFDA Program Titles Table'!A$2:C$2607,3,FALSE)))</f>
        <v/>
      </c>
      <c r="J4269" s="70"/>
      <c r="K4269" s="70"/>
      <c r="S4269" s="106" t="str">
        <f>IFERROR(IF(J4269="Y", "Research And Development Programs Cluster:", VLOOKUP(D4269,'Cluster Info'!$A$2:$B$113,2,FALSE)), "Non Cluster:")</f>
        <v>Non Cluster:</v>
      </c>
      <c r="T4269" s="106">
        <f t="shared" si="330"/>
        <v>0</v>
      </c>
      <c r="U4269" s="106">
        <f t="shared" si="332"/>
        <v>0</v>
      </c>
      <c r="V4269" s="106">
        <f t="shared" si="333"/>
        <v>0</v>
      </c>
      <c r="W4269" s="119">
        <f t="shared" si="331"/>
        <v>0</v>
      </c>
      <c r="X4269" s="106">
        <f t="shared" si="334"/>
        <v>0</v>
      </c>
    </row>
    <row r="4270" spans="1:24" ht="14">
      <c r="A4270" s="198"/>
      <c r="D4270" s="1"/>
      <c r="E4270" s="1"/>
      <c r="F4270" s="187"/>
      <c r="G4270" s="187"/>
      <c r="H4270" s="80" t="str">
        <f>IF(ISERROR(IF(ISERROR(VLOOKUP((LEFT(D4270,2)),'Fed. Agency Identifier Table'!A$2:C$63,3,FALSE)),(VLOOKUP((LEFT(D4270,1)),'Fed. Agency Identifier Table'!A$2:C$63,3,FALSE)),(VLOOKUP((LEFT(D4270,2)),'Fed. Agency Identifier Table'!A$2:C$63,3,FALSE)))),"",(IF(ISERROR(VLOOKUP((LEFT(D4270,2)),'Fed. Agency Identifier Table'!A$2:C$63,3,FALSE)),(VLOOKUP((LEFT(D4270,1)),'Fed. Agency Identifier Table'!A$2:C$63,3,FALSE)),(VLOOKUP((LEFT(D4270,2)),'Fed. Agency Identifier Table'!A$2:C$63,3,FALSE)))))</f>
        <v/>
      </c>
      <c r="I4270" s="150" t="str">
        <f>IF(ISNUMBER(SEARCH("*.unk*",D4270)),"Other Federal Awards",IF(ISERROR(VLOOKUP(D4270,'CFDA Program Titles Table'!A$2:C$2607,3,FALSE)),"",VLOOKUP(D4270,'CFDA Program Titles Table'!A$2:C$2607,3,FALSE)))</f>
        <v/>
      </c>
      <c r="J4270" s="70"/>
      <c r="K4270" s="70"/>
      <c r="S4270" s="106" t="str">
        <f>IFERROR(IF(J4270="Y", "Research And Development Programs Cluster:", VLOOKUP(D4270,'Cluster Info'!$A$2:$B$113,2,FALSE)), "Non Cluster:")</f>
        <v>Non Cluster:</v>
      </c>
      <c r="T4270" s="106">
        <f t="shared" si="330"/>
        <v>0</v>
      </c>
      <c r="U4270" s="106">
        <f t="shared" si="332"/>
        <v>0</v>
      </c>
      <c r="V4270" s="106">
        <f t="shared" si="333"/>
        <v>0</v>
      </c>
      <c r="W4270" s="119">
        <f t="shared" si="331"/>
        <v>0</v>
      </c>
      <c r="X4270" s="106">
        <f t="shared" si="334"/>
        <v>0</v>
      </c>
    </row>
    <row r="4271" spans="1:24" ht="14">
      <c r="A4271" s="198"/>
      <c r="D4271" s="1"/>
      <c r="E4271" s="1"/>
      <c r="F4271" s="187"/>
      <c r="G4271" s="187"/>
      <c r="H4271" s="80" t="str">
        <f>IF(ISERROR(IF(ISERROR(VLOOKUP((LEFT(D4271,2)),'Fed. Agency Identifier Table'!A$2:C$63,3,FALSE)),(VLOOKUP((LEFT(D4271,1)),'Fed. Agency Identifier Table'!A$2:C$63,3,FALSE)),(VLOOKUP((LEFT(D4271,2)),'Fed. Agency Identifier Table'!A$2:C$63,3,FALSE)))),"",(IF(ISERROR(VLOOKUP((LEFT(D4271,2)),'Fed. Agency Identifier Table'!A$2:C$63,3,FALSE)),(VLOOKUP((LEFT(D4271,1)),'Fed. Agency Identifier Table'!A$2:C$63,3,FALSE)),(VLOOKUP((LEFT(D4271,2)),'Fed. Agency Identifier Table'!A$2:C$63,3,FALSE)))))</f>
        <v/>
      </c>
      <c r="I4271" s="150" t="str">
        <f>IF(ISNUMBER(SEARCH("*.unk*",D4271)),"Other Federal Awards",IF(ISERROR(VLOOKUP(D4271,'CFDA Program Titles Table'!A$2:C$2607,3,FALSE)),"",VLOOKUP(D4271,'CFDA Program Titles Table'!A$2:C$2607,3,FALSE)))</f>
        <v/>
      </c>
      <c r="J4271" s="70"/>
      <c r="K4271" s="70"/>
      <c r="S4271" s="106" t="str">
        <f>IFERROR(IF(J4271="Y", "Research And Development Programs Cluster:", VLOOKUP(D4271,'Cluster Info'!$A$2:$B$113,2,FALSE)), "Non Cluster:")</f>
        <v>Non Cluster:</v>
      </c>
      <c r="T4271" s="106">
        <f t="shared" si="330"/>
        <v>0</v>
      </c>
      <c r="U4271" s="106">
        <f t="shared" si="332"/>
        <v>0</v>
      </c>
      <c r="V4271" s="106">
        <f t="shared" si="333"/>
        <v>0</v>
      </c>
      <c r="W4271" s="119">
        <f t="shared" si="331"/>
        <v>0</v>
      </c>
      <c r="X4271" s="106">
        <f t="shared" si="334"/>
        <v>0</v>
      </c>
    </row>
    <row r="4272" spans="1:24" ht="14">
      <c r="A4272" s="198"/>
      <c r="D4272" s="1"/>
      <c r="E4272" s="1"/>
      <c r="F4272" s="187"/>
      <c r="G4272" s="187"/>
      <c r="H4272" s="80" t="str">
        <f>IF(ISERROR(IF(ISERROR(VLOOKUP((LEFT(D4272,2)),'Fed. Agency Identifier Table'!A$2:C$63,3,FALSE)),(VLOOKUP((LEFT(D4272,1)),'Fed. Agency Identifier Table'!A$2:C$63,3,FALSE)),(VLOOKUP((LEFT(D4272,2)),'Fed. Agency Identifier Table'!A$2:C$63,3,FALSE)))),"",(IF(ISERROR(VLOOKUP((LEFT(D4272,2)),'Fed. Agency Identifier Table'!A$2:C$63,3,FALSE)),(VLOOKUP((LEFT(D4272,1)),'Fed. Agency Identifier Table'!A$2:C$63,3,FALSE)),(VLOOKUP((LEFT(D4272,2)),'Fed. Agency Identifier Table'!A$2:C$63,3,FALSE)))))</f>
        <v/>
      </c>
      <c r="I4272" s="150" t="str">
        <f>IF(ISNUMBER(SEARCH("*.unk*",D4272)),"Other Federal Awards",IF(ISERROR(VLOOKUP(D4272,'CFDA Program Titles Table'!A$2:C$2607,3,FALSE)),"",VLOOKUP(D4272,'CFDA Program Titles Table'!A$2:C$2607,3,FALSE)))</f>
        <v/>
      </c>
      <c r="J4272" s="70"/>
      <c r="K4272" s="70"/>
      <c r="S4272" s="106" t="str">
        <f>IFERROR(IF(J4272="Y", "Research And Development Programs Cluster:", VLOOKUP(D4272,'Cluster Info'!$A$2:$B$113,2,FALSE)), "Non Cluster:")</f>
        <v>Non Cluster:</v>
      </c>
      <c r="T4272" s="106">
        <f t="shared" si="330"/>
        <v>0</v>
      </c>
      <c r="U4272" s="106">
        <f t="shared" si="332"/>
        <v>0</v>
      </c>
      <c r="V4272" s="106">
        <f t="shared" si="333"/>
        <v>0</v>
      </c>
      <c r="W4272" s="119">
        <f t="shared" si="331"/>
        <v>0</v>
      </c>
      <c r="X4272" s="106">
        <f t="shared" si="334"/>
        <v>0</v>
      </c>
    </row>
    <row r="4273" spans="1:24" ht="14">
      <c r="A4273" s="198"/>
      <c r="D4273" s="1"/>
      <c r="E4273" s="1"/>
      <c r="F4273" s="187"/>
      <c r="G4273" s="187"/>
      <c r="H4273" s="80" t="str">
        <f>IF(ISERROR(IF(ISERROR(VLOOKUP((LEFT(D4273,2)),'Fed. Agency Identifier Table'!A$2:C$63,3,FALSE)),(VLOOKUP((LEFT(D4273,1)),'Fed. Agency Identifier Table'!A$2:C$63,3,FALSE)),(VLOOKUP((LEFT(D4273,2)),'Fed. Agency Identifier Table'!A$2:C$63,3,FALSE)))),"",(IF(ISERROR(VLOOKUP((LEFT(D4273,2)),'Fed. Agency Identifier Table'!A$2:C$63,3,FALSE)),(VLOOKUP((LEFT(D4273,1)),'Fed. Agency Identifier Table'!A$2:C$63,3,FALSE)),(VLOOKUP((LEFT(D4273,2)),'Fed. Agency Identifier Table'!A$2:C$63,3,FALSE)))))</f>
        <v/>
      </c>
      <c r="I4273" s="150" t="str">
        <f>IF(ISNUMBER(SEARCH("*.unk*",D4273)),"Other Federal Awards",IF(ISERROR(VLOOKUP(D4273,'CFDA Program Titles Table'!A$2:C$2607,3,FALSE)),"",VLOOKUP(D4273,'CFDA Program Titles Table'!A$2:C$2607,3,FALSE)))</f>
        <v/>
      </c>
      <c r="J4273" s="70"/>
      <c r="K4273" s="70"/>
      <c r="S4273" s="106" t="str">
        <f>IFERROR(IF(J4273="Y", "Research And Development Programs Cluster:", VLOOKUP(D4273,'Cluster Info'!$A$2:$B$113,2,FALSE)), "Non Cluster:")</f>
        <v>Non Cluster:</v>
      </c>
      <c r="T4273" s="106">
        <f t="shared" si="330"/>
        <v>0</v>
      </c>
      <c r="U4273" s="106">
        <f t="shared" si="332"/>
        <v>0</v>
      </c>
      <c r="V4273" s="106">
        <f t="shared" si="333"/>
        <v>0</v>
      </c>
      <c r="W4273" s="119">
        <f t="shared" si="331"/>
        <v>0</v>
      </c>
      <c r="X4273" s="106">
        <f t="shared" si="334"/>
        <v>0</v>
      </c>
    </row>
    <row r="4274" spans="1:24" ht="14">
      <c r="A4274" s="198"/>
      <c r="D4274" s="1"/>
      <c r="E4274" s="1"/>
      <c r="F4274" s="187"/>
      <c r="G4274" s="187"/>
      <c r="H4274" s="80" t="str">
        <f>IF(ISERROR(IF(ISERROR(VLOOKUP((LEFT(D4274,2)),'Fed. Agency Identifier Table'!A$2:C$63,3,FALSE)),(VLOOKUP((LEFT(D4274,1)),'Fed. Agency Identifier Table'!A$2:C$63,3,FALSE)),(VLOOKUP((LEFT(D4274,2)),'Fed. Agency Identifier Table'!A$2:C$63,3,FALSE)))),"",(IF(ISERROR(VLOOKUP((LEFT(D4274,2)),'Fed. Agency Identifier Table'!A$2:C$63,3,FALSE)),(VLOOKUP((LEFT(D4274,1)),'Fed. Agency Identifier Table'!A$2:C$63,3,FALSE)),(VLOOKUP((LEFT(D4274,2)),'Fed. Agency Identifier Table'!A$2:C$63,3,FALSE)))))</f>
        <v/>
      </c>
      <c r="I4274" s="150" t="str">
        <f>IF(ISNUMBER(SEARCH("*.unk*",D4274)),"Other Federal Awards",IF(ISERROR(VLOOKUP(D4274,'CFDA Program Titles Table'!A$2:C$2607,3,FALSE)),"",VLOOKUP(D4274,'CFDA Program Titles Table'!A$2:C$2607,3,FALSE)))</f>
        <v/>
      </c>
      <c r="J4274" s="70"/>
      <c r="K4274" s="70"/>
      <c r="S4274" s="106" t="str">
        <f>IFERROR(IF(J4274="Y", "Research And Development Programs Cluster:", VLOOKUP(D4274,'Cluster Info'!$A$2:$B$113,2,FALSE)), "Non Cluster:")</f>
        <v>Non Cluster:</v>
      </c>
      <c r="T4274" s="106">
        <f t="shared" si="330"/>
        <v>0</v>
      </c>
      <c r="U4274" s="106">
        <f t="shared" si="332"/>
        <v>0</v>
      </c>
      <c r="V4274" s="106">
        <f t="shared" si="333"/>
        <v>0</v>
      </c>
      <c r="W4274" s="119">
        <f t="shared" si="331"/>
        <v>0</v>
      </c>
      <c r="X4274" s="106">
        <f t="shared" si="334"/>
        <v>0</v>
      </c>
    </row>
    <row r="4275" spans="1:24" ht="14">
      <c r="A4275" s="198"/>
      <c r="D4275" s="1"/>
      <c r="E4275" s="1"/>
      <c r="F4275" s="187"/>
      <c r="G4275" s="187"/>
      <c r="H4275" s="80" t="str">
        <f>IF(ISERROR(IF(ISERROR(VLOOKUP((LEFT(D4275,2)),'Fed. Agency Identifier Table'!A$2:C$63,3,FALSE)),(VLOOKUP((LEFT(D4275,1)),'Fed. Agency Identifier Table'!A$2:C$63,3,FALSE)),(VLOOKUP((LEFT(D4275,2)),'Fed. Agency Identifier Table'!A$2:C$63,3,FALSE)))),"",(IF(ISERROR(VLOOKUP((LEFT(D4275,2)),'Fed. Agency Identifier Table'!A$2:C$63,3,FALSE)),(VLOOKUP((LEFT(D4275,1)),'Fed. Agency Identifier Table'!A$2:C$63,3,FALSE)),(VLOOKUP((LEFT(D4275,2)),'Fed. Agency Identifier Table'!A$2:C$63,3,FALSE)))))</f>
        <v/>
      </c>
      <c r="I4275" s="150" t="str">
        <f>IF(ISNUMBER(SEARCH("*.unk*",D4275)),"Other Federal Awards",IF(ISERROR(VLOOKUP(D4275,'CFDA Program Titles Table'!A$2:C$2607,3,FALSE)),"",VLOOKUP(D4275,'CFDA Program Titles Table'!A$2:C$2607,3,FALSE)))</f>
        <v/>
      </c>
      <c r="J4275" s="70"/>
      <c r="K4275" s="70"/>
      <c r="S4275" s="106" t="str">
        <f>IFERROR(IF(J4275="Y", "Research And Development Programs Cluster:", VLOOKUP(D4275,'Cluster Info'!$A$2:$B$113,2,FALSE)), "Non Cluster:")</f>
        <v>Non Cluster:</v>
      </c>
      <c r="T4275" s="106">
        <f t="shared" si="330"/>
        <v>0</v>
      </c>
      <c r="U4275" s="106">
        <f t="shared" si="332"/>
        <v>0</v>
      </c>
      <c r="V4275" s="106">
        <f t="shared" si="333"/>
        <v>0</v>
      </c>
      <c r="W4275" s="119">
        <f t="shared" si="331"/>
        <v>0</v>
      </c>
      <c r="X4275" s="106">
        <f t="shared" si="334"/>
        <v>0</v>
      </c>
    </row>
    <row r="4276" spans="1:24" ht="14">
      <c r="A4276" s="198"/>
      <c r="D4276" s="1"/>
      <c r="E4276" s="1"/>
      <c r="F4276" s="187"/>
      <c r="G4276" s="187"/>
      <c r="H4276" s="80" t="str">
        <f>IF(ISERROR(IF(ISERROR(VLOOKUP((LEFT(D4276,2)),'Fed. Agency Identifier Table'!A$2:C$63,3,FALSE)),(VLOOKUP((LEFT(D4276,1)),'Fed. Agency Identifier Table'!A$2:C$63,3,FALSE)),(VLOOKUP((LEFT(D4276,2)),'Fed. Agency Identifier Table'!A$2:C$63,3,FALSE)))),"",(IF(ISERROR(VLOOKUP((LEFT(D4276,2)),'Fed. Agency Identifier Table'!A$2:C$63,3,FALSE)),(VLOOKUP((LEFT(D4276,1)),'Fed. Agency Identifier Table'!A$2:C$63,3,FALSE)),(VLOOKUP((LEFT(D4276,2)),'Fed. Agency Identifier Table'!A$2:C$63,3,FALSE)))))</f>
        <v/>
      </c>
      <c r="I4276" s="150" t="str">
        <f>IF(ISNUMBER(SEARCH("*.unk*",D4276)),"Other Federal Awards",IF(ISERROR(VLOOKUP(D4276,'CFDA Program Titles Table'!A$2:C$2607,3,FALSE)),"",VLOOKUP(D4276,'CFDA Program Titles Table'!A$2:C$2607,3,FALSE)))</f>
        <v/>
      </c>
      <c r="J4276" s="70"/>
      <c r="K4276" s="70"/>
      <c r="S4276" s="106" t="str">
        <f>IFERROR(IF(J4276="Y", "Research And Development Programs Cluster:", VLOOKUP(D4276,'Cluster Info'!$A$2:$B$113,2,FALSE)), "Non Cluster:")</f>
        <v>Non Cluster:</v>
      </c>
      <c r="T4276" s="106">
        <f t="shared" si="330"/>
        <v>0</v>
      </c>
      <c r="U4276" s="106">
        <f t="shared" si="332"/>
        <v>0</v>
      </c>
      <c r="V4276" s="106">
        <f t="shared" si="333"/>
        <v>0</v>
      </c>
      <c r="W4276" s="119">
        <f t="shared" si="331"/>
        <v>0</v>
      </c>
      <c r="X4276" s="106">
        <f t="shared" si="334"/>
        <v>0</v>
      </c>
    </row>
    <row r="4277" spans="1:24" ht="14">
      <c r="A4277" s="198"/>
      <c r="D4277" s="1"/>
      <c r="E4277" s="1"/>
      <c r="F4277" s="187"/>
      <c r="G4277" s="187"/>
      <c r="H4277" s="80" t="str">
        <f>IF(ISERROR(IF(ISERROR(VLOOKUP((LEFT(D4277,2)),'Fed. Agency Identifier Table'!A$2:C$63,3,FALSE)),(VLOOKUP((LEFT(D4277,1)),'Fed. Agency Identifier Table'!A$2:C$63,3,FALSE)),(VLOOKUP((LEFT(D4277,2)),'Fed. Agency Identifier Table'!A$2:C$63,3,FALSE)))),"",(IF(ISERROR(VLOOKUP((LEFT(D4277,2)),'Fed. Agency Identifier Table'!A$2:C$63,3,FALSE)),(VLOOKUP((LEFT(D4277,1)),'Fed. Agency Identifier Table'!A$2:C$63,3,FALSE)),(VLOOKUP((LEFT(D4277,2)),'Fed. Agency Identifier Table'!A$2:C$63,3,FALSE)))))</f>
        <v/>
      </c>
      <c r="I4277" s="150" t="str">
        <f>IF(ISNUMBER(SEARCH("*.unk*",D4277)),"Other Federal Awards",IF(ISERROR(VLOOKUP(D4277,'CFDA Program Titles Table'!A$2:C$2607,3,FALSE)),"",VLOOKUP(D4277,'CFDA Program Titles Table'!A$2:C$2607,3,FALSE)))</f>
        <v/>
      </c>
      <c r="J4277" s="70"/>
      <c r="K4277" s="70"/>
      <c r="S4277" s="106" t="str">
        <f>IFERROR(IF(J4277="Y", "Research And Development Programs Cluster:", VLOOKUP(D4277,'Cluster Info'!$A$2:$B$113,2,FALSE)), "Non Cluster:")</f>
        <v>Non Cluster:</v>
      </c>
      <c r="T4277" s="106">
        <f t="shared" si="330"/>
        <v>0</v>
      </c>
      <c r="U4277" s="106">
        <f t="shared" si="332"/>
        <v>0</v>
      </c>
      <c r="V4277" s="106">
        <f t="shared" si="333"/>
        <v>0</v>
      </c>
      <c r="W4277" s="119">
        <f t="shared" si="331"/>
        <v>0</v>
      </c>
      <c r="X4277" s="106">
        <f t="shared" si="334"/>
        <v>0</v>
      </c>
    </row>
    <row r="4278" spans="1:24" ht="14">
      <c r="A4278" s="198"/>
      <c r="D4278" s="1"/>
      <c r="E4278" s="1"/>
      <c r="F4278" s="187"/>
      <c r="G4278" s="187"/>
      <c r="H4278" s="80" t="str">
        <f>IF(ISERROR(IF(ISERROR(VLOOKUP((LEFT(D4278,2)),'Fed. Agency Identifier Table'!A$2:C$63,3,FALSE)),(VLOOKUP((LEFT(D4278,1)),'Fed. Agency Identifier Table'!A$2:C$63,3,FALSE)),(VLOOKUP((LEFT(D4278,2)),'Fed. Agency Identifier Table'!A$2:C$63,3,FALSE)))),"",(IF(ISERROR(VLOOKUP((LEFT(D4278,2)),'Fed. Agency Identifier Table'!A$2:C$63,3,FALSE)),(VLOOKUP((LEFT(D4278,1)),'Fed. Agency Identifier Table'!A$2:C$63,3,FALSE)),(VLOOKUP((LEFT(D4278,2)),'Fed. Agency Identifier Table'!A$2:C$63,3,FALSE)))))</f>
        <v/>
      </c>
      <c r="I4278" s="150" t="str">
        <f>IF(ISNUMBER(SEARCH("*.unk*",D4278)),"Other Federal Awards",IF(ISERROR(VLOOKUP(D4278,'CFDA Program Titles Table'!A$2:C$2607,3,FALSE)),"",VLOOKUP(D4278,'CFDA Program Titles Table'!A$2:C$2607,3,FALSE)))</f>
        <v/>
      </c>
      <c r="J4278" s="70"/>
      <c r="K4278" s="70"/>
      <c r="S4278" s="106" t="str">
        <f>IFERROR(IF(J4278="Y", "Research And Development Programs Cluster:", VLOOKUP(D4278,'Cluster Info'!$A$2:$B$113,2,FALSE)), "Non Cluster:")</f>
        <v>Non Cluster:</v>
      </c>
      <c r="T4278" s="106">
        <f t="shared" si="330"/>
        <v>0</v>
      </c>
      <c r="U4278" s="106">
        <f t="shared" si="332"/>
        <v>0</v>
      </c>
      <c r="V4278" s="106">
        <f t="shared" si="333"/>
        <v>0</v>
      </c>
      <c r="W4278" s="119">
        <f t="shared" si="331"/>
        <v>0</v>
      </c>
      <c r="X4278" s="106">
        <f t="shared" si="334"/>
        <v>0</v>
      </c>
    </row>
    <row r="4279" spans="1:24" ht="14">
      <c r="A4279" s="198"/>
      <c r="D4279" s="1"/>
      <c r="E4279" s="1"/>
      <c r="F4279" s="187"/>
      <c r="G4279" s="187"/>
      <c r="H4279" s="80" t="str">
        <f>IF(ISERROR(IF(ISERROR(VLOOKUP((LEFT(D4279,2)),'Fed. Agency Identifier Table'!A$2:C$63,3,FALSE)),(VLOOKUP((LEFT(D4279,1)),'Fed. Agency Identifier Table'!A$2:C$63,3,FALSE)),(VLOOKUP((LEFT(D4279,2)),'Fed. Agency Identifier Table'!A$2:C$63,3,FALSE)))),"",(IF(ISERROR(VLOOKUP((LEFT(D4279,2)),'Fed. Agency Identifier Table'!A$2:C$63,3,FALSE)),(VLOOKUP((LEFT(D4279,1)),'Fed. Agency Identifier Table'!A$2:C$63,3,FALSE)),(VLOOKUP((LEFT(D4279,2)),'Fed. Agency Identifier Table'!A$2:C$63,3,FALSE)))))</f>
        <v/>
      </c>
      <c r="I4279" s="150" t="str">
        <f>IF(ISNUMBER(SEARCH("*.unk*",D4279)),"Other Federal Awards",IF(ISERROR(VLOOKUP(D4279,'CFDA Program Titles Table'!A$2:C$2607,3,FALSE)),"",VLOOKUP(D4279,'CFDA Program Titles Table'!A$2:C$2607,3,FALSE)))</f>
        <v/>
      </c>
      <c r="J4279" s="70"/>
      <c r="K4279" s="70"/>
      <c r="S4279" s="106" t="str">
        <f>IFERROR(IF(J4279="Y", "Research And Development Programs Cluster:", VLOOKUP(D4279,'Cluster Info'!$A$2:$B$113,2,FALSE)), "Non Cluster:")</f>
        <v>Non Cluster:</v>
      </c>
      <c r="T4279" s="106">
        <f t="shared" si="330"/>
        <v>0</v>
      </c>
      <c r="U4279" s="106">
        <f t="shared" si="332"/>
        <v>0</v>
      </c>
      <c r="V4279" s="106">
        <f t="shared" si="333"/>
        <v>0</v>
      </c>
      <c r="W4279" s="119">
        <f t="shared" si="331"/>
        <v>0</v>
      </c>
      <c r="X4279" s="106">
        <f t="shared" si="334"/>
        <v>0</v>
      </c>
    </row>
    <row r="4280" spans="1:24" ht="14">
      <c r="A4280" s="198"/>
      <c r="D4280" s="1"/>
      <c r="E4280" s="1"/>
      <c r="F4280" s="187"/>
      <c r="G4280" s="187"/>
      <c r="H4280" s="80" t="str">
        <f>IF(ISERROR(IF(ISERROR(VLOOKUP((LEFT(D4280,2)),'Fed. Agency Identifier Table'!A$2:C$63,3,FALSE)),(VLOOKUP((LEFT(D4280,1)),'Fed. Agency Identifier Table'!A$2:C$63,3,FALSE)),(VLOOKUP((LEFT(D4280,2)),'Fed. Agency Identifier Table'!A$2:C$63,3,FALSE)))),"",(IF(ISERROR(VLOOKUP((LEFT(D4280,2)),'Fed. Agency Identifier Table'!A$2:C$63,3,FALSE)),(VLOOKUP((LEFT(D4280,1)),'Fed. Agency Identifier Table'!A$2:C$63,3,FALSE)),(VLOOKUP((LEFT(D4280,2)),'Fed. Agency Identifier Table'!A$2:C$63,3,FALSE)))))</f>
        <v/>
      </c>
      <c r="I4280" s="150" t="str">
        <f>IF(ISNUMBER(SEARCH("*.unk*",D4280)),"Other Federal Awards",IF(ISERROR(VLOOKUP(D4280,'CFDA Program Titles Table'!A$2:C$2607,3,FALSE)),"",VLOOKUP(D4280,'CFDA Program Titles Table'!A$2:C$2607,3,FALSE)))</f>
        <v/>
      </c>
      <c r="J4280" s="70"/>
      <c r="K4280" s="70"/>
      <c r="S4280" s="106" t="str">
        <f>IFERROR(IF(J4280="Y", "Research And Development Programs Cluster:", VLOOKUP(D4280,'Cluster Info'!$A$2:$B$113,2,FALSE)), "Non Cluster:")</f>
        <v>Non Cluster:</v>
      </c>
      <c r="T4280" s="106">
        <f t="shared" si="330"/>
        <v>0</v>
      </c>
      <c r="U4280" s="106">
        <f t="shared" si="332"/>
        <v>0</v>
      </c>
      <c r="V4280" s="106">
        <f t="shared" si="333"/>
        <v>0</v>
      </c>
      <c r="W4280" s="119">
        <f t="shared" si="331"/>
        <v>0</v>
      </c>
      <c r="X4280" s="106">
        <f t="shared" si="334"/>
        <v>0</v>
      </c>
    </row>
    <row r="4281" spans="1:24" ht="14">
      <c r="A4281" s="198"/>
      <c r="D4281" s="1"/>
      <c r="E4281" s="1"/>
      <c r="F4281" s="187"/>
      <c r="G4281" s="187"/>
      <c r="H4281" s="80" t="str">
        <f>IF(ISERROR(IF(ISERROR(VLOOKUP((LEFT(D4281,2)),'Fed. Agency Identifier Table'!A$2:C$63,3,FALSE)),(VLOOKUP((LEFT(D4281,1)),'Fed. Agency Identifier Table'!A$2:C$63,3,FALSE)),(VLOOKUP((LEFT(D4281,2)),'Fed. Agency Identifier Table'!A$2:C$63,3,FALSE)))),"",(IF(ISERROR(VLOOKUP((LEFT(D4281,2)),'Fed. Agency Identifier Table'!A$2:C$63,3,FALSE)),(VLOOKUP((LEFT(D4281,1)),'Fed. Agency Identifier Table'!A$2:C$63,3,FALSE)),(VLOOKUP((LEFT(D4281,2)),'Fed. Agency Identifier Table'!A$2:C$63,3,FALSE)))))</f>
        <v/>
      </c>
      <c r="I4281" s="150" t="str">
        <f>IF(ISNUMBER(SEARCH("*.unk*",D4281)),"Other Federal Awards",IF(ISERROR(VLOOKUP(D4281,'CFDA Program Titles Table'!A$2:C$2607,3,FALSE)),"",VLOOKUP(D4281,'CFDA Program Titles Table'!A$2:C$2607,3,FALSE)))</f>
        <v/>
      </c>
      <c r="J4281" s="70"/>
      <c r="K4281" s="70"/>
      <c r="S4281" s="106" t="str">
        <f>IFERROR(IF(J4281="Y", "Research And Development Programs Cluster:", VLOOKUP(D4281,'Cluster Info'!$A$2:$B$113,2,FALSE)), "Non Cluster:")</f>
        <v>Non Cluster:</v>
      </c>
      <c r="T4281" s="106">
        <f t="shared" si="330"/>
        <v>0</v>
      </c>
      <c r="U4281" s="106">
        <f t="shared" si="332"/>
        <v>0</v>
      </c>
      <c r="V4281" s="106">
        <f t="shared" si="333"/>
        <v>0</v>
      </c>
      <c r="W4281" s="119">
        <f t="shared" si="331"/>
        <v>0</v>
      </c>
      <c r="X4281" s="106">
        <f t="shared" si="334"/>
        <v>0</v>
      </c>
    </row>
    <row r="4282" spans="1:24" ht="14">
      <c r="A4282" s="198"/>
      <c r="D4282" s="1"/>
      <c r="E4282" s="1"/>
      <c r="F4282" s="187"/>
      <c r="G4282" s="187"/>
      <c r="H4282" s="80" t="str">
        <f>IF(ISERROR(IF(ISERROR(VLOOKUP((LEFT(D4282,2)),'Fed. Agency Identifier Table'!A$2:C$63,3,FALSE)),(VLOOKUP((LEFT(D4282,1)),'Fed. Agency Identifier Table'!A$2:C$63,3,FALSE)),(VLOOKUP((LEFT(D4282,2)),'Fed. Agency Identifier Table'!A$2:C$63,3,FALSE)))),"",(IF(ISERROR(VLOOKUP((LEFT(D4282,2)),'Fed. Agency Identifier Table'!A$2:C$63,3,FALSE)),(VLOOKUP((LEFT(D4282,1)),'Fed. Agency Identifier Table'!A$2:C$63,3,FALSE)),(VLOOKUP((LEFT(D4282,2)),'Fed. Agency Identifier Table'!A$2:C$63,3,FALSE)))))</f>
        <v/>
      </c>
      <c r="I4282" s="150" t="str">
        <f>IF(ISNUMBER(SEARCH("*.unk*",D4282)),"Other Federal Awards",IF(ISERROR(VLOOKUP(D4282,'CFDA Program Titles Table'!A$2:C$2607,3,FALSE)),"",VLOOKUP(D4282,'CFDA Program Titles Table'!A$2:C$2607,3,FALSE)))</f>
        <v/>
      </c>
      <c r="J4282" s="70"/>
      <c r="K4282" s="70"/>
      <c r="S4282" s="106" t="str">
        <f>IFERROR(IF(J4282="Y", "Research And Development Programs Cluster:", VLOOKUP(D4282,'Cluster Info'!$A$2:$B$113,2,FALSE)), "Non Cluster:")</f>
        <v>Non Cluster:</v>
      </c>
      <c r="T4282" s="106">
        <f t="shared" si="330"/>
        <v>0</v>
      </c>
      <c r="U4282" s="106">
        <f t="shared" si="332"/>
        <v>0</v>
      </c>
      <c r="V4282" s="106">
        <f t="shared" si="333"/>
        <v>0</v>
      </c>
      <c r="W4282" s="119">
        <f t="shared" si="331"/>
        <v>0</v>
      </c>
      <c r="X4282" s="106">
        <f t="shared" si="334"/>
        <v>0</v>
      </c>
    </row>
    <row r="4283" spans="1:24" ht="14">
      <c r="A4283" s="198"/>
      <c r="D4283" s="1"/>
      <c r="E4283" s="1"/>
      <c r="F4283" s="187"/>
      <c r="G4283" s="187"/>
      <c r="H4283" s="80" t="str">
        <f>IF(ISERROR(IF(ISERROR(VLOOKUP((LEFT(D4283,2)),'Fed. Agency Identifier Table'!A$2:C$63,3,FALSE)),(VLOOKUP((LEFT(D4283,1)),'Fed. Agency Identifier Table'!A$2:C$63,3,FALSE)),(VLOOKUP((LEFT(D4283,2)),'Fed. Agency Identifier Table'!A$2:C$63,3,FALSE)))),"",(IF(ISERROR(VLOOKUP((LEFT(D4283,2)),'Fed. Agency Identifier Table'!A$2:C$63,3,FALSE)),(VLOOKUP((LEFT(D4283,1)),'Fed. Agency Identifier Table'!A$2:C$63,3,FALSE)),(VLOOKUP((LEFT(D4283,2)),'Fed. Agency Identifier Table'!A$2:C$63,3,FALSE)))))</f>
        <v/>
      </c>
      <c r="I4283" s="150" t="str">
        <f>IF(ISNUMBER(SEARCH("*.unk*",D4283)),"Other Federal Awards",IF(ISERROR(VLOOKUP(D4283,'CFDA Program Titles Table'!A$2:C$2607,3,FALSE)),"",VLOOKUP(D4283,'CFDA Program Titles Table'!A$2:C$2607,3,FALSE)))</f>
        <v/>
      </c>
      <c r="J4283" s="70"/>
      <c r="K4283" s="70"/>
      <c r="S4283" s="106" t="str">
        <f>IFERROR(IF(J4283="Y", "Research And Development Programs Cluster:", VLOOKUP(D4283,'Cluster Info'!$A$2:$B$113,2,FALSE)), "Non Cluster:")</f>
        <v>Non Cluster:</v>
      </c>
      <c r="T4283" s="106">
        <f t="shared" si="330"/>
        <v>0</v>
      </c>
      <c r="U4283" s="106">
        <f t="shared" si="332"/>
        <v>0</v>
      </c>
      <c r="V4283" s="106">
        <f t="shared" si="333"/>
        <v>0</v>
      </c>
      <c r="W4283" s="119">
        <f t="shared" si="331"/>
        <v>0</v>
      </c>
      <c r="X4283" s="106">
        <f t="shared" si="334"/>
        <v>0</v>
      </c>
    </row>
    <row r="4284" spans="1:24" ht="14">
      <c r="A4284" s="198"/>
      <c r="D4284" s="1"/>
      <c r="E4284" s="1"/>
      <c r="F4284" s="187"/>
      <c r="G4284" s="187"/>
      <c r="H4284" s="80" t="str">
        <f>IF(ISERROR(IF(ISERROR(VLOOKUP((LEFT(D4284,2)),'Fed. Agency Identifier Table'!A$2:C$63,3,FALSE)),(VLOOKUP((LEFT(D4284,1)),'Fed. Agency Identifier Table'!A$2:C$63,3,FALSE)),(VLOOKUP((LEFT(D4284,2)),'Fed. Agency Identifier Table'!A$2:C$63,3,FALSE)))),"",(IF(ISERROR(VLOOKUP((LEFT(D4284,2)),'Fed. Agency Identifier Table'!A$2:C$63,3,FALSE)),(VLOOKUP((LEFT(D4284,1)),'Fed. Agency Identifier Table'!A$2:C$63,3,FALSE)),(VLOOKUP((LEFT(D4284,2)),'Fed. Agency Identifier Table'!A$2:C$63,3,FALSE)))))</f>
        <v/>
      </c>
      <c r="I4284" s="150" t="str">
        <f>IF(ISNUMBER(SEARCH("*.unk*",D4284)),"Other Federal Awards",IF(ISERROR(VLOOKUP(D4284,'CFDA Program Titles Table'!A$2:C$2607,3,FALSE)),"",VLOOKUP(D4284,'CFDA Program Titles Table'!A$2:C$2607,3,FALSE)))</f>
        <v/>
      </c>
      <c r="J4284" s="70"/>
      <c r="K4284" s="70"/>
      <c r="S4284" s="106" t="str">
        <f>IFERROR(IF(J4284="Y", "Research And Development Programs Cluster:", VLOOKUP(D4284,'Cluster Info'!$A$2:$B$113,2,FALSE)), "Non Cluster:")</f>
        <v>Non Cluster:</v>
      </c>
      <c r="T4284" s="106">
        <f t="shared" si="330"/>
        <v>0</v>
      </c>
      <c r="U4284" s="106">
        <f t="shared" si="332"/>
        <v>0</v>
      </c>
      <c r="V4284" s="106">
        <f t="shared" si="333"/>
        <v>0</v>
      </c>
      <c r="W4284" s="119">
        <f t="shared" si="331"/>
        <v>0</v>
      </c>
      <c r="X4284" s="106">
        <f t="shared" si="334"/>
        <v>0</v>
      </c>
    </row>
    <row r="4285" spans="1:24" ht="14">
      <c r="A4285" s="198"/>
      <c r="D4285" s="1"/>
      <c r="E4285" s="1"/>
      <c r="F4285" s="187"/>
      <c r="G4285" s="187"/>
      <c r="H4285" s="80" t="str">
        <f>IF(ISERROR(IF(ISERROR(VLOOKUP((LEFT(D4285,2)),'Fed. Agency Identifier Table'!A$2:C$63,3,FALSE)),(VLOOKUP((LEFT(D4285,1)),'Fed. Agency Identifier Table'!A$2:C$63,3,FALSE)),(VLOOKUP((LEFT(D4285,2)),'Fed. Agency Identifier Table'!A$2:C$63,3,FALSE)))),"",(IF(ISERROR(VLOOKUP((LEFT(D4285,2)),'Fed. Agency Identifier Table'!A$2:C$63,3,FALSE)),(VLOOKUP((LEFT(D4285,1)),'Fed. Agency Identifier Table'!A$2:C$63,3,FALSE)),(VLOOKUP((LEFT(D4285,2)),'Fed. Agency Identifier Table'!A$2:C$63,3,FALSE)))))</f>
        <v/>
      </c>
      <c r="I4285" s="150" t="str">
        <f>IF(ISNUMBER(SEARCH("*.unk*",D4285)),"Other Federal Awards",IF(ISERROR(VLOOKUP(D4285,'CFDA Program Titles Table'!A$2:C$2607,3,FALSE)),"",VLOOKUP(D4285,'CFDA Program Titles Table'!A$2:C$2607,3,FALSE)))</f>
        <v/>
      </c>
      <c r="J4285" s="70"/>
      <c r="K4285" s="70"/>
      <c r="S4285" s="106" t="str">
        <f>IFERROR(IF(J4285="Y", "Research And Development Programs Cluster:", VLOOKUP(D4285,'Cluster Info'!$A$2:$B$113,2,FALSE)), "Non Cluster:")</f>
        <v>Non Cluster:</v>
      </c>
      <c r="T4285" s="106">
        <f t="shared" si="330"/>
        <v>0</v>
      </c>
      <c r="U4285" s="106">
        <f t="shared" si="332"/>
        <v>0</v>
      </c>
      <c r="V4285" s="106">
        <f t="shared" si="333"/>
        <v>0</v>
      </c>
      <c r="W4285" s="119">
        <f t="shared" si="331"/>
        <v>0</v>
      </c>
      <c r="X4285" s="106">
        <f t="shared" si="334"/>
        <v>0</v>
      </c>
    </row>
    <row r="4286" spans="1:24" ht="14">
      <c r="A4286" s="198"/>
      <c r="D4286" s="1"/>
      <c r="E4286" s="1"/>
      <c r="F4286" s="187"/>
      <c r="G4286" s="187"/>
      <c r="H4286" s="80" t="str">
        <f>IF(ISERROR(IF(ISERROR(VLOOKUP((LEFT(D4286,2)),'Fed. Agency Identifier Table'!A$2:C$63,3,FALSE)),(VLOOKUP((LEFT(D4286,1)),'Fed. Agency Identifier Table'!A$2:C$63,3,FALSE)),(VLOOKUP((LEFT(D4286,2)),'Fed. Agency Identifier Table'!A$2:C$63,3,FALSE)))),"",(IF(ISERROR(VLOOKUP((LEFT(D4286,2)),'Fed. Agency Identifier Table'!A$2:C$63,3,FALSE)),(VLOOKUP((LEFT(D4286,1)),'Fed. Agency Identifier Table'!A$2:C$63,3,FALSE)),(VLOOKUP((LEFT(D4286,2)),'Fed. Agency Identifier Table'!A$2:C$63,3,FALSE)))))</f>
        <v/>
      </c>
      <c r="I4286" s="150" t="str">
        <f>IF(ISNUMBER(SEARCH("*.unk*",D4286)),"Other Federal Awards",IF(ISERROR(VLOOKUP(D4286,'CFDA Program Titles Table'!A$2:C$2607,3,FALSE)),"",VLOOKUP(D4286,'CFDA Program Titles Table'!A$2:C$2607,3,FALSE)))</f>
        <v/>
      </c>
      <c r="J4286" s="70"/>
      <c r="K4286" s="70"/>
      <c r="S4286" s="106" t="str">
        <f>IFERROR(IF(J4286="Y", "Research And Development Programs Cluster:", VLOOKUP(D4286,'Cluster Info'!$A$2:$B$113,2,FALSE)), "Non Cluster:")</f>
        <v>Non Cluster:</v>
      </c>
      <c r="T4286" s="106">
        <f t="shared" si="330"/>
        <v>0</v>
      </c>
      <c r="U4286" s="106">
        <f t="shared" si="332"/>
        <v>0</v>
      </c>
      <c r="V4286" s="106">
        <f t="shared" si="333"/>
        <v>0</v>
      </c>
      <c r="W4286" s="119">
        <f t="shared" si="331"/>
        <v>0</v>
      </c>
      <c r="X4286" s="106">
        <f t="shared" si="334"/>
        <v>0</v>
      </c>
    </row>
    <row r="4287" spans="1:24" ht="14">
      <c r="A4287" s="198"/>
      <c r="D4287" s="1"/>
      <c r="E4287" s="1"/>
      <c r="F4287" s="187"/>
      <c r="G4287" s="187"/>
      <c r="H4287" s="80" t="str">
        <f>IF(ISERROR(IF(ISERROR(VLOOKUP((LEFT(D4287,2)),'Fed. Agency Identifier Table'!A$2:C$63,3,FALSE)),(VLOOKUP((LEFT(D4287,1)),'Fed. Agency Identifier Table'!A$2:C$63,3,FALSE)),(VLOOKUP((LEFT(D4287,2)),'Fed. Agency Identifier Table'!A$2:C$63,3,FALSE)))),"",(IF(ISERROR(VLOOKUP((LEFT(D4287,2)),'Fed. Agency Identifier Table'!A$2:C$63,3,FALSE)),(VLOOKUP((LEFT(D4287,1)),'Fed. Agency Identifier Table'!A$2:C$63,3,FALSE)),(VLOOKUP((LEFT(D4287,2)),'Fed. Agency Identifier Table'!A$2:C$63,3,FALSE)))))</f>
        <v/>
      </c>
      <c r="I4287" s="150" t="str">
        <f>IF(ISNUMBER(SEARCH("*.unk*",D4287)),"Other Federal Awards",IF(ISERROR(VLOOKUP(D4287,'CFDA Program Titles Table'!A$2:C$2607,3,FALSE)),"",VLOOKUP(D4287,'CFDA Program Titles Table'!A$2:C$2607,3,FALSE)))</f>
        <v/>
      </c>
      <c r="J4287" s="70"/>
      <c r="K4287" s="70"/>
      <c r="S4287" s="106" t="str">
        <f>IFERROR(IF(J4287="Y", "Research And Development Programs Cluster:", VLOOKUP(D4287,'Cluster Info'!$A$2:$B$113,2,FALSE)), "Non Cluster:")</f>
        <v>Non Cluster:</v>
      </c>
      <c r="T4287" s="106">
        <f t="shared" si="330"/>
        <v>0</v>
      </c>
      <c r="U4287" s="106">
        <f t="shared" si="332"/>
        <v>0</v>
      </c>
      <c r="V4287" s="106">
        <f t="shared" si="333"/>
        <v>0</v>
      </c>
      <c r="W4287" s="119">
        <f t="shared" si="331"/>
        <v>0</v>
      </c>
      <c r="X4287" s="106">
        <f t="shared" si="334"/>
        <v>0</v>
      </c>
    </row>
    <row r="4288" spans="1:24" ht="14">
      <c r="A4288" s="198"/>
      <c r="D4288" s="1"/>
      <c r="E4288" s="1"/>
      <c r="F4288" s="187"/>
      <c r="G4288" s="187"/>
      <c r="H4288" s="80" t="str">
        <f>IF(ISERROR(IF(ISERROR(VLOOKUP((LEFT(D4288,2)),'Fed. Agency Identifier Table'!A$2:C$63,3,FALSE)),(VLOOKUP((LEFT(D4288,1)),'Fed. Agency Identifier Table'!A$2:C$63,3,FALSE)),(VLOOKUP((LEFT(D4288,2)),'Fed. Agency Identifier Table'!A$2:C$63,3,FALSE)))),"",(IF(ISERROR(VLOOKUP((LEFT(D4288,2)),'Fed. Agency Identifier Table'!A$2:C$63,3,FALSE)),(VLOOKUP((LEFT(D4288,1)),'Fed. Agency Identifier Table'!A$2:C$63,3,FALSE)),(VLOOKUP((LEFT(D4288,2)),'Fed. Agency Identifier Table'!A$2:C$63,3,FALSE)))))</f>
        <v/>
      </c>
      <c r="I4288" s="150" t="str">
        <f>IF(ISNUMBER(SEARCH("*.unk*",D4288)),"Other Federal Awards",IF(ISERROR(VLOOKUP(D4288,'CFDA Program Titles Table'!A$2:C$2607,3,FALSE)),"",VLOOKUP(D4288,'CFDA Program Titles Table'!A$2:C$2607,3,FALSE)))</f>
        <v/>
      </c>
      <c r="J4288" s="70"/>
      <c r="K4288" s="70"/>
      <c r="S4288" s="106" t="str">
        <f>IFERROR(IF(J4288="Y", "Research And Development Programs Cluster:", VLOOKUP(D4288,'Cluster Info'!$A$2:$B$113,2,FALSE)), "Non Cluster:")</f>
        <v>Non Cluster:</v>
      </c>
      <c r="T4288" s="106">
        <f t="shared" si="330"/>
        <v>0</v>
      </c>
      <c r="U4288" s="106">
        <f t="shared" si="332"/>
        <v>0</v>
      </c>
      <c r="V4288" s="106">
        <f t="shared" si="333"/>
        <v>0</v>
      </c>
      <c r="W4288" s="119">
        <f t="shared" si="331"/>
        <v>0</v>
      </c>
      <c r="X4288" s="106">
        <f t="shared" si="334"/>
        <v>0</v>
      </c>
    </row>
    <row r="4289" spans="1:24" ht="14">
      <c r="A4289" s="198"/>
      <c r="D4289" s="1"/>
      <c r="E4289" s="1"/>
      <c r="F4289" s="187"/>
      <c r="G4289" s="187"/>
      <c r="H4289" s="80" t="str">
        <f>IF(ISERROR(IF(ISERROR(VLOOKUP((LEFT(D4289,2)),'Fed. Agency Identifier Table'!A$2:C$63,3,FALSE)),(VLOOKUP((LEFT(D4289,1)),'Fed. Agency Identifier Table'!A$2:C$63,3,FALSE)),(VLOOKUP((LEFT(D4289,2)),'Fed. Agency Identifier Table'!A$2:C$63,3,FALSE)))),"",(IF(ISERROR(VLOOKUP((LEFT(D4289,2)),'Fed. Agency Identifier Table'!A$2:C$63,3,FALSE)),(VLOOKUP((LEFT(D4289,1)),'Fed. Agency Identifier Table'!A$2:C$63,3,FALSE)),(VLOOKUP((LEFT(D4289,2)),'Fed. Agency Identifier Table'!A$2:C$63,3,FALSE)))))</f>
        <v/>
      </c>
      <c r="I4289" s="150" t="str">
        <f>IF(ISNUMBER(SEARCH("*.unk*",D4289)),"Other Federal Awards",IF(ISERROR(VLOOKUP(D4289,'CFDA Program Titles Table'!A$2:C$2607,3,FALSE)),"",VLOOKUP(D4289,'CFDA Program Titles Table'!A$2:C$2607,3,FALSE)))</f>
        <v/>
      </c>
      <c r="J4289" s="70"/>
      <c r="K4289" s="70"/>
      <c r="S4289" s="106" t="str">
        <f>IFERROR(IF(J4289="Y", "Research And Development Programs Cluster:", VLOOKUP(D4289,'Cluster Info'!$A$2:$B$113,2,FALSE)), "Non Cluster:")</f>
        <v>Non Cluster:</v>
      </c>
      <c r="T4289" s="106">
        <f t="shared" si="330"/>
        <v>0</v>
      </c>
      <c r="U4289" s="106">
        <f t="shared" si="332"/>
        <v>0</v>
      </c>
      <c r="V4289" s="106">
        <f t="shared" si="333"/>
        <v>0</v>
      </c>
      <c r="W4289" s="119">
        <f t="shared" si="331"/>
        <v>0</v>
      </c>
      <c r="X4289" s="106">
        <f t="shared" si="334"/>
        <v>0</v>
      </c>
    </row>
    <row r="4290" spans="1:24" ht="14">
      <c r="A4290" s="198"/>
      <c r="D4290" s="1"/>
      <c r="E4290" s="1"/>
      <c r="F4290" s="187"/>
      <c r="G4290" s="187"/>
      <c r="H4290" s="80" t="str">
        <f>IF(ISERROR(IF(ISERROR(VLOOKUP((LEFT(D4290,2)),'Fed. Agency Identifier Table'!A$2:C$63,3,FALSE)),(VLOOKUP((LEFT(D4290,1)),'Fed. Agency Identifier Table'!A$2:C$63,3,FALSE)),(VLOOKUP((LEFT(D4290,2)),'Fed. Agency Identifier Table'!A$2:C$63,3,FALSE)))),"",(IF(ISERROR(VLOOKUP((LEFT(D4290,2)),'Fed. Agency Identifier Table'!A$2:C$63,3,FALSE)),(VLOOKUP((LEFT(D4290,1)),'Fed. Agency Identifier Table'!A$2:C$63,3,FALSE)),(VLOOKUP((LEFT(D4290,2)),'Fed. Agency Identifier Table'!A$2:C$63,3,FALSE)))))</f>
        <v/>
      </c>
      <c r="I4290" s="150" t="str">
        <f>IF(ISNUMBER(SEARCH("*.unk*",D4290)),"Other Federal Awards",IF(ISERROR(VLOOKUP(D4290,'CFDA Program Titles Table'!A$2:C$2607,3,FALSE)),"",VLOOKUP(D4290,'CFDA Program Titles Table'!A$2:C$2607,3,FALSE)))</f>
        <v/>
      </c>
      <c r="J4290" s="70"/>
      <c r="K4290" s="70"/>
      <c r="S4290" s="106" t="str">
        <f>IFERROR(IF(J4290="Y", "Research And Development Programs Cluster:", VLOOKUP(D4290,'Cluster Info'!$A$2:$B$113,2,FALSE)), "Non Cluster:")</f>
        <v>Non Cluster:</v>
      </c>
      <c r="T4290" s="106">
        <f t="shared" ref="T4290:T4353" si="335">IF(E4290="Y","ARRA - "&amp;N4290, N4290)</f>
        <v>0</v>
      </c>
      <c r="U4290" s="106">
        <f t="shared" si="332"/>
        <v>0</v>
      </c>
      <c r="V4290" s="106">
        <f t="shared" si="333"/>
        <v>0</v>
      </c>
      <c r="W4290" s="119">
        <f t="shared" ref="W4290:W4353" si="336">IF(AND(J4290="Y",I4290="Other Federal Awards"),(LEFT(D4290,2)&amp;".RD"),D4290)</f>
        <v>0</v>
      </c>
      <c r="X4290" s="106">
        <f t="shared" si="334"/>
        <v>0</v>
      </c>
    </row>
    <row r="4291" spans="1:24" ht="14">
      <c r="A4291" s="198"/>
      <c r="D4291" s="1"/>
      <c r="E4291" s="1"/>
      <c r="F4291" s="187"/>
      <c r="G4291" s="187"/>
      <c r="H4291" s="80" t="str">
        <f>IF(ISERROR(IF(ISERROR(VLOOKUP((LEFT(D4291,2)),'Fed. Agency Identifier Table'!A$2:C$63,3,FALSE)),(VLOOKUP((LEFT(D4291,1)),'Fed. Agency Identifier Table'!A$2:C$63,3,FALSE)),(VLOOKUP((LEFT(D4291,2)),'Fed. Agency Identifier Table'!A$2:C$63,3,FALSE)))),"",(IF(ISERROR(VLOOKUP((LEFT(D4291,2)),'Fed. Agency Identifier Table'!A$2:C$63,3,FALSE)),(VLOOKUP((LEFT(D4291,1)),'Fed. Agency Identifier Table'!A$2:C$63,3,FALSE)),(VLOOKUP((LEFT(D4291,2)),'Fed. Agency Identifier Table'!A$2:C$63,3,FALSE)))))</f>
        <v/>
      </c>
      <c r="I4291" s="150" t="str">
        <f>IF(ISNUMBER(SEARCH("*.unk*",D4291)),"Other Federal Awards",IF(ISERROR(VLOOKUP(D4291,'CFDA Program Titles Table'!A$2:C$2607,3,FALSE)),"",VLOOKUP(D4291,'CFDA Program Titles Table'!A$2:C$2607,3,FALSE)))</f>
        <v/>
      </c>
      <c r="J4291" s="70"/>
      <c r="K4291" s="70"/>
      <c r="S4291" s="106" t="str">
        <f>IFERROR(IF(J4291="Y", "Research And Development Programs Cluster:", VLOOKUP(D4291,'Cluster Info'!$A$2:$B$113,2,FALSE)), "Non Cluster:")</f>
        <v>Non Cluster:</v>
      </c>
      <c r="T4291" s="106">
        <f t="shared" si="335"/>
        <v>0</v>
      </c>
      <c r="U4291" s="106">
        <f t="shared" ref="U4291:U4354" si="337">IF(F4291="Y","COVID-19 - "&amp;N4291, N4291)</f>
        <v>0</v>
      </c>
      <c r="V4291" s="106">
        <f t="shared" ref="V4291:V4354" si="338">IF(G4291="Y","ARP - "&amp;N4291, N4291)</f>
        <v>0</v>
      </c>
      <c r="W4291" s="119">
        <f t="shared" si="336"/>
        <v>0</v>
      </c>
      <c r="X4291" s="106">
        <f t="shared" ref="X4291:X4354" si="339">O4291-P4291</f>
        <v>0</v>
      </c>
    </row>
    <row r="4292" spans="1:24" ht="14">
      <c r="A4292" s="198"/>
      <c r="D4292" s="1"/>
      <c r="E4292" s="1"/>
      <c r="F4292" s="187"/>
      <c r="G4292" s="187"/>
      <c r="H4292" s="80" t="str">
        <f>IF(ISERROR(IF(ISERROR(VLOOKUP((LEFT(D4292,2)),'Fed. Agency Identifier Table'!A$2:C$63,3,FALSE)),(VLOOKUP((LEFT(D4292,1)),'Fed. Agency Identifier Table'!A$2:C$63,3,FALSE)),(VLOOKUP((LEFT(D4292,2)),'Fed. Agency Identifier Table'!A$2:C$63,3,FALSE)))),"",(IF(ISERROR(VLOOKUP((LEFT(D4292,2)),'Fed. Agency Identifier Table'!A$2:C$63,3,FALSE)),(VLOOKUP((LEFT(D4292,1)),'Fed. Agency Identifier Table'!A$2:C$63,3,FALSE)),(VLOOKUP((LEFT(D4292,2)),'Fed. Agency Identifier Table'!A$2:C$63,3,FALSE)))))</f>
        <v/>
      </c>
      <c r="I4292" s="150" t="str">
        <f>IF(ISNUMBER(SEARCH("*.unk*",D4292)),"Other Federal Awards",IF(ISERROR(VLOOKUP(D4292,'CFDA Program Titles Table'!A$2:C$2607,3,FALSE)),"",VLOOKUP(D4292,'CFDA Program Titles Table'!A$2:C$2607,3,FALSE)))</f>
        <v/>
      </c>
      <c r="J4292" s="70"/>
      <c r="K4292" s="70"/>
      <c r="S4292" s="106" t="str">
        <f>IFERROR(IF(J4292="Y", "Research And Development Programs Cluster:", VLOOKUP(D4292,'Cluster Info'!$A$2:$B$113,2,FALSE)), "Non Cluster:")</f>
        <v>Non Cluster:</v>
      </c>
      <c r="T4292" s="106">
        <f t="shared" si="335"/>
        <v>0</v>
      </c>
      <c r="U4292" s="106">
        <f t="shared" si="337"/>
        <v>0</v>
      </c>
      <c r="V4292" s="106">
        <f t="shared" si="338"/>
        <v>0</v>
      </c>
      <c r="W4292" s="119">
        <f t="shared" si="336"/>
        <v>0</v>
      </c>
      <c r="X4292" s="106">
        <f t="shared" si="339"/>
        <v>0</v>
      </c>
    </row>
    <row r="4293" spans="1:24" ht="14">
      <c r="A4293" s="198"/>
      <c r="D4293" s="1"/>
      <c r="E4293" s="1"/>
      <c r="F4293" s="187"/>
      <c r="G4293" s="187"/>
      <c r="H4293" s="80" t="str">
        <f>IF(ISERROR(IF(ISERROR(VLOOKUP((LEFT(D4293,2)),'Fed. Agency Identifier Table'!A$2:C$63,3,FALSE)),(VLOOKUP((LEFT(D4293,1)),'Fed. Agency Identifier Table'!A$2:C$63,3,FALSE)),(VLOOKUP((LEFT(D4293,2)),'Fed. Agency Identifier Table'!A$2:C$63,3,FALSE)))),"",(IF(ISERROR(VLOOKUP((LEFT(D4293,2)),'Fed. Agency Identifier Table'!A$2:C$63,3,FALSE)),(VLOOKUP((LEFT(D4293,1)),'Fed. Agency Identifier Table'!A$2:C$63,3,FALSE)),(VLOOKUP((LEFT(D4293,2)),'Fed. Agency Identifier Table'!A$2:C$63,3,FALSE)))))</f>
        <v/>
      </c>
      <c r="I4293" s="150" t="str">
        <f>IF(ISNUMBER(SEARCH("*.unk*",D4293)),"Other Federal Awards",IF(ISERROR(VLOOKUP(D4293,'CFDA Program Titles Table'!A$2:C$2607,3,FALSE)),"",VLOOKUP(D4293,'CFDA Program Titles Table'!A$2:C$2607,3,FALSE)))</f>
        <v/>
      </c>
      <c r="J4293" s="70"/>
      <c r="K4293" s="70"/>
      <c r="S4293" s="106" t="str">
        <f>IFERROR(IF(J4293="Y", "Research And Development Programs Cluster:", VLOOKUP(D4293,'Cluster Info'!$A$2:$B$113,2,FALSE)), "Non Cluster:")</f>
        <v>Non Cluster:</v>
      </c>
      <c r="T4293" s="106">
        <f t="shared" si="335"/>
        <v>0</v>
      </c>
      <c r="U4293" s="106">
        <f t="shared" si="337"/>
        <v>0</v>
      </c>
      <c r="V4293" s="106">
        <f t="shared" si="338"/>
        <v>0</v>
      </c>
      <c r="W4293" s="119">
        <f t="shared" si="336"/>
        <v>0</v>
      </c>
      <c r="X4293" s="106">
        <f t="shared" si="339"/>
        <v>0</v>
      </c>
    </row>
    <row r="4294" spans="1:24" ht="14">
      <c r="A4294" s="198"/>
      <c r="D4294" s="1"/>
      <c r="E4294" s="1"/>
      <c r="F4294" s="187"/>
      <c r="G4294" s="187"/>
      <c r="H4294" s="80" t="str">
        <f>IF(ISERROR(IF(ISERROR(VLOOKUP((LEFT(D4294,2)),'Fed. Agency Identifier Table'!A$2:C$63,3,FALSE)),(VLOOKUP((LEFT(D4294,1)),'Fed. Agency Identifier Table'!A$2:C$63,3,FALSE)),(VLOOKUP((LEFT(D4294,2)),'Fed. Agency Identifier Table'!A$2:C$63,3,FALSE)))),"",(IF(ISERROR(VLOOKUP((LEFT(D4294,2)),'Fed. Agency Identifier Table'!A$2:C$63,3,FALSE)),(VLOOKUP((LEFT(D4294,1)),'Fed. Agency Identifier Table'!A$2:C$63,3,FALSE)),(VLOOKUP((LEFT(D4294,2)),'Fed. Agency Identifier Table'!A$2:C$63,3,FALSE)))))</f>
        <v/>
      </c>
      <c r="I4294" s="150" t="str">
        <f>IF(ISNUMBER(SEARCH("*.unk*",D4294)),"Other Federal Awards",IF(ISERROR(VLOOKUP(D4294,'CFDA Program Titles Table'!A$2:C$2607,3,FALSE)),"",VLOOKUP(D4294,'CFDA Program Titles Table'!A$2:C$2607,3,FALSE)))</f>
        <v/>
      </c>
      <c r="J4294" s="70"/>
      <c r="K4294" s="70"/>
      <c r="S4294" s="106" t="str">
        <f>IFERROR(IF(J4294="Y", "Research And Development Programs Cluster:", VLOOKUP(D4294,'Cluster Info'!$A$2:$B$113,2,FALSE)), "Non Cluster:")</f>
        <v>Non Cluster:</v>
      </c>
      <c r="T4294" s="106">
        <f t="shared" si="335"/>
        <v>0</v>
      </c>
      <c r="U4294" s="106">
        <f t="shared" si="337"/>
        <v>0</v>
      </c>
      <c r="V4294" s="106">
        <f t="shared" si="338"/>
        <v>0</v>
      </c>
      <c r="W4294" s="119">
        <f t="shared" si="336"/>
        <v>0</v>
      </c>
      <c r="X4294" s="106">
        <f t="shared" si="339"/>
        <v>0</v>
      </c>
    </row>
    <row r="4295" spans="1:24" ht="14">
      <c r="A4295" s="198"/>
      <c r="D4295" s="1"/>
      <c r="E4295" s="1"/>
      <c r="F4295" s="187"/>
      <c r="G4295" s="187"/>
      <c r="H4295" s="80" t="str">
        <f>IF(ISERROR(IF(ISERROR(VLOOKUP((LEFT(D4295,2)),'Fed. Agency Identifier Table'!A$2:C$63,3,FALSE)),(VLOOKUP((LEFT(D4295,1)),'Fed. Agency Identifier Table'!A$2:C$63,3,FALSE)),(VLOOKUP((LEFT(D4295,2)),'Fed. Agency Identifier Table'!A$2:C$63,3,FALSE)))),"",(IF(ISERROR(VLOOKUP((LEFT(D4295,2)),'Fed. Agency Identifier Table'!A$2:C$63,3,FALSE)),(VLOOKUP((LEFT(D4295,1)),'Fed. Agency Identifier Table'!A$2:C$63,3,FALSE)),(VLOOKUP((LEFT(D4295,2)),'Fed. Agency Identifier Table'!A$2:C$63,3,FALSE)))))</f>
        <v/>
      </c>
      <c r="I4295" s="150" t="str">
        <f>IF(ISNUMBER(SEARCH("*.unk*",D4295)),"Other Federal Awards",IF(ISERROR(VLOOKUP(D4295,'CFDA Program Titles Table'!A$2:C$2607,3,FALSE)),"",VLOOKUP(D4295,'CFDA Program Titles Table'!A$2:C$2607,3,FALSE)))</f>
        <v/>
      </c>
      <c r="J4295" s="70"/>
      <c r="K4295" s="70"/>
      <c r="S4295" s="106" t="str">
        <f>IFERROR(IF(J4295="Y", "Research And Development Programs Cluster:", VLOOKUP(D4295,'Cluster Info'!$A$2:$B$113,2,FALSE)), "Non Cluster:")</f>
        <v>Non Cluster:</v>
      </c>
      <c r="T4295" s="106">
        <f t="shared" si="335"/>
        <v>0</v>
      </c>
      <c r="U4295" s="106">
        <f t="shared" si="337"/>
        <v>0</v>
      </c>
      <c r="V4295" s="106">
        <f t="shared" si="338"/>
        <v>0</v>
      </c>
      <c r="W4295" s="119">
        <f t="shared" si="336"/>
        <v>0</v>
      </c>
      <c r="X4295" s="106">
        <f t="shared" si="339"/>
        <v>0</v>
      </c>
    </row>
    <row r="4296" spans="1:24" ht="14">
      <c r="A4296" s="198"/>
      <c r="D4296" s="1"/>
      <c r="E4296" s="1"/>
      <c r="F4296" s="187"/>
      <c r="G4296" s="187"/>
      <c r="H4296" s="80" t="str">
        <f>IF(ISERROR(IF(ISERROR(VLOOKUP((LEFT(D4296,2)),'Fed. Agency Identifier Table'!A$2:C$63,3,FALSE)),(VLOOKUP((LEFT(D4296,1)),'Fed. Agency Identifier Table'!A$2:C$63,3,FALSE)),(VLOOKUP((LEFT(D4296,2)),'Fed. Agency Identifier Table'!A$2:C$63,3,FALSE)))),"",(IF(ISERROR(VLOOKUP((LEFT(D4296,2)),'Fed. Agency Identifier Table'!A$2:C$63,3,FALSE)),(VLOOKUP((LEFT(D4296,1)),'Fed. Agency Identifier Table'!A$2:C$63,3,FALSE)),(VLOOKUP((LEFT(D4296,2)),'Fed. Agency Identifier Table'!A$2:C$63,3,FALSE)))))</f>
        <v/>
      </c>
      <c r="I4296" s="150" t="str">
        <f>IF(ISNUMBER(SEARCH("*.unk*",D4296)),"Other Federal Awards",IF(ISERROR(VLOOKUP(D4296,'CFDA Program Titles Table'!A$2:C$2607,3,FALSE)),"",VLOOKUP(D4296,'CFDA Program Titles Table'!A$2:C$2607,3,FALSE)))</f>
        <v/>
      </c>
      <c r="J4296" s="70"/>
      <c r="K4296" s="70"/>
      <c r="S4296" s="106" t="str">
        <f>IFERROR(IF(J4296="Y", "Research And Development Programs Cluster:", VLOOKUP(D4296,'Cluster Info'!$A$2:$B$113,2,FALSE)), "Non Cluster:")</f>
        <v>Non Cluster:</v>
      </c>
      <c r="T4296" s="106">
        <f t="shared" si="335"/>
        <v>0</v>
      </c>
      <c r="U4296" s="106">
        <f t="shared" si="337"/>
        <v>0</v>
      </c>
      <c r="V4296" s="106">
        <f t="shared" si="338"/>
        <v>0</v>
      </c>
      <c r="W4296" s="119">
        <f t="shared" si="336"/>
        <v>0</v>
      </c>
      <c r="X4296" s="106">
        <f t="shared" si="339"/>
        <v>0</v>
      </c>
    </row>
    <row r="4297" spans="1:24" ht="14">
      <c r="A4297" s="198"/>
      <c r="D4297" s="1"/>
      <c r="E4297" s="1"/>
      <c r="F4297" s="187"/>
      <c r="G4297" s="187"/>
      <c r="H4297" s="80" t="str">
        <f>IF(ISERROR(IF(ISERROR(VLOOKUP((LEFT(D4297,2)),'Fed. Agency Identifier Table'!A$2:C$63,3,FALSE)),(VLOOKUP((LEFT(D4297,1)),'Fed. Agency Identifier Table'!A$2:C$63,3,FALSE)),(VLOOKUP((LEFT(D4297,2)),'Fed. Agency Identifier Table'!A$2:C$63,3,FALSE)))),"",(IF(ISERROR(VLOOKUP((LEFT(D4297,2)),'Fed. Agency Identifier Table'!A$2:C$63,3,FALSE)),(VLOOKUP((LEFT(D4297,1)),'Fed. Agency Identifier Table'!A$2:C$63,3,FALSE)),(VLOOKUP((LEFT(D4297,2)),'Fed. Agency Identifier Table'!A$2:C$63,3,FALSE)))))</f>
        <v/>
      </c>
      <c r="I4297" s="150" t="str">
        <f>IF(ISNUMBER(SEARCH("*.unk*",D4297)),"Other Federal Awards",IF(ISERROR(VLOOKUP(D4297,'CFDA Program Titles Table'!A$2:C$2607,3,FALSE)),"",VLOOKUP(D4297,'CFDA Program Titles Table'!A$2:C$2607,3,FALSE)))</f>
        <v/>
      </c>
      <c r="J4297" s="70"/>
      <c r="K4297" s="70"/>
      <c r="S4297" s="106" t="str">
        <f>IFERROR(IF(J4297="Y", "Research And Development Programs Cluster:", VLOOKUP(D4297,'Cluster Info'!$A$2:$B$113,2,FALSE)), "Non Cluster:")</f>
        <v>Non Cluster:</v>
      </c>
      <c r="T4297" s="106">
        <f t="shared" si="335"/>
        <v>0</v>
      </c>
      <c r="U4297" s="106">
        <f t="shared" si="337"/>
        <v>0</v>
      </c>
      <c r="V4297" s="106">
        <f t="shared" si="338"/>
        <v>0</v>
      </c>
      <c r="W4297" s="119">
        <f t="shared" si="336"/>
        <v>0</v>
      </c>
      <c r="X4297" s="106">
        <f t="shared" si="339"/>
        <v>0</v>
      </c>
    </row>
    <row r="4298" spans="1:24" ht="14">
      <c r="A4298" s="198"/>
      <c r="D4298" s="1"/>
      <c r="E4298" s="1"/>
      <c r="F4298" s="187"/>
      <c r="G4298" s="187"/>
      <c r="H4298" s="80" t="str">
        <f>IF(ISERROR(IF(ISERROR(VLOOKUP((LEFT(D4298,2)),'Fed. Agency Identifier Table'!A$2:C$63,3,FALSE)),(VLOOKUP((LEFT(D4298,1)),'Fed. Agency Identifier Table'!A$2:C$63,3,FALSE)),(VLOOKUP((LEFT(D4298,2)),'Fed. Agency Identifier Table'!A$2:C$63,3,FALSE)))),"",(IF(ISERROR(VLOOKUP((LEFT(D4298,2)),'Fed. Agency Identifier Table'!A$2:C$63,3,FALSE)),(VLOOKUP((LEFT(D4298,1)),'Fed. Agency Identifier Table'!A$2:C$63,3,FALSE)),(VLOOKUP((LEFT(D4298,2)),'Fed. Agency Identifier Table'!A$2:C$63,3,FALSE)))))</f>
        <v/>
      </c>
      <c r="I4298" s="150" t="str">
        <f>IF(ISNUMBER(SEARCH("*.unk*",D4298)),"Other Federal Awards",IF(ISERROR(VLOOKUP(D4298,'CFDA Program Titles Table'!A$2:C$2607,3,FALSE)),"",VLOOKUP(D4298,'CFDA Program Titles Table'!A$2:C$2607,3,FALSE)))</f>
        <v/>
      </c>
      <c r="J4298" s="70"/>
      <c r="K4298" s="70"/>
      <c r="S4298" s="106" t="str">
        <f>IFERROR(IF(J4298="Y", "Research And Development Programs Cluster:", VLOOKUP(D4298,'Cluster Info'!$A$2:$B$113,2,FALSE)), "Non Cluster:")</f>
        <v>Non Cluster:</v>
      </c>
      <c r="T4298" s="106">
        <f t="shared" si="335"/>
        <v>0</v>
      </c>
      <c r="U4298" s="106">
        <f t="shared" si="337"/>
        <v>0</v>
      </c>
      <c r="V4298" s="106">
        <f t="shared" si="338"/>
        <v>0</v>
      </c>
      <c r="W4298" s="119">
        <f t="shared" si="336"/>
        <v>0</v>
      </c>
      <c r="X4298" s="106">
        <f t="shared" si="339"/>
        <v>0</v>
      </c>
    </row>
    <row r="4299" spans="1:24" ht="14">
      <c r="A4299" s="198"/>
      <c r="D4299" s="1"/>
      <c r="E4299" s="1"/>
      <c r="F4299" s="187"/>
      <c r="G4299" s="187"/>
      <c r="H4299" s="80" t="str">
        <f>IF(ISERROR(IF(ISERROR(VLOOKUP((LEFT(D4299,2)),'Fed. Agency Identifier Table'!A$2:C$63,3,FALSE)),(VLOOKUP((LEFT(D4299,1)),'Fed. Agency Identifier Table'!A$2:C$63,3,FALSE)),(VLOOKUP((LEFT(D4299,2)),'Fed. Agency Identifier Table'!A$2:C$63,3,FALSE)))),"",(IF(ISERROR(VLOOKUP((LEFT(D4299,2)),'Fed. Agency Identifier Table'!A$2:C$63,3,FALSE)),(VLOOKUP((LEFT(D4299,1)),'Fed. Agency Identifier Table'!A$2:C$63,3,FALSE)),(VLOOKUP((LEFT(D4299,2)),'Fed. Agency Identifier Table'!A$2:C$63,3,FALSE)))))</f>
        <v/>
      </c>
      <c r="I4299" s="150" t="str">
        <f>IF(ISNUMBER(SEARCH("*.unk*",D4299)),"Other Federal Awards",IF(ISERROR(VLOOKUP(D4299,'CFDA Program Titles Table'!A$2:C$2607,3,FALSE)),"",VLOOKUP(D4299,'CFDA Program Titles Table'!A$2:C$2607,3,FALSE)))</f>
        <v/>
      </c>
      <c r="J4299" s="70"/>
      <c r="K4299" s="70"/>
      <c r="S4299" s="106" t="str">
        <f>IFERROR(IF(J4299="Y", "Research And Development Programs Cluster:", VLOOKUP(D4299,'Cluster Info'!$A$2:$B$113,2,FALSE)), "Non Cluster:")</f>
        <v>Non Cluster:</v>
      </c>
      <c r="T4299" s="106">
        <f t="shared" si="335"/>
        <v>0</v>
      </c>
      <c r="U4299" s="106">
        <f t="shared" si="337"/>
        <v>0</v>
      </c>
      <c r="V4299" s="106">
        <f t="shared" si="338"/>
        <v>0</v>
      </c>
      <c r="W4299" s="119">
        <f t="shared" si="336"/>
        <v>0</v>
      </c>
      <c r="X4299" s="106">
        <f t="shared" si="339"/>
        <v>0</v>
      </c>
    </row>
    <row r="4300" spans="1:24" ht="14">
      <c r="A4300" s="198"/>
      <c r="D4300" s="1"/>
      <c r="E4300" s="1"/>
      <c r="F4300" s="187"/>
      <c r="G4300" s="187"/>
      <c r="H4300" s="80" t="str">
        <f>IF(ISERROR(IF(ISERROR(VLOOKUP((LEFT(D4300,2)),'Fed. Agency Identifier Table'!A$2:C$63,3,FALSE)),(VLOOKUP((LEFT(D4300,1)),'Fed. Agency Identifier Table'!A$2:C$63,3,FALSE)),(VLOOKUP((LEFT(D4300,2)),'Fed. Agency Identifier Table'!A$2:C$63,3,FALSE)))),"",(IF(ISERROR(VLOOKUP((LEFT(D4300,2)),'Fed. Agency Identifier Table'!A$2:C$63,3,FALSE)),(VLOOKUP((LEFT(D4300,1)),'Fed. Agency Identifier Table'!A$2:C$63,3,FALSE)),(VLOOKUP((LEFT(D4300,2)),'Fed. Agency Identifier Table'!A$2:C$63,3,FALSE)))))</f>
        <v/>
      </c>
      <c r="I4300" s="150" t="str">
        <f>IF(ISNUMBER(SEARCH("*.unk*",D4300)),"Other Federal Awards",IF(ISERROR(VLOOKUP(D4300,'CFDA Program Titles Table'!A$2:C$2607,3,FALSE)),"",VLOOKUP(D4300,'CFDA Program Titles Table'!A$2:C$2607,3,FALSE)))</f>
        <v/>
      </c>
      <c r="J4300" s="70"/>
      <c r="K4300" s="70"/>
      <c r="S4300" s="106" t="str">
        <f>IFERROR(IF(J4300="Y", "Research And Development Programs Cluster:", VLOOKUP(D4300,'Cluster Info'!$A$2:$B$113,2,FALSE)), "Non Cluster:")</f>
        <v>Non Cluster:</v>
      </c>
      <c r="T4300" s="106">
        <f t="shared" si="335"/>
        <v>0</v>
      </c>
      <c r="U4300" s="106">
        <f t="shared" si="337"/>
        <v>0</v>
      </c>
      <c r="V4300" s="106">
        <f t="shared" si="338"/>
        <v>0</v>
      </c>
      <c r="W4300" s="119">
        <f t="shared" si="336"/>
        <v>0</v>
      </c>
      <c r="X4300" s="106">
        <f t="shared" si="339"/>
        <v>0</v>
      </c>
    </row>
    <row r="4301" spans="1:24" ht="14">
      <c r="A4301" s="198"/>
      <c r="D4301" s="1"/>
      <c r="E4301" s="1"/>
      <c r="F4301" s="187"/>
      <c r="G4301" s="187"/>
      <c r="H4301" s="80" t="str">
        <f>IF(ISERROR(IF(ISERROR(VLOOKUP((LEFT(D4301,2)),'Fed. Agency Identifier Table'!A$2:C$63,3,FALSE)),(VLOOKUP((LEFT(D4301,1)),'Fed. Agency Identifier Table'!A$2:C$63,3,FALSE)),(VLOOKUP((LEFT(D4301,2)),'Fed. Agency Identifier Table'!A$2:C$63,3,FALSE)))),"",(IF(ISERROR(VLOOKUP((LEFT(D4301,2)),'Fed. Agency Identifier Table'!A$2:C$63,3,FALSE)),(VLOOKUP((LEFT(D4301,1)),'Fed. Agency Identifier Table'!A$2:C$63,3,FALSE)),(VLOOKUP((LEFT(D4301,2)),'Fed. Agency Identifier Table'!A$2:C$63,3,FALSE)))))</f>
        <v/>
      </c>
      <c r="I4301" s="150" t="str">
        <f>IF(ISNUMBER(SEARCH("*.unk*",D4301)),"Other Federal Awards",IF(ISERROR(VLOOKUP(D4301,'CFDA Program Titles Table'!A$2:C$2607,3,FALSE)),"",VLOOKUP(D4301,'CFDA Program Titles Table'!A$2:C$2607,3,FALSE)))</f>
        <v/>
      </c>
      <c r="J4301" s="70"/>
      <c r="K4301" s="70"/>
      <c r="S4301" s="106" t="str">
        <f>IFERROR(IF(J4301="Y", "Research And Development Programs Cluster:", VLOOKUP(D4301,'Cluster Info'!$A$2:$B$113,2,FALSE)), "Non Cluster:")</f>
        <v>Non Cluster:</v>
      </c>
      <c r="T4301" s="106">
        <f t="shared" si="335"/>
        <v>0</v>
      </c>
      <c r="U4301" s="106">
        <f t="shared" si="337"/>
        <v>0</v>
      </c>
      <c r="V4301" s="106">
        <f t="shared" si="338"/>
        <v>0</v>
      </c>
      <c r="W4301" s="119">
        <f t="shared" si="336"/>
        <v>0</v>
      </c>
      <c r="X4301" s="106">
        <f t="shared" si="339"/>
        <v>0</v>
      </c>
    </row>
    <row r="4302" spans="1:24" ht="14">
      <c r="A4302" s="198"/>
      <c r="D4302" s="1"/>
      <c r="E4302" s="1"/>
      <c r="F4302" s="187"/>
      <c r="G4302" s="187"/>
      <c r="H4302" s="80" t="str">
        <f>IF(ISERROR(IF(ISERROR(VLOOKUP((LEFT(D4302,2)),'Fed. Agency Identifier Table'!A$2:C$63,3,FALSE)),(VLOOKUP((LEFT(D4302,1)),'Fed. Agency Identifier Table'!A$2:C$63,3,FALSE)),(VLOOKUP((LEFT(D4302,2)),'Fed. Agency Identifier Table'!A$2:C$63,3,FALSE)))),"",(IF(ISERROR(VLOOKUP((LEFT(D4302,2)),'Fed. Agency Identifier Table'!A$2:C$63,3,FALSE)),(VLOOKUP((LEFT(D4302,1)),'Fed. Agency Identifier Table'!A$2:C$63,3,FALSE)),(VLOOKUP((LEFT(D4302,2)),'Fed. Agency Identifier Table'!A$2:C$63,3,FALSE)))))</f>
        <v/>
      </c>
      <c r="I4302" s="150" t="str">
        <f>IF(ISNUMBER(SEARCH("*.unk*",D4302)),"Other Federal Awards",IF(ISERROR(VLOOKUP(D4302,'CFDA Program Titles Table'!A$2:C$2607,3,FALSE)),"",VLOOKUP(D4302,'CFDA Program Titles Table'!A$2:C$2607,3,FALSE)))</f>
        <v/>
      </c>
      <c r="J4302" s="70"/>
      <c r="K4302" s="70"/>
      <c r="S4302" s="106" t="str">
        <f>IFERROR(IF(J4302="Y", "Research And Development Programs Cluster:", VLOOKUP(D4302,'Cluster Info'!$A$2:$B$113,2,FALSE)), "Non Cluster:")</f>
        <v>Non Cluster:</v>
      </c>
      <c r="T4302" s="106">
        <f t="shared" si="335"/>
        <v>0</v>
      </c>
      <c r="U4302" s="106">
        <f t="shared" si="337"/>
        <v>0</v>
      </c>
      <c r="V4302" s="106">
        <f t="shared" si="338"/>
        <v>0</v>
      </c>
      <c r="W4302" s="119">
        <f t="shared" si="336"/>
        <v>0</v>
      </c>
      <c r="X4302" s="106">
        <f t="shared" si="339"/>
        <v>0</v>
      </c>
    </row>
    <row r="4303" spans="1:24" ht="14">
      <c r="A4303" s="198"/>
      <c r="D4303" s="1"/>
      <c r="E4303" s="1"/>
      <c r="F4303" s="187"/>
      <c r="G4303" s="187"/>
      <c r="H4303" s="80" t="str">
        <f>IF(ISERROR(IF(ISERROR(VLOOKUP((LEFT(D4303,2)),'Fed. Agency Identifier Table'!A$2:C$63,3,FALSE)),(VLOOKUP((LEFT(D4303,1)),'Fed. Agency Identifier Table'!A$2:C$63,3,FALSE)),(VLOOKUP((LEFT(D4303,2)),'Fed. Agency Identifier Table'!A$2:C$63,3,FALSE)))),"",(IF(ISERROR(VLOOKUP((LEFT(D4303,2)),'Fed. Agency Identifier Table'!A$2:C$63,3,FALSE)),(VLOOKUP((LEFT(D4303,1)),'Fed. Agency Identifier Table'!A$2:C$63,3,FALSE)),(VLOOKUP((LEFT(D4303,2)),'Fed. Agency Identifier Table'!A$2:C$63,3,FALSE)))))</f>
        <v/>
      </c>
      <c r="I4303" s="150" t="str">
        <f>IF(ISNUMBER(SEARCH("*.unk*",D4303)),"Other Federal Awards",IF(ISERROR(VLOOKUP(D4303,'CFDA Program Titles Table'!A$2:C$2607,3,FALSE)),"",VLOOKUP(D4303,'CFDA Program Titles Table'!A$2:C$2607,3,FALSE)))</f>
        <v/>
      </c>
      <c r="J4303" s="70"/>
      <c r="K4303" s="70"/>
      <c r="S4303" s="106" t="str">
        <f>IFERROR(IF(J4303="Y", "Research And Development Programs Cluster:", VLOOKUP(D4303,'Cluster Info'!$A$2:$B$113,2,FALSE)), "Non Cluster:")</f>
        <v>Non Cluster:</v>
      </c>
      <c r="T4303" s="106">
        <f t="shared" si="335"/>
        <v>0</v>
      </c>
      <c r="U4303" s="106">
        <f t="shared" si="337"/>
        <v>0</v>
      </c>
      <c r="V4303" s="106">
        <f t="shared" si="338"/>
        <v>0</v>
      </c>
      <c r="W4303" s="119">
        <f t="shared" si="336"/>
        <v>0</v>
      </c>
      <c r="X4303" s="106">
        <f t="shared" si="339"/>
        <v>0</v>
      </c>
    </row>
    <row r="4304" spans="1:24" ht="14">
      <c r="A4304" s="198"/>
      <c r="D4304" s="1"/>
      <c r="E4304" s="1"/>
      <c r="F4304" s="187"/>
      <c r="G4304" s="187"/>
      <c r="H4304" s="80" t="str">
        <f>IF(ISERROR(IF(ISERROR(VLOOKUP((LEFT(D4304,2)),'Fed. Agency Identifier Table'!A$2:C$63,3,FALSE)),(VLOOKUP((LEFT(D4304,1)),'Fed. Agency Identifier Table'!A$2:C$63,3,FALSE)),(VLOOKUP((LEFT(D4304,2)),'Fed. Agency Identifier Table'!A$2:C$63,3,FALSE)))),"",(IF(ISERROR(VLOOKUP((LEFT(D4304,2)),'Fed. Agency Identifier Table'!A$2:C$63,3,FALSE)),(VLOOKUP((LEFT(D4304,1)),'Fed. Agency Identifier Table'!A$2:C$63,3,FALSE)),(VLOOKUP((LEFT(D4304,2)),'Fed. Agency Identifier Table'!A$2:C$63,3,FALSE)))))</f>
        <v/>
      </c>
      <c r="I4304" s="150" t="str">
        <f>IF(ISNUMBER(SEARCH("*.unk*",D4304)),"Other Federal Awards",IF(ISERROR(VLOOKUP(D4304,'CFDA Program Titles Table'!A$2:C$2607,3,FALSE)),"",VLOOKUP(D4304,'CFDA Program Titles Table'!A$2:C$2607,3,FALSE)))</f>
        <v/>
      </c>
      <c r="J4304" s="70"/>
      <c r="K4304" s="70"/>
      <c r="S4304" s="106" t="str">
        <f>IFERROR(IF(J4304="Y", "Research And Development Programs Cluster:", VLOOKUP(D4304,'Cluster Info'!$A$2:$B$113,2,FALSE)), "Non Cluster:")</f>
        <v>Non Cluster:</v>
      </c>
      <c r="T4304" s="106">
        <f t="shared" si="335"/>
        <v>0</v>
      </c>
      <c r="U4304" s="106">
        <f t="shared" si="337"/>
        <v>0</v>
      </c>
      <c r="V4304" s="106">
        <f t="shared" si="338"/>
        <v>0</v>
      </c>
      <c r="W4304" s="119">
        <f t="shared" si="336"/>
        <v>0</v>
      </c>
      <c r="X4304" s="106">
        <f t="shared" si="339"/>
        <v>0</v>
      </c>
    </row>
    <row r="4305" spans="1:24" ht="14">
      <c r="A4305" s="198"/>
      <c r="D4305" s="1"/>
      <c r="E4305" s="1"/>
      <c r="F4305" s="187"/>
      <c r="G4305" s="187"/>
      <c r="H4305" s="80" t="str">
        <f>IF(ISERROR(IF(ISERROR(VLOOKUP((LEFT(D4305,2)),'Fed. Agency Identifier Table'!A$2:C$63,3,FALSE)),(VLOOKUP((LEFT(D4305,1)),'Fed. Agency Identifier Table'!A$2:C$63,3,FALSE)),(VLOOKUP((LEFT(D4305,2)),'Fed. Agency Identifier Table'!A$2:C$63,3,FALSE)))),"",(IF(ISERROR(VLOOKUP((LEFT(D4305,2)),'Fed. Agency Identifier Table'!A$2:C$63,3,FALSE)),(VLOOKUP((LEFT(D4305,1)),'Fed. Agency Identifier Table'!A$2:C$63,3,FALSE)),(VLOOKUP((LEFT(D4305,2)),'Fed. Agency Identifier Table'!A$2:C$63,3,FALSE)))))</f>
        <v/>
      </c>
      <c r="I4305" s="150" t="str">
        <f>IF(ISNUMBER(SEARCH("*.unk*",D4305)),"Other Federal Awards",IF(ISERROR(VLOOKUP(D4305,'CFDA Program Titles Table'!A$2:C$2607,3,FALSE)),"",VLOOKUP(D4305,'CFDA Program Titles Table'!A$2:C$2607,3,FALSE)))</f>
        <v/>
      </c>
      <c r="J4305" s="70"/>
      <c r="K4305" s="70"/>
      <c r="S4305" s="106" t="str">
        <f>IFERROR(IF(J4305="Y", "Research And Development Programs Cluster:", VLOOKUP(D4305,'Cluster Info'!$A$2:$B$113,2,FALSE)), "Non Cluster:")</f>
        <v>Non Cluster:</v>
      </c>
      <c r="T4305" s="106">
        <f t="shared" si="335"/>
        <v>0</v>
      </c>
      <c r="U4305" s="106">
        <f t="shared" si="337"/>
        <v>0</v>
      </c>
      <c r="V4305" s="106">
        <f t="shared" si="338"/>
        <v>0</v>
      </c>
      <c r="W4305" s="119">
        <f t="shared" si="336"/>
        <v>0</v>
      </c>
      <c r="X4305" s="106">
        <f t="shared" si="339"/>
        <v>0</v>
      </c>
    </row>
    <row r="4306" spans="1:24" ht="14">
      <c r="A4306" s="198"/>
      <c r="D4306" s="1"/>
      <c r="E4306" s="1"/>
      <c r="F4306" s="187"/>
      <c r="G4306" s="187"/>
      <c r="H4306" s="80" t="str">
        <f>IF(ISERROR(IF(ISERROR(VLOOKUP((LEFT(D4306,2)),'Fed. Agency Identifier Table'!A$2:C$63,3,FALSE)),(VLOOKUP((LEFT(D4306,1)),'Fed. Agency Identifier Table'!A$2:C$63,3,FALSE)),(VLOOKUP((LEFT(D4306,2)),'Fed. Agency Identifier Table'!A$2:C$63,3,FALSE)))),"",(IF(ISERROR(VLOOKUP((LEFT(D4306,2)),'Fed. Agency Identifier Table'!A$2:C$63,3,FALSE)),(VLOOKUP((LEFT(D4306,1)),'Fed. Agency Identifier Table'!A$2:C$63,3,FALSE)),(VLOOKUP((LEFT(D4306,2)),'Fed. Agency Identifier Table'!A$2:C$63,3,FALSE)))))</f>
        <v/>
      </c>
      <c r="I4306" s="150" t="str">
        <f>IF(ISNUMBER(SEARCH("*.unk*",D4306)),"Other Federal Awards",IF(ISERROR(VLOOKUP(D4306,'CFDA Program Titles Table'!A$2:C$2607,3,FALSE)),"",VLOOKUP(D4306,'CFDA Program Titles Table'!A$2:C$2607,3,FALSE)))</f>
        <v/>
      </c>
      <c r="J4306" s="70"/>
      <c r="K4306" s="70"/>
      <c r="S4306" s="106" t="str">
        <f>IFERROR(IF(J4306="Y", "Research And Development Programs Cluster:", VLOOKUP(D4306,'Cluster Info'!$A$2:$B$113,2,FALSE)), "Non Cluster:")</f>
        <v>Non Cluster:</v>
      </c>
      <c r="T4306" s="106">
        <f t="shared" si="335"/>
        <v>0</v>
      </c>
      <c r="U4306" s="106">
        <f t="shared" si="337"/>
        <v>0</v>
      </c>
      <c r="V4306" s="106">
        <f t="shared" si="338"/>
        <v>0</v>
      </c>
      <c r="W4306" s="119">
        <f t="shared" si="336"/>
        <v>0</v>
      </c>
      <c r="X4306" s="106">
        <f t="shared" si="339"/>
        <v>0</v>
      </c>
    </row>
    <row r="4307" spans="1:24" ht="14">
      <c r="A4307" s="198"/>
      <c r="D4307" s="1"/>
      <c r="E4307" s="1"/>
      <c r="F4307" s="187"/>
      <c r="G4307" s="187"/>
      <c r="H4307" s="80" t="str">
        <f>IF(ISERROR(IF(ISERROR(VLOOKUP((LEFT(D4307,2)),'Fed. Agency Identifier Table'!A$2:C$63,3,FALSE)),(VLOOKUP((LEFT(D4307,1)),'Fed. Agency Identifier Table'!A$2:C$63,3,FALSE)),(VLOOKUP((LEFT(D4307,2)),'Fed. Agency Identifier Table'!A$2:C$63,3,FALSE)))),"",(IF(ISERROR(VLOOKUP((LEFT(D4307,2)),'Fed. Agency Identifier Table'!A$2:C$63,3,FALSE)),(VLOOKUP((LEFT(D4307,1)),'Fed. Agency Identifier Table'!A$2:C$63,3,FALSE)),(VLOOKUP((LEFT(D4307,2)),'Fed. Agency Identifier Table'!A$2:C$63,3,FALSE)))))</f>
        <v/>
      </c>
      <c r="I4307" s="150" t="str">
        <f>IF(ISNUMBER(SEARCH("*.unk*",D4307)),"Other Federal Awards",IF(ISERROR(VLOOKUP(D4307,'CFDA Program Titles Table'!A$2:C$2607,3,FALSE)),"",VLOOKUP(D4307,'CFDA Program Titles Table'!A$2:C$2607,3,FALSE)))</f>
        <v/>
      </c>
      <c r="J4307" s="70"/>
      <c r="K4307" s="70"/>
      <c r="S4307" s="106" t="str">
        <f>IFERROR(IF(J4307="Y", "Research And Development Programs Cluster:", VLOOKUP(D4307,'Cluster Info'!$A$2:$B$113,2,FALSE)), "Non Cluster:")</f>
        <v>Non Cluster:</v>
      </c>
      <c r="T4307" s="106">
        <f t="shared" si="335"/>
        <v>0</v>
      </c>
      <c r="U4307" s="106">
        <f t="shared" si="337"/>
        <v>0</v>
      </c>
      <c r="V4307" s="106">
        <f t="shared" si="338"/>
        <v>0</v>
      </c>
      <c r="W4307" s="119">
        <f t="shared" si="336"/>
        <v>0</v>
      </c>
      <c r="X4307" s="106">
        <f t="shared" si="339"/>
        <v>0</v>
      </c>
    </row>
    <row r="4308" spans="1:24" ht="14">
      <c r="A4308" s="198"/>
      <c r="D4308" s="1"/>
      <c r="E4308" s="1"/>
      <c r="F4308" s="187"/>
      <c r="G4308" s="187"/>
      <c r="H4308" s="80" t="str">
        <f>IF(ISERROR(IF(ISERROR(VLOOKUP((LEFT(D4308,2)),'Fed. Agency Identifier Table'!A$2:C$63,3,FALSE)),(VLOOKUP((LEFT(D4308,1)),'Fed. Agency Identifier Table'!A$2:C$63,3,FALSE)),(VLOOKUP((LEFT(D4308,2)),'Fed. Agency Identifier Table'!A$2:C$63,3,FALSE)))),"",(IF(ISERROR(VLOOKUP((LEFT(D4308,2)),'Fed. Agency Identifier Table'!A$2:C$63,3,FALSE)),(VLOOKUP((LEFT(D4308,1)),'Fed. Agency Identifier Table'!A$2:C$63,3,FALSE)),(VLOOKUP((LEFT(D4308,2)),'Fed. Agency Identifier Table'!A$2:C$63,3,FALSE)))))</f>
        <v/>
      </c>
      <c r="I4308" s="150" t="str">
        <f>IF(ISNUMBER(SEARCH("*.unk*",D4308)),"Other Federal Awards",IF(ISERROR(VLOOKUP(D4308,'CFDA Program Titles Table'!A$2:C$2607,3,FALSE)),"",VLOOKUP(D4308,'CFDA Program Titles Table'!A$2:C$2607,3,FALSE)))</f>
        <v/>
      </c>
      <c r="J4308" s="70"/>
      <c r="K4308" s="70"/>
      <c r="S4308" s="106" t="str">
        <f>IFERROR(IF(J4308="Y", "Research And Development Programs Cluster:", VLOOKUP(D4308,'Cluster Info'!$A$2:$B$113,2,FALSE)), "Non Cluster:")</f>
        <v>Non Cluster:</v>
      </c>
      <c r="T4308" s="106">
        <f t="shared" si="335"/>
        <v>0</v>
      </c>
      <c r="U4308" s="106">
        <f t="shared" si="337"/>
        <v>0</v>
      </c>
      <c r="V4308" s="106">
        <f t="shared" si="338"/>
        <v>0</v>
      </c>
      <c r="W4308" s="119">
        <f t="shared" si="336"/>
        <v>0</v>
      </c>
      <c r="X4308" s="106">
        <f t="shared" si="339"/>
        <v>0</v>
      </c>
    </row>
    <row r="4309" spans="1:24" ht="14">
      <c r="A4309" s="198"/>
      <c r="D4309" s="1"/>
      <c r="E4309" s="1"/>
      <c r="F4309" s="187"/>
      <c r="G4309" s="187"/>
      <c r="H4309" s="80" t="str">
        <f>IF(ISERROR(IF(ISERROR(VLOOKUP((LEFT(D4309,2)),'Fed. Agency Identifier Table'!A$2:C$63,3,FALSE)),(VLOOKUP((LEFT(D4309,1)),'Fed. Agency Identifier Table'!A$2:C$63,3,FALSE)),(VLOOKUP((LEFT(D4309,2)),'Fed. Agency Identifier Table'!A$2:C$63,3,FALSE)))),"",(IF(ISERROR(VLOOKUP((LEFT(D4309,2)),'Fed. Agency Identifier Table'!A$2:C$63,3,FALSE)),(VLOOKUP((LEFT(D4309,1)),'Fed. Agency Identifier Table'!A$2:C$63,3,FALSE)),(VLOOKUP((LEFT(D4309,2)),'Fed. Agency Identifier Table'!A$2:C$63,3,FALSE)))))</f>
        <v/>
      </c>
      <c r="I4309" s="150" t="str">
        <f>IF(ISNUMBER(SEARCH("*.unk*",D4309)),"Other Federal Awards",IF(ISERROR(VLOOKUP(D4309,'CFDA Program Titles Table'!A$2:C$2607,3,FALSE)),"",VLOOKUP(D4309,'CFDA Program Titles Table'!A$2:C$2607,3,FALSE)))</f>
        <v/>
      </c>
      <c r="J4309" s="70"/>
      <c r="K4309" s="70"/>
      <c r="S4309" s="106" t="str">
        <f>IFERROR(IF(J4309="Y", "Research And Development Programs Cluster:", VLOOKUP(D4309,'Cluster Info'!$A$2:$B$113,2,FALSE)), "Non Cluster:")</f>
        <v>Non Cluster:</v>
      </c>
      <c r="T4309" s="106">
        <f t="shared" si="335"/>
        <v>0</v>
      </c>
      <c r="U4309" s="106">
        <f t="shared" si="337"/>
        <v>0</v>
      </c>
      <c r="V4309" s="106">
        <f t="shared" si="338"/>
        <v>0</v>
      </c>
      <c r="W4309" s="119">
        <f t="shared" si="336"/>
        <v>0</v>
      </c>
      <c r="X4309" s="106">
        <f t="shared" si="339"/>
        <v>0</v>
      </c>
    </row>
    <row r="4310" spans="1:24" ht="14">
      <c r="A4310" s="198"/>
      <c r="D4310" s="1"/>
      <c r="E4310" s="1"/>
      <c r="F4310" s="187"/>
      <c r="G4310" s="187"/>
      <c r="H4310" s="80" t="str">
        <f>IF(ISERROR(IF(ISERROR(VLOOKUP((LEFT(D4310,2)),'Fed. Agency Identifier Table'!A$2:C$63,3,FALSE)),(VLOOKUP((LEFT(D4310,1)),'Fed. Agency Identifier Table'!A$2:C$63,3,FALSE)),(VLOOKUP((LEFT(D4310,2)),'Fed. Agency Identifier Table'!A$2:C$63,3,FALSE)))),"",(IF(ISERROR(VLOOKUP((LEFT(D4310,2)),'Fed. Agency Identifier Table'!A$2:C$63,3,FALSE)),(VLOOKUP((LEFT(D4310,1)),'Fed. Agency Identifier Table'!A$2:C$63,3,FALSE)),(VLOOKUP((LEFT(D4310,2)),'Fed. Agency Identifier Table'!A$2:C$63,3,FALSE)))))</f>
        <v/>
      </c>
      <c r="I4310" s="150" t="str">
        <f>IF(ISNUMBER(SEARCH("*.unk*",D4310)),"Other Federal Awards",IF(ISERROR(VLOOKUP(D4310,'CFDA Program Titles Table'!A$2:C$2607,3,FALSE)),"",VLOOKUP(D4310,'CFDA Program Titles Table'!A$2:C$2607,3,FALSE)))</f>
        <v/>
      </c>
      <c r="J4310" s="70"/>
      <c r="K4310" s="70"/>
      <c r="S4310" s="106" t="str">
        <f>IFERROR(IF(J4310="Y", "Research And Development Programs Cluster:", VLOOKUP(D4310,'Cluster Info'!$A$2:$B$113,2,FALSE)), "Non Cluster:")</f>
        <v>Non Cluster:</v>
      </c>
      <c r="T4310" s="106">
        <f t="shared" si="335"/>
        <v>0</v>
      </c>
      <c r="U4310" s="106">
        <f t="shared" si="337"/>
        <v>0</v>
      </c>
      <c r="V4310" s="106">
        <f t="shared" si="338"/>
        <v>0</v>
      </c>
      <c r="W4310" s="119">
        <f t="shared" si="336"/>
        <v>0</v>
      </c>
      <c r="X4310" s="106">
        <f t="shared" si="339"/>
        <v>0</v>
      </c>
    </row>
    <row r="4311" spans="1:24" ht="14">
      <c r="A4311" s="198"/>
      <c r="D4311" s="1"/>
      <c r="E4311" s="1"/>
      <c r="F4311" s="187"/>
      <c r="G4311" s="187"/>
      <c r="H4311" s="80" t="str">
        <f>IF(ISERROR(IF(ISERROR(VLOOKUP((LEFT(D4311,2)),'Fed. Agency Identifier Table'!A$2:C$63,3,FALSE)),(VLOOKUP((LEFT(D4311,1)),'Fed. Agency Identifier Table'!A$2:C$63,3,FALSE)),(VLOOKUP((LEFT(D4311,2)),'Fed. Agency Identifier Table'!A$2:C$63,3,FALSE)))),"",(IF(ISERROR(VLOOKUP((LEFT(D4311,2)),'Fed. Agency Identifier Table'!A$2:C$63,3,FALSE)),(VLOOKUP((LEFT(D4311,1)),'Fed. Agency Identifier Table'!A$2:C$63,3,FALSE)),(VLOOKUP((LEFT(D4311,2)),'Fed. Agency Identifier Table'!A$2:C$63,3,FALSE)))))</f>
        <v/>
      </c>
      <c r="I4311" s="150" t="str">
        <f>IF(ISNUMBER(SEARCH("*.unk*",D4311)),"Other Federal Awards",IF(ISERROR(VLOOKUP(D4311,'CFDA Program Titles Table'!A$2:C$2607,3,FALSE)),"",VLOOKUP(D4311,'CFDA Program Titles Table'!A$2:C$2607,3,FALSE)))</f>
        <v/>
      </c>
      <c r="J4311" s="70"/>
      <c r="K4311" s="70"/>
      <c r="S4311" s="106" t="str">
        <f>IFERROR(IF(J4311="Y", "Research And Development Programs Cluster:", VLOOKUP(D4311,'Cluster Info'!$A$2:$B$113,2,FALSE)), "Non Cluster:")</f>
        <v>Non Cluster:</v>
      </c>
      <c r="T4311" s="106">
        <f t="shared" si="335"/>
        <v>0</v>
      </c>
      <c r="U4311" s="106">
        <f t="shared" si="337"/>
        <v>0</v>
      </c>
      <c r="V4311" s="106">
        <f t="shared" si="338"/>
        <v>0</v>
      </c>
      <c r="W4311" s="119">
        <f t="shared" si="336"/>
        <v>0</v>
      </c>
      <c r="X4311" s="106">
        <f t="shared" si="339"/>
        <v>0</v>
      </c>
    </row>
    <row r="4312" spans="1:24" ht="14">
      <c r="A4312" s="198"/>
      <c r="D4312" s="1"/>
      <c r="E4312" s="1"/>
      <c r="F4312" s="187"/>
      <c r="G4312" s="187"/>
      <c r="H4312" s="80" t="str">
        <f>IF(ISERROR(IF(ISERROR(VLOOKUP((LEFT(D4312,2)),'Fed. Agency Identifier Table'!A$2:C$63,3,FALSE)),(VLOOKUP((LEFT(D4312,1)),'Fed. Agency Identifier Table'!A$2:C$63,3,FALSE)),(VLOOKUP((LEFT(D4312,2)),'Fed. Agency Identifier Table'!A$2:C$63,3,FALSE)))),"",(IF(ISERROR(VLOOKUP((LEFT(D4312,2)),'Fed. Agency Identifier Table'!A$2:C$63,3,FALSE)),(VLOOKUP((LEFT(D4312,1)),'Fed. Agency Identifier Table'!A$2:C$63,3,FALSE)),(VLOOKUP((LEFT(D4312,2)),'Fed. Agency Identifier Table'!A$2:C$63,3,FALSE)))))</f>
        <v/>
      </c>
      <c r="I4312" s="150" t="str">
        <f>IF(ISNUMBER(SEARCH("*.unk*",D4312)),"Other Federal Awards",IF(ISERROR(VLOOKUP(D4312,'CFDA Program Titles Table'!A$2:C$2607,3,FALSE)),"",VLOOKUP(D4312,'CFDA Program Titles Table'!A$2:C$2607,3,FALSE)))</f>
        <v/>
      </c>
      <c r="J4312" s="70"/>
      <c r="K4312" s="70"/>
      <c r="S4312" s="106" t="str">
        <f>IFERROR(IF(J4312="Y", "Research And Development Programs Cluster:", VLOOKUP(D4312,'Cluster Info'!$A$2:$B$113,2,FALSE)), "Non Cluster:")</f>
        <v>Non Cluster:</v>
      </c>
      <c r="T4312" s="106">
        <f t="shared" si="335"/>
        <v>0</v>
      </c>
      <c r="U4312" s="106">
        <f t="shared" si="337"/>
        <v>0</v>
      </c>
      <c r="V4312" s="106">
        <f t="shared" si="338"/>
        <v>0</v>
      </c>
      <c r="W4312" s="119">
        <f t="shared" si="336"/>
        <v>0</v>
      </c>
      <c r="X4312" s="106">
        <f t="shared" si="339"/>
        <v>0</v>
      </c>
    </row>
    <row r="4313" spans="1:24" ht="14">
      <c r="A4313" s="198"/>
      <c r="D4313" s="1"/>
      <c r="E4313" s="1"/>
      <c r="F4313" s="187"/>
      <c r="G4313" s="187"/>
      <c r="H4313" s="80" t="str">
        <f>IF(ISERROR(IF(ISERROR(VLOOKUP((LEFT(D4313,2)),'Fed. Agency Identifier Table'!A$2:C$63,3,FALSE)),(VLOOKUP((LEFT(D4313,1)),'Fed. Agency Identifier Table'!A$2:C$63,3,FALSE)),(VLOOKUP((LEFT(D4313,2)),'Fed. Agency Identifier Table'!A$2:C$63,3,FALSE)))),"",(IF(ISERROR(VLOOKUP((LEFT(D4313,2)),'Fed. Agency Identifier Table'!A$2:C$63,3,FALSE)),(VLOOKUP((LEFT(D4313,1)),'Fed. Agency Identifier Table'!A$2:C$63,3,FALSE)),(VLOOKUP((LEFT(D4313,2)),'Fed. Agency Identifier Table'!A$2:C$63,3,FALSE)))))</f>
        <v/>
      </c>
      <c r="I4313" s="150" t="str">
        <f>IF(ISNUMBER(SEARCH("*.unk*",D4313)),"Other Federal Awards",IF(ISERROR(VLOOKUP(D4313,'CFDA Program Titles Table'!A$2:C$2607,3,FALSE)),"",VLOOKUP(D4313,'CFDA Program Titles Table'!A$2:C$2607,3,FALSE)))</f>
        <v/>
      </c>
      <c r="J4313" s="70"/>
      <c r="K4313" s="70"/>
      <c r="S4313" s="106" t="str">
        <f>IFERROR(IF(J4313="Y", "Research And Development Programs Cluster:", VLOOKUP(D4313,'Cluster Info'!$A$2:$B$113,2,FALSE)), "Non Cluster:")</f>
        <v>Non Cluster:</v>
      </c>
      <c r="T4313" s="106">
        <f t="shared" si="335"/>
        <v>0</v>
      </c>
      <c r="U4313" s="106">
        <f t="shared" si="337"/>
        <v>0</v>
      </c>
      <c r="V4313" s="106">
        <f t="shared" si="338"/>
        <v>0</v>
      </c>
      <c r="W4313" s="119">
        <f t="shared" si="336"/>
        <v>0</v>
      </c>
      <c r="X4313" s="106">
        <f t="shared" si="339"/>
        <v>0</v>
      </c>
    </row>
    <row r="4314" spans="1:24" ht="14">
      <c r="A4314" s="198"/>
      <c r="D4314" s="1"/>
      <c r="E4314" s="1"/>
      <c r="F4314" s="187"/>
      <c r="G4314" s="187"/>
      <c r="H4314" s="80" t="str">
        <f>IF(ISERROR(IF(ISERROR(VLOOKUP((LEFT(D4314,2)),'Fed. Agency Identifier Table'!A$2:C$63,3,FALSE)),(VLOOKUP((LEFT(D4314,1)),'Fed. Agency Identifier Table'!A$2:C$63,3,FALSE)),(VLOOKUP((LEFT(D4314,2)),'Fed. Agency Identifier Table'!A$2:C$63,3,FALSE)))),"",(IF(ISERROR(VLOOKUP((LEFT(D4314,2)),'Fed. Agency Identifier Table'!A$2:C$63,3,FALSE)),(VLOOKUP((LEFT(D4314,1)),'Fed. Agency Identifier Table'!A$2:C$63,3,FALSE)),(VLOOKUP((LEFT(D4314,2)),'Fed. Agency Identifier Table'!A$2:C$63,3,FALSE)))))</f>
        <v/>
      </c>
      <c r="I4314" s="150" t="str">
        <f>IF(ISNUMBER(SEARCH("*.unk*",D4314)),"Other Federal Awards",IF(ISERROR(VLOOKUP(D4314,'CFDA Program Titles Table'!A$2:C$2607,3,FALSE)),"",VLOOKUP(D4314,'CFDA Program Titles Table'!A$2:C$2607,3,FALSE)))</f>
        <v/>
      </c>
      <c r="J4314" s="70"/>
      <c r="K4314" s="70"/>
      <c r="S4314" s="106" t="str">
        <f>IFERROR(IF(J4314="Y", "Research And Development Programs Cluster:", VLOOKUP(D4314,'Cluster Info'!$A$2:$B$113,2,FALSE)), "Non Cluster:")</f>
        <v>Non Cluster:</v>
      </c>
      <c r="T4314" s="106">
        <f t="shared" si="335"/>
        <v>0</v>
      </c>
      <c r="U4314" s="106">
        <f t="shared" si="337"/>
        <v>0</v>
      </c>
      <c r="V4314" s="106">
        <f t="shared" si="338"/>
        <v>0</v>
      </c>
      <c r="W4314" s="119">
        <f t="shared" si="336"/>
        <v>0</v>
      </c>
      <c r="X4314" s="106">
        <f t="shared" si="339"/>
        <v>0</v>
      </c>
    </row>
    <row r="4315" spans="1:24" ht="14">
      <c r="A4315" s="198"/>
      <c r="D4315" s="1"/>
      <c r="E4315" s="1"/>
      <c r="F4315" s="187"/>
      <c r="G4315" s="187"/>
      <c r="H4315" s="80" t="str">
        <f>IF(ISERROR(IF(ISERROR(VLOOKUP((LEFT(D4315,2)),'Fed. Agency Identifier Table'!A$2:C$63,3,FALSE)),(VLOOKUP((LEFT(D4315,1)),'Fed. Agency Identifier Table'!A$2:C$63,3,FALSE)),(VLOOKUP((LEFT(D4315,2)),'Fed. Agency Identifier Table'!A$2:C$63,3,FALSE)))),"",(IF(ISERROR(VLOOKUP((LEFT(D4315,2)),'Fed. Agency Identifier Table'!A$2:C$63,3,FALSE)),(VLOOKUP((LEFT(D4315,1)),'Fed. Agency Identifier Table'!A$2:C$63,3,FALSE)),(VLOOKUP((LEFT(D4315,2)),'Fed. Agency Identifier Table'!A$2:C$63,3,FALSE)))))</f>
        <v/>
      </c>
      <c r="I4315" s="150" t="str">
        <f>IF(ISNUMBER(SEARCH("*.unk*",D4315)),"Other Federal Awards",IF(ISERROR(VLOOKUP(D4315,'CFDA Program Titles Table'!A$2:C$2607,3,FALSE)),"",VLOOKUP(D4315,'CFDA Program Titles Table'!A$2:C$2607,3,FALSE)))</f>
        <v/>
      </c>
      <c r="J4315" s="70"/>
      <c r="K4315" s="70"/>
      <c r="S4315" s="106" t="str">
        <f>IFERROR(IF(J4315="Y", "Research And Development Programs Cluster:", VLOOKUP(D4315,'Cluster Info'!$A$2:$B$113,2,FALSE)), "Non Cluster:")</f>
        <v>Non Cluster:</v>
      </c>
      <c r="T4315" s="106">
        <f t="shared" si="335"/>
        <v>0</v>
      </c>
      <c r="U4315" s="106">
        <f t="shared" si="337"/>
        <v>0</v>
      </c>
      <c r="V4315" s="106">
        <f t="shared" si="338"/>
        <v>0</v>
      </c>
      <c r="W4315" s="119">
        <f t="shared" si="336"/>
        <v>0</v>
      </c>
      <c r="X4315" s="106">
        <f t="shared" si="339"/>
        <v>0</v>
      </c>
    </row>
    <row r="4316" spans="1:24" ht="14">
      <c r="A4316" s="198"/>
      <c r="D4316" s="1"/>
      <c r="E4316" s="1"/>
      <c r="F4316" s="187"/>
      <c r="G4316" s="187"/>
      <c r="H4316" s="80" t="str">
        <f>IF(ISERROR(IF(ISERROR(VLOOKUP((LEFT(D4316,2)),'Fed. Agency Identifier Table'!A$2:C$63,3,FALSE)),(VLOOKUP((LEFT(D4316,1)),'Fed. Agency Identifier Table'!A$2:C$63,3,FALSE)),(VLOOKUP((LEFT(D4316,2)),'Fed. Agency Identifier Table'!A$2:C$63,3,FALSE)))),"",(IF(ISERROR(VLOOKUP((LEFT(D4316,2)),'Fed. Agency Identifier Table'!A$2:C$63,3,FALSE)),(VLOOKUP((LEFT(D4316,1)),'Fed. Agency Identifier Table'!A$2:C$63,3,FALSE)),(VLOOKUP((LEFT(D4316,2)),'Fed. Agency Identifier Table'!A$2:C$63,3,FALSE)))))</f>
        <v/>
      </c>
      <c r="I4316" s="150" t="str">
        <f>IF(ISNUMBER(SEARCH("*.unk*",D4316)),"Other Federal Awards",IF(ISERROR(VLOOKUP(D4316,'CFDA Program Titles Table'!A$2:C$2607,3,FALSE)),"",VLOOKUP(D4316,'CFDA Program Titles Table'!A$2:C$2607,3,FALSE)))</f>
        <v/>
      </c>
      <c r="J4316" s="70"/>
      <c r="K4316" s="70"/>
      <c r="S4316" s="106" t="str">
        <f>IFERROR(IF(J4316="Y", "Research And Development Programs Cluster:", VLOOKUP(D4316,'Cluster Info'!$A$2:$B$113,2,FALSE)), "Non Cluster:")</f>
        <v>Non Cluster:</v>
      </c>
      <c r="T4316" s="106">
        <f t="shared" si="335"/>
        <v>0</v>
      </c>
      <c r="U4316" s="106">
        <f t="shared" si="337"/>
        <v>0</v>
      </c>
      <c r="V4316" s="106">
        <f t="shared" si="338"/>
        <v>0</v>
      </c>
      <c r="W4316" s="119">
        <f t="shared" si="336"/>
        <v>0</v>
      </c>
      <c r="X4316" s="106">
        <f t="shared" si="339"/>
        <v>0</v>
      </c>
    </row>
    <row r="4317" spans="1:24" ht="14">
      <c r="A4317" s="198"/>
      <c r="D4317" s="1"/>
      <c r="E4317" s="1"/>
      <c r="F4317" s="187"/>
      <c r="G4317" s="187"/>
      <c r="H4317" s="80" t="str">
        <f>IF(ISERROR(IF(ISERROR(VLOOKUP((LEFT(D4317,2)),'Fed. Agency Identifier Table'!A$2:C$63,3,FALSE)),(VLOOKUP((LEFT(D4317,1)),'Fed. Agency Identifier Table'!A$2:C$63,3,FALSE)),(VLOOKUP((LEFT(D4317,2)),'Fed. Agency Identifier Table'!A$2:C$63,3,FALSE)))),"",(IF(ISERROR(VLOOKUP((LEFT(D4317,2)),'Fed. Agency Identifier Table'!A$2:C$63,3,FALSE)),(VLOOKUP((LEFT(D4317,1)),'Fed. Agency Identifier Table'!A$2:C$63,3,FALSE)),(VLOOKUP((LEFT(D4317,2)),'Fed. Agency Identifier Table'!A$2:C$63,3,FALSE)))))</f>
        <v/>
      </c>
      <c r="I4317" s="150" t="str">
        <f>IF(ISNUMBER(SEARCH("*.unk*",D4317)),"Other Federal Awards",IF(ISERROR(VLOOKUP(D4317,'CFDA Program Titles Table'!A$2:C$2607,3,FALSE)),"",VLOOKUP(D4317,'CFDA Program Titles Table'!A$2:C$2607,3,FALSE)))</f>
        <v/>
      </c>
      <c r="J4317" s="70"/>
      <c r="K4317" s="70"/>
      <c r="S4317" s="106" t="str">
        <f>IFERROR(IF(J4317="Y", "Research And Development Programs Cluster:", VLOOKUP(D4317,'Cluster Info'!$A$2:$B$113,2,FALSE)), "Non Cluster:")</f>
        <v>Non Cluster:</v>
      </c>
      <c r="T4317" s="106">
        <f t="shared" si="335"/>
        <v>0</v>
      </c>
      <c r="U4317" s="106">
        <f t="shared" si="337"/>
        <v>0</v>
      </c>
      <c r="V4317" s="106">
        <f t="shared" si="338"/>
        <v>0</v>
      </c>
      <c r="W4317" s="119">
        <f t="shared" si="336"/>
        <v>0</v>
      </c>
      <c r="X4317" s="106">
        <f t="shared" si="339"/>
        <v>0</v>
      </c>
    </row>
    <row r="4318" spans="1:24" ht="14">
      <c r="A4318" s="198"/>
      <c r="D4318" s="1"/>
      <c r="E4318" s="1"/>
      <c r="F4318" s="187"/>
      <c r="G4318" s="187"/>
      <c r="H4318" s="80" t="str">
        <f>IF(ISERROR(IF(ISERROR(VLOOKUP((LEFT(D4318,2)),'Fed. Agency Identifier Table'!A$2:C$63,3,FALSE)),(VLOOKUP((LEFT(D4318,1)),'Fed. Agency Identifier Table'!A$2:C$63,3,FALSE)),(VLOOKUP((LEFT(D4318,2)),'Fed. Agency Identifier Table'!A$2:C$63,3,FALSE)))),"",(IF(ISERROR(VLOOKUP((LEFT(D4318,2)),'Fed. Agency Identifier Table'!A$2:C$63,3,FALSE)),(VLOOKUP((LEFT(D4318,1)),'Fed. Agency Identifier Table'!A$2:C$63,3,FALSE)),(VLOOKUP((LEFT(D4318,2)),'Fed. Agency Identifier Table'!A$2:C$63,3,FALSE)))))</f>
        <v/>
      </c>
      <c r="I4318" s="150" t="str">
        <f>IF(ISNUMBER(SEARCH("*.unk*",D4318)),"Other Federal Awards",IF(ISERROR(VLOOKUP(D4318,'CFDA Program Titles Table'!A$2:C$2607,3,FALSE)),"",VLOOKUP(D4318,'CFDA Program Titles Table'!A$2:C$2607,3,FALSE)))</f>
        <v/>
      </c>
      <c r="J4318" s="70"/>
      <c r="K4318" s="70"/>
      <c r="S4318" s="106" t="str">
        <f>IFERROR(IF(J4318="Y", "Research And Development Programs Cluster:", VLOOKUP(D4318,'Cluster Info'!$A$2:$B$113,2,FALSE)), "Non Cluster:")</f>
        <v>Non Cluster:</v>
      </c>
      <c r="T4318" s="106">
        <f t="shared" si="335"/>
        <v>0</v>
      </c>
      <c r="U4318" s="106">
        <f t="shared" si="337"/>
        <v>0</v>
      </c>
      <c r="V4318" s="106">
        <f t="shared" si="338"/>
        <v>0</v>
      </c>
      <c r="W4318" s="119">
        <f t="shared" si="336"/>
        <v>0</v>
      </c>
      <c r="X4318" s="106">
        <f t="shared" si="339"/>
        <v>0</v>
      </c>
    </row>
    <row r="4319" spans="1:24" ht="14">
      <c r="A4319" s="198"/>
      <c r="D4319" s="1"/>
      <c r="E4319" s="1"/>
      <c r="F4319" s="187"/>
      <c r="G4319" s="187"/>
      <c r="H4319" s="80" t="str">
        <f>IF(ISERROR(IF(ISERROR(VLOOKUP((LEFT(D4319,2)),'Fed. Agency Identifier Table'!A$2:C$63,3,FALSE)),(VLOOKUP((LEFT(D4319,1)),'Fed. Agency Identifier Table'!A$2:C$63,3,FALSE)),(VLOOKUP((LEFT(D4319,2)),'Fed. Agency Identifier Table'!A$2:C$63,3,FALSE)))),"",(IF(ISERROR(VLOOKUP((LEFT(D4319,2)),'Fed. Agency Identifier Table'!A$2:C$63,3,FALSE)),(VLOOKUP((LEFT(D4319,1)),'Fed. Agency Identifier Table'!A$2:C$63,3,FALSE)),(VLOOKUP((LEFT(D4319,2)),'Fed. Agency Identifier Table'!A$2:C$63,3,FALSE)))))</f>
        <v/>
      </c>
      <c r="I4319" s="150" t="str">
        <f>IF(ISNUMBER(SEARCH("*.unk*",D4319)),"Other Federal Awards",IF(ISERROR(VLOOKUP(D4319,'CFDA Program Titles Table'!A$2:C$2607,3,FALSE)),"",VLOOKUP(D4319,'CFDA Program Titles Table'!A$2:C$2607,3,FALSE)))</f>
        <v/>
      </c>
      <c r="J4319" s="70"/>
      <c r="K4319" s="70"/>
      <c r="S4319" s="106" t="str">
        <f>IFERROR(IF(J4319="Y", "Research And Development Programs Cluster:", VLOOKUP(D4319,'Cluster Info'!$A$2:$B$113,2,FALSE)), "Non Cluster:")</f>
        <v>Non Cluster:</v>
      </c>
      <c r="T4319" s="106">
        <f t="shared" si="335"/>
        <v>0</v>
      </c>
      <c r="U4319" s="106">
        <f t="shared" si="337"/>
        <v>0</v>
      </c>
      <c r="V4319" s="106">
        <f t="shared" si="338"/>
        <v>0</v>
      </c>
      <c r="W4319" s="119">
        <f t="shared" si="336"/>
        <v>0</v>
      </c>
      <c r="X4319" s="106">
        <f t="shared" si="339"/>
        <v>0</v>
      </c>
    </row>
    <row r="4320" spans="1:24" ht="14">
      <c r="A4320" s="198"/>
      <c r="D4320" s="1"/>
      <c r="E4320" s="1"/>
      <c r="F4320" s="187"/>
      <c r="G4320" s="187"/>
      <c r="H4320" s="80" t="str">
        <f>IF(ISERROR(IF(ISERROR(VLOOKUP((LEFT(D4320,2)),'Fed. Agency Identifier Table'!A$2:C$63,3,FALSE)),(VLOOKUP((LEFT(D4320,1)),'Fed. Agency Identifier Table'!A$2:C$63,3,FALSE)),(VLOOKUP((LEFT(D4320,2)),'Fed. Agency Identifier Table'!A$2:C$63,3,FALSE)))),"",(IF(ISERROR(VLOOKUP((LEFT(D4320,2)),'Fed. Agency Identifier Table'!A$2:C$63,3,FALSE)),(VLOOKUP((LEFT(D4320,1)),'Fed. Agency Identifier Table'!A$2:C$63,3,FALSE)),(VLOOKUP((LEFT(D4320,2)),'Fed. Agency Identifier Table'!A$2:C$63,3,FALSE)))))</f>
        <v/>
      </c>
      <c r="I4320" s="150" t="str">
        <f>IF(ISNUMBER(SEARCH("*.unk*",D4320)),"Other Federal Awards",IF(ISERROR(VLOOKUP(D4320,'CFDA Program Titles Table'!A$2:C$2607,3,FALSE)),"",VLOOKUP(D4320,'CFDA Program Titles Table'!A$2:C$2607,3,FALSE)))</f>
        <v/>
      </c>
      <c r="J4320" s="70"/>
      <c r="K4320" s="70"/>
      <c r="S4320" s="106" t="str">
        <f>IFERROR(IF(J4320="Y", "Research And Development Programs Cluster:", VLOOKUP(D4320,'Cluster Info'!$A$2:$B$113,2,FALSE)), "Non Cluster:")</f>
        <v>Non Cluster:</v>
      </c>
      <c r="T4320" s="106">
        <f t="shared" si="335"/>
        <v>0</v>
      </c>
      <c r="U4320" s="106">
        <f t="shared" si="337"/>
        <v>0</v>
      </c>
      <c r="V4320" s="106">
        <f t="shared" si="338"/>
        <v>0</v>
      </c>
      <c r="W4320" s="119">
        <f t="shared" si="336"/>
        <v>0</v>
      </c>
      <c r="X4320" s="106">
        <f t="shared" si="339"/>
        <v>0</v>
      </c>
    </row>
    <row r="4321" spans="1:24" ht="14">
      <c r="A4321" s="198"/>
      <c r="D4321" s="1"/>
      <c r="E4321" s="1"/>
      <c r="F4321" s="187"/>
      <c r="G4321" s="187"/>
      <c r="H4321" s="80" t="str">
        <f>IF(ISERROR(IF(ISERROR(VLOOKUP((LEFT(D4321,2)),'Fed. Agency Identifier Table'!A$2:C$63,3,FALSE)),(VLOOKUP((LEFT(D4321,1)),'Fed. Agency Identifier Table'!A$2:C$63,3,FALSE)),(VLOOKUP((LEFT(D4321,2)),'Fed. Agency Identifier Table'!A$2:C$63,3,FALSE)))),"",(IF(ISERROR(VLOOKUP((LEFT(D4321,2)),'Fed. Agency Identifier Table'!A$2:C$63,3,FALSE)),(VLOOKUP((LEFT(D4321,1)),'Fed. Agency Identifier Table'!A$2:C$63,3,FALSE)),(VLOOKUP((LEFT(D4321,2)),'Fed. Agency Identifier Table'!A$2:C$63,3,FALSE)))))</f>
        <v/>
      </c>
      <c r="I4321" s="150" t="str">
        <f>IF(ISNUMBER(SEARCH("*.unk*",D4321)),"Other Federal Awards",IF(ISERROR(VLOOKUP(D4321,'CFDA Program Titles Table'!A$2:C$2607,3,FALSE)),"",VLOOKUP(D4321,'CFDA Program Titles Table'!A$2:C$2607,3,FALSE)))</f>
        <v/>
      </c>
      <c r="J4321" s="70"/>
      <c r="K4321" s="70"/>
      <c r="S4321" s="106" t="str">
        <f>IFERROR(IF(J4321="Y", "Research And Development Programs Cluster:", VLOOKUP(D4321,'Cluster Info'!$A$2:$B$113,2,FALSE)), "Non Cluster:")</f>
        <v>Non Cluster:</v>
      </c>
      <c r="T4321" s="106">
        <f t="shared" si="335"/>
        <v>0</v>
      </c>
      <c r="U4321" s="106">
        <f t="shared" si="337"/>
        <v>0</v>
      </c>
      <c r="V4321" s="106">
        <f t="shared" si="338"/>
        <v>0</v>
      </c>
      <c r="W4321" s="119">
        <f t="shared" si="336"/>
        <v>0</v>
      </c>
      <c r="X4321" s="106">
        <f t="shared" si="339"/>
        <v>0</v>
      </c>
    </row>
    <row r="4322" spans="1:24" ht="14">
      <c r="A4322" s="198"/>
      <c r="D4322" s="1"/>
      <c r="E4322" s="1"/>
      <c r="F4322" s="187"/>
      <c r="G4322" s="187"/>
      <c r="H4322" s="80" t="str">
        <f>IF(ISERROR(IF(ISERROR(VLOOKUP((LEFT(D4322,2)),'Fed. Agency Identifier Table'!A$2:C$63,3,FALSE)),(VLOOKUP((LEFT(D4322,1)),'Fed. Agency Identifier Table'!A$2:C$63,3,FALSE)),(VLOOKUP((LEFT(D4322,2)),'Fed. Agency Identifier Table'!A$2:C$63,3,FALSE)))),"",(IF(ISERROR(VLOOKUP((LEFT(D4322,2)),'Fed. Agency Identifier Table'!A$2:C$63,3,FALSE)),(VLOOKUP((LEFT(D4322,1)),'Fed. Agency Identifier Table'!A$2:C$63,3,FALSE)),(VLOOKUP((LEFT(D4322,2)),'Fed. Agency Identifier Table'!A$2:C$63,3,FALSE)))))</f>
        <v/>
      </c>
      <c r="I4322" s="150" t="str">
        <f>IF(ISNUMBER(SEARCH("*.unk*",D4322)),"Other Federal Awards",IF(ISERROR(VLOOKUP(D4322,'CFDA Program Titles Table'!A$2:C$2607,3,FALSE)),"",VLOOKUP(D4322,'CFDA Program Titles Table'!A$2:C$2607,3,FALSE)))</f>
        <v/>
      </c>
      <c r="J4322" s="70"/>
      <c r="K4322" s="70"/>
      <c r="S4322" s="106" t="str">
        <f>IFERROR(IF(J4322="Y", "Research And Development Programs Cluster:", VLOOKUP(D4322,'Cluster Info'!$A$2:$B$113,2,FALSE)), "Non Cluster:")</f>
        <v>Non Cluster:</v>
      </c>
      <c r="T4322" s="106">
        <f t="shared" si="335"/>
        <v>0</v>
      </c>
      <c r="U4322" s="106">
        <f t="shared" si="337"/>
        <v>0</v>
      </c>
      <c r="V4322" s="106">
        <f t="shared" si="338"/>
        <v>0</v>
      </c>
      <c r="W4322" s="119">
        <f t="shared" si="336"/>
        <v>0</v>
      </c>
      <c r="X4322" s="106">
        <f t="shared" si="339"/>
        <v>0</v>
      </c>
    </row>
    <row r="4323" spans="1:24" ht="14">
      <c r="A4323" s="198"/>
      <c r="D4323" s="1"/>
      <c r="E4323" s="1"/>
      <c r="F4323" s="187"/>
      <c r="G4323" s="187"/>
      <c r="H4323" s="80" t="str">
        <f>IF(ISERROR(IF(ISERROR(VLOOKUP((LEFT(D4323,2)),'Fed. Agency Identifier Table'!A$2:C$63,3,FALSE)),(VLOOKUP((LEFT(D4323,1)),'Fed. Agency Identifier Table'!A$2:C$63,3,FALSE)),(VLOOKUP((LEFT(D4323,2)),'Fed. Agency Identifier Table'!A$2:C$63,3,FALSE)))),"",(IF(ISERROR(VLOOKUP((LEFT(D4323,2)),'Fed. Agency Identifier Table'!A$2:C$63,3,FALSE)),(VLOOKUP((LEFT(D4323,1)),'Fed. Agency Identifier Table'!A$2:C$63,3,FALSE)),(VLOOKUP((LEFT(D4323,2)),'Fed. Agency Identifier Table'!A$2:C$63,3,FALSE)))))</f>
        <v/>
      </c>
      <c r="I4323" s="150" t="str">
        <f>IF(ISNUMBER(SEARCH("*.unk*",D4323)),"Other Federal Awards",IF(ISERROR(VLOOKUP(D4323,'CFDA Program Titles Table'!A$2:C$2607,3,FALSE)),"",VLOOKUP(D4323,'CFDA Program Titles Table'!A$2:C$2607,3,FALSE)))</f>
        <v/>
      </c>
      <c r="J4323" s="70"/>
      <c r="K4323" s="70"/>
      <c r="S4323" s="106" t="str">
        <f>IFERROR(IF(J4323="Y", "Research And Development Programs Cluster:", VLOOKUP(D4323,'Cluster Info'!$A$2:$B$113,2,FALSE)), "Non Cluster:")</f>
        <v>Non Cluster:</v>
      </c>
      <c r="T4323" s="106">
        <f t="shared" si="335"/>
        <v>0</v>
      </c>
      <c r="U4323" s="106">
        <f t="shared" si="337"/>
        <v>0</v>
      </c>
      <c r="V4323" s="106">
        <f t="shared" si="338"/>
        <v>0</v>
      </c>
      <c r="W4323" s="119">
        <f t="shared" si="336"/>
        <v>0</v>
      </c>
      <c r="X4323" s="106">
        <f t="shared" si="339"/>
        <v>0</v>
      </c>
    </row>
    <row r="4324" spans="1:24" ht="14">
      <c r="A4324" s="198"/>
      <c r="D4324" s="1"/>
      <c r="E4324" s="1"/>
      <c r="F4324" s="187"/>
      <c r="G4324" s="187"/>
      <c r="H4324" s="80" t="str">
        <f>IF(ISERROR(IF(ISERROR(VLOOKUP((LEFT(D4324,2)),'Fed. Agency Identifier Table'!A$2:C$63,3,FALSE)),(VLOOKUP((LEFT(D4324,1)),'Fed. Agency Identifier Table'!A$2:C$63,3,FALSE)),(VLOOKUP((LEFT(D4324,2)),'Fed. Agency Identifier Table'!A$2:C$63,3,FALSE)))),"",(IF(ISERROR(VLOOKUP((LEFT(D4324,2)),'Fed. Agency Identifier Table'!A$2:C$63,3,FALSE)),(VLOOKUP((LEFT(D4324,1)),'Fed. Agency Identifier Table'!A$2:C$63,3,FALSE)),(VLOOKUP((LEFT(D4324,2)),'Fed. Agency Identifier Table'!A$2:C$63,3,FALSE)))))</f>
        <v/>
      </c>
      <c r="I4324" s="150" t="str">
        <f>IF(ISNUMBER(SEARCH("*.unk*",D4324)),"Other Federal Awards",IF(ISERROR(VLOOKUP(D4324,'CFDA Program Titles Table'!A$2:C$2607,3,FALSE)),"",VLOOKUP(D4324,'CFDA Program Titles Table'!A$2:C$2607,3,FALSE)))</f>
        <v/>
      </c>
      <c r="J4324" s="70"/>
      <c r="K4324" s="70"/>
      <c r="S4324" s="106" t="str">
        <f>IFERROR(IF(J4324="Y", "Research And Development Programs Cluster:", VLOOKUP(D4324,'Cluster Info'!$A$2:$B$113,2,FALSE)), "Non Cluster:")</f>
        <v>Non Cluster:</v>
      </c>
      <c r="T4324" s="106">
        <f t="shared" si="335"/>
        <v>0</v>
      </c>
      <c r="U4324" s="106">
        <f t="shared" si="337"/>
        <v>0</v>
      </c>
      <c r="V4324" s="106">
        <f t="shared" si="338"/>
        <v>0</v>
      </c>
      <c r="W4324" s="119">
        <f t="shared" si="336"/>
        <v>0</v>
      </c>
      <c r="X4324" s="106">
        <f t="shared" si="339"/>
        <v>0</v>
      </c>
    </row>
    <row r="4325" spans="1:24" ht="14">
      <c r="A4325" s="198"/>
      <c r="D4325" s="1"/>
      <c r="E4325" s="1"/>
      <c r="F4325" s="187"/>
      <c r="G4325" s="187"/>
      <c r="H4325" s="80" t="str">
        <f>IF(ISERROR(IF(ISERROR(VLOOKUP((LEFT(D4325,2)),'Fed. Agency Identifier Table'!A$2:C$63,3,FALSE)),(VLOOKUP((LEFT(D4325,1)),'Fed. Agency Identifier Table'!A$2:C$63,3,FALSE)),(VLOOKUP((LEFT(D4325,2)),'Fed. Agency Identifier Table'!A$2:C$63,3,FALSE)))),"",(IF(ISERROR(VLOOKUP((LEFT(D4325,2)),'Fed. Agency Identifier Table'!A$2:C$63,3,FALSE)),(VLOOKUP((LEFT(D4325,1)),'Fed. Agency Identifier Table'!A$2:C$63,3,FALSE)),(VLOOKUP((LEFT(D4325,2)),'Fed. Agency Identifier Table'!A$2:C$63,3,FALSE)))))</f>
        <v/>
      </c>
      <c r="I4325" s="150" t="str">
        <f>IF(ISNUMBER(SEARCH("*.unk*",D4325)),"Other Federal Awards",IF(ISERROR(VLOOKUP(D4325,'CFDA Program Titles Table'!A$2:C$2607,3,FALSE)),"",VLOOKUP(D4325,'CFDA Program Titles Table'!A$2:C$2607,3,FALSE)))</f>
        <v/>
      </c>
      <c r="J4325" s="70"/>
      <c r="K4325" s="70"/>
      <c r="S4325" s="106" t="str">
        <f>IFERROR(IF(J4325="Y", "Research And Development Programs Cluster:", VLOOKUP(D4325,'Cluster Info'!$A$2:$B$113,2,FALSE)), "Non Cluster:")</f>
        <v>Non Cluster:</v>
      </c>
      <c r="T4325" s="106">
        <f t="shared" si="335"/>
        <v>0</v>
      </c>
      <c r="U4325" s="106">
        <f t="shared" si="337"/>
        <v>0</v>
      </c>
      <c r="V4325" s="106">
        <f t="shared" si="338"/>
        <v>0</v>
      </c>
      <c r="W4325" s="119">
        <f t="shared" si="336"/>
        <v>0</v>
      </c>
      <c r="X4325" s="106">
        <f t="shared" si="339"/>
        <v>0</v>
      </c>
    </row>
    <row r="4326" spans="1:24" ht="14">
      <c r="A4326" s="198"/>
      <c r="D4326" s="1"/>
      <c r="E4326" s="1"/>
      <c r="F4326" s="187"/>
      <c r="G4326" s="187"/>
      <c r="H4326" s="80" t="str">
        <f>IF(ISERROR(IF(ISERROR(VLOOKUP((LEFT(D4326,2)),'Fed. Agency Identifier Table'!A$2:C$63,3,FALSE)),(VLOOKUP((LEFT(D4326,1)),'Fed. Agency Identifier Table'!A$2:C$63,3,FALSE)),(VLOOKUP((LEFT(D4326,2)),'Fed. Agency Identifier Table'!A$2:C$63,3,FALSE)))),"",(IF(ISERROR(VLOOKUP((LEFT(D4326,2)),'Fed. Agency Identifier Table'!A$2:C$63,3,FALSE)),(VLOOKUP((LEFT(D4326,1)),'Fed. Agency Identifier Table'!A$2:C$63,3,FALSE)),(VLOOKUP((LEFT(D4326,2)),'Fed. Agency Identifier Table'!A$2:C$63,3,FALSE)))))</f>
        <v/>
      </c>
      <c r="I4326" s="150" t="str">
        <f>IF(ISNUMBER(SEARCH("*.unk*",D4326)),"Other Federal Awards",IF(ISERROR(VLOOKUP(D4326,'CFDA Program Titles Table'!A$2:C$2607,3,FALSE)),"",VLOOKUP(D4326,'CFDA Program Titles Table'!A$2:C$2607,3,FALSE)))</f>
        <v/>
      </c>
      <c r="J4326" s="70"/>
      <c r="K4326" s="70"/>
      <c r="S4326" s="106" t="str">
        <f>IFERROR(IF(J4326="Y", "Research And Development Programs Cluster:", VLOOKUP(D4326,'Cluster Info'!$A$2:$B$113,2,FALSE)), "Non Cluster:")</f>
        <v>Non Cluster:</v>
      </c>
      <c r="T4326" s="106">
        <f t="shared" si="335"/>
        <v>0</v>
      </c>
      <c r="U4326" s="106">
        <f t="shared" si="337"/>
        <v>0</v>
      </c>
      <c r="V4326" s="106">
        <f t="shared" si="338"/>
        <v>0</v>
      </c>
      <c r="W4326" s="119">
        <f t="shared" si="336"/>
        <v>0</v>
      </c>
      <c r="X4326" s="106">
        <f t="shared" si="339"/>
        <v>0</v>
      </c>
    </row>
    <row r="4327" spans="1:24" ht="14">
      <c r="A4327" s="198"/>
      <c r="D4327" s="1"/>
      <c r="E4327" s="1"/>
      <c r="F4327" s="187"/>
      <c r="G4327" s="187"/>
      <c r="H4327" s="80" t="str">
        <f>IF(ISERROR(IF(ISERROR(VLOOKUP((LEFT(D4327,2)),'Fed. Agency Identifier Table'!A$2:C$63,3,FALSE)),(VLOOKUP((LEFT(D4327,1)),'Fed. Agency Identifier Table'!A$2:C$63,3,FALSE)),(VLOOKUP((LEFT(D4327,2)),'Fed. Agency Identifier Table'!A$2:C$63,3,FALSE)))),"",(IF(ISERROR(VLOOKUP((LEFT(D4327,2)),'Fed. Agency Identifier Table'!A$2:C$63,3,FALSE)),(VLOOKUP((LEFT(D4327,1)),'Fed. Agency Identifier Table'!A$2:C$63,3,FALSE)),(VLOOKUP((LEFT(D4327,2)),'Fed. Agency Identifier Table'!A$2:C$63,3,FALSE)))))</f>
        <v/>
      </c>
      <c r="I4327" s="150" t="str">
        <f>IF(ISNUMBER(SEARCH("*.unk*",D4327)),"Other Federal Awards",IF(ISERROR(VLOOKUP(D4327,'CFDA Program Titles Table'!A$2:C$2607,3,FALSE)),"",VLOOKUP(D4327,'CFDA Program Titles Table'!A$2:C$2607,3,FALSE)))</f>
        <v/>
      </c>
      <c r="J4327" s="70"/>
      <c r="K4327" s="70"/>
      <c r="S4327" s="106" t="str">
        <f>IFERROR(IF(J4327="Y", "Research And Development Programs Cluster:", VLOOKUP(D4327,'Cluster Info'!$A$2:$B$113,2,FALSE)), "Non Cluster:")</f>
        <v>Non Cluster:</v>
      </c>
      <c r="T4327" s="106">
        <f t="shared" si="335"/>
        <v>0</v>
      </c>
      <c r="U4327" s="106">
        <f t="shared" si="337"/>
        <v>0</v>
      </c>
      <c r="V4327" s="106">
        <f t="shared" si="338"/>
        <v>0</v>
      </c>
      <c r="W4327" s="119">
        <f t="shared" si="336"/>
        <v>0</v>
      </c>
      <c r="X4327" s="106">
        <f t="shared" si="339"/>
        <v>0</v>
      </c>
    </row>
    <row r="4328" spans="1:24" ht="14">
      <c r="A4328" s="198"/>
      <c r="D4328" s="1"/>
      <c r="E4328" s="1"/>
      <c r="F4328" s="187"/>
      <c r="G4328" s="187"/>
      <c r="H4328" s="80" t="str">
        <f>IF(ISERROR(IF(ISERROR(VLOOKUP((LEFT(D4328,2)),'Fed. Agency Identifier Table'!A$2:C$63,3,FALSE)),(VLOOKUP((LEFT(D4328,1)),'Fed. Agency Identifier Table'!A$2:C$63,3,FALSE)),(VLOOKUP((LEFT(D4328,2)),'Fed. Agency Identifier Table'!A$2:C$63,3,FALSE)))),"",(IF(ISERROR(VLOOKUP((LEFT(D4328,2)),'Fed. Agency Identifier Table'!A$2:C$63,3,FALSE)),(VLOOKUP((LEFT(D4328,1)),'Fed. Agency Identifier Table'!A$2:C$63,3,FALSE)),(VLOOKUP((LEFT(D4328,2)),'Fed. Agency Identifier Table'!A$2:C$63,3,FALSE)))))</f>
        <v/>
      </c>
      <c r="I4328" s="150" t="str">
        <f>IF(ISNUMBER(SEARCH("*.unk*",D4328)),"Other Federal Awards",IF(ISERROR(VLOOKUP(D4328,'CFDA Program Titles Table'!A$2:C$2607,3,FALSE)),"",VLOOKUP(D4328,'CFDA Program Titles Table'!A$2:C$2607,3,FALSE)))</f>
        <v/>
      </c>
      <c r="J4328" s="70"/>
      <c r="K4328" s="70"/>
      <c r="S4328" s="106" t="str">
        <f>IFERROR(IF(J4328="Y", "Research And Development Programs Cluster:", VLOOKUP(D4328,'Cluster Info'!$A$2:$B$113,2,FALSE)), "Non Cluster:")</f>
        <v>Non Cluster:</v>
      </c>
      <c r="T4328" s="106">
        <f t="shared" si="335"/>
        <v>0</v>
      </c>
      <c r="U4328" s="106">
        <f t="shared" si="337"/>
        <v>0</v>
      </c>
      <c r="V4328" s="106">
        <f t="shared" si="338"/>
        <v>0</v>
      </c>
      <c r="W4328" s="119">
        <f t="shared" si="336"/>
        <v>0</v>
      </c>
      <c r="X4328" s="106">
        <f t="shared" si="339"/>
        <v>0</v>
      </c>
    </row>
    <row r="4329" spans="1:24" ht="14">
      <c r="A4329" s="198"/>
      <c r="D4329" s="1"/>
      <c r="E4329" s="1"/>
      <c r="F4329" s="187"/>
      <c r="G4329" s="187"/>
      <c r="H4329" s="80" t="str">
        <f>IF(ISERROR(IF(ISERROR(VLOOKUP((LEFT(D4329,2)),'Fed. Agency Identifier Table'!A$2:C$63,3,FALSE)),(VLOOKUP((LEFT(D4329,1)),'Fed. Agency Identifier Table'!A$2:C$63,3,FALSE)),(VLOOKUP((LEFT(D4329,2)),'Fed. Agency Identifier Table'!A$2:C$63,3,FALSE)))),"",(IF(ISERROR(VLOOKUP((LEFT(D4329,2)),'Fed. Agency Identifier Table'!A$2:C$63,3,FALSE)),(VLOOKUP((LEFT(D4329,1)),'Fed. Agency Identifier Table'!A$2:C$63,3,FALSE)),(VLOOKUP((LEFT(D4329,2)),'Fed. Agency Identifier Table'!A$2:C$63,3,FALSE)))))</f>
        <v/>
      </c>
      <c r="I4329" s="150" t="str">
        <f>IF(ISNUMBER(SEARCH("*.unk*",D4329)),"Other Federal Awards",IF(ISERROR(VLOOKUP(D4329,'CFDA Program Titles Table'!A$2:C$2607,3,FALSE)),"",VLOOKUP(D4329,'CFDA Program Titles Table'!A$2:C$2607,3,FALSE)))</f>
        <v/>
      </c>
      <c r="J4329" s="70"/>
      <c r="K4329" s="70"/>
      <c r="S4329" s="106" t="str">
        <f>IFERROR(IF(J4329="Y", "Research And Development Programs Cluster:", VLOOKUP(D4329,'Cluster Info'!$A$2:$B$113,2,FALSE)), "Non Cluster:")</f>
        <v>Non Cluster:</v>
      </c>
      <c r="T4329" s="106">
        <f t="shared" si="335"/>
        <v>0</v>
      </c>
      <c r="U4329" s="106">
        <f t="shared" si="337"/>
        <v>0</v>
      </c>
      <c r="V4329" s="106">
        <f t="shared" si="338"/>
        <v>0</v>
      </c>
      <c r="W4329" s="119">
        <f t="shared" si="336"/>
        <v>0</v>
      </c>
      <c r="X4329" s="106">
        <f t="shared" si="339"/>
        <v>0</v>
      </c>
    </row>
    <row r="4330" spans="1:24" ht="14">
      <c r="A4330" s="198"/>
      <c r="D4330" s="1"/>
      <c r="E4330" s="1"/>
      <c r="F4330" s="187"/>
      <c r="G4330" s="187"/>
      <c r="H4330" s="80" t="str">
        <f>IF(ISERROR(IF(ISERROR(VLOOKUP((LEFT(D4330,2)),'Fed. Agency Identifier Table'!A$2:C$63,3,FALSE)),(VLOOKUP((LEFT(D4330,1)),'Fed. Agency Identifier Table'!A$2:C$63,3,FALSE)),(VLOOKUP((LEFT(D4330,2)),'Fed. Agency Identifier Table'!A$2:C$63,3,FALSE)))),"",(IF(ISERROR(VLOOKUP((LEFT(D4330,2)),'Fed. Agency Identifier Table'!A$2:C$63,3,FALSE)),(VLOOKUP((LEFT(D4330,1)),'Fed. Agency Identifier Table'!A$2:C$63,3,FALSE)),(VLOOKUP((LEFT(D4330,2)),'Fed. Agency Identifier Table'!A$2:C$63,3,FALSE)))))</f>
        <v/>
      </c>
      <c r="I4330" s="150" t="str">
        <f>IF(ISNUMBER(SEARCH("*.unk*",D4330)),"Other Federal Awards",IF(ISERROR(VLOOKUP(D4330,'CFDA Program Titles Table'!A$2:C$2607,3,FALSE)),"",VLOOKUP(D4330,'CFDA Program Titles Table'!A$2:C$2607,3,FALSE)))</f>
        <v/>
      </c>
      <c r="J4330" s="70"/>
      <c r="K4330" s="70"/>
      <c r="S4330" s="106" t="str">
        <f>IFERROR(IF(J4330="Y", "Research And Development Programs Cluster:", VLOOKUP(D4330,'Cluster Info'!$A$2:$B$113,2,FALSE)), "Non Cluster:")</f>
        <v>Non Cluster:</v>
      </c>
      <c r="T4330" s="106">
        <f t="shared" si="335"/>
        <v>0</v>
      </c>
      <c r="U4330" s="106">
        <f t="shared" si="337"/>
        <v>0</v>
      </c>
      <c r="V4330" s="106">
        <f t="shared" si="338"/>
        <v>0</v>
      </c>
      <c r="W4330" s="119">
        <f t="shared" si="336"/>
        <v>0</v>
      </c>
      <c r="X4330" s="106">
        <f t="shared" si="339"/>
        <v>0</v>
      </c>
    </row>
    <row r="4331" spans="1:24" ht="14">
      <c r="A4331" s="198"/>
      <c r="D4331" s="1"/>
      <c r="E4331" s="1"/>
      <c r="F4331" s="187"/>
      <c r="G4331" s="187"/>
      <c r="H4331" s="80" t="str">
        <f>IF(ISERROR(IF(ISERROR(VLOOKUP((LEFT(D4331,2)),'Fed. Agency Identifier Table'!A$2:C$63,3,FALSE)),(VLOOKUP((LEFT(D4331,1)),'Fed. Agency Identifier Table'!A$2:C$63,3,FALSE)),(VLOOKUP((LEFT(D4331,2)),'Fed. Agency Identifier Table'!A$2:C$63,3,FALSE)))),"",(IF(ISERROR(VLOOKUP((LEFT(D4331,2)),'Fed. Agency Identifier Table'!A$2:C$63,3,FALSE)),(VLOOKUP((LEFT(D4331,1)),'Fed. Agency Identifier Table'!A$2:C$63,3,FALSE)),(VLOOKUP((LEFT(D4331,2)),'Fed. Agency Identifier Table'!A$2:C$63,3,FALSE)))))</f>
        <v/>
      </c>
      <c r="I4331" s="150" t="str">
        <f>IF(ISNUMBER(SEARCH("*.unk*",D4331)),"Other Federal Awards",IF(ISERROR(VLOOKUP(D4331,'CFDA Program Titles Table'!A$2:C$2607,3,FALSE)),"",VLOOKUP(D4331,'CFDA Program Titles Table'!A$2:C$2607,3,FALSE)))</f>
        <v/>
      </c>
      <c r="J4331" s="70"/>
      <c r="K4331" s="70"/>
      <c r="S4331" s="106" t="str">
        <f>IFERROR(IF(J4331="Y", "Research And Development Programs Cluster:", VLOOKUP(D4331,'Cluster Info'!$A$2:$B$113,2,FALSE)), "Non Cluster:")</f>
        <v>Non Cluster:</v>
      </c>
      <c r="T4331" s="106">
        <f t="shared" si="335"/>
        <v>0</v>
      </c>
      <c r="U4331" s="106">
        <f t="shared" si="337"/>
        <v>0</v>
      </c>
      <c r="V4331" s="106">
        <f t="shared" si="338"/>
        <v>0</v>
      </c>
      <c r="W4331" s="119">
        <f t="shared" si="336"/>
        <v>0</v>
      </c>
      <c r="X4331" s="106">
        <f t="shared" si="339"/>
        <v>0</v>
      </c>
    </row>
    <row r="4332" spans="1:24" ht="14">
      <c r="A4332" s="198"/>
      <c r="D4332" s="1"/>
      <c r="E4332" s="1"/>
      <c r="F4332" s="187"/>
      <c r="G4332" s="187"/>
      <c r="H4332" s="80" t="str">
        <f>IF(ISERROR(IF(ISERROR(VLOOKUP((LEFT(D4332,2)),'Fed. Agency Identifier Table'!A$2:C$63,3,FALSE)),(VLOOKUP((LEFT(D4332,1)),'Fed. Agency Identifier Table'!A$2:C$63,3,FALSE)),(VLOOKUP((LEFT(D4332,2)),'Fed. Agency Identifier Table'!A$2:C$63,3,FALSE)))),"",(IF(ISERROR(VLOOKUP((LEFT(D4332,2)),'Fed. Agency Identifier Table'!A$2:C$63,3,FALSE)),(VLOOKUP((LEFT(D4332,1)),'Fed. Agency Identifier Table'!A$2:C$63,3,FALSE)),(VLOOKUP((LEFT(D4332,2)),'Fed. Agency Identifier Table'!A$2:C$63,3,FALSE)))))</f>
        <v/>
      </c>
      <c r="I4332" s="150" t="str">
        <f>IF(ISNUMBER(SEARCH("*.unk*",D4332)),"Other Federal Awards",IF(ISERROR(VLOOKUP(D4332,'CFDA Program Titles Table'!A$2:C$2607,3,FALSE)),"",VLOOKUP(D4332,'CFDA Program Titles Table'!A$2:C$2607,3,FALSE)))</f>
        <v/>
      </c>
      <c r="J4332" s="70"/>
      <c r="K4332" s="70"/>
      <c r="S4332" s="106" t="str">
        <f>IFERROR(IF(J4332="Y", "Research And Development Programs Cluster:", VLOOKUP(D4332,'Cluster Info'!$A$2:$B$113,2,FALSE)), "Non Cluster:")</f>
        <v>Non Cluster:</v>
      </c>
      <c r="T4332" s="106">
        <f t="shared" si="335"/>
        <v>0</v>
      </c>
      <c r="U4332" s="106">
        <f t="shared" si="337"/>
        <v>0</v>
      </c>
      <c r="V4332" s="106">
        <f t="shared" si="338"/>
        <v>0</v>
      </c>
      <c r="W4332" s="119">
        <f t="shared" si="336"/>
        <v>0</v>
      </c>
      <c r="X4332" s="106">
        <f t="shared" si="339"/>
        <v>0</v>
      </c>
    </row>
    <row r="4333" spans="1:24" ht="14">
      <c r="A4333" s="198"/>
      <c r="D4333" s="1"/>
      <c r="E4333" s="1"/>
      <c r="F4333" s="187"/>
      <c r="G4333" s="187"/>
      <c r="H4333" s="80" t="str">
        <f>IF(ISERROR(IF(ISERROR(VLOOKUP((LEFT(D4333,2)),'Fed. Agency Identifier Table'!A$2:C$63,3,FALSE)),(VLOOKUP((LEFT(D4333,1)),'Fed. Agency Identifier Table'!A$2:C$63,3,FALSE)),(VLOOKUP((LEFT(D4333,2)),'Fed. Agency Identifier Table'!A$2:C$63,3,FALSE)))),"",(IF(ISERROR(VLOOKUP((LEFT(D4333,2)),'Fed. Agency Identifier Table'!A$2:C$63,3,FALSE)),(VLOOKUP((LEFT(D4333,1)),'Fed. Agency Identifier Table'!A$2:C$63,3,FALSE)),(VLOOKUP((LEFT(D4333,2)),'Fed. Agency Identifier Table'!A$2:C$63,3,FALSE)))))</f>
        <v/>
      </c>
      <c r="I4333" s="150" t="str">
        <f>IF(ISNUMBER(SEARCH("*.unk*",D4333)),"Other Federal Awards",IF(ISERROR(VLOOKUP(D4333,'CFDA Program Titles Table'!A$2:C$2607,3,FALSE)),"",VLOOKUP(D4333,'CFDA Program Titles Table'!A$2:C$2607,3,FALSE)))</f>
        <v/>
      </c>
      <c r="J4333" s="70"/>
      <c r="K4333" s="70"/>
      <c r="S4333" s="106" t="str">
        <f>IFERROR(IF(J4333="Y", "Research And Development Programs Cluster:", VLOOKUP(D4333,'Cluster Info'!$A$2:$B$113,2,FALSE)), "Non Cluster:")</f>
        <v>Non Cluster:</v>
      </c>
      <c r="T4333" s="106">
        <f t="shared" si="335"/>
        <v>0</v>
      </c>
      <c r="U4333" s="106">
        <f t="shared" si="337"/>
        <v>0</v>
      </c>
      <c r="V4333" s="106">
        <f t="shared" si="338"/>
        <v>0</v>
      </c>
      <c r="W4333" s="119">
        <f t="shared" si="336"/>
        <v>0</v>
      </c>
      <c r="X4333" s="106">
        <f t="shared" si="339"/>
        <v>0</v>
      </c>
    </row>
    <row r="4334" spans="1:24" ht="14">
      <c r="A4334" s="198"/>
      <c r="D4334" s="1"/>
      <c r="E4334" s="1"/>
      <c r="F4334" s="187"/>
      <c r="G4334" s="187"/>
      <c r="H4334" s="80" t="str">
        <f>IF(ISERROR(IF(ISERROR(VLOOKUP((LEFT(D4334,2)),'Fed. Agency Identifier Table'!A$2:C$63,3,FALSE)),(VLOOKUP((LEFT(D4334,1)),'Fed. Agency Identifier Table'!A$2:C$63,3,FALSE)),(VLOOKUP((LEFT(D4334,2)),'Fed. Agency Identifier Table'!A$2:C$63,3,FALSE)))),"",(IF(ISERROR(VLOOKUP((LEFT(D4334,2)),'Fed. Agency Identifier Table'!A$2:C$63,3,FALSE)),(VLOOKUP((LEFT(D4334,1)),'Fed. Agency Identifier Table'!A$2:C$63,3,FALSE)),(VLOOKUP((LEFT(D4334,2)),'Fed. Agency Identifier Table'!A$2:C$63,3,FALSE)))))</f>
        <v/>
      </c>
      <c r="I4334" s="150" t="str">
        <f>IF(ISNUMBER(SEARCH("*.unk*",D4334)),"Other Federal Awards",IF(ISERROR(VLOOKUP(D4334,'CFDA Program Titles Table'!A$2:C$2607,3,FALSE)),"",VLOOKUP(D4334,'CFDA Program Titles Table'!A$2:C$2607,3,FALSE)))</f>
        <v/>
      </c>
      <c r="J4334" s="70"/>
      <c r="K4334" s="70"/>
      <c r="S4334" s="106" t="str">
        <f>IFERROR(IF(J4334="Y", "Research And Development Programs Cluster:", VLOOKUP(D4334,'Cluster Info'!$A$2:$B$113,2,FALSE)), "Non Cluster:")</f>
        <v>Non Cluster:</v>
      </c>
      <c r="T4334" s="106">
        <f t="shared" si="335"/>
        <v>0</v>
      </c>
      <c r="U4334" s="106">
        <f t="shared" si="337"/>
        <v>0</v>
      </c>
      <c r="V4334" s="106">
        <f t="shared" si="338"/>
        <v>0</v>
      </c>
      <c r="W4334" s="119">
        <f t="shared" si="336"/>
        <v>0</v>
      </c>
      <c r="X4334" s="106">
        <f t="shared" si="339"/>
        <v>0</v>
      </c>
    </row>
    <row r="4335" spans="1:24" ht="14">
      <c r="A4335" s="198"/>
      <c r="D4335" s="1"/>
      <c r="E4335" s="1"/>
      <c r="F4335" s="187"/>
      <c r="G4335" s="187"/>
      <c r="H4335" s="80" t="str">
        <f>IF(ISERROR(IF(ISERROR(VLOOKUP((LEFT(D4335,2)),'Fed. Agency Identifier Table'!A$2:C$63,3,FALSE)),(VLOOKUP((LEFT(D4335,1)),'Fed. Agency Identifier Table'!A$2:C$63,3,FALSE)),(VLOOKUP((LEFT(D4335,2)),'Fed. Agency Identifier Table'!A$2:C$63,3,FALSE)))),"",(IF(ISERROR(VLOOKUP((LEFT(D4335,2)),'Fed. Agency Identifier Table'!A$2:C$63,3,FALSE)),(VLOOKUP((LEFT(D4335,1)),'Fed. Agency Identifier Table'!A$2:C$63,3,FALSE)),(VLOOKUP((LEFT(D4335,2)),'Fed. Agency Identifier Table'!A$2:C$63,3,FALSE)))))</f>
        <v/>
      </c>
      <c r="I4335" s="150" t="str">
        <f>IF(ISNUMBER(SEARCH("*.unk*",D4335)),"Other Federal Awards",IF(ISERROR(VLOOKUP(D4335,'CFDA Program Titles Table'!A$2:C$2607,3,FALSE)),"",VLOOKUP(D4335,'CFDA Program Titles Table'!A$2:C$2607,3,FALSE)))</f>
        <v/>
      </c>
      <c r="J4335" s="70"/>
      <c r="K4335" s="70"/>
      <c r="S4335" s="106" t="str">
        <f>IFERROR(IF(J4335="Y", "Research And Development Programs Cluster:", VLOOKUP(D4335,'Cluster Info'!$A$2:$B$113,2,FALSE)), "Non Cluster:")</f>
        <v>Non Cluster:</v>
      </c>
      <c r="T4335" s="106">
        <f t="shared" si="335"/>
        <v>0</v>
      </c>
      <c r="U4335" s="106">
        <f t="shared" si="337"/>
        <v>0</v>
      </c>
      <c r="V4335" s="106">
        <f t="shared" si="338"/>
        <v>0</v>
      </c>
      <c r="W4335" s="119">
        <f t="shared" si="336"/>
        <v>0</v>
      </c>
      <c r="X4335" s="106">
        <f t="shared" si="339"/>
        <v>0</v>
      </c>
    </row>
    <row r="4336" spans="1:24" ht="14">
      <c r="A4336" s="198"/>
      <c r="D4336" s="1"/>
      <c r="E4336" s="1"/>
      <c r="F4336" s="187"/>
      <c r="G4336" s="187"/>
      <c r="H4336" s="80" t="str">
        <f>IF(ISERROR(IF(ISERROR(VLOOKUP((LEFT(D4336,2)),'Fed. Agency Identifier Table'!A$2:C$63,3,FALSE)),(VLOOKUP((LEFT(D4336,1)),'Fed. Agency Identifier Table'!A$2:C$63,3,FALSE)),(VLOOKUP((LEFT(D4336,2)),'Fed. Agency Identifier Table'!A$2:C$63,3,FALSE)))),"",(IF(ISERROR(VLOOKUP((LEFT(D4336,2)),'Fed. Agency Identifier Table'!A$2:C$63,3,FALSE)),(VLOOKUP((LEFT(D4336,1)),'Fed. Agency Identifier Table'!A$2:C$63,3,FALSE)),(VLOOKUP((LEFT(D4336,2)),'Fed. Agency Identifier Table'!A$2:C$63,3,FALSE)))))</f>
        <v/>
      </c>
      <c r="I4336" s="150" t="str">
        <f>IF(ISNUMBER(SEARCH("*.unk*",D4336)),"Other Federal Awards",IF(ISERROR(VLOOKUP(D4336,'CFDA Program Titles Table'!A$2:C$2607,3,FALSE)),"",VLOOKUP(D4336,'CFDA Program Titles Table'!A$2:C$2607,3,FALSE)))</f>
        <v/>
      </c>
      <c r="J4336" s="70"/>
      <c r="K4336" s="70"/>
      <c r="S4336" s="106" t="str">
        <f>IFERROR(IF(J4336="Y", "Research And Development Programs Cluster:", VLOOKUP(D4336,'Cluster Info'!$A$2:$B$113,2,FALSE)), "Non Cluster:")</f>
        <v>Non Cluster:</v>
      </c>
      <c r="T4336" s="106">
        <f t="shared" si="335"/>
        <v>0</v>
      </c>
      <c r="U4336" s="106">
        <f t="shared" si="337"/>
        <v>0</v>
      </c>
      <c r="V4336" s="106">
        <f t="shared" si="338"/>
        <v>0</v>
      </c>
      <c r="W4336" s="119">
        <f t="shared" si="336"/>
        <v>0</v>
      </c>
      <c r="X4336" s="106">
        <f t="shared" si="339"/>
        <v>0</v>
      </c>
    </row>
    <row r="4337" spans="1:24" ht="14">
      <c r="A4337" s="198"/>
      <c r="D4337" s="1"/>
      <c r="E4337" s="1"/>
      <c r="F4337" s="187"/>
      <c r="G4337" s="187"/>
      <c r="H4337" s="80" t="str">
        <f>IF(ISERROR(IF(ISERROR(VLOOKUP((LEFT(D4337,2)),'Fed. Agency Identifier Table'!A$2:C$63,3,FALSE)),(VLOOKUP((LEFT(D4337,1)),'Fed. Agency Identifier Table'!A$2:C$63,3,FALSE)),(VLOOKUP((LEFT(D4337,2)),'Fed. Agency Identifier Table'!A$2:C$63,3,FALSE)))),"",(IF(ISERROR(VLOOKUP((LEFT(D4337,2)),'Fed. Agency Identifier Table'!A$2:C$63,3,FALSE)),(VLOOKUP((LEFT(D4337,1)),'Fed. Agency Identifier Table'!A$2:C$63,3,FALSE)),(VLOOKUP((LEFT(D4337,2)),'Fed. Agency Identifier Table'!A$2:C$63,3,FALSE)))))</f>
        <v/>
      </c>
      <c r="I4337" s="150" t="str">
        <f>IF(ISNUMBER(SEARCH("*.unk*",D4337)),"Other Federal Awards",IF(ISERROR(VLOOKUP(D4337,'CFDA Program Titles Table'!A$2:C$2607,3,FALSE)),"",VLOOKUP(D4337,'CFDA Program Titles Table'!A$2:C$2607,3,FALSE)))</f>
        <v/>
      </c>
      <c r="J4337" s="70"/>
      <c r="K4337" s="70"/>
      <c r="S4337" s="106" t="str">
        <f>IFERROR(IF(J4337="Y", "Research And Development Programs Cluster:", VLOOKUP(D4337,'Cluster Info'!$A$2:$B$113,2,FALSE)), "Non Cluster:")</f>
        <v>Non Cluster:</v>
      </c>
      <c r="T4337" s="106">
        <f t="shared" si="335"/>
        <v>0</v>
      </c>
      <c r="U4337" s="106">
        <f t="shared" si="337"/>
        <v>0</v>
      </c>
      <c r="V4337" s="106">
        <f t="shared" si="338"/>
        <v>0</v>
      </c>
      <c r="W4337" s="119">
        <f t="shared" si="336"/>
        <v>0</v>
      </c>
      <c r="X4337" s="106">
        <f t="shared" si="339"/>
        <v>0</v>
      </c>
    </row>
    <row r="4338" spans="1:24" ht="14">
      <c r="A4338" s="198"/>
      <c r="D4338" s="1"/>
      <c r="E4338" s="1"/>
      <c r="F4338" s="187"/>
      <c r="G4338" s="187"/>
      <c r="H4338" s="80" t="str">
        <f>IF(ISERROR(IF(ISERROR(VLOOKUP((LEFT(D4338,2)),'Fed. Agency Identifier Table'!A$2:C$63,3,FALSE)),(VLOOKUP((LEFT(D4338,1)),'Fed. Agency Identifier Table'!A$2:C$63,3,FALSE)),(VLOOKUP((LEFT(D4338,2)),'Fed. Agency Identifier Table'!A$2:C$63,3,FALSE)))),"",(IF(ISERROR(VLOOKUP((LEFT(D4338,2)),'Fed. Agency Identifier Table'!A$2:C$63,3,FALSE)),(VLOOKUP((LEFT(D4338,1)),'Fed. Agency Identifier Table'!A$2:C$63,3,FALSE)),(VLOOKUP((LEFT(D4338,2)),'Fed. Agency Identifier Table'!A$2:C$63,3,FALSE)))))</f>
        <v/>
      </c>
      <c r="I4338" s="150" t="str">
        <f>IF(ISNUMBER(SEARCH("*.unk*",D4338)),"Other Federal Awards",IF(ISERROR(VLOOKUP(D4338,'CFDA Program Titles Table'!A$2:C$2607,3,FALSE)),"",VLOOKUP(D4338,'CFDA Program Titles Table'!A$2:C$2607,3,FALSE)))</f>
        <v/>
      </c>
      <c r="J4338" s="70"/>
      <c r="K4338" s="70"/>
      <c r="S4338" s="106" t="str">
        <f>IFERROR(IF(J4338="Y", "Research And Development Programs Cluster:", VLOOKUP(D4338,'Cluster Info'!$A$2:$B$113,2,FALSE)), "Non Cluster:")</f>
        <v>Non Cluster:</v>
      </c>
      <c r="T4338" s="106">
        <f t="shared" si="335"/>
        <v>0</v>
      </c>
      <c r="U4338" s="106">
        <f t="shared" si="337"/>
        <v>0</v>
      </c>
      <c r="V4338" s="106">
        <f t="shared" si="338"/>
        <v>0</v>
      </c>
      <c r="W4338" s="119">
        <f t="shared" si="336"/>
        <v>0</v>
      </c>
      <c r="X4338" s="106">
        <f t="shared" si="339"/>
        <v>0</v>
      </c>
    </row>
    <row r="4339" spans="1:24" ht="14">
      <c r="A4339" s="198"/>
      <c r="D4339" s="1"/>
      <c r="E4339" s="1"/>
      <c r="F4339" s="187"/>
      <c r="G4339" s="187"/>
      <c r="H4339" s="80" t="str">
        <f>IF(ISERROR(IF(ISERROR(VLOOKUP((LEFT(D4339,2)),'Fed. Agency Identifier Table'!A$2:C$63,3,FALSE)),(VLOOKUP((LEFT(D4339,1)),'Fed. Agency Identifier Table'!A$2:C$63,3,FALSE)),(VLOOKUP((LEFT(D4339,2)),'Fed. Agency Identifier Table'!A$2:C$63,3,FALSE)))),"",(IF(ISERROR(VLOOKUP((LEFT(D4339,2)),'Fed. Agency Identifier Table'!A$2:C$63,3,FALSE)),(VLOOKUP((LEFT(D4339,1)),'Fed. Agency Identifier Table'!A$2:C$63,3,FALSE)),(VLOOKUP((LEFT(D4339,2)),'Fed. Agency Identifier Table'!A$2:C$63,3,FALSE)))))</f>
        <v/>
      </c>
      <c r="I4339" s="150" t="str">
        <f>IF(ISNUMBER(SEARCH("*.unk*",D4339)),"Other Federal Awards",IF(ISERROR(VLOOKUP(D4339,'CFDA Program Titles Table'!A$2:C$2607,3,FALSE)),"",VLOOKUP(D4339,'CFDA Program Titles Table'!A$2:C$2607,3,FALSE)))</f>
        <v/>
      </c>
      <c r="J4339" s="70"/>
      <c r="K4339" s="70"/>
      <c r="S4339" s="106" t="str">
        <f>IFERROR(IF(J4339="Y", "Research And Development Programs Cluster:", VLOOKUP(D4339,'Cluster Info'!$A$2:$B$113,2,FALSE)), "Non Cluster:")</f>
        <v>Non Cluster:</v>
      </c>
      <c r="T4339" s="106">
        <f t="shared" si="335"/>
        <v>0</v>
      </c>
      <c r="U4339" s="106">
        <f t="shared" si="337"/>
        <v>0</v>
      </c>
      <c r="V4339" s="106">
        <f t="shared" si="338"/>
        <v>0</v>
      </c>
      <c r="W4339" s="119">
        <f t="shared" si="336"/>
        <v>0</v>
      </c>
      <c r="X4339" s="106">
        <f t="shared" si="339"/>
        <v>0</v>
      </c>
    </row>
    <row r="4340" spans="1:24" ht="14">
      <c r="A4340" s="198"/>
      <c r="D4340" s="1"/>
      <c r="E4340" s="1"/>
      <c r="F4340" s="187"/>
      <c r="G4340" s="187"/>
      <c r="H4340" s="80" t="str">
        <f>IF(ISERROR(IF(ISERROR(VLOOKUP((LEFT(D4340,2)),'Fed. Agency Identifier Table'!A$2:C$63,3,FALSE)),(VLOOKUP((LEFT(D4340,1)),'Fed. Agency Identifier Table'!A$2:C$63,3,FALSE)),(VLOOKUP((LEFT(D4340,2)),'Fed. Agency Identifier Table'!A$2:C$63,3,FALSE)))),"",(IF(ISERROR(VLOOKUP((LEFT(D4340,2)),'Fed. Agency Identifier Table'!A$2:C$63,3,FALSE)),(VLOOKUP((LEFT(D4340,1)),'Fed. Agency Identifier Table'!A$2:C$63,3,FALSE)),(VLOOKUP((LEFT(D4340,2)),'Fed. Agency Identifier Table'!A$2:C$63,3,FALSE)))))</f>
        <v/>
      </c>
      <c r="I4340" s="150" t="str">
        <f>IF(ISNUMBER(SEARCH("*.unk*",D4340)),"Other Federal Awards",IF(ISERROR(VLOOKUP(D4340,'CFDA Program Titles Table'!A$2:C$2607,3,FALSE)),"",VLOOKUP(D4340,'CFDA Program Titles Table'!A$2:C$2607,3,FALSE)))</f>
        <v/>
      </c>
      <c r="J4340" s="70"/>
      <c r="K4340" s="70"/>
      <c r="S4340" s="106" t="str">
        <f>IFERROR(IF(J4340="Y", "Research And Development Programs Cluster:", VLOOKUP(D4340,'Cluster Info'!$A$2:$B$113,2,FALSE)), "Non Cluster:")</f>
        <v>Non Cluster:</v>
      </c>
      <c r="T4340" s="106">
        <f t="shared" si="335"/>
        <v>0</v>
      </c>
      <c r="U4340" s="106">
        <f t="shared" si="337"/>
        <v>0</v>
      </c>
      <c r="V4340" s="106">
        <f t="shared" si="338"/>
        <v>0</v>
      </c>
      <c r="W4340" s="119">
        <f t="shared" si="336"/>
        <v>0</v>
      </c>
      <c r="X4340" s="106">
        <f t="shared" si="339"/>
        <v>0</v>
      </c>
    </row>
    <row r="4341" spans="1:24" ht="14">
      <c r="A4341" s="198"/>
      <c r="D4341" s="1"/>
      <c r="E4341" s="1"/>
      <c r="F4341" s="187"/>
      <c r="G4341" s="187"/>
      <c r="H4341" s="80" t="str">
        <f>IF(ISERROR(IF(ISERROR(VLOOKUP((LEFT(D4341,2)),'Fed. Agency Identifier Table'!A$2:C$63,3,FALSE)),(VLOOKUP((LEFT(D4341,1)),'Fed. Agency Identifier Table'!A$2:C$63,3,FALSE)),(VLOOKUP((LEFT(D4341,2)),'Fed. Agency Identifier Table'!A$2:C$63,3,FALSE)))),"",(IF(ISERROR(VLOOKUP((LEFT(D4341,2)),'Fed. Agency Identifier Table'!A$2:C$63,3,FALSE)),(VLOOKUP((LEFT(D4341,1)),'Fed. Agency Identifier Table'!A$2:C$63,3,FALSE)),(VLOOKUP((LEFT(D4341,2)),'Fed. Agency Identifier Table'!A$2:C$63,3,FALSE)))))</f>
        <v/>
      </c>
      <c r="I4341" s="150" t="str">
        <f>IF(ISNUMBER(SEARCH("*.unk*",D4341)),"Other Federal Awards",IF(ISERROR(VLOOKUP(D4341,'CFDA Program Titles Table'!A$2:C$2607,3,FALSE)),"",VLOOKUP(D4341,'CFDA Program Titles Table'!A$2:C$2607,3,FALSE)))</f>
        <v/>
      </c>
      <c r="J4341" s="70"/>
      <c r="K4341" s="70"/>
      <c r="S4341" s="106" t="str">
        <f>IFERROR(IF(J4341="Y", "Research And Development Programs Cluster:", VLOOKUP(D4341,'Cluster Info'!$A$2:$B$113,2,FALSE)), "Non Cluster:")</f>
        <v>Non Cluster:</v>
      </c>
      <c r="T4341" s="106">
        <f t="shared" si="335"/>
        <v>0</v>
      </c>
      <c r="U4341" s="106">
        <f t="shared" si="337"/>
        <v>0</v>
      </c>
      <c r="V4341" s="106">
        <f t="shared" si="338"/>
        <v>0</v>
      </c>
      <c r="W4341" s="119">
        <f t="shared" si="336"/>
        <v>0</v>
      </c>
      <c r="X4341" s="106">
        <f t="shared" si="339"/>
        <v>0</v>
      </c>
    </row>
    <row r="4342" spans="1:24" ht="14">
      <c r="A4342" s="198"/>
      <c r="D4342" s="1"/>
      <c r="E4342" s="1"/>
      <c r="F4342" s="187"/>
      <c r="G4342" s="187"/>
      <c r="H4342" s="80" t="str">
        <f>IF(ISERROR(IF(ISERROR(VLOOKUP((LEFT(D4342,2)),'Fed. Agency Identifier Table'!A$2:C$63,3,FALSE)),(VLOOKUP((LEFT(D4342,1)),'Fed. Agency Identifier Table'!A$2:C$63,3,FALSE)),(VLOOKUP((LEFT(D4342,2)),'Fed. Agency Identifier Table'!A$2:C$63,3,FALSE)))),"",(IF(ISERROR(VLOOKUP((LEFT(D4342,2)),'Fed. Agency Identifier Table'!A$2:C$63,3,FALSE)),(VLOOKUP((LEFT(D4342,1)),'Fed. Agency Identifier Table'!A$2:C$63,3,FALSE)),(VLOOKUP((LEFT(D4342,2)),'Fed. Agency Identifier Table'!A$2:C$63,3,FALSE)))))</f>
        <v/>
      </c>
      <c r="I4342" s="150" t="str">
        <f>IF(ISNUMBER(SEARCH("*.unk*",D4342)),"Other Federal Awards",IF(ISERROR(VLOOKUP(D4342,'CFDA Program Titles Table'!A$2:C$2607,3,FALSE)),"",VLOOKUP(D4342,'CFDA Program Titles Table'!A$2:C$2607,3,FALSE)))</f>
        <v/>
      </c>
      <c r="J4342" s="70"/>
      <c r="K4342" s="70"/>
      <c r="S4342" s="106" t="str">
        <f>IFERROR(IF(J4342="Y", "Research And Development Programs Cluster:", VLOOKUP(D4342,'Cluster Info'!$A$2:$B$113,2,FALSE)), "Non Cluster:")</f>
        <v>Non Cluster:</v>
      </c>
      <c r="T4342" s="106">
        <f t="shared" si="335"/>
        <v>0</v>
      </c>
      <c r="U4342" s="106">
        <f t="shared" si="337"/>
        <v>0</v>
      </c>
      <c r="V4342" s="106">
        <f t="shared" si="338"/>
        <v>0</v>
      </c>
      <c r="W4342" s="119">
        <f t="shared" si="336"/>
        <v>0</v>
      </c>
      <c r="X4342" s="106">
        <f t="shared" si="339"/>
        <v>0</v>
      </c>
    </row>
    <row r="4343" spans="1:24" ht="14">
      <c r="A4343" s="198"/>
      <c r="D4343" s="1"/>
      <c r="E4343" s="1"/>
      <c r="F4343" s="187"/>
      <c r="G4343" s="187"/>
      <c r="H4343" s="80" t="str">
        <f>IF(ISERROR(IF(ISERROR(VLOOKUP((LEFT(D4343,2)),'Fed. Agency Identifier Table'!A$2:C$63,3,FALSE)),(VLOOKUP((LEFT(D4343,1)),'Fed. Agency Identifier Table'!A$2:C$63,3,FALSE)),(VLOOKUP((LEFT(D4343,2)),'Fed. Agency Identifier Table'!A$2:C$63,3,FALSE)))),"",(IF(ISERROR(VLOOKUP((LEFT(D4343,2)),'Fed. Agency Identifier Table'!A$2:C$63,3,FALSE)),(VLOOKUP((LEFT(D4343,1)),'Fed. Agency Identifier Table'!A$2:C$63,3,FALSE)),(VLOOKUP((LEFT(D4343,2)),'Fed. Agency Identifier Table'!A$2:C$63,3,FALSE)))))</f>
        <v/>
      </c>
      <c r="I4343" s="150" t="str">
        <f>IF(ISNUMBER(SEARCH("*.unk*",D4343)),"Other Federal Awards",IF(ISERROR(VLOOKUP(D4343,'CFDA Program Titles Table'!A$2:C$2607,3,FALSE)),"",VLOOKUP(D4343,'CFDA Program Titles Table'!A$2:C$2607,3,FALSE)))</f>
        <v/>
      </c>
      <c r="J4343" s="70"/>
      <c r="K4343" s="70"/>
      <c r="S4343" s="106" t="str">
        <f>IFERROR(IF(J4343="Y", "Research And Development Programs Cluster:", VLOOKUP(D4343,'Cluster Info'!$A$2:$B$113,2,FALSE)), "Non Cluster:")</f>
        <v>Non Cluster:</v>
      </c>
      <c r="T4343" s="106">
        <f t="shared" si="335"/>
        <v>0</v>
      </c>
      <c r="U4343" s="106">
        <f t="shared" si="337"/>
        <v>0</v>
      </c>
      <c r="V4343" s="106">
        <f t="shared" si="338"/>
        <v>0</v>
      </c>
      <c r="W4343" s="119">
        <f t="shared" si="336"/>
        <v>0</v>
      </c>
      <c r="X4343" s="106">
        <f t="shared" si="339"/>
        <v>0</v>
      </c>
    </row>
    <row r="4344" spans="1:24" ht="14">
      <c r="A4344" s="198"/>
      <c r="D4344" s="1"/>
      <c r="E4344" s="1"/>
      <c r="F4344" s="187"/>
      <c r="G4344" s="187"/>
      <c r="H4344" s="80" t="str">
        <f>IF(ISERROR(IF(ISERROR(VLOOKUP((LEFT(D4344,2)),'Fed. Agency Identifier Table'!A$2:C$63,3,FALSE)),(VLOOKUP((LEFT(D4344,1)),'Fed. Agency Identifier Table'!A$2:C$63,3,FALSE)),(VLOOKUP((LEFT(D4344,2)),'Fed. Agency Identifier Table'!A$2:C$63,3,FALSE)))),"",(IF(ISERROR(VLOOKUP((LEFT(D4344,2)),'Fed. Agency Identifier Table'!A$2:C$63,3,FALSE)),(VLOOKUP((LEFT(D4344,1)),'Fed. Agency Identifier Table'!A$2:C$63,3,FALSE)),(VLOOKUP((LEFT(D4344,2)),'Fed. Agency Identifier Table'!A$2:C$63,3,FALSE)))))</f>
        <v/>
      </c>
      <c r="I4344" s="150" t="str">
        <f>IF(ISNUMBER(SEARCH("*.unk*",D4344)),"Other Federal Awards",IF(ISERROR(VLOOKUP(D4344,'CFDA Program Titles Table'!A$2:C$2607,3,FALSE)),"",VLOOKUP(D4344,'CFDA Program Titles Table'!A$2:C$2607,3,FALSE)))</f>
        <v/>
      </c>
      <c r="J4344" s="70"/>
      <c r="K4344" s="70"/>
      <c r="S4344" s="106" t="str">
        <f>IFERROR(IF(J4344="Y", "Research And Development Programs Cluster:", VLOOKUP(D4344,'Cluster Info'!$A$2:$B$113,2,FALSE)), "Non Cluster:")</f>
        <v>Non Cluster:</v>
      </c>
      <c r="T4344" s="106">
        <f t="shared" si="335"/>
        <v>0</v>
      </c>
      <c r="U4344" s="106">
        <f t="shared" si="337"/>
        <v>0</v>
      </c>
      <c r="V4344" s="106">
        <f t="shared" si="338"/>
        <v>0</v>
      </c>
      <c r="W4344" s="119">
        <f t="shared" si="336"/>
        <v>0</v>
      </c>
      <c r="X4344" s="106">
        <f t="shared" si="339"/>
        <v>0</v>
      </c>
    </row>
    <row r="4345" spans="1:24" ht="14">
      <c r="A4345" s="198"/>
      <c r="D4345" s="1"/>
      <c r="E4345" s="1"/>
      <c r="F4345" s="187"/>
      <c r="G4345" s="187"/>
      <c r="H4345" s="80" t="str">
        <f>IF(ISERROR(IF(ISERROR(VLOOKUP((LEFT(D4345,2)),'Fed. Agency Identifier Table'!A$2:C$63,3,FALSE)),(VLOOKUP((LEFT(D4345,1)),'Fed. Agency Identifier Table'!A$2:C$63,3,FALSE)),(VLOOKUP((LEFT(D4345,2)),'Fed. Agency Identifier Table'!A$2:C$63,3,FALSE)))),"",(IF(ISERROR(VLOOKUP((LEFT(D4345,2)),'Fed. Agency Identifier Table'!A$2:C$63,3,FALSE)),(VLOOKUP((LEFT(D4345,1)),'Fed. Agency Identifier Table'!A$2:C$63,3,FALSE)),(VLOOKUP((LEFT(D4345,2)),'Fed. Agency Identifier Table'!A$2:C$63,3,FALSE)))))</f>
        <v/>
      </c>
      <c r="I4345" s="150" t="str">
        <f>IF(ISNUMBER(SEARCH("*.unk*",D4345)),"Other Federal Awards",IF(ISERROR(VLOOKUP(D4345,'CFDA Program Titles Table'!A$2:C$2607,3,FALSE)),"",VLOOKUP(D4345,'CFDA Program Titles Table'!A$2:C$2607,3,FALSE)))</f>
        <v/>
      </c>
      <c r="J4345" s="70"/>
      <c r="K4345" s="70"/>
      <c r="S4345" s="106" t="str">
        <f>IFERROR(IF(J4345="Y", "Research And Development Programs Cluster:", VLOOKUP(D4345,'Cluster Info'!$A$2:$B$113,2,FALSE)), "Non Cluster:")</f>
        <v>Non Cluster:</v>
      </c>
      <c r="T4345" s="106">
        <f t="shared" si="335"/>
        <v>0</v>
      </c>
      <c r="U4345" s="106">
        <f t="shared" si="337"/>
        <v>0</v>
      </c>
      <c r="V4345" s="106">
        <f t="shared" si="338"/>
        <v>0</v>
      </c>
      <c r="W4345" s="119">
        <f t="shared" si="336"/>
        <v>0</v>
      </c>
      <c r="X4345" s="106">
        <f t="shared" si="339"/>
        <v>0</v>
      </c>
    </row>
    <row r="4346" spans="1:24" ht="14">
      <c r="A4346" s="198"/>
      <c r="D4346" s="1"/>
      <c r="E4346" s="1"/>
      <c r="F4346" s="187"/>
      <c r="G4346" s="187"/>
      <c r="H4346" s="80" t="str">
        <f>IF(ISERROR(IF(ISERROR(VLOOKUP((LEFT(D4346,2)),'Fed. Agency Identifier Table'!A$2:C$63,3,FALSE)),(VLOOKUP((LEFT(D4346,1)),'Fed. Agency Identifier Table'!A$2:C$63,3,FALSE)),(VLOOKUP((LEFT(D4346,2)),'Fed. Agency Identifier Table'!A$2:C$63,3,FALSE)))),"",(IF(ISERROR(VLOOKUP((LEFT(D4346,2)),'Fed. Agency Identifier Table'!A$2:C$63,3,FALSE)),(VLOOKUP((LEFT(D4346,1)),'Fed. Agency Identifier Table'!A$2:C$63,3,FALSE)),(VLOOKUP((LEFT(D4346,2)),'Fed. Agency Identifier Table'!A$2:C$63,3,FALSE)))))</f>
        <v/>
      </c>
      <c r="I4346" s="150" t="str">
        <f>IF(ISNUMBER(SEARCH("*.unk*",D4346)),"Other Federal Awards",IF(ISERROR(VLOOKUP(D4346,'CFDA Program Titles Table'!A$2:C$2607,3,FALSE)),"",VLOOKUP(D4346,'CFDA Program Titles Table'!A$2:C$2607,3,FALSE)))</f>
        <v/>
      </c>
      <c r="J4346" s="70"/>
      <c r="K4346" s="70"/>
      <c r="S4346" s="106" t="str">
        <f>IFERROR(IF(J4346="Y", "Research And Development Programs Cluster:", VLOOKUP(D4346,'Cluster Info'!$A$2:$B$113,2,FALSE)), "Non Cluster:")</f>
        <v>Non Cluster:</v>
      </c>
      <c r="T4346" s="106">
        <f t="shared" si="335"/>
        <v>0</v>
      </c>
      <c r="U4346" s="106">
        <f t="shared" si="337"/>
        <v>0</v>
      </c>
      <c r="V4346" s="106">
        <f t="shared" si="338"/>
        <v>0</v>
      </c>
      <c r="W4346" s="119">
        <f t="shared" si="336"/>
        <v>0</v>
      </c>
      <c r="X4346" s="106">
        <f t="shared" si="339"/>
        <v>0</v>
      </c>
    </row>
    <row r="4347" spans="1:24" ht="14">
      <c r="A4347" s="198"/>
      <c r="D4347" s="1"/>
      <c r="E4347" s="1"/>
      <c r="F4347" s="187"/>
      <c r="G4347" s="187"/>
      <c r="H4347" s="80" t="str">
        <f>IF(ISERROR(IF(ISERROR(VLOOKUP((LEFT(D4347,2)),'Fed. Agency Identifier Table'!A$2:C$63,3,FALSE)),(VLOOKUP((LEFT(D4347,1)),'Fed. Agency Identifier Table'!A$2:C$63,3,FALSE)),(VLOOKUP((LEFT(D4347,2)),'Fed. Agency Identifier Table'!A$2:C$63,3,FALSE)))),"",(IF(ISERROR(VLOOKUP((LEFT(D4347,2)),'Fed. Agency Identifier Table'!A$2:C$63,3,FALSE)),(VLOOKUP((LEFT(D4347,1)),'Fed. Agency Identifier Table'!A$2:C$63,3,FALSE)),(VLOOKUP((LEFT(D4347,2)),'Fed. Agency Identifier Table'!A$2:C$63,3,FALSE)))))</f>
        <v/>
      </c>
      <c r="I4347" s="150" t="str">
        <f>IF(ISNUMBER(SEARCH("*.unk*",D4347)),"Other Federal Awards",IF(ISERROR(VLOOKUP(D4347,'CFDA Program Titles Table'!A$2:C$2607,3,FALSE)),"",VLOOKUP(D4347,'CFDA Program Titles Table'!A$2:C$2607,3,FALSE)))</f>
        <v/>
      </c>
      <c r="J4347" s="70"/>
      <c r="K4347" s="70"/>
      <c r="S4347" s="106" t="str">
        <f>IFERROR(IF(J4347="Y", "Research And Development Programs Cluster:", VLOOKUP(D4347,'Cluster Info'!$A$2:$B$113,2,FALSE)), "Non Cluster:")</f>
        <v>Non Cluster:</v>
      </c>
      <c r="T4347" s="106">
        <f t="shared" si="335"/>
        <v>0</v>
      </c>
      <c r="U4347" s="106">
        <f t="shared" si="337"/>
        <v>0</v>
      </c>
      <c r="V4347" s="106">
        <f t="shared" si="338"/>
        <v>0</v>
      </c>
      <c r="W4347" s="119">
        <f t="shared" si="336"/>
        <v>0</v>
      </c>
      <c r="X4347" s="106">
        <f t="shared" si="339"/>
        <v>0</v>
      </c>
    </row>
    <row r="4348" spans="1:24" ht="14">
      <c r="A4348" s="198"/>
      <c r="D4348" s="1"/>
      <c r="E4348" s="1"/>
      <c r="F4348" s="187"/>
      <c r="G4348" s="187"/>
      <c r="H4348" s="80" t="str">
        <f>IF(ISERROR(IF(ISERROR(VLOOKUP((LEFT(D4348,2)),'Fed. Agency Identifier Table'!A$2:C$63,3,FALSE)),(VLOOKUP((LEFT(D4348,1)),'Fed. Agency Identifier Table'!A$2:C$63,3,FALSE)),(VLOOKUP((LEFT(D4348,2)),'Fed. Agency Identifier Table'!A$2:C$63,3,FALSE)))),"",(IF(ISERROR(VLOOKUP((LEFT(D4348,2)),'Fed. Agency Identifier Table'!A$2:C$63,3,FALSE)),(VLOOKUP((LEFT(D4348,1)),'Fed. Agency Identifier Table'!A$2:C$63,3,FALSE)),(VLOOKUP((LEFT(D4348,2)),'Fed. Agency Identifier Table'!A$2:C$63,3,FALSE)))))</f>
        <v/>
      </c>
      <c r="I4348" s="150" t="str">
        <f>IF(ISNUMBER(SEARCH("*.unk*",D4348)),"Other Federal Awards",IF(ISERROR(VLOOKUP(D4348,'CFDA Program Titles Table'!A$2:C$2607,3,FALSE)),"",VLOOKUP(D4348,'CFDA Program Titles Table'!A$2:C$2607,3,FALSE)))</f>
        <v/>
      </c>
      <c r="J4348" s="70"/>
      <c r="K4348" s="70"/>
      <c r="S4348" s="106" t="str">
        <f>IFERROR(IF(J4348="Y", "Research And Development Programs Cluster:", VLOOKUP(D4348,'Cluster Info'!$A$2:$B$113,2,FALSE)), "Non Cluster:")</f>
        <v>Non Cluster:</v>
      </c>
      <c r="T4348" s="106">
        <f t="shared" si="335"/>
        <v>0</v>
      </c>
      <c r="U4348" s="106">
        <f t="shared" si="337"/>
        <v>0</v>
      </c>
      <c r="V4348" s="106">
        <f t="shared" si="338"/>
        <v>0</v>
      </c>
      <c r="W4348" s="119">
        <f t="shared" si="336"/>
        <v>0</v>
      </c>
      <c r="X4348" s="106">
        <f t="shared" si="339"/>
        <v>0</v>
      </c>
    </row>
    <row r="4349" spans="1:24" ht="14">
      <c r="A4349" s="198"/>
      <c r="D4349" s="1"/>
      <c r="E4349" s="1"/>
      <c r="F4349" s="187"/>
      <c r="G4349" s="187"/>
      <c r="H4349" s="80" t="str">
        <f>IF(ISERROR(IF(ISERROR(VLOOKUP((LEFT(D4349,2)),'Fed. Agency Identifier Table'!A$2:C$63,3,FALSE)),(VLOOKUP((LEFT(D4349,1)),'Fed. Agency Identifier Table'!A$2:C$63,3,FALSE)),(VLOOKUP((LEFT(D4349,2)),'Fed. Agency Identifier Table'!A$2:C$63,3,FALSE)))),"",(IF(ISERROR(VLOOKUP((LEFT(D4349,2)),'Fed. Agency Identifier Table'!A$2:C$63,3,FALSE)),(VLOOKUP((LEFT(D4349,1)),'Fed. Agency Identifier Table'!A$2:C$63,3,FALSE)),(VLOOKUP((LEFT(D4349,2)),'Fed. Agency Identifier Table'!A$2:C$63,3,FALSE)))))</f>
        <v/>
      </c>
      <c r="I4349" s="150" t="str">
        <f>IF(ISNUMBER(SEARCH("*.unk*",D4349)),"Other Federal Awards",IF(ISERROR(VLOOKUP(D4349,'CFDA Program Titles Table'!A$2:C$2607,3,FALSE)),"",VLOOKUP(D4349,'CFDA Program Titles Table'!A$2:C$2607,3,FALSE)))</f>
        <v/>
      </c>
      <c r="J4349" s="70"/>
      <c r="K4349" s="70"/>
      <c r="S4349" s="106" t="str">
        <f>IFERROR(IF(J4349="Y", "Research And Development Programs Cluster:", VLOOKUP(D4349,'Cluster Info'!$A$2:$B$113,2,FALSE)), "Non Cluster:")</f>
        <v>Non Cluster:</v>
      </c>
      <c r="T4349" s="106">
        <f t="shared" si="335"/>
        <v>0</v>
      </c>
      <c r="U4349" s="106">
        <f t="shared" si="337"/>
        <v>0</v>
      </c>
      <c r="V4349" s="106">
        <f t="shared" si="338"/>
        <v>0</v>
      </c>
      <c r="W4349" s="119">
        <f t="shared" si="336"/>
        <v>0</v>
      </c>
      <c r="X4349" s="106">
        <f t="shared" si="339"/>
        <v>0</v>
      </c>
    </row>
    <row r="4350" spans="1:24" ht="14">
      <c r="A4350" s="198"/>
      <c r="D4350" s="1"/>
      <c r="E4350" s="1"/>
      <c r="F4350" s="187"/>
      <c r="G4350" s="187"/>
      <c r="H4350" s="80" t="str">
        <f>IF(ISERROR(IF(ISERROR(VLOOKUP((LEFT(D4350,2)),'Fed. Agency Identifier Table'!A$2:C$63,3,FALSE)),(VLOOKUP((LEFT(D4350,1)),'Fed. Agency Identifier Table'!A$2:C$63,3,FALSE)),(VLOOKUP((LEFT(D4350,2)),'Fed. Agency Identifier Table'!A$2:C$63,3,FALSE)))),"",(IF(ISERROR(VLOOKUP((LEFT(D4350,2)),'Fed. Agency Identifier Table'!A$2:C$63,3,FALSE)),(VLOOKUP((LEFT(D4350,1)),'Fed. Agency Identifier Table'!A$2:C$63,3,FALSE)),(VLOOKUP((LEFT(D4350,2)),'Fed. Agency Identifier Table'!A$2:C$63,3,FALSE)))))</f>
        <v/>
      </c>
      <c r="I4350" s="150" t="str">
        <f>IF(ISNUMBER(SEARCH("*.unk*",D4350)),"Other Federal Awards",IF(ISERROR(VLOOKUP(D4350,'CFDA Program Titles Table'!A$2:C$2607,3,FALSE)),"",VLOOKUP(D4350,'CFDA Program Titles Table'!A$2:C$2607,3,FALSE)))</f>
        <v/>
      </c>
      <c r="J4350" s="70"/>
      <c r="K4350" s="70"/>
      <c r="S4350" s="106" t="str">
        <f>IFERROR(IF(J4350="Y", "Research And Development Programs Cluster:", VLOOKUP(D4350,'Cluster Info'!$A$2:$B$113,2,FALSE)), "Non Cluster:")</f>
        <v>Non Cluster:</v>
      </c>
      <c r="T4350" s="106">
        <f t="shared" si="335"/>
        <v>0</v>
      </c>
      <c r="U4350" s="106">
        <f t="shared" si="337"/>
        <v>0</v>
      </c>
      <c r="V4350" s="106">
        <f t="shared" si="338"/>
        <v>0</v>
      </c>
      <c r="W4350" s="119">
        <f t="shared" si="336"/>
        <v>0</v>
      </c>
      <c r="X4350" s="106">
        <f t="shared" si="339"/>
        <v>0</v>
      </c>
    </row>
    <row r="4351" spans="1:24" ht="14">
      <c r="A4351" s="198"/>
      <c r="D4351" s="1"/>
      <c r="E4351" s="1"/>
      <c r="F4351" s="187"/>
      <c r="G4351" s="187"/>
      <c r="H4351" s="80" t="str">
        <f>IF(ISERROR(IF(ISERROR(VLOOKUP((LEFT(D4351,2)),'Fed. Agency Identifier Table'!A$2:C$63,3,FALSE)),(VLOOKUP((LEFT(D4351,1)),'Fed. Agency Identifier Table'!A$2:C$63,3,FALSE)),(VLOOKUP((LEFT(D4351,2)),'Fed. Agency Identifier Table'!A$2:C$63,3,FALSE)))),"",(IF(ISERROR(VLOOKUP((LEFT(D4351,2)),'Fed. Agency Identifier Table'!A$2:C$63,3,FALSE)),(VLOOKUP((LEFT(D4351,1)),'Fed. Agency Identifier Table'!A$2:C$63,3,FALSE)),(VLOOKUP((LEFT(D4351,2)),'Fed. Agency Identifier Table'!A$2:C$63,3,FALSE)))))</f>
        <v/>
      </c>
      <c r="I4351" s="150" t="str">
        <f>IF(ISNUMBER(SEARCH("*.unk*",D4351)),"Other Federal Awards",IF(ISERROR(VLOOKUP(D4351,'CFDA Program Titles Table'!A$2:C$2607,3,FALSE)),"",VLOOKUP(D4351,'CFDA Program Titles Table'!A$2:C$2607,3,FALSE)))</f>
        <v/>
      </c>
      <c r="J4351" s="70"/>
      <c r="K4351" s="70"/>
      <c r="S4351" s="106" t="str">
        <f>IFERROR(IF(J4351="Y", "Research And Development Programs Cluster:", VLOOKUP(D4351,'Cluster Info'!$A$2:$B$113,2,FALSE)), "Non Cluster:")</f>
        <v>Non Cluster:</v>
      </c>
      <c r="T4351" s="106">
        <f t="shared" si="335"/>
        <v>0</v>
      </c>
      <c r="U4351" s="106">
        <f t="shared" si="337"/>
        <v>0</v>
      </c>
      <c r="V4351" s="106">
        <f t="shared" si="338"/>
        <v>0</v>
      </c>
      <c r="W4351" s="119">
        <f t="shared" si="336"/>
        <v>0</v>
      </c>
      <c r="X4351" s="106">
        <f t="shared" si="339"/>
        <v>0</v>
      </c>
    </row>
    <row r="4352" spans="1:24" ht="14">
      <c r="A4352" s="198"/>
      <c r="D4352" s="1"/>
      <c r="E4352" s="1"/>
      <c r="F4352" s="187"/>
      <c r="G4352" s="187"/>
      <c r="H4352" s="80" t="str">
        <f>IF(ISERROR(IF(ISERROR(VLOOKUP((LEFT(D4352,2)),'Fed. Agency Identifier Table'!A$2:C$63,3,FALSE)),(VLOOKUP((LEFT(D4352,1)),'Fed. Agency Identifier Table'!A$2:C$63,3,FALSE)),(VLOOKUP((LEFT(D4352,2)),'Fed. Agency Identifier Table'!A$2:C$63,3,FALSE)))),"",(IF(ISERROR(VLOOKUP((LEFT(D4352,2)),'Fed. Agency Identifier Table'!A$2:C$63,3,FALSE)),(VLOOKUP((LEFT(D4352,1)),'Fed. Agency Identifier Table'!A$2:C$63,3,FALSE)),(VLOOKUP((LEFT(D4352,2)),'Fed. Agency Identifier Table'!A$2:C$63,3,FALSE)))))</f>
        <v/>
      </c>
      <c r="I4352" s="150" t="str">
        <f>IF(ISNUMBER(SEARCH("*.unk*",D4352)),"Other Federal Awards",IF(ISERROR(VLOOKUP(D4352,'CFDA Program Titles Table'!A$2:C$2607,3,FALSE)),"",VLOOKUP(D4352,'CFDA Program Titles Table'!A$2:C$2607,3,FALSE)))</f>
        <v/>
      </c>
      <c r="J4352" s="70"/>
      <c r="K4352" s="70"/>
      <c r="S4352" s="106" t="str">
        <f>IFERROR(IF(J4352="Y", "Research And Development Programs Cluster:", VLOOKUP(D4352,'Cluster Info'!$A$2:$B$113,2,FALSE)), "Non Cluster:")</f>
        <v>Non Cluster:</v>
      </c>
      <c r="T4352" s="106">
        <f t="shared" si="335"/>
        <v>0</v>
      </c>
      <c r="U4352" s="106">
        <f t="shared" si="337"/>
        <v>0</v>
      </c>
      <c r="V4352" s="106">
        <f t="shared" si="338"/>
        <v>0</v>
      </c>
      <c r="W4352" s="119">
        <f t="shared" si="336"/>
        <v>0</v>
      </c>
      <c r="X4352" s="106">
        <f t="shared" si="339"/>
        <v>0</v>
      </c>
    </row>
    <row r="4353" spans="1:24" ht="14">
      <c r="A4353" s="198"/>
      <c r="D4353" s="1"/>
      <c r="E4353" s="1"/>
      <c r="F4353" s="187"/>
      <c r="G4353" s="187"/>
      <c r="H4353" s="80" t="str">
        <f>IF(ISERROR(IF(ISERROR(VLOOKUP((LEFT(D4353,2)),'Fed. Agency Identifier Table'!A$2:C$63,3,FALSE)),(VLOOKUP((LEFT(D4353,1)),'Fed. Agency Identifier Table'!A$2:C$63,3,FALSE)),(VLOOKUP((LEFT(D4353,2)),'Fed. Agency Identifier Table'!A$2:C$63,3,FALSE)))),"",(IF(ISERROR(VLOOKUP((LEFT(D4353,2)),'Fed. Agency Identifier Table'!A$2:C$63,3,FALSE)),(VLOOKUP((LEFT(D4353,1)),'Fed. Agency Identifier Table'!A$2:C$63,3,FALSE)),(VLOOKUP((LEFT(D4353,2)),'Fed. Agency Identifier Table'!A$2:C$63,3,FALSE)))))</f>
        <v/>
      </c>
      <c r="I4353" s="150" t="str">
        <f>IF(ISNUMBER(SEARCH("*.unk*",D4353)),"Other Federal Awards",IF(ISERROR(VLOOKUP(D4353,'CFDA Program Titles Table'!A$2:C$2607,3,FALSE)),"",VLOOKUP(D4353,'CFDA Program Titles Table'!A$2:C$2607,3,FALSE)))</f>
        <v/>
      </c>
      <c r="J4353" s="70"/>
      <c r="K4353" s="70"/>
      <c r="S4353" s="106" t="str">
        <f>IFERROR(IF(J4353="Y", "Research And Development Programs Cluster:", VLOOKUP(D4353,'Cluster Info'!$A$2:$B$113,2,FALSE)), "Non Cluster:")</f>
        <v>Non Cluster:</v>
      </c>
      <c r="T4353" s="106">
        <f t="shared" si="335"/>
        <v>0</v>
      </c>
      <c r="U4353" s="106">
        <f t="shared" si="337"/>
        <v>0</v>
      </c>
      <c r="V4353" s="106">
        <f t="shared" si="338"/>
        <v>0</v>
      </c>
      <c r="W4353" s="119">
        <f t="shared" si="336"/>
        <v>0</v>
      </c>
      <c r="X4353" s="106">
        <f t="shared" si="339"/>
        <v>0</v>
      </c>
    </row>
    <row r="4354" spans="1:24" ht="14">
      <c r="A4354" s="198"/>
      <c r="D4354" s="1"/>
      <c r="E4354" s="1"/>
      <c r="F4354" s="187"/>
      <c r="G4354" s="187"/>
      <c r="H4354" s="80" t="str">
        <f>IF(ISERROR(IF(ISERROR(VLOOKUP((LEFT(D4354,2)),'Fed. Agency Identifier Table'!A$2:C$63,3,FALSE)),(VLOOKUP((LEFT(D4354,1)),'Fed. Agency Identifier Table'!A$2:C$63,3,FALSE)),(VLOOKUP((LEFT(D4354,2)),'Fed. Agency Identifier Table'!A$2:C$63,3,FALSE)))),"",(IF(ISERROR(VLOOKUP((LEFT(D4354,2)),'Fed. Agency Identifier Table'!A$2:C$63,3,FALSE)),(VLOOKUP((LEFT(D4354,1)),'Fed. Agency Identifier Table'!A$2:C$63,3,FALSE)),(VLOOKUP((LEFT(D4354,2)),'Fed. Agency Identifier Table'!A$2:C$63,3,FALSE)))))</f>
        <v/>
      </c>
      <c r="I4354" s="150" t="str">
        <f>IF(ISNUMBER(SEARCH("*.unk*",D4354)),"Other Federal Awards",IF(ISERROR(VLOOKUP(D4354,'CFDA Program Titles Table'!A$2:C$2607,3,FALSE)),"",VLOOKUP(D4354,'CFDA Program Titles Table'!A$2:C$2607,3,FALSE)))</f>
        <v/>
      </c>
      <c r="J4354" s="70"/>
      <c r="K4354" s="70"/>
      <c r="S4354" s="106" t="str">
        <f>IFERROR(IF(J4354="Y", "Research And Development Programs Cluster:", VLOOKUP(D4354,'Cluster Info'!$A$2:$B$113,2,FALSE)), "Non Cluster:")</f>
        <v>Non Cluster:</v>
      </c>
      <c r="T4354" s="106">
        <f t="shared" ref="T4354:T4417" si="340">IF(E4354="Y","ARRA - "&amp;N4354, N4354)</f>
        <v>0</v>
      </c>
      <c r="U4354" s="106">
        <f t="shared" si="337"/>
        <v>0</v>
      </c>
      <c r="V4354" s="106">
        <f t="shared" si="338"/>
        <v>0</v>
      </c>
      <c r="W4354" s="119">
        <f t="shared" ref="W4354:W4417" si="341">IF(AND(J4354="Y",I4354="Other Federal Awards"),(LEFT(D4354,2)&amp;".RD"),D4354)</f>
        <v>0</v>
      </c>
      <c r="X4354" s="106">
        <f t="shared" si="339"/>
        <v>0</v>
      </c>
    </row>
    <row r="4355" spans="1:24" ht="14">
      <c r="A4355" s="198"/>
      <c r="D4355" s="1"/>
      <c r="E4355" s="1"/>
      <c r="F4355" s="187"/>
      <c r="G4355" s="187"/>
      <c r="H4355" s="80" t="str">
        <f>IF(ISERROR(IF(ISERROR(VLOOKUP((LEFT(D4355,2)),'Fed. Agency Identifier Table'!A$2:C$63,3,FALSE)),(VLOOKUP((LEFT(D4355,1)),'Fed. Agency Identifier Table'!A$2:C$63,3,FALSE)),(VLOOKUP((LEFT(D4355,2)),'Fed. Agency Identifier Table'!A$2:C$63,3,FALSE)))),"",(IF(ISERROR(VLOOKUP((LEFT(D4355,2)),'Fed. Agency Identifier Table'!A$2:C$63,3,FALSE)),(VLOOKUP((LEFT(D4355,1)),'Fed. Agency Identifier Table'!A$2:C$63,3,FALSE)),(VLOOKUP((LEFT(D4355,2)),'Fed. Agency Identifier Table'!A$2:C$63,3,FALSE)))))</f>
        <v/>
      </c>
      <c r="I4355" s="150" t="str">
        <f>IF(ISNUMBER(SEARCH("*.unk*",D4355)),"Other Federal Awards",IF(ISERROR(VLOOKUP(D4355,'CFDA Program Titles Table'!A$2:C$2607,3,FALSE)),"",VLOOKUP(D4355,'CFDA Program Titles Table'!A$2:C$2607,3,FALSE)))</f>
        <v/>
      </c>
      <c r="J4355" s="70"/>
      <c r="K4355" s="70"/>
      <c r="S4355" s="106" t="str">
        <f>IFERROR(IF(J4355="Y", "Research And Development Programs Cluster:", VLOOKUP(D4355,'Cluster Info'!$A$2:$B$113,2,FALSE)), "Non Cluster:")</f>
        <v>Non Cluster:</v>
      </c>
      <c r="T4355" s="106">
        <f t="shared" si="340"/>
        <v>0</v>
      </c>
      <c r="U4355" s="106">
        <f t="shared" ref="U4355:U4418" si="342">IF(F4355="Y","COVID-19 - "&amp;N4355, N4355)</f>
        <v>0</v>
      </c>
      <c r="V4355" s="106">
        <f t="shared" ref="V4355:V4418" si="343">IF(G4355="Y","ARP - "&amp;N4355, N4355)</f>
        <v>0</v>
      </c>
      <c r="W4355" s="119">
        <f t="shared" si="341"/>
        <v>0</v>
      </c>
      <c r="X4355" s="106">
        <f t="shared" ref="X4355:X4418" si="344">O4355-P4355</f>
        <v>0</v>
      </c>
    </row>
    <row r="4356" spans="1:24" ht="14">
      <c r="A4356" s="198"/>
      <c r="D4356" s="1"/>
      <c r="E4356" s="1"/>
      <c r="F4356" s="187"/>
      <c r="G4356" s="187"/>
      <c r="H4356" s="80" t="str">
        <f>IF(ISERROR(IF(ISERROR(VLOOKUP((LEFT(D4356,2)),'Fed. Agency Identifier Table'!A$2:C$63,3,FALSE)),(VLOOKUP((LEFT(D4356,1)),'Fed. Agency Identifier Table'!A$2:C$63,3,FALSE)),(VLOOKUP((LEFT(D4356,2)),'Fed. Agency Identifier Table'!A$2:C$63,3,FALSE)))),"",(IF(ISERROR(VLOOKUP((LEFT(D4356,2)),'Fed. Agency Identifier Table'!A$2:C$63,3,FALSE)),(VLOOKUP((LEFT(D4356,1)),'Fed. Agency Identifier Table'!A$2:C$63,3,FALSE)),(VLOOKUP((LEFT(D4356,2)),'Fed. Agency Identifier Table'!A$2:C$63,3,FALSE)))))</f>
        <v/>
      </c>
      <c r="I4356" s="150" t="str">
        <f>IF(ISNUMBER(SEARCH("*.unk*",D4356)),"Other Federal Awards",IF(ISERROR(VLOOKUP(D4356,'CFDA Program Titles Table'!A$2:C$2607,3,FALSE)),"",VLOOKUP(D4356,'CFDA Program Titles Table'!A$2:C$2607,3,FALSE)))</f>
        <v/>
      </c>
      <c r="J4356" s="70"/>
      <c r="K4356" s="70"/>
      <c r="S4356" s="106" t="str">
        <f>IFERROR(IF(J4356="Y", "Research And Development Programs Cluster:", VLOOKUP(D4356,'Cluster Info'!$A$2:$B$113,2,FALSE)), "Non Cluster:")</f>
        <v>Non Cluster:</v>
      </c>
      <c r="T4356" s="106">
        <f t="shared" si="340"/>
        <v>0</v>
      </c>
      <c r="U4356" s="106">
        <f t="shared" si="342"/>
        <v>0</v>
      </c>
      <c r="V4356" s="106">
        <f t="shared" si="343"/>
        <v>0</v>
      </c>
      <c r="W4356" s="119">
        <f t="shared" si="341"/>
        <v>0</v>
      </c>
      <c r="X4356" s="106">
        <f t="shared" si="344"/>
        <v>0</v>
      </c>
    </row>
    <row r="4357" spans="1:24" ht="14">
      <c r="A4357" s="198"/>
      <c r="D4357" s="1"/>
      <c r="E4357" s="1"/>
      <c r="F4357" s="187"/>
      <c r="G4357" s="187"/>
      <c r="H4357" s="80" t="str">
        <f>IF(ISERROR(IF(ISERROR(VLOOKUP((LEFT(D4357,2)),'Fed. Agency Identifier Table'!A$2:C$63,3,FALSE)),(VLOOKUP((LEFT(D4357,1)),'Fed. Agency Identifier Table'!A$2:C$63,3,FALSE)),(VLOOKUP((LEFT(D4357,2)),'Fed. Agency Identifier Table'!A$2:C$63,3,FALSE)))),"",(IF(ISERROR(VLOOKUP((LEFT(D4357,2)),'Fed. Agency Identifier Table'!A$2:C$63,3,FALSE)),(VLOOKUP((LEFT(D4357,1)),'Fed. Agency Identifier Table'!A$2:C$63,3,FALSE)),(VLOOKUP((LEFT(D4357,2)),'Fed. Agency Identifier Table'!A$2:C$63,3,FALSE)))))</f>
        <v/>
      </c>
      <c r="I4357" s="150" t="str">
        <f>IF(ISNUMBER(SEARCH("*.unk*",D4357)),"Other Federal Awards",IF(ISERROR(VLOOKUP(D4357,'CFDA Program Titles Table'!A$2:C$2607,3,FALSE)),"",VLOOKUP(D4357,'CFDA Program Titles Table'!A$2:C$2607,3,FALSE)))</f>
        <v/>
      </c>
      <c r="J4357" s="70"/>
      <c r="K4357" s="70"/>
      <c r="S4357" s="106" t="str">
        <f>IFERROR(IF(J4357="Y", "Research And Development Programs Cluster:", VLOOKUP(D4357,'Cluster Info'!$A$2:$B$113,2,FALSE)), "Non Cluster:")</f>
        <v>Non Cluster:</v>
      </c>
      <c r="T4357" s="106">
        <f t="shared" si="340"/>
        <v>0</v>
      </c>
      <c r="U4357" s="106">
        <f t="shared" si="342"/>
        <v>0</v>
      </c>
      <c r="V4357" s="106">
        <f t="shared" si="343"/>
        <v>0</v>
      </c>
      <c r="W4357" s="119">
        <f t="shared" si="341"/>
        <v>0</v>
      </c>
      <c r="X4357" s="106">
        <f t="shared" si="344"/>
        <v>0</v>
      </c>
    </row>
    <row r="4358" spans="1:24" ht="14">
      <c r="A4358" s="198"/>
      <c r="D4358" s="1"/>
      <c r="E4358" s="1"/>
      <c r="F4358" s="187"/>
      <c r="G4358" s="187"/>
      <c r="H4358" s="80" t="str">
        <f>IF(ISERROR(IF(ISERROR(VLOOKUP((LEFT(D4358,2)),'Fed. Agency Identifier Table'!A$2:C$63,3,FALSE)),(VLOOKUP((LEFT(D4358,1)),'Fed. Agency Identifier Table'!A$2:C$63,3,FALSE)),(VLOOKUP((LEFT(D4358,2)),'Fed. Agency Identifier Table'!A$2:C$63,3,FALSE)))),"",(IF(ISERROR(VLOOKUP((LEFT(D4358,2)),'Fed. Agency Identifier Table'!A$2:C$63,3,FALSE)),(VLOOKUP((LEFT(D4358,1)),'Fed. Agency Identifier Table'!A$2:C$63,3,FALSE)),(VLOOKUP((LEFT(D4358,2)),'Fed. Agency Identifier Table'!A$2:C$63,3,FALSE)))))</f>
        <v/>
      </c>
      <c r="I4358" s="150" t="str">
        <f>IF(ISNUMBER(SEARCH("*.unk*",D4358)),"Other Federal Awards",IF(ISERROR(VLOOKUP(D4358,'CFDA Program Titles Table'!A$2:C$2607,3,FALSE)),"",VLOOKUP(D4358,'CFDA Program Titles Table'!A$2:C$2607,3,FALSE)))</f>
        <v/>
      </c>
      <c r="J4358" s="70"/>
      <c r="K4358" s="70"/>
      <c r="S4358" s="106" t="str">
        <f>IFERROR(IF(J4358="Y", "Research And Development Programs Cluster:", VLOOKUP(D4358,'Cluster Info'!$A$2:$B$113,2,FALSE)), "Non Cluster:")</f>
        <v>Non Cluster:</v>
      </c>
      <c r="T4358" s="106">
        <f t="shared" si="340"/>
        <v>0</v>
      </c>
      <c r="U4358" s="106">
        <f t="shared" si="342"/>
        <v>0</v>
      </c>
      <c r="V4358" s="106">
        <f t="shared" si="343"/>
        <v>0</v>
      </c>
      <c r="W4358" s="119">
        <f t="shared" si="341"/>
        <v>0</v>
      </c>
      <c r="X4358" s="106">
        <f t="shared" si="344"/>
        <v>0</v>
      </c>
    </row>
    <row r="4359" spans="1:24" ht="14">
      <c r="A4359" s="198"/>
      <c r="D4359" s="1"/>
      <c r="E4359" s="1"/>
      <c r="F4359" s="187"/>
      <c r="G4359" s="187"/>
      <c r="H4359" s="80" t="str">
        <f>IF(ISERROR(IF(ISERROR(VLOOKUP((LEFT(D4359,2)),'Fed. Agency Identifier Table'!A$2:C$63,3,FALSE)),(VLOOKUP((LEFT(D4359,1)),'Fed. Agency Identifier Table'!A$2:C$63,3,FALSE)),(VLOOKUP((LEFT(D4359,2)),'Fed. Agency Identifier Table'!A$2:C$63,3,FALSE)))),"",(IF(ISERROR(VLOOKUP((LEFT(D4359,2)),'Fed. Agency Identifier Table'!A$2:C$63,3,FALSE)),(VLOOKUP((LEFT(D4359,1)),'Fed. Agency Identifier Table'!A$2:C$63,3,FALSE)),(VLOOKUP((LEFT(D4359,2)),'Fed. Agency Identifier Table'!A$2:C$63,3,FALSE)))))</f>
        <v/>
      </c>
      <c r="I4359" s="150" t="str">
        <f>IF(ISNUMBER(SEARCH("*.unk*",D4359)),"Other Federal Awards",IF(ISERROR(VLOOKUP(D4359,'CFDA Program Titles Table'!A$2:C$2607,3,FALSE)),"",VLOOKUP(D4359,'CFDA Program Titles Table'!A$2:C$2607,3,FALSE)))</f>
        <v/>
      </c>
      <c r="J4359" s="70"/>
      <c r="K4359" s="70"/>
      <c r="S4359" s="106" t="str">
        <f>IFERROR(IF(J4359="Y", "Research And Development Programs Cluster:", VLOOKUP(D4359,'Cluster Info'!$A$2:$B$113,2,FALSE)), "Non Cluster:")</f>
        <v>Non Cluster:</v>
      </c>
      <c r="T4359" s="106">
        <f t="shared" si="340"/>
        <v>0</v>
      </c>
      <c r="U4359" s="106">
        <f t="shared" si="342"/>
        <v>0</v>
      </c>
      <c r="V4359" s="106">
        <f t="shared" si="343"/>
        <v>0</v>
      </c>
      <c r="W4359" s="119">
        <f t="shared" si="341"/>
        <v>0</v>
      </c>
      <c r="X4359" s="106">
        <f t="shared" si="344"/>
        <v>0</v>
      </c>
    </row>
    <row r="4360" spans="1:24" ht="14">
      <c r="A4360" s="198"/>
      <c r="D4360" s="1"/>
      <c r="E4360" s="1"/>
      <c r="F4360" s="187"/>
      <c r="G4360" s="187"/>
      <c r="H4360" s="80" t="str">
        <f>IF(ISERROR(IF(ISERROR(VLOOKUP((LEFT(D4360,2)),'Fed. Agency Identifier Table'!A$2:C$63,3,FALSE)),(VLOOKUP((LEFT(D4360,1)),'Fed. Agency Identifier Table'!A$2:C$63,3,FALSE)),(VLOOKUP((LEFT(D4360,2)),'Fed. Agency Identifier Table'!A$2:C$63,3,FALSE)))),"",(IF(ISERROR(VLOOKUP((LEFT(D4360,2)),'Fed. Agency Identifier Table'!A$2:C$63,3,FALSE)),(VLOOKUP((LEFT(D4360,1)),'Fed. Agency Identifier Table'!A$2:C$63,3,FALSE)),(VLOOKUP((LEFT(D4360,2)),'Fed. Agency Identifier Table'!A$2:C$63,3,FALSE)))))</f>
        <v/>
      </c>
      <c r="I4360" s="150" t="str">
        <f>IF(ISNUMBER(SEARCH("*.unk*",D4360)),"Other Federal Awards",IF(ISERROR(VLOOKUP(D4360,'CFDA Program Titles Table'!A$2:C$2607,3,FALSE)),"",VLOOKUP(D4360,'CFDA Program Titles Table'!A$2:C$2607,3,FALSE)))</f>
        <v/>
      </c>
      <c r="J4360" s="70"/>
      <c r="K4360" s="70"/>
      <c r="S4360" s="106" t="str">
        <f>IFERROR(IF(J4360="Y", "Research And Development Programs Cluster:", VLOOKUP(D4360,'Cluster Info'!$A$2:$B$113,2,FALSE)), "Non Cluster:")</f>
        <v>Non Cluster:</v>
      </c>
      <c r="T4360" s="106">
        <f t="shared" si="340"/>
        <v>0</v>
      </c>
      <c r="U4360" s="106">
        <f t="shared" si="342"/>
        <v>0</v>
      </c>
      <c r="V4360" s="106">
        <f t="shared" si="343"/>
        <v>0</v>
      </c>
      <c r="W4360" s="119">
        <f t="shared" si="341"/>
        <v>0</v>
      </c>
      <c r="X4360" s="106">
        <f t="shared" si="344"/>
        <v>0</v>
      </c>
    </row>
    <row r="4361" spans="1:24" ht="14">
      <c r="A4361" s="198"/>
      <c r="D4361" s="1"/>
      <c r="E4361" s="1"/>
      <c r="F4361" s="187"/>
      <c r="G4361" s="187"/>
      <c r="H4361" s="80" t="str">
        <f>IF(ISERROR(IF(ISERROR(VLOOKUP((LEFT(D4361,2)),'Fed. Agency Identifier Table'!A$2:C$63,3,FALSE)),(VLOOKUP((LEFT(D4361,1)),'Fed. Agency Identifier Table'!A$2:C$63,3,FALSE)),(VLOOKUP((LEFT(D4361,2)),'Fed. Agency Identifier Table'!A$2:C$63,3,FALSE)))),"",(IF(ISERROR(VLOOKUP((LEFT(D4361,2)),'Fed. Agency Identifier Table'!A$2:C$63,3,FALSE)),(VLOOKUP((LEFT(D4361,1)),'Fed. Agency Identifier Table'!A$2:C$63,3,FALSE)),(VLOOKUP((LEFT(D4361,2)),'Fed. Agency Identifier Table'!A$2:C$63,3,FALSE)))))</f>
        <v/>
      </c>
      <c r="I4361" s="150" t="str">
        <f>IF(ISNUMBER(SEARCH("*.unk*",D4361)),"Other Federal Awards",IF(ISERROR(VLOOKUP(D4361,'CFDA Program Titles Table'!A$2:C$2607,3,FALSE)),"",VLOOKUP(D4361,'CFDA Program Titles Table'!A$2:C$2607,3,FALSE)))</f>
        <v/>
      </c>
      <c r="J4361" s="70"/>
      <c r="K4361" s="70"/>
      <c r="S4361" s="106" t="str">
        <f>IFERROR(IF(J4361="Y", "Research And Development Programs Cluster:", VLOOKUP(D4361,'Cluster Info'!$A$2:$B$113,2,FALSE)), "Non Cluster:")</f>
        <v>Non Cluster:</v>
      </c>
      <c r="T4361" s="106">
        <f t="shared" si="340"/>
        <v>0</v>
      </c>
      <c r="U4361" s="106">
        <f t="shared" si="342"/>
        <v>0</v>
      </c>
      <c r="V4361" s="106">
        <f t="shared" si="343"/>
        <v>0</v>
      </c>
      <c r="W4361" s="119">
        <f t="shared" si="341"/>
        <v>0</v>
      </c>
      <c r="X4361" s="106">
        <f t="shared" si="344"/>
        <v>0</v>
      </c>
    </row>
    <row r="4362" spans="1:24" ht="14">
      <c r="A4362" s="198"/>
      <c r="D4362" s="1"/>
      <c r="E4362" s="1"/>
      <c r="F4362" s="187"/>
      <c r="G4362" s="187"/>
      <c r="H4362" s="80" t="str">
        <f>IF(ISERROR(IF(ISERROR(VLOOKUP((LEFT(D4362,2)),'Fed. Agency Identifier Table'!A$2:C$63,3,FALSE)),(VLOOKUP((LEFT(D4362,1)),'Fed. Agency Identifier Table'!A$2:C$63,3,FALSE)),(VLOOKUP((LEFT(D4362,2)),'Fed. Agency Identifier Table'!A$2:C$63,3,FALSE)))),"",(IF(ISERROR(VLOOKUP((LEFT(D4362,2)),'Fed. Agency Identifier Table'!A$2:C$63,3,FALSE)),(VLOOKUP((LEFT(D4362,1)),'Fed. Agency Identifier Table'!A$2:C$63,3,FALSE)),(VLOOKUP((LEFT(D4362,2)),'Fed. Agency Identifier Table'!A$2:C$63,3,FALSE)))))</f>
        <v/>
      </c>
      <c r="I4362" s="150" t="str">
        <f>IF(ISNUMBER(SEARCH("*.unk*",D4362)),"Other Federal Awards",IF(ISERROR(VLOOKUP(D4362,'CFDA Program Titles Table'!A$2:C$2607,3,FALSE)),"",VLOOKUP(D4362,'CFDA Program Titles Table'!A$2:C$2607,3,FALSE)))</f>
        <v/>
      </c>
      <c r="J4362" s="70"/>
      <c r="K4362" s="70"/>
      <c r="S4362" s="106" t="str">
        <f>IFERROR(IF(J4362="Y", "Research And Development Programs Cluster:", VLOOKUP(D4362,'Cluster Info'!$A$2:$B$113,2,FALSE)), "Non Cluster:")</f>
        <v>Non Cluster:</v>
      </c>
      <c r="T4362" s="106">
        <f t="shared" si="340"/>
        <v>0</v>
      </c>
      <c r="U4362" s="106">
        <f t="shared" si="342"/>
        <v>0</v>
      </c>
      <c r="V4362" s="106">
        <f t="shared" si="343"/>
        <v>0</v>
      </c>
      <c r="W4362" s="119">
        <f t="shared" si="341"/>
        <v>0</v>
      </c>
      <c r="X4362" s="106">
        <f t="shared" si="344"/>
        <v>0</v>
      </c>
    </row>
    <row r="4363" spans="1:24" ht="14">
      <c r="A4363" s="198"/>
      <c r="D4363" s="1"/>
      <c r="E4363" s="1"/>
      <c r="F4363" s="187"/>
      <c r="G4363" s="187"/>
      <c r="H4363" s="80" t="str">
        <f>IF(ISERROR(IF(ISERROR(VLOOKUP((LEFT(D4363,2)),'Fed. Agency Identifier Table'!A$2:C$63,3,FALSE)),(VLOOKUP((LEFT(D4363,1)),'Fed. Agency Identifier Table'!A$2:C$63,3,FALSE)),(VLOOKUP((LEFT(D4363,2)),'Fed. Agency Identifier Table'!A$2:C$63,3,FALSE)))),"",(IF(ISERROR(VLOOKUP((LEFT(D4363,2)),'Fed. Agency Identifier Table'!A$2:C$63,3,FALSE)),(VLOOKUP((LEFT(D4363,1)),'Fed. Agency Identifier Table'!A$2:C$63,3,FALSE)),(VLOOKUP((LEFT(D4363,2)),'Fed. Agency Identifier Table'!A$2:C$63,3,FALSE)))))</f>
        <v/>
      </c>
      <c r="I4363" s="150" t="str">
        <f>IF(ISNUMBER(SEARCH("*.unk*",D4363)),"Other Federal Awards",IF(ISERROR(VLOOKUP(D4363,'CFDA Program Titles Table'!A$2:C$2607,3,FALSE)),"",VLOOKUP(D4363,'CFDA Program Titles Table'!A$2:C$2607,3,FALSE)))</f>
        <v/>
      </c>
      <c r="J4363" s="70"/>
      <c r="K4363" s="70"/>
      <c r="S4363" s="106" t="str">
        <f>IFERROR(IF(J4363="Y", "Research And Development Programs Cluster:", VLOOKUP(D4363,'Cluster Info'!$A$2:$B$113,2,FALSE)), "Non Cluster:")</f>
        <v>Non Cluster:</v>
      </c>
      <c r="T4363" s="106">
        <f t="shared" si="340"/>
        <v>0</v>
      </c>
      <c r="U4363" s="106">
        <f t="shared" si="342"/>
        <v>0</v>
      </c>
      <c r="V4363" s="106">
        <f t="shared" si="343"/>
        <v>0</v>
      </c>
      <c r="W4363" s="119">
        <f t="shared" si="341"/>
        <v>0</v>
      </c>
      <c r="X4363" s="106">
        <f t="shared" si="344"/>
        <v>0</v>
      </c>
    </row>
    <row r="4364" spans="1:24" ht="14">
      <c r="A4364" s="198"/>
      <c r="D4364" s="1"/>
      <c r="E4364" s="1"/>
      <c r="F4364" s="187"/>
      <c r="G4364" s="187"/>
      <c r="H4364" s="80" t="str">
        <f>IF(ISERROR(IF(ISERROR(VLOOKUP((LEFT(D4364,2)),'Fed. Agency Identifier Table'!A$2:C$63,3,FALSE)),(VLOOKUP((LEFT(D4364,1)),'Fed. Agency Identifier Table'!A$2:C$63,3,FALSE)),(VLOOKUP((LEFT(D4364,2)),'Fed. Agency Identifier Table'!A$2:C$63,3,FALSE)))),"",(IF(ISERROR(VLOOKUP((LEFT(D4364,2)),'Fed. Agency Identifier Table'!A$2:C$63,3,FALSE)),(VLOOKUP((LEFT(D4364,1)),'Fed. Agency Identifier Table'!A$2:C$63,3,FALSE)),(VLOOKUP((LEFT(D4364,2)),'Fed. Agency Identifier Table'!A$2:C$63,3,FALSE)))))</f>
        <v/>
      </c>
      <c r="I4364" s="150" t="str">
        <f>IF(ISNUMBER(SEARCH("*.unk*",D4364)),"Other Federal Awards",IF(ISERROR(VLOOKUP(D4364,'CFDA Program Titles Table'!A$2:C$2607,3,FALSE)),"",VLOOKUP(D4364,'CFDA Program Titles Table'!A$2:C$2607,3,FALSE)))</f>
        <v/>
      </c>
      <c r="J4364" s="70"/>
      <c r="K4364" s="70"/>
      <c r="S4364" s="106" t="str">
        <f>IFERROR(IF(J4364="Y", "Research And Development Programs Cluster:", VLOOKUP(D4364,'Cluster Info'!$A$2:$B$113,2,FALSE)), "Non Cluster:")</f>
        <v>Non Cluster:</v>
      </c>
      <c r="T4364" s="106">
        <f t="shared" si="340"/>
        <v>0</v>
      </c>
      <c r="U4364" s="106">
        <f t="shared" si="342"/>
        <v>0</v>
      </c>
      <c r="V4364" s="106">
        <f t="shared" si="343"/>
        <v>0</v>
      </c>
      <c r="W4364" s="119">
        <f t="shared" si="341"/>
        <v>0</v>
      </c>
      <c r="X4364" s="106">
        <f t="shared" si="344"/>
        <v>0</v>
      </c>
    </row>
    <row r="4365" spans="1:24" ht="14">
      <c r="A4365" s="198"/>
      <c r="D4365" s="1"/>
      <c r="E4365" s="1"/>
      <c r="F4365" s="187"/>
      <c r="G4365" s="187"/>
      <c r="H4365" s="80" t="str">
        <f>IF(ISERROR(IF(ISERROR(VLOOKUP((LEFT(D4365,2)),'Fed. Agency Identifier Table'!A$2:C$63,3,FALSE)),(VLOOKUP((LEFT(D4365,1)),'Fed. Agency Identifier Table'!A$2:C$63,3,FALSE)),(VLOOKUP((LEFT(D4365,2)),'Fed. Agency Identifier Table'!A$2:C$63,3,FALSE)))),"",(IF(ISERROR(VLOOKUP((LEFT(D4365,2)),'Fed. Agency Identifier Table'!A$2:C$63,3,FALSE)),(VLOOKUP((LEFT(D4365,1)),'Fed. Agency Identifier Table'!A$2:C$63,3,FALSE)),(VLOOKUP((LEFT(D4365,2)),'Fed. Agency Identifier Table'!A$2:C$63,3,FALSE)))))</f>
        <v/>
      </c>
      <c r="I4365" s="150" t="str">
        <f>IF(ISNUMBER(SEARCH("*.unk*",D4365)),"Other Federal Awards",IF(ISERROR(VLOOKUP(D4365,'CFDA Program Titles Table'!A$2:C$2607,3,FALSE)),"",VLOOKUP(D4365,'CFDA Program Titles Table'!A$2:C$2607,3,FALSE)))</f>
        <v/>
      </c>
      <c r="J4365" s="70"/>
      <c r="K4365" s="70"/>
      <c r="S4365" s="106" t="str">
        <f>IFERROR(IF(J4365="Y", "Research And Development Programs Cluster:", VLOOKUP(D4365,'Cluster Info'!$A$2:$B$113,2,FALSE)), "Non Cluster:")</f>
        <v>Non Cluster:</v>
      </c>
      <c r="T4365" s="106">
        <f t="shared" si="340"/>
        <v>0</v>
      </c>
      <c r="U4365" s="106">
        <f t="shared" si="342"/>
        <v>0</v>
      </c>
      <c r="V4365" s="106">
        <f t="shared" si="343"/>
        <v>0</v>
      </c>
      <c r="W4365" s="119">
        <f t="shared" si="341"/>
        <v>0</v>
      </c>
      <c r="X4365" s="106">
        <f t="shared" si="344"/>
        <v>0</v>
      </c>
    </row>
    <row r="4366" spans="1:24" ht="14">
      <c r="A4366" s="198"/>
      <c r="D4366" s="1"/>
      <c r="E4366" s="1"/>
      <c r="F4366" s="187"/>
      <c r="G4366" s="187"/>
      <c r="H4366" s="80" t="str">
        <f>IF(ISERROR(IF(ISERROR(VLOOKUP((LEFT(D4366,2)),'Fed. Agency Identifier Table'!A$2:C$63,3,FALSE)),(VLOOKUP((LEFT(D4366,1)),'Fed. Agency Identifier Table'!A$2:C$63,3,FALSE)),(VLOOKUP((LEFT(D4366,2)),'Fed. Agency Identifier Table'!A$2:C$63,3,FALSE)))),"",(IF(ISERROR(VLOOKUP((LEFT(D4366,2)),'Fed. Agency Identifier Table'!A$2:C$63,3,FALSE)),(VLOOKUP((LEFT(D4366,1)),'Fed. Agency Identifier Table'!A$2:C$63,3,FALSE)),(VLOOKUP((LEFT(D4366,2)),'Fed. Agency Identifier Table'!A$2:C$63,3,FALSE)))))</f>
        <v/>
      </c>
      <c r="I4366" s="150" t="str">
        <f>IF(ISNUMBER(SEARCH("*.unk*",D4366)),"Other Federal Awards",IF(ISERROR(VLOOKUP(D4366,'CFDA Program Titles Table'!A$2:C$2607,3,FALSE)),"",VLOOKUP(D4366,'CFDA Program Titles Table'!A$2:C$2607,3,FALSE)))</f>
        <v/>
      </c>
      <c r="J4366" s="70"/>
      <c r="K4366" s="70"/>
      <c r="S4366" s="106" t="str">
        <f>IFERROR(IF(J4366="Y", "Research And Development Programs Cluster:", VLOOKUP(D4366,'Cluster Info'!$A$2:$B$113,2,FALSE)), "Non Cluster:")</f>
        <v>Non Cluster:</v>
      </c>
      <c r="T4366" s="106">
        <f t="shared" si="340"/>
        <v>0</v>
      </c>
      <c r="U4366" s="106">
        <f t="shared" si="342"/>
        <v>0</v>
      </c>
      <c r="V4366" s="106">
        <f t="shared" si="343"/>
        <v>0</v>
      </c>
      <c r="W4366" s="119">
        <f t="shared" si="341"/>
        <v>0</v>
      </c>
      <c r="X4366" s="106">
        <f t="shared" si="344"/>
        <v>0</v>
      </c>
    </row>
    <row r="4367" spans="1:24" ht="14">
      <c r="A4367" s="198"/>
      <c r="D4367" s="1"/>
      <c r="E4367" s="1"/>
      <c r="F4367" s="187"/>
      <c r="G4367" s="187"/>
      <c r="H4367" s="80" t="str">
        <f>IF(ISERROR(IF(ISERROR(VLOOKUP((LEFT(D4367,2)),'Fed. Agency Identifier Table'!A$2:C$63,3,FALSE)),(VLOOKUP((LEFT(D4367,1)),'Fed. Agency Identifier Table'!A$2:C$63,3,FALSE)),(VLOOKUP((LEFT(D4367,2)),'Fed. Agency Identifier Table'!A$2:C$63,3,FALSE)))),"",(IF(ISERROR(VLOOKUP((LEFT(D4367,2)),'Fed. Agency Identifier Table'!A$2:C$63,3,FALSE)),(VLOOKUP((LEFT(D4367,1)),'Fed. Agency Identifier Table'!A$2:C$63,3,FALSE)),(VLOOKUP((LEFT(D4367,2)),'Fed. Agency Identifier Table'!A$2:C$63,3,FALSE)))))</f>
        <v/>
      </c>
      <c r="I4367" s="150" t="str">
        <f>IF(ISNUMBER(SEARCH("*.unk*",D4367)),"Other Federal Awards",IF(ISERROR(VLOOKUP(D4367,'CFDA Program Titles Table'!A$2:C$2607,3,FALSE)),"",VLOOKUP(D4367,'CFDA Program Titles Table'!A$2:C$2607,3,FALSE)))</f>
        <v/>
      </c>
      <c r="J4367" s="70"/>
      <c r="K4367" s="70"/>
      <c r="S4367" s="106" t="str">
        <f>IFERROR(IF(J4367="Y", "Research And Development Programs Cluster:", VLOOKUP(D4367,'Cluster Info'!$A$2:$B$113,2,FALSE)), "Non Cluster:")</f>
        <v>Non Cluster:</v>
      </c>
      <c r="T4367" s="106">
        <f t="shared" si="340"/>
        <v>0</v>
      </c>
      <c r="U4367" s="106">
        <f t="shared" si="342"/>
        <v>0</v>
      </c>
      <c r="V4367" s="106">
        <f t="shared" si="343"/>
        <v>0</v>
      </c>
      <c r="W4367" s="119">
        <f t="shared" si="341"/>
        <v>0</v>
      </c>
      <c r="X4367" s="106">
        <f t="shared" si="344"/>
        <v>0</v>
      </c>
    </row>
    <row r="4368" spans="1:24" ht="14">
      <c r="A4368" s="198"/>
      <c r="D4368" s="1"/>
      <c r="E4368" s="1"/>
      <c r="F4368" s="187"/>
      <c r="G4368" s="187"/>
      <c r="H4368" s="80" t="str">
        <f>IF(ISERROR(IF(ISERROR(VLOOKUP((LEFT(D4368,2)),'Fed. Agency Identifier Table'!A$2:C$63,3,FALSE)),(VLOOKUP((LEFT(D4368,1)),'Fed. Agency Identifier Table'!A$2:C$63,3,FALSE)),(VLOOKUP((LEFT(D4368,2)),'Fed. Agency Identifier Table'!A$2:C$63,3,FALSE)))),"",(IF(ISERROR(VLOOKUP((LEFT(D4368,2)),'Fed. Agency Identifier Table'!A$2:C$63,3,FALSE)),(VLOOKUP((LEFT(D4368,1)),'Fed. Agency Identifier Table'!A$2:C$63,3,FALSE)),(VLOOKUP((LEFT(D4368,2)),'Fed. Agency Identifier Table'!A$2:C$63,3,FALSE)))))</f>
        <v/>
      </c>
      <c r="I4368" s="150" t="str">
        <f>IF(ISNUMBER(SEARCH("*.unk*",D4368)),"Other Federal Awards",IF(ISERROR(VLOOKUP(D4368,'CFDA Program Titles Table'!A$2:C$2607,3,FALSE)),"",VLOOKUP(D4368,'CFDA Program Titles Table'!A$2:C$2607,3,FALSE)))</f>
        <v/>
      </c>
      <c r="J4368" s="70"/>
      <c r="K4368" s="70"/>
      <c r="S4368" s="106" t="str">
        <f>IFERROR(IF(J4368="Y", "Research And Development Programs Cluster:", VLOOKUP(D4368,'Cluster Info'!$A$2:$B$113,2,FALSE)), "Non Cluster:")</f>
        <v>Non Cluster:</v>
      </c>
      <c r="T4368" s="106">
        <f t="shared" si="340"/>
        <v>0</v>
      </c>
      <c r="U4368" s="106">
        <f t="shared" si="342"/>
        <v>0</v>
      </c>
      <c r="V4368" s="106">
        <f t="shared" si="343"/>
        <v>0</v>
      </c>
      <c r="W4368" s="119">
        <f t="shared" si="341"/>
        <v>0</v>
      </c>
      <c r="X4368" s="106">
        <f t="shared" si="344"/>
        <v>0</v>
      </c>
    </row>
    <row r="4369" spans="1:24" ht="14">
      <c r="A4369" s="198"/>
      <c r="D4369" s="1"/>
      <c r="E4369" s="1"/>
      <c r="F4369" s="187"/>
      <c r="G4369" s="187"/>
      <c r="H4369" s="80" t="str">
        <f>IF(ISERROR(IF(ISERROR(VLOOKUP((LEFT(D4369,2)),'Fed. Agency Identifier Table'!A$2:C$63,3,FALSE)),(VLOOKUP((LEFT(D4369,1)),'Fed. Agency Identifier Table'!A$2:C$63,3,FALSE)),(VLOOKUP((LEFT(D4369,2)),'Fed. Agency Identifier Table'!A$2:C$63,3,FALSE)))),"",(IF(ISERROR(VLOOKUP((LEFT(D4369,2)),'Fed. Agency Identifier Table'!A$2:C$63,3,FALSE)),(VLOOKUP((LEFT(D4369,1)),'Fed. Agency Identifier Table'!A$2:C$63,3,FALSE)),(VLOOKUP((LEFT(D4369,2)),'Fed. Agency Identifier Table'!A$2:C$63,3,FALSE)))))</f>
        <v/>
      </c>
      <c r="I4369" s="150" t="str">
        <f>IF(ISNUMBER(SEARCH("*.unk*",D4369)),"Other Federal Awards",IF(ISERROR(VLOOKUP(D4369,'CFDA Program Titles Table'!A$2:C$2607,3,FALSE)),"",VLOOKUP(D4369,'CFDA Program Titles Table'!A$2:C$2607,3,FALSE)))</f>
        <v/>
      </c>
      <c r="J4369" s="70"/>
      <c r="K4369" s="70"/>
      <c r="S4369" s="106" t="str">
        <f>IFERROR(IF(J4369="Y", "Research And Development Programs Cluster:", VLOOKUP(D4369,'Cluster Info'!$A$2:$B$113,2,FALSE)), "Non Cluster:")</f>
        <v>Non Cluster:</v>
      </c>
      <c r="T4369" s="106">
        <f t="shared" si="340"/>
        <v>0</v>
      </c>
      <c r="U4369" s="106">
        <f t="shared" si="342"/>
        <v>0</v>
      </c>
      <c r="V4369" s="106">
        <f t="shared" si="343"/>
        <v>0</v>
      </c>
      <c r="W4369" s="119">
        <f t="shared" si="341"/>
        <v>0</v>
      </c>
      <c r="X4369" s="106">
        <f t="shared" si="344"/>
        <v>0</v>
      </c>
    </row>
    <row r="4370" spans="1:24" ht="14">
      <c r="A4370" s="198"/>
      <c r="D4370" s="1"/>
      <c r="E4370" s="1"/>
      <c r="F4370" s="187"/>
      <c r="G4370" s="187"/>
      <c r="H4370" s="80" t="str">
        <f>IF(ISERROR(IF(ISERROR(VLOOKUP((LEFT(D4370,2)),'Fed. Agency Identifier Table'!A$2:C$63,3,FALSE)),(VLOOKUP((LEFT(D4370,1)),'Fed. Agency Identifier Table'!A$2:C$63,3,FALSE)),(VLOOKUP((LEFT(D4370,2)),'Fed. Agency Identifier Table'!A$2:C$63,3,FALSE)))),"",(IF(ISERROR(VLOOKUP((LEFT(D4370,2)),'Fed. Agency Identifier Table'!A$2:C$63,3,FALSE)),(VLOOKUP((LEFT(D4370,1)),'Fed. Agency Identifier Table'!A$2:C$63,3,FALSE)),(VLOOKUP((LEFT(D4370,2)),'Fed. Agency Identifier Table'!A$2:C$63,3,FALSE)))))</f>
        <v/>
      </c>
      <c r="I4370" s="150" t="str">
        <f>IF(ISNUMBER(SEARCH("*.unk*",D4370)),"Other Federal Awards",IF(ISERROR(VLOOKUP(D4370,'CFDA Program Titles Table'!A$2:C$2607,3,FALSE)),"",VLOOKUP(D4370,'CFDA Program Titles Table'!A$2:C$2607,3,FALSE)))</f>
        <v/>
      </c>
      <c r="J4370" s="70"/>
      <c r="K4370" s="70"/>
      <c r="S4370" s="106" t="str">
        <f>IFERROR(IF(J4370="Y", "Research And Development Programs Cluster:", VLOOKUP(D4370,'Cluster Info'!$A$2:$B$113,2,FALSE)), "Non Cluster:")</f>
        <v>Non Cluster:</v>
      </c>
      <c r="T4370" s="106">
        <f t="shared" si="340"/>
        <v>0</v>
      </c>
      <c r="U4370" s="106">
        <f t="shared" si="342"/>
        <v>0</v>
      </c>
      <c r="V4370" s="106">
        <f t="shared" si="343"/>
        <v>0</v>
      </c>
      <c r="W4370" s="119">
        <f t="shared" si="341"/>
        <v>0</v>
      </c>
      <c r="X4370" s="106">
        <f t="shared" si="344"/>
        <v>0</v>
      </c>
    </row>
    <row r="4371" spans="1:24" ht="14">
      <c r="A4371" s="198"/>
      <c r="D4371" s="1"/>
      <c r="E4371" s="1"/>
      <c r="F4371" s="187"/>
      <c r="G4371" s="187"/>
      <c r="H4371" s="80" t="str">
        <f>IF(ISERROR(IF(ISERROR(VLOOKUP((LEFT(D4371,2)),'Fed. Agency Identifier Table'!A$2:C$63,3,FALSE)),(VLOOKUP((LEFT(D4371,1)),'Fed. Agency Identifier Table'!A$2:C$63,3,FALSE)),(VLOOKUP((LEFT(D4371,2)),'Fed. Agency Identifier Table'!A$2:C$63,3,FALSE)))),"",(IF(ISERROR(VLOOKUP((LEFT(D4371,2)),'Fed. Agency Identifier Table'!A$2:C$63,3,FALSE)),(VLOOKUP((LEFT(D4371,1)),'Fed. Agency Identifier Table'!A$2:C$63,3,FALSE)),(VLOOKUP((LEFT(D4371,2)),'Fed. Agency Identifier Table'!A$2:C$63,3,FALSE)))))</f>
        <v/>
      </c>
      <c r="I4371" s="150" t="str">
        <f>IF(ISNUMBER(SEARCH("*.unk*",D4371)),"Other Federal Awards",IF(ISERROR(VLOOKUP(D4371,'CFDA Program Titles Table'!A$2:C$2607,3,FALSE)),"",VLOOKUP(D4371,'CFDA Program Titles Table'!A$2:C$2607,3,FALSE)))</f>
        <v/>
      </c>
      <c r="J4371" s="70"/>
      <c r="K4371" s="70"/>
      <c r="S4371" s="106" t="str">
        <f>IFERROR(IF(J4371="Y", "Research And Development Programs Cluster:", VLOOKUP(D4371,'Cluster Info'!$A$2:$B$113,2,FALSE)), "Non Cluster:")</f>
        <v>Non Cluster:</v>
      </c>
      <c r="T4371" s="106">
        <f t="shared" si="340"/>
        <v>0</v>
      </c>
      <c r="U4371" s="106">
        <f t="shared" si="342"/>
        <v>0</v>
      </c>
      <c r="V4371" s="106">
        <f t="shared" si="343"/>
        <v>0</v>
      </c>
      <c r="W4371" s="119">
        <f t="shared" si="341"/>
        <v>0</v>
      </c>
      <c r="X4371" s="106">
        <f t="shared" si="344"/>
        <v>0</v>
      </c>
    </row>
    <row r="4372" spans="1:24" ht="14">
      <c r="A4372" s="198"/>
      <c r="D4372" s="1"/>
      <c r="E4372" s="1"/>
      <c r="F4372" s="187"/>
      <c r="G4372" s="187"/>
      <c r="H4372" s="80" t="str">
        <f>IF(ISERROR(IF(ISERROR(VLOOKUP((LEFT(D4372,2)),'Fed. Agency Identifier Table'!A$2:C$63,3,FALSE)),(VLOOKUP((LEFT(D4372,1)),'Fed. Agency Identifier Table'!A$2:C$63,3,FALSE)),(VLOOKUP((LEFT(D4372,2)),'Fed. Agency Identifier Table'!A$2:C$63,3,FALSE)))),"",(IF(ISERROR(VLOOKUP((LEFT(D4372,2)),'Fed. Agency Identifier Table'!A$2:C$63,3,FALSE)),(VLOOKUP((LEFT(D4372,1)),'Fed. Agency Identifier Table'!A$2:C$63,3,FALSE)),(VLOOKUP((LEFT(D4372,2)),'Fed. Agency Identifier Table'!A$2:C$63,3,FALSE)))))</f>
        <v/>
      </c>
      <c r="I4372" s="150" t="str">
        <f>IF(ISNUMBER(SEARCH("*.unk*",D4372)),"Other Federal Awards",IF(ISERROR(VLOOKUP(D4372,'CFDA Program Titles Table'!A$2:C$2607,3,FALSE)),"",VLOOKUP(D4372,'CFDA Program Titles Table'!A$2:C$2607,3,FALSE)))</f>
        <v/>
      </c>
      <c r="J4372" s="70"/>
      <c r="K4372" s="70"/>
      <c r="S4372" s="106" t="str">
        <f>IFERROR(IF(J4372="Y", "Research And Development Programs Cluster:", VLOOKUP(D4372,'Cluster Info'!$A$2:$B$113,2,FALSE)), "Non Cluster:")</f>
        <v>Non Cluster:</v>
      </c>
      <c r="T4372" s="106">
        <f t="shared" si="340"/>
        <v>0</v>
      </c>
      <c r="U4372" s="106">
        <f t="shared" si="342"/>
        <v>0</v>
      </c>
      <c r="V4372" s="106">
        <f t="shared" si="343"/>
        <v>0</v>
      </c>
      <c r="W4372" s="119">
        <f t="shared" si="341"/>
        <v>0</v>
      </c>
      <c r="X4372" s="106">
        <f t="shared" si="344"/>
        <v>0</v>
      </c>
    </row>
    <row r="4373" spans="1:24" ht="14">
      <c r="A4373" s="198"/>
      <c r="D4373" s="1"/>
      <c r="E4373" s="1"/>
      <c r="F4373" s="187"/>
      <c r="G4373" s="187"/>
      <c r="H4373" s="80" t="str">
        <f>IF(ISERROR(IF(ISERROR(VLOOKUP((LEFT(D4373,2)),'Fed. Agency Identifier Table'!A$2:C$63,3,FALSE)),(VLOOKUP((LEFT(D4373,1)),'Fed. Agency Identifier Table'!A$2:C$63,3,FALSE)),(VLOOKUP((LEFT(D4373,2)),'Fed. Agency Identifier Table'!A$2:C$63,3,FALSE)))),"",(IF(ISERROR(VLOOKUP((LEFT(D4373,2)),'Fed. Agency Identifier Table'!A$2:C$63,3,FALSE)),(VLOOKUP((LEFT(D4373,1)),'Fed. Agency Identifier Table'!A$2:C$63,3,FALSE)),(VLOOKUP((LEFT(D4373,2)),'Fed. Agency Identifier Table'!A$2:C$63,3,FALSE)))))</f>
        <v/>
      </c>
      <c r="I4373" s="150" t="str">
        <f>IF(ISNUMBER(SEARCH("*.unk*",D4373)),"Other Federal Awards",IF(ISERROR(VLOOKUP(D4373,'CFDA Program Titles Table'!A$2:C$2607,3,FALSE)),"",VLOOKUP(D4373,'CFDA Program Titles Table'!A$2:C$2607,3,FALSE)))</f>
        <v/>
      </c>
      <c r="J4373" s="70"/>
      <c r="K4373" s="70"/>
      <c r="S4373" s="106" t="str">
        <f>IFERROR(IF(J4373="Y", "Research And Development Programs Cluster:", VLOOKUP(D4373,'Cluster Info'!$A$2:$B$113,2,FALSE)), "Non Cluster:")</f>
        <v>Non Cluster:</v>
      </c>
      <c r="T4373" s="106">
        <f t="shared" si="340"/>
        <v>0</v>
      </c>
      <c r="U4373" s="106">
        <f t="shared" si="342"/>
        <v>0</v>
      </c>
      <c r="V4373" s="106">
        <f t="shared" si="343"/>
        <v>0</v>
      </c>
      <c r="W4373" s="119">
        <f t="shared" si="341"/>
        <v>0</v>
      </c>
      <c r="X4373" s="106">
        <f t="shared" si="344"/>
        <v>0</v>
      </c>
    </row>
    <row r="4374" spans="1:24" ht="14">
      <c r="A4374" s="198"/>
      <c r="D4374" s="1"/>
      <c r="E4374" s="1"/>
      <c r="F4374" s="187"/>
      <c r="G4374" s="187"/>
      <c r="H4374" s="80" t="str">
        <f>IF(ISERROR(IF(ISERROR(VLOOKUP((LEFT(D4374,2)),'Fed. Agency Identifier Table'!A$2:C$63,3,FALSE)),(VLOOKUP((LEFT(D4374,1)),'Fed. Agency Identifier Table'!A$2:C$63,3,FALSE)),(VLOOKUP((LEFT(D4374,2)),'Fed. Agency Identifier Table'!A$2:C$63,3,FALSE)))),"",(IF(ISERROR(VLOOKUP((LEFT(D4374,2)),'Fed. Agency Identifier Table'!A$2:C$63,3,FALSE)),(VLOOKUP((LEFT(D4374,1)),'Fed. Agency Identifier Table'!A$2:C$63,3,FALSE)),(VLOOKUP((LEFT(D4374,2)),'Fed. Agency Identifier Table'!A$2:C$63,3,FALSE)))))</f>
        <v/>
      </c>
      <c r="I4374" s="150" t="str">
        <f>IF(ISNUMBER(SEARCH("*.unk*",D4374)),"Other Federal Awards",IF(ISERROR(VLOOKUP(D4374,'CFDA Program Titles Table'!A$2:C$2607,3,FALSE)),"",VLOOKUP(D4374,'CFDA Program Titles Table'!A$2:C$2607,3,FALSE)))</f>
        <v/>
      </c>
      <c r="J4374" s="70"/>
      <c r="K4374" s="70"/>
      <c r="S4374" s="106" t="str">
        <f>IFERROR(IF(J4374="Y", "Research And Development Programs Cluster:", VLOOKUP(D4374,'Cluster Info'!$A$2:$B$113,2,FALSE)), "Non Cluster:")</f>
        <v>Non Cluster:</v>
      </c>
      <c r="T4374" s="106">
        <f t="shared" si="340"/>
        <v>0</v>
      </c>
      <c r="U4374" s="106">
        <f t="shared" si="342"/>
        <v>0</v>
      </c>
      <c r="V4374" s="106">
        <f t="shared" si="343"/>
        <v>0</v>
      </c>
      <c r="W4374" s="119">
        <f t="shared" si="341"/>
        <v>0</v>
      </c>
      <c r="X4374" s="106">
        <f t="shared" si="344"/>
        <v>0</v>
      </c>
    </row>
    <row r="4375" spans="1:24" ht="14">
      <c r="A4375" s="198"/>
      <c r="D4375" s="1"/>
      <c r="E4375" s="1"/>
      <c r="F4375" s="187"/>
      <c r="G4375" s="187"/>
      <c r="H4375" s="80" t="str">
        <f>IF(ISERROR(IF(ISERROR(VLOOKUP((LEFT(D4375,2)),'Fed. Agency Identifier Table'!A$2:C$63,3,FALSE)),(VLOOKUP((LEFT(D4375,1)),'Fed. Agency Identifier Table'!A$2:C$63,3,FALSE)),(VLOOKUP((LEFT(D4375,2)),'Fed. Agency Identifier Table'!A$2:C$63,3,FALSE)))),"",(IF(ISERROR(VLOOKUP((LEFT(D4375,2)),'Fed. Agency Identifier Table'!A$2:C$63,3,FALSE)),(VLOOKUP((LEFT(D4375,1)),'Fed. Agency Identifier Table'!A$2:C$63,3,FALSE)),(VLOOKUP((LEFT(D4375,2)),'Fed. Agency Identifier Table'!A$2:C$63,3,FALSE)))))</f>
        <v/>
      </c>
      <c r="I4375" s="150" t="str">
        <f>IF(ISNUMBER(SEARCH("*.unk*",D4375)),"Other Federal Awards",IF(ISERROR(VLOOKUP(D4375,'CFDA Program Titles Table'!A$2:C$2607,3,FALSE)),"",VLOOKUP(D4375,'CFDA Program Titles Table'!A$2:C$2607,3,FALSE)))</f>
        <v/>
      </c>
      <c r="J4375" s="70"/>
      <c r="K4375" s="70"/>
      <c r="S4375" s="106" t="str">
        <f>IFERROR(IF(J4375="Y", "Research And Development Programs Cluster:", VLOOKUP(D4375,'Cluster Info'!$A$2:$B$113,2,FALSE)), "Non Cluster:")</f>
        <v>Non Cluster:</v>
      </c>
      <c r="T4375" s="106">
        <f t="shared" si="340"/>
        <v>0</v>
      </c>
      <c r="U4375" s="106">
        <f t="shared" si="342"/>
        <v>0</v>
      </c>
      <c r="V4375" s="106">
        <f t="shared" si="343"/>
        <v>0</v>
      </c>
      <c r="W4375" s="119">
        <f t="shared" si="341"/>
        <v>0</v>
      </c>
      <c r="X4375" s="106">
        <f t="shared" si="344"/>
        <v>0</v>
      </c>
    </row>
    <row r="4376" spans="1:24" ht="14">
      <c r="A4376" s="198"/>
      <c r="D4376" s="1"/>
      <c r="E4376" s="1"/>
      <c r="F4376" s="187"/>
      <c r="G4376" s="187"/>
      <c r="H4376" s="80" t="str">
        <f>IF(ISERROR(IF(ISERROR(VLOOKUP((LEFT(D4376,2)),'Fed. Agency Identifier Table'!A$2:C$63,3,FALSE)),(VLOOKUP((LEFT(D4376,1)),'Fed. Agency Identifier Table'!A$2:C$63,3,FALSE)),(VLOOKUP((LEFT(D4376,2)),'Fed. Agency Identifier Table'!A$2:C$63,3,FALSE)))),"",(IF(ISERROR(VLOOKUP((LEFT(D4376,2)),'Fed. Agency Identifier Table'!A$2:C$63,3,FALSE)),(VLOOKUP((LEFT(D4376,1)),'Fed. Agency Identifier Table'!A$2:C$63,3,FALSE)),(VLOOKUP((LEFT(D4376,2)),'Fed. Agency Identifier Table'!A$2:C$63,3,FALSE)))))</f>
        <v/>
      </c>
      <c r="I4376" s="150" t="str">
        <f>IF(ISNUMBER(SEARCH("*.unk*",D4376)),"Other Federal Awards",IF(ISERROR(VLOOKUP(D4376,'CFDA Program Titles Table'!A$2:C$2607,3,FALSE)),"",VLOOKUP(D4376,'CFDA Program Titles Table'!A$2:C$2607,3,FALSE)))</f>
        <v/>
      </c>
      <c r="J4376" s="70"/>
      <c r="K4376" s="70"/>
      <c r="S4376" s="106" t="str">
        <f>IFERROR(IF(J4376="Y", "Research And Development Programs Cluster:", VLOOKUP(D4376,'Cluster Info'!$A$2:$B$113,2,FALSE)), "Non Cluster:")</f>
        <v>Non Cluster:</v>
      </c>
      <c r="T4376" s="106">
        <f t="shared" si="340"/>
        <v>0</v>
      </c>
      <c r="U4376" s="106">
        <f t="shared" si="342"/>
        <v>0</v>
      </c>
      <c r="V4376" s="106">
        <f t="shared" si="343"/>
        <v>0</v>
      </c>
      <c r="W4376" s="119">
        <f t="shared" si="341"/>
        <v>0</v>
      </c>
      <c r="X4376" s="106">
        <f t="shared" si="344"/>
        <v>0</v>
      </c>
    </row>
    <row r="4377" spans="1:24" ht="14">
      <c r="A4377" s="198"/>
      <c r="D4377" s="1"/>
      <c r="E4377" s="1"/>
      <c r="F4377" s="187"/>
      <c r="G4377" s="187"/>
      <c r="H4377" s="80" t="str">
        <f>IF(ISERROR(IF(ISERROR(VLOOKUP((LEFT(D4377,2)),'Fed. Agency Identifier Table'!A$2:C$63,3,FALSE)),(VLOOKUP((LEFT(D4377,1)),'Fed. Agency Identifier Table'!A$2:C$63,3,FALSE)),(VLOOKUP((LEFT(D4377,2)),'Fed. Agency Identifier Table'!A$2:C$63,3,FALSE)))),"",(IF(ISERROR(VLOOKUP((LEFT(D4377,2)),'Fed. Agency Identifier Table'!A$2:C$63,3,FALSE)),(VLOOKUP((LEFT(D4377,1)),'Fed. Agency Identifier Table'!A$2:C$63,3,FALSE)),(VLOOKUP((LEFT(D4377,2)),'Fed. Agency Identifier Table'!A$2:C$63,3,FALSE)))))</f>
        <v/>
      </c>
      <c r="I4377" s="150" t="str">
        <f>IF(ISNUMBER(SEARCH("*.unk*",D4377)),"Other Federal Awards",IF(ISERROR(VLOOKUP(D4377,'CFDA Program Titles Table'!A$2:C$2607,3,FALSE)),"",VLOOKUP(D4377,'CFDA Program Titles Table'!A$2:C$2607,3,FALSE)))</f>
        <v/>
      </c>
      <c r="J4377" s="70"/>
      <c r="K4377" s="70"/>
      <c r="S4377" s="106" t="str">
        <f>IFERROR(IF(J4377="Y", "Research And Development Programs Cluster:", VLOOKUP(D4377,'Cluster Info'!$A$2:$B$113,2,FALSE)), "Non Cluster:")</f>
        <v>Non Cluster:</v>
      </c>
      <c r="T4377" s="106">
        <f t="shared" si="340"/>
        <v>0</v>
      </c>
      <c r="U4377" s="106">
        <f t="shared" si="342"/>
        <v>0</v>
      </c>
      <c r="V4377" s="106">
        <f t="shared" si="343"/>
        <v>0</v>
      </c>
      <c r="W4377" s="119">
        <f t="shared" si="341"/>
        <v>0</v>
      </c>
      <c r="X4377" s="106">
        <f t="shared" si="344"/>
        <v>0</v>
      </c>
    </row>
    <row r="4378" spans="1:24" ht="14">
      <c r="A4378" s="198"/>
      <c r="D4378" s="1"/>
      <c r="E4378" s="1"/>
      <c r="F4378" s="187"/>
      <c r="G4378" s="187"/>
      <c r="H4378" s="80" t="str">
        <f>IF(ISERROR(IF(ISERROR(VLOOKUP((LEFT(D4378,2)),'Fed. Agency Identifier Table'!A$2:C$63,3,FALSE)),(VLOOKUP((LEFT(D4378,1)),'Fed. Agency Identifier Table'!A$2:C$63,3,FALSE)),(VLOOKUP((LEFT(D4378,2)),'Fed. Agency Identifier Table'!A$2:C$63,3,FALSE)))),"",(IF(ISERROR(VLOOKUP((LEFT(D4378,2)),'Fed. Agency Identifier Table'!A$2:C$63,3,FALSE)),(VLOOKUP((LEFT(D4378,1)),'Fed. Agency Identifier Table'!A$2:C$63,3,FALSE)),(VLOOKUP((LEFT(D4378,2)),'Fed. Agency Identifier Table'!A$2:C$63,3,FALSE)))))</f>
        <v/>
      </c>
      <c r="I4378" s="150" t="str">
        <f>IF(ISNUMBER(SEARCH("*.unk*",D4378)),"Other Federal Awards",IF(ISERROR(VLOOKUP(D4378,'CFDA Program Titles Table'!A$2:C$2607,3,FALSE)),"",VLOOKUP(D4378,'CFDA Program Titles Table'!A$2:C$2607,3,FALSE)))</f>
        <v/>
      </c>
      <c r="J4378" s="70"/>
      <c r="K4378" s="70"/>
      <c r="S4378" s="106" t="str">
        <f>IFERROR(IF(J4378="Y", "Research And Development Programs Cluster:", VLOOKUP(D4378,'Cluster Info'!$A$2:$B$113,2,FALSE)), "Non Cluster:")</f>
        <v>Non Cluster:</v>
      </c>
      <c r="T4378" s="106">
        <f t="shared" si="340"/>
        <v>0</v>
      </c>
      <c r="U4378" s="106">
        <f t="shared" si="342"/>
        <v>0</v>
      </c>
      <c r="V4378" s="106">
        <f t="shared" si="343"/>
        <v>0</v>
      </c>
      <c r="W4378" s="119">
        <f t="shared" si="341"/>
        <v>0</v>
      </c>
      <c r="X4378" s="106">
        <f t="shared" si="344"/>
        <v>0</v>
      </c>
    </row>
    <row r="4379" spans="1:24" ht="14">
      <c r="A4379" s="198"/>
      <c r="D4379" s="1"/>
      <c r="E4379" s="1"/>
      <c r="F4379" s="187"/>
      <c r="G4379" s="187"/>
      <c r="H4379" s="80" t="str">
        <f>IF(ISERROR(IF(ISERROR(VLOOKUP((LEFT(D4379,2)),'Fed. Agency Identifier Table'!A$2:C$63,3,FALSE)),(VLOOKUP((LEFT(D4379,1)),'Fed. Agency Identifier Table'!A$2:C$63,3,FALSE)),(VLOOKUP((LEFT(D4379,2)),'Fed. Agency Identifier Table'!A$2:C$63,3,FALSE)))),"",(IF(ISERROR(VLOOKUP((LEFT(D4379,2)),'Fed. Agency Identifier Table'!A$2:C$63,3,FALSE)),(VLOOKUP((LEFT(D4379,1)),'Fed. Agency Identifier Table'!A$2:C$63,3,FALSE)),(VLOOKUP((LEFT(D4379,2)),'Fed. Agency Identifier Table'!A$2:C$63,3,FALSE)))))</f>
        <v/>
      </c>
      <c r="I4379" s="150" t="str">
        <f>IF(ISNUMBER(SEARCH("*.unk*",D4379)),"Other Federal Awards",IF(ISERROR(VLOOKUP(D4379,'CFDA Program Titles Table'!A$2:C$2607,3,FALSE)),"",VLOOKUP(D4379,'CFDA Program Titles Table'!A$2:C$2607,3,FALSE)))</f>
        <v/>
      </c>
      <c r="J4379" s="70"/>
      <c r="K4379" s="70"/>
      <c r="S4379" s="106" t="str">
        <f>IFERROR(IF(J4379="Y", "Research And Development Programs Cluster:", VLOOKUP(D4379,'Cluster Info'!$A$2:$B$113,2,FALSE)), "Non Cluster:")</f>
        <v>Non Cluster:</v>
      </c>
      <c r="T4379" s="106">
        <f t="shared" si="340"/>
        <v>0</v>
      </c>
      <c r="U4379" s="106">
        <f t="shared" si="342"/>
        <v>0</v>
      </c>
      <c r="V4379" s="106">
        <f t="shared" si="343"/>
        <v>0</v>
      </c>
      <c r="W4379" s="119">
        <f t="shared" si="341"/>
        <v>0</v>
      </c>
      <c r="X4379" s="106">
        <f t="shared" si="344"/>
        <v>0</v>
      </c>
    </row>
    <row r="4380" spans="1:24" ht="14">
      <c r="A4380" s="198"/>
      <c r="D4380" s="1"/>
      <c r="E4380" s="1"/>
      <c r="F4380" s="187"/>
      <c r="G4380" s="187"/>
      <c r="H4380" s="80" t="str">
        <f>IF(ISERROR(IF(ISERROR(VLOOKUP((LEFT(D4380,2)),'Fed. Agency Identifier Table'!A$2:C$63,3,FALSE)),(VLOOKUP((LEFT(D4380,1)),'Fed. Agency Identifier Table'!A$2:C$63,3,FALSE)),(VLOOKUP((LEFT(D4380,2)),'Fed. Agency Identifier Table'!A$2:C$63,3,FALSE)))),"",(IF(ISERROR(VLOOKUP((LEFT(D4380,2)),'Fed. Agency Identifier Table'!A$2:C$63,3,FALSE)),(VLOOKUP((LEFT(D4380,1)),'Fed. Agency Identifier Table'!A$2:C$63,3,FALSE)),(VLOOKUP((LEFT(D4380,2)),'Fed. Agency Identifier Table'!A$2:C$63,3,FALSE)))))</f>
        <v/>
      </c>
      <c r="I4380" s="150" t="str">
        <f>IF(ISNUMBER(SEARCH("*.unk*",D4380)),"Other Federal Awards",IF(ISERROR(VLOOKUP(D4380,'CFDA Program Titles Table'!A$2:C$2607,3,FALSE)),"",VLOOKUP(D4380,'CFDA Program Titles Table'!A$2:C$2607,3,FALSE)))</f>
        <v/>
      </c>
      <c r="J4380" s="70"/>
      <c r="K4380" s="70"/>
      <c r="S4380" s="106" t="str">
        <f>IFERROR(IF(J4380="Y", "Research And Development Programs Cluster:", VLOOKUP(D4380,'Cluster Info'!$A$2:$B$113,2,FALSE)), "Non Cluster:")</f>
        <v>Non Cluster:</v>
      </c>
      <c r="T4380" s="106">
        <f t="shared" si="340"/>
        <v>0</v>
      </c>
      <c r="U4380" s="106">
        <f t="shared" si="342"/>
        <v>0</v>
      </c>
      <c r="V4380" s="106">
        <f t="shared" si="343"/>
        <v>0</v>
      </c>
      <c r="W4380" s="119">
        <f t="shared" si="341"/>
        <v>0</v>
      </c>
      <c r="X4380" s="106">
        <f t="shared" si="344"/>
        <v>0</v>
      </c>
    </row>
    <row r="4381" spans="1:24" ht="14">
      <c r="A4381" s="198"/>
      <c r="D4381" s="1"/>
      <c r="E4381" s="1"/>
      <c r="F4381" s="187"/>
      <c r="G4381" s="187"/>
      <c r="H4381" s="80" t="str">
        <f>IF(ISERROR(IF(ISERROR(VLOOKUP((LEFT(D4381,2)),'Fed. Agency Identifier Table'!A$2:C$63,3,FALSE)),(VLOOKUP((LEFT(D4381,1)),'Fed. Agency Identifier Table'!A$2:C$63,3,FALSE)),(VLOOKUP((LEFT(D4381,2)),'Fed. Agency Identifier Table'!A$2:C$63,3,FALSE)))),"",(IF(ISERROR(VLOOKUP((LEFT(D4381,2)),'Fed. Agency Identifier Table'!A$2:C$63,3,FALSE)),(VLOOKUP((LEFT(D4381,1)),'Fed. Agency Identifier Table'!A$2:C$63,3,FALSE)),(VLOOKUP((LEFT(D4381,2)),'Fed. Agency Identifier Table'!A$2:C$63,3,FALSE)))))</f>
        <v/>
      </c>
      <c r="I4381" s="150" t="str">
        <f>IF(ISNUMBER(SEARCH("*.unk*",D4381)),"Other Federal Awards",IF(ISERROR(VLOOKUP(D4381,'CFDA Program Titles Table'!A$2:C$2607,3,FALSE)),"",VLOOKUP(D4381,'CFDA Program Titles Table'!A$2:C$2607,3,FALSE)))</f>
        <v/>
      </c>
      <c r="J4381" s="70"/>
      <c r="K4381" s="70"/>
      <c r="S4381" s="106" t="str">
        <f>IFERROR(IF(J4381="Y", "Research And Development Programs Cluster:", VLOOKUP(D4381,'Cluster Info'!$A$2:$B$113,2,FALSE)), "Non Cluster:")</f>
        <v>Non Cluster:</v>
      </c>
      <c r="T4381" s="106">
        <f t="shared" si="340"/>
        <v>0</v>
      </c>
      <c r="U4381" s="106">
        <f t="shared" si="342"/>
        <v>0</v>
      </c>
      <c r="V4381" s="106">
        <f t="shared" si="343"/>
        <v>0</v>
      </c>
      <c r="W4381" s="119">
        <f t="shared" si="341"/>
        <v>0</v>
      </c>
      <c r="X4381" s="106">
        <f t="shared" si="344"/>
        <v>0</v>
      </c>
    </row>
    <row r="4382" spans="1:24" ht="14">
      <c r="A4382" s="198"/>
      <c r="D4382" s="1"/>
      <c r="E4382" s="1"/>
      <c r="F4382" s="187"/>
      <c r="G4382" s="187"/>
      <c r="H4382" s="80" t="str">
        <f>IF(ISERROR(IF(ISERROR(VLOOKUP((LEFT(D4382,2)),'Fed. Agency Identifier Table'!A$2:C$63,3,FALSE)),(VLOOKUP((LEFT(D4382,1)),'Fed. Agency Identifier Table'!A$2:C$63,3,FALSE)),(VLOOKUP((LEFT(D4382,2)),'Fed. Agency Identifier Table'!A$2:C$63,3,FALSE)))),"",(IF(ISERROR(VLOOKUP((LEFT(D4382,2)),'Fed. Agency Identifier Table'!A$2:C$63,3,FALSE)),(VLOOKUP((LEFT(D4382,1)),'Fed. Agency Identifier Table'!A$2:C$63,3,FALSE)),(VLOOKUP((LEFT(D4382,2)),'Fed. Agency Identifier Table'!A$2:C$63,3,FALSE)))))</f>
        <v/>
      </c>
      <c r="I4382" s="150" t="str">
        <f>IF(ISNUMBER(SEARCH("*.unk*",D4382)),"Other Federal Awards",IF(ISERROR(VLOOKUP(D4382,'CFDA Program Titles Table'!A$2:C$2607,3,FALSE)),"",VLOOKUP(D4382,'CFDA Program Titles Table'!A$2:C$2607,3,FALSE)))</f>
        <v/>
      </c>
      <c r="J4382" s="70"/>
      <c r="K4382" s="70"/>
      <c r="S4382" s="106" t="str">
        <f>IFERROR(IF(J4382="Y", "Research And Development Programs Cluster:", VLOOKUP(D4382,'Cluster Info'!$A$2:$B$113,2,FALSE)), "Non Cluster:")</f>
        <v>Non Cluster:</v>
      </c>
      <c r="T4382" s="106">
        <f t="shared" si="340"/>
        <v>0</v>
      </c>
      <c r="U4382" s="106">
        <f t="shared" si="342"/>
        <v>0</v>
      </c>
      <c r="V4382" s="106">
        <f t="shared" si="343"/>
        <v>0</v>
      </c>
      <c r="W4382" s="119">
        <f t="shared" si="341"/>
        <v>0</v>
      </c>
      <c r="X4382" s="106">
        <f t="shared" si="344"/>
        <v>0</v>
      </c>
    </row>
    <row r="4383" spans="1:24" ht="14">
      <c r="A4383" s="198"/>
      <c r="D4383" s="1"/>
      <c r="E4383" s="1"/>
      <c r="F4383" s="187"/>
      <c r="G4383" s="187"/>
      <c r="H4383" s="80" t="str">
        <f>IF(ISERROR(IF(ISERROR(VLOOKUP((LEFT(D4383,2)),'Fed. Agency Identifier Table'!A$2:C$63,3,FALSE)),(VLOOKUP((LEFT(D4383,1)),'Fed. Agency Identifier Table'!A$2:C$63,3,FALSE)),(VLOOKUP((LEFT(D4383,2)),'Fed. Agency Identifier Table'!A$2:C$63,3,FALSE)))),"",(IF(ISERROR(VLOOKUP((LEFT(D4383,2)),'Fed. Agency Identifier Table'!A$2:C$63,3,FALSE)),(VLOOKUP((LEFT(D4383,1)),'Fed. Agency Identifier Table'!A$2:C$63,3,FALSE)),(VLOOKUP((LEFT(D4383,2)),'Fed. Agency Identifier Table'!A$2:C$63,3,FALSE)))))</f>
        <v/>
      </c>
      <c r="I4383" s="150" t="str">
        <f>IF(ISNUMBER(SEARCH("*.unk*",D4383)),"Other Federal Awards",IF(ISERROR(VLOOKUP(D4383,'CFDA Program Titles Table'!A$2:C$2607,3,FALSE)),"",VLOOKUP(D4383,'CFDA Program Titles Table'!A$2:C$2607,3,FALSE)))</f>
        <v/>
      </c>
      <c r="J4383" s="70"/>
      <c r="K4383" s="70"/>
      <c r="S4383" s="106" t="str">
        <f>IFERROR(IF(J4383="Y", "Research And Development Programs Cluster:", VLOOKUP(D4383,'Cluster Info'!$A$2:$B$113,2,FALSE)), "Non Cluster:")</f>
        <v>Non Cluster:</v>
      </c>
      <c r="T4383" s="106">
        <f t="shared" si="340"/>
        <v>0</v>
      </c>
      <c r="U4383" s="106">
        <f t="shared" si="342"/>
        <v>0</v>
      </c>
      <c r="V4383" s="106">
        <f t="shared" si="343"/>
        <v>0</v>
      </c>
      <c r="W4383" s="119">
        <f t="shared" si="341"/>
        <v>0</v>
      </c>
      <c r="X4383" s="106">
        <f t="shared" si="344"/>
        <v>0</v>
      </c>
    </row>
    <row r="4384" spans="1:24" ht="14">
      <c r="A4384" s="198"/>
      <c r="D4384" s="1"/>
      <c r="E4384" s="1"/>
      <c r="F4384" s="187"/>
      <c r="G4384" s="187"/>
      <c r="H4384" s="80" t="str">
        <f>IF(ISERROR(IF(ISERROR(VLOOKUP((LEFT(D4384,2)),'Fed. Agency Identifier Table'!A$2:C$63,3,FALSE)),(VLOOKUP((LEFT(D4384,1)),'Fed. Agency Identifier Table'!A$2:C$63,3,FALSE)),(VLOOKUP((LEFT(D4384,2)),'Fed. Agency Identifier Table'!A$2:C$63,3,FALSE)))),"",(IF(ISERROR(VLOOKUP((LEFT(D4384,2)),'Fed. Agency Identifier Table'!A$2:C$63,3,FALSE)),(VLOOKUP((LEFT(D4384,1)),'Fed. Agency Identifier Table'!A$2:C$63,3,FALSE)),(VLOOKUP((LEFT(D4384,2)),'Fed. Agency Identifier Table'!A$2:C$63,3,FALSE)))))</f>
        <v/>
      </c>
      <c r="I4384" s="150" t="str">
        <f>IF(ISNUMBER(SEARCH("*.unk*",D4384)),"Other Federal Awards",IF(ISERROR(VLOOKUP(D4384,'CFDA Program Titles Table'!A$2:C$2607,3,FALSE)),"",VLOOKUP(D4384,'CFDA Program Titles Table'!A$2:C$2607,3,FALSE)))</f>
        <v/>
      </c>
      <c r="J4384" s="70"/>
      <c r="K4384" s="70"/>
      <c r="S4384" s="106" t="str">
        <f>IFERROR(IF(J4384="Y", "Research And Development Programs Cluster:", VLOOKUP(D4384,'Cluster Info'!$A$2:$B$113,2,FALSE)), "Non Cluster:")</f>
        <v>Non Cluster:</v>
      </c>
      <c r="T4384" s="106">
        <f t="shared" si="340"/>
        <v>0</v>
      </c>
      <c r="U4384" s="106">
        <f t="shared" si="342"/>
        <v>0</v>
      </c>
      <c r="V4384" s="106">
        <f t="shared" si="343"/>
        <v>0</v>
      </c>
      <c r="W4384" s="119">
        <f t="shared" si="341"/>
        <v>0</v>
      </c>
      <c r="X4384" s="106">
        <f t="shared" si="344"/>
        <v>0</v>
      </c>
    </row>
    <row r="4385" spans="1:24" ht="14">
      <c r="A4385" s="198"/>
      <c r="D4385" s="1"/>
      <c r="E4385" s="1"/>
      <c r="F4385" s="187"/>
      <c r="G4385" s="187"/>
      <c r="H4385" s="80" t="str">
        <f>IF(ISERROR(IF(ISERROR(VLOOKUP((LEFT(D4385,2)),'Fed. Agency Identifier Table'!A$2:C$63,3,FALSE)),(VLOOKUP((LEFT(D4385,1)),'Fed. Agency Identifier Table'!A$2:C$63,3,FALSE)),(VLOOKUP((LEFT(D4385,2)),'Fed. Agency Identifier Table'!A$2:C$63,3,FALSE)))),"",(IF(ISERROR(VLOOKUP((LEFT(D4385,2)),'Fed. Agency Identifier Table'!A$2:C$63,3,FALSE)),(VLOOKUP((LEFT(D4385,1)),'Fed. Agency Identifier Table'!A$2:C$63,3,FALSE)),(VLOOKUP((LEFT(D4385,2)),'Fed. Agency Identifier Table'!A$2:C$63,3,FALSE)))))</f>
        <v/>
      </c>
      <c r="I4385" s="150" t="str">
        <f>IF(ISNUMBER(SEARCH("*.unk*",D4385)),"Other Federal Awards",IF(ISERROR(VLOOKUP(D4385,'CFDA Program Titles Table'!A$2:C$2607,3,FALSE)),"",VLOOKUP(D4385,'CFDA Program Titles Table'!A$2:C$2607,3,FALSE)))</f>
        <v/>
      </c>
      <c r="J4385" s="70"/>
      <c r="K4385" s="70"/>
      <c r="S4385" s="106" t="str">
        <f>IFERROR(IF(J4385="Y", "Research And Development Programs Cluster:", VLOOKUP(D4385,'Cluster Info'!$A$2:$B$113,2,FALSE)), "Non Cluster:")</f>
        <v>Non Cluster:</v>
      </c>
      <c r="T4385" s="106">
        <f t="shared" si="340"/>
        <v>0</v>
      </c>
      <c r="U4385" s="106">
        <f t="shared" si="342"/>
        <v>0</v>
      </c>
      <c r="V4385" s="106">
        <f t="shared" si="343"/>
        <v>0</v>
      </c>
      <c r="W4385" s="119">
        <f t="shared" si="341"/>
        <v>0</v>
      </c>
      <c r="X4385" s="106">
        <f t="shared" si="344"/>
        <v>0</v>
      </c>
    </row>
    <row r="4386" spans="1:24" ht="14">
      <c r="A4386" s="198"/>
      <c r="D4386" s="1"/>
      <c r="E4386" s="1"/>
      <c r="F4386" s="187"/>
      <c r="G4386" s="187"/>
      <c r="H4386" s="80" t="str">
        <f>IF(ISERROR(IF(ISERROR(VLOOKUP((LEFT(D4386,2)),'Fed. Agency Identifier Table'!A$2:C$63,3,FALSE)),(VLOOKUP((LEFT(D4386,1)),'Fed. Agency Identifier Table'!A$2:C$63,3,FALSE)),(VLOOKUP((LEFT(D4386,2)),'Fed. Agency Identifier Table'!A$2:C$63,3,FALSE)))),"",(IF(ISERROR(VLOOKUP((LEFT(D4386,2)),'Fed. Agency Identifier Table'!A$2:C$63,3,FALSE)),(VLOOKUP((LEFT(D4386,1)),'Fed. Agency Identifier Table'!A$2:C$63,3,FALSE)),(VLOOKUP((LEFT(D4386,2)),'Fed. Agency Identifier Table'!A$2:C$63,3,FALSE)))))</f>
        <v/>
      </c>
      <c r="I4386" s="150" t="str">
        <f>IF(ISNUMBER(SEARCH("*.unk*",D4386)),"Other Federal Awards",IF(ISERROR(VLOOKUP(D4386,'CFDA Program Titles Table'!A$2:C$2607,3,FALSE)),"",VLOOKUP(D4386,'CFDA Program Titles Table'!A$2:C$2607,3,FALSE)))</f>
        <v/>
      </c>
      <c r="J4386" s="70"/>
      <c r="K4386" s="70"/>
      <c r="S4386" s="106" t="str">
        <f>IFERROR(IF(J4386="Y", "Research And Development Programs Cluster:", VLOOKUP(D4386,'Cluster Info'!$A$2:$B$113,2,FALSE)), "Non Cluster:")</f>
        <v>Non Cluster:</v>
      </c>
      <c r="T4386" s="106">
        <f t="shared" si="340"/>
        <v>0</v>
      </c>
      <c r="U4386" s="106">
        <f t="shared" si="342"/>
        <v>0</v>
      </c>
      <c r="V4386" s="106">
        <f t="shared" si="343"/>
        <v>0</v>
      </c>
      <c r="W4386" s="119">
        <f t="shared" si="341"/>
        <v>0</v>
      </c>
      <c r="X4386" s="106">
        <f t="shared" si="344"/>
        <v>0</v>
      </c>
    </row>
    <row r="4387" spans="1:24" ht="14">
      <c r="A4387" s="198"/>
      <c r="D4387" s="1"/>
      <c r="E4387" s="1"/>
      <c r="F4387" s="187"/>
      <c r="G4387" s="187"/>
      <c r="H4387" s="80" t="str">
        <f>IF(ISERROR(IF(ISERROR(VLOOKUP((LEFT(D4387,2)),'Fed. Agency Identifier Table'!A$2:C$63,3,FALSE)),(VLOOKUP((LEFT(D4387,1)),'Fed. Agency Identifier Table'!A$2:C$63,3,FALSE)),(VLOOKUP((LEFT(D4387,2)),'Fed. Agency Identifier Table'!A$2:C$63,3,FALSE)))),"",(IF(ISERROR(VLOOKUP((LEFT(D4387,2)),'Fed. Agency Identifier Table'!A$2:C$63,3,FALSE)),(VLOOKUP((LEFT(D4387,1)),'Fed. Agency Identifier Table'!A$2:C$63,3,FALSE)),(VLOOKUP((LEFT(D4387,2)),'Fed. Agency Identifier Table'!A$2:C$63,3,FALSE)))))</f>
        <v/>
      </c>
      <c r="I4387" s="150" t="str">
        <f>IF(ISNUMBER(SEARCH("*.unk*",D4387)),"Other Federal Awards",IF(ISERROR(VLOOKUP(D4387,'CFDA Program Titles Table'!A$2:C$2607,3,FALSE)),"",VLOOKUP(D4387,'CFDA Program Titles Table'!A$2:C$2607,3,FALSE)))</f>
        <v/>
      </c>
      <c r="J4387" s="70"/>
      <c r="K4387" s="70"/>
      <c r="S4387" s="106" t="str">
        <f>IFERROR(IF(J4387="Y", "Research And Development Programs Cluster:", VLOOKUP(D4387,'Cluster Info'!$A$2:$B$113,2,FALSE)), "Non Cluster:")</f>
        <v>Non Cluster:</v>
      </c>
      <c r="T4387" s="106">
        <f t="shared" si="340"/>
        <v>0</v>
      </c>
      <c r="U4387" s="106">
        <f t="shared" si="342"/>
        <v>0</v>
      </c>
      <c r="V4387" s="106">
        <f t="shared" si="343"/>
        <v>0</v>
      </c>
      <c r="W4387" s="119">
        <f t="shared" si="341"/>
        <v>0</v>
      </c>
      <c r="X4387" s="106">
        <f t="shared" si="344"/>
        <v>0</v>
      </c>
    </row>
    <row r="4388" spans="1:24" ht="14">
      <c r="A4388" s="198"/>
      <c r="D4388" s="1"/>
      <c r="E4388" s="1"/>
      <c r="F4388" s="187"/>
      <c r="G4388" s="187"/>
      <c r="H4388" s="80" t="str">
        <f>IF(ISERROR(IF(ISERROR(VLOOKUP((LEFT(D4388,2)),'Fed. Agency Identifier Table'!A$2:C$63,3,FALSE)),(VLOOKUP((LEFT(D4388,1)),'Fed. Agency Identifier Table'!A$2:C$63,3,FALSE)),(VLOOKUP((LEFT(D4388,2)),'Fed. Agency Identifier Table'!A$2:C$63,3,FALSE)))),"",(IF(ISERROR(VLOOKUP((LEFT(D4388,2)),'Fed. Agency Identifier Table'!A$2:C$63,3,FALSE)),(VLOOKUP((LEFT(D4388,1)),'Fed. Agency Identifier Table'!A$2:C$63,3,FALSE)),(VLOOKUP((LEFT(D4388,2)),'Fed. Agency Identifier Table'!A$2:C$63,3,FALSE)))))</f>
        <v/>
      </c>
      <c r="I4388" s="150" t="str">
        <f>IF(ISNUMBER(SEARCH("*.unk*",D4388)),"Other Federal Awards",IF(ISERROR(VLOOKUP(D4388,'CFDA Program Titles Table'!A$2:C$2607,3,FALSE)),"",VLOOKUP(D4388,'CFDA Program Titles Table'!A$2:C$2607,3,FALSE)))</f>
        <v/>
      </c>
      <c r="J4388" s="70"/>
      <c r="K4388" s="70"/>
      <c r="S4388" s="106" t="str">
        <f>IFERROR(IF(J4388="Y", "Research And Development Programs Cluster:", VLOOKUP(D4388,'Cluster Info'!$A$2:$B$113,2,FALSE)), "Non Cluster:")</f>
        <v>Non Cluster:</v>
      </c>
      <c r="T4388" s="106">
        <f t="shared" si="340"/>
        <v>0</v>
      </c>
      <c r="U4388" s="106">
        <f t="shared" si="342"/>
        <v>0</v>
      </c>
      <c r="V4388" s="106">
        <f t="shared" si="343"/>
        <v>0</v>
      </c>
      <c r="W4388" s="119">
        <f t="shared" si="341"/>
        <v>0</v>
      </c>
      <c r="X4388" s="106">
        <f t="shared" si="344"/>
        <v>0</v>
      </c>
    </row>
    <row r="4389" spans="1:24" ht="14">
      <c r="A4389" s="198"/>
      <c r="D4389" s="1"/>
      <c r="E4389" s="1"/>
      <c r="F4389" s="187"/>
      <c r="G4389" s="187"/>
      <c r="H4389" s="80" t="str">
        <f>IF(ISERROR(IF(ISERROR(VLOOKUP((LEFT(D4389,2)),'Fed. Agency Identifier Table'!A$2:C$63,3,FALSE)),(VLOOKUP((LEFT(D4389,1)),'Fed. Agency Identifier Table'!A$2:C$63,3,FALSE)),(VLOOKUP((LEFT(D4389,2)),'Fed. Agency Identifier Table'!A$2:C$63,3,FALSE)))),"",(IF(ISERROR(VLOOKUP((LEFT(D4389,2)),'Fed. Agency Identifier Table'!A$2:C$63,3,FALSE)),(VLOOKUP((LEFT(D4389,1)),'Fed. Agency Identifier Table'!A$2:C$63,3,FALSE)),(VLOOKUP((LEFT(D4389,2)),'Fed. Agency Identifier Table'!A$2:C$63,3,FALSE)))))</f>
        <v/>
      </c>
      <c r="I4389" s="150" t="str">
        <f>IF(ISNUMBER(SEARCH("*.unk*",D4389)),"Other Federal Awards",IF(ISERROR(VLOOKUP(D4389,'CFDA Program Titles Table'!A$2:C$2607,3,FALSE)),"",VLOOKUP(D4389,'CFDA Program Titles Table'!A$2:C$2607,3,FALSE)))</f>
        <v/>
      </c>
      <c r="J4389" s="70"/>
      <c r="K4389" s="70"/>
      <c r="S4389" s="106" t="str">
        <f>IFERROR(IF(J4389="Y", "Research And Development Programs Cluster:", VLOOKUP(D4389,'Cluster Info'!$A$2:$B$113,2,FALSE)), "Non Cluster:")</f>
        <v>Non Cluster:</v>
      </c>
      <c r="T4389" s="106">
        <f t="shared" si="340"/>
        <v>0</v>
      </c>
      <c r="U4389" s="106">
        <f t="shared" si="342"/>
        <v>0</v>
      </c>
      <c r="V4389" s="106">
        <f t="shared" si="343"/>
        <v>0</v>
      </c>
      <c r="W4389" s="119">
        <f t="shared" si="341"/>
        <v>0</v>
      </c>
      <c r="X4389" s="106">
        <f t="shared" si="344"/>
        <v>0</v>
      </c>
    </row>
    <row r="4390" spans="1:24" ht="14">
      <c r="A4390" s="198"/>
      <c r="D4390" s="1"/>
      <c r="E4390" s="1"/>
      <c r="F4390" s="187"/>
      <c r="G4390" s="187"/>
      <c r="H4390" s="80" t="str">
        <f>IF(ISERROR(IF(ISERROR(VLOOKUP((LEFT(D4390,2)),'Fed. Agency Identifier Table'!A$2:C$63,3,FALSE)),(VLOOKUP((LEFT(D4390,1)),'Fed. Agency Identifier Table'!A$2:C$63,3,FALSE)),(VLOOKUP((LEFT(D4390,2)),'Fed. Agency Identifier Table'!A$2:C$63,3,FALSE)))),"",(IF(ISERROR(VLOOKUP((LEFT(D4390,2)),'Fed. Agency Identifier Table'!A$2:C$63,3,FALSE)),(VLOOKUP((LEFT(D4390,1)),'Fed. Agency Identifier Table'!A$2:C$63,3,FALSE)),(VLOOKUP((LEFT(D4390,2)),'Fed. Agency Identifier Table'!A$2:C$63,3,FALSE)))))</f>
        <v/>
      </c>
      <c r="I4390" s="150" t="str">
        <f>IF(ISNUMBER(SEARCH("*.unk*",D4390)),"Other Federal Awards",IF(ISERROR(VLOOKUP(D4390,'CFDA Program Titles Table'!A$2:C$2607,3,FALSE)),"",VLOOKUP(D4390,'CFDA Program Titles Table'!A$2:C$2607,3,FALSE)))</f>
        <v/>
      </c>
      <c r="J4390" s="70"/>
      <c r="K4390" s="70"/>
      <c r="S4390" s="106" t="str">
        <f>IFERROR(IF(J4390="Y", "Research And Development Programs Cluster:", VLOOKUP(D4390,'Cluster Info'!$A$2:$B$113,2,FALSE)), "Non Cluster:")</f>
        <v>Non Cluster:</v>
      </c>
      <c r="T4390" s="106">
        <f t="shared" si="340"/>
        <v>0</v>
      </c>
      <c r="U4390" s="106">
        <f t="shared" si="342"/>
        <v>0</v>
      </c>
      <c r="V4390" s="106">
        <f t="shared" si="343"/>
        <v>0</v>
      </c>
      <c r="W4390" s="119">
        <f t="shared" si="341"/>
        <v>0</v>
      </c>
      <c r="X4390" s="106">
        <f t="shared" si="344"/>
        <v>0</v>
      </c>
    </row>
    <row r="4391" spans="1:24" ht="14">
      <c r="A4391" s="198"/>
      <c r="D4391" s="1"/>
      <c r="E4391" s="1"/>
      <c r="F4391" s="187"/>
      <c r="G4391" s="187"/>
      <c r="H4391" s="80" t="str">
        <f>IF(ISERROR(IF(ISERROR(VLOOKUP((LEFT(D4391,2)),'Fed. Agency Identifier Table'!A$2:C$63,3,FALSE)),(VLOOKUP((LEFT(D4391,1)),'Fed. Agency Identifier Table'!A$2:C$63,3,FALSE)),(VLOOKUP((LEFT(D4391,2)),'Fed. Agency Identifier Table'!A$2:C$63,3,FALSE)))),"",(IF(ISERROR(VLOOKUP((LEFT(D4391,2)),'Fed. Agency Identifier Table'!A$2:C$63,3,FALSE)),(VLOOKUP((LEFT(D4391,1)),'Fed. Agency Identifier Table'!A$2:C$63,3,FALSE)),(VLOOKUP((LEFT(D4391,2)),'Fed. Agency Identifier Table'!A$2:C$63,3,FALSE)))))</f>
        <v/>
      </c>
      <c r="I4391" s="150" t="str">
        <f>IF(ISNUMBER(SEARCH("*.unk*",D4391)),"Other Federal Awards",IF(ISERROR(VLOOKUP(D4391,'CFDA Program Titles Table'!A$2:C$2607,3,FALSE)),"",VLOOKUP(D4391,'CFDA Program Titles Table'!A$2:C$2607,3,FALSE)))</f>
        <v/>
      </c>
      <c r="J4391" s="70"/>
      <c r="K4391" s="70"/>
      <c r="S4391" s="106" t="str">
        <f>IFERROR(IF(J4391="Y", "Research And Development Programs Cluster:", VLOOKUP(D4391,'Cluster Info'!$A$2:$B$113,2,FALSE)), "Non Cluster:")</f>
        <v>Non Cluster:</v>
      </c>
      <c r="T4391" s="106">
        <f t="shared" si="340"/>
        <v>0</v>
      </c>
      <c r="U4391" s="106">
        <f t="shared" si="342"/>
        <v>0</v>
      </c>
      <c r="V4391" s="106">
        <f t="shared" si="343"/>
        <v>0</v>
      </c>
      <c r="W4391" s="119">
        <f t="shared" si="341"/>
        <v>0</v>
      </c>
      <c r="X4391" s="106">
        <f t="shared" si="344"/>
        <v>0</v>
      </c>
    </row>
    <row r="4392" spans="1:24" ht="14">
      <c r="A4392" s="198"/>
      <c r="D4392" s="1"/>
      <c r="E4392" s="1"/>
      <c r="F4392" s="187"/>
      <c r="G4392" s="187"/>
      <c r="H4392" s="80" t="str">
        <f>IF(ISERROR(IF(ISERROR(VLOOKUP((LEFT(D4392,2)),'Fed. Agency Identifier Table'!A$2:C$63,3,FALSE)),(VLOOKUP((LEFT(D4392,1)),'Fed. Agency Identifier Table'!A$2:C$63,3,FALSE)),(VLOOKUP((LEFT(D4392,2)),'Fed. Agency Identifier Table'!A$2:C$63,3,FALSE)))),"",(IF(ISERROR(VLOOKUP((LEFT(D4392,2)),'Fed. Agency Identifier Table'!A$2:C$63,3,FALSE)),(VLOOKUP((LEFT(D4392,1)),'Fed. Agency Identifier Table'!A$2:C$63,3,FALSE)),(VLOOKUP((LEFT(D4392,2)),'Fed. Agency Identifier Table'!A$2:C$63,3,FALSE)))))</f>
        <v/>
      </c>
      <c r="I4392" s="150" t="str">
        <f>IF(ISNUMBER(SEARCH("*.unk*",D4392)),"Other Federal Awards",IF(ISERROR(VLOOKUP(D4392,'CFDA Program Titles Table'!A$2:C$2607,3,FALSE)),"",VLOOKUP(D4392,'CFDA Program Titles Table'!A$2:C$2607,3,FALSE)))</f>
        <v/>
      </c>
      <c r="J4392" s="70"/>
      <c r="K4392" s="70"/>
      <c r="S4392" s="106" t="str">
        <f>IFERROR(IF(J4392="Y", "Research And Development Programs Cluster:", VLOOKUP(D4392,'Cluster Info'!$A$2:$B$113,2,FALSE)), "Non Cluster:")</f>
        <v>Non Cluster:</v>
      </c>
      <c r="T4392" s="106">
        <f t="shared" si="340"/>
        <v>0</v>
      </c>
      <c r="U4392" s="106">
        <f t="shared" si="342"/>
        <v>0</v>
      </c>
      <c r="V4392" s="106">
        <f t="shared" si="343"/>
        <v>0</v>
      </c>
      <c r="W4392" s="119">
        <f t="shared" si="341"/>
        <v>0</v>
      </c>
      <c r="X4392" s="106">
        <f t="shared" si="344"/>
        <v>0</v>
      </c>
    </row>
    <row r="4393" spans="1:24" ht="14">
      <c r="A4393" s="198"/>
      <c r="D4393" s="1"/>
      <c r="E4393" s="1"/>
      <c r="F4393" s="187"/>
      <c r="G4393" s="187"/>
      <c r="H4393" s="80" t="str">
        <f>IF(ISERROR(IF(ISERROR(VLOOKUP((LEFT(D4393,2)),'Fed. Agency Identifier Table'!A$2:C$63,3,FALSE)),(VLOOKUP((LEFT(D4393,1)),'Fed. Agency Identifier Table'!A$2:C$63,3,FALSE)),(VLOOKUP((LEFT(D4393,2)),'Fed. Agency Identifier Table'!A$2:C$63,3,FALSE)))),"",(IF(ISERROR(VLOOKUP((LEFT(D4393,2)),'Fed. Agency Identifier Table'!A$2:C$63,3,FALSE)),(VLOOKUP((LEFT(D4393,1)),'Fed. Agency Identifier Table'!A$2:C$63,3,FALSE)),(VLOOKUP((LEFT(D4393,2)),'Fed. Agency Identifier Table'!A$2:C$63,3,FALSE)))))</f>
        <v/>
      </c>
      <c r="I4393" s="150" t="str">
        <f>IF(ISNUMBER(SEARCH("*.unk*",D4393)),"Other Federal Awards",IF(ISERROR(VLOOKUP(D4393,'CFDA Program Titles Table'!A$2:C$2607,3,FALSE)),"",VLOOKUP(D4393,'CFDA Program Titles Table'!A$2:C$2607,3,FALSE)))</f>
        <v/>
      </c>
      <c r="J4393" s="70"/>
      <c r="K4393" s="70"/>
      <c r="S4393" s="106" t="str">
        <f>IFERROR(IF(J4393="Y", "Research And Development Programs Cluster:", VLOOKUP(D4393,'Cluster Info'!$A$2:$B$113,2,FALSE)), "Non Cluster:")</f>
        <v>Non Cluster:</v>
      </c>
      <c r="T4393" s="106">
        <f t="shared" si="340"/>
        <v>0</v>
      </c>
      <c r="U4393" s="106">
        <f t="shared" si="342"/>
        <v>0</v>
      </c>
      <c r="V4393" s="106">
        <f t="shared" si="343"/>
        <v>0</v>
      </c>
      <c r="W4393" s="119">
        <f t="shared" si="341"/>
        <v>0</v>
      </c>
      <c r="X4393" s="106">
        <f t="shared" si="344"/>
        <v>0</v>
      </c>
    </row>
    <row r="4394" spans="1:24" ht="14">
      <c r="A4394" s="198"/>
      <c r="D4394" s="1"/>
      <c r="E4394" s="1"/>
      <c r="F4394" s="187"/>
      <c r="G4394" s="187"/>
      <c r="H4394" s="80" t="str">
        <f>IF(ISERROR(IF(ISERROR(VLOOKUP((LEFT(D4394,2)),'Fed. Agency Identifier Table'!A$2:C$63,3,FALSE)),(VLOOKUP((LEFT(D4394,1)),'Fed. Agency Identifier Table'!A$2:C$63,3,FALSE)),(VLOOKUP((LEFT(D4394,2)),'Fed. Agency Identifier Table'!A$2:C$63,3,FALSE)))),"",(IF(ISERROR(VLOOKUP((LEFT(D4394,2)),'Fed. Agency Identifier Table'!A$2:C$63,3,FALSE)),(VLOOKUP((LEFT(D4394,1)),'Fed. Agency Identifier Table'!A$2:C$63,3,FALSE)),(VLOOKUP((LEFT(D4394,2)),'Fed. Agency Identifier Table'!A$2:C$63,3,FALSE)))))</f>
        <v/>
      </c>
      <c r="I4394" s="150" t="str">
        <f>IF(ISNUMBER(SEARCH("*.unk*",D4394)),"Other Federal Awards",IF(ISERROR(VLOOKUP(D4394,'CFDA Program Titles Table'!A$2:C$2607,3,FALSE)),"",VLOOKUP(D4394,'CFDA Program Titles Table'!A$2:C$2607,3,FALSE)))</f>
        <v/>
      </c>
      <c r="J4394" s="70"/>
      <c r="K4394" s="70"/>
      <c r="S4394" s="106" t="str">
        <f>IFERROR(IF(J4394="Y", "Research And Development Programs Cluster:", VLOOKUP(D4394,'Cluster Info'!$A$2:$B$113,2,FALSE)), "Non Cluster:")</f>
        <v>Non Cluster:</v>
      </c>
      <c r="T4394" s="106">
        <f t="shared" si="340"/>
        <v>0</v>
      </c>
      <c r="U4394" s="106">
        <f t="shared" si="342"/>
        <v>0</v>
      </c>
      <c r="V4394" s="106">
        <f t="shared" si="343"/>
        <v>0</v>
      </c>
      <c r="W4394" s="119">
        <f t="shared" si="341"/>
        <v>0</v>
      </c>
      <c r="X4394" s="106">
        <f t="shared" si="344"/>
        <v>0</v>
      </c>
    </row>
    <row r="4395" spans="1:24" ht="14">
      <c r="A4395" s="198"/>
      <c r="D4395" s="1"/>
      <c r="E4395" s="1"/>
      <c r="F4395" s="187"/>
      <c r="G4395" s="187"/>
      <c r="H4395" s="80" t="str">
        <f>IF(ISERROR(IF(ISERROR(VLOOKUP((LEFT(D4395,2)),'Fed. Agency Identifier Table'!A$2:C$63,3,FALSE)),(VLOOKUP((LEFT(D4395,1)),'Fed. Agency Identifier Table'!A$2:C$63,3,FALSE)),(VLOOKUP((LEFT(D4395,2)),'Fed. Agency Identifier Table'!A$2:C$63,3,FALSE)))),"",(IF(ISERROR(VLOOKUP((LEFT(D4395,2)),'Fed. Agency Identifier Table'!A$2:C$63,3,FALSE)),(VLOOKUP((LEFT(D4395,1)),'Fed. Agency Identifier Table'!A$2:C$63,3,FALSE)),(VLOOKUP((LEFT(D4395,2)),'Fed. Agency Identifier Table'!A$2:C$63,3,FALSE)))))</f>
        <v/>
      </c>
      <c r="I4395" s="150" t="str">
        <f>IF(ISNUMBER(SEARCH("*.unk*",D4395)),"Other Federal Awards",IF(ISERROR(VLOOKUP(D4395,'CFDA Program Titles Table'!A$2:C$2607,3,FALSE)),"",VLOOKUP(D4395,'CFDA Program Titles Table'!A$2:C$2607,3,FALSE)))</f>
        <v/>
      </c>
      <c r="J4395" s="70"/>
      <c r="K4395" s="70"/>
      <c r="S4395" s="106" t="str">
        <f>IFERROR(IF(J4395="Y", "Research And Development Programs Cluster:", VLOOKUP(D4395,'Cluster Info'!$A$2:$B$113,2,FALSE)), "Non Cluster:")</f>
        <v>Non Cluster:</v>
      </c>
      <c r="T4395" s="106">
        <f t="shared" si="340"/>
        <v>0</v>
      </c>
      <c r="U4395" s="106">
        <f t="shared" si="342"/>
        <v>0</v>
      </c>
      <c r="V4395" s="106">
        <f t="shared" si="343"/>
        <v>0</v>
      </c>
      <c r="W4395" s="119">
        <f t="shared" si="341"/>
        <v>0</v>
      </c>
      <c r="X4395" s="106">
        <f t="shared" si="344"/>
        <v>0</v>
      </c>
    </row>
    <row r="4396" spans="1:24" ht="14">
      <c r="A4396" s="198"/>
      <c r="D4396" s="1"/>
      <c r="E4396" s="1"/>
      <c r="F4396" s="187"/>
      <c r="G4396" s="187"/>
      <c r="H4396" s="80" t="str">
        <f>IF(ISERROR(IF(ISERROR(VLOOKUP((LEFT(D4396,2)),'Fed. Agency Identifier Table'!A$2:C$63,3,FALSE)),(VLOOKUP((LEFT(D4396,1)),'Fed. Agency Identifier Table'!A$2:C$63,3,FALSE)),(VLOOKUP((LEFT(D4396,2)),'Fed. Agency Identifier Table'!A$2:C$63,3,FALSE)))),"",(IF(ISERROR(VLOOKUP((LEFT(D4396,2)),'Fed. Agency Identifier Table'!A$2:C$63,3,FALSE)),(VLOOKUP((LEFT(D4396,1)),'Fed. Agency Identifier Table'!A$2:C$63,3,FALSE)),(VLOOKUP((LEFT(D4396,2)),'Fed. Agency Identifier Table'!A$2:C$63,3,FALSE)))))</f>
        <v/>
      </c>
      <c r="I4396" s="150" t="str">
        <f>IF(ISNUMBER(SEARCH("*.unk*",D4396)),"Other Federal Awards",IF(ISERROR(VLOOKUP(D4396,'CFDA Program Titles Table'!A$2:C$2607,3,FALSE)),"",VLOOKUP(D4396,'CFDA Program Titles Table'!A$2:C$2607,3,FALSE)))</f>
        <v/>
      </c>
      <c r="J4396" s="70"/>
      <c r="K4396" s="70"/>
      <c r="S4396" s="106" t="str">
        <f>IFERROR(IF(J4396="Y", "Research And Development Programs Cluster:", VLOOKUP(D4396,'Cluster Info'!$A$2:$B$113,2,FALSE)), "Non Cluster:")</f>
        <v>Non Cluster:</v>
      </c>
      <c r="T4396" s="106">
        <f t="shared" si="340"/>
        <v>0</v>
      </c>
      <c r="U4396" s="106">
        <f t="shared" si="342"/>
        <v>0</v>
      </c>
      <c r="V4396" s="106">
        <f t="shared" si="343"/>
        <v>0</v>
      </c>
      <c r="W4396" s="119">
        <f t="shared" si="341"/>
        <v>0</v>
      </c>
      <c r="X4396" s="106">
        <f t="shared" si="344"/>
        <v>0</v>
      </c>
    </row>
    <row r="4397" spans="1:24" ht="14">
      <c r="A4397" s="198"/>
      <c r="D4397" s="1"/>
      <c r="E4397" s="1"/>
      <c r="F4397" s="187"/>
      <c r="G4397" s="187"/>
      <c r="H4397" s="80" t="str">
        <f>IF(ISERROR(IF(ISERROR(VLOOKUP((LEFT(D4397,2)),'Fed. Agency Identifier Table'!A$2:C$63,3,FALSE)),(VLOOKUP((LEFT(D4397,1)),'Fed. Agency Identifier Table'!A$2:C$63,3,FALSE)),(VLOOKUP((LEFT(D4397,2)),'Fed. Agency Identifier Table'!A$2:C$63,3,FALSE)))),"",(IF(ISERROR(VLOOKUP((LEFT(D4397,2)),'Fed. Agency Identifier Table'!A$2:C$63,3,FALSE)),(VLOOKUP((LEFT(D4397,1)),'Fed. Agency Identifier Table'!A$2:C$63,3,FALSE)),(VLOOKUP((LEFT(D4397,2)),'Fed. Agency Identifier Table'!A$2:C$63,3,FALSE)))))</f>
        <v/>
      </c>
      <c r="I4397" s="150" t="str">
        <f>IF(ISNUMBER(SEARCH("*.unk*",D4397)),"Other Federal Awards",IF(ISERROR(VLOOKUP(D4397,'CFDA Program Titles Table'!A$2:C$2607,3,FALSE)),"",VLOOKUP(D4397,'CFDA Program Titles Table'!A$2:C$2607,3,FALSE)))</f>
        <v/>
      </c>
      <c r="J4397" s="70"/>
      <c r="K4397" s="70"/>
      <c r="S4397" s="106" t="str">
        <f>IFERROR(IF(J4397="Y", "Research And Development Programs Cluster:", VLOOKUP(D4397,'Cluster Info'!$A$2:$B$113,2,FALSE)), "Non Cluster:")</f>
        <v>Non Cluster:</v>
      </c>
      <c r="T4397" s="106">
        <f t="shared" si="340"/>
        <v>0</v>
      </c>
      <c r="U4397" s="106">
        <f t="shared" si="342"/>
        <v>0</v>
      </c>
      <c r="V4397" s="106">
        <f t="shared" si="343"/>
        <v>0</v>
      </c>
      <c r="W4397" s="119">
        <f t="shared" si="341"/>
        <v>0</v>
      </c>
      <c r="X4397" s="106">
        <f t="shared" si="344"/>
        <v>0</v>
      </c>
    </row>
    <row r="4398" spans="1:24" ht="14">
      <c r="A4398" s="198"/>
      <c r="D4398" s="1"/>
      <c r="E4398" s="1"/>
      <c r="F4398" s="187"/>
      <c r="G4398" s="187"/>
      <c r="H4398" s="80" t="str">
        <f>IF(ISERROR(IF(ISERROR(VLOOKUP((LEFT(D4398,2)),'Fed. Agency Identifier Table'!A$2:C$63,3,FALSE)),(VLOOKUP((LEFT(D4398,1)),'Fed. Agency Identifier Table'!A$2:C$63,3,FALSE)),(VLOOKUP((LEFT(D4398,2)),'Fed. Agency Identifier Table'!A$2:C$63,3,FALSE)))),"",(IF(ISERROR(VLOOKUP((LEFT(D4398,2)),'Fed. Agency Identifier Table'!A$2:C$63,3,FALSE)),(VLOOKUP((LEFT(D4398,1)),'Fed. Agency Identifier Table'!A$2:C$63,3,FALSE)),(VLOOKUP((LEFT(D4398,2)),'Fed. Agency Identifier Table'!A$2:C$63,3,FALSE)))))</f>
        <v/>
      </c>
      <c r="I4398" s="150" t="str">
        <f>IF(ISNUMBER(SEARCH("*.unk*",D4398)),"Other Federal Awards",IF(ISERROR(VLOOKUP(D4398,'CFDA Program Titles Table'!A$2:C$2607,3,FALSE)),"",VLOOKUP(D4398,'CFDA Program Titles Table'!A$2:C$2607,3,FALSE)))</f>
        <v/>
      </c>
      <c r="J4398" s="70"/>
      <c r="K4398" s="70"/>
      <c r="S4398" s="106" t="str">
        <f>IFERROR(IF(J4398="Y", "Research And Development Programs Cluster:", VLOOKUP(D4398,'Cluster Info'!$A$2:$B$113,2,FALSE)), "Non Cluster:")</f>
        <v>Non Cluster:</v>
      </c>
      <c r="T4398" s="106">
        <f t="shared" si="340"/>
        <v>0</v>
      </c>
      <c r="U4398" s="106">
        <f t="shared" si="342"/>
        <v>0</v>
      </c>
      <c r="V4398" s="106">
        <f t="shared" si="343"/>
        <v>0</v>
      </c>
      <c r="W4398" s="119">
        <f t="shared" si="341"/>
        <v>0</v>
      </c>
      <c r="X4398" s="106">
        <f t="shared" si="344"/>
        <v>0</v>
      </c>
    </row>
    <row r="4399" spans="1:24" ht="14">
      <c r="A4399" s="198"/>
      <c r="D4399" s="1"/>
      <c r="E4399" s="1"/>
      <c r="F4399" s="187"/>
      <c r="G4399" s="187"/>
      <c r="H4399" s="80" t="str">
        <f>IF(ISERROR(IF(ISERROR(VLOOKUP((LEFT(D4399,2)),'Fed. Agency Identifier Table'!A$2:C$63,3,FALSE)),(VLOOKUP((LEFT(D4399,1)),'Fed. Agency Identifier Table'!A$2:C$63,3,FALSE)),(VLOOKUP((LEFT(D4399,2)),'Fed. Agency Identifier Table'!A$2:C$63,3,FALSE)))),"",(IF(ISERROR(VLOOKUP((LEFT(D4399,2)),'Fed. Agency Identifier Table'!A$2:C$63,3,FALSE)),(VLOOKUP((LEFT(D4399,1)),'Fed. Agency Identifier Table'!A$2:C$63,3,FALSE)),(VLOOKUP((LEFT(D4399,2)),'Fed. Agency Identifier Table'!A$2:C$63,3,FALSE)))))</f>
        <v/>
      </c>
      <c r="I4399" s="150" t="str">
        <f>IF(ISNUMBER(SEARCH("*.unk*",D4399)),"Other Federal Awards",IF(ISERROR(VLOOKUP(D4399,'CFDA Program Titles Table'!A$2:C$2607,3,FALSE)),"",VLOOKUP(D4399,'CFDA Program Titles Table'!A$2:C$2607,3,FALSE)))</f>
        <v/>
      </c>
      <c r="J4399" s="70"/>
      <c r="K4399" s="70"/>
      <c r="S4399" s="106" t="str">
        <f>IFERROR(IF(J4399="Y", "Research And Development Programs Cluster:", VLOOKUP(D4399,'Cluster Info'!$A$2:$B$113,2,FALSE)), "Non Cluster:")</f>
        <v>Non Cluster:</v>
      </c>
      <c r="T4399" s="106">
        <f t="shared" si="340"/>
        <v>0</v>
      </c>
      <c r="U4399" s="106">
        <f t="shared" si="342"/>
        <v>0</v>
      </c>
      <c r="V4399" s="106">
        <f t="shared" si="343"/>
        <v>0</v>
      </c>
      <c r="W4399" s="119">
        <f t="shared" si="341"/>
        <v>0</v>
      </c>
      <c r="X4399" s="106">
        <f t="shared" si="344"/>
        <v>0</v>
      </c>
    </row>
    <row r="4400" spans="1:24" ht="14">
      <c r="A4400" s="198"/>
      <c r="D4400" s="1"/>
      <c r="E4400" s="1"/>
      <c r="F4400" s="187"/>
      <c r="G4400" s="187"/>
      <c r="H4400" s="80" t="str">
        <f>IF(ISERROR(IF(ISERROR(VLOOKUP((LEFT(D4400,2)),'Fed. Agency Identifier Table'!A$2:C$63,3,FALSE)),(VLOOKUP((LEFT(D4400,1)),'Fed. Agency Identifier Table'!A$2:C$63,3,FALSE)),(VLOOKUP((LEFT(D4400,2)),'Fed. Agency Identifier Table'!A$2:C$63,3,FALSE)))),"",(IF(ISERROR(VLOOKUP((LEFT(D4400,2)),'Fed. Agency Identifier Table'!A$2:C$63,3,FALSE)),(VLOOKUP((LEFT(D4400,1)),'Fed. Agency Identifier Table'!A$2:C$63,3,FALSE)),(VLOOKUP((LEFT(D4400,2)),'Fed. Agency Identifier Table'!A$2:C$63,3,FALSE)))))</f>
        <v/>
      </c>
      <c r="I4400" s="150" t="str">
        <f>IF(ISNUMBER(SEARCH("*.unk*",D4400)),"Other Federal Awards",IF(ISERROR(VLOOKUP(D4400,'CFDA Program Titles Table'!A$2:C$2607,3,FALSE)),"",VLOOKUP(D4400,'CFDA Program Titles Table'!A$2:C$2607,3,FALSE)))</f>
        <v/>
      </c>
      <c r="J4400" s="70"/>
      <c r="K4400" s="70"/>
      <c r="S4400" s="106" t="str">
        <f>IFERROR(IF(J4400="Y", "Research And Development Programs Cluster:", VLOOKUP(D4400,'Cluster Info'!$A$2:$B$113,2,FALSE)), "Non Cluster:")</f>
        <v>Non Cluster:</v>
      </c>
      <c r="T4400" s="106">
        <f t="shared" si="340"/>
        <v>0</v>
      </c>
      <c r="U4400" s="106">
        <f t="shared" si="342"/>
        <v>0</v>
      </c>
      <c r="V4400" s="106">
        <f t="shared" si="343"/>
        <v>0</v>
      </c>
      <c r="W4400" s="119">
        <f t="shared" si="341"/>
        <v>0</v>
      </c>
      <c r="X4400" s="106">
        <f t="shared" si="344"/>
        <v>0</v>
      </c>
    </row>
    <row r="4401" spans="1:24" ht="14">
      <c r="A4401" s="198"/>
      <c r="D4401" s="1"/>
      <c r="E4401" s="1"/>
      <c r="F4401" s="187"/>
      <c r="G4401" s="187"/>
      <c r="H4401" s="80" t="str">
        <f>IF(ISERROR(IF(ISERROR(VLOOKUP((LEFT(D4401,2)),'Fed. Agency Identifier Table'!A$2:C$63,3,FALSE)),(VLOOKUP((LEFT(D4401,1)),'Fed. Agency Identifier Table'!A$2:C$63,3,FALSE)),(VLOOKUP((LEFT(D4401,2)),'Fed. Agency Identifier Table'!A$2:C$63,3,FALSE)))),"",(IF(ISERROR(VLOOKUP((LEFT(D4401,2)),'Fed. Agency Identifier Table'!A$2:C$63,3,FALSE)),(VLOOKUP((LEFT(D4401,1)),'Fed. Agency Identifier Table'!A$2:C$63,3,FALSE)),(VLOOKUP((LEFT(D4401,2)),'Fed. Agency Identifier Table'!A$2:C$63,3,FALSE)))))</f>
        <v/>
      </c>
      <c r="I4401" s="150" t="str">
        <f>IF(ISNUMBER(SEARCH("*.unk*",D4401)),"Other Federal Awards",IF(ISERROR(VLOOKUP(D4401,'CFDA Program Titles Table'!A$2:C$2607,3,FALSE)),"",VLOOKUP(D4401,'CFDA Program Titles Table'!A$2:C$2607,3,FALSE)))</f>
        <v/>
      </c>
      <c r="J4401" s="70"/>
      <c r="K4401" s="70"/>
      <c r="S4401" s="106" t="str">
        <f>IFERROR(IF(J4401="Y", "Research And Development Programs Cluster:", VLOOKUP(D4401,'Cluster Info'!$A$2:$B$113,2,FALSE)), "Non Cluster:")</f>
        <v>Non Cluster:</v>
      </c>
      <c r="T4401" s="106">
        <f t="shared" si="340"/>
        <v>0</v>
      </c>
      <c r="U4401" s="106">
        <f t="shared" si="342"/>
        <v>0</v>
      </c>
      <c r="V4401" s="106">
        <f t="shared" si="343"/>
        <v>0</v>
      </c>
      <c r="W4401" s="119">
        <f t="shared" si="341"/>
        <v>0</v>
      </c>
      <c r="X4401" s="106">
        <f t="shared" si="344"/>
        <v>0</v>
      </c>
    </row>
    <row r="4402" spans="1:24" ht="14">
      <c r="A4402" s="198"/>
      <c r="D4402" s="1"/>
      <c r="E4402" s="1"/>
      <c r="F4402" s="187"/>
      <c r="G4402" s="187"/>
      <c r="H4402" s="80" t="str">
        <f>IF(ISERROR(IF(ISERROR(VLOOKUP((LEFT(D4402,2)),'Fed. Agency Identifier Table'!A$2:C$63,3,FALSE)),(VLOOKUP((LEFT(D4402,1)),'Fed. Agency Identifier Table'!A$2:C$63,3,FALSE)),(VLOOKUP((LEFT(D4402,2)),'Fed. Agency Identifier Table'!A$2:C$63,3,FALSE)))),"",(IF(ISERROR(VLOOKUP((LEFT(D4402,2)),'Fed. Agency Identifier Table'!A$2:C$63,3,FALSE)),(VLOOKUP((LEFT(D4402,1)),'Fed. Agency Identifier Table'!A$2:C$63,3,FALSE)),(VLOOKUP((LEFT(D4402,2)),'Fed. Agency Identifier Table'!A$2:C$63,3,FALSE)))))</f>
        <v/>
      </c>
      <c r="I4402" s="150" t="str">
        <f>IF(ISNUMBER(SEARCH("*.unk*",D4402)),"Other Federal Awards",IF(ISERROR(VLOOKUP(D4402,'CFDA Program Titles Table'!A$2:C$2607,3,FALSE)),"",VLOOKUP(D4402,'CFDA Program Titles Table'!A$2:C$2607,3,FALSE)))</f>
        <v/>
      </c>
      <c r="J4402" s="70"/>
      <c r="K4402" s="70"/>
      <c r="S4402" s="106" t="str">
        <f>IFERROR(IF(J4402="Y", "Research And Development Programs Cluster:", VLOOKUP(D4402,'Cluster Info'!$A$2:$B$113,2,FALSE)), "Non Cluster:")</f>
        <v>Non Cluster:</v>
      </c>
      <c r="T4402" s="106">
        <f t="shared" si="340"/>
        <v>0</v>
      </c>
      <c r="U4402" s="106">
        <f t="shared" si="342"/>
        <v>0</v>
      </c>
      <c r="V4402" s="106">
        <f t="shared" si="343"/>
        <v>0</v>
      </c>
      <c r="W4402" s="119">
        <f t="shared" si="341"/>
        <v>0</v>
      </c>
      <c r="X4402" s="106">
        <f t="shared" si="344"/>
        <v>0</v>
      </c>
    </row>
    <row r="4403" spans="1:24" ht="14">
      <c r="A4403" s="198"/>
      <c r="D4403" s="1"/>
      <c r="E4403" s="1"/>
      <c r="F4403" s="187"/>
      <c r="G4403" s="187"/>
      <c r="H4403" s="80" t="str">
        <f>IF(ISERROR(IF(ISERROR(VLOOKUP((LEFT(D4403,2)),'Fed. Agency Identifier Table'!A$2:C$63,3,FALSE)),(VLOOKUP((LEFT(D4403,1)),'Fed. Agency Identifier Table'!A$2:C$63,3,FALSE)),(VLOOKUP((LEFT(D4403,2)),'Fed. Agency Identifier Table'!A$2:C$63,3,FALSE)))),"",(IF(ISERROR(VLOOKUP((LEFT(D4403,2)),'Fed. Agency Identifier Table'!A$2:C$63,3,FALSE)),(VLOOKUP((LEFT(D4403,1)),'Fed. Agency Identifier Table'!A$2:C$63,3,FALSE)),(VLOOKUP((LEFT(D4403,2)),'Fed. Agency Identifier Table'!A$2:C$63,3,FALSE)))))</f>
        <v/>
      </c>
      <c r="I4403" s="150" t="str">
        <f>IF(ISNUMBER(SEARCH("*.unk*",D4403)),"Other Federal Awards",IF(ISERROR(VLOOKUP(D4403,'CFDA Program Titles Table'!A$2:C$2607,3,FALSE)),"",VLOOKUP(D4403,'CFDA Program Titles Table'!A$2:C$2607,3,FALSE)))</f>
        <v/>
      </c>
      <c r="J4403" s="70"/>
      <c r="K4403" s="70"/>
      <c r="S4403" s="106" t="str">
        <f>IFERROR(IF(J4403="Y", "Research And Development Programs Cluster:", VLOOKUP(D4403,'Cluster Info'!$A$2:$B$113,2,FALSE)), "Non Cluster:")</f>
        <v>Non Cluster:</v>
      </c>
      <c r="T4403" s="106">
        <f t="shared" si="340"/>
        <v>0</v>
      </c>
      <c r="U4403" s="106">
        <f t="shared" si="342"/>
        <v>0</v>
      </c>
      <c r="V4403" s="106">
        <f t="shared" si="343"/>
        <v>0</v>
      </c>
      <c r="W4403" s="119">
        <f t="shared" si="341"/>
        <v>0</v>
      </c>
      <c r="X4403" s="106">
        <f t="shared" si="344"/>
        <v>0</v>
      </c>
    </row>
    <row r="4404" spans="1:24" ht="14">
      <c r="A4404" s="198"/>
      <c r="D4404" s="1"/>
      <c r="E4404" s="1"/>
      <c r="F4404" s="187"/>
      <c r="G4404" s="187"/>
      <c r="H4404" s="80" t="str">
        <f>IF(ISERROR(IF(ISERROR(VLOOKUP((LEFT(D4404,2)),'Fed. Agency Identifier Table'!A$2:C$63,3,FALSE)),(VLOOKUP((LEFT(D4404,1)),'Fed. Agency Identifier Table'!A$2:C$63,3,FALSE)),(VLOOKUP((LEFT(D4404,2)),'Fed. Agency Identifier Table'!A$2:C$63,3,FALSE)))),"",(IF(ISERROR(VLOOKUP((LEFT(D4404,2)),'Fed. Agency Identifier Table'!A$2:C$63,3,FALSE)),(VLOOKUP((LEFT(D4404,1)),'Fed. Agency Identifier Table'!A$2:C$63,3,FALSE)),(VLOOKUP((LEFT(D4404,2)),'Fed. Agency Identifier Table'!A$2:C$63,3,FALSE)))))</f>
        <v/>
      </c>
      <c r="I4404" s="150" t="str">
        <f>IF(ISNUMBER(SEARCH("*.unk*",D4404)),"Other Federal Awards",IF(ISERROR(VLOOKUP(D4404,'CFDA Program Titles Table'!A$2:C$2607,3,FALSE)),"",VLOOKUP(D4404,'CFDA Program Titles Table'!A$2:C$2607,3,FALSE)))</f>
        <v/>
      </c>
      <c r="J4404" s="70"/>
      <c r="K4404" s="70"/>
      <c r="S4404" s="106" t="str">
        <f>IFERROR(IF(J4404="Y", "Research And Development Programs Cluster:", VLOOKUP(D4404,'Cluster Info'!$A$2:$B$113,2,FALSE)), "Non Cluster:")</f>
        <v>Non Cluster:</v>
      </c>
      <c r="T4404" s="106">
        <f t="shared" si="340"/>
        <v>0</v>
      </c>
      <c r="U4404" s="106">
        <f t="shared" si="342"/>
        <v>0</v>
      </c>
      <c r="V4404" s="106">
        <f t="shared" si="343"/>
        <v>0</v>
      </c>
      <c r="W4404" s="119">
        <f t="shared" si="341"/>
        <v>0</v>
      </c>
      <c r="X4404" s="106">
        <f t="shared" si="344"/>
        <v>0</v>
      </c>
    </row>
    <row r="4405" spans="1:24" ht="14">
      <c r="A4405" s="198"/>
      <c r="D4405" s="1"/>
      <c r="E4405" s="1"/>
      <c r="F4405" s="187"/>
      <c r="G4405" s="187"/>
      <c r="H4405" s="80" t="str">
        <f>IF(ISERROR(IF(ISERROR(VLOOKUP((LEFT(D4405,2)),'Fed. Agency Identifier Table'!A$2:C$63,3,FALSE)),(VLOOKUP((LEFT(D4405,1)),'Fed. Agency Identifier Table'!A$2:C$63,3,FALSE)),(VLOOKUP((LEFT(D4405,2)),'Fed. Agency Identifier Table'!A$2:C$63,3,FALSE)))),"",(IF(ISERROR(VLOOKUP((LEFT(D4405,2)),'Fed. Agency Identifier Table'!A$2:C$63,3,FALSE)),(VLOOKUP((LEFT(D4405,1)),'Fed. Agency Identifier Table'!A$2:C$63,3,FALSE)),(VLOOKUP((LEFT(D4405,2)),'Fed. Agency Identifier Table'!A$2:C$63,3,FALSE)))))</f>
        <v/>
      </c>
      <c r="I4405" s="150" t="str">
        <f>IF(ISNUMBER(SEARCH("*.unk*",D4405)),"Other Federal Awards",IF(ISERROR(VLOOKUP(D4405,'CFDA Program Titles Table'!A$2:C$2607,3,FALSE)),"",VLOOKUP(D4405,'CFDA Program Titles Table'!A$2:C$2607,3,FALSE)))</f>
        <v/>
      </c>
      <c r="J4405" s="70"/>
      <c r="K4405" s="70"/>
      <c r="S4405" s="106" t="str">
        <f>IFERROR(IF(J4405="Y", "Research And Development Programs Cluster:", VLOOKUP(D4405,'Cluster Info'!$A$2:$B$113,2,FALSE)), "Non Cluster:")</f>
        <v>Non Cluster:</v>
      </c>
      <c r="T4405" s="106">
        <f t="shared" si="340"/>
        <v>0</v>
      </c>
      <c r="U4405" s="106">
        <f t="shared" si="342"/>
        <v>0</v>
      </c>
      <c r="V4405" s="106">
        <f t="shared" si="343"/>
        <v>0</v>
      </c>
      <c r="W4405" s="119">
        <f t="shared" si="341"/>
        <v>0</v>
      </c>
      <c r="X4405" s="106">
        <f t="shared" si="344"/>
        <v>0</v>
      </c>
    </row>
    <row r="4406" spans="1:24" ht="14">
      <c r="A4406" s="198"/>
      <c r="D4406" s="1"/>
      <c r="E4406" s="1"/>
      <c r="F4406" s="187"/>
      <c r="G4406" s="187"/>
      <c r="H4406" s="80" t="str">
        <f>IF(ISERROR(IF(ISERROR(VLOOKUP((LEFT(D4406,2)),'Fed. Agency Identifier Table'!A$2:C$63,3,FALSE)),(VLOOKUP((LEFT(D4406,1)),'Fed. Agency Identifier Table'!A$2:C$63,3,FALSE)),(VLOOKUP((LEFT(D4406,2)),'Fed. Agency Identifier Table'!A$2:C$63,3,FALSE)))),"",(IF(ISERROR(VLOOKUP((LEFT(D4406,2)),'Fed. Agency Identifier Table'!A$2:C$63,3,FALSE)),(VLOOKUP((LEFT(D4406,1)),'Fed. Agency Identifier Table'!A$2:C$63,3,FALSE)),(VLOOKUP((LEFT(D4406,2)),'Fed. Agency Identifier Table'!A$2:C$63,3,FALSE)))))</f>
        <v/>
      </c>
      <c r="I4406" s="150" t="str">
        <f>IF(ISNUMBER(SEARCH("*.unk*",D4406)),"Other Federal Awards",IF(ISERROR(VLOOKUP(D4406,'CFDA Program Titles Table'!A$2:C$2607,3,FALSE)),"",VLOOKUP(D4406,'CFDA Program Titles Table'!A$2:C$2607,3,FALSE)))</f>
        <v/>
      </c>
      <c r="J4406" s="70"/>
      <c r="K4406" s="70"/>
      <c r="S4406" s="106" t="str">
        <f>IFERROR(IF(J4406="Y", "Research And Development Programs Cluster:", VLOOKUP(D4406,'Cluster Info'!$A$2:$B$113,2,FALSE)), "Non Cluster:")</f>
        <v>Non Cluster:</v>
      </c>
      <c r="T4406" s="106">
        <f t="shared" si="340"/>
        <v>0</v>
      </c>
      <c r="U4406" s="106">
        <f t="shared" si="342"/>
        <v>0</v>
      </c>
      <c r="V4406" s="106">
        <f t="shared" si="343"/>
        <v>0</v>
      </c>
      <c r="W4406" s="119">
        <f t="shared" si="341"/>
        <v>0</v>
      </c>
      <c r="X4406" s="106">
        <f t="shared" si="344"/>
        <v>0</v>
      </c>
    </row>
    <row r="4407" spans="1:24" ht="14">
      <c r="A4407" s="198"/>
      <c r="D4407" s="1"/>
      <c r="E4407" s="1"/>
      <c r="F4407" s="187"/>
      <c r="G4407" s="187"/>
      <c r="H4407" s="80" t="str">
        <f>IF(ISERROR(IF(ISERROR(VLOOKUP((LEFT(D4407,2)),'Fed. Agency Identifier Table'!A$2:C$63,3,FALSE)),(VLOOKUP((LEFT(D4407,1)),'Fed. Agency Identifier Table'!A$2:C$63,3,FALSE)),(VLOOKUP((LEFT(D4407,2)),'Fed. Agency Identifier Table'!A$2:C$63,3,FALSE)))),"",(IF(ISERROR(VLOOKUP((LEFT(D4407,2)),'Fed. Agency Identifier Table'!A$2:C$63,3,FALSE)),(VLOOKUP((LEFT(D4407,1)),'Fed. Agency Identifier Table'!A$2:C$63,3,FALSE)),(VLOOKUP((LEFT(D4407,2)),'Fed. Agency Identifier Table'!A$2:C$63,3,FALSE)))))</f>
        <v/>
      </c>
      <c r="I4407" s="150" t="str">
        <f>IF(ISNUMBER(SEARCH("*.unk*",D4407)),"Other Federal Awards",IF(ISERROR(VLOOKUP(D4407,'CFDA Program Titles Table'!A$2:C$2607,3,FALSE)),"",VLOOKUP(D4407,'CFDA Program Titles Table'!A$2:C$2607,3,FALSE)))</f>
        <v/>
      </c>
      <c r="J4407" s="70"/>
      <c r="K4407" s="70"/>
      <c r="S4407" s="106" t="str">
        <f>IFERROR(IF(J4407="Y", "Research And Development Programs Cluster:", VLOOKUP(D4407,'Cluster Info'!$A$2:$B$113,2,FALSE)), "Non Cluster:")</f>
        <v>Non Cluster:</v>
      </c>
      <c r="T4407" s="106">
        <f t="shared" si="340"/>
        <v>0</v>
      </c>
      <c r="U4407" s="106">
        <f t="shared" si="342"/>
        <v>0</v>
      </c>
      <c r="V4407" s="106">
        <f t="shared" si="343"/>
        <v>0</v>
      </c>
      <c r="W4407" s="119">
        <f t="shared" si="341"/>
        <v>0</v>
      </c>
      <c r="X4407" s="106">
        <f t="shared" si="344"/>
        <v>0</v>
      </c>
    </row>
    <row r="4408" spans="1:24" ht="14">
      <c r="A4408" s="198"/>
      <c r="D4408" s="1"/>
      <c r="E4408" s="1"/>
      <c r="F4408" s="187"/>
      <c r="G4408" s="187"/>
      <c r="H4408" s="80" t="str">
        <f>IF(ISERROR(IF(ISERROR(VLOOKUP((LEFT(D4408,2)),'Fed. Agency Identifier Table'!A$2:C$63,3,FALSE)),(VLOOKUP((LEFT(D4408,1)),'Fed. Agency Identifier Table'!A$2:C$63,3,FALSE)),(VLOOKUP((LEFT(D4408,2)),'Fed. Agency Identifier Table'!A$2:C$63,3,FALSE)))),"",(IF(ISERROR(VLOOKUP((LEFT(D4408,2)),'Fed. Agency Identifier Table'!A$2:C$63,3,FALSE)),(VLOOKUP((LEFT(D4408,1)),'Fed. Agency Identifier Table'!A$2:C$63,3,FALSE)),(VLOOKUP((LEFT(D4408,2)),'Fed. Agency Identifier Table'!A$2:C$63,3,FALSE)))))</f>
        <v/>
      </c>
      <c r="I4408" s="150" t="str">
        <f>IF(ISNUMBER(SEARCH("*.unk*",D4408)),"Other Federal Awards",IF(ISERROR(VLOOKUP(D4408,'CFDA Program Titles Table'!A$2:C$2607,3,FALSE)),"",VLOOKUP(D4408,'CFDA Program Titles Table'!A$2:C$2607,3,FALSE)))</f>
        <v/>
      </c>
      <c r="J4408" s="70"/>
      <c r="K4408" s="70"/>
      <c r="S4408" s="106" t="str">
        <f>IFERROR(IF(J4408="Y", "Research And Development Programs Cluster:", VLOOKUP(D4408,'Cluster Info'!$A$2:$B$113,2,FALSE)), "Non Cluster:")</f>
        <v>Non Cluster:</v>
      </c>
      <c r="T4408" s="106">
        <f t="shared" si="340"/>
        <v>0</v>
      </c>
      <c r="U4408" s="106">
        <f t="shared" si="342"/>
        <v>0</v>
      </c>
      <c r="V4408" s="106">
        <f t="shared" si="343"/>
        <v>0</v>
      </c>
      <c r="W4408" s="119">
        <f t="shared" si="341"/>
        <v>0</v>
      </c>
      <c r="X4408" s="106">
        <f t="shared" si="344"/>
        <v>0</v>
      </c>
    </row>
    <row r="4409" spans="1:24" ht="14">
      <c r="A4409" s="198"/>
      <c r="D4409" s="1"/>
      <c r="E4409" s="1"/>
      <c r="F4409" s="187"/>
      <c r="G4409" s="187"/>
      <c r="H4409" s="80" t="str">
        <f>IF(ISERROR(IF(ISERROR(VLOOKUP((LEFT(D4409,2)),'Fed. Agency Identifier Table'!A$2:C$63,3,FALSE)),(VLOOKUP((LEFT(D4409,1)),'Fed. Agency Identifier Table'!A$2:C$63,3,FALSE)),(VLOOKUP((LEFT(D4409,2)),'Fed. Agency Identifier Table'!A$2:C$63,3,FALSE)))),"",(IF(ISERROR(VLOOKUP((LEFT(D4409,2)),'Fed. Agency Identifier Table'!A$2:C$63,3,FALSE)),(VLOOKUP((LEFT(D4409,1)),'Fed. Agency Identifier Table'!A$2:C$63,3,FALSE)),(VLOOKUP((LEFT(D4409,2)),'Fed. Agency Identifier Table'!A$2:C$63,3,FALSE)))))</f>
        <v/>
      </c>
      <c r="I4409" s="150" t="str">
        <f>IF(ISNUMBER(SEARCH("*.unk*",D4409)),"Other Federal Awards",IF(ISERROR(VLOOKUP(D4409,'CFDA Program Titles Table'!A$2:C$2607,3,FALSE)),"",VLOOKUP(D4409,'CFDA Program Titles Table'!A$2:C$2607,3,FALSE)))</f>
        <v/>
      </c>
      <c r="J4409" s="70"/>
      <c r="K4409" s="70"/>
      <c r="S4409" s="106" t="str">
        <f>IFERROR(IF(J4409="Y", "Research And Development Programs Cluster:", VLOOKUP(D4409,'Cluster Info'!$A$2:$B$113,2,FALSE)), "Non Cluster:")</f>
        <v>Non Cluster:</v>
      </c>
      <c r="T4409" s="106">
        <f t="shared" si="340"/>
        <v>0</v>
      </c>
      <c r="U4409" s="106">
        <f t="shared" si="342"/>
        <v>0</v>
      </c>
      <c r="V4409" s="106">
        <f t="shared" si="343"/>
        <v>0</v>
      </c>
      <c r="W4409" s="119">
        <f t="shared" si="341"/>
        <v>0</v>
      </c>
      <c r="X4409" s="106">
        <f t="shared" si="344"/>
        <v>0</v>
      </c>
    </row>
    <row r="4410" spans="1:24" ht="14">
      <c r="A4410" s="198"/>
      <c r="D4410" s="1"/>
      <c r="E4410" s="1"/>
      <c r="F4410" s="187"/>
      <c r="G4410" s="187"/>
      <c r="H4410" s="80" t="str">
        <f>IF(ISERROR(IF(ISERROR(VLOOKUP((LEFT(D4410,2)),'Fed. Agency Identifier Table'!A$2:C$63,3,FALSE)),(VLOOKUP((LEFT(D4410,1)),'Fed. Agency Identifier Table'!A$2:C$63,3,FALSE)),(VLOOKUP((LEFT(D4410,2)),'Fed. Agency Identifier Table'!A$2:C$63,3,FALSE)))),"",(IF(ISERROR(VLOOKUP((LEFT(D4410,2)),'Fed. Agency Identifier Table'!A$2:C$63,3,FALSE)),(VLOOKUP((LEFT(D4410,1)),'Fed. Agency Identifier Table'!A$2:C$63,3,FALSE)),(VLOOKUP((LEFT(D4410,2)),'Fed. Agency Identifier Table'!A$2:C$63,3,FALSE)))))</f>
        <v/>
      </c>
      <c r="I4410" s="150" t="str">
        <f>IF(ISNUMBER(SEARCH("*.unk*",D4410)),"Other Federal Awards",IF(ISERROR(VLOOKUP(D4410,'CFDA Program Titles Table'!A$2:C$2607,3,FALSE)),"",VLOOKUP(D4410,'CFDA Program Titles Table'!A$2:C$2607,3,FALSE)))</f>
        <v/>
      </c>
      <c r="J4410" s="70"/>
      <c r="K4410" s="70"/>
      <c r="S4410" s="106" t="str">
        <f>IFERROR(IF(J4410="Y", "Research And Development Programs Cluster:", VLOOKUP(D4410,'Cluster Info'!$A$2:$B$113,2,FALSE)), "Non Cluster:")</f>
        <v>Non Cluster:</v>
      </c>
      <c r="T4410" s="106">
        <f t="shared" si="340"/>
        <v>0</v>
      </c>
      <c r="U4410" s="106">
        <f t="shared" si="342"/>
        <v>0</v>
      </c>
      <c r="V4410" s="106">
        <f t="shared" si="343"/>
        <v>0</v>
      </c>
      <c r="W4410" s="119">
        <f t="shared" si="341"/>
        <v>0</v>
      </c>
      <c r="X4410" s="106">
        <f t="shared" si="344"/>
        <v>0</v>
      </c>
    </row>
    <row r="4411" spans="1:24" ht="14">
      <c r="A4411" s="198"/>
      <c r="D4411" s="1"/>
      <c r="E4411" s="1"/>
      <c r="F4411" s="187"/>
      <c r="G4411" s="187"/>
      <c r="H4411" s="80" t="str">
        <f>IF(ISERROR(IF(ISERROR(VLOOKUP((LEFT(D4411,2)),'Fed. Agency Identifier Table'!A$2:C$63,3,FALSE)),(VLOOKUP((LEFT(D4411,1)),'Fed. Agency Identifier Table'!A$2:C$63,3,FALSE)),(VLOOKUP((LEFT(D4411,2)),'Fed. Agency Identifier Table'!A$2:C$63,3,FALSE)))),"",(IF(ISERROR(VLOOKUP((LEFT(D4411,2)),'Fed. Agency Identifier Table'!A$2:C$63,3,FALSE)),(VLOOKUP((LEFT(D4411,1)),'Fed. Agency Identifier Table'!A$2:C$63,3,FALSE)),(VLOOKUP((LEFT(D4411,2)),'Fed. Agency Identifier Table'!A$2:C$63,3,FALSE)))))</f>
        <v/>
      </c>
      <c r="I4411" s="150" t="str">
        <f>IF(ISNUMBER(SEARCH("*.unk*",D4411)),"Other Federal Awards",IF(ISERROR(VLOOKUP(D4411,'CFDA Program Titles Table'!A$2:C$2607,3,FALSE)),"",VLOOKUP(D4411,'CFDA Program Titles Table'!A$2:C$2607,3,FALSE)))</f>
        <v/>
      </c>
      <c r="J4411" s="70"/>
      <c r="K4411" s="70"/>
      <c r="S4411" s="106" t="str">
        <f>IFERROR(IF(J4411="Y", "Research And Development Programs Cluster:", VLOOKUP(D4411,'Cluster Info'!$A$2:$B$113,2,FALSE)), "Non Cluster:")</f>
        <v>Non Cluster:</v>
      </c>
      <c r="T4411" s="106">
        <f t="shared" si="340"/>
        <v>0</v>
      </c>
      <c r="U4411" s="106">
        <f t="shared" si="342"/>
        <v>0</v>
      </c>
      <c r="V4411" s="106">
        <f t="shared" si="343"/>
        <v>0</v>
      </c>
      <c r="W4411" s="119">
        <f t="shared" si="341"/>
        <v>0</v>
      </c>
      <c r="X4411" s="106">
        <f t="shared" si="344"/>
        <v>0</v>
      </c>
    </row>
    <row r="4412" spans="1:24" ht="14">
      <c r="A4412" s="198"/>
      <c r="D4412" s="1"/>
      <c r="E4412" s="1"/>
      <c r="F4412" s="187"/>
      <c r="G4412" s="187"/>
      <c r="H4412" s="80" t="str">
        <f>IF(ISERROR(IF(ISERROR(VLOOKUP((LEFT(D4412,2)),'Fed. Agency Identifier Table'!A$2:C$63,3,FALSE)),(VLOOKUP((LEFT(D4412,1)),'Fed. Agency Identifier Table'!A$2:C$63,3,FALSE)),(VLOOKUP((LEFT(D4412,2)),'Fed. Agency Identifier Table'!A$2:C$63,3,FALSE)))),"",(IF(ISERROR(VLOOKUP((LEFT(D4412,2)),'Fed. Agency Identifier Table'!A$2:C$63,3,FALSE)),(VLOOKUP((LEFT(D4412,1)),'Fed. Agency Identifier Table'!A$2:C$63,3,FALSE)),(VLOOKUP((LEFT(D4412,2)),'Fed. Agency Identifier Table'!A$2:C$63,3,FALSE)))))</f>
        <v/>
      </c>
      <c r="I4412" s="150" t="str">
        <f>IF(ISNUMBER(SEARCH("*.unk*",D4412)),"Other Federal Awards",IF(ISERROR(VLOOKUP(D4412,'CFDA Program Titles Table'!A$2:C$2607,3,FALSE)),"",VLOOKUP(D4412,'CFDA Program Titles Table'!A$2:C$2607,3,FALSE)))</f>
        <v/>
      </c>
      <c r="J4412" s="70"/>
      <c r="K4412" s="70"/>
      <c r="S4412" s="106" t="str">
        <f>IFERROR(IF(J4412="Y", "Research And Development Programs Cluster:", VLOOKUP(D4412,'Cluster Info'!$A$2:$B$113,2,FALSE)), "Non Cluster:")</f>
        <v>Non Cluster:</v>
      </c>
      <c r="T4412" s="106">
        <f t="shared" si="340"/>
        <v>0</v>
      </c>
      <c r="U4412" s="106">
        <f t="shared" si="342"/>
        <v>0</v>
      </c>
      <c r="V4412" s="106">
        <f t="shared" si="343"/>
        <v>0</v>
      </c>
      <c r="W4412" s="119">
        <f t="shared" si="341"/>
        <v>0</v>
      </c>
      <c r="X4412" s="106">
        <f t="shared" si="344"/>
        <v>0</v>
      </c>
    </row>
    <row r="4413" spans="1:24" ht="14">
      <c r="A4413" s="198"/>
      <c r="D4413" s="1"/>
      <c r="E4413" s="1"/>
      <c r="F4413" s="187"/>
      <c r="G4413" s="187"/>
      <c r="H4413" s="80" t="str">
        <f>IF(ISERROR(IF(ISERROR(VLOOKUP((LEFT(D4413,2)),'Fed. Agency Identifier Table'!A$2:C$63,3,FALSE)),(VLOOKUP((LEFT(D4413,1)),'Fed. Agency Identifier Table'!A$2:C$63,3,FALSE)),(VLOOKUP((LEFT(D4413,2)),'Fed. Agency Identifier Table'!A$2:C$63,3,FALSE)))),"",(IF(ISERROR(VLOOKUP((LEFT(D4413,2)),'Fed. Agency Identifier Table'!A$2:C$63,3,FALSE)),(VLOOKUP((LEFT(D4413,1)),'Fed. Agency Identifier Table'!A$2:C$63,3,FALSE)),(VLOOKUP((LEFT(D4413,2)),'Fed. Agency Identifier Table'!A$2:C$63,3,FALSE)))))</f>
        <v/>
      </c>
      <c r="I4413" s="150" t="str">
        <f>IF(ISNUMBER(SEARCH("*.unk*",D4413)),"Other Federal Awards",IF(ISERROR(VLOOKUP(D4413,'CFDA Program Titles Table'!A$2:C$2607,3,FALSE)),"",VLOOKUP(D4413,'CFDA Program Titles Table'!A$2:C$2607,3,FALSE)))</f>
        <v/>
      </c>
      <c r="J4413" s="70"/>
      <c r="K4413" s="70"/>
      <c r="S4413" s="106" t="str">
        <f>IFERROR(IF(J4413="Y", "Research And Development Programs Cluster:", VLOOKUP(D4413,'Cluster Info'!$A$2:$B$113,2,FALSE)), "Non Cluster:")</f>
        <v>Non Cluster:</v>
      </c>
      <c r="T4413" s="106">
        <f t="shared" si="340"/>
        <v>0</v>
      </c>
      <c r="U4413" s="106">
        <f t="shared" si="342"/>
        <v>0</v>
      </c>
      <c r="V4413" s="106">
        <f t="shared" si="343"/>
        <v>0</v>
      </c>
      <c r="W4413" s="119">
        <f t="shared" si="341"/>
        <v>0</v>
      </c>
      <c r="X4413" s="106">
        <f t="shared" si="344"/>
        <v>0</v>
      </c>
    </row>
    <row r="4414" spans="1:24" ht="14">
      <c r="A4414" s="198"/>
      <c r="D4414" s="1"/>
      <c r="E4414" s="1"/>
      <c r="F4414" s="187"/>
      <c r="G4414" s="187"/>
      <c r="H4414" s="80" t="str">
        <f>IF(ISERROR(IF(ISERROR(VLOOKUP((LEFT(D4414,2)),'Fed. Agency Identifier Table'!A$2:C$63,3,FALSE)),(VLOOKUP((LEFT(D4414,1)),'Fed. Agency Identifier Table'!A$2:C$63,3,FALSE)),(VLOOKUP((LEFT(D4414,2)),'Fed. Agency Identifier Table'!A$2:C$63,3,FALSE)))),"",(IF(ISERROR(VLOOKUP((LEFT(D4414,2)),'Fed. Agency Identifier Table'!A$2:C$63,3,FALSE)),(VLOOKUP((LEFT(D4414,1)),'Fed. Agency Identifier Table'!A$2:C$63,3,FALSE)),(VLOOKUP((LEFT(D4414,2)),'Fed. Agency Identifier Table'!A$2:C$63,3,FALSE)))))</f>
        <v/>
      </c>
      <c r="I4414" s="150" t="str">
        <f>IF(ISNUMBER(SEARCH("*.unk*",D4414)),"Other Federal Awards",IF(ISERROR(VLOOKUP(D4414,'CFDA Program Titles Table'!A$2:C$2607,3,FALSE)),"",VLOOKUP(D4414,'CFDA Program Titles Table'!A$2:C$2607,3,FALSE)))</f>
        <v/>
      </c>
      <c r="J4414" s="70"/>
      <c r="K4414" s="70"/>
      <c r="S4414" s="106" t="str">
        <f>IFERROR(IF(J4414="Y", "Research And Development Programs Cluster:", VLOOKUP(D4414,'Cluster Info'!$A$2:$B$113,2,FALSE)), "Non Cluster:")</f>
        <v>Non Cluster:</v>
      </c>
      <c r="T4414" s="106">
        <f t="shared" si="340"/>
        <v>0</v>
      </c>
      <c r="U4414" s="106">
        <f t="shared" si="342"/>
        <v>0</v>
      </c>
      <c r="V4414" s="106">
        <f t="shared" si="343"/>
        <v>0</v>
      </c>
      <c r="W4414" s="119">
        <f t="shared" si="341"/>
        <v>0</v>
      </c>
      <c r="X4414" s="106">
        <f t="shared" si="344"/>
        <v>0</v>
      </c>
    </row>
    <row r="4415" spans="1:24" ht="14">
      <c r="A4415" s="198"/>
      <c r="D4415" s="1"/>
      <c r="E4415" s="1"/>
      <c r="F4415" s="187"/>
      <c r="G4415" s="187"/>
      <c r="H4415" s="80" t="str">
        <f>IF(ISERROR(IF(ISERROR(VLOOKUP((LEFT(D4415,2)),'Fed. Agency Identifier Table'!A$2:C$63,3,FALSE)),(VLOOKUP((LEFT(D4415,1)),'Fed. Agency Identifier Table'!A$2:C$63,3,FALSE)),(VLOOKUP((LEFT(D4415,2)),'Fed. Agency Identifier Table'!A$2:C$63,3,FALSE)))),"",(IF(ISERROR(VLOOKUP((LEFT(D4415,2)),'Fed. Agency Identifier Table'!A$2:C$63,3,FALSE)),(VLOOKUP((LEFT(D4415,1)),'Fed. Agency Identifier Table'!A$2:C$63,3,FALSE)),(VLOOKUP((LEFT(D4415,2)),'Fed. Agency Identifier Table'!A$2:C$63,3,FALSE)))))</f>
        <v/>
      </c>
      <c r="I4415" s="150" t="str">
        <f>IF(ISNUMBER(SEARCH("*.unk*",D4415)),"Other Federal Awards",IF(ISERROR(VLOOKUP(D4415,'CFDA Program Titles Table'!A$2:C$2607,3,FALSE)),"",VLOOKUP(D4415,'CFDA Program Titles Table'!A$2:C$2607,3,FALSE)))</f>
        <v/>
      </c>
      <c r="J4415" s="70"/>
      <c r="K4415" s="70"/>
      <c r="S4415" s="106" t="str">
        <f>IFERROR(IF(J4415="Y", "Research And Development Programs Cluster:", VLOOKUP(D4415,'Cluster Info'!$A$2:$B$113,2,FALSE)), "Non Cluster:")</f>
        <v>Non Cluster:</v>
      </c>
      <c r="T4415" s="106">
        <f t="shared" si="340"/>
        <v>0</v>
      </c>
      <c r="U4415" s="106">
        <f t="shared" si="342"/>
        <v>0</v>
      </c>
      <c r="V4415" s="106">
        <f t="shared" si="343"/>
        <v>0</v>
      </c>
      <c r="W4415" s="119">
        <f t="shared" si="341"/>
        <v>0</v>
      </c>
      <c r="X4415" s="106">
        <f t="shared" si="344"/>
        <v>0</v>
      </c>
    </row>
    <row r="4416" spans="1:24" ht="14">
      <c r="A4416" s="198"/>
      <c r="D4416" s="1"/>
      <c r="E4416" s="1"/>
      <c r="F4416" s="187"/>
      <c r="G4416" s="187"/>
      <c r="H4416" s="80" t="str">
        <f>IF(ISERROR(IF(ISERROR(VLOOKUP((LEFT(D4416,2)),'Fed. Agency Identifier Table'!A$2:C$63,3,FALSE)),(VLOOKUP((LEFT(D4416,1)),'Fed. Agency Identifier Table'!A$2:C$63,3,FALSE)),(VLOOKUP((LEFT(D4416,2)),'Fed. Agency Identifier Table'!A$2:C$63,3,FALSE)))),"",(IF(ISERROR(VLOOKUP((LEFT(D4416,2)),'Fed. Agency Identifier Table'!A$2:C$63,3,FALSE)),(VLOOKUP((LEFT(D4416,1)),'Fed. Agency Identifier Table'!A$2:C$63,3,FALSE)),(VLOOKUP((LEFT(D4416,2)),'Fed. Agency Identifier Table'!A$2:C$63,3,FALSE)))))</f>
        <v/>
      </c>
      <c r="I4416" s="150" t="str">
        <f>IF(ISNUMBER(SEARCH("*.unk*",D4416)),"Other Federal Awards",IF(ISERROR(VLOOKUP(D4416,'CFDA Program Titles Table'!A$2:C$2607,3,FALSE)),"",VLOOKUP(D4416,'CFDA Program Titles Table'!A$2:C$2607,3,FALSE)))</f>
        <v/>
      </c>
      <c r="J4416" s="70"/>
      <c r="K4416" s="70"/>
      <c r="S4416" s="106" t="str">
        <f>IFERROR(IF(J4416="Y", "Research And Development Programs Cluster:", VLOOKUP(D4416,'Cluster Info'!$A$2:$B$113,2,FALSE)), "Non Cluster:")</f>
        <v>Non Cluster:</v>
      </c>
      <c r="T4416" s="106">
        <f t="shared" si="340"/>
        <v>0</v>
      </c>
      <c r="U4416" s="106">
        <f t="shared" si="342"/>
        <v>0</v>
      </c>
      <c r="V4416" s="106">
        <f t="shared" si="343"/>
        <v>0</v>
      </c>
      <c r="W4416" s="119">
        <f t="shared" si="341"/>
        <v>0</v>
      </c>
      <c r="X4416" s="106">
        <f t="shared" si="344"/>
        <v>0</v>
      </c>
    </row>
    <row r="4417" spans="1:24" ht="14">
      <c r="A4417" s="198"/>
      <c r="D4417" s="1"/>
      <c r="E4417" s="1"/>
      <c r="F4417" s="187"/>
      <c r="G4417" s="187"/>
      <c r="H4417" s="80" t="str">
        <f>IF(ISERROR(IF(ISERROR(VLOOKUP((LEFT(D4417,2)),'Fed. Agency Identifier Table'!A$2:C$63,3,FALSE)),(VLOOKUP((LEFT(D4417,1)),'Fed. Agency Identifier Table'!A$2:C$63,3,FALSE)),(VLOOKUP((LEFT(D4417,2)),'Fed. Agency Identifier Table'!A$2:C$63,3,FALSE)))),"",(IF(ISERROR(VLOOKUP((LEFT(D4417,2)),'Fed. Agency Identifier Table'!A$2:C$63,3,FALSE)),(VLOOKUP((LEFT(D4417,1)),'Fed. Agency Identifier Table'!A$2:C$63,3,FALSE)),(VLOOKUP((LEFT(D4417,2)),'Fed. Agency Identifier Table'!A$2:C$63,3,FALSE)))))</f>
        <v/>
      </c>
      <c r="I4417" s="150" t="str">
        <f>IF(ISNUMBER(SEARCH("*.unk*",D4417)),"Other Federal Awards",IF(ISERROR(VLOOKUP(D4417,'CFDA Program Titles Table'!A$2:C$2607,3,FALSE)),"",VLOOKUP(D4417,'CFDA Program Titles Table'!A$2:C$2607,3,FALSE)))</f>
        <v/>
      </c>
      <c r="J4417" s="70"/>
      <c r="K4417" s="70"/>
      <c r="S4417" s="106" t="str">
        <f>IFERROR(IF(J4417="Y", "Research And Development Programs Cluster:", VLOOKUP(D4417,'Cluster Info'!$A$2:$B$113,2,FALSE)), "Non Cluster:")</f>
        <v>Non Cluster:</v>
      </c>
      <c r="T4417" s="106">
        <f t="shared" si="340"/>
        <v>0</v>
      </c>
      <c r="U4417" s="106">
        <f t="shared" si="342"/>
        <v>0</v>
      </c>
      <c r="V4417" s="106">
        <f t="shared" si="343"/>
        <v>0</v>
      </c>
      <c r="W4417" s="119">
        <f t="shared" si="341"/>
        <v>0</v>
      </c>
      <c r="X4417" s="106">
        <f t="shared" si="344"/>
        <v>0</v>
      </c>
    </row>
    <row r="4418" spans="1:24" ht="14">
      <c r="A4418" s="198"/>
      <c r="D4418" s="1"/>
      <c r="E4418" s="1"/>
      <c r="F4418" s="187"/>
      <c r="G4418" s="187"/>
      <c r="H4418" s="80" t="str">
        <f>IF(ISERROR(IF(ISERROR(VLOOKUP((LEFT(D4418,2)),'Fed. Agency Identifier Table'!A$2:C$63,3,FALSE)),(VLOOKUP((LEFT(D4418,1)),'Fed. Agency Identifier Table'!A$2:C$63,3,FALSE)),(VLOOKUP((LEFT(D4418,2)),'Fed. Agency Identifier Table'!A$2:C$63,3,FALSE)))),"",(IF(ISERROR(VLOOKUP((LEFT(D4418,2)),'Fed. Agency Identifier Table'!A$2:C$63,3,FALSE)),(VLOOKUP((LEFT(D4418,1)),'Fed. Agency Identifier Table'!A$2:C$63,3,FALSE)),(VLOOKUP((LEFT(D4418,2)),'Fed. Agency Identifier Table'!A$2:C$63,3,FALSE)))))</f>
        <v/>
      </c>
      <c r="I4418" s="150" t="str">
        <f>IF(ISNUMBER(SEARCH("*.unk*",D4418)),"Other Federal Awards",IF(ISERROR(VLOOKUP(D4418,'CFDA Program Titles Table'!A$2:C$2607,3,FALSE)),"",VLOOKUP(D4418,'CFDA Program Titles Table'!A$2:C$2607,3,FALSE)))</f>
        <v/>
      </c>
      <c r="J4418" s="70"/>
      <c r="K4418" s="70"/>
      <c r="S4418" s="106" t="str">
        <f>IFERROR(IF(J4418="Y", "Research And Development Programs Cluster:", VLOOKUP(D4418,'Cluster Info'!$A$2:$B$113,2,FALSE)), "Non Cluster:")</f>
        <v>Non Cluster:</v>
      </c>
      <c r="T4418" s="106">
        <f t="shared" ref="T4418:T4481" si="345">IF(E4418="Y","ARRA - "&amp;N4418, N4418)</f>
        <v>0</v>
      </c>
      <c r="U4418" s="106">
        <f t="shared" si="342"/>
        <v>0</v>
      </c>
      <c r="V4418" s="106">
        <f t="shared" si="343"/>
        <v>0</v>
      </c>
      <c r="W4418" s="119">
        <f t="shared" ref="W4418:W4481" si="346">IF(AND(J4418="Y",I4418="Other Federal Awards"),(LEFT(D4418,2)&amp;".RD"),D4418)</f>
        <v>0</v>
      </c>
      <c r="X4418" s="106">
        <f t="shared" si="344"/>
        <v>0</v>
      </c>
    </row>
    <row r="4419" spans="1:24" ht="14">
      <c r="A4419" s="198"/>
      <c r="D4419" s="1"/>
      <c r="E4419" s="1"/>
      <c r="F4419" s="187"/>
      <c r="G4419" s="187"/>
      <c r="H4419" s="80" t="str">
        <f>IF(ISERROR(IF(ISERROR(VLOOKUP((LEFT(D4419,2)),'Fed. Agency Identifier Table'!A$2:C$63,3,FALSE)),(VLOOKUP((LEFT(D4419,1)),'Fed. Agency Identifier Table'!A$2:C$63,3,FALSE)),(VLOOKUP((LEFT(D4419,2)),'Fed. Agency Identifier Table'!A$2:C$63,3,FALSE)))),"",(IF(ISERROR(VLOOKUP((LEFT(D4419,2)),'Fed. Agency Identifier Table'!A$2:C$63,3,FALSE)),(VLOOKUP((LEFT(D4419,1)),'Fed. Agency Identifier Table'!A$2:C$63,3,FALSE)),(VLOOKUP((LEFT(D4419,2)),'Fed. Agency Identifier Table'!A$2:C$63,3,FALSE)))))</f>
        <v/>
      </c>
      <c r="I4419" s="150" t="str">
        <f>IF(ISNUMBER(SEARCH("*.unk*",D4419)),"Other Federal Awards",IF(ISERROR(VLOOKUP(D4419,'CFDA Program Titles Table'!A$2:C$2607,3,FALSE)),"",VLOOKUP(D4419,'CFDA Program Titles Table'!A$2:C$2607,3,FALSE)))</f>
        <v/>
      </c>
      <c r="J4419" s="70"/>
      <c r="K4419" s="70"/>
      <c r="S4419" s="106" t="str">
        <f>IFERROR(IF(J4419="Y", "Research And Development Programs Cluster:", VLOOKUP(D4419,'Cluster Info'!$A$2:$B$113,2,FALSE)), "Non Cluster:")</f>
        <v>Non Cluster:</v>
      </c>
      <c r="T4419" s="106">
        <f t="shared" si="345"/>
        <v>0</v>
      </c>
      <c r="U4419" s="106">
        <f t="shared" ref="U4419:U4482" si="347">IF(F4419="Y","COVID-19 - "&amp;N4419, N4419)</f>
        <v>0</v>
      </c>
      <c r="V4419" s="106">
        <f t="shared" ref="V4419:V4482" si="348">IF(G4419="Y","ARP - "&amp;N4419, N4419)</f>
        <v>0</v>
      </c>
      <c r="W4419" s="119">
        <f t="shared" si="346"/>
        <v>0</v>
      </c>
      <c r="X4419" s="106">
        <f t="shared" ref="X4419:X4482" si="349">O4419-P4419</f>
        <v>0</v>
      </c>
    </row>
    <row r="4420" spans="1:24" ht="14">
      <c r="A4420" s="198"/>
      <c r="D4420" s="1"/>
      <c r="E4420" s="1"/>
      <c r="F4420" s="187"/>
      <c r="G4420" s="187"/>
      <c r="H4420" s="80" t="str">
        <f>IF(ISERROR(IF(ISERROR(VLOOKUP((LEFT(D4420,2)),'Fed. Agency Identifier Table'!A$2:C$63,3,FALSE)),(VLOOKUP((LEFT(D4420,1)),'Fed. Agency Identifier Table'!A$2:C$63,3,FALSE)),(VLOOKUP((LEFT(D4420,2)),'Fed. Agency Identifier Table'!A$2:C$63,3,FALSE)))),"",(IF(ISERROR(VLOOKUP((LEFT(D4420,2)),'Fed. Agency Identifier Table'!A$2:C$63,3,FALSE)),(VLOOKUP((LEFT(D4420,1)),'Fed. Agency Identifier Table'!A$2:C$63,3,FALSE)),(VLOOKUP((LEFT(D4420,2)),'Fed. Agency Identifier Table'!A$2:C$63,3,FALSE)))))</f>
        <v/>
      </c>
      <c r="I4420" s="150" t="str">
        <f>IF(ISNUMBER(SEARCH("*.unk*",D4420)),"Other Federal Awards",IF(ISERROR(VLOOKUP(D4420,'CFDA Program Titles Table'!A$2:C$2607,3,FALSE)),"",VLOOKUP(D4420,'CFDA Program Titles Table'!A$2:C$2607,3,FALSE)))</f>
        <v/>
      </c>
      <c r="J4420" s="70"/>
      <c r="K4420" s="70"/>
      <c r="S4420" s="106" t="str">
        <f>IFERROR(IF(J4420="Y", "Research And Development Programs Cluster:", VLOOKUP(D4420,'Cluster Info'!$A$2:$B$113,2,FALSE)), "Non Cluster:")</f>
        <v>Non Cluster:</v>
      </c>
      <c r="T4420" s="106">
        <f t="shared" si="345"/>
        <v>0</v>
      </c>
      <c r="U4420" s="106">
        <f t="shared" si="347"/>
        <v>0</v>
      </c>
      <c r="V4420" s="106">
        <f t="shared" si="348"/>
        <v>0</v>
      </c>
      <c r="W4420" s="119">
        <f t="shared" si="346"/>
        <v>0</v>
      </c>
      <c r="X4420" s="106">
        <f t="shared" si="349"/>
        <v>0</v>
      </c>
    </row>
    <row r="4421" spans="1:24" ht="14">
      <c r="A4421" s="198"/>
      <c r="D4421" s="1"/>
      <c r="E4421" s="1"/>
      <c r="F4421" s="187"/>
      <c r="G4421" s="187"/>
      <c r="H4421" s="80" t="str">
        <f>IF(ISERROR(IF(ISERROR(VLOOKUP((LEFT(D4421,2)),'Fed. Agency Identifier Table'!A$2:C$63,3,FALSE)),(VLOOKUP((LEFT(D4421,1)),'Fed. Agency Identifier Table'!A$2:C$63,3,FALSE)),(VLOOKUP((LEFT(D4421,2)),'Fed. Agency Identifier Table'!A$2:C$63,3,FALSE)))),"",(IF(ISERROR(VLOOKUP((LEFT(D4421,2)),'Fed. Agency Identifier Table'!A$2:C$63,3,FALSE)),(VLOOKUP((LEFT(D4421,1)),'Fed. Agency Identifier Table'!A$2:C$63,3,FALSE)),(VLOOKUP((LEFT(D4421,2)),'Fed. Agency Identifier Table'!A$2:C$63,3,FALSE)))))</f>
        <v/>
      </c>
      <c r="I4421" s="150" t="str">
        <f>IF(ISNUMBER(SEARCH("*.unk*",D4421)),"Other Federal Awards",IF(ISERROR(VLOOKUP(D4421,'CFDA Program Titles Table'!A$2:C$2607,3,FALSE)),"",VLOOKUP(D4421,'CFDA Program Titles Table'!A$2:C$2607,3,FALSE)))</f>
        <v/>
      </c>
      <c r="J4421" s="70"/>
      <c r="K4421" s="70"/>
      <c r="S4421" s="106" t="str">
        <f>IFERROR(IF(J4421="Y", "Research And Development Programs Cluster:", VLOOKUP(D4421,'Cluster Info'!$A$2:$B$113,2,FALSE)), "Non Cluster:")</f>
        <v>Non Cluster:</v>
      </c>
      <c r="T4421" s="106">
        <f t="shared" si="345"/>
        <v>0</v>
      </c>
      <c r="U4421" s="106">
        <f t="shared" si="347"/>
        <v>0</v>
      </c>
      <c r="V4421" s="106">
        <f t="shared" si="348"/>
        <v>0</v>
      </c>
      <c r="W4421" s="119">
        <f t="shared" si="346"/>
        <v>0</v>
      </c>
      <c r="X4421" s="106">
        <f t="shared" si="349"/>
        <v>0</v>
      </c>
    </row>
    <row r="4422" spans="1:24" ht="14">
      <c r="A4422" s="198"/>
      <c r="D4422" s="1"/>
      <c r="E4422" s="1"/>
      <c r="F4422" s="187"/>
      <c r="G4422" s="187"/>
      <c r="H4422" s="80" t="str">
        <f>IF(ISERROR(IF(ISERROR(VLOOKUP((LEFT(D4422,2)),'Fed. Agency Identifier Table'!A$2:C$63,3,FALSE)),(VLOOKUP((LEFT(D4422,1)),'Fed. Agency Identifier Table'!A$2:C$63,3,FALSE)),(VLOOKUP((LEFT(D4422,2)),'Fed. Agency Identifier Table'!A$2:C$63,3,FALSE)))),"",(IF(ISERROR(VLOOKUP((LEFT(D4422,2)),'Fed. Agency Identifier Table'!A$2:C$63,3,FALSE)),(VLOOKUP((LEFT(D4422,1)),'Fed. Agency Identifier Table'!A$2:C$63,3,FALSE)),(VLOOKUP((LEFT(D4422,2)),'Fed. Agency Identifier Table'!A$2:C$63,3,FALSE)))))</f>
        <v/>
      </c>
      <c r="I4422" s="150" t="str">
        <f>IF(ISNUMBER(SEARCH("*.unk*",D4422)),"Other Federal Awards",IF(ISERROR(VLOOKUP(D4422,'CFDA Program Titles Table'!A$2:C$2607,3,FALSE)),"",VLOOKUP(D4422,'CFDA Program Titles Table'!A$2:C$2607,3,FALSE)))</f>
        <v/>
      </c>
      <c r="J4422" s="70"/>
      <c r="K4422" s="70"/>
      <c r="S4422" s="106" t="str">
        <f>IFERROR(IF(J4422="Y", "Research And Development Programs Cluster:", VLOOKUP(D4422,'Cluster Info'!$A$2:$B$113,2,FALSE)), "Non Cluster:")</f>
        <v>Non Cluster:</v>
      </c>
      <c r="T4422" s="106">
        <f t="shared" si="345"/>
        <v>0</v>
      </c>
      <c r="U4422" s="106">
        <f t="shared" si="347"/>
        <v>0</v>
      </c>
      <c r="V4422" s="106">
        <f t="shared" si="348"/>
        <v>0</v>
      </c>
      <c r="W4422" s="119">
        <f t="shared" si="346"/>
        <v>0</v>
      </c>
      <c r="X4422" s="106">
        <f t="shared" si="349"/>
        <v>0</v>
      </c>
    </row>
    <row r="4423" spans="1:24" ht="14">
      <c r="A4423" s="198"/>
      <c r="D4423" s="1"/>
      <c r="E4423" s="1"/>
      <c r="F4423" s="187"/>
      <c r="G4423" s="187"/>
      <c r="H4423" s="80" t="str">
        <f>IF(ISERROR(IF(ISERROR(VLOOKUP((LEFT(D4423,2)),'Fed. Agency Identifier Table'!A$2:C$63,3,FALSE)),(VLOOKUP((LEFT(D4423,1)),'Fed. Agency Identifier Table'!A$2:C$63,3,FALSE)),(VLOOKUP((LEFT(D4423,2)),'Fed. Agency Identifier Table'!A$2:C$63,3,FALSE)))),"",(IF(ISERROR(VLOOKUP((LEFT(D4423,2)),'Fed. Agency Identifier Table'!A$2:C$63,3,FALSE)),(VLOOKUP((LEFT(D4423,1)),'Fed. Agency Identifier Table'!A$2:C$63,3,FALSE)),(VLOOKUP((LEFT(D4423,2)),'Fed. Agency Identifier Table'!A$2:C$63,3,FALSE)))))</f>
        <v/>
      </c>
      <c r="I4423" s="150" t="str">
        <f>IF(ISNUMBER(SEARCH("*.unk*",D4423)),"Other Federal Awards",IF(ISERROR(VLOOKUP(D4423,'CFDA Program Titles Table'!A$2:C$2607,3,FALSE)),"",VLOOKUP(D4423,'CFDA Program Titles Table'!A$2:C$2607,3,FALSE)))</f>
        <v/>
      </c>
      <c r="J4423" s="70"/>
      <c r="K4423" s="70"/>
      <c r="S4423" s="106" t="str">
        <f>IFERROR(IF(J4423="Y", "Research And Development Programs Cluster:", VLOOKUP(D4423,'Cluster Info'!$A$2:$B$113,2,FALSE)), "Non Cluster:")</f>
        <v>Non Cluster:</v>
      </c>
      <c r="T4423" s="106">
        <f t="shared" si="345"/>
        <v>0</v>
      </c>
      <c r="U4423" s="106">
        <f t="shared" si="347"/>
        <v>0</v>
      </c>
      <c r="V4423" s="106">
        <f t="shared" si="348"/>
        <v>0</v>
      </c>
      <c r="W4423" s="119">
        <f t="shared" si="346"/>
        <v>0</v>
      </c>
      <c r="X4423" s="106">
        <f t="shared" si="349"/>
        <v>0</v>
      </c>
    </row>
    <row r="4424" spans="1:24" ht="14">
      <c r="A4424" s="198"/>
      <c r="D4424" s="1"/>
      <c r="E4424" s="1"/>
      <c r="F4424" s="187"/>
      <c r="G4424" s="187"/>
      <c r="H4424" s="80" t="str">
        <f>IF(ISERROR(IF(ISERROR(VLOOKUP((LEFT(D4424,2)),'Fed. Agency Identifier Table'!A$2:C$63,3,FALSE)),(VLOOKUP((LEFT(D4424,1)),'Fed. Agency Identifier Table'!A$2:C$63,3,FALSE)),(VLOOKUP((LEFT(D4424,2)),'Fed. Agency Identifier Table'!A$2:C$63,3,FALSE)))),"",(IF(ISERROR(VLOOKUP((LEFT(D4424,2)),'Fed. Agency Identifier Table'!A$2:C$63,3,FALSE)),(VLOOKUP((LEFT(D4424,1)),'Fed. Agency Identifier Table'!A$2:C$63,3,FALSE)),(VLOOKUP((LEFT(D4424,2)),'Fed. Agency Identifier Table'!A$2:C$63,3,FALSE)))))</f>
        <v/>
      </c>
      <c r="I4424" s="150" t="str">
        <f>IF(ISNUMBER(SEARCH("*.unk*",D4424)),"Other Federal Awards",IF(ISERROR(VLOOKUP(D4424,'CFDA Program Titles Table'!A$2:C$2607,3,FALSE)),"",VLOOKUP(D4424,'CFDA Program Titles Table'!A$2:C$2607,3,FALSE)))</f>
        <v/>
      </c>
      <c r="J4424" s="70"/>
      <c r="K4424" s="70"/>
      <c r="S4424" s="106" t="str">
        <f>IFERROR(IF(J4424="Y", "Research And Development Programs Cluster:", VLOOKUP(D4424,'Cluster Info'!$A$2:$B$113,2,FALSE)), "Non Cluster:")</f>
        <v>Non Cluster:</v>
      </c>
      <c r="T4424" s="106">
        <f t="shared" si="345"/>
        <v>0</v>
      </c>
      <c r="U4424" s="106">
        <f t="shared" si="347"/>
        <v>0</v>
      </c>
      <c r="V4424" s="106">
        <f t="shared" si="348"/>
        <v>0</v>
      </c>
      <c r="W4424" s="119">
        <f t="shared" si="346"/>
        <v>0</v>
      </c>
      <c r="X4424" s="106">
        <f t="shared" si="349"/>
        <v>0</v>
      </c>
    </row>
    <row r="4425" spans="1:24" ht="14">
      <c r="A4425" s="198"/>
      <c r="D4425" s="1"/>
      <c r="E4425" s="1"/>
      <c r="F4425" s="187"/>
      <c r="G4425" s="187"/>
      <c r="H4425" s="80" t="str">
        <f>IF(ISERROR(IF(ISERROR(VLOOKUP((LEFT(D4425,2)),'Fed. Agency Identifier Table'!A$2:C$63,3,FALSE)),(VLOOKUP((LEFT(D4425,1)),'Fed. Agency Identifier Table'!A$2:C$63,3,FALSE)),(VLOOKUP((LEFT(D4425,2)),'Fed. Agency Identifier Table'!A$2:C$63,3,FALSE)))),"",(IF(ISERROR(VLOOKUP((LEFT(D4425,2)),'Fed. Agency Identifier Table'!A$2:C$63,3,FALSE)),(VLOOKUP((LEFT(D4425,1)),'Fed. Agency Identifier Table'!A$2:C$63,3,FALSE)),(VLOOKUP((LEFT(D4425,2)),'Fed. Agency Identifier Table'!A$2:C$63,3,FALSE)))))</f>
        <v/>
      </c>
      <c r="I4425" s="150" t="str">
        <f>IF(ISNUMBER(SEARCH("*.unk*",D4425)),"Other Federal Awards",IF(ISERROR(VLOOKUP(D4425,'CFDA Program Titles Table'!A$2:C$2607,3,FALSE)),"",VLOOKUP(D4425,'CFDA Program Titles Table'!A$2:C$2607,3,FALSE)))</f>
        <v/>
      </c>
      <c r="J4425" s="70"/>
      <c r="K4425" s="70"/>
      <c r="S4425" s="106" t="str">
        <f>IFERROR(IF(J4425="Y", "Research And Development Programs Cluster:", VLOOKUP(D4425,'Cluster Info'!$A$2:$B$113,2,FALSE)), "Non Cluster:")</f>
        <v>Non Cluster:</v>
      </c>
      <c r="T4425" s="106">
        <f t="shared" si="345"/>
        <v>0</v>
      </c>
      <c r="U4425" s="106">
        <f t="shared" si="347"/>
        <v>0</v>
      </c>
      <c r="V4425" s="106">
        <f t="shared" si="348"/>
        <v>0</v>
      </c>
      <c r="W4425" s="119">
        <f t="shared" si="346"/>
        <v>0</v>
      </c>
      <c r="X4425" s="106">
        <f t="shared" si="349"/>
        <v>0</v>
      </c>
    </row>
    <row r="4426" spans="1:24" ht="14">
      <c r="A4426" s="198"/>
      <c r="D4426" s="1"/>
      <c r="E4426" s="1"/>
      <c r="F4426" s="187"/>
      <c r="G4426" s="187"/>
      <c r="H4426" s="80" t="str">
        <f>IF(ISERROR(IF(ISERROR(VLOOKUP((LEFT(D4426,2)),'Fed. Agency Identifier Table'!A$2:C$63,3,FALSE)),(VLOOKUP((LEFT(D4426,1)),'Fed. Agency Identifier Table'!A$2:C$63,3,FALSE)),(VLOOKUP((LEFT(D4426,2)),'Fed. Agency Identifier Table'!A$2:C$63,3,FALSE)))),"",(IF(ISERROR(VLOOKUP((LEFT(D4426,2)),'Fed. Agency Identifier Table'!A$2:C$63,3,FALSE)),(VLOOKUP((LEFT(D4426,1)),'Fed. Agency Identifier Table'!A$2:C$63,3,FALSE)),(VLOOKUP((LEFT(D4426,2)),'Fed. Agency Identifier Table'!A$2:C$63,3,FALSE)))))</f>
        <v/>
      </c>
      <c r="I4426" s="150" t="str">
        <f>IF(ISNUMBER(SEARCH("*.unk*",D4426)),"Other Federal Awards",IF(ISERROR(VLOOKUP(D4426,'CFDA Program Titles Table'!A$2:C$2607,3,FALSE)),"",VLOOKUP(D4426,'CFDA Program Titles Table'!A$2:C$2607,3,FALSE)))</f>
        <v/>
      </c>
      <c r="J4426" s="70"/>
      <c r="K4426" s="70"/>
      <c r="S4426" s="106" t="str">
        <f>IFERROR(IF(J4426="Y", "Research And Development Programs Cluster:", VLOOKUP(D4426,'Cluster Info'!$A$2:$B$113,2,FALSE)), "Non Cluster:")</f>
        <v>Non Cluster:</v>
      </c>
      <c r="T4426" s="106">
        <f t="shared" si="345"/>
        <v>0</v>
      </c>
      <c r="U4426" s="106">
        <f t="shared" si="347"/>
        <v>0</v>
      </c>
      <c r="V4426" s="106">
        <f t="shared" si="348"/>
        <v>0</v>
      </c>
      <c r="W4426" s="119">
        <f t="shared" si="346"/>
        <v>0</v>
      </c>
      <c r="X4426" s="106">
        <f t="shared" si="349"/>
        <v>0</v>
      </c>
    </row>
    <row r="4427" spans="1:24" ht="14">
      <c r="A4427" s="198"/>
      <c r="D4427" s="1"/>
      <c r="E4427" s="1"/>
      <c r="F4427" s="187"/>
      <c r="G4427" s="187"/>
      <c r="H4427" s="80" t="str">
        <f>IF(ISERROR(IF(ISERROR(VLOOKUP((LEFT(D4427,2)),'Fed. Agency Identifier Table'!A$2:C$63,3,FALSE)),(VLOOKUP((LEFT(D4427,1)),'Fed. Agency Identifier Table'!A$2:C$63,3,FALSE)),(VLOOKUP((LEFT(D4427,2)),'Fed. Agency Identifier Table'!A$2:C$63,3,FALSE)))),"",(IF(ISERROR(VLOOKUP((LEFT(D4427,2)),'Fed. Agency Identifier Table'!A$2:C$63,3,FALSE)),(VLOOKUP((LEFT(D4427,1)),'Fed. Agency Identifier Table'!A$2:C$63,3,FALSE)),(VLOOKUP((LEFT(D4427,2)),'Fed. Agency Identifier Table'!A$2:C$63,3,FALSE)))))</f>
        <v/>
      </c>
      <c r="I4427" s="150" t="str">
        <f>IF(ISNUMBER(SEARCH("*.unk*",D4427)),"Other Federal Awards",IF(ISERROR(VLOOKUP(D4427,'CFDA Program Titles Table'!A$2:C$2607,3,FALSE)),"",VLOOKUP(D4427,'CFDA Program Titles Table'!A$2:C$2607,3,FALSE)))</f>
        <v/>
      </c>
      <c r="J4427" s="70"/>
      <c r="K4427" s="70"/>
      <c r="S4427" s="106" t="str">
        <f>IFERROR(IF(J4427="Y", "Research And Development Programs Cluster:", VLOOKUP(D4427,'Cluster Info'!$A$2:$B$113,2,FALSE)), "Non Cluster:")</f>
        <v>Non Cluster:</v>
      </c>
      <c r="T4427" s="106">
        <f t="shared" si="345"/>
        <v>0</v>
      </c>
      <c r="U4427" s="106">
        <f t="shared" si="347"/>
        <v>0</v>
      </c>
      <c r="V4427" s="106">
        <f t="shared" si="348"/>
        <v>0</v>
      </c>
      <c r="W4427" s="119">
        <f t="shared" si="346"/>
        <v>0</v>
      </c>
      <c r="X4427" s="106">
        <f t="shared" si="349"/>
        <v>0</v>
      </c>
    </row>
    <row r="4428" spans="1:24" ht="14">
      <c r="A4428" s="198"/>
      <c r="D4428" s="1"/>
      <c r="E4428" s="1"/>
      <c r="F4428" s="187"/>
      <c r="G4428" s="187"/>
      <c r="H4428" s="80" t="str">
        <f>IF(ISERROR(IF(ISERROR(VLOOKUP((LEFT(D4428,2)),'Fed. Agency Identifier Table'!A$2:C$63,3,FALSE)),(VLOOKUP((LEFT(D4428,1)),'Fed. Agency Identifier Table'!A$2:C$63,3,FALSE)),(VLOOKUP((LEFT(D4428,2)),'Fed. Agency Identifier Table'!A$2:C$63,3,FALSE)))),"",(IF(ISERROR(VLOOKUP((LEFT(D4428,2)),'Fed. Agency Identifier Table'!A$2:C$63,3,FALSE)),(VLOOKUP((LEFT(D4428,1)),'Fed. Agency Identifier Table'!A$2:C$63,3,FALSE)),(VLOOKUP((LEFT(D4428,2)),'Fed. Agency Identifier Table'!A$2:C$63,3,FALSE)))))</f>
        <v/>
      </c>
      <c r="I4428" s="150" t="str">
        <f>IF(ISNUMBER(SEARCH("*.unk*",D4428)),"Other Federal Awards",IF(ISERROR(VLOOKUP(D4428,'CFDA Program Titles Table'!A$2:C$2607,3,FALSE)),"",VLOOKUP(D4428,'CFDA Program Titles Table'!A$2:C$2607,3,FALSE)))</f>
        <v/>
      </c>
      <c r="J4428" s="70"/>
      <c r="K4428" s="70"/>
      <c r="S4428" s="106" t="str">
        <f>IFERROR(IF(J4428="Y", "Research And Development Programs Cluster:", VLOOKUP(D4428,'Cluster Info'!$A$2:$B$113,2,FALSE)), "Non Cluster:")</f>
        <v>Non Cluster:</v>
      </c>
      <c r="T4428" s="106">
        <f t="shared" si="345"/>
        <v>0</v>
      </c>
      <c r="U4428" s="106">
        <f t="shared" si="347"/>
        <v>0</v>
      </c>
      <c r="V4428" s="106">
        <f t="shared" si="348"/>
        <v>0</v>
      </c>
      <c r="W4428" s="119">
        <f t="shared" si="346"/>
        <v>0</v>
      </c>
      <c r="X4428" s="106">
        <f t="shared" si="349"/>
        <v>0</v>
      </c>
    </row>
    <row r="4429" spans="1:24" ht="14">
      <c r="A4429" s="198"/>
      <c r="D4429" s="1"/>
      <c r="E4429" s="1"/>
      <c r="F4429" s="187"/>
      <c r="G4429" s="187"/>
      <c r="H4429" s="80" t="str">
        <f>IF(ISERROR(IF(ISERROR(VLOOKUP((LEFT(D4429,2)),'Fed. Agency Identifier Table'!A$2:C$63,3,FALSE)),(VLOOKUP((LEFT(D4429,1)),'Fed. Agency Identifier Table'!A$2:C$63,3,FALSE)),(VLOOKUP((LEFT(D4429,2)),'Fed. Agency Identifier Table'!A$2:C$63,3,FALSE)))),"",(IF(ISERROR(VLOOKUP((LEFT(D4429,2)),'Fed. Agency Identifier Table'!A$2:C$63,3,FALSE)),(VLOOKUP((LEFT(D4429,1)),'Fed. Agency Identifier Table'!A$2:C$63,3,FALSE)),(VLOOKUP((LEFT(D4429,2)),'Fed. Agency Identifier Table'!A$2:C$63,3,FALSE)))))</f>
        <v/>
      </c>
      <c r="I4429" s="150" t="str">
        <f>IF(ISNUMBER(SEARCH("*.unk*",D4429)),"Other Federal Awards",IF(ISERROR(VLOOKUP(D4429,'CFDA Program Titles Table'!A$2:C$2607,3,FALSE)),"",VLOOKUP(D4429,'CFDA Program Titles Table'!A$2:C$2607,3,FALSE)))</f>
        <v/>
      </c>
      <c r="J4429" s="70"/>
      <c r="K4429" s="70"/>
      <c r="S4429" s="106" t="str">
        <f>IFERROR(IF(J4429="Y", "Research And Development Programs Cluster:", VLOOKUP(D4429,'Cluster Info'!$A$2:$B$113,2,FALSE)), "Non Cluster:")</f>
        <v>Non Cluster:</v>
      </c>
      <c r="T4429" s="106">
        <f t="shared" si="345"/>
        <v>0</v>
      </c>
      <c r="U4429" s="106">
        <f t="shared" si="347"/>
        <v>0</v>
      </c>
      <c r="V4429" s="106">
        <f t="shared" si="348"/>
        <v>0</v>
      </c>
      <c r="W4429" s="119">
        <f t="shared" si="346"/>
        <v>0</v>
      </c>
      <c r="X4429" s="106">
        <f t="shared" si="349"/>
        <v>0</v>
      </c>
    </row>
    <row r="4430" spans="1:24" ht="14">
      <c r="A4430" s="198"/>
      <c r="D4430" s="1"/>
      <c r="E4430" s="1"/>
      <c r="F4430" s="187"/>
      <c r="G4430" s="187"/>
      <c r="H4430" s="80" t="str">
        <f>IF(ISERROR(IF(ISERROR(VLOOKUP((LEFT(D4430,2)),'Fed. Agency Identifier Table'!A$2:C$63,3,FALSE)),(VLOOKUP((LEFT(D4430,1)),'Fed. Agency Identifier Table'!A$2:C$63,3,FALSE)),(VLOOKUP((LEFT(D4430,2)),'Fed. Agency Identifier Table'!A$2:C$63,3,FALSE)))),"",(IF(ISERROR(VLOOKUP((LEFT(D4430,2)),'Fed. Agency Identifier Table'!A$2:C$63,3,FALSE)),(VLOOKUP((LEFT(D4430,1)),'Fed. Agency Identifier Table'!A$2:C$63,3,FALSE)),(VLOOKUP((LEFT(D4430,2)),'Fed. Agency Identifier Table'!A$2:C$63,3,FALSE)))))</f>
        <v/>
      </c>
      <c r="I4430" s="150" t="str">
        <f>IF(ISNUMBER(SEARCH("*.unk*",D4430)),"Other Federal Awards",IF(ISERROR(VLOOKUP(D4430,'CFDA Program Titles Table'!A$2:C$2607,3,FALSE)),"",VLOOKUP(D4430,'CFDA Program Titles Table'!A$2:C$2607,3,FALSE)))</f>
        <v/>
      </c>
      <c r="J4430" s="70"/>
      <c r="K4430" s="70"/>
      <c r="S4430" s="106" t="str">
        <f>IFERROR(IF(J4430="Y", "Research And Development Programs Cluster:", VLOOKUP(D4430,'Cluster Info'!$A$2:$B$113,2,FALSE)), "Non Cluster:")</f>
        <v>Non Cluster:</v>
      </c>
      <c r="T4430" s="106">
        <f t="shared" si="345"/>
        <v>0</v>
      </c>
      <c r="U4430" s="106">
        <f t="shared" si="347"/>
        <v>0</v>
      </c>
      <c r="V4430" s="106">
        <f t="shared" si="348"/>
        <v>0</v>
      </c>
      <c r="W4430" s="119">
        <f t="shared" si="346"/>
        <v>0</v>
      </c>
      <c r="X4430" s="106">
        <f t="shared" si="349"/>
        <v>0</v>
      </c>
    </row>
    <row r="4431" spans="1:24" ht="14">
      <c r="A4431" s="198"/>
      <c r="D4431" s="1"/>
      <c r="E4431" s="1"/>
      <c r="F4431" s="187"/>
      <c r="G4431" s="187"/>
      <c r="H4431" s="80" t="str">
        <f>IF(ISERROR(IF(ISERROR(VLOOKUP((LEFT(D4431,2)),'Fed. Agency Identifier Table'!A$2:C$63,3,FALSE)),(VLOOKUP((LEFT(D4431,1)),'Fed. Agency Identifier Table'!A$2:C$63,3,FALSE)),(VLOOKUP((LEFT(D4431,2)),'Fed. Agency Identifier Table'!A$2:C$63,3,FALSE)))),"",(IF(ISERROR(VLOOKUP((LEFT(D4431,2)),'Fed. Agency Identifier Table'!A$2:C$63,3,FALSE)),(VLOOKUP((LEFT(D4431,1)),'Fed. Agency Identifier Table'!A$2:C$63,3,FALSE)),(VLOOKUP((LEFT(D4431,2)),'Fed. Agency Identifier Table'!A$2:C$63,3,FALSE)))))</f>
        <v/>
      </c>
      <c r="I4431" s="150" t="str">
        <f>IF(ISNUMBER(SEARCH("*.unk*",D4431)),"Other Federal Awards",IF(ISERROR(VLOOKUP(D4431,'CFDA Program Titles Table'!A$2:C$2607,3,FALSE)),"",VLOOKUP(D4431,'CFDA Program Titles Table'!A$2:C$2607,3,FALSE)))</f>
        <v/>
      </c>
      <c r="J4431" s="70"/>
      <c r="K4431" s="70"/>
      <c r="S4431" s="106" t="str">
        <f>IFERROR(IF(J4431="Y", "Research And Development Programs Cluster:", VLOOKUP(D4431,'Cluster Info'!$A$2:$B$113,2,FALSE)), "Non Cluster:")</f>
        <v>Non Cluster:</v>
      </c>
      <c r="T4431" s="106">
        <f t="shared" si="345"/>
        <v>0</v>
      </c>
      <c r="U4431" s="106">
        <f t="shared" si="347"/>
        <v>0</v>
      </c>
      <c r="V4431" s="106">
        <f t="shared" si="348"/>
        <v>0</v>
      </c>
      <c r="W4431" s="119">
        <f t="shared" si="346"/>
        <v>0</v>
      </c>
      <c r="X4431" s="106">
        <f t="shared" si="349"/>
        <v>0</v>
      </c>
    </row>
    <row r="4432" spans="1:24" ht="14">
      <c r="A4432" s="198"/>
      <c r="D4432" s="1"/>
      <c r="E4432" s="1"/>
      <c r="F4432" s="187"/>
      <c r="G4432" s="187"/>
      <c r="H4432" s="80" t="str">
        <f>IF(ISERROR(IF(ISERROR(VLOOKUP((LEFT(D4432,2)),'Fed. Agency Identifier Table'!A$2:C$63,3,FALSE)),(VLOOKUP((LEFT(D4432,1)),'Fed. Agency Identifier Table'!A$2:C$63,3,FALSE)),(VLOOKUP((LEFT(D4432,2)),'Fed. Agency Identifier Table'!A$2:C$63,3,FALSE)))),"",(IF(ISERROR(VLOOKUP((LEFT(D4432,2)),'Fed. Agency Identifier Table'!A$2:C$63,3,FALSE)),(VLOOKUP((LEFT(D4432,1)),'Fed. Agency Identifier Table'!A$2:C$63,3,FALSE)),(VLOOKUP((LEFT(D4432,2)),'Fed. Agency Identifier Table'!A$2:C$63,3,FALSE)))))</f>
        <v/>
      </c>
      <c r="I4432" s="150" t="str">
        <f>IF(ISNUMBER(SEARCH("*.unk*",D4432)),"Other Federal Awards",IF(ISERROR(VLOOKUP(D4432,'CFDA Program Titles Table'!A$2:C$2607,3,FALSE)),"",VLOOKUP(D4432,'CFDA Program Titles Table'!A$2:C$2607,3,FALSE)))</f>
        <v/>
      </c>
      <c r="J4432" s="70"/>
      <c r="K4432" s="70"/>
      <c r="S4432" s="106" t="str">
        <f>IFERROR(IF(J4432="Y", "Research And Development Programs Cluster:", VLOOKUP(D4432,'Cluster Info'!$A$2:$B$113,2,FALSE)), "Non Cluster:")</f>
        <v>Non Cluster:</v>
      </c>
      <c r="T4432" s="106">
        <f t="shared" si="345"/>
        <v>0</v>
      </c>
      <c r="U4432" s="106">
        <f t="shared" si="347"/>
        <v>0</v>
      </c>
      <c r="V4432" s="106">
        <f t="shared" si="348"/>
        <v>0</v>
      </c>
      <c r="W4432" s="119">
        <f t="shared" si="346"/>
        <v>0</v>
      </c>
      <c r="X4432" s="106">
        <f t="shared" si="349"/>
        <v>0</v>
      </c>
    </row>
    <row r="4433" spans="1:24" ht="14">
      <c r="A4433" s="198"/>
      <c r="D4433" s="1"/>
      <c r="E4433" s="1"/>
      <c r="F4433" s="187"/>
      <c r="G4433" s="187"/>
      <c r="H4433" s="80" t="str">
        <f>IF(ISERROR(IF(ISERROR(VLOOKUP((LEFT(D4433,2)),'Fed. Agency Identifier Table'!A$2:C$63,3,FALSE)),(VLOOKUP((LEFT(D4433,1)),'Fed. Agency Identifier Table'!A$2:C$63,3,FALSE)),(VLOOKUP((LEFT(D4433,2)),'Fed. Agency Identifier Table'!A$2:C$63,3,FALSE)))),"",(IF(ISERROR(VLOOKUP((LEFT(D4433,2)),'Fed. Agency Identifier Table'!A$2:C$63,3,FALSE)),(VLOOKUP((LEFT(D4433,1)),'Fed. Agency Identifier Table'!A$2:C$63,3,FALSE)),(VLOOKUP((LEFT(D4433,2)),'Fed. Agency Identifier Table'!A$2:C$63,3,FALSE)))))</f>
        <v/>
      </c>
      <c r="I4433" s="150" t="str">
        <f>IF(ISNUMBER(SEARCH("*.unk*",D4433)),"Other Federal Awards",IF(ISERROR(VLOOKUP(D4433,'CFDA Program Titles Table'!A$2:C$2607,3,FALSE)),"",VLOOKUP(D4433,'CFDA Program Titles Table'!A$2:C$2607,3,FALSE)))</f>
        <v/>
      </c>
      <c r="J4433" s="70"/>
      <c r="K4433" s="70"/>
      <c r="S4433" s="106" t="str">
        <f>IFERROR(IF(J4433="Y", "Research And Development Programs Cluster:", VLOOKUP(D4433,'Cluster Info'!$A$2:$B$113,2,FALSE)), "Non Cluster:")</f>
        <v>Non Cluster:</v>
      </c>
      <c r="T4433" s="106">
        <f t="shared" si="345"/>
        <v>0</v>
      </c>
      <c r="U4433" s="106">
        <f t="shared" si="347"/>
        <v>0</v>
      </c>
      <c r="V4433" s="106">
        <f t="shared" si="348"/>
        <v>0</v>
      </c>
      <c r="W4433" s="119">
        <f t="shared" si="346"/>
        <v>0</v>
      </c>
      <c r="X4433" s="106">
        <f t="shared" si="349"/>
        <v>0</v>
      </c>
    </row>
    <row r="4434" spans="1:24" ht="14">
      <c r="A4434" s="198"/>
      <c r="D4434" s="1"/>
      <c r="E4434" s="1"/>
      <c r="F4434" s="187"/>
      <c r="G4434" s="187"/>
      <c r="H4434" s="80" t="str">
        <f>IF(ISERROR(IF(ISERROR(VLOOKUP((LEFT(D4434,2)),'Fed. Agency Identifier Table'!A$2:C$63,3,FALSE)),(VLOOKUP((LEFT(D4434,1)),'Fed. Agency Identifier Table'!A$2:C$63,3,FALSE)),(VLOOKUP((LEFT(D4434,2)),'Fed. Agency Identifier Table'!A$2:C$63,3,FALSE)))),"",(IF(ISERROR(VLOOKUP((LEFT(D4434,2)),'Fed. Agency Identifier Table'!A$2:C$63,3,FALSE)),(VLOOKUP((LEFT(D4434,1)),'Fed. Agency Identifier Table'!A$2:C$63,3,FALSE)),(VLOOKUP((LEFT(D4434,2)),'Fed. Agency Identifier Table'!A$2:C$63,3,FALSE)))))</f>
        <v/>
      </c>
      <c r="I4434" s="150" t="str">
        <f>IF(ISNUMBER(SEARCH("*.unk*",D4434)),"Other Federal Awards",IF(ISERROR(VLOOKUP(D4434,'CFDA Program Titles Table'!A$2:C$2607,3,FALSE)),"",VLOOKUP(D4434,'CFDA Program Titles Table'!A$2:C$2607,3,FALSE)))</f>
        <v/>
      </c>
      <c r="J4434" s="70"/>
      <c r="K4434" s="70"/>
      <c r="S4434" s="106" t="str">
        <f>IFERROR(IF(J4434="Y", "Research And Development Programs Cluster:", VLOOKUP(D4434,'Cluster Info'!$A$2:$B$113,2,FALSE)), "Non Cluster:")</f>
        <v>Non Cluster:</v>
      </c>
      <c r="T4434" s="106">
        <f t="shared" si="345"/>
        <v>0</v>
      </c>
      <c r="U4434" s="106">
        <f t="shared" si="347"/>
        <v>0</v>
      </c>
      <c r="V4434" s="106">
        <f t="shared" si="348"/>
        <v>0</v>
      </c>
      <c r="W4434" s="119">
        <f t="shared" si="346"/>
        <v>0</v>
      </c>
      <c r="X4434" s="106">
        <f t="shared" si="349"/>
        <v>0</v>
      </c>
    </row>
    <row r="4435" spans="1:24" ht="14">
      <c r="A4435" s="198"/>
      <c r="D4435" s="1"/>
      <c r="E4435" s="1"/>
      <c r="F4435" s="187"/>
      <c r="G4435" s="187"/>
      <c r="H4435" s="80" t="str">
        <f>IF(ISERROR(IF(ISERROR(VLOOKUP((LEFT(D4435,2)),'Fed. Agency Identifier Table'!A$2:C$63,3,FALSE)),(VLOOKUP((LEFT(D4435,1)),'Fed. Agency Identifier Table'!A$2:C$63,3,FALSE)),(VLOOKUP((LEFT(D4435,2)),'Fed. Agency Identifier Table'!A$2:C$63,3,FALSE)))),"",(IF(ISERROR(VLOOKUP((LEFT(D4435,2)),'Fed. Agency Identifier Table'!A$2:C$63,3,FALSE)),(VLOOKUP((LEFT(D4435,1)),'Fed. Agency Identifier Table'!A$2:C$63,3,FALSE)),(VLOOKUP((LEFT(D4435,2)),'Fed. Agency Identifier Table'!A$2:C$63,3,FALSE)))))</f>
        <v/>
      </c>
      <c r="I4435" s="150" t="str">
        <f>IF(ISNUMBER(SEARCH("*.unk*",D4435)),"Other Federal Awards",IF(ISERROR(VLOOKUP(D4435,'CFDA Program Titles Table'!A$2:C$2607,3,FALSE)),"",VLOOKUP(D4435,'CFDA Program Titles Table'!A$2:C$2607,3,FALSE)))</f>
        <v/>
      </c>
      <c r="J4435" s="70"/>
      <c r="K4435" s="70"/>
      <c r="S4435" s="106" t="str">
        <f>IFERROR(IF(J4435="Y", "Research And Development Programs Cluster:", VLOOKUP(D4435,'Cluster Info'!$A$2:$B$113,2,FALSE)), "Non Cluster:")</f>
        <v>Non Cluster:</v>
      </c>
      <c r="T4435" s="106">
        <f t="shared" si="345"/>
        <v>0</v>
      </c>
      <c r="U4435" s="106">
        <f t="shared" si="347"/>
        <v>0</v>
      </c>
      <c r="V4435" s="106">
        <f t="shared" si="348"/>
        <v>0</v>
      </c>
      <c r="W4435" s="119">
        <f t="shared" si="346"/>
        <v>0</v>
      </c>
      <c r="X4435" s="106">
        <f t="shared" si="349"/>
        <v>0</v>
      </c>
    </row>
    <row r="4436" spans="1:24" ht="14">
      <c r="A4436" s="198"/>
      <c r="D4436" s="1"/>
      <c r="E4436" s="1"/>
      <c r="F4436" s="187"/>
      <c r="G4436" s="187"/>
      <c r="H4436" s="80" t="str">
        <f>IF(ISERROR(IF(ISERROR(VLOOKUP((LEFT(D4436,2)),'Fed. Agency Identifier Table'!A$2:C$63,3,FALSE)),(VLOOKUP((LEFT(D4436,1)),'Fed. Agency Identifier Table'!A$2:C$63,3,FALSE)),(VLOOKUP((LEFT(D4436,2)),'Fed. Agency Identifier Table'!A$2:C$63,3,FALSE)))),"",(IF(ISERROR(VLOOKUP((LEFT(D4436,2)),'Fed. Agency Identifier Table'!A$2:C$63,3,FALSE)),(VLOOKUP((LEFT(D4436,1)),'Fed. Agency Identifier Table'!A$2:C$63,3,FALSE)),(VLOOKUP((LEFT(D4436,2)),'Fed. Agency Identifier Table'!A$2:C$63,3,FALSE)))))</f>
        <v/>
      </c>
      <c r="I4436" s="150" t="str">
        <f>IF(ISNUMBER(SEARCH("*.unk*",D4436)),"Other Federal Awards",IF(ISERROR(VLOOKUP(D4436,'CFDA Program Titles Table'!A$2:C$2607,3,FALSE)),"",VLOOKUP(D4436,'CFDA Program Titles Table'!A$2:C$2607,3,FALSE)))</f>
        <v/>
      </c>
      <c r="J4436" s="70"/>
      <c r="K4436" s="70"/>
      <c r="S4436" s="106" t="str">
        <f>IFERROR(IF(J4436="Y", "Research And Development Programs Cluster:", VLOOKUP(D4436,'Cluster Info'!$A$2:$B$113,2,FALSE)), "Non Cluster:")</f>
        <v>Non Cluster:</v>
      </c>
      <c r="T4436" s="106">
        <f t="shared" si="345"/>
        <v>0</v>
      </c>
      <c r="U4436" s="106">
        <f t="shared" si="347"/>
        <v>0</v>
      </c>
      <c r="V4436" s="106">
        <f t="shared" si="348"/>
        <v>0</v>
      </c>
      <c r="W4436" s="119">
        <f t="shared" si="346"/>
        <v>0</v>
      </c>
      <c r="X4436" s="106">
        <f t="shared" si="349"/>
        <v>0</v>
      </c>
    </row>
    <row r="4437" spans="1:24" ht="14">
      <c r="A4437" s="198"/>
      <c r="D4437" s="1"/>
      <c r="E4437" s="1"/>
      <c r="F4437" s="187"/>
      <c r="G4437" s="187"/>
      <c r="H4437" s="80" t="str">
        <f>IF(ISERROR(IF(ISERROR(VLOOKUP((LEFT(D4437,2)),'Fed. Agency Identifier Table'!A$2:C$63,3,FALSE)),(VLOOKUP((LEFT(D4437,1)),'Fed. Agency Identifier Table'!A$2:C$63,3,FALSE)),(VLOOKUP((LEFT(D4437,2)),'Fed. Agency Identifier Table'!A$2:C$63,3,FALSE)))),"",(IF(ISERROR(VLOOKUP((LEFT(D4437,2)),'Fed. Agency Identifier Table'!A$2:C$63,3,FALSE)),(VLOOKUP((LEFT(D4437,1)),'Fed. Agency Identifier Table'!A$2:C$63,3,FALSE)),(VLOOKUP((LEFT(D4437,2)),'Fed. Agency Identifier Table'!A$2:C$63,3,FALSE)))))</f>
        <v/>
      </c>
      <c r="I4437" s="150" t="str">
        <f>IF(ISNUMBER(SEARCH("*.unk*",D4437)),"Other Federal Awards",IF(ISERROR(VLOOKUP(D4437,'CFDA Program Titles Table'!A$2:C$2607,3,FALSE)),"",VLOOKUP(D4437,'CFDA Program Titles Table'!A$2:C$2607,3,FALSE)))</f>
        <v/>
      </c>
      <c r="J4437" s="70"/>
      <c r="K4437" s="70"/>
      <c r="S4437" s="106" t="str">
        <f>IFERROR(IF(J4437="Y", "Research And Development Programs Cluster:", VLOOKUP(D4437,'Cluster Info'!$A$2:$B$113,2,FALSE)), "Non Cluster:")</f>
        <v>Non Cluster:</v>
      </c>
      <c r="T4437" s="106">
        <f t="shared" si="345"/>
        <v>0</v>
      </c>
      <c r="U4437" s="106">
        <f t="shared" si="347"/>
        <v>0</v>
      </c>
      <c r="V4437" s="106">
        <f t="shared" si="348"/>
        <v>0</v>
      </c>
      <c r="W4437" s="119">
        <f t="shared" si="346"/>
        <v>0</v>
      </c>
      <c r="X4437" s="106">
        <f t="shared" si="349"/>
        <v>0</v>
      </c>
    </row>
    <row r="4438" spans="1:24" ht="14">
      <c r="A4438" s="198"/>
      <c r="D4438" s="1"/>
      <c r="E4438" s="1"/>
      <c r="F4438" s="187"/>
      <c r="G4438" s="187"/>
      <c r="H4438" s="80" t="str">
        <f>IF(ISERROR(IF(ISERROR(VLOOKUP((LEFT(D4438,2)),'Fed. Agency Identifier Table'!A$2:C$63,3,FALSE)),(VLOOKUP((LEFT(D4438,1)),'Fed. Agency Identifier Table'!A$2:C$63,3,FALSE)),(VLOOKUP((LEFT(D4438,2)),'Fed. Agency Identifier Table'!A$2:C$63,3,FALSE)))),"",(IF(ISERROR(VLOOKUP((LEFT(D4438,2)),'Fed. Agency Identifier Table'!A$2:C$63,3,FALSE)),(VLOOKUP((LEFT(D4438,1)),'Fed. Agency Identifier Table'!A$2:C$63,3,FALSE)),(VLOOKUP((LEFT(D4438,2)),'Fed. Agency Identifier Table'!A$2:C$63,3,FALSE)))))</f>
        <v/>
      </c>
      <c r="I4438" s="150" t="str">
        <f>IF(ISNUMBER(SEARCH("*.unk*",D4438)),"Other Federal Awards",IF(ISERROR(VLOOKUP(D4438,'CFDA Program Titles Table'!A$2:C$2607,3,FALSE)),"",VLOOKUP(D4438,'CFDA Program Titles Table'!A$2:C$2607,3,FALSE)))</f>
        <v/>
      </c>
      <c r="J4438" s="70"/>
      <c r="K4438" s="70"/>
      <c r="S4438" s="106" t="str">
        <f>IFERROR(IF(J4438="Y", "Research And Development Programs Cluster:", VLOOKUP(D4438,'Cluster Info'!$A$2:$B$113,2,FALSE)), "Non Cluster:")</f>
        <v>Non Cluster:</v>
      </c>
      <c r="T4438" s="106">
        <f t="shared" si="345"/>
        <v>0</v>
      </c>
      <c r="U4438" s="106">
        <f t="shared" si="347"/>
        <v>0</v>
      </c>
      <c r="V4438" s="106">
        <f t="shared" si="348"/>
        <v>0</v>
      </c>
      <c r="W4438" s="119">
        <f t="shared" si="346"/>
        <v>0</v>
      </c>
      <c r="X4438" s="106">
        <f t="shared" si="349"/>
        <v>0</v>
      </c>
    </row>
    <row r="4439" spans="1:24" ht="14">
      <c r="A4439" s="198"/>
      <c r="D4439" s="1"/>
      <c r="E4439" s="1"/>
      <c r="F4439" s="187"/>
      <c r="G4439" s="187"/>
      <c r="H4439" s="80" t="str">
        <f>IF(ISERROR(IF(ISERROR(VLOOKUP((LEFT(D4439,2)),'Fed. Agency Identifier Table'!A$2:C$63,3,FALSE)),(VLOOKUP((LEFT(D4439,1)),'Fed. Agency Identifier Table'!A$2:C$63,3,FALSE)),(VLOOKUP((LEFT(D4439,2)),'Fed. Agency Identifier Table'!A$2:C$63,3,FALSE)))),"",(IF(ISERROR(VLOOKUP((LEFT(D4439,2)),'Fed. Agency Identifier Table'!A$2:C$63,3,FALSE)),(VLOOKUP((LEFT(D4439,1)),'Fed. Agency Identifier Table'!A$2:C$63,3,FALSE)),(VLOOKUP((LEFT(D4439,2)),'Fed. Agency Identifier Table'!A$2:C$63,3,FALSE)))))</f>
        <v/>
      </c>
      <c r="I4439" s="150" t="str">
        <f>IF(ISNUMBER(SEARCH("*.unk*",D4439)),"Other Federal Awards",IF(ISERROR(VLOOKUP(D4439,'CFDA Program Titles Table'!A$2:C$2607,3,FALSE)),"",VLOOKUP(D4439,'CFDA Program Titles Table'!A$2:C$2607,3,FALSE)))</f>
        <v/>
      </c>
      <c r="J4439" s="70"/>
      <c r="K4439" s="70"/>
      <c r="S4439" s="106" t="str">
        <f>IFERROR(IF(J4439="Y", "Research And Development Programs Cluster:", VLOOKUP(D4439,'Cluster Info'!$A$2:$B$113,2,FALSE)), "Non Cluster:")</f>
        <v>Non Cluster:</v>
      </c>
      <c r="T4439" s="106">
        <f t="shared" si="345"/>
        <v>0</v>
      </c>
      <c r="U4439" s="106">
        <f t="shared" si="347"/>
        <v>0</v>
      </c>
      <c r="V4439" s="106">
        <f t="shared" si="348"/>
        <v>0</v>
      </c>
      <c r="W4439" s="119">
        <f t="shared" si="346"/>
        <v>0</v>
      </c>
      <c r="X4439" s="106">
        <f t="shared" si="349"/>
        <v>0</v>
      </c>
    </row>
    <row r="4440" spans="1:24" ht="14">
      <c r="A4440" s="198"/>
      <c r="D4440" s="1"/>
      <c r="E4440" s="1"/>
      <c r="F4440" s="187"/>
      <c r="G4440" s="187"/>
      <c r="H4440" s="80" t="str">
        <f>IF(ISERROR(IF(ISERROR(VLOOKUP((LEFT(D4440,2)),'Fed. Agency Identifier Table'!A$2:C$63,3,FALSE)),(VLOOKUP((LEFT(D4440,1)),'Fed. Agency Identifier Table'!A$2:C$63,3,FALSE)),(VLOOKUP((LEFT(D4440,2)),'Fed. Agency Identifier Table'!A$2:C$63,3,FALSE)))),"",(IF(ISERROR(VLOOKUP((LEFT(D4440,2)),'Fed. Agency Identifier Table'!A$2:C$63,3,FALSE)),(VLOOKUP((LEFT(D4440,1)),'Fed. Agency Identifier Table'!A$2:C$63,3,FALSE)),(VLOOKUP((LEFT(D4440,2)),'Fed. Agency Identifier Table'!A$2:C$63,3,FALSE)))))</f>
        <v/>
      </c>
      <c r="I4440" s="150" t="str">
        <f>IF(ISNUMBER(SEARCH("*.unk*",D4440)),"Other Federal Awards",IF(ISERROR(VLOOKUP(D4440,'CFDA Program Titles Table'!A$2:C$2607,3,FALSE)),"",VLOOKUP(D4440,'CFDA Program Titles Table'!A$2:C$2607,3,FALSE)))</f>
        <v/>
      </c>
      <c r="J4440" s="70"/>
      <c r="K4440" s="70"/>
      <c r="S4440" s="106" t="str">
        <f>IFERROR(IF(J4440="Y", "Research And Development Programs Cluster:", VLOOKUP(D4440,'Cluster Info'!$A$2:$B$113,2,FALSE)), "Non Cluster:")</f>
        <v>Non Cluster:</v>
      </c>
      <c r="T4440" s="106">
        <f t="shared" si="345"/>
        <v>0</v>
      </c>
      <c r="U4440" s="106">
        <f t="shared" si="347"/>
        <v>0</v>
      </c>
      <c r="V4440" s="106">
        <f t="shared" si="348"/>
        <v>0</v>
      </c>
      <c r="W4440" s="119">
        <f t="shared" si="346"/>
        <v>0</v>
      </c>
      <c r="X4440" s="106">
        <f t="shared" si="349"/>
        <v>0</v>
      </c>
    </row>
    <row r="4441" spans="1:24" ht="14">
      <c r="A4441" s="198"/>
      <c r="D4441" s="1"/>
      <c r="E4441" s="1"/>
      <c r="F4441" s="187"/>
      <c r="G4441" s="187"/>
      <c r="H4441" s="80" t="str">
        <f>IF(ISERROR(IF(ISERROR(VLOOKUP((LEFT(D4441,2)),'Fed. Agency Identifier Table'!A$2:C$63,3,FALSE)),(VLOOKUP((LEFT(D4441,1)),'Fed. Agency Identifier Table'!A$2:C$63,3,FALSE)),(VLOOKUP((LEFT(D4441,2)),'Fed. Agency Identifier Table'!A$2:C$63,3,FALSE)))),"",(IF(ISERROR(VLOOKUP((LEFT(D4441,2)),'Fed. Agency Identifier Table'!A$2:C$63,3,FALSE)),(VLOOKUP((LEFT(D4441,1)),'Fed. Agency Identifier Table'!A$2:C$63,3,FALSE)),(VLOOKUP((LEFT(D4441,2)),'Fed. Agency Identifier Table'!A$2:C$63,3,FALSE)))))</f>
        <v/>
      </c>
      <c r="I4441" s="150" t="str">
        <f>IF(ISNUMBER(SEARCH("*.unk*",D4441)),"Other Federal Awards",IF(ISERROR(VLOOKUP(D4441,'CFDA Program Titles Table'!A$2:C$2607,3,FALSE)),"",VLOOKUP(D4441,'CFDA Program Titles Table'!A$2:C$2607,3,FALSE)))</f>
        <v/>
      </c>
      <c r="J4441" s="70"/>
      <c r="K4441" s="70"/>
      <c r="S4441" s="106" t="str">
        <f>IFERROR(IF(J4441="Y", "Research And Development Programs Cluster:", VLOOKUP(D4441,'Cluster Info'!$A$2:$B$113,2,FALSE)), "Non Cluster:")</f>
        <v>Non Cluster:</v>
      </c>
      <c r="T4441" s="106">
        <f t="shared" si="345"/>
        <v>0</v>
      </c>
      <c r="U4441" s="106">
        <f t="shared" si="347"/>
        <v>0</v>
      </c>
      <c r="V4441" s="106">
        <f t="shared" si="348"/>
        <v>0</v>
      </c>
      <c r="W4441" s="119">
        <f t="shared" si="346"/>
        <v>0</v>
      </c>
      <c r="X4441" s="106">
        <f t="shared" si="349"/>
        <v>0</v>
      </c>
    </row>
    <row r="4442" spans="1:24" ht="14">
      <c r="A4442" s="198"/>
      <c r="D4442" s="1"/>
      <c r="E4442" s="1"/>
      <c r="F4442" s="187"/>
      <c r="G4442" s="187"/>
      <c r="H4442" s="80" t="str">
        <f>IF(ISERROR(IF(ISERROR(VLOOKUP((LEFT(D4442,2)),'Fed. Agency Identifier Table'!A$2:C$63,3,FALSE)),(VLOOKUP((LEFT(D4442,1)),'Fed. Agency Identifier Table'!A$2:C$63,3,FALSE)),(VLOOKUP((LEFT(D4442,2)),'Fed. Agency Identifier Table'!A$2:C$63,3,FALSE)))),"",(IF(ISERROR(VLOOKUP((LEFT(D4442,2)),'Fed. Agency Identifier Table'!A$2:C$63,3,FALSE)),(VLOOKUP((LEFT(D4442,1)),'Fed. Agency Identifier Table'!A$2:C$63,3,FALSE)),(VLOOKUP((LEFT(D4442,2)),'Fed. Agency Identifier Table'!A$2:C$63,3,FALSE)))))</f>
        <v/>
      </c>
      <c r="I4442" s="150" t="str">
        <f>IF(ISNUMBER(SEARCH("*.unk*",D4442)),"Other Federal Awards",IF(ISERROR(VLOOKUP(D4442,'CFDA Program Titles Table'!A$2:C$2607,3,FALSE)),"",VLOOKUP(D4442,'CFDA Program Titles Table'!A$2:C$2607,3,FALSE)))</f>
        <v/>
      </c>
      <c r="J4442" s="70"/>
      <c r="K4442" s="70"/>
      <c r="S4442" s="106" t="str">
        <f>IFERROR(IF(J4442="Y", "Research And Development Programs Cluster:", VLOOKUP(D4442,'Cluster Info'!$A$2:$B$113,2,FALSE)), "Non Cluster:")</f>
        <v>Non Cluster:</v>
      </c>
      <c r="T4442" s="106">
        <f t="shared" si="345"/>
        <v>0</v>
      </c>
      <c r="U4442" s="106">
        <f t="shared" si="347"/>
        <v>0</v>
      </c>
      <c r="V4442" s="106">
        <f t="shared" si="348"/>
        <v>0</v>
      </c>
      <c r="W4442" s="119">
        <f t="shared" si="346"/>
        <v>0</v>
      </c>
      <c r="X4442" s="106">
        <f t="shared" si="349"/>
        <v>0</v>
      </c>
    </row>
    <row r="4443" spans="1:24" ht="14">
      <c r="A4443" s="198"/>
      <c r="D4443" s="1"/>
      <c r="E4443" s="1"/>
      <c r="F4443" s="187"/>
      <c r="G4443" s="187"/>
      <c r="H4443" s="80" t="str">
        <f>IF(ISERROR(IF(ISERROR(VLOOKUP((LEFT(D4443,2)),'Fed. Agency Identifier Table'!A$2:C$63,3,FALSE)),(VLOOKUP((LEFT(D4443,1)),'Fed. Agency Identifier Table'!A$2:C$63,3,FALSE)),(VLOOKUP((LEFT(D4443,2)),'Fed. Agency Identifier Table'!A$2:C$63,3,FALSE)))),"",(IF(ISERROR(VLOOKUP((LEFT(D4443,2)),'Fed. Agency Identifier Table'!A$2:C$63,3,FALSE)),(VLOOKUP((LEFT(D4443,1)),'Fed. Agency Identifier Table'!A$2:C$63,3,FALSE)),(VLOOKUP((LEFT(D4443,2)),'Fed. Agency Identifier Table'!A$2:C$63,3,FALSE)))))</f>
        <v/>
      </c>
      <c r="I4443" s="150" t="str">
        <f>IF(ISNUMBER(SEARCH("*.unk*",D4443)),"Other Federal Awards",IF(ISERROR(VLOOKUP(D4443,'CFDA Program Titles Table'!A$2:C$2607,3,FALSE)),"",VLOOKUP(D4443,'CFDA Program Titles Table'!A$2:C$2607,3,FALSE)))</f>
        <v/>
      </c>
      <c r="J4443" s="70"/>
      <c r="K4443" s="70"/>
      <c r="S4443" s="106" t="str">
        <f>IFERROR(IF(J4443="Y", "Research And Development Programs Cluster:", VLOOKUP(D4443,'Cluster Info'!$A$2:$B$113,2,FALSE)), "Non Cluster:")</f>
        <v>Non Cluster:</v>
      </c>
      <c r="T4443" s="106">
        <f t="shared" si="345"/>
        <v>0</v>
      </c>
      <c r="U4443" s="106">
        <f t="shared" si="347"/>
        <v>0</v>
      </c>
      <c r="V4443" s="106">
        <f t="shared" si="348"/>
        <v>0</v>
      </c>
      <c r="W4443" s="119">
        <f t="shared" si="346"/>
        <v>0</v>
      </c>
      <c r="X4443" s="106">
        <f t="shared" si="349"/>
        <v>0</v>
      </c>
    </row>
    <row r="4444" spans="1:24" ht="14">
      <c r="A4444" s="198"/>
      <c r="D4444" s="1"/>
      <c r="E4444" s="1"/>
      <c r="F4444" s="187"/>
      <c r="G4444" s="187"/>
      <c r="H4444" s="80" t="str">
        <f>IF(ISERROR(IF(ISERROR(VLOOKUP((LEFT(D4444,2)),'Fed. Agency Identifier Table'!A$2:C$63,3,FALSE)),(VLOOKUP((LEFT(D4444,1)),'Fed. Agency Identifier Table'!A$2:C$63,3,FALSE)),(VLOOKUP((LEFT(D4444,2)),'Fed. Agency Identifier Table'!A$2:C$63,3,FALSE)))),"",(IF(ISERROR(VLOOKUP((LEFT(D4444,2)),'Fed. Agency Identifier Table'!A$2:C$63,3,FALSE)),(VLOOKUP((LEFT(D4444,1)),'Fed. Agency Identifier Table'!A$2:C$63,3,FALSE)),(VLOOKUP((LEFT(D4444,2)),'Fed. Agency Identifier Table'!A$2:C$63,3,FALSE)))))</f>
        <v/>
      </c>
      <c r="I4444" s="150" t="str">
        <f>IF(ISNUMBER(SEARCH("*.unk*",D4444)),"Other Federal Awards",IF(ISERROR(VLOOKUP(D4444,'CFDA Program Titles Table'!A$2:C$2607,3,FALSE)),"",VLOOKUP(D4444,'CFDA Program Titles Table'!A$2:C$2607,3,FALSE)))</f>
        <v/>
      </c>
      <c r="J4444" s="70"/>
      <c r="K4444" s="70"/>
      <c r="S4444" s="106" t="str">
        <f>IFERROR(IF(J4444="Y", "Research And Development Programs Cluster:", VLOOKUP(D4444,'Cluster Info'!$A$2:$B$113,2,FALSE)), "Non Cluster:")</f>
        <v>Non Cluster:</v>
      </c>
      <c r="T4444" s="106">
        <f t="shared" si="345"/>
        <v>0</v>
      </c>
      <c r="U4444" s="106">
        <f t="shared" si="347"/>
        <v>0</v>
      </c>
      <c r="V4444" s="106">
        <f t="shared" si="348"/>
        <v>0</v>
      </c>
      <c r="W4444" s="119">
        <f t="shared" si="346"/>
        <v>0</v>
      </c>
      <c r="X4444" s="106">
        <f t="shared" si="349"/>
        <v>0</v>
      </c>
    </row>
    <row r="4445" spans="1:24" ht="14">
      <c r="A4445" s="198"/>
      <c r="D4445" s="1"/>
      <c r="E4445" s="1"/>
      <c r="F4445" s="187"/>
      <c r="G4445" s="187"/>
      <c r="H4445" s="80" t="str">
        <f>IF(ISERROR(IF(ISERROR(VLOOKUP((LEFT(D4445,2)),'Fed. Agency Identifier Table'!A$2:C$63,3,FALSE)),(VLOOKUP((LEFT(D4445,1)),'Fed. Agency Identifier Table'!A$2:C$63,3,FALSE)),(VLOOKUP((LEFT(D4445,2)),'Fed. Agency Identifier Table'!A$2:C$63,3,FALSE)))),"",(IF(ISERROR(VLOOKUP((LEFT(D4445,2)),'Fed. Agency Identifier Table'!A$2:C$63,3,FALSE)),(VLOOKUP((LEFT(D4445,1)),'Fed. Agency Identifier Table'!A$2:C$63,3,FALSE)),(VLOOKUP((LEFT(D4445,2)),'Fed. Agency Identifier Table'!A$2:C$63,3,FALSE)))))</f>
        <v/>
      </c>
      <c r="I4445" s="150" t="str">
        <f>IF(ISNUMBER(SEARCH("*.unk*",D4445)),"Other Federal Awards",IF(ISERROR(VLOOKUP(D4445,'CFDA Program Titles Table'!A$2:C$2607,3,FALSE)),"",VLOOKUP(D4445,'CFDA Program Titles Table'!A$2:C$2607,3,FALSE)))</f>
        <v/>
      </c>
      <c r="J4445" s="70"/>
      <c r="K4445" s="70"/>
      <c r="S4445" s="106" t="str">
        <f>IFERROR(IF(J4445="Y", "Research And Development Programs Cluster:", VLOOKUP(D4445,'Cluster Info'!$A$2:$B$113,2,FALSE)), "Non Cluster:")</f>
        <v>Non Cluster:</v>
      </c>
      <c r="T4445" s="106">
        <f t="shared" si="345"/>
        <v>0</v>
      </c>
      <c r="U4445" s="106">
        <f t="shared" si="347"/>
        <v>0</v>
      </c>
      <c r="V4445" s="106">
        <f t="shared" si="348"/>
        <v>0</v>
      </c>
      <c r="W4445" s="119">
        <f t="shared" si="346"/>
        <v>0</v>
      </c>
      <c r="X4445" s="106">
        <f t="shared" si="349"/>
        <v>0</v>
      </c>
    </row>
    <row r="4446" spans="1:24" ht="14">
      <c r="A4446" s="198"/>
      <c r="D4446" s="1"/>
      <c r="E4446" s="1"/>
      <c r="F4446" s="187"/>
      <c r="G4446" s="187"/>
      <c r="H4446" s="80" t="str">
        <f>IF(ISERROR(IF(ISERROR(VLOOKUP((LEFT(D4446,2)),'Fed. Agency Identifier Table'!A$2:C$63,3,FALSE)),(VLOOKUP((LEFT(D4446,1)),'Fed. Agency Identifier Table'!A$2:C$63,3,FALSE)),(VLOOKUP((LEFT(D4446,2)),'Fed. Agency Identifier Table'!A$2:C$63,3,FALSE)))),"",(IF(ISERROR(VLOOKUP((LEFT(D4446,2)),'Fed. Agency Identifier Table'!A$2:C$63,3,FALSE)),(VLOOKUP((LEFT(D4446,1)),'Fed. Agency Identifier Table'!A$2:C$63,3,FALSE)),(VLOOKUP((LEFT(D4446,2)),'Fed. Agency Identifier Table'!A$2:C$63,3,FALSE)))))</f>
        <v/>
      </c>
      <c r="I4446" s="150" t="str">
        <f>IF(ISNUMBER(SEARCH("*.unk*",D4446)),"Other Federal Awards",IF(ISERROR(VLOOKUP(D4446,'CFDA Program Titles Table'!A$2:C$2607,3,FALSE)),"",VLOOKUP(D4446,'CFDA Program Titles Table'!A$2:C$2607,3,FALSE)))</f>
        <v/>
      </c>
      <c r="J4446" s="70"/>
      <c r="K4446" s="70"/>
      <c r="S4446" s="106" t="str">
        <f>IFERROR(IF(J4446="Y", "Research And Development Programs Cluster:", VLOOKUP(D4446,'Cluster Info'!$A$2:$B$113,2,FALSE)), "Non Cluster:")</f>
        <v>Non Cluster:</v>
      </c>
      <c r="T4446" s="106">
        <f t="shared" si="345"/>
        <v>0</v>
      </c>
      <c r="U4446" s="106">
        <f t="shared" si="347"/>
        <v>0</v>
      </c>
      <c r="V4446" s="106">
        <f t="shared" si="348"/>
        <v>0</v>
      </c>
      <c r="W4446" s="119">
        <f t="shared" si="346"/>
        <v>0</v>
      </c>
      <c r="X4446" s="106">
        <f t="shared" si="349"/>
        <v>0</v>
      </c>
    </row>
    <row r="4447" spans="1:24" ht="14">
      <c r="A4447" s="198"/>
      <c r="D4447" s="1"/>
      <c r="E4447" s="1"/>
      <c r="F4447" s="187"/>
      <c r="G4447" s="187"/>
      <c r="H4447" s="80" t="str">
        <f>IF(ISERROR(IF(ISERROR(VLOOKUP((LEFT(D4447,2)),'Fed. Agency Identifier Table'!A$2:C$63,3,FALSE)),(VLOOKUP((LEFT(D4447,1)),'Fed. Agency Identifier Table'!A$2:C$63,3,FALSE)),(VLOOKUP((LEFT(D4447,2)),'Fed. Agency Identifier Table'!A$2:C$63,3,FALSE)))),"",(IF(ISERROR(VLOOKUP((LEFT(D4447,2)),'Fed. Agency Identifier Table'!A$2:C$63,3,FALSE)),(VLOOKUP((LEFT(D4447,1)),'Fed. Agency Identifier Table'!A$2:C$63,3,FALSE)),(VLOOKUP((LEFT(D4447,2)),'Fed. Agency Identifier Table'!A$2:C$63,3,FALSE)))))</f>
        <v/>
      </c>
      <c r="I4447" s="150" t="str">
        <f>IF(ISNUMBER(SEARCH("*.unk*",D4447)),"Other Federal Awards",IF(ISERROR(VLOOKUP(D4447,'CFDA Program Titles Table'!A$2:C$2607,3,FALSE)),"",VLOOKUP(D4447,'CFDA Program Titles Table'!A$2:C$2607,3,FALSE)))</f>
        <v/>
      </c>
      <c r="J4447" s="70"/>
      <c r="K4447" s="70"/>
      <c r="S4447" s="106" t="str">
        <f>IFERROR(IF(J4447="Y", "Research And Development Programs Cluster:", VLOOKUP(D4447,'Cluster Info'!$A$2:$B$113,2,FALSE)), "Non Cluster:")</f>
        <v>Non Cluster:</v>
      </c>
      <c r="T4447" s="106">
        <f t="shared" si="345"/>
        <v>0</v>
      </c>
      <c r="U4447" s="106">
        <f t="shared" si="347"/>
        <v>0</v>
      </c>
      <c r="V4447" s="106">
        <f t="shared" si="348"/>
        <v>0</v>
      </c>
      <c r="W4447" s="119">
        <f t="shared" si="346"/>
        <v>0</v>
      </c>
      <c r="X4447" s="106">
        <f t="shared" si="349"/>
        <v>0</v>
      </c>
    </row>
    <row r="4448" spans="1:24" ht="14">
      <c r="A4448" s="198"/>
      <c r="D4448" s="1"/>
      <c r="E4448" s="1"/>
      <c r="F4448" s="187"/>
      <c r="G4448" s="187"/>
      <c r="H4448" s="80" t="str">
        <f>IF(ISERROR(IF(ISERROR(VLOOKUP((LEFT(D4448,2)),'Fed. Agency Identifier Table'!A$2:C$63,3,FALSE)),(VLOOKUP((LEFT(D4448,1)),'Fed. Agency Identifier Table'!A$2:C$63,3,FALSE)),(VLOOKUP((LEFT(D4448,2)),'Fed. Agency Identifier Table'!A$2:C$63,3,FALSE)))),"",(IF(ISERROR(VLOOKUP((LEFT(D4448,2)),'Fed. Agency Identifier Table'!A$2:C$63,3,FALSE)),(VLOOKUP((LEFT(D4448,1)),'Fed. Agency Identifier Table'!A$2:C$63,3,FALSE)),(VLOOKUP((LEFT(D4448,2)),'Fed. Agency Identifier Table'!A$2:C$63,3,FALSE)))))</f>
        <v/>
      </c>
      <c r="I4448" s="150" t="str">
        <f>IF(ISNUMBER(SEARCH("*.unk*",D4448)),"Other Federal Awards",IF(ISERROR(VLOOKUP(D4448,'CFDA Program Titles Table'!A$2:C$2607,3,FALSE)),"",VLOOKUP(D4448,'CFDA Program Titles Table'!A$2:C$2607,3,FALSE)))</f>
        <v/>
      </c>
      <c r="J4448" s="70"/>
      <c r="K4448" s="70"/>
      <c r="S4448" s="106" t="str">
        <f>IFERROR(IF(J4448="Y", "Research And Development Programs Cluster:", VLOOKUP(D4448,'Cluster Info'!$A$2:$B$113,2,FALSE)), "Non Cluster:")</f>
        <v>Non Cluster:</v>
      </c>
      <c r="T4448" s="106">
        <f t="shared" si="345"/>
        <v>0</v>
      </c>
      <c r="U4448" s="106">
        <f t="shared" si="347"/>
        <v>0</v>
      </c>
      <c r="V4448" s="106">
        <f t="shared" si="348"/>
        <v>0</v>
      </c>
      <c r="W4448" s="119">
        <f t="shared" si="346"/>
        <v>0</v>
      </c>
      <c r="X4448" s="106">
        <f t="shared" si="349"/>
        <v>0</v>
      </c>
    </row>
    <row r="4449" spans="1:24" ht="14">
      <c r="A4449" s="198"/>
      <c r="D4449" s="1"/>
      <c r="E4449" s="1"/>
      <c r="F4449" s="187"/>
      <c r="G4449" s="187"/>
      <c r="H4449" s="80" t="str">
        <f>IF(ISERROR(IF(ISERROR(VLOOKUP((LEFT(D4449,2)),'Fed. Agency Identifier Table'!A$2:C$63,3,FALSE)),(VLOOKUP((LEFT(D4449,1)),'Fed. Agency Identifier Table'!A$2:C$63,3,FALSE)),(VLOOKUP((LEFT(D4449,2)),'Fed. Agency Identifier Table'!A$2:C$63,3,FALSE)))),"",(IF(ISERROR(VLOOKUP((LEFT(D4449,2)),'Fed. Agency Identifier Table'!A$2:C$63,3,FALSE)),(VLOOKUP((LEFT(D4449,1)),'Fed. Agency Identifier Table'!A$2:C$63,3,FALSE)),(VLOOKUP((LEFT(D4449,2)),'Fed. Agency Identifier Table'!A$2:C$63,3,FALSE)))))</f>
        <v/>
      </c>
      <c r="I4449" s="150" t="str">
        <f>IF(ISNUMBER(SEARCH("*.unk*",D4449)),"Other Federal Awards",IF(ISERROR(VLOOKUP(D4449,'CFDA Program Titles Table'!A$2:C$2607,3,FALSE)),"",VLOOKUP(D4449,'CFDA Program Titles Table'!A$2:C$2607,3,FALSE)))</f>
        <v/>
      </c>
      <c r="J4449" s="70"/>
      <c r="K4449" s="70"/>
      <c r="S4449" s="106" t="str">
        <f>IFERROR(IF(J4449="Y", "Research And Development Programs Cluster:", VLOOKUP(D4449,'Cluster Info'!$A$2:$B$113,2,FALSE)), "Non Cluster:")</f>
        <v>Non Cluster:</v>
      </c>
      <c r="T4449" s="106">
        <f t="shared" si="345"/>
        <v>0</v>
      </c>
      <c r="U4449" s="106">
        <f t="shared" si="347"/>
        <v>0</v>
      </c>
      <c r="V4449" s="106">
        <f t="shared" si="348"/>
        <v>0</v>
      </c>
      <c r="W4449" s="119">
        <f t="shared" si="346"/>
        <v>0</v>
      </c>
      <c r="X4449" s="106">
        <f t="shared" si="349"/>
        <v>0</v>
      </c>
    </row>
    <row r="4450" spans="1:24" ht="14">
      <c r="A4450" s="198"/>
      <c r="D4450" s="1"/>
      <c r="E4450" s="1"/>
      <c r="F4450" s="187"/>
      <c r="G4450" s="187"/>
      <c r="H4450" s="80" t="str">
        <f>IF(ISERROR(IF(ISERROR(VLOOKUP((LEFT(D4450,2)),'Fed. Agency Identifier Table'!A$2:C$63,3,FALSE)),(VLOOKUP((LEFT(D4450,1)),'Fed. Agency Identifier Table'!A$2:C$63,3,FALSE)),(VLOOKUP((LEFT(D4450,2)),'Fed. Agency Identifier Table'!A$2:C$63,3,FALSE)))),"",(IF(ISERROR(VLOOKUP((LEFT(D4450,2)),'Fed. Agency Identifier Table'!A$2:C$63,3,FALSE)),(VLOOKUP((LEFT(D4450,1)),'Fed. Agency Identifier Table'!A$2:C$63,3,FALSE)),(VLOOKUP((LEFT(D4450,2)),'Fed. Agency Identifier Table'!A$2:C$63,3,FALSE)))))</f>
        <v/>
      </c>
      <c r="I4450" s="150" t="str">
        <f>IF(ISNUMBER(SEARCH("*.unk*",D4450)),"Other Federal Awards",IF(ISERROR(VLOOKUP(D4450,'CFDA Program Titles Table'!A$2:C$2607,3,FALSE)),"",VLOOKUP(D4450,'CFDA Program Titles Table'!A$2:C$2607,3,FALSE)))</f>
        <v/>
      </c>
      <c r="J4450" s="70"/>
      <c r="K4450" s="70"/>
      <c r="S4450" s="106" t="str">
        <f>IFERROR(IF(J4450="Y", "Research And Development Programs Cluster:", VLOOKUP(D4450,'Cluster Info'!$A$2:$B$113,2,FALSE)), "Non Cluster:")</f>
        <v>Non Cluster:</v>
      </c>
      <c r="T4450" s="106">
        <f t="shared" si="345"/>
        <v>0</v>
      </c>
      <c r="U4450" s="106">
        <f t="shared" si="347"/>
        <v>0</v>
      </c>
      <c r="V4450" s="106">
        <f t="shared" si="348"/>
        <v>0</v>
      </c>
      <c r="W4450" s="119">
        <f t="shared" si="346"/>
        <v>0</v>
      </c>
      <c r="X4450" s="106">
        <f t="shared" si="349"/>
        <v>0</v>
      </c>
    </row>
    <row r="4451" spans="1:24" ht="14">
      <c r="A4451" s="198"/>
      <c r="D4451" s="1"/>
      <c r="E4451" s="1"/>
      <c r="F4451" s="187"/>
      <c r="G4451" s="187"/>
      <c r="H4451" s="80" t="str">
        <f>IF(ISERROR(IF(ISERROR(VLOOKUP((LEFT(D4451,2)),'Fed. Agency Identifier Table'!A$2:C$63,3,FALSE)),(VLOOKUP((LEFT(D4451,1)),'Fed. Agency Identifier Table'!A$2:C$63,3,FALSE)),(VLOOKUP((LEFT(D4451,2)),'Fed. Agency Identifier Table'!A$2:C$63,3,FALSE)))),"",(IF(ISERROR(VLOOKUP((LEFT(D4451,2)),'Fed. Agency Identifier Table'!A$2:C$63,3,FALSE)),(VLOOKUP((LEFT(D4451,1)),'Fed. Agency Identifier Table'!A$2:C$63,3,FALSE)),(VLOOKUP((LEFT(D4451,2)),'Fed. Agency Identifier Table'!A$2:C$63,3,FALSE)))))</f>
        <v/>
      </c>
      <c r="I4451" s="150" t="str">
        <f>IF(ISNUMBER(SEARCH("*.unk*",D4451)),"Other Federal Awards",IF(ISERROR(VLOOKUP(D4451,'CFDA Program Titles Table'!A$2:C$2607,3,FALSE)),"",VLOOKUP(D4451,'CFDA Program Titles Table'!A$2:C$2607,3,FALSE)))</f>
        <v/>
      </c>
      <c r="J4451" s="70"/>
      <c r="K4451" s="70"/>
      <c r="S4451" s="106" t="str">
        <f>IFERROR(IF(J4451="Y", "Research And Development Programs Cluster:", VLOOKUP(D4451,'Cluster Info'!$A$2:$B$113,2,FALSE)), "Non Cluster:")</f>
        <v>Non Cluster:</v>
      </c>
      <c r="T4451" s="106">
        <f t="shared" si="345"/>
        <v>0</v>
      </c>
      <c r="U4451" s="106">
        <f t="shared" si="347"/>
        <v>0</v>
      </c>
      <c r="V4451" s="106">
        <f t="shared" si="348"/>
        <v>0</v>
      </c>
      <c r="W4451" s="119">
        <f t="shared" si="346"/>
        <v>0</v>
      </c>
      <c r="X4451" s="106">
        <f t="shared" si="349"/>
        <v>0</v>
      </c>
    </row>
    <row r="4452" spans="1:24" ht="14">
      <c r="A4452" s="198"/>
      <c r="D4452" s="1"/>
      <c r="E4452" s="1"/>
      <c r="F4452" s="187"/>
      <c r="G4452" s="187"/>
      <c r="H4452" s="80" t="str">
        <f>IF(ISERROR(IF(ISERROR(VLOOKUP((LEFT(D4452,2)),'Fed. Agency Identifier Table'!A$2:C$63,3,FALSE)),(VLOOKUP((LEFT(D4452,1)),'Fed. Agency Identifier Table'!A$2:C$63,3,FALSE)),(VLOOKUP((LEFT(D4452,2)),'Fed. Agency Identifier Table'!A$2:C$63,3,FALSE)))),"",(IF(ISERROR(VLOOKUP((LEFT(D4452,2)),'Fed. Agency Identifier Table'!A$2:C$63,3,FALSE)),(VLOOKUP((LEFT(D4452,1)),'Fed. Agency Identifier Table'!A$2:C$63,3,FALSE)),(VLOOKUP((LEFT(D4452,2)),'Fed. Agency Identifier Table'!A$2:C$63,3,FALSE)))))</f>
        <v/>
      </c>
      <c r="I4452" s="150" t="str">
        <f>IF(ISNUMBER(SEARCH("*.unk*",D4452)),"Other Federal Awards",IF(ISERROR(VLOOKUP(D4452,'CFDA Program Titles Table'!A$2:C$2607,3,FALSE)),"",VLOOKUP(D4452,'CFDA Program Titles Table'!A$2:C$2607,3,FALSE)))</f>
        <v/>
      </c>
      <c r="J4452" s="70"/>
      <c r="K4452" s="70"/>
      <c r="S4452" s="106" t="str">
        <f>IFERROR(IF(J4452="Y", "Research And Development Programs Cluster:", VLOOKUP(D4452,'Cluster Info'!$A$2:$B$113,2,FALSE)), "Non Cluster:")</f>
        <v>Non Cluster:</v>
      </c>
      <c r="T4452" s="106">
        <f t="shared" si="345"/>
        <v>0</v>
      </c>
      <c r="U4452" s="106">
        <f t="shared" si="347"/>
        <v>0</v>
      </c>
      <c r="V4452" s="106">
        <f t="shared" si="348"/>
        <v>0</v>
      </c>
      <c r="W4452" s="119">
        <f t="shared" si="346"/>
        <v>0</v>
      </c>
      <c r="X4452" s="106">
        <f t="shared" si="349"/>
        <v>0</v>
      </c>
    </row>
    <row r="4453" spans="1:24" ht="14">
      <c r="A4453" s="198"/>
      <c r="D4453" s="1"/>
      <c r="E4453" s="1"/>
      <c r="F4453" s="187"/>
      <c r="G4453" s="187"/>
      <c r="H4453" s="80" t="str">
        <f>IF(ISERROR(IF(ISERROR(VLOOKUP((LEFT(D4453,2)),'Fed. Agency Identifier Table'!A$2:C$63,3,FALSE)),(VLOOKUP((LEFT(D4453,1)),'Fed. Agency Identifier Table'!A$2:C$63,3,FALSE)),(VLOOKUP((LEFT(D4453,2)),'Fed. Agency Identifier Table'!A$2:C$63,3,FALSE)))),"",(IF(ISERROR(VLOOKUP((LEFT(D4453,2)),'Fed. Agency Identifier Table'!A$2:C$63,3,FALSE)),(VLOOKUP((LEFT(D4453,1)),'Fed. Agency Identifier Table'!A$2:C$63,3,FALSE)),(VLOOKUP((LEFT(D4453,2)),'Fed. Agency Identifier Table'!A$2:C$63,3,FALSE)))))</f>
        <v/>
      </c>
      <c r="I4453" s="150" t="str">
        <f>IF(ISNUMBER(SEARCH("*.unk*",D4453)),"Other Federal Awards",IF(ISERROR(VLOOKUP(D4453,'CFDA Program Titles Table'!A$2:C$2607,3,FALSE)),"",VLOOKUP(D4453,'CFDA Program Titles Table'!A$2:C$2607,3,FALSE)))</f>
        <v/>
      </c>
      <c r="J4453" s="70"/>
      <c r="K4453" s="70"/>
      <c r="S4453" s="106" t="str">
        <f>IFERROR(IF(J4453="Y", "Research And Development Programs Cluster:", VLOOKUP(D4453,'Cluster Info'!$A$2:$B$113,2,FALSE)), "Non Cluster:")</f>
        <v>Non Cluster:</v>
      </c>
      <c r="T4453" s="106">
        <f t="shared" si="345"/>
        <v>0</v>
      </c>
      <c r="U4453" s="106">
        <f t="shared" si="347"/>
        <v>0</v>
      </c>
      <c r="V4453" s="106">
        <f t="shared" si="348"/>
        <v>0</v>
      </c>
      <c r="W4453" s="119">
        <f t="shared" si="346"/>
        <v>0</v>
      </c>
      <c r="X4453" s="106">
        <f t="shared" si="349"/>
        <v>0</v>
      </c>
    </row>
    <row r="4454" spans="1:24" ht="14">
      <c r="A4454" s="198"/>
      <c r="D4454" s="1"/>
      <c r="E4454" s="1"/>
      <c r="F4454" s="187"/>
      <c r="G4454" s="187"/>
      <c r="H4454" s="80" t="str">
        <f>IF(ISERROR(IF(ISERROR(VLOOKUP((LEFT(D4454,2)),'Fed. Agency Identifier Table'!A$2:C$63,3,FALSE)),(VLOOKUP((LEFT(D4454,1)),'Fed. Agency Identifier Table'!A$2:C$63,3,FALSE)),(VLOOKUP((LEFT(D4454,2)),'Fed. Agency Identifier Table'!A$2:C$63,3,FALSE)))),"",(IF(ISERROR(VLOOKUP((LEFT(D4454,2)),'Fed. Agency Identifier Table'!A$2:C$63,3,FALSE)),(VLOOKUP((LEFT(D4454,1)),'Fed. Agency Identifier Table'!A$2:C$63,3,FALSE)),(VLOOKUP((LEFT(D4454,2)),'Fed. Agency Identifier Table'!A$2:C$63,3,FALSE)))))</f>
        <v/>
      </c>
      <c r="I4454" s="150" t="str">
        <f>IF(ISNUMBER(SEARCH("*.unk*",D4454)),"Other Federal Awards",IF(ISERROR(VLOOKUP(D4454,'CFDA Program Titles Table'!A$2:C$2607,3,FALSE)),"",VLOOKUP(D4454,'CFDA Program Titles Table'!A$2:C$2607,3,FALSE)))</f>
        <v/>
      </c>
      <c r="J4454" s="70"/>
      <c r="K4454" s="70"/>
      <c r="S4454" s="106" t="str">
        <f>IFERROR(IF(J4454="Y", "Research And Development Programs Cluster:", VLOOKUP(D4454,'Cluster Info'!$A$2:$B$113,2,FALSE)), "Non Cluster:")</f>
        <v>Non Cluster:</v>
      </c>
      <c r="T4454" s="106">
        <f t="shared" si="345"/>
        <v>0</v>
      </c>
      <c r="U4454" s="106">
        <f t="shared" si="347"/>
        <v>0</v>
      </c>
      <c r="V4454" s="106">
        <f t="shared" si="348"/>
        <v>0</v>
      </c>
      <c r="W4454" s="119">
        <f t="shared" si="346"/>
        <v>0</v>
      </c>
      <c r="X4454" s="106">
        <f t="shared" si="349"/>
        <v>0</v>
      </c>
    </row>
    <row r="4455" spans="1:24" ht="14">
      <c r="A4455" s="198"/>
      <c r="D4455" s="1"/>
      <c r="E4455" s="1"/>
      <c r="F4455" s="187"/>
      <c r="G4455" s="187"/>
      <c r="H4455" s="80" t="str">
        <f>IF(ISERROR(IF(ISERROR(VLOOKUP((LEFT(D4455,2)),'Fed. Agency Identifier Table'!A$2:C$63,3,FALSE)),(VLOOKUP((LEFT(D4455,1)),'Fed. Agency Identifier Table'!A$2:C$63,3,FALSE)),(VLOOKUP((LEFT(D4455,2)),'Fed. Agency Identifier Table'!A$2:C$63,3,FALSE)))),"",(IF(ISERROR(VLOOKUP((LEFT(D4455,2)),'Fed. Agency Identifier Table'!A$2:C$63,3,FALSE)),(VLOOKUP((LEFT(D4455,1)),'Fed. Agency Identifier Table'!A$2:C$63,3,FALSE)),(VLOOKUP((LEFT(D4455,2)),'Fed. Agency Identifier Table'!A$2:C$63,3,FALSE)))))</f>
        <v/>
      </c>
      <c r="I4455" s="150" t="str">
        <f>IF(ISNUMBER(SEARCH("*.unk*",D4455)),"Other Federal Awards",IF(ISERROR(VLOOKUP(D4455,'CFDA Program Titles Table'!A$2:C$2607,3,FALSE)),"",VLOOKUP(D4455,'CFDA Program Titles Table'!A$2:C$2607,3,FALSE)))</f>
        <v/>
      </c>
      <c r="J4455" s="70"/>
      <c r="K4455" s="70"/>
      <c r="S4455" s="106" t="str">
        <f>IFERROR(IF(J4455="Y", "Research And Development Programs Cluster:", VLOOKUP(D4455,'Cluster Info'!$A$2:$B$113,2,FALSE)), "Non Cluster:")</f>
        <v>Non Cluster:</v>
      </c>
      <c r="T4455" s="106">
        <f t="shared" si="345"/>
        <v>0</v>
      </c>
      <c r="U4455" s="106">
        <f t="shared" si="347"/>
        <v>0</v>
      </c>
      <c r="V4455" s="106">
        <f t="shared" si="348"/>
        <v>0</v>
      </c>
      <c r="W4455" s="119">
        <f t="shared" si="346"/>
        <v>0</v>
      </c>
      <c r="X4455" s="106">
        <f t="shared" si="349"/>
        <v>0</v>
      </c>
    </row>
    <row r="4456" spans="1:24" ht="14">
      <c r="A4456" s="198"/>
      <c r="D4456" s="1"/>
      <c r="E4456" s="1"/>
      <c r="F4456" s="187"/>
      <c r="G4456" s="187"/>
      <c r="H4456" s="80" t="str">
        <f>IF(ISERROR(IF(ISERROR(VLOOKUP((LEFT(D4456,2)),'Fed. Agency Identifier Table'!A$2:C$63,3,FALSE)),(VLOOKUP((LEFT(D4456,1)),'Fed. Agency Identifier Table'!A$2:C$63,3,FALSE)),(VLOOKUP((LEFT(D4456,2)),'Fed. Agency Identifier Table'!A$2:C$63,3,FALSE)))),"",(IF(ISERROR(VLOOKUP((LEFT(D4456,2)),'Fed. Agency Identifier Table'!A$2:C$63,3,FALSE)),(VLOOKUP((LEFT(D4456,1)),'Fed. Agency Identifier Table'!A$2:C$63,3,FALSE)),(VLOOKUP((LEFT(D4456,2)),'Fed. Agency Identifier Table'!A$2:C$63,3,FALSE)))))</f>
        <v/>
      </c>
      <c r="I4456" s="150" t="str">
        <f>IF(ISNUMBER(SEARCH("*.unk*",D4456)),"Other Federal Awards",IF(ISERROR(VLOOKUP(D4456,'CFDA Program Titles Table'!A$2:C$2607,3,FALSE)),"",VLOOKUP(D4456,'CFDA Program Titles Table'!A$2:C$2607,3,FALSE)))</f>
        <v/>
      </c>
      <c r="J4456" s="70"/>
      <c r="K4456" s="70"/>
      <c r="S4456" s="106" t="str">
        <f>IFERROR(IF(J4456="Y", "Research And Development Programs Cluster:", VLOOKUP(D4456,'Cluster Info'!$A$2:$B$113,2,FALSE)), "Non Cluster:")</f>
        <v>Non Cluster:</v>
      </c>
      <c r="T4456" s="106">
        <f t="shared" si="345"/>
        <v>0</v>
      </c>
      <c r="U4456" s="106">
        <f t="shared" si="347"/>
        <v>0</v>
      </c>
      <c r="V4456" s="106">
        <f t="shared" si="348"/>
        <v>0</v>
      </c>
      <c r="W4456" s="119">
        <f t="shared" si="346"/>
        <v>0</v>
      </c>
      <c r="X4456" s="106">
        <f t="shared" si="349"/>
        <v>0</v>
      </c>
    </row>
    <row r="4457" spans="1:24" ht="14">
      <c r="A4457" s="198"/>
      <c r="D4457" s="1"/>
      <c r="E4457" s="1"/>
      <c r="F4457" s="187"/>
      <c r="G4457" s="187"/>
      <c r="H4457" s="80" t="str">
        <f>IF(ISERROR(IF(ISERROR(VLOOKUP((LEFT(D4457,2)),'Fed. Agency Identifier Table'!A$2:C$63,3,FALSE)),(VLOOKUP((LEFT(D4457,1)),'Fed. Agency Identifier Table'!A$2:C$63,3,FALSE)),(VLOOKUP((LEFT(D4457,2)),'Fed. Agency Identifier Table'!A$2:C$63,3,FALSE)))),"",(IF(ISERROR(VLOOKUP((LEFT(D4457,2)),'Fed. Agency Identifier Table'!A$2:C$63,3,FALSE)),(VLOOKUP((LEFT(D4457,1)),'Fed. Agency Identifier Table'!A$2:C$63,3,FALSE)),(VLOOKUP((LEFT(D4457,2)),'Fed. Agency Identifier Table'!A$2:C$63,3,FALSE)))))</f>
        <v/>
      </c>
      <c r="I4457" s="150" t="str">
        <f>IF(ISNUMBER(SEARCH("*.unk*",D4457)),"Other Federal Awards",IF(ISERROR(VLOOKUP(D4457,'CFDA Program Titles Table'!A$2:C$2607,3,FALSE)),"",VLOOKUP(D4457,'CFDA Program Titles Table'!A$2:C$2607,3,FALSE)))</f>
        <v/>
      </c>
      <c r="J4457" s="70"/>
      <c r="K4457" s="70"/>
      <c r="S4457" s="106" t="str">
        <f>IFERROR(IF(J4457="Y", "Research And Development Programs Cluster:", VLOOKUP(D4457,'Cluster Info'!$A$2:$B$113,2,FALSE)), "Non Cluster:")</f>
        <v>Non Cluster:</v>
      </c>
      <c r="T4457" s="106">
        <f t="shared" si="345"/>
        <v>0</v>
      </c>
      <c r="U4457" s="106">
        <f t="shared" si="347"/>
        <v>0</v>
      </c>
      <c r="V4457" s="106">
        <f t="shared" si="348"/>
        <v>0</v>
      </c>
      <c r="W4457" s="119">
        <f t="shared" si="346"/>
        <v>0</v>
      </c>
      <c r="X4457" s="106">
        <f t="shared" si="349"/>
        <v>0</v>
      </c>
    </row>
    <row r="4458" spans="1:24" ht="14">
      <c r="A4458" s="198"/>
      <c r="D4458" s="1"/>
      <c r="E4458" s="1"/>
      <c r="F4458" s="187"/>
      <c r="G4458" s="187"/>
      <c r="H4458" s="80" t="str">
        <f>IF(ISERROR(IF(ISERROR(VLOOKUP((LEFT(D4458,2)),'Fed. Agency Identifier Table'!A$2:C$63,3,FALSE)),(VLOOKUP((LEFT(D4458,1)),'Fed. Agency Identifier Table'!A$2:C$63,3,FALSE)),(VLOOKUP((LEFT(D4458,2)),'Fed. Agency Identifier Table'!A$2:C$63,3,FALSE)))),"",(IF(ISERROR(VLOOKUP((LEFT(D4458,2)),'Fed. Agency Identifier Table'!A$2:C$63,3,FALSE)),(VLOOKUP((LEFT(D4458,1)),'Fed. Agency Identifier Table'!A$2:C$63,3,FALSE)),(VLOOKUP((LEFT(D4458,2)),'Fed. Agency Identifier Table'!A$2:C$63,3,FALSE)))))</f>
        <v/>
      </c>
      <c r="I4458" s="150" t="str">
        <f>IF(ISNUMBER(SEARCH("*.unk*",D4458)),"Other Federal Awards",IF(ISERROR(VLOOKUP(D4458,'CFDA Program Titles Table'!A$2:C$2607,3,FALSE)),"",VLOOKUP(D4458,'CFDA Program Titles Table'!A$2:C$2607,3,FALSE)))</f>
        <v/>
      </c>
      <c r="J4458" s="70"/>
      <c r="K4458" s="70"/>
      <c r="S4458" s="106" t="str">
        <f>IFERROR(IF(J4458="Y", "Research And Development Programs Cluster:", VLOOKUP(D4458,'Cluster Info'!$A$2:$B$113,2,FALSE)), "Non Cluster:")</f>
        <v>Non Cluster:</v>
      </c>
      <c r="T4458" s="106">
        <f t="shared" si="345"/>
        <v>0</v>
      </c>
      <c r="U4458" s="106">
        <f t="shared" si="347"/>
        <v>0</v>
      </c>
      <c r="V4458" s="106">
        <f t="shared" si="348"/>
        <v>0</v>
      </c>
      <c r="W4458" s="119">
        <f t="shared" si="346"/>
        <v>0</v>
      </c>
      <c r="X4458" s="106">
        <f t="shared" si="349"/>
        <v>0</v>
      </c>
    </row>
    <row r="4459" spans="1:24" ht="14">
      <c r="A4459" s="198"/>
      <c r="D4459" s="1"/>
      <c r="E4459" s="1"/>
      <c r="F4459" s="187"/>
      <c r="G4459" s="187"/>
      <c r="H4459" s="80" t="str">
        <f>IF(ISERROR(IF(ISERROR(VLOOKUP((LEFT(D4459,2)),'Fed. Agency Identifier Table'!A$2:C$63,3,FALSE)),(VLOOKUP((LEFT(D4459,1)),'Fed. Agency Identifier Table'!A$2:C$63,3,FALSE)),(VLOOKUP((LEFT(D4459,2)),'Fed. Agency Identifier Table'!A$2:C$63,3,FALSE)))),"",(IF(ISERROR(VLOOKUP((LEFT(D4459,2)),'Fed. Agency Identifier Table'!A$2:C$63,3,FALSE)),(VLOOKUP((LEFT(D4459,1)),'Fed. Agency Identifier Table'!A$2:C$63,3,FALSE)),(VLOOKUP((LEFT(D4459,2)),'Fed. Agency Identifier Table'!A$2:C$63,3,FALSE)))))</f>
        <v/>
      </c>
      <c r="I4459" s="150" t="str">
        <f>IF(ISNUMBER(SEARCH("*.unk*",D4459)),"Other Federal Awards",IF(ISERROR(VLOOKUP(D4459,'CFDA Program Titles Table'!A$2:C$2607,3,FALSE)),"",VLOOKUP(D4459,'CFDA Program Titles Table'!A$2:C$2607,3,FALSE)))</f>
        <v/>
      </c>
      <c r="J4459" s="70"/>
      <c r="K4459" s="70"/>
      <c r="S4459" s="106" t="str">
        <f>IFERROR(IF(J4459="Y", "Research And Development Programs Cluster:", VLOOKUP(D4459,'Cluster Info'!$A$2:$B$113,2,FALSE)), "Non Cluster:")</f>
        <v>Non Cluster:</v>
      </c>
      <c r="T4459" s="106">
        <f t="shared" si="345"/>
        <v>0</v>
      </c>
      <c r="U4459" s="106">
        <f t="shared" si="347"/>
        <v>0</v>
      </c>
      <c r="V4459" s="106">
        <f t="shared" si="348"/>
        <v>0</v>
      </c>
      <c r="W4459" s="119">
        <f t="shared" si="346"/>
        <v>0</v>
      </c>
      <c r="X4459" s="106">
        <f t="shared" si="349"/>
        <v>0</v>
      </c>
    </row>
    <row r="4460" spans="1:24" ht="14">
      <c r="A4460" s="198"/>
      <c r="D4460" s="1"/>
      <c r="E4460" s="1"/>
      <c r="F4460" s="187"/>
      <c r="G4460" s="187"/>
      <c r="H4460" s="80" t="str">
        <f>IF(ISERROR(IF(ISERROR(VLOOKUP((LEFT(D4460,2)),'Fed. Agency Identifier Table'!A$2:C$63,3,FALSE)),(VLOOKUP((LEFT(D4460,1)),'Fed. Agency Identifier Table'!A$2:C$63,3,FALSE)),(VLOOKUP((LEFT(D4460,2)),'Fed. Agency Identifier Table'!A$2:C$63,3,FALSE)))),"",(IF(ISERROR(VLOOKUP((LEFT(D4460,2)),'Fed. Agency Identifier Table'!A$2:C$63,3,FALSE)),(VLOOKUP((LEFT(D4460,1)),'Fed. Agency Identifier Table'!A$2:C$63,3,FALSE)),(VLOOKUP((LEFT(D4460,2)),'Fed. Agency Identifier Table'!A$2:C$63,3,FALSE)))))</f>
        <v/>
      </c>
      <c r="I4460" s="150" t="str">
        <f>IF(ISNUMBER(SEARCH("*.unk*",D4460)),"Other Federal Awards",IF(ISERROR(VLOOKUP(D4460,'CFDA Program Titles Table'!A$2:C$2607,3,FALSE)),"",VLOOKUP(D4460,'CFDA Program Titles Table'!A$2:C$2607,3,FALSE)))</f>
        <v/>
      </c>
      <c r="J4460" s="70"/>
      <c r="K4460" s="70"/>
      <c r="S4460" s="106" t="str">
        <f>IFERROR(IF(J4460="Y", "Research And Development Programs Cluster:", VLOOKUP(D4460,'Cluster Info'!$A$2:$B$113,2,FALSE)), "Non Cluster:")</f>
        <v>Non Cluster:</v>
      </c>
      <c r="T4460" s="106">
        <f t="shared" si="345"/>
        <v>0</v>
      </c>
      <c r="U4460" s="106">
        <f t="shared" si="347"/>
        <v>0</v>
      </c>
      <c r="V4460" s="106">
        <f t="shared" si="348"/>
        <v>0</v>
      </c>
      <c r="W4460" s="119">
        <f t="shared" si="346"/>
        <v>0</v>
      </c>
      <c r="X4460" s="106">
        <f t="shared" si="349"/>
        <v>0</v>
      </c>
    </row>
    <row r="4461" spans="1:24" ht="14">
      <c r="A4461" s="198"/>
      <c r="D4461" s="1"/>
      <c r="E4461" s="1"/>
      <c r="F4461" s="187"/>
      <c r="G4461" s="187"/>
      <c r="H4461" s="80" t="str">
        <f>IF(ISERROR(IF(ISERROR(VLOOKUP((LEFT(D4461,2)),'Fed. Agency Identifier Table'!A$2:C$63,3,FALSE)),(VLOOKUP((LEFT(D4461,1)),'Fed. Agency Identifier Table'!A$2:C$63,3,FALSE)),(VLOOKUP((LEFT(D4461,2)),'Fed. Agency Identifier Table'!A$2:C$63,3,FALSE)))),"",(IF(ISERROR(VLOOKUP((LEFT(D4461,2)),'Fed. Agency Identifier Table'!A$2:C$63,3,FALSE)),(VLOOKUP((LEFT(D4461,1)),'Fed. Agency Identifier Table'!A$2:C$63,3,FALSE)),(VLOOKUP((LEFT(D4461,2)),'Fed. Agency Identifier Table'!A$2:C$63,3,FALSE)))))</f>
        <v/>
      </c>
      <c r="I4461" s="150" t="str">
        <f>IF(ISNUMBER(SEARCH("*.unk*",D4461)),"Other Federal Awards",IF(ISERROR(VLOOKUP(D4461,'CFDA Program Titles Table'!A$2:C$2607,3,FALSE)),"",VLOOKUP(D4461,'CFDA Program Titles Table'!A$2:C$2607,3,FALSE)))</f>
        <v/>
      </c>
      <c r="J4461" s="70"/>
      <c r="K4461" s="70"/>
      <c r="S4461" s="106" t="str">
        <f>IFERROR(IF(J4461="Y", "Research And Development Programs Cluster:", VLOOKUP(D4461,'Cluster Info'!$A$2:$B$113,2,FALSE)), "Non Cluster:")</f>
        <v>Non Cluster:</v>
      </c>
      <c r="T4461" s="106">
        <f t="shared" si="345"/>
        <v>0</v>
      </c>
      <c r="U4461" s="106">
        <f t="shared" si="347"/>
        <v>0</v>
      </c>
      <c r="V4461" s="106">
        <f t="shared" si="348"/>
        <v>0</v>
      </c>
      <c r="W4461" s="119">
        <f t="shared" si="346"/>
        <v>0</v>
      </c>
      <c r="X4461" s="106">
        <f t="shared" si="349"/>
        <v>0</v>
      </c>
    </row>
    <row r="4462" spans="1:24" ht="14">
      <c r="A4462" s="198"/>
      <c r="D4462" s="1"/>
      <c r="E4462" s="1"/>
      <c r="F4462" s="187"/>
      <c r="G4462" s="187"/>
      <c r="H4462" s="80" t="str">
        <f>IF(ISERROR(IF(ISERROR(VLOOKUP((LEFT(D4462,2)),'Fed. Agency Identifier Table'!A$2:C$63,3,FALSE)),(VLOOKUP((LEFT(D4462,1)),'Fed. Agency Identifier Table'!A$2:C$63,3,FALSE)),(VLOOKUP((LEFT(D4462,2)),'Fed. Agency Identifier Table'!A$2:C$63,3,FALSE)))),"",(IF(ISERROR(VLOOKUP((LEFT(D4462,2)),'Fed. Agency Identifier Table'!A$2:C$63,3,FALSE)),(VLOOKUP((LEFT(D4462,1)),'Fed. Agency Identifier Table'!A$2:C$63,3,FALSE)),(VLOOKUP((LEFT(D4462,2)),'Fed. Agency Identifier Table'!A$2:C$63,3,FALSE)))))</f>
        <v/>
      </c>
      <c r="I4462" s="150" t="str">
        <f>IF(ISNUMBER(SEARCH("*.unk*",D4462)),"Other Federal Awards",IF(ISERROR(VLOOKUP(D4462,'CFDA Program Titles Table'!A$2:C$2607,3,FALSE)),"",VLOOKUP(D4462,'CFDA Program Titles Table'!A$2:C$2607,3,FALSE)))</f>
        <v/>
      </c>
      <c r="J4462" s="70"/>
      <c r="K4462" s="70"/>
      <c r="S4462" s="106" t="str">
        <f>IFERROR(IF(J4462="Y", "Research And Development Programs Cluster:", VLOOKUP(D4462,'Cluster Info'!$A$2:$B$113,2,FALSE)), "Non Cluster:")</f>
        <v>Non Cluster:</v>
      </c>
      <c r="T4462" s="106">
        <f t="shared" si="345"/>
        <v>0</v>
      </c>
      <c r="U4462" s="106">
        <f t="shared" si="347"/>
        <v>0</v>
      </c>
      <c r="V4462" s="106">
        <f t="shared" si="348"/>
        <v>0</v>
      </c>
      <c r="W4462" s="119">
        <f t="shared" si="346"/>
        <v>0</v>
      </c>
      <c r="X4462" s="106">
        <f t="shared" si="349"/>
        <v>0</v>
      </c>
    </row>
    <row r="4463" spans="1:24" ht="14">
      <c r="A4463" s="198"/>
      <c r="D4463" s="1"/>
      <c r="E4463" s="1"/>
      <c r="F4463" s="187"/>
      <c r="G4463" s="187"/>
      <c r="H4463" s="80" t="str">
        <f>IF(ISERROR(IF(ISERROR(VLOOKUP((LEFT(D4463,2)),'Fed. Agency Identifier Table'!A$2:C$63,3,FALSE)),(VLOOKUP((LEFT(D4463,1)),'Fed. Agency Identifier Table'!A$2:C$63,3,FALSE)),(VLOOKUP((LEFT(D4463,2)),'Fed. Agency Identifier Table'!A$2:C$63,3,FALSE)))),"",(IF(ISERROR(VLOOKUP((LEFT(D4463,2)),'Fed. Agency Identifier Table'!A$2:C$63,3,FALSE)),(VLOOKUP((LEFT(D4463,1)),'Fed. Agency Identifier Table'!A$2:C$63,3,FALSE)),(VLOOKUP((LEFT(D4463,2)),'Fed. Agency Identifier Table'!A$2:C$63,3,FALSE)))))</f>
        <v/>
      </c>
      <c r="I4463" s="150" t="str">
        <f>IF(ISNUMBER(SEARCH("*.unk*",D4463)),"Other Federal Awards",IF(ISERROR(VLOOKUP(D4463,'CFDA Program Titles Table'!A$2:C$2607,3,FALSE)),"",VLOOKUP(D4463,'CFDA Program Titles Table'!A$2:C$2607,3,FALSE)))</f>
        <v/>
      </c>
      <c r="J4463" s="70"/>
      <c r="K4463" s="70"/>
      <c r="S4463" s="106" t="str">
        <f>IFERROR(IF(J4463="Y", "Research And Development Programs Cluster:", VLOOKUP(D4463,'Cluster Info'!$A$2:$B$113,2,FALSE)), "Non Cluster:")</f>
        <v>Non Cluster:</v>
      </c>
      <c r="T4463" s="106">
        <f t="shared" si="345"/>
        <v>0</v>
      </c>
      <c r="U4463" s="106">
        <f t="shared" si="347"/>
        <v>0</v>
      </c>
      <c r="V4463" s="106">
        <f t="shared" si="348"/>
        <v>0</v>
      </c>
      <c r="W4463" s="119">
        <f t="shared" si="346"/>
        <v>0</v>
      </c>
      <c r="X4463" s="106">
        <f t="shared" si="349"/>
        <v>0</v>
      </c>
    </row>
    <row r="4464" spans="1:24" ht="14">
      <c r="A4464" s="198"/>
      <c r="D4464" s="1"/>
      <c r="E4464" s="1"/>
      <c r="F4464" s="187"/>
      <c r="G4464" s="187"/>
      <c r="H4464" s="80" t="str">
        <f>IF(ISERROR(IF(ISERROR(VLOOKUP((LEFT(D4464,2)),'Fed. Agency Identifier Table'!A$2:C$63,3,FALSE)),(VLOOKUP((LEFT(D4464,1)),'Fed. Agency Identifier Table'!A$2:C$63,3,FALSE)),(VLOOKUP((LEFT(D4464,2)),'Fed. Agency Identifier Table'!A$2:C$63,3,FALSE)))),"",(IF(ISERROR(VLOOKUP((LEFT(D4464,2)),'Fed. Agency Identifier Table'!A$2:C$63,3,FALSE)),(VLOOKUP((LEFT(D4464,1)),'Fed. Agency Identifier Table'!A$2:C$63,3,FALSE)),(VLOOKUP((LEFT(D4464,2)),'Fed. Agency Identifier Table'!A$2:C$63,3,FALSE)))))</f>
        <v/>
      </c>
      <c r="I4464" s="150" t="str">
        <f>IF(ISNUMBER(SEARCH("*.unk*",D4464)),"Other Federal Awards",IF(ISERROR(VLOOKUP(D4464,'CFDA Program Titles Table'!A$2:C$2607,3,FALSE)),"",VLOOKUP(D4464,'CFDA Program Titles Table'!A$2:C$2607,3,FALSE)))</f>
        <v/>
      </c>
      <c r="J4464" s="70"/>
      <c r="K4464" s="70"/>
      <c r="S4464" s="106" t="str">
        <f>IFERROR(IF(J4464="Y", "Research And Development Programs Cluster:", VLOOKUP(D4464,'Cluster Info'!$A$2:$B$113,2,FALSE)), "Non Cluster:")</f>
        <v>Non Cluster:</v>
      </c>
      <c r="T4464" s="106">
        <f t="shared" si="345"/>
        <v>0</v>
      </c>
      <c r="U4464" s="106">
        <f t="shared" si="347"/>
        <v>0</v>
      </c>
      <c r="V4464" s="106">
        <f t="shared" si="348"/>
        <v>0</v>
      </c>
      <c r="W4464" s="119">
        <f t="shared" si="346"/>
        <v>0</v>
      </c>
      <c r="X4464" s="106">
        <f t="shared" si="349"/>
        <v>0</v>
      </c>
    </row>
    <row r="4465" spans="1:24" ht="14">
      <c r="A4465" s="198"/>
      <c r="D4465" s="1"/>
      <c r="E4465" s="1"/>
      <c r="F4465" s="187"/>
      <c r="G4465" s="187"/>
      <c r="H4465" s="80" t="str">
        <f>IF(ISERROR(IF(ISERROR(VLOOKUP((LEFT(D4465,2)),'Fed. Agency Identifier Table'!A$2:C$63,3,FALSE)),(VLOOKUP((LEFT(D4465,1)),'Fed. Agency Identifier Table'!A$2:C$63,3,FALSE)),(VLOOKUP((LEFT(D4465,2)),'Fed. Agency Identifier Table'!A$2:C$63,3,FALSE)))),"",(IF(ISERROR(VLOOKUP((LEFT(D4465,2)),'Fed. Agency Identifier Table'!A$2:C$63,3,FALSE)),(VLOOKUP((LEFT(D4465,1)),'Fed. Agency Identifier Table'!A$2:C$63,3,FALSE)),(VLOOKUP((LEFT(D4465,2)),'Fed. Agency Identifier Table'!A$2:C$63,3,FALSE)))))</f>
        <v/>
      </c>
      <c r="I4465" s="150" t="str">
        <f>IF(ISNUMBER(SEARCH("*.unk*",D4465)),"Other Federal Awards",IF(ISERROR(VLOOKUP(D4465,'CFDA Program Titles Table'!A$2:C$2607,3,FALSE)),"",VLOOKUP(D4465,'CFDA Program Titles Table'!A$2:C$2607,3,FALSE)))</f>
        <v/>
      </c>
      <c r="J4465" s="70"/>
      <c r="K4465" s="70"/>
      <c r="S4465" s="106" t="str">
        <f>IFERROR(IF(J4465="Y", "Research And Development Programs Cluster:", VLOOKUP(D4465,'Cluster Info'!$A$2:$B$113,2,FALSE)), "Non Cluster:")</f>
        <v>Non Cluster:</v>
      </c>
      <c r="T4465" s="106">
        <f t="shared" si="345"/>
        <v>0</v>
      </c>
      <c r="U4465" s="106">
        <f t="shared" si="347"/>
        <v>0</v>
      </c>
      <c r="V4465" s="106">
        <f t="shared" si="348"/>
        <v>0</v>
      </c>
      <c r="W4465" s="119">
        <f t="shared" si="346"/>
        <v>0</v>
      </c>
      <c r="X4465" s="106">
        <f t="shared" si="349"/>
        <v>0</v>
      </c>
    </row>
    <row r="4466" spans="1:24" ht="14">
      <c r="A4466" s="198"/>
      <c r="D4466" s="1"/>
      <c r="E4466" s="1"/>
      <c r="F4466" s="187"/>
      <c r="G4466" s="187"/>
      <c r="H4466" s="80" t="str">
        <f>IF(ISERROR(IF(ISERROR(VLOOKUP((LEFT(D4466,2)),'Fed. Agency Identifier Table'!A$2:C$63,3,FALSE)),(VLOOKUP((LEFT(D4466,1)),'Fed. Agency Identifier Table'!A$2:C$63,3,FALSE)),(VLOOKUP((LEFT(D4466,2)),'Fed. Agency Identifier Table'!A$2:C$63,3,FALSE)))),"",(IF(ISERROR(VLOOKUP((LEFT(D4466,2)),'Fed. Agency Identifier Table'!A$2:C$63,3,FALSE)),(VLOOKUP((LEFT(D4466,1)),'Fed. Agency Identifier Table'!A$2:C$63,3,FALSE)),(VLOOKUP((LEFT(D4466,2)),'Fed. Agency Identifier Table'!A$2:C$63,3,FALSE)))))</f>
        <v/>
      </c>
      <c r="I4466" s="150" t="str">
        <f>IF(ISNUMBER(SEARCH("*.unk*",D4466)),"Other Federal Awards",IF(ISERROR(VLOOKUP(D4466,'CFDA Program Titles Table'!A$2:C$2607,3,FALSE)),"",VLOOKUP(D4466,'CFDA Program Titles Table'!A$2:C$2607,3,FALSE)))</f>
        <v/>
      </c>
      <c r="J4466" s="70"/>
      <c r="K4466" s="70"/>
      <c r="S4466" s="106" t="str">
        <f>IFERROR(IF(J4466="Y", "Research And Development Programs Cluster:", VLOOKUP(D4466,'Cluster Info'!$A$2:$B$113,2,FALSE)), "Non Cluster:")</f>
        <v>Non Cluster:</v>
      </c>
      <c r="T4466" s="106">
        <f t="shared" si="345"/>
        <v>0</v>
      </c>
      <c r="U4466" s="106">
        <f t="shared" si="347"/>
        <v>0</v>
      </c>
      <c r="V4466" s="106">
        <f t="shared" si="348"/>
        <v>0</v>
      </c>
      <c r="W4466" s="119">
        <f t="shared" si="346"/>
        <v>0</v>
      </c>
      <c r="X4466" s="106">
        <f t="shared" si="349"/>
        <v>0</v>
      </c>
    </row>
    <row r="4467" spans="1:24" ht="14">
      <c r="A4467" s="198"/>
      <c r="D4467" s="1"/>
      <c r="E4467" s="1"/>
      <c r="F4467" s="187"/>
      <c r="G4467" s="187"/>
      <c r="H4467" s="80" t="str">
        <f>IF(ISERROR(IF(ISERROR(VLOOKUP((LEFT(D4467,2)),'Fed. Agency Identifier Table'!A$2:C$63,3,FALSE)),(VLOOKUP((LEFT(D4467,1)),'Fed. Agency Identifier Table'!A$2:C$63,3,FALSE)),(VLOOKUP((LEFT(D4467,2)),'Fed. Agency Identifier Table'!A$2:C$63,3,FALSE)))),"",(IF(ISERROR(VLOOKUP((LEFT(D4467,2)),'Fed. Agency Identifier Table'!A$2:C$63,3,FALSE)),(VLOOKUP((LEFT(D4467,1)),'Fed. Agency Identifier Table'!A$2:C$63,3,FALSE)),(VLOOKUP((LEFT(D4467,2)),'Fed. Agency Identifier Table'!A$2:C$63,3,FALSE)))))</f>
        <v/>
      </c>
      <c r="I4467" s="150" t="str">
        <f>IF(ISNUMBER(SEARCH("*.unk*",D4467)),"Other Federal Awards",IF(ISERROR(VLOOKUP(D4467,'CFDA Program Titles Table'!A$2:C$2607,3,FALSE)),"",VLOOKUP(D4467,'CFDA Program Titles Table'!A$2:C$2607,3,FALSE)))</f>
        <v/>
      </c>
      <c r="J4467" s="70"/>
      <c r="K4467" s="70"/>
      <c r="S4467" s="106" t="str">
        <f>IFERROR(IF(J4467="Y", "Research And Development Programs Cluster:", VLOOKUP(D4467,'Cluster Info'!$A$2:$B$113,2,FALSE)), "Non Cluster:")</f>
        <v>Non Cluster:</v>
      </c>
      <c r="T4467" s="106">
        <f t="shared" si="345"/>
        <v>0</v>
      </c>
      <c r="U4467" s="106">
        <f t="shared" si="347"/>
        <v>0</v>
      </c>
      <c r="V4467" s="106">
        <f t="shared" si="348"/>
        <v>0</v>
      </c>
      <c r="W4467" s="119">
        <f t="shared" si="346"/>
        <v>0</v>
      </c>
      <c r="X4467" s="106">
        <f t="shared" si="349"/>
        <v>0</v>
      </c>
    </row>
    <row r="4468" spans="1:24" ht="14">
      <c r="A4468" s="198"/>
      <c r="D4468" s="1"/>
      <c r="E4468" s="1"/>
      <c r="F4468" s="187"/>
      <c r="G4468" s="187"/>
      <c r="H4468" s="80" t="str">
        <f>IF(ISERROR(IF(ISERROR(VLOOKUP((LEFT(D4468,2)),'Fed. Agency Identifier Table'!A$2:C$63,3,FALSE)),(VLOOKUP((LEFT(D4468,1)),'Fed. Agency Identifier Table'!A$2:C$63,3,FALSE)),(VLOOKUP((LEFT(D4468,2)),'Fed. Agency Identifier Table'!A$2:C$63,3,FALSE)))),"",(IF(ISERROR(VLOOKUP((LEFT(D4468,2)),'Fed. Agency Identifier Table'!A$2:C$63,3,FALSE)),(VLOOKUP((LEFT(D4468,1)),'Fed. Agency Identifier Table'!A$2:C$63,3,FALSE)),(VLOOKUP((LEFT(D4468,2)),'Fed. Agency Identifier Table'!A$2:C$63,3,FALSE)))))</f>
        <v/>
      </c>
      <c r="I4468" s="150" t="str">
        <f>IF(ISNUMBER(SEARCH("*.unk*",D4468)),"Other Federal Awards",IF(ISERROR(VLOOKUP(D4468,'CFDA Program Titles Table'!A$2:C$2607,3,FALSE)),"",VLOOKUP(D4468,'CFDA Program Titles Table'!A$2:C$2607,3,FALSE)))</f>
        <v/>
      </c>
      <c r="J4468" s="70"/>
      <c r="K4468" s="70"/>
      <c r="S4468" s="106" t="str">
        <f>IFERROR(IF(J4468="Y", "Research And Development Programs Cluster:", VLOOKUP(D4468,'Cluster Info'!$A$2:$B$113,2,FALSE)), "Non Cluster:")</f>
        <v>Non Cluster:</v>
      </c>
      <c r="T4468" s="106">
        <f t="shared" si="345"/>
        <v>0</v>
      </c>
      <c r="U4468" s="106">
        <f t="shared" si="347"/>
        <v>0</v>
      </c>
      <c r="V4468" s="106">
        <f t="shared" si="348"/>
        <v>0</v>
      </c>
      <c r="W4468" s="119">
        <f t="shared" si="346"/>
        <v>0</v>
      </c>
      <c r="X4468" s="106">
        <f t="shared" si="349"/>
        <v>0</v>
      </c>
    </row>
    <row r="4469" spans="1:24" ht="14">
      <c r="A4469" s="198"/>
      <c r="D4469" s="1"/>
      <c r="E4469" s="1"/>
      <c r="F4469" s="187"/>
      <c r="G4469" s="187"/>
      <c r="H4469" s="80" t="str">
        <f>IF(ISERROR(IF(ISERROR(VLOOKUP((LEFT(D4469,2)),'Fed. Agency Identifier Table'!A$2:C$63,3,FALSE)),(VLOOKUP((LEFT(D4469,1)),'Fed. Agency Identifier Table'!A$2:C$63,3,FALSE)),(VLOOKUP((LEFT(D4469,2)),'Fed. Agency Identifier Table'!A$2:C$63,3,FALSE)))),"",(IF(ISERROR(VLOOKUP((LEFT(D4469,2)),'Fed. Agency Identifier Table'!A$2:C$63,3,FALSE)),(VLOOKUP((LEFT(D4469,1)),'Fed. Agency Identifier Table'!A$2:C$63,3,FALSE)),(VLOOKUP((LEFT(D4469,2)),'Fed. Agency Identifier Table'!A$2:C$63,3,FALSE)))))</f>
        <v/>
      </c>
      <c r="I4469" s="150" t="str">
        <f>IF(ISNUMBER(SEARCH("*.unk*",D4469)),"Other Federal Awards",IF(ISERROR(VLOOKUP(D4469,'CFDA Program Titles Table'!A$2:C$2607,3,FALSE)),"",VLOOKUP(D4469,'CFDA Program Titles Table'!A$2:C$2607,3,FALSE)))</f>
        <v/>
      </c>
      <c r="J4469" s="70"/>
      <c r="K4469" s="70"/>
      <c r="S4469" s="106" t="str">
        <f>IFERROR(IF(J4469="Y", "Research And Development Programs Cluster:", VLOOKUP(D4469,'Cluster Info'!$A$2:$B$113,2,FALSE)), "Non Cluster:")</f>
        <v>Non Cluster:</v>
      </c>
      <c r="T4469" s="106">
        <f t="shared" si="345"/>
        <v>0</v>
      </c>
      <c r="U4469" s="106">
        <f t="shared" si="347"/>
        <v>0</v>
      </c>
      <c r="V4469" s="106">
        <f t="shared" si="348"/>
        <v>0</v>
      </c>
      <c r="W4469" s="119">
        <f t="shared" si="346"/>
        <v>0</v>
      </c>
      <c r="X4469" s="106">
        <f t="shared" si="349"/>
        <v>0</v>
      </c>
    </row>
    <row r="4470" spans="1:24" ht="14">
      <c r="A4470" s="198"/>
      <c r="D4470" s="1"/>
      <c r="E4470" s="1"/>
      <c r="F4470" s="187"/>
      <c r="G4470" s="187"/>
      <c r="H4470" s="80" t="str">
        <f>IF(ISERROR(IF(ISERROR(VLOOKUP((LEFT(D4470,2)),'Fed. Agency Identifier Table'!A$2:C$63,3,FALSE)),(VLOOKUP((LEFT(D4470,1)),'Fed. Agency Identifier Table'!A$2:C$63,3,FALSE)),(VLOOKUP((LEFT(D4470,2)),'Fed. Agency Identifier Table'!A$2:C$63,3,FALSE)))),"",(IF(ISERROR(VLOOKUP((LEFT(D4470,2)),'Fed. Agency Identifier Table'!A$2:C$63,3,FALSE)),(VLOOKUP((LEFT(D4470,1)),'Fed. Agency Identifier Table'!A$2:C$63,3,FALSE)),(VLOOKUP((LEFT(D4470,2)),'Fed. Agency Identifier Table'!A$2:C$63,3,FALSE)))))</f>
        <v/>
      </c>
      <c r="I4470" s="150" t="str">
        <f>IF(ISNUMBER(SEARCH("*.unk*",D4470)),"Other Federal Awards",IF(ISERROR(VLOOKUP(D4470,'CFDA Program Titles Table'!A$2:C$2607,3,FALSE)),"",VLOOKUP(D4470,'CFDA Program Titles Table'!A$2:C$2607,3,FALSE)))</f>
        <v/>
      </c>
      <c r="J4470" s="70"/>
      <c r="K4470" s="70"/>
      <c r="S4470" s="106" t="str">
        <f>IFERROR(IF(J4470="Y", "Research And Development Programs Cluster:", VLOOKUP(D4470,'Cluster Info'!$A$2:$B$113,2,FALSE)), "Non Cluster:")</f>
        <v>Non Cluster:</v>
      </c>
      <c r="T4470" s="106">
        <f t="shared" si="345"/>
        <v>0</v>
      </c>
      <c r="U4470" s="106">
        <f t="shared" si="347"/>
        <v>0</v>
      </c>
      <c r="V4470" s="106">
        <f t="shared" si="348"/>
        <v>0</v>
      </c>
      <c r="W4470" s="119">
        <f t="shared" si="346"/>
        <v>0</v>
      </c>
      <c r="X4470" s="106">
        <f t="shared" si="349"/>
        <v>0</v>
      </c>
    </row>
    <row r="4471" spans="1:24" ht="14">
      <c r="A4471" s="198"/>
      <c r="D4471" s="1"/>
      <c r="E4471" s="1"/>
      <c r="F4471" s="187"/>
      <c r="G4471" s="187"/>
      <c r="H4471" s="80" t="str">
        <f>IF(ISERROR(IF(ISERROR(VLOOKUP((LEFT(D4471,2)),'Fed. Agency Identifier Table'!A$2:C$63,3,FALSE)),(VLOOKUP((LEFT(D4471,1)),'Fed. Agency Identifier Table'!A$2:C$63,3,FALSE)),(VLOOKUP((LEFT(D4471,2)),'Fed. Agency Identifier Table'!A$2:C$63,3,FALSE)))),"",(IF(ISERROR(VLOOKUP((LEFT(D4471,2)),'Fed. Agency Identifier Table'!A$2:C$63,3,FALSE)),(VLOOKUP((LEFT(D4471,1)),'Fed. Agency Identifier Table'!A$2:C$63,3,FALSE)),(VLOOKUP((LEFT(D4471,2)),'Fed. Agency Identifier Table'!A$2:C$63,3,FALSE)))))</f>
        <v/>
      </c>
      <c r="I4471" s="150" t="str">
        <f>IF(ISNUMBER(SEARCH("*.unk*",D4471)),"Other Federal Awards",IF(ISERROR(VLOOKUP(D4471,'CFDA Program Titles Table'!A$2:C$2607,3,FALSE)),"",VLOOKUP(D4471,'CFDA Program Titles Table'!A$2:C$2607,3,FALSE)))</f>
        <v/>
      </c>
      <c r="J4471" s="70"/>
      <c r="K4471" s="70"/>
      <c r="S4471" s="106" t="str">
        <f>IFERROR(IF(J4471="Y", "Research And Development Programs Cluster:", VLOOKUP(D4471,'Cluster Info'!$A$2:$B$113,2,FALSE)), "Non Cluster:")</f>
        <v>Non Cluster:</v>
      </c>
      <c r="T4471" s="106">
        <f t="shared" si="345"/>
        <v>0</v>
      </c>
      <c r="U4471" s="106">
        <f t="shared" si="347"/>
        <v>0</v>
      </c>
      <c r="V4471" s="106">
        <f t="shared" si="348"/>
        <v>0</v>
      </c>
      <c r="W4471" s="119">
        <f t="shared" si="346"/>
        <v>0</v>
      </c>
      <c r="X4471" s="106">
        <f t="shared" si="349"/>
        <v>0</v>
      </c>
    </row>
    <row r="4472" spans="1:24" ht="14">
      <c r="A4472" s="198"/>
      <c r="D4472" s="1"/>
      <c r="E4472" s="1"/>
      <c r="F4472" s="187"/>
      <c r="G4472" s="187"/>
      <c r="H4472" s="80" t="str">
        <f>IF(ISERROR(IF(ISERROR(VLOOKUP((LEFT(D4472,2)),'Fed. Agency Identifier Table'!A$2:C$63,3,FALSE)),(VLOOKUP((LEFT(D4472,1)),'Fed. Agency Identifier Table'!A$2:C$63,3,FALSE)),(VLOOKUP((LEFT(D4472,2)),'Fed. Agency Identifier Table'!A$2:C$63,3,FALSE)))),"",(IF(ISERROR(VLOOKUP((LEFT(D4472,2)),'Fed. Agency Identifier Table'!A$2:C$63,3,FALSE)),(VLOOKUP((LEFT(D4472,1)),'Fed. Agency Identifier Table'!A$2:C$63,3,FALSE)),(VLOOKUP((LEFT(D4472,2)),'Fed. Agency Identifier Table'!A$2:C$63,3,FALSE)))))</f>
        <v/>
      </c>
      <c r="I4472" s="150" t="str">
        <f>IF(ISNUMBER(SEARCH("*.unk*",D4472)),"Other Federal Awards",IF(ISERROR(VLOOKUP(D4472,'CFDA Program Titles Table'!A$2:C$2607,3,FALSE)),"",VLOOKUP(D4472,'CFDA Program Titles Table'!A$2:C$2607,3,FALSE)))</f>
        <v/>
      </c>
      <c r="J4472" s="70"/>
      <c r="K4472" s="70"/>
      <c r="S4472" s="106" t="str">
        <f>IFERROR(IF(J4472="Y", "Research And Development Programs Cluster:", VLOOKUP(D4472,'Cluster Info'!$A$2:$B$113,2,FALSE)), "Non Cluster:")</f>
        <v>Non Cluster:</v>
      </c>
      <c r="T4472" s="106">
        <f t="shared" si="345"/>
        <v>0</v>
      </c>
      <c r="U4472" s="106">
        <f t="shared" si="347"/>
        <v>0</v>
      </c>
      <c r="V4472" s="106">
        <f t="shared" si="348"/>
        <v>0</v>
      </c>
      <c r="W4472" s="119">
        <f t="shared" si="346"/>
        <v>0</v>
      </c>
      <c r="X4472" s="106">
        <f t="shared" si="349"/>
        <v>0</v>
      </c>
    </row>
    <row r="4473" spans="1:24" ht="14">
      <c r="A4473" s="198"/>
      <c r="D4473" s="1"/>
      <c r="E4473" s="1"/>
      <c r="F4473" s="187"/>
      <c r="G4473" s="187"/>
      <c r="H4473" s="80" t="str">
        <f>IF(ISERROR(IF(ISERROR(VLOOKUP((LEFT(D4473,2)),'Fed. Agency Identifier Table'!A$2:C$63,3,FALSE)),(VLOOKUP((LEFT(D4473,1)),'Fed. Agency Identifier Table'!A$2:C$63,3,FALSE)),(VLOOKUP((LEFT(D4473,2)),'Fed. Agency Identifier Table'!A$2:C$63,3,FALSE)))),"",(IF(ISERROR(VLOOKUP((LEFT(D4473,2)),'Fed. Agency Identifier Table'!A$2:C$63,3,FALSE)),(VLOOKUP((LEFT(D4473,1)),'Fed. Agency Identifier Table'!A$2:C$63,3,FALSE)),(VLOOKUP((LEFT(D4473,2)),'Fed. Agency Identifier Table'!A$2:C$63,3,FALSE)))))</f>
        <v/>
      </c>
      <c r="I4473" s="150" t="str">
        <f>IF(ISNUMBER(SEARCH("*.unk*",D4473)),"Other Federal Awards",IF(ISERROR(VLOOKUP(D4473,'CFDA Program Titles Table'!A$2:C$2607,3,FALSE)),"",VLOOKUP(D4473,'CFDA Program Titles Table'!A$2:C$2607,3,FALSE)))</f>
        <v/>
      </c>
      <c r="J4473" s="70"/>
      <c r="K4473" s="70"/>
      <c r="S4473" s="106" t="str">
        <f>IFERROR(IF(J4473="Y", "Research And Development Programs Cluster:", VLOOKUP(D4473,'Cluster Info'!$A$2:$B$113,2,FALSE)), "Non Cluster:")</f>
        <v>Non Cluster:</v>
      </c>
      <c r="T4473" s="106">
        <f t="shared" si="345"/>
        <v>0</v>
      </c>
      <c r="U4473" s="106">
        <f t="shared" si="347"/>
        <v>0</v>
      </c>
      <c r="V4473" s="106">
        <f t="shared" si="348"/>
        <v>0</v>
      </c>
      <c r="W4473" s="119">
        <f t="shared" si="346"/>
        <v>0</v>
      </c>
      <c r="X4473" s="106">
        <f t="shared" si="349"/>
        <v>0</v>
      </c>
    </row>
    <row r="4474" spans="1:24" ht="14">
      <c r="A4474" s="198"/>
      <c r="D4474" s="1"/>
      <c r="E4474" s="1"/>
      <c r="F4474" s="187"/>
      <c r="G4474" s="187"/>
      <c r="H4474" s="80" t="str">
        <f>IF(ISERROR(IF(ISERROR(VLOOKUP((LEFT(D4474,2)),'Fed. Agency Identifier Table'!A$2:C$63,3,FALSE)),(VLOOKUP((LEFT(D4474,1)),'Fed. Agency Identifier Table'!A$2:C$63,3,FALSE)),(VLOOKUP((LEFT(D4474,2)),'Fed. Agency Identifier Table'!A$2:C$63,3,FALSE)))),"",(IF(ISERROR(VLOOKUP((LEFT(D4474,2)),'Fed. Agency Identifier Table'!A$2:C$63,3,FALSE)),(VLOOKUP((LEFT(D4474,1)),'Fed. Agency Identifier Table'!A$2:C$63,3,FALSE)),(VLOOKUP((LEFT(D4474,2)),'Fed. Agency Identifier Table'!A$2:C$63,3,FALSE)))))</f>
        <v/>
      </c>
      <c r="I4474" s="150" t="str">
        <f>IF(ISNUMBER(SEARCH("*.unk*",D4474)),"Other Federal Awards",IF(ISERROR(VLOOKUP(D4474,'CFDA Program Titles Table'!A$2:C$2607,3,FALSE)),"",VLOOKUP(D4474,'CFDA Program Titles Table'!A$2:C$2607,3,FALSE)))</f>
        <v/>
      </c>
      <c r="J4474" s="70"/>
      <c r="K4474" s="70"/>
      <c r="S4474" s="106" t="str">
        <f>IFERROR(IF(J4474="Y", "Research And Development Programs Cluster:", VLOOKUP(D4474,'Cluster Info'!$A$2:$B$113,2,FALSE)), "Non Cluster:")</f>
        <v>Non Cluster:</v>
      </c>
      <c r="T4474" s="106">
        <f t="shared" si="345"/>
        <v>0</v>
      </c>
      <c r="U4474" s="106">
        <f t="shared" si="347"/>
        <v>0</v>
      </c>
      <c r="V4474" s="106">
        <f t="shared" si="348"/>
        <v>0</v>
      </c>
      <c r="W4474" s="119">
        <f t="shared" si="346"/>
        <v>0</v>
      </c>
      <c r="X4474" s="106">
        <f t="shared" si="349"/>
        <v>0</v>
      </c>
    </row>
    <row r="4475" spans="1:24" ht="14">
      <c r="A4475" s="198"/>
      <c r="D4475" s="1"/>
      <c r="E4475" s="1"/>
      <c r="F4475" s="187"/>
      <c r="G4475" s="187"/>
      <c r="H4475" s="80" t="str">
        <f>IF(ISERROR(IF(ISERROR(VLOOKUP((LEFT(D4475,2)),'Fed. Agency Identifier Table'!A$2:C$63,3,FALSE)),(VLOOKUP((LEFT(D4475,1)),'Fed. Agency Identifier Table'!A$2:C$63,3,FALSE)),(VLOOKUP((LEFT(D4475,2)),'Fed. Agency Identifier Table'!A$2:C$63,3,FALSE)))),"",(IF(ISERROR(VLOOKUP((LEFT(D4475,2)),'Fed. Agency Identifier Table'!A$2:C$63,3,FALSE)),(VLOOKUP((LEFT(D4475,1)),'Fed. Agency Identifier Table'!A$2:C$63,3,FALSE)),(VLOOKUP((LEFT(D4475,2)),'Fed. Agency Identifier Table'!A$2:C$63,3,FALSE)))))</f>
        <v/>
      </c>
      <c r="I4475" s="150" t="str">
        <f>IF(ISNUMBER(SEARCH("*.unk*",D4475)),"Other Federal Awards",IF(ISERROR(VLOOKUP(D4475,'CFDA Program Titles Table'!A$2:C$2607,3,FALSE)),"",VLOOKUP(D4475,'CFDA Program Titles Table'!A$2:C$2607,3,FALSE)))</f>
        <v/>
      </c>
      <c r="J4475" s="70"/>
      <c r="K4475" s="70"/>
      <c r="S4475" s="106" t="str">
        <f>IFERROR(IF(J4475="Y", "Research And Development Programs Cluster:", VLOOKUP(D4475,'Cluster Info'!$A$2:$B$113,2,FALSE)), "Non Cluster:")</f>
        <v>Non Cluster:</v>
      </c>
      <c r="T4475" s="106">
        <f t="shared" si="345"/>
        <v>0</v>
      </c>
      <c r="U4475" s="106">
        <f t="shared" si="347"/>
        <v>0</v>
      </c>
      <c r="V4475" s="106">
        <f t="shared" si="348"/>
        <v>0</v>
      </c>
      <c r="W4475" s="119">
        <f t="shared" si="346"/>
        <v>0</v>
      </c>
      <c r="X4475" s="106">
        <f t="shared" si="349"/>
        <v>0</v>
      </c>
    </row>
    <row r="4476" spans="1:24" ht="14">
      <c r="A4476" s="198"/>
      <c r="D4476" s="1"/>
      <c r="E4476" s="1"/>
      <c r="F4476" s="187"/>
      <c r="G4476" s="187"/>
      <c r="H4476" s="80" t="str">
        <f>IF(ISERROR(IF(ISERROR(VLOOKUP((LEFT(D4476,2)),'Fed. Agency Identifier Table'!A$2:C$63,3,FALSE)),(VLOOKUP((LEFT(D4476,1)),'Fed. Agency Identifier Table'!A$2:C$63,3,FALSE)),(VLOOKUP((LEFT(D4476,2)),'Fed. Agency Identifier Table'!A$2:C$63,3,FALSE)))),"",(IF(ISERROR(VLOOKUP((LEFT(D4476,2)),'Fed. Agency Identifier Table'!A$2:C$63,3,FALSE)),(VLOOKUP((LEFT(D4476,1)),'Fed. Agency Identifier Table'!A$2:C$63,3,FALSE)),(VLOOKUP((LEFT(D4476,2)),'Fed. Agency Identifier Table'!A$2:C$63,3,FALSE)))))</f>
        <v/>
      </c>
      <c r="I4476" s="150" t="str">
        <f>IF(ISNUMBER(SEARCH("*.unk*",D4476)),"Other Federal Awards",IF(ISERROR(VLOOKUP(D4476,'CFDA Program Titles Table'!A$2:C$2607,3,FALSE)),"",VLOOKUP(D4476,'CFDA Program Titles Table'!A$2:C$2607,3,FALSE)))</f>
        <v/>
      </c>
      <c r="J4476" s="70"/>
      <c r="K4476" s="70"/>
      <c r="S4476" s="106" t="str">
        <f>IFERROR(IF(J4476="Y", "Research And Development Programs Cluster:", VLOOKUP(D4476,'Cluster Info'!$A$2:$B$113,2,FALSE)), "Non Cluster:")</f>
        <v>Non Cluster:</v>
      </c>
      <c r="T4476" s="106">
        <f t="shared" si="345"/>
        <v>0</v>
      </c>
      <c r="U4476" s="106">
        <f t="shared" si="347"/>
        <v>0</v>
      </c>
      <c r="V4476" s="106">
        <f t="shared" si="348"/>
        <v>0</v>
      </c>
      <c r="W4476" s="119">
        <f t="shared" si="346"/>
        <v>0</v>
      </c>
      <c r="X4476" s="106">
        <f t="shared" si="349"/>
        <v>0</v>
      </c>
    </row>
    <row r="4477" spans="1:24" ht="14">
      <c r="A4477" s="198"/>
      <c r="D4477" s="1"/>
      <c r="E4477" s="1"/>
      <c r="F4477" s="187"/>
      <c r="G4477" s="187"/>
      <c r="H4477" s="80" t="str">
        <f>IF(ISERROR(IF(ISERROR(VLOOKUP((LEFT(D4477,2)),'Fed. Agency Identifier Table'!A$2:C$63,3,FALSE)),(VLOOKUP((LEFT(D4477,1)),'Fed. Agency Identifier Table'!A$2:C$63,3,FALSE)),(VLOOKUP((LEFT(D4477,2)),'Fed. Agency Identifier Table'!A$2:C$63,3,FALSE)))),"",(IF(ISERROR(VLOOKUP((LEFT(D4477,2)),'Fed. Agency Identifier Table'!A$2:C$63,3,FALSE)),(VLOOKUP((LEFT(D4477,1)),'Fed. Agency Identifier Table'!A$2:C$63,3,FALSE)),(VLOOKUP((LEFT(D4477,2)),'Fed. Agency Identifier Table'!A$2:C$63,3,FALSE)))))</f>
        <v/>
      </c>
      <c r="I4477" s="150" t="str">
        <f>IF(ISNUMBER(SEARCH("*.unk*",D4477)),"Other Federal Awards",IF(ISERROR(VLOOKUP(D4477,'CFDA Program Titles Table'!A$2:C$2607,3,FALSE)),"",VLOOKUP(D4477,'CFDA Program Titles Table'!A$2:C$2607,3,FALSE)))</f>
        <v/>
      </c>
      <c r="J4477" s="70"/>
      <c r="K4477" s="70"/>
      <c r="S4477" s="106" t="str">
        <f>IFERROR(IF(J4477="Y", "Research And Development Programs Cluster:", VLOOKUP(D4477,'Cluster Info'!$A$2:$B$113,2,FALSE)), "Non Cluster:")</f>
        <v>Non Cluster:</v>
      </c>
      <c r="T4477" s="106">
        <f t="shared" si="345"/>
        <v>0</v>
      </c>
      <c r="U4477" s="106">
        <f t="shared" si="347"/>
        <v>0</v>
      </c>
      <c r="V4477" s="106">
        <f t="shared" si="348"/>
        <v>0</v>
      </c>
      <c r="W4477" s="119">
        <f t="shared" si="346"/>
        <v>0</v>
      </c>
      <c r="X4477" s="106">
        <f t="shared" si="349"/>
        <v>0</v>
      </c>
    </row>
    <row r="4478" spans="1:24" ht="14">
      <c r="A4478" s="198"/>
      <c r="D4478" s="1"/>
      <c r="E4478" s="1"/>
      <c r="F4478" s="187"/>
      <c r="G4478" s="187"/>
      <c r="H4478" s="80" t="str">
        <f>IF(ISERROR(IF(ISERROR(VLOOKUP((LEFT(D4478,2)),'Fed. Agency Identifier Table'!A$2:C$63,3,FALSE)),(VLOOKUP((LEFT(D4478,1)),'Fed. Agency Identifier Table'!A$2:C$63,3,FALSE)),(VLOOKUP((LEFT(D4478,2)),'Fed. Agency Identifier Table'!A$2:C$63,3,FALSE)))),"",(IF(ISERROR(VLOOKUP((LEFT(D4478,2)),'Fed. Agency Identifier Table'!A$2:C$63,3,FALSE)),(VLOOKUP((LEFT(D4478,1)),'Fed. Agency Identifier Table'!A$2:C$63,3,FALSE)),(VLOOKUP((LEFT(D4478,2)),'Fed. Agency Identifier Table'!A$2:C$63,3,FALSE)))))</f>
        <v/>
      </c>
      <c r="I4478" s="150" t="str">
        <f>IF(ISNUMBER(SEARCH("*.unk*",D4478)),"Other Federal Awards",IF(ISERROR(VLOOKUP(D4478,'CFDA Program Titles Table'!A$2:C$2607,3,FALSE)),"",VLOOKUP(D4478,'CFDA Program Titles Table'!A$2:C$2607,3,FALSE)))</f>
        <v/>
      </c>
      <c r="J4478" s="70"/>
      <c r="K4478" s="70"/>
      <c r="S4478" s="106" t="str">
        <f>IFERROR(IF(J4478="Y", "Research And Development Programs Cluster:", VLOOKUP(D4478,'Cluster Info'!$A$2:$B$113,2,FALSE)), "Non Cluster:")</f>
        <v>Non Cluster:</v>
      </c>
      <c r="T4478" s="106">
        <f t="shared" si="345"/>
        <v>0</v>
      </c>
      <c r="U4478" s="106">
        <f t="shared" si="347"/>
        <v>0</v>
      </c>
      <c r="V4478" s="106">
        <f t="shared" si="348"/>
        <v>0</v>
      </c>
      <c r="W4478" s="119">
        <f t="shared" si="346"/>
        <v>0</v>
      </c>
      <c r="X4478" s="106">
        <f t="shared" si="349"/>
        <v>0</v>
      </c>
    </row>
    <row r="4479" spans="1:24" ht="14">
      <c r="A4479" s="198"/>
      <c r="D4479" s="1"/>
      <c r="E4479" s="1"/>
      <c r="F4479" s="187"/>
      <c r="G4479" s="187"/>
      <c r="H4479" s="80" t="str">
        <f>IF(ISERROR(IF(ISERROR(VLOOKUP((LEFT(D4479,2)),'Fed. Agency Identifier Table'!A$2:C$63,3,FALSE)),(VLOOKUP((LEFT(D4479,1)),'Fed. Agency Identifier Table'!A$2:C$63,3,FALSE)),(VLOOKUP((LEFT(D4479,2)),'Fed. Agency Identifier Table'!A$2:C$63,3,FALSE)))),"",(IF(ISERROR(VLOOKUP((LEFT(D4479,2)),'Fed. Agency Identifier Table'!A$2:C$63,3,FALSE)),(VLOOKUP((LEFT(D4479,1)),'Fed. Agency Identifier Table'!A$2:C$63,3,FALSE)),(VLOOKUP((LEFT(D4479,2)),'Fed. Agency Identifier Table'!A$2:C$63,3,FALSE)))))</f>
        <v/>
      </c>
      <c r="I4479" s="150" t="str">
        <f>IF(ISNUMBER(SEARCH("*.unk*",D4479)),"Other Federal Awards",IF(ISERROR(VLOOKUP(D4479,'CFDA Program Titles Table'!A$2:C$2607,3,FALSE)),"",VLOOKUP(D4479,'CFDA Program Titles Table'!A$2:C$2607,3,FALSE)))</f>
        <v/>
      </c>
      <c r="J4479" s="70"/>
      <c r="K4479" s="70"/>
      <c r="S4479" s="106" t="str">
        <f>IFERROR(IF(J4479="Y", "Research And Development Programs Cluster:", VLOOKUP(D4479,'Cluster Info'!$A$2:$B$113,2,FALSE)), "Non Cluster:")</f>
        <v>Non Cluster:</v>
      </c>
      <c r="T4479" s="106">
        <f t="shared" si="345"/>
        <v>0</v>
      </c>
      <c r="U4479" s="106">
        <f t="shared" si="347"/>
        <v>0</v>
      </c>
      <c r="V4479" s="106">
        <f t="shared" si="348"/>
        <v>0</v>
      </c>
      <c r="W4479" s="119">
        <f t="shared" si="346"/>
        <v>0</v>
      </c>
      <c r="X4479" s="106">
        <f t="shared" si="349"/>
        <v>0</v>
      </c>
    </row>
    <row r="4480" spans="1:24" ht="14">
      <c r="A4480" s="198"/>
      <c r="D4480" s="1"/>
      <c r="E4480" s="1"/>
      <c r="F4480" s="187"/>
      <c r="G4480" s="187"/>
      <c r="H4480" s="80" t="str">
        <f>IF(ISERROR(IF(ISERROR(VLOOKUP((LEFT(D4480,2)),'Fed. Agency Identifier Table'!A$2:C$63,3,FALSE)),(VLOOKUP((LEFT(D4480,1)),'Fed. Agency Identifier Table'!A$2:C$63,3,FALSE)),(VLOOKUP((LEFT(D4480,2)),'Fed. Agency Identifier Table'!A$2:C$63,3,FALSE)))),"",(IF(ISERROR(VLOOKUP((LEFT(D4480,2)),'Fed. Agency Identifier Table'!A$2:C$63,3,FALSE)),(VLOOKUP((LEFT(D4480,1)),'Fed. Agency Identifier Table'!A$2:C$63,3,FALSE)),(VLOOKUP((LEFT(D4480,2)),'Fed. Agency Identifier Table'!A$2:C$63,3,FALSE)))))</f>
        <v/>
      </c>
      <c r="I4480" s="150" t="str">
        <f>IF(ISNUMBER(SEARCH("*.unk*",D4480)),"Other Federal Awards",IF(ISERROR(VLOOKUP(D4480,'CFDA Program Titles Table'!A$2:C$2607,3,FALSE)),"",VLOOKUP(D4480,'CFDA Program Titles Table'!A$2:C$2607,3,FALSE)))</f>
        <v/>
      </c>
      <c r="J4480" s="70"/>
      <c r="K4480" s="70"/>
      <c r="S4480" s="106" t="str">
        <f>IFERROR(IF(J4480="Y", "Research And Development Programs Cluster:", VLOOKUP(D4480,'Cluster Info'!$A$2:$B$113,2,FALSE)), "Non Cluster:")</f>
        <v>Non Cluster:</v>
      </c>
      <c r="T4480" s="106">
        <f t="shared" si="345"/>
        <v>0</v>
      </c>
      <c r="U4480" s="106">
        <f t="shared" si="347"/>
        <v>0</v>
      </c>
      <c r="V4480" s="106">
        <f t="shared" si="348"/>
        <v>0</v>
      </c>
      <c r="W4480" s="119">
        <f t="shared" si="346"/>
        <v>0</v>
      </c>
      <c r="X4480" s="106">
        <f t="shared" si="349"/>
        <v>0</v>
      </c>
    </row>
    <row r="4481" spans="1:24" ht="14">
      <c r="A4481" s="198"/>
      <c r="D4481" s="1"/>
      <c r="E4481" s="1"/>
      <c r="F4481" s="187"/>
      <c r="G4481" s="187"/>
      <c r="H4481" s="80" t="str">
        <f>IF(ISERROR(IF(ISERROR(VLOOKUP((LEFT(D4481,2)),'Fed. Agency Identifier Table'!A$2:C$63,3,FALSE)),(VLOOKUP((LEFT(D4481,1)),'Fed. Agency Identifier Table'!A$2:C$63,3,FALSE)),(VLOOKUP((LEFT(D4481,2)),'Fed. Agency Identifier Table'!A$2:C$63,3,FALSE)))),"",(IF(ISERROR(VLOOKUP((LEFT(D4481,2)),'Fed. Agency Identifier Table'!A$2:C$63,3,FALSE)),(VLOOKUP((LEFT(D4481,1)),'Fed. Agency Identifier Table'!A$2:C$63,3,FALSE)),(VLOOKUP((LEFT(D4481,2)),'Fed. Agency Identifier Table'!A$2:C$63,3,FALSE)))))</f>
        <v/>
      </c>
      <c r="I4481" s="150" t="str">
        <f>IF(ISNUMBER(SEARCH("*.unk*",D4481)),"Other Federal Awards",IF(ISERROR(VLOOKUP(D4481,'CFDA Program Titles Table'!A$2:C$2607,3,FALSE)),"",VLOOKUP(D4481,'CFDA Program Titles Table'!A$2:C$2607,3,FALSE)))</f>
        <v/>
      </c>
      <c r="J4481" s="70"/>
      <c r="K4481" s="70"/>
      <c r="S4481" s="106" t="str">
        <f>IFERROR(IF(J4481="Y", "Research And Development Programs Cluster:", VLOOKUP(D4481,'Cluster Info'!$A$2:$B$113,2,FALSE)), "Non Cluster:")</f>
        <v>Non Cluster:</v>
      </c>
      <c r="T4481" s="106">
        <f t="shared" si="345"/>
        <v>0</v>
      </c>
      <c r="U4481" s="106">
        <f t="shared" si="347"/>
        <v>0</v>
      </c>
      <c r="V4481" s="106">
        <f t="shared" si="348"/>
        <v>0</v>
      </c>
      <c r="W4481" s="119">
        <f t="shared" si="346"/>
        <v>0</v>
      </c>
      <c r="X4481" s="106">
        <f t="shared" si="349"/>
        <v>0</v>
      </c>
    </row>
    <row r="4482" spans="1:24" ht="14">
      <c r="A4482" s="198"/>
      <c r="D4482" s="1"/>
      <c r="E4482" s="1"/>
      <c r="F4482" s="187"/>
      <c r="G4482" s="187"/>
      <c r="H4482" s="80" t="str">
        <f>IF(ISERROR(IF(ISERROR(VLOOKUP((LEFT(D4482,2)),'Fed. Agency Identifier Table'!A$2:C$63,3,FALSE)),(VLOOKUP((LEFT(D4482,1)),'Fed. Agency Identifier Table'!A$2:C$63,3,FALSE)),(VLOOKUP((LEFT(D4482,2)),'Fed. Agency Identifier Table'!A$2:C$63,3,FALSE)))),"",(IF(ISERROR(VLOOKUP((LEFT(D4482,2)),'Fed. Agency Identifier Table'!A$2:C$63,3,FALSE)),(VLOOKUP((LEFT(D4482,1)),'Fed. Agency Identifier Table'!A$2:C$63,3,FALSE)),(VLOOKUP((LEFT(D4482,2)),'Fed. Agency Identifier Table'!A$2:C$63,3,FALSE)))))</f>
        <v/>
      </c>
      <c r="I4482" s="150" t="str">
        <f>IF(ISNUMBER(SEARCH("*.unk*",D4482)),"Other Federal Awards",IF(ISERROR(VLOOKUP(D4482,'CFDA Program Titles Table'!A$2:C$2607,3,FALSE)),"",VLOOKUP(D4482,'CFDA Program Titles Table'!A$2:C$2607,3,FALSE)))</f>
        <v/>
      </c>
      <c r="J4482" s="70"/>
      <c r="K4482" s="70"/>
      <c r="S4482" s="106" t="str">
        <f>IFERROR(IF(J4482="Y", "Research And Development Programs Cluster:", VLOOKUP(D4482,'Cluster Info'!$A$2:$B$113,2,FALSE)), "Non Cluster:")</f>
        <v>Non Cluster:</v>
      </c>
      <c r="T4482" s="106">
        <f t="shared" ref="T4482:T4545" si="350">IF(E4482="Y","ARRA - "&amp;N4482, N4482)</f>
        <v>0</v>
      </c>
      <c r="U4482" s="106">
        <f t="shared" si="347"/>
        <v>0</v>
      </c>
      <c r="V4482" s="106">
        <f t="shared" si="348"/>
        <v>0</v>
      </c>
      <c r="W4482" s="119">
        <f t="shared" ref="W4482:W4545" si="351">IF(AND(J4482="Y",I4482="Other Federal Awards"),(LEFT(D4482,2)&amp;".RD"),D4482)</f>
        <v>0</v>
      </c>
      <c r="X4482" s="106">
        <f t="shared" si="349"/>
        <v>0</v>
      </c>
    </row>
    <row r="4483" spans="1:24" ht="14">
      <c r="A4483" s="198"/>
      <c r="D4483" s="1"/>
      <c r="E4483" s="1"/>
      <c r="F4483" s="187"/>
      <c r="G4483" s="187"/>
      <c r="H4483" s="80" t="str">
        <f>IF(ISERROR(IF(ISERROR(VLOOKUP((LEFT(D4483,2)),'Fed. Agency Identifier Table'!A$2:C$63,3,FALSE)),(VLOOKUP((LEFT(D4483,1)),'Fed. Agency Identifier Table'!A$2:C$63,3,FALSE)),(VLOOKUP((LEFT(D4483,2)),'Fed. Agency Identifier Table'!A$2:C$63,3,FALSE)))),"",(IF(ISERROR(VLOOKUP((LEFT(D4483,2)),'Fed. Agency Identifier Table'!A$2:C$63,3,FALSE)),(VLOOKUP((LEFT(D4483,1)),'Fed. Agency Identifier Table'!A$2:C$63,3,FALSE)),(VLOOKUP((LEFT(D4483,2)),'Fed. Agency Identifier Table'!A$2:C$63,3,FALSE)))))</f>
        <v/>
      </c>
      <c r="I4483" s="150" t="str">
        <f>IF(ISNUMBER(SEARCH("*.unk*",D4483)),"Other Federal Awards",IF(ISERROR(VLOOKUP(D4483,'CFDA Program Titles Table'!A$2:C$2607,3,FALSE)),"",VLOOKUP(D4483,'CFDA Program Titles Table'!A$2:C$2607,3,FALSE)))</f>
        <v/>
      </c>
      <c r="J4483" s="70"/>
      <c r="K4483" s="70"/>
      <c r="S4483" s="106" t="str">
        <f>IFERROR(IF(J4483="Y", "Research And Development Programs Cluster:", VLOOKUP(D4483,'Cluster Info'!$A$2:$B$113,2,FALSE)), "Non Cluster:")</f>
        <v>Non Cluster:</v>
      </c>
      <c r="T4483" s="106">
        <f t="shared" si="350"/>
        <v>0</v>
      </c>
      <c r="U4483" s="106">
        <f t="shared" ref="U4483:U4546" si="352">IF(F4483="Y","COVID-19 - "&amp;N4483, N4483)</f>
        <v>0</v>
      </c>
      <c r="V4483" s="106">
        <f t="shared" ref="V4483:V4546" si="353">IF(G4483="Y","ARP - "&amp;N4483, N4483)</f>
        <v>0</v>
      </c>
      <c r="W4483" s="119">
        <f t="shared" si="351"/>
        <v>0</v>
      </c>
      <c r="X4483" s="106">
        <f t="shared" ref="X4483:X4546" si="354">O4483-P4483</f>
        <v>0</v>
      </c>
    </row>
    <row r="4484" spans="1:24" ht="14">
      <c r="A4484" s="198"/>
      <c r="D4484" s="1"/>
      <c r="E4484" s="1"/>
      <c r="F4484" s="187"/>
      <c r="G4484" s="187"/>
      <c r="H4484" s="80" t="str">
        <f>IF(ISERROR(IF(ISERROR(VLOOKUP((LEFT(D4484,2)),'Fed. Agency Identifier Table'!A$2:C$63,3,FALSE)),(VLOOKUP((LEFT(D4484,1)),'Fed. Agency Identifier Table'!A$2:C$63,3,FALSE)),(VLOOKUP((LEFT(D4484,2)),'Fed. Agency Identifier Table'!A$2:C$63,3,FALSE)))),"",(IF(ISERROR(VLOOKUP((LEFT(D4484,2)),'Fed. Agency Identifier Table'!A$2:C$63,3,FALSE)),(VLOOKUP((LEFT(D4484,1)),'Fed. Agency Identifier Table'!A$2:C$63,3,FALSE)),(VLOOKUP((LEFT(D4484,2)),'Fed. Agency Identifier Table'!A$2:C$63,3,FALSE)))))</f>
        <v/>
      </c>
      <c r="I4484" s="150" t="str">
        <f>IF(ISNUMBER(SEARCH("*.unk*",D4484)),"Other Federal Awards",IF(ISERROR(VLOOKUP(D4484,'CFDA Program Titles Table'!A$2:C$2607,3,FALSE)),"",VLOOKUP(D4484,'CFDA Program Titles Table'!A$2:C$2607,3,FALSE)))</f>
        <v/>
      </c>
      <c r="J4484" s="70"/>
      <c r="K4484" s="70"/>
      <c r="S4484" s="106" t="str">
        <f>IFERROR(IF(J4484="Y", "Research And Development Programs Cluster:", VLOOKUP(D4484,'Cluster Info'!$A$2:$B$113,2,FALSE)), "Non Cluster:")</f>
        <v>Non Cluster:</v>
      </c>
      <c r="T4484" s="106">
        <f t="shared" si="350"/>
        <v>0</v>
      </c>
      <c r="U4484" s="106">
        <f t="shared" si="352"/>
        <v>0</v>
      </c>
      <c r="V4484" s="106">
        <f t="shared" si="353"/>
        <v>0</v>
      </c>
      <c r="W4484" s="119">
        <f t="shared" si="351"/>
        <v>0</v>
      </c>
      <c r="X4484" s="106">
        <f t="shared" si="354"/>
        <v>0</v>
      </c>
    </row>
    <row r="4485" spans="1:24" ht="14">
      <c r="A4485" s="198"/>
      <c r="D4485" s="1"/>
      <c r="E4485" s="1"/>
      <c r="F4485" s="187"/>
      <c r="G4485" s="187"/>
      <c r="H4485" s="80" t="str">
        <f>IF(ISERROR(IF(ISERROR(VLOOKUP((LEFT(D4485,2)),'Fed. Agency Identifier Table'!A$2:C$63,3,FALSE)),(VLOOKUP((LEFT(D4485,1)),'Fed. Agency Identifier Table'!A$2:C$63,3,FALSE)),(VLOOKUP((LEFT(D4485,2)),'Fed. Agency Identifier Table'!A$2:C$63,3,FALSE)))),"",(IF(ISERROR(VLOOKUP((LEFT(D4485,2)),'Fed. Agency Identifier Table'!A$2:C$63,3,FALSE)),(VLOOKUP((LEFT(D4485,1)),'Fed. Agency Identifier Table'!A$2:C$63,3,FALSE)),(VLOOKUP((LEFT(D4485,2)),'Fed. Agency Identifier Table'!A$2:C$63,3,FALSE)))))</f>
        <v/>
      </c>
      <c r="I4485" s="150" t="str">
        <f>IF(ISNUMBER(SEARCH("*.unk*",D4485)),"Other Federal Awards",IF(ISERROR(VLOOKUP(D4485,'CFDA Program Titles Table'!A$2:C$2607,3,FALSE)),"",VLOOKUP(D4485,'CFDA Program Titles Table'!A$2:C$2607,3,FALSE)))</f>
        <v/>
      </c>
      <c r="J4485" s="70"/>
      <c r="K4485" s="70"/>
      <c r="S4485" s="106" t="str">
        <f>IFERROR(IF(J4485="Y", "Research And Development Programs Cluster:", VLOOKUP(D4485,'Cluster Info'!$A$2:$B$113,2,FALSE)), "Non Cluster:")</f>
        <v>Non Cluster:</v>
      </c>
      <c r="T4485" s="106">
        <f t="shared" si="350"/>
        <v>0</v>
      </c>
      <c r="U4485" s="106">
        <f t="shared" si="352"/>
        <v>0</v>
      </c>
      <c r="V4485" s="106">
        <f t="shared" si="353"/>
        <v>0</v>
      </c>
      <c r="W4485" s="119">
        <f t="shared" si="351"/>
        <v>0</v>
      </c>
      <c r="X4485" s="106">
        <f t="shared" si="354"/>
        <v>0</v>
      </c>
    </row>
    <row r="4486" spans="1:24" ht="14">
      <c r="A4486" s="198"/>
      <c r="D4486" s="1"/>
      <c r="E4486" s="1"/>
      <c r="F4486" s="187"/>
      <c r="G4486" s="187"/>
      <c r="H4486" s="80" t="str">
        <f>IF(ISERROR(IF(ISERROR(VLOOKUP((LEFT(D4486,2)),'Fed. Agency Identifier Table'!A$2:C$63,3,FALSE)),(VLOOKUP((LEFT(D4486,1)),'Fed. Agency Identifier Table'!A$2:C$63,3,FALSE)),(VLOOKUP((LEFT(D4486,2)),'Fed. Agency Identifier Table'!A$2:C$63,3,FALSE)))),"",(IF(ISERROR(VLOOKUP((LEFT(D4486,2)),'Fed. Agency Identifier Table'!A$2:C$63,3,FALSE)),(VLOOKUP((LEFT(D4486,1)),'Fed. Agency Identifier Table'!A$2:C$63,3,FALSE)),(VLOOKUP((LEFT(D4486,2)),'Fed. Agency Identifier Table'!A$2:C$63,3,FALSE)))))</f>
        <v/>
      </c>
      <c r="I4486" s="150" t="str">
        <f>IF(ISNUMBER(SEARCH("*.unk*",D4486)),"Other Federal Awards",IF(ISERROR(VLOOKUP(D4486,'CFDA Program Titles Table'!A$2:C$2607,3,FALSE)),"",VLOOKUP(D4486,'CFDA Program Titles Table'!A$2:C$2607,3,FALSE)))</f>
        <v/>
      </c>
      <c r="J4486" s="70"/>
      <c r="K4486" s="70"/>
      <c r="S4486" s="106" t="str">
        <f>IFERROR(IF(J4486="Y", "Research And Development Programs Cluster:", VLOOKUP(D4486,'Cluster Info'!$A$2:$B$113,2,FALSE)), "Non Cluster:")</f>
        <v>Non Cluster:</v>
      </c>
      <c r="T4486" s="106">
        <f t="shared" si="350"/>
        <v>0</v>
      </c>
      <c r="U4486" s="106">
        <f t="shared" si="352"/>
        <v>0</v>
      </c>
      <c r="V4486" s="106">
        <f t="shared" si="353"/>
        <v>0</v>
      </c>
      <c r="W4486" s="119">
        <f t="shared" si="351"/>
        <v>0</v>
      </c>
      <c r="X4486" s="106">
        <f t="shared" si="354"/>
        <v>0</v>
      </c>
    </row>
    <row r="4487" spans="1:24" ht="14">
      <c r="A4487" s="198"/>
      <c r="D4487" s="1"/>
      <c r="E4487" s="1"/>
      <c r="F4487" s="187"/>
      <c r="G4487" s="187"/>
      <c r="H4487" s="80" t="str">
        <f>IF(ISERROR(IF(ISERROR(VLOOKUP((LEFT(D4487,2)),'Fed. Agency Identifier Table'!A$2:C$63,3,FALSE)),(VLOOKUP((LEFT(D4487,1)),'Fed. Agency Identifier Table'!A$2:C$63,3,FALSE)),(VLOOKUP((LEFT(D4487,2)),'Fed. Agency Identifier Table'!A$2:C$63,3,FALSE)))),"",(IF(ISERROR(VLOOKUP((LEFT(D4487,2)),'Fed. Agency Identifier Table'!A$2:C$63,3,FALSE)),(VLOOKUP((LEFT(D4487,1)),'Fed. Agency Identifier Table'!A$2:C$63,3,FALSE)),(VLOOKUP((LEFT(D4487,2)),'Fed. Agency Identifier Table'!A$2:C$63,3,FALSE)))))</f>
        <v/>
      </c>
      <c r="I4487" s="150" t="str">
        <f>IF(ISNUMBER(SEARCH("*.unk*",D4487)),"Other Federal Awards",IF(ISERROR(VLOOKUP(D4487,'CFDA Program Titles Table'!A$2:C$2607,3,FALSE)),"",VLOOKUP(D4487,'CFDA Program Titles Table'!A$2:C$2607,3,FALSE)))</f>
        <v/>
      </c>
      <c r="J4487" s="70"/>
      <c r="K4487" s="70"/>
      <c r="S4487" s="106" t="str">
        <f>IFERROR(IF(J4487="Y", "Research And Development Programs Cluster:", VLOOKUP(D4487,'Cluster Info'!$A$2:$B$113,2,FALSE)), "Non Cluster:")</f>
        <v>Non Cluster:</v>
      </c>
      <c r="T4487" s="106">
        <f t="shared" si="350"/>
        <v>0</v>
      </c>
      <c r="U4487" s="106">
        <f t="shared" si="352"/>
        <v>0</v>
      </c>
      <c r="V4487" s="106">
        <f t="shared" si="353"/>
        <v>0</v>
      </c>
      <c r="W4487" s="119">
        <f t="shared" si="351"/>
        <v>0</v>
      </c>
      <c r="X4487" s="106">
        <f t="shared" si="354"/>
        <v>0</v>
      </c>
    </row>
    <row r="4488" spans="1:24" ht="14">
      <c r="A4488" s="198"/>
      <c r="D4488" s="1"/>
      <c r="E4488" s="1"/>
      <c r="F4488" s="187"/>
      <c r="G4488" s="187"/>
      <c r="H4488" s="80" t="str">
        <f>IF(ISERROR(IF(ISERROR(VLOOKUP((LEFT(D4488,2)),'Fed. Agency Identifier Table'!A$2:C$63,3,FALSE)),(VLOOKUP((LEFT(D4488,1)),'Fed. Agency Identifier Table'!A$2:C$63,3,FALSE)),(VLOOKUP((LEFT(D4488,2)),'Fed. Agency Identifier Table'!A$2:C$63,3,FALSE)))),"",(IF(ISERROR(VLOOKUP((LEFT(D4488,2)),'Fed. Agency Identifier Table'!A$2:C$63,3,FALSE)),(VLOOKUP((LEFT(D4488,1)),'Fed. Agency Identifier Table'!A$2:C$63,3,FALSE)),(VLOOKUP((LEFT(D4488,2)),'Fed. Agency Identifier Table'!A$2:C$63,3,FALSE)))))</f>
        <v/>
      </c>
      <c r="I4488" s="150" t="str">
        <f>IF(ISNUMBER(SEARCH("*.unk*",D4488)),"Other Federal Awards",IF(ISERROR(VLOOKUP(D4488,'CFDA Program Titles Table'!A$2:C$2607,3,FALSE)),"",VLOOKUP(D4488,'CFDA Program Titles Table'!A$2:C$2607,3,FALSE)))</f>
        <v/>
      </c>
      <c r="J4488" s="70"/>
      <c r="K4488" s="70"/>
      <c r="S4488" s="106" t="str">
        <f>IFERROR(IF(J4488="Y", "Research And Development Programs Cluster:", VLOOKUP(D4488,'Cluster Info'!$A$2:$B$113,2,FALSE)), "Non Cluster:")</f>
        <v>Non Cluster:</v>
      </c>
      <c r="T4488" s="106">
        <f t="shared" si="350"/>
        <v>0</v>
      </c>
      <c r="U4488" s="106">
        <f t="shared" si="352"/>
        <v>0</v>
      </c>
      <c r="V4488" s="106">
        <f t="shared" si="353"/>
        <v>0</v>
      </c>
      <c r="W4488" s="119">
        <f t="shared" si="351"/>
        <v>0</v>
      </c>
      <c r="X4488" s="106">
        <f t="shared" si="354"/>
        <v>0</v>
      </c>
    </row>
    <row r="4489" spans="1:24" ht="14">
      <c r="A4489" s="198"/>
      <c r="D4489" s="1"/>
      <c r="E4489" s="1"/>
      <c r="F4489" s="187"/>
      <c r="G4489" s="187"/>
      <c r="H4489" s="80" t="str">
        <f>IF(ISERROR(IF(ISERROR(VLOOKUP((LEFT(D4489,2)),'Fed. Agency Identifier Table'!A$2:C$63,3,FALSE)),(VLOOKUP((LEFT(D4489,1)),'Fed. Agency Identifier Table'!A$2:C$63,3,FALSE)),(VLOOKUP((LEFT(D4489,2)),'Fed. Agency Identifier Table'!A$2:C$63,3,FALSE)))),"",(IF(ISERROR(VLOOKUP((LEFT(D4489,2)),'Fed. Agency Identifier Table'!A$2:C$63,3,FALSE)),(VLOOKUP((LEFT(D4489,1)),'Fed. Agency Identifier Table'!A$2:C$63,3,FALSE)),(VLOOKUP((LEFT(D4489,2)),'Fed. Agency Identifier Table'!A$2:C$63,3,FALSE)))))</f>
        <v/>
      </c>
      <c r="I4489" s="150" t="str">
        <f>IF(ISNUMBER(SEARCH("*.unk*",D4489)),"Other Federal Awards",IF(ISERROR(VLOOKUP(D4489,'CFDA Program Titles Table'!A$2:C$2607,3,FALSE)),"",VLOOKUP(D4489,'CFDA Program Titles Table'!A$2:C$2607,3,FALSE)))</f>
        <v/>
      </c>
      <c r="J4489" s="70"/>
      <c r="K4489" s="70"/>
      <c r="S4489" s="106" t="str">
        <f>IFERROR(IF(J4489="Y", "Research And Development Programs Cluster:", VLOOKUP(D4489,'Cluster Info'!$A$2:$B$113,2,FALSE)), "Non Cluster:")</f>
        <v>Non Cluster:</v>
      </c>
      <c r="T4489" s="106">
        <f t="shared" si="350"/>
        <v>0</v>
      </c>
      <c r="U4489" s="106">
        <f t="shared" si="352"/>
        <v>0</v>
      </c>
      <c r="V4489" s="106">
        <f t="shared" si="353"/>
        <v>0</v>
      </c>
      <c r="W4489" s="119">
        <f t="shared" si="351"/>
        <v>0</v>
      </c>
      <c r="X4489" s="106">
        <f t="shared" si="354"/>
        <v>0</v>
      </c>
    </row>
    <row r="4490" spans="1:24" ht="14">
      <c r="A4490" s="198"/>
      <c r="D4490" s="1"/>
      <c r="E4490" s="1"/>
      <c r="F4490" s="187"/>
      <c r="G4490" s="187"/>
      <c r="H4490" s="80" t="str">
        <f>IF(ISERROR(IF(ISERROR(VLOOKUP((LEFT(D4490,2)),'Fed. Agency Identifier Table'!A$2:C$63,3,FALSE)),(VLOOKUP((LEFT(D4490,1)),'Fed. Agency Identifier Table'!A$2:C$63,3,FALSE)),(VLOOKUP((LEFT(D4490,2)),'Fed. Agency Identifier Table'!A$2:C$63,3,FALSE)))),"",(IF(ISERROR(VLOOKUP((LEFT(D4490,2)),'Fed. Agency Identifier Table'!A$2:C$63,3,FALSE)),(VLOOKUP((LEFT(D4490,1)),'Fed. Agency Identifier Table'!A$2:C$63,3,FALSE)),(VLOOKUP((LEFT(D4490,2)),'Fed. Agency Identifier Table'!A$2:C$63,3,FALSE)))))</f>
        <v/>
      </c>
      <c r="I4490" s="150" t="str">
        <f>IF(ISNUMBER(SEARCH("*.unk*",D4490)),"Other Federal Awards",IF(ISERROR(VLOOKUP(D4490,'CFDA Program Titles Table'!A$2:C$2607,3,FALSE)),"",VLOOKUP(D4490,'CFDA Program Titles Table'!A$2:C$2607,3,FALSE)))</f>
        <v/>
      </c>
      <c r="J4490" s="70"/>
      <c r="K4490" s="70"/>
      <c r="S4490" s="106" t="str">
        <f>IFERROR(IF(J4490="Y", "Research And Development Programs Cluster:", VLOOKUP(D4490,'Cluster Info'!$A$2:$B$113,2,FALSE)), "Non Cluster:")</f>
        <v>Non Cluster:</v>
      </c>
      <c r="T4490" s="106">
        <f t="shared" si="350"/>
        <v>0</v>
      </c>
      <c r="U4490" s="106">
        <f t="shared" si="352"/>
        <v>0</v>
      </c>
      <c r="V4490" s="106">
        <f t="shared" si="353"/>
        <v>0</v>
      </c>
      <c r="W4490" s="119">
        <f t="shared" si="351"/>
        <v>0</v>
      </c>
      <c r="X4490" s="106">
        <f t="shared" si="354"/>
        <v>0</v>
      </c>
    </row>
    <row r="4491" spans="1:24" ht="14">
      <c r="A4491" s="198"/>
      <c r="D4491" s="1"/>
      <c r="E4491" s="1"/>
      <c r="F4491" s="187"/>
      <c r="G4491" s="187"/>
      <c r="H4491" s="80" t="str">
        <f>IF(ISERROR(IF(ISERROR(VLOOKUP((LEFT(D4491,2)),'Fed. Agency Identifier Table'!A$2:C$63,3,FALSE)),(VLOOKUP((LEFT(D4491,1)),'Fed. Agency Identifier Table'!A$2:C$63,3,FALSE)),(VLOOKUP((LEFT(D4491,2)),'Fed. Agency Identifier Table'!A$2:C$63,3,FALSE)))),"",(IF(ISERROR(VLOOKUP((LEFT(D4491,2)),'Fed. Agency Identifier Table'!A$2:C$63,3,FALSE)),(VLOOKUP((LEFT(D4491,1)),'Fed. Agency Identifier Table'!A$2:C$63,3,FALSE)),(VLOOKUP((LEFT(D4491,2)),'Fed. Agency Identifier Table'!A$2:C$63,3,FALSE)))))</f>
        <v/>
      </c>
      <c r="I4491" s="150" t="str">
        <f>IF(ISNUMBER(SEARCH("*.unk*",D4491)),"Other Federal Awards",IF(ISERROR(VLOOKUP(D4491,'CFDA Program Titles Table'!A$2:C$2607,3,FALSE)),"",VLOOKUP(D4491,'CFDA Program Titles Table'!A$2:C$2607,3,FALSE)))</f>
        <v/>
      </c>
      <c r="J4491" s="70"/>
      <c r="K4491" s="70"/>
      <c r="S4491" s="106" t="str">
        <f>IFERROR(IF(J4491="Y", "Research And Development Programs Cluster:", VLOOKUP(D4491,'Cluster Info'!$A$2:$B$113,2,FALSE)), "Non Cluster:")</f>
        <v>Non Cluster:</v>
      </c>
      <c r="T4491" s="106">
        <f t="shared" si="350"/>
        <v>0</v>
      </c>
      <c r="U4491" s="106">
        <f t="shared" si="352"/>
        <v>0</v>
      </c>
      <c r="V4491" s="106">
        <f t="shared" si="353"/>
        <v>0</v>
      </c>
      <c r="W4491" s="119">
        <f t="shared" si="351"/>
        <v>0</v>
      </c>
      <c r="X4491" s="106">
        <f t="shared" si="354"/>
        <v>0</v>
      </c>
    </row>
    <row r="4492" spans="1:24" ht="14">
      <c r="A4492" s="198"/>
      <c r="D4492" s="1"/>
      <c r="E4492" s="1"/>
      <c r="F4492" s="187"/>
      <c r="G4492" s="187"/>
      <c r="H4492" s="80" t="str">
        <f>IF(ISERROR(IF(ISERROR(VLOOKUP((LEFT(D4492,2)),'Fed. Agency Identifier Table'!A$2:C$63,3,FALSE)),(VLOOKUP((LEFT(D4492,1)),'Fed. Agency Identifier Table'!A$2:C$63,3,FALSE)),(VLOOKUP((LEFT(D4492,2)),'Fed. Agency Identifier Table'!A$2:C$63,3,FALSE)))),"",(IF(ISERROR(VLOOKUP((LEFT(D4492,2)),'Fed. Agency Identifier Table'!A$2:C$63,3,FALSE)),(VLOOKUP((LEFT(D4492,1)),'Fed. Agency Identifier Table'!A$2:C$63,3,FALSE)),(VLOOKUP((LEFT(D4492,2)),'Fed. Agency Identifier Table'!A$2:C$63,3,FALSE)))))</f>
        <v/>
      </c>
      <c r="I4492" s="150" t="str">
        <f>IF(ISNUMBER(SEARCH("*.unk*",D4492)),"Other Federal Awards",IF(ISERROR(VLOOKUP(D4492,'CFDA Program Titles Table'!A$2:C$2607,3,FALSE)),"",VLOOKUP(D4492,'CFDA Program Titles Table'!A$2:C$2607,3,FALSE)))</f>
        <v/>
      </c>
      <c r="J4492" s="70"/>
      <c r="K4492" s="70"/>
      <c r="S4492" s="106" t="str">
        <f>IFERROR(IF(J4492="Y", "Research And Development Programs Cluster:", VLOOKUP(D4492,'Cluster Info'!$A$2:$B$113,2,FALSE)), "Non Cluster:")</f>
        <v>Non Cluster:</v>
      </c>
      <c r="T4492" s="106">
        <f t="shared" si="350"/>
        <v>0</v>
      </c>
      <c r="U4492" s="106">
        <f t="shared" si="352"/>
        <v>0</v>
      </c>
      <c r="V4492" s="106">
        <f t="shared" si="353"/>
        <v>0</v>
      </c>
      <c r="W4492" s="119">
        <f t="shared" si="351"/>
        <v>0</v>
      </c>
      <c r="X4492" s="106">
        <f t="shared" si="354"/>
        <v>0</v>
      </c>
    </row>
    <row r="4493" spans="1:24" ht="14">
      <c r="A4493" s="198"/>
      <c r="D4493" s="1"/>
      <c r="E4493" s="1"/>
      <c r="F4493" s="187"/>
      <c r="G4493" s="187"/>
      <c r="H4493" s="80" t="str">
        <f>IF(ISERROR(IF(ISERROR(VLOOKUP((LEFT(D4493,2)),'Fed. Agency Identifier Table'!A$2:C$63,3,FALSE)),(VLOOKUP((LEFT(D4493,1)),'Fed. Agency Identifier Table'!A$2:C$63,3,FALSE)),(VLOOKUP((LEFT(D4493,2)),'Fed. Agency Identifier Table'!A$2:C$63,3,FALSE)))),"",(IF(ISERROR(VLOOKUP((LEFT(D4493,2)),'Fed. Agency Identifier Table'!A$2:C$63,3,FALSE)),(VLOOKUP((LEFT(D4493,1)),'Fed. Agency Identifier Table'!A$2:C$63,3,FALSE)),(VLOOKUP((LEFT(D4493,2)),'Fed. Agency Identifier Table'!A$2:C$63,3,FALSE)))))</f>
        <v/>
      </c>
      <c r="I4493" s="150" t="str">
        <f>IF(ISNUMBER(SEARCH("*.unk*",D4493)),"Other Federal Awards",IF(ISERROR(VLOOKUP(D4493,'CFDA Program Titles Table'!A$2:C$2607,3,FALSE)),"",VLOOKUP(D4493,'CFDA Program Titles Table'!A$2:C$2607,3,FALSE)))</f>
        <v/>
      </c>
      <c r="J4493" s="70"/>
      <c r="K4493" s="70"/>
      <c r="S4493" s="106" t="str">
        <f>IFERROR(IF(J4493="Y", "Research And Development Programs Cluster:", VLOOKUP(D4493,'Cluster Info'!$A$2:$B$113,2,FALSE)), "Non Cluster:")</f>
        <v>Non Cluster:</v>
      </c>
      <c r="T4493" s="106">
        <f t="shared" si="350"/>
        <v>0</v>
      </c>
      <c r="U4493" s="106">
        <f t="shared" si="352"/>
        <v>0</v>
      </c>
      <c r="V4493" s="106">
        <f t="shared" si="353"/>
        <v>0</v>
      </c>
      <c r="W4493" s="119">
        <f t="shared" si="351"/>
        <v>0</v>
      </c>
      <c r="X4493" s="106">
        <f t="shared" si="354"/>
        <v>0</v>
      </c>
    </row>
    <row r="4494" spans="1:24" ht="14">
      <c r="A4494" s="198"/>
      <c r="D4494" s="1"/>
      <c r="E4494" s="1"/>
      <c r="F4494" s="187"/>
      <c r="G4494" s="187"/>
      <c r="H4494" s="80" t="str">
        <f>IF(ISERROR(IF(ISERROR(VLOOKUP((LEFT(D4494,2)),'Fed. Agency Identifier Table'!A$2:C$63,3,FALSE)),(VLOOKUP((LEFT(D4494,1)),'Fed. Agency Identifier Table'!A$2:C$63,3,FALSE)),(VLOOKUP((LEFT(D4494,2)),'Fed. Agency Identifier Table'!A$2:C$63,3,FALSE)))),"",(IF(ISERROR(VLOOKUP((LEFT(D4494,2)),'Fed. Agency Identifier Table'!A$2:C$63,3,FALSE)),(VLOOKUP((LEFT(D4494,1)),'Fed. Agency Identifier Table'!A$2:C$63,3,FALSE)),(VLOOKUP((LEFT(D4494,2)),'Fed. Agency Identifier Table'!A$2:C$63,3,FALSE)))))</f>
        <v/>
      </c>
      <c r="I4494" s="150" t="str">
        <f>IF(ISNUMBER(SEARCH("*.unk*",D4494)),"Other Federal Awards",IF(ISERROR(VLOOKUP(D4494,'CFDA Program Titles Table'!A$2:C$2607,3,FALSE)),"",VLOOKUP(D4494,'CFDA Program Titles Table'!A$2:C$2607,3,FALSE)))</f>
        <v/>
      </c>
      <c r="J4494" s="70"/>
      <c r="K4494" s="70"/>
      <c r="S4494" s="106" t="str">
        <f>IFERROR(IF(J4494="Y", "Research And Development Programs Cluster:", VLOOKUP(D4494,'Cluster Info'!$A$2:$B$113,2,FALSE)), "Non Cluster:")</f>
        <v>Non Cluster:</v>
      </c>
      <c r="T4494" s="106">
        <f t="shared" si="350"/>
        <v>0</v>
      </c>
      <c r="U4494" s="106">
        <f t="shared" si="352"/>
        <v>0</v>
      </c>
      <c r="V4494" s="106">
        <f t="shared" si="353"/>
        <v>0</v>
      </c>
      <c r="W4494" s="119">
        <f t="shared" si="351"/>
        <v>0</v>
      </c>
      <c r="X4494" s="106">
        <f t="shared" si="354"/>
        <v>0</v>
      </c>
    </row>
    <row r="4495" spans="1:24" ht="14">
      <c r="A4495" s="198"/>
      <c r="D4495" s="1"/>
      <c r="E4495" s="1"/>
      <c r="F4495" s="187"/>
      <c r="G4495" s="187"/>
      <c r="H4495" s="80" t="str">
        <f>IF(ISERROR(IF(ISERROR(VLOOKUP((LEFT(D4495,2)),'Fed. Agency Identifier Table'!A$2:C$63,3,FALSE)),(VLOOKUP((LEFT(D4495,1)),'Fed. Agency Identifier Table'!A$2:C$63,3,FALSE)),(VLOOKUP((LEFT(D4495,2)),'Fed. Agency Identifier Table'!A$2:C$63,3,FALSE)))),"",(IF(ISERROR(VLOOKUP((LEFT(D4495,2)),'Fed. Agency Identifier Table'!A$2:C$63,3,FALSE)),(VLOOKUP((LEFT(D4495,1)),'Fed. Agency Identifier Table'!A$2:C$63,3,FALSE)),(VLOOKUP((LEFT(D4495,2)),'Fed. Agency Identifier Table'!A$2:C$63,3,FALSE)))))</f>
        <v/>
      </c>
      <c r="I4495" s="150" t="str">
        <f>IF(ISNUMBER(SEARCH("*.unk*",D4495)),"Other Federal Awards",IF(ISERROR(VLOOKUP(D4495,'CFDA Program Titles Table'!A$2:C$2607,3,FALSE)),"",VLOOKUP(D4495,'CFDA Program Titles Table'!A$2:C$2607,3,FALSE)))</f>
        <v/>
      </c>
      <c r="J4495" s="70"/>
      <c r="K4495" s="70"/>
      <c r="S4495" s="106" t="str">
        <f>IFERROR(IF(J4495="Y", "Research And Development Programs Cluster:", VLOOKUP(D4495,'Cluster Info'!$A$2:$B$113,2,FALSE)), "Non Cluster:")</f>
        <v>Non Cluster:</v>
      </c>
      <c r="T4495" s="106">
        <f t="shared" si="350"/>
        <v>0</v>
      </c>
      <c r="U4495" s="106">
        <f t="shared" si="352"/>
        <v>0</v>
      </c>
      <c r="V4495" s="106">
        <f t="shared" si="353"/>
        <v>0</v>
      </c>
      <c r="W4495" s="119">
        <f t="shared" si="351"/>
        <v>0</v>
      </c>
      <c r="X4495" s="106">
        <f t="shared" si="354"/>
        <v>0</v>
      </c>
    </row>
    <row r="4496" spans="1:24" ht="14">
      <c r="A4496" s="198"/>
      <c r="D4496" s="1"/>
      <c r="E4496" s="1"/>
      <c r="F4496" s="187"/>
      <c r="G4496" s="187"/>
      <c r="H4496" s="80" t="str">
        <f>IF(ISERROR(IF(ISERROR(VLOOKUP((LEFT(D4496,2)),'Fed. Agency Identifier Table'!A$2:C$63,3,FALSE)),(VLOOKUP((LEFT(D4496,1)),'Fed. Agency Identifier Table'!A$2:C$63,3,FALSE)),(VLOOKUP((LEFT(D4496,2)),'Fed. Agency Identifier Table'!A$2:C$63,3,FALSE)))),"",(IF(ISERROR(VLOOKUP((LEFT(D4496,2)),'Fed. Agency Identifier Table'!A$2:C$63,3,FALSE)),(VLOOKUP((LEFT(D4496,1)),'Fed. Agency Identifier Table'!A$2:C$63,3,FALSE)),(VLOOKUP((LEFT(D4496,2)),'Fed. Agency Identifier Table'!A$2:C$63,3,FALSE)))))</f>
        <v/>
      </c>
      <c r="I4496" s="150" t="str">
        <f>IF(ISNUMBER(SEARCH("*.unk*",D4496)),"Other Federal Awards",IF(ISERROR(VLOOKUP(D4496,'CFDA Program Titles Table'!A$2:C$2607,3,FALSE)),"",VLOOKUP(D4496,'CFDA Program Titles Table'!A$2:C$2607,3,FALSE)))</f>
        <v/>
      </c>
      <c r="J4496" s="70"/>
      <c r="K4496" s="70"/>
      <c r="S4496" s="106" t="str">
        <f>IFERROR(IF(J4496="Y", "Research And Development Programs Cluster:", VLOOKUP(D4496,'Cluster Info'!$A$2:$B$113,2,FALSE)), "Non Cluster:")</f>
        <v>Non Cluster:</v>
      </c>
      <c r="T4496" s="106">
        <f t="shared" si="350"/>
        <v>0</v>
      </c>
      <c r="U4496" s="106">
        <f t="shared" si="352"/>
        <v>0</v>
      </c>
      <c r="V4496" s="106">
        <f t="shared" si="353"/>
        <v>0</v>
      </c>
      <c r="W4496" s="119">
        <f t="shared" si="351"/>
        <v>0</v>
      </c>
      <c r="X4496" s="106">
        <f t="shared" si="354"/>
        <v>0</v>
      </c>
    </row>
    <row r="4497" spans="1:24" ht="14">
      <c r="A4497" s="198"/>
      <c r="D4497" s="1"/>
      <c r="E4497" s="1"/>
      <c r="F4497" s="187"/>
      <c r="G4497" s="187"/>
      <c r="H4497" s="80" t="str">
        <f>IF(ISERROR(IF(ISERROR(VLOOKUP((LEFT(D4497,2)),'Fed. Agency Identifier Table'!A$2:C$63,3,FALSE)),(VLOOKUP((LEFT(D4497,1)),'Fed. Agency Identifier Table'!A$2:C$63,3,FALSE)),(VLOOKUP((LEFT(D4497,2)),'Fed. Agency Identifier Table'!A$2:C$63,3,FALSE)))),"",(IF(ISERROR(VLOOKUP((LEFT(D4497,2)),'Fed. Agency Identifier Table'!A$2:C$63,3,FALSE)),(VLOOKUP((LEFT(D4497,1)),'Fed. Agency Identifier Table'!A$2:C$63,3,FALSE)),(VLOOKUP((LEFT(D4497,2)),'Fed. Agency Identifier Table'!A$2:C$63,3,FALSE)))))</f>
        <v/>
      </c>
      <c r="I4497" s="150" t="str">
        <f>IF(ISNUMBER(SEARCH("*.unk*",D4497)),"Other Federal Awards",IF(ISERROR(VLOOKUP(D4497,'CFDA Program Titles Table'!A$2:C$2607,3,FALSE)),"",VLOOKUP(D4497,'CFDA Program Titles Table'!A$2:C$2607,3,FALSE)))</f>
        <v/>
      </c>
      <c r="J4497" s="70"/>
      <c r="K4497" s="70"/>
      <c r="S4497" s="106" t="str">
        <f>IFERROR(IF(J4497="Y", "Research And Development Programs Cluster:", VLOOKUP(D4497,'Cluster Info'!$A$2:$B$113,2,FALSE)), "Non Cluster:")</f>
        <v>Non Cluster:</v>
      </c>
      <c r="T4497" s="106">
        <f t="shared" si="350"/>
        <v>0</v>
      </c>
      <c r="U4497" s="106">
        <f t="shared" si="352"/>
        <v>0</v>
      </c>
      <c r="V4497" s="106">
        <f t="shared" si="353"/>
        <v>0</v>
      </c>
      <c r="W4497" s="119">
        <f t="shared" si="351"/>
        <v>0</v>
      </c>
      <c r="X4497" s="106">
        <f t="shared" si="354"/>
        <v>0</v>
      </c>
    </row>
    <row r="4498" spans="1:24" ht="14">
      <c r="A4498" s="198"/>
      <c r="D4498" s="1"/>
      <c r="E4498" s="1"/>
      <c r="F4498" s="187"/>
      <c r="G4498" s="187"/>
      <c r="H4498" s="80" t="str">
        <f>IF(ISERROR(IF(ISERROR(VLOOKUP((LEFT(D4498,2)),'Fed. Agency Identifier Table'!A$2:C$63,3,FALSE)),(VLOOKUP((LEFT(D4498,1)),'Fed. Agency Identifier Table'!A$2:C$63,3,FALSE)),(VLOOKUP((LEFT(D4498,2)),'Fed. Agency Identifier Table'!A$2:C$63,3,FALSE)))),"",(IF(ISERROR(VLOOKUP((LEFT(D4498,2)),'Fed. Agency Identifier Table'!A$2:C$63,3,FALSE)),(VLOOKUP((LEFT(D4498,1)),'Fed. Agency Identifier Table'!A$2:C$63,3,FALSE)),(VLOOKUP((LEFT(D4498,2)),'Fed. Agency Identifier Table'!A$2:C$63,3,FALSE)))))</f>
        <v/>
      </c>
      <c r="I4498" s="150" t="str">
        <f>IF(ISNUMBER(SEARCH("*.unk*",D4498)),"Other Federal Awards",IF(ISERROR(VLOOKUP(D4498,'CFDA Program Titles Table'!A$2:C$2607,3,FALSE)),"",VLOOKUP(D4498,'CFDA Program Titles Table'!A$2:C$2607,3,FALSE)))</f>
        <v/>
      </c>
      <c r="J4498" s="70"/>
      <c r="K4498" s="70"/>
      <c r="S4498" s="106" t="str">
        <f>IFERROR(IF(J4498="Y", "Research And Development Programs Cluster:", VLOOKUP(D4498,'Cluster Info'!$A$2:$B$113,2,FALSE)), "Non Cluster:")</f>
        <v>Non Cluster:</v>
      </c>
      <c r="T4498" s="106">
        <f t="shared" si="350"/>
        <v>0</v>
      </c>
      <c r="U4498" s="106">
        <f t="shared" si="352"/>
        <v>0</v>
      </c>
      <c r="V4498" s="106">
        <f t="shared" si="353"/>
        <v>0</v>
      </c>
      <c r="W4498" s="119">
        <f t="shared" si="351"/>
        <v>0</v>
      </c>
      <c r="X4498" s="106">
        <f t="shared" si="354"/>
        <v>0</v>
      </c>
    </row>
    <row r="4499" spans="1:24" ht="14">
      <c r="A4499" s="198"/>
      <c r="D4499" s="1"/>
      <c r="E4499" s="1"/>
      <c r="F4499" s="187"/>
      <c r="G4499" s="187"/>
      <c r="H4499" s="80" t="str">
        <f>IF(ISERROR(IF(ISERROR(VLOOKUP((LEFT(D4499,2)),'Fed. Agency Identifier Table'!A$2:C$63,3,FALSE)),(VLOOKUP((LEFT(D4499,1)),'Fed. Agency Identifier Table'!A$2:C$63,3,FALSE)),(VLOOKUP((LEFT(D4499,2)),'Fed. Agency Identifier Table'!A$2:C$63,3,FALSE)))),"",(IF(ISERROR(VLOOKUP((LEFT(D4499,2)),'Fed. Agency Identifier Table'!A$2:C$63,3,FALSE)),(VLOOKUP((LEFT(D4499,1)),'Fed. Agency Identifier Table'!A$2:C$63,3,FALSE)),(VLOOKUP((LEFT(D4499,2)),'Fed. Agency Identifier Table'!A$2:C$63,3,FALSE)))))</f>
        <v/>
      </c>
      <c r="I4499" s="150" t="str">
        <f>IF(ISNUMBER(SEARCH("*.unk*",D4499)),"Other Federal Awards",IF(ISERROR(VLOOKUP(D4499,'CFDA Program Titles Table'!A$2:C$2607,3,FALSE)),"",VLOOKUP(D4499,'CFDA Program Titles Table'!A$2:C$2607,3,FALSE)))</f>
        <v/>
      </c>
      <c r="J4499" s="70"/>
      <c r="K4499" s="70"/>
      <c r="S4499" s="106" t="str">
        <f>IFERROR(IF(J4499="Y", "Research And Development Programs Cluster:", VLOOKUP(D4499,'Cluster Info'!$A$2:$B$113,2,FALSE)), "Non Cluster:")</f>
        <v>Non Cluster:</v>
      </c>
      <c r="T4499" s="106">
        <f t="shared" si="350"/>
        <v>0</v>
      </c>
      <c r="U4499" s="106">
        <f t="shared" si="352"/>
        <v>0</v>
      </c>
      <c r="V4499" s="106">
        <f t="shared" si="353"/>
        <v>0</v>
      </c>
      <c r="W4499" s="119">
        <f t="shared" si="351"/>
        <v>0</v>
      </c>
      <c r="X4499" s="106">
        <f t="shared" si="354"/>
        <v>0</v>
      </c>
    </row>
    <row r="4500" spans="1:24" ht="14">
      <c r="A4500" s="198"/>
      <c r="D4500" s="1"/>
      <c r="E4500" s="1"/>
      <c r="F4500" s="187"/>
      <c r="G4500" s="187"/>
      <c r="H4500" s="80" t="str">
        <f>IF(ISERROR(IF(ISERROR(VLOOKUP((LEFT(D4500,2)),'Fed. Agency Identifier Table'!A$2:C$63,3,FALSE)),(VLOOKUP((LEFT(D4500,1)),'Fed. Agency Identifier Table'!A$2:C$63,3,FALSE)),(VLOOKUP((LEFT(D4500,2)),'Fed. Agency Identifier Table'!A$2:C$63,3,FALSE)))),"",(IF(ISERROR(VLOOKUP((LEFT(D4500,2)),'Fed. Agency Identifier Table'!A$2:C$63,3,FALSE)),(VLOOKUP((LEFT(D4500,1)),'Fed. Agency Identifier Table'!A$2:C$63,3,FALSE)),(VLOOKUP((LEFT(D4500,2)),'Fed. Agency Identifier Table'!A$2:C$63,3,FALSE)))))</f>
        <v/>
      </c>
      <c r="I4500" s="150" t="str">
        <f>IF(ISNUMBER(SEARCH("*.unk*",D4500)),"Other Federal Awards",IF(ISERROR(VLOOKUP(D4500,'CFDA Program Titles Table'!A$2:C$2607,3,FALSE)),"",VLOOKUP(D4500,'CFDA Program Titles Table'!A$2:C$2607,3,FALSE)))</f>
        <v/>
      </c>
      <c r="J4500" s="70"/>
      <c r="K4500" s="70"/>
      <c r="S4500" s="106" t="str">
        <f>IFERROR(IF(J4500="Y", "Research And Development Programs Cluster:", VLOOKUP(D4500,'Cluster Info'!$A$2:$B$113,2,FALSE)), "Non Cluster:")</f>
        <v>Non Cluster:</v>
      </c>
      <c r="T4500" s="106">
        <f t="shared" si="350"/>
        <v>0</v>
      </c>
      <c r="U4500" s="106">
        <f t="shared" si="352"/>
        <v>0</v>
      </c>
      <c r="V4500" s="106">
        <f t="shared" si="353"/>
        <v>0</v>
      </c>
      <c r="W4500" s="119">
        <f t="shared" si="351"/>
        <v>0</v>
      </c>
      <c r="X4500" s="106">
        <f t="shared" si="354"/>
        <v>0</v>
      </c>
    </row>
    <row r="4501" spans="1:24" ht="14">
      <c r="A4501" s="198"/>
      <c r="D4501" s="1"/>
      <c r="E4501" s="1"/>
      <c r="F4501" s="187"/>
      <c r="G4501" s="187"/>
      <c r="H4501" s="80" t="str">
        <f>IF(ISERROR(IF(ISERROR(VLOOKUP((LEFT(D4501,2)),'Fed. Agency Identifier Table'!A$2:C$63,3,FALSE)),(VLOOKUP((LEFT(D4501,1)),'Fed. Agency Identifier Table'!A$2:C$63,3,FALSE)),(VLOOKUP((LEFT(D4501,2)),'Fed. Agency Identifier Table'!A$2:C$63,3,FALSE)))),"",(IF(ISERROR(VLOOKUP((LEFT(D4501,2)),'Fed. Agency Identifier Table'!A$2:C$63,3,FALSE)),(VLOOKUP((LEFT(D4501,1)),'Fed. Agency Identifier Table'!A$2:C$63,3,FALSE)),(VLOOKUP((LEFT(D4501,2)),'Fed. Agency Identifier Table'!A$2:C$63,3,FALSE)))))</f>
        <v/>
      </c>
      <c r="I4501" s="150" t="str">
        <f>IF(ISNUMBER(SEARCH("*.unk*",D4501)),"Other Federal Awards",IF(ISERROR(VLOOKUP(D4501,'CFDA Program Titles Table'!A$2:C$2607,3,FALSE)),"",VLOOKUP(D4501,'CFDA Program Titles Table'!A$2:C$2607,3,FALSE)))</f>
        <v/>
      </c>
      <c r="J4501" s="70"/>
      <c r="K4501" s="70"/>
      <c r="S4501" s="106" t="str">
        <f>IFERROR(IF(J4501="Y", "Research And Development Programs Cluster:", VLOOKUP(D4501,'Cluster Info'!$A$2:$B$113,2,FALSE)), "Non Cluster:")</f>
        <v>Non Cluster:</v>
      </c>
      <c r="T4501" s="106">
        <f t="shared" si="350"/>
        <v>0</v>
      </c>
      <c r="U4501" s="106">
        <f t="shared" si="352"/>
        <v>0</v>
      </c>
      <c r="V4501" s="106">
        <f t="shared" si="353"/>
        <v>0</v>
      </c>
      <c r="W4501" s="119">
        <f t="shared" si="351"/>
        <v>0</v>
      </c>
      <c r="X4501" s="106">
        <f t="shared" si="354"/>
        <v>0</v>
      </c>
    </row>
    <row r="4502" spans="1:24" ht="14">
      <c r="A4502" s="198"/>
      <c r="D4502" s="1"/>
      <c r="E4502" s="1"/>
      <c r="F4502" s="187"/>
      <c r="G4502" s="187"/>
      <c r="H4502" s="80" t="str">
        <f>IF(ISERROR(IF(ISERROR(VLOOKUP((LEFT(D4502,2)),'Fed. Agency Identifier Table'!A$2:C$63,3,FALSE)),(VLOOKUP((LEFT(D4502,1)),'Fed. Agency Identifier Table'!A$2:C$63,3,FALSE)),(VLOOKUP((LEFT(D4502,2)),'Fed. Agency Identifier Table'!A$2:C$63,3,FALSE)))),"",(IF(ISERROR(VLOOKUP((LEFT(D4502,2)),'Fed. Agency Identifier Table'!A$2:C$63,3,FALSE)),(VLOOKUP((LEFT(D4502,1)),'Fed. Agency Identifier Table'!A$2:C$63,3,FALSE)),(VLOOKUP((LEFT(D4502,2)),'Fed. Agency Identifier Table'!A$2:C$63,3,FALSE)))))</f>
        <v/>
      </c>
      <c r="I4502" s="150" t="str">
        <f>IF(ISNUMBER(SEARCH("*.unk*",D4502)),"Other Federal Awards",IF(ISERROR(VLOOKUP(D4502,'CFDA Program Titles Table'!A$2:C$2607,3,FALSE)),"",VLOOKUP(D4502,'CFDA Program Titles Table'!A$2:C$2607,3,FALSE)))</f>
        <v/>
      </c>
      <c r="J4502" s="70"/>
      <c r="K4502" s="70"/>
      <c r="S4502" s="106" t="str">
        <f>IFERROR(IF(J4502="Y", "Research And Development Programs Cluster:", VLOOKUP(D4502,'Cluster Info'!$A$2:$B$113,2,FALSE)), "Non Cluster:")</f>
        <v>Non Cluster:</v>
      </c>
      <c r="T4502" s="106">
        <f t="shared" si="350"/>
        <v>0</v>
      </c>
      <c r="U4502" s="106">
        <f t="shared" si="352"/>
        <v>0</v>
      </c>
      <c r="V4502" s="106">
        <f t="shared" si="353"/>
        <v>0</v>
      </c>
      <c r="W4502" s="119">
        <f t="shared" si="351"/>
        <v>0</v>
      </c>
      <c r="X4502" s="106">
        <f t="shared" si="354"/>
        <v>0</v>
      </c>
    </row>
    <row r="4503" spans="1:24" ht="14">
      <c r="A4503" s="198"/>
      <c r="D4503" s="1"/>
      <c r="E4503" s="1"/>
      <c r="F4503" s="187"/>
      <c r="G4503" s="187"/>
      <c r="H4503" s="80" t="str">
        <f>IF(ISERROR(IF(ISERROR(VLOOKUP((LEFT(D4503,2)),'Fed. Agency Identifier Table'!A$2:C$63,3,FALSE)),(VLOOKUP((LEFT(D4503,1)),'Fed. Agency Identifier Table'!A$2:C$63,3,FALSE)),(VLOOKUP((LEFT(D4503,2)),'Fed. Agency Identifier Table'!A$2:C$63,3,FALSE)))),"",(IF(ISERROR(VLOOKUP((LEFT(D4503,2)),'Fed. Agency Identifier Table'!A$2:C$63,3,FALSE)),(VLOOKUP((LEFT(D4503,1)),'Fed. Agency Identifier Table'!A$2:C$63,3,FALSE)),(VLOOKUP((LEFT(D4503,2)),'Fed. Agency Identifier Table'!A$2:C$63,3,FALSE)))))</f>
        <v/>
      </c>
      <c r="I4503" s="150" t="str">
        <f>IF(ISNUMBER(SEARCH("*.unk*",D4503)),"Other Federal Awards",IF(ISERROR(VLOOKUP(D4503,'CFDA Program Titles Table'!A$2:C$2607,3,FALSE)),"",VLOOKUP(D4503,'CFDA Program Titles Table'!A$2:C$2607,3,FALSE)))</f>
        <v/>
      </c>
      <c r="J4503" s="70"/>
      <c r="K4503" s="70"/>
      <c r="S4503" s="106" t="str">
        <f>IFERROR(IF(J4503="Y", "Research And Development Programs Cluster:", VLOOKUP(D4503,'Cluster Info'!$A$2:$B$113,2,FALSE)), "Non Cluster:")</f>
        <v>Non Cluster:</v>
      </c>
      <c r="T4503" s="106">
        <f t="shared" si="350"/>
        <v>0</v>
      </c>
      <c r="U4503" s="106">
        <f t="shared" si="352"/>
        <v>0</v>
      </c>
      <c r="V4503" s="106">
        <f t="shared" si="353"/>
        <v>0</v>
      </c>
      <c r="W4503" s="119">
        <f t="shared" si="351"/>
        <v>0</v>
      </c>
      <c r="X4503" s="106">
        <f t="shared" si="354"/>
        <v>0</v>
      </c>
    </row>
    <row r="4504" spans="1:24" ht="14">
      <c r="A4504" s="198"/>
      <c r="D4504" s="1"/>
      <c r="E4504" s="1"/>
      <c r="F4504" s="187"/>
      <c r="G4504" s="187"/>
      <c r="H4504" s="80" t="str">
        <f>IF(ISERROR(IF(ISERROR(VLOOKUP((LEFT(D4504,2)),'Fed. Agency Identifier Table'!A$2:C$63,3,FALSE)),(VLOOKUP((LEFT(D4504,1)),'Fed. Agency Identifier Table'!A$2:C$63,3,FALSE)),(VLOOKUP((LEFT(D4504,2)),'Fed. Agency Identifier Table'!A$2:C$63,3,FALSE)))),"",(IF(ISERROR(VLOOKUP((LEFT(D4504,2)),'Fed. Agency Identifier Table'!A$2:C$63,3,FALSE)),(VLOOKUP((LEFT(D4504,1)),'Fed. Agency Identifier Table'!A$2:C$63,3,FALSE)),(VLOOKUP((LEFT(D4504,2)),'Fed. Agency Identifier Table'!A$2:C$63,3,FALSE)))))</f>
        <v/>
      </c>
      <c r="I4504" s="150" t="str">
        <f>IF(ISNUMBER(SEARCH("*.unk*",D4504)),"Other Federal Awards",IF(ISERROR(VLOOKUP(D4504,'CFDA Program Titles Table'!A$2:C$2607,3,FALSE)),"",VLOOKUP(D4504,'CFDA Program Titles Table'!A$2:C$2607,3,FALSE)))</f>
        <v/>
      </c>
      <c r="J4504" s="70"/>
      <c r="K4504" s="70"/>
      <c r="S4504" s="106" t="str">
        <f>IFERROR(IF(J4504="Y", "Research And Development Programs Cluster:", VLOOKUP(D4504,'Cluster Info'!$A$2:$B$113,2,FALSE)), "Non Cluster:")</f>
        <v>Non Cluster:</v>
      </c>
      <c r="T4504" s="106">
        <f t="shared" si="350"/>
        <v>0</v>
      </c>
      <c r="U4504" s="106">
        <f t="shared" si="352"/>
        <v>0</v>
      </c>
      <c r="V4504" s="106">
        <f t="shared" si="353"/>
        <v>0</v>
      </c>
      <c r="W4504" s="119">
        <f t="shared" si="351"/>
        <v>0</v>
      </c>
      <c r="X4504" s="106">
        <f t="shared" si="354"/>
        <v>0</v>
      </c>
    </row>
    <row r="4505" spans="1:24" ht="14">
      <c r="A4505" s="198"/>
      <c r="D4505" s="1"/>
      <c r="E4505" s="1"/>
      <c r="F4505" s="187"/>
      <c r="G4505" s="187"/>
      <c r="H4505" s="80" t="str">
        <f>IF(ISERROR(IF(ISERROR(VLOOKUP((LEFT(D4505,2)),'Fed. Agency Identifier Table'!A$2:C$63,3,FALSE)),(VLOOKUP((LEFT(D4505,1)),'Fed. Agency Identifier Table'!A$2:C$63,3,FALSE)),(VLOOKUP((LEFT(D4505,2)),'Fed. Agency Identifier Table'!A$2:C$63,3,FALSE)))),"",(IF(ISERROR(VLOOKUP((LEFT(D4505,2)),'Fed. Agency Identifier Table'!A$2:C$63,3,FALSE)),(VLOOKUP((LEFT(D4505,1)),'Fed. Agency Identifier Table'!A$2:C$63,3,FALSE)),(VLOOKUP((LEFT(D4505,2)),'Fed. Agency Identifier Table'!A$2:C$63,3,FALSE)))))</f>
        <v/>
      </c>
      <c r="I4505" s="150" t="str">
        <f>IF(ISNUMBER(SEARCH("*.unk*",D4505)),"Other Federal Awards",IF(ISERROR(VLOOKUP(D4505,'CFDA Program Titles Table'!A$2:C$2607,3,FALSE)),"",VLOOKUP(D4505,'CFDA Program Titles Table'!A$2:C$2607,3,FALSE)))</f>
        <v/>
      </c>
      <c r="J4505" s="70"/>
      <c r="K4505" s="70"/>
      <c r="S4505" s="106" t="str">
        <f>IFERROR(IF(J4505="Y", "Research And Development Programs Cluster:", VLOOKUP(D4505,'Cluster Info'!$A$2:$B$113,2,FALSE)), "Non Cluster:")</f>
        <v>Non Cluster:</v>
      </c>
      <c r="T4505" s="106">
        <f t="shared" si="350"/>
        <v>0</v>
      </c>
      <c r="U4505" s="106">
        <f t="shared" si="352"/>
        <v>0</v>
      </c>
      <c r="V4505" s="106">
        <f t="shared" si="353"/>
        <v>0</v>
      </c>
      <c r="W4505" s="119">
        <f t="shared" si="351"/>
        <v>0</v>
      </c>
      <c r="X4505" s="106">
        <f t="shared" si="354"/>
        <v>0</v>
      </c>
    </row>
    <row r="4506" spans="1:24" ht="14">
      <c r="A4506" s="198"/>
      <c r="D4506" s="1"/>
      <c r="E4506" s="1"/>
      <c r="F4506" s="187"/>
      <c r="G4506" s="187"/>
      <c r="H4506" s="80" t="str">
        <f>IF(ISERROR(IF(ISERROR(VLOOKUP((LEFT(D4506,2)),'Fed. Agency Identifier Table'!A$2:C$63,3,FALSE)),(VLOOKUP((LEFT(D4506,1)),'Fed. Agency Identifier Table'!A$2:C$63,3,FALSE)),(VLOOKUP((LEFT(D4506,2)),'Fed. Agency Identifier Table'!A$2:C$63,3,FALSE)))),"",(IF(ISERROR(VLOOKUP((LEFT(D4506,2)),'Fed. Agency Identifier Table'!A$2:C$63,3,FALSE)),(VLOOKUP((LEFT(D4506,1)),'Fed. Agency Identifier Table'!A$2:C$63,3,FALSE)),(VLOOKUP((LEFT(D4506,2)),'Fed. Agency Identifier Table'!A$2:C$63,3,FALSE)))))</f>
        <v/>
      </c>
      <c r="I4506" s="150" t="str">
        <f>IF(ISNUMBER(SEARCH("*.unk*",D4506)),"Other Federal Awards",IF(ISERROR(VLOOKUP(D4506,'CFDA Program Titles Table'!A$2:C$2607,3,FALSE)),"",VLOOKUP(D4506,'CFDA Program Titles Table'!A$2:C$2607,3,FALSE)))</f>
        <v/>
      </c>
      <c r="J4506" s="70"/>
      <c r="K4506" s="70"/>
      <c r="S4506" s="106" t="str">
        <f>IFERROR(IF(J4506="Y", "Research And Development Programs Cluster:", VLOOKUP(D4506,'Cluster Info'!$A$2:$B$113,2,FALSE)), "Non Cluster:")</f>
        <v>Non Cluster:</v>
      </c>
      <c r="T4506" s="106">
        <f t="shared" si="350"/>
        <v>0</v>
      </c>
      <c r="U4506" s="106">
        <f t="shared" si="352"/>
        <v>0</v>
      </c>
      <c r="V4506" s="106">
        <f t="shared" si="353"/>
        <v>0</v>
      </c>
      <c r="W4506" s="119">
        <f t="shared" si="351"/>
        <v>0</v>
      </c>
      <c r="X4506" s="106">
        <f t="shared" si="354"/>
        <v>0</v>
      </c>
    </row>
    <row r="4507" spans="1:24" ht="14">
      <c r="A4507" s="198"/>
      <c r="D4507" s="1"/>
      <c r="E4507" s="1"/>
      <c r="F4507" s="187"/>
      <c r="G4507" s="187"/>
      <c r="H4507" s="80" t="str">
        <f>IF(ISERROR(IF(ISERROR(VLOOKUP((LEFT(D4507,2)),'Fed. Agency Identifier Table'!A$2:C$63,3,FALSE)),(VLOOKUP((LEFT(D4507,1)),'Fed. Agency Identifier Table'!A$2:C$63,3,FALSE)),(VLOOKUP((LEFT(D4507,2)),'Fed. Agency Identifier Table'!A$2:C$63,3,FALSE)))),"",(IF(ISERROR(VLOOKUP((LEFT(D4507,2)),'Fed. Agency Identifier Table'!A$2:C$63,3,FALSE)),(VLOOKUP((LEFT(D4507,1)),'Fed. Agency Identifier Table'!A$2:C$63,3,FALSE)),(VLOOKUP((LEFT(D4507,2)),'Fed. Agency Identifier Table'!A$2:C$63,3,FALSE)))))</f>
        <v/>
      </c>
      <c r="I4507" s="150" t="str">
        <f>IF(ISNUMBER(SEARCH("*.unk*",D4507)),"Other Federal Awards",IF(ISERROR(VLOOKUP(D4507,'CFDA Program Titles Table'!A$2:C$2607,3,FALSE)),"",VLOOKUP(D4507,'CFDA Program Titles Table'!A$2:C$2607,3,FALSE)))</f>
        <v/>
      </c>
      <c r="J4507" s="70"/>
      <c r="K4507" s="70"/>
      <c r="S4507" s="106" t="str">
        <f>IFERROR(IF(J4507="Y", "Research And Development Programs Cluster:", VLOOKUP(D4507,'Cluster Info'!$A$2:$B$113,2,FALSE)), "Non Cluster:")</f>
        <v>Non Cluster:</v>
      </c>
      <c r="T4507" s="106">
        <f t="shared" si="350"/>
        <v>0</v>
      </c>
      <c r="U4507" s="106">
        <f t="shared" si="352"/>
        <v>0</v>
      </c>
      <c r="V4507" s="106">
        <f t="shared" si="353"/>
        <v>0</v>
      </c>
      <c r="W4507" s="119">
        <f t="shared" si="351"/>
        <v>0</v>
      </c>
      <c r="X4507" s="106">
        <f t="shared" si="354"/>
        <v>0</v>
      </c>
    </row>
    <row r="4508" spans="1:24" ht="14">
      <c r="A4508" s="198"/>
      <c r="D4508" s="1"/>
      <c r="E4508" s="1"/>
      <c r="F4508" s="187"/>
      <c r="G4508" s="187"/>
      <c r="H4508" s="80" t="str">
        <f>IF(ISERROR(IF(ISERROR(VLOOKUP((LEFT(D4508,2)),'Fed. Agency Identifier Table'!A$2:C$63,3,FALSE)),(VLOOKUP((LEFT(D4508,1)),'Fed. Agency Identifier Table'!A$2:C$63,3,FALSE)),(VLOOKUP((LEFT(D4508,2)),'Fed. Agency Identifier Table'!A$2:C$63,3,FALSE)))),"",(IF(ISERROR(VLOOKUP((LEFT(D4508,2)),'Fed. Agency Identifier Table'!A$2:C$63,3,FALSE)),(VLOOKUP((LEFT(D4508,1)),'Fed. Agency Identifier Table'!A$2:C$63,3,FALSE)),(VLOOKUP((LEFT(D4508,2)),'Fed. Agency Identifier Table'!A$2:C$63,3,FALSE)))))</f>
        <v/>
      </c>
      <c r="I4508" s="150" t="str">
        <f>IF(ISNUMBER(SEARCH("*.unk*",D4508)),"Other Federal Awards",IF(ISERROR(VLOOKUP(D4508,'CFDA Program Titles Table'!A$2:C$2607,3,FALSE)),"",VLOOKUP(D4508,'CFDA Program Titles Table'!A$2:C$2607,3,FALSE)))</f>
        <v/>
      </c>
      <c r="J4508" s="70"/>
      <c r="K4508" s="70"/>
      <c r="S4508" s="106" t="str">
        <f>IFERROR(IF(J4508="Y", "Research And Development Programs Cluster:", VLOOKUP(D4508,'Cluster Info'!$A$2:$B$113,2,FALSE)), "Non Cluster:")</f>
        <v>Non Cluster:</v>
      </c>
      <c r="T4508" s="106">
        <f t="shared" si="350"/>
        <v>0</v>
      </c>
      <c r="U4508" s="106">
        <f t="shared" si="352"/>
        <v>0</v>
      </c>
      <c r="V4508" s="106">
        <f t="shared" si="353"/>
        <v>0</v>
      </c>
      <c r="W4508" s="119">
        <f t="shared" si="351"/>
        <v>0</v>
      </c>
      <c r="X4508" s="106">
        <f t="shared" si="354"/>
        <v>0</v>
      </c>
    </row>
    <row r="4509" spans="1:24" ht="14">
      <c r="A4509" s="198"/>
      <c r="D4509" s="1"/>
      <c r="E4509" s="1"/>
      <c r="F4509" s="187"/>
      <c r="G4509" s="187"/>
      <c r="H4509" s="80" t="str">
        <f>IF(ISERROR(IF(ISERROR(VLOOKUP((LEFT(D4509,2)),'Fed. Agency Identifier Table'!A$2:C$63,3,FALSE)),(VLOOKUP((LEFT(D4509,1)),'Fed. Agency Identifier Table'!A$2:C$63,3,FALSE)),(VLOOKUP((LEFT(D4509,2)),'Fed. Agency Identifier Table'!A$2:C$63,3,FALSE)))),"",(IF(ISERROR(VLOOKUP((LEFT(D4509,2)),'Fed. Agency Identifier Table'!A$2:C$63,3,FALSE)),(VLOOKUP((LEFT(D4509,1)),'Fed. Agency Identifier Table'!A$2:C$63,3,FALSE)),(VLOOKUP((LEFT(D4509,2)),'Fed. Agency Identifier Table'!A$2:C$63,3,FALSE)))))</f>
        <v/>
      </c>
      <c r="I4509" s="150" t="str">
        <f>IF(ISNUMBER(SEARCH("*.unk*",D4509)),"Other Federal Awards",IF(ISERROR(VLOOKUP(D4509,'CFDA Program Titles Table'!A$2:C$2607,3,FALSE)),"",VLOOKUP(D4509,'CFDA Program Titles Table'!A$2:C$2607,3,FALSE)))</f>
        <v/>
      </c>
      <c r="J4509" s="70"/>
      <c r="K4509" s="70"/>
      <c r="S4509" s="106" t="str">
        <f>IFERROR(IF(J4509="Y", "Research And Development Programs Cluster:", VLOOKUP(D4509,'Cluster Info'!$A$2:$B$113,2,FALSE)), "Non Cluster:")</f>
        <v>Non Cluster:</v>
      </c>
      <c r="T4509" s="106">
        <f t="shared" si="350"/>
        <v>0</v>
      </c>
      <c r="U4509" s="106">
        <f t="shared" si="352"/>
        <v>0</v>
      </c>
      <c r="V4509" s="106">
        <f t="shared" si="353"/>
        <v>0</v>
      </c>
      <c r="W4509" s="119">
        <f t="shared" si="351"/>
        <v>0</v>
      </c>
      <c r="X4509" s="106">
        <f t="shared" si="354"/>
        <v>0</v>
      </c>
    </row>
    <row r="4510" spans="1:24" ht="14">
      <c r="A4510" s="198"/>
      <c r="D4510" s="1"/>
      <c r="E4510" s="1"/>
      <c r="F4510" s="187"/>
      <c r="G4510" s="187"/>
      <c r="H4510" s="80" t="str">
        <f>IF(ISERROR(IF(ISERROR(VLOOKUP((LEFT(D4510,2)),'Fed. Agency Identifier Table'!A$2:C$63,3,FALSE)),(VLOOKUP((LEFT(D4510,1)),'Fed. Agency Identifier Table'!A$2:C$63,3,FALSE)),(VLOOKUP((LEFT(D4510,2)),'Fed. Agency Identifier Table'!A$2:C$63,3,FALSE)))),"",(IF(ISERROR(VLOOKUP((LEFT(D4510,2)),'Fed. Agency Identifier Table'!A$2:C$63,3,FALSE)),(VLOOKUP((LEFT(D4510,1)),'Fed. Agency Identifier Table'!A$2:C$63,3,FALSE)),(VLOOKUP((LEFT(D4510,2)),'Fed. Agency Identifier Table'!A$2:C$63,3,FALSE)))))</f>
        <v/>
      </c>
      <c r="I4510" s="150" t="str">
        <f>IF(ISNUMBER(SEARCH("*.unk*",D4510)),"Other Federal Awards",IF(ISERROR(VLOOKUP(D4510,'CFDA Program Titles Table'!A$2:C$2607,3,FALSE)),"",VLOOKUP(D4510,'CFDA Program Titles Table'!A$2:C$2607,3,FALSE)))</f>
        <v/>
      </c>
      <c r="J4510" s="70"/>
      <c r="K4510" s="70"/>
      <c r="S4510" s="106" t="str">
        <f>IFERROR(IF(J4510="Y", "Research And Development Programs Cluster:", VLOOKUP(D4510,'Cluster Info'!$A$2:$B$113,2,FALSE)), "Non Cluster:")</f>
        <v>Non Cluster:</v>
      </c>
      <c r="T4510" s="106">
        <f t="shared" si="350"/>
        <v>0</v>
      </c>
      <c r="U4510" s="106">
        <f t="shared" si="352"/>
        <v>0</v>
      </c>
      <c r="V4510" s="106">
        <f t="shared" si="353"/>
        <v>0</v>
      </c>
      <c r="W4510" s="119">
        <f t="shared" si="351"/>
        <v>0</v>
      </c>
      <c r="X4510" s="106">
        <f t="shared" si="354"/>
        <v>0</v>
      </c>
    </row>
    <row r="4511" spans="1:24" ht="14">
      <c r="A4511" s="198"/>
      <c r="D4511" s="1"/>
      <c r="E4511" s="1"/>
      <c r="F4511" s="187"/>
      <c r="G4511" s="187"/>
      <c r="H4511" s="80" t="str">
        <f>IF(ISERROR(IF(ISERROR(VLOOKUP((LEFT(D4511,2)),'Fed. Agency Identifier Table'!A$2:C$63,3,FALSE)),(VLOOKUP((LEFT(D4511,1)),'Fed. Agency Identifier Table'!A$2:C$63,3,FALSE)),(VLOOKUP((LEFT(D4511,2)),'Fed. Agency Identifier Table'!A$2:C$63,3,FALSE)))),"",(IF(ISERROR(VLOOKUP((LEFT(D4511,2)),'Fed. Agency Identifier Table'!A$2:C$63,3,FALSE)),(VLOOKUP((LEFT(D4511,1)),'Fed. Agency Identifier Table'!A$2:C$63,3,FALSE)),(VLOOKUP((LEFT(D4511,2)),'Fed. Agency Identifier Table'!A$2:C$63,3,FALSE)))))</f>
        <v/>
      </c>
      <c r="I4511" s="150" t="str">
        <f>IF(ISNUMBER(SEARCH("*.unk*",D4511)),"Other Federal Awards",IF(ISERROR(VLOOKUP(D4511,'CFDA Program Titles Table'!A$2:C$2607,3,FALSE)),"",VLOOKUP(D4511,'CFDA Program Titles Table'!A$2:C$2607,3,FALSE)))</f>
        <v/>
      </c>
      <c r="J4511" s="70"/>
      <c r="K4511" s="70"/>
      <c r="S4511" s="106" t="str">
        <f>IFERROR(IF(J4511="Y", "Research And Development Programs Cluster:", VLOOKUP(D4511,'Cluster Info'!$A$2:$B$113,2,FALSE)), "Non Cluster:")</f>
        <v>Non Cluster:</v>
      </c>
      <c r="T4511" s="106">
        <f t="shared" si="350"/>
        <v>0</v>
      </c>
      <c r="U4511" s="106">
        <f t="shared" si="352"/>
        <v>0</v>
      </c>
      <c r="V4511" s="106">
        <f t="shared" si="353"/>
        <v>0</v>
      </c>
      <c r="W4511" s="119">
        <f t="shared" si="351"/>
        <v>0</v>
      </c>
      <c r="X4511" s="106">
        <f t="shared" si="354"/>
        <v>0</v>
      </c>
    </row>
    <row r="4512" spans="1:24" ht="14">
      <c r="A4512" s="198"/>
      <c r="D4512" s="1"/>
      <c r="E4512" s="1"/>
      <c r="F4512" s="187"/>
      <c r="G4512" s="187"/>
      <c r="H4512" s="80" t="str">
        <f>IF(ISERROR(IF(ISERROR(VLOOKUP((LEFT(D4512,2)),'Fed. Agency Identifier Table'!A$2:C$63,3,FALSE)),(VLOOKUP((LEFT(D4512,1)),'Fed. Agency Identifier Table'!A$2:C$63,3,FALSE)),(VLOOKUP((LEFT(D4512,2)),'Fed. Agency Identifier Table'!A$2:C$63,3,FALSE)))),"",(IF(ISERROR(VLOOKUP((LEFT(D4512,2)),'Fed. Agency Identifier Table'!A$2:C$63,3,FALSE)),(VLOOKUP((LEFT(D4512,1)),'Fed. Agency Identifier Table'!A$2:C$63,3,FALSE)),(VLOOKUP((LEFT(D4512,2)),'Fed. Agency Identifier Table'!A$2:C$63,3,FALSE)))))</f>
        <v/>
      </c>
      <c r="I4512" s="150" t="str">
        <f>IF(ISNUMBER(SEARCH("*.unk*",D4512)),"Other Federal Awards",IF(ISERROR(VLOOKUP(D4512,'CFDA Program Titles Table'!A$2:C$2607,3,FALSE)),"",VLOOKUP(D4512,'CFDA Program Titles Table'!A$2:C$2607,3,FALSE)))</f>
        <v/>
      </c>
      <c r="J4512" s="70"/>
      <c r="K4512" s="70"/>
      <c r="S4512" s="106" t="str">
        <f>IFERROR(IF(J4512="Y", "Research And Development Programs Cluster:", VLOOKUP(D4512,'Cluster Info'!$A$2:$B$113,2,FALSE)), "Non Cluster:")</f>
        <v>Non Cluster:</v>
      </c>
      <c r="T4512" s="106">
        <f t="shared" si="350"/>
        <v>0</v>
      </c>
      <c r="U4512" s="106">
        <f t="shared" si="352"/>
        <v>0</v>
      </c>
      <c r="V4512" s="106">
        <f t="shared" si="353"/>
        <v>0</v>
      </c>
      <c r="W4512" s="119">
        <f t="shared" si="351"/>
        <v>0</v>
      </c>
      <c r="X4512" s="106">
        <f t="shared" si="354"/>
        <v>0</v>
      </c>
    </row>
    <row r="4513" spans="1:24" ht="14">
      <c r="A4513" s="198"/>
      <c r="D4513" s="1"/>
      <c r="E4513" s="1"/>
      <c r="F4513" s="187"/>
      <c r="G4513" s="187"/>
      <c r="H4513" s="80" t="str">
        <f>IF(ISERROR(IF(ISERROR(VLOOKUP((LEFT(D4513,2)),'Fed. Agency Identifier Table'!A$2:C$63,3,FALSE)),(VLOOKUP((LEFT(D4513,1)),'Fed. Agency Identifier Table'!A$2:C$63,3,FALSE)),(VLOOKUP((LEFT(D4513,2)),'Fed. Agency Identifier Table'!A$2:C$63,3,FALSE)))),"",(IF(ISERROR(VLOOKUP((LEFT(D4513,2)),'Fed. Agency Identifier Table'!A$2:C$63,3,FALSE)),(VLOOKUP((LEFT(D4513,1)),'Fed. Agency Identifier Table'!A$2:C$63,3,FALSE)),(VLOOKUP((LEFT(D4513,2)),'Fed. Agency Identifier Table'!A$2:C$63,3,FALSE)))))</f>
        <v/>
      </c>
      <c r="I4513" s="150" t="str">
        <f>IF(ISNUMBER(SEARCH("*.unk*",D4513)),"Other Federal Awards",IF(ISERROR(VLOOKUP(D4513,'CFDA Program Titles Table'!A$2:C$2607,3,FALSE)),"",VLOOKUP(D4513,'CFDA Program Titles Table'!A$2:C$2607,3,FALSE)))</f>
        <v/>
      </c>
      <c r="J4513" s="70"/>
      <c r="K4513" s="70"/>
      <c r="S4513" s="106" t="str">
        <f>IFERROR(IF(J4513="Y", "Research And Development Programs Cluster:", VLOOKUP(D4513,'Cluster Info'!$A$2:$B$113,2,FALSE)), "Non Cluster:")</f>
        <v>Non Cluster:</v>
      </c>
      <c r="T4513" s="106">
        <f t="shared" si="350"/>
        <v>0</v>
      </c>
      <c r="U4513" s="106">
        <f t="shared" si="352"/>
        <v>0</v>
      </c>
      <c r="V4513" s="106">
        <f t="shared" si="353"/>
        <v>0</v>
      </c>
      <c r="W4513" s="119">
        <f t="shared" si="351"/>
        <v>0</v>
      </c>
      <c r="X4513" s="106">
        <f t="shared" si="354"/>
        <v>0</v>
      </c>
    </row>
    <row r="4514" spans="1:24" ht="14">
      <c r="A4514" s="198"/>
      <c r="D4514" s="1"/>
      <c r="E4514" s="1"/>
      <c r="F4514" s="187"/>
      <c r="G4514" s="187"/>
      <c r="H4514" s="80" t="str">
        <f>IF(ISERROR(IF(ISERROR(VLOOKUP((LEFT(D4514,2)),'Fed. Agency Identifier Table'!A$2:C$63,3,FALSE)),(VLOOKUP((LEFT(D4514,1)),'Fed. Agency Identifier Table'!A$2:C$63,3,FALSE)),(VLOOKUP((LEFT(D4514,2)),'Fed. Agency Identifier Table'!A$2:C$63,3,FALSE)))),"",(IF(ISERROR(VLOOKUP((LEFT(D4514,2)),'Fed. Agency Identifier Table'!A$2:C$63,3,FALSE)),(VLOOKUP((LEFT(D4514,1)),'Fed. Agency Identifier Table'!A$2:C$63,3,FALSE)),(VLOOKUP((LEFT(D4514,2)),'Fed. Agency Identifier Table'!A$2:C$63,3,FALSE)))))</f>
        <v/>
      </c>
      <c r="I4514" s="150" t="str">
        <f>IF(ISNUMBER(SEARCH("*.unk*",D4514)),"Other Federal Awards",IF(ISERROR(VLOOKUP(D4514,'CFDA Program Titles Table'!A$2:C$2607,3,FALSE)),"",VLOOKUP(D4514,'CFDA Program Titles Table'!A$2:C$2607,3,FALSE)))</f>
        <v/>
      </c>
      <c r="J4514" s="70"/>
      <c r="K4514" s="70"/>
      <c r="S4514" s="106" t="str">
        <f>IFERROR(IF(J4514="Y", "Research And Development Programs Cluster:", VLOOKUP(D4514,'Cluster Info'!$A$2:$B$113,2,FALSE)), "Non Cluster:")</f>
        <v>Non Cluster:</v>
      </c>
      <c r="T4514" s="106">
        <f t="shared" si="350"/>
        <v>0</v>
      </c>
      <c r="U4514" s="106">
        <f t="shared" si="352"/>
        <v>0</v>
      </c>
      <c r="V4514" s="106">
        <f t="shared" si="353"/>
        <v>0</v>
      </c>
      <c r="W4514" s="119">
        <f t="shared" si="351"/>
        <v>0</v>
      </c>
      <c r="X4514" s="106">
        <f t="shared" si="354"/>
        <v>0</v>
      </c>
    </row>
    <row r="4515" spans="1:24" ht="14">
      <c r="A4515" s="198"/>
      <c r="D4515" s="1"/>
      <c r="E4515" s="1"/>
      <c r="F4515" s="187"/>
      <c r="G4515" s="187"/>
      <c r="H4515" s="80" t="str">
        <f>IF(ISERROR(IF(ISERROR(VLOOKUP((LEFT(D4515,2)),'Fed. Agency Identifier Table'!A$2:C$63,3,FALSE)),(VLOOKUP((LEFT(D4515,1)),'Fed. Agency Identifier Table'!A$2:C$63,3,FALSE)),(VLOOKUP((LEFT(D4515,2)),'Fed. Agency Identifier Table'!A$2:C$63,3,FALSE)))),"",(IF(ISERROR(VLOOKUP((LEFT(D4515,2)),'Fed. Agency Identifier Table'!A$2:C$63,3,FALSE)),(VLOOKUP((LEFT(D4515,1)),'Fed. Agency Identifier Table'!A$2:C$63,3,FALSE)),(VLOOKUP((LEFT(D4515,2)),'Fed. Agency Identifier Table'!A$2:C$63,3,FALSE)))))</f>
        <v/>
      </c>
      <c r="I4515" s="150" t="str">
        <f>IF(ISNUMBER(SEARCH("*.unk*",D4515)),"Other Federal Awards",IF(ISERROR(VLOOKUP(D4515,'CFDA Program Titles Table'!A$2:C$2607,3,FALSE)),"",VLOOKUP(D4515,'CFDA Program Titles Table'!A$2:C$2607,3,FALSE)))</f>
        <v/>
      </c>
      <c r="J4515" s="70"/>
      <c r="K4515" s="70"/>
      <c r="S4515" s="106" t="str">
        <f>IFERROR(IF(J4515="Y", "Research And Development Programs Cluster:", VLOOKUP(D4515,'Cluster Info'!$A$2:$B$113,2,FALSE)), "Non Cluster:")</f>
        <v>Non Cluster:</v>
      </c>
      <c r="T4515" s="106">
        <f t="shared" si="350"/>
        <v>0</v>
      </c>
      <c r="U4515" s="106">
        <f t="shared" si="352"/>
        <v>0</v>
      </c>
      <c r="V4515" s="106">
        <f t="shared" si="353"/>
        <v>0</v>
      </c>
      <c r="W4515" s="119">
        <f t="shared" si="351"/>
        <v>0</v>
      </c>
      <c r="X4515" s="106">
        <f t="shared" si="354"/>
        <v>0</v>
      </c>
    </row>
    <row r="4516" spans="1:24" ht="14">
      <c r="A4516" s="198"/>
      <c r="D4516" s="1"/>
      <c r="E4516" s="1"/>
      <c r="F4516" s="187"/>
      <c r="G4516" s="187"/>
      <c r="H4516" s="80" t="str">
        <f>IF(ISERROR(IF(ISERROR(VLOOKUP((LEFT(D4516,2)),'Fed. Agency Identifier Table'!A$2:C$63,3,FALSE)),(VLOOKUP((LEFT(D4516,1)),'Fed. Agency Identifier Table'!A$2:C$63,3,FALSE)),(VLOOKUP((LEFT(D4516,2)),'Fed. Agency Identifier Table'!A$2:C$63,3,FALSE)))),"",(IF(ISERROR(VLOOKUP((LEFT(D4516,2)),'Fed. Agency Identifier Table'!A$2:C$63,3,FALSE)),(VLOOKUP((LEFT(D4516,1)),'Fed. Agency Identifier Table'!A$2:C$63,3,FALSE)),(VLOOKUP((LEFT(D4516,2)),'Fed. Agency Identifier Table'!A$2:C$63,3,FALSE)))))</f>
        <v/>
      </c>
      <c r="I4516" s="150" t="str">
        <f>IF(ISNUMBER(SEARCH("*.unk*",D4516)),"Other Federal Awards",IF(ISERROR(VLOOKUP(D4516,'CFDA Program Titles Table'!A$2:C$2607,3,FALSE)),"",VLOOKUP(D4516,'CFDA Program Titles Table'!A$2:C$2607,3,FALSE)))</f>
        <v/>
      </c>
      <c r="J4516" s="70"/>
      <c r="K4516" s="70"/>
      <c r="S4516" s="106" t="str">
        <f>IFERROR(IF(J4516="Y", "Research And Development Programs Cluster:", VLOOKUP(D4516,'Cluster Info'!$A$2:$B$113,2,FALSE)), "Non Cluster:")</f>
        <v>Non Cluster:</v>
      </c>
      <c r="T4516" s="106">
        <f t="shared" si="350"/>
        <v>0</v>
      </c>
      <c r="U4516" s="106">
        <f t="shared" si="352"/>
        <v>0</v>
      </c>
      <c r="V4516" s="106">
        <f t="shared" si="353"/>
        <v>0</v>
      </c>
      <c r="W4516" s="119">
        <f t="shared" si="351"/>
        <v>0</v>
      </c>
      <c r="X4516" s="106">
        <f t="shared" si="354"/>
        <v>0</v>
      </c>
    </row>
    <row r="4517" spans="1:24" ht="14">
      <c r="A4517" s="198"/>
      <c r="D4517" s="1"/>
      <c r="E4517" s="1"/>
      <c r="F4517" s="187"/>
      <c r="G4517" s="187"/>
      <c r="H4517" s="80" t="str">
        <f>IF(ISERROR(IF(ISERROR(VLOOKUP((LEFT(D4517,2)),'Fed. Agency Identifier Table'!A$2:C$63,3,FALSE)),(VLOOKUP((LEFT(D4517,1)),'Fed. Agency Identifier Table'!A$2:C$63,3,FALSE)),(VLOOKUP((LEFT(D4517,2)),'Fed. Agency Identifier Table'!A$2:C$63,3,FALSE)))),"",(IF(ISERROR(VLOOKUP((LEFT(D4517,2)),'Fed. Agency Identifier Table'!A$2:C$63,3,FALSE)),(VLOOKUP((LEFT(D4517,1)),'Fed. Agency Identifier Table'!A$2:C$63,3,FALSE)),(VLOOKUP((LEFT(D4517,2)),'Fed. Agency Identifier Table'!A$2:C$63,3,FALSE)))))</f>
        <v/>
      </c>
      <c r="I4517" s="150" t="str">
        <f>IF(ISNUMBER(SEARCH("*.unk*",D4517)),"Other Federal Awards",IF(ISERROR(VLOOKUP(D4517,'CFDA Program Titles Table'!A$2:C$2607,3,FALSE)),"",VLOOKUP(D4517,'CFDA Program Titles Table'!A$2:C$2607,3,FALSE)))</f>
        <v/>
      </c>
      <c r="J4517" s="70"/>
      <c r="K4517" s="70"/>
      <c r="S4517" s="106" t="str">
        <f>IFERROR(IF(J4517="Y", "Research And Development Programs Cluster:", VLOOKUP(D4517,'Cluster Info'!$A$2:$B$113,2,FALSE)), "Non Cluster:")</f>
        <v>Non Cluster:</v>
      </c>
      <c r="T4517" s="106">
        <f t="shared" si="350"/>
        <v>0</v>
      </c>
      <c r="U4517" s="106">
        <f t="shared" si="352"/>
        <v>0</v>
      </c>
      <c r="V4517" s="106">
        <f t="shared" si="353"/>
        <v>0</v>
      </c>
      <c r="W4517" s="119">
        <f t="shared" si="351"/>
        <v>0</v>
      </c>
      <c r="X4517" s="106">
        <f t="shared" si="354"/>
        <v>0</v>
      </c>
    </row>
    <row r="4518" spans="1:24" ht="14">
      <c r="A4518" s="198"/>
      <c r="D4518" s="1"/>
      <c r="E4518" s="1"/>
      <c r="F4518" s="187"/>
      <c r="G4518" s="187"/>
      <c r="H4518" s="80" t="str">
        <f>IF(ISERROR(IF(ISERROR(VLOOKUP((LEFT(D4518,2)),'Fed. Agency Identifier Table'!A$2:C$63,3,FALSE)),(VLOOKUP((LEFT(D4518,1)),'Fed. Agency Identifier Table'!A$2:C$63,3,FALSE)),(VLOOKUP((LEFT(D4518,2)),'Fed. Agency Identifier Table'!A$2:C$63,3,FALSE)))),"",(IF(ISERROR(VLOOKUP((LEFT(D4518,2)),'Fed. Agency Identifier Table'!A$2:C$63,3,FALSE)),(VLOOKUP((LEFT(D4518,1)),'Fed. Agency Identifier Table'!A$2:C$63,3,FALSE)),(VLOOKUP((LEFT(D4518,2)),'Fed. Agency Identifier Table'!A$2:C$63,3,FALSE)))))</f>
        <v/>
      </c>
      <c r="I4518" s="150" t="str">
        <f>IF(ISNUMBER(SEARCH("*.unk*",D4518)),"Other Federal Awards",IF(ISERROR(VLOOKUP(D4518,'CFDA Program Titles Table'!A$2:C$2607,3,FALSE)),"",VLOOKUP(D4518,'CFDA Program Titles Table'!A$2:C$2607,3,FALSE)))</f>
        <v/>
      </c>
      <c r="J4518" s="70"/>
      <c r="K4518" s="70"/>
      <c r="S4518" s="106" t="str">
        <f>IFERROR(IF(J4518="Y", "Research And Development Programs Cluster:", VLOOKUP(D4518,'Cluster Info'!$A$2:$B$113,2,FALSE)), "Non Cluster:")</f>
        <v>Non Cluster:</v>
      </c>
      <c r="T4518" s="106">
        <f t="shared" si="350"/>
        <v>0</v>
      </c>
      <c r="U4518" s="106">
        <f t="shared" si="352"/>
        <v>0</v>
      </c>
      <c r="V4518" s="106">
        <f t="shared" si="353"/>
        <v>0</v>
      </c>
      <c r="W4518" s="119">
        <f t="shared" si="351"/>
        <v>0</v>
      </c>
      <c r="X4518" s="106">
        <f t="shared" si="354"/>
        <v>0</v>
      </c>
    </row>
    <row r="4519" spans="1:24" ht="14">
      <c r="A4519" s="198"/>
      <c r="D4519" s="1"/>
      <c r="E4519" s="1"/>
      <c r="F4519" s="187"/>
      <c r="G4519" s="187"/>
      <c r="H4519" s="80" t="str">
        <f>IF(ISERROR(IF(ISERROR(VLOOKUP((LEFT(D4519,2)),'Fed. Agency Identifier Table'!A$2:C$63,3,FALSE)),(VLOOKUP((LEFT(D4519,1)),'Fed. Agency Identifier Table'!A$2:C$63,3,FALSE)),(VLOOKUP((LEFT(D4519,2)),'Fed. Agency Identifier Table'!A$2:C$63,3,FALSE)))),"",(IF(ISERROR(VLOOKUP((LEFT(D4519,2)),'Fed. Agency Identifier Table'!A$2:C$63,3,FALSE)),(VLOOKUP((LEFT(D4519,1)),'Fed. Agency Identifier Table'!A$2:C$63,3,FALSE)),(VLOOKUP((LEFT(D4519,2)),'Fed. Agency Identifier Table'!A$2:C$63,3,FALSE)))))</f>
        <v/>
      </c>
      <c r="I4519" s="150" t="str">
        <f>IF(ISNUMBER(SEARCH("*.unk*",D4519)),"Other Federal Awards",IF(ISERROR(VLOOKUP(D4519,'CFDA Program Titles Table'!A$2:C$2607,3,FALSE)),"",VLOOKUP(D4519,'CFDA Program Titles Table'!A$2:C$2607,3,FALSE)))</f>
        <v/>
      </c>
      <c r="J4519" s="70"/>
      <c r="K4519" s="70"/>
      <c r="S4519" s="106" t="str">
        <f>IFERROR(IF(J4519="Y", "Research And Development Programs Cluster:", VLOOKUP(D4519,'Cluster Info'!$A$2:$B$113,2,FALSE)), "Non Cluster:")</f>
        <v>Non Cluster:</v>
      </c>
      <c r="T4519" s="106">
        <f t="shared" si="350"/>
        <v>0</v>
      </c>
      <c r="U4519" s="106">
        <f t="shared" si="352"/>
        <v>0</v>
      </c>
      <c r="V4519" s="106">
        <f t="shared" si="353"/>
        <v>0</v>
      </c>
      <c r="W4519" s="119">
        <f t="shared" si="351"/>
        <v>0</v>
      </c>
      <c r="X4519" s="106">
        <f t="shared" si="354"/>
        <v>0</v>
      </c>
    </row>
    <row r="4520" spans="1:24" ht="14">
      <c r="A4520" s="198"/>
      <c r="D4520" s="1"/>
      <c r="E4520" s="1"/>
      <c r="F4520" s="187"/>
      <c r="G4520" s="187"/>
      <c r="H4520" s="80" t="str">
        <f>IF(ISERROR(IF(ISERROR(VLOOKUP((LEFT(D4520,2)),'Fed. Agency Identifier Table'!A$2:C$63,3,FALSE)),(VLOOKUP((LEFT(D4520,1)),'Fed. Agency Identifier Table'!A$2:C$63,3,FALSE)),(VLOOKUP((LEFT(D4520,2)),'Fed. Agency Identifier Table'!A$2:C$63,3,FALSE)))),"",(IF(ISERROR(VLOOKUP((LEFT(D4520,2)),'Fed. Agency Identifier Table'!A$2:C$63,3,FALSE)),(VLOOKUP((LEFT(D4520,1)),'Fed. Agency Identifier Table'!A$2:C$63,3,FALSE)),(VLOOKUP((LEFT(D4520,2)),'Fed. Agency Identifier Table'!A$2:C$63,3,FALSE)))))</f>
        <v/>
      </c>
      <c r="I4520" s="150" t="str">
        <f>IF(ISNUMBER(SEARCH("*.unk*",D4520)),"Other Federal Awards",IF(ISERROR(VLOOKUP(D4520,'CFDA Program Titles Table'!A$2:C$2607,3,FALSE)),"",VLOOKUP(D4520,'CFDA Program Titles Table'!A$2:C$2607,3,FALSE)))</f>
        <v/>
      </c>
      <c r="J4520" s="70"/>
      <c r="K4520" s="70"/>
      <c r="S4520" s="106" t="str">
        <f>IFERROR(IF(J4520="Y", "Research And Development Programs Cluster:", VLOOKUP(D4520,'Cluster Info'!$A$2:$B$113,2,FALSE)), "Non Cluster:")</f>
        <v>Non Cluster:</v>
      </c>
      <c r="T4520" s="106">
        <f t="shared" si="350"/>
        <v>0</v>
      </c>
      <c r="U4520" s="106">
        <f t="shared" si="352"/>
        <v>0</v>
      </c>
      <c r="V4520" s="106">
        <f t="shared" si="353"/>
        <v>0</v>
      </c>
      <c r="W4520" s="119">
        <f t="shared" si="351"/>
        <v>0</v>
      </c>
      <c r="X4520" s="106">
        <f t="shared" si="354"/>
        <v>0</v>
      </c>
    </row>
    <row r="4521" spans="1:24" ht="14">
      <c r="A4521" s="198"/>
      <c r="D4521" s="1"/>
      <c r="E4521" s="1"/>
      <c r="F4521" s="187"/>
      <c r="G4521" s="187"/>
      <c r="H4521" s="80" t="str">
        <f>IF(ISERROR(IF(ISERROR(VLOOKUP((LEFT(D4521,2)),'Fed. Agency Identifier Table'!A$2:C$63,3,FALSE)),(VLOOKUP((LEFT(D4521,1)),'Fed. Agency Identifier Table'!A$2:C$63,3,FALSE)),(VLOOKUP((LEFT(D4521,2)),'Fed. Agency Identifier Table'!A$2:C$63,3,FALSE)))),"",(IF(ISERROR(VLOOKUP((LEFT(D4521,2)),'Fed. Agency Identifier Table'!A$2:C$63,3,FALSE)),(VLOOKUP((LEFT(D4521,1)),'Fed. Agency Identifier Table'!A$2:C$63,3,FALSE)),(VLOOKUP((LEFT(D4521,2)),'Fed. Agency Identifier Table'!A$2:C$63,3,FALSE)))))</f>
        <v/>
      </c>
      <c r="I4521" s="150" t="str">
        <f>IF(ISNUMBER(SEARCH("*.unk*",D4521)),"Other Federal Awards",IF(ISERROR(VLOOKUP(D4521,'CFDA Program Titles Table'!A$2:C$2607,3,FALSE)),"",VLOOKUP(D4521,'CFDA Program Titles Table'!A$2:C$2607,3,FALSE)))</f>
        <v/>
      </c>
      <c r="J4521" s="70"/>
      <c r="K4521" s="70"/>
      <c r="S4521" s="106" t="str">
        <f>IFERROR(IF(J4521="Y", "Research And Development Programs Cluster:", VLOOKUP(D4521,'Cluster Info'!$A$2:$B$113,2,FALSE)), "Non Cluster:")</f>
        <v>Non Cluster:</v>
      </c>
      <c r="T4521" s="106">
        <f t="shared" si="350"/>
        <v>0</v>
      </c>
      <c r="U4521" s="106">
        <f t="shared" si="352"/>
        <v>0</v>
      </c>
      <c r="V4521" s="106">
        <f t="shared" si="353"/>
        <v>0</v>
      </c>
      <c r="W4521" s="119">
        <f t="shared" si="351"/>
        <v>0</v>
      </c>
      <c r="X4521" s="106">
        <f t="shared" si="354"/>
        <v>0</v>
      </c>
    </row>
    <row r="4522" spans="1:24" ht="14">
      <c r="A4522" s="198"/>
      <c r="D4522" s="1"/>
      <c r="E4522" s="1"/>
      <c r="F4522" s="187"/>
      <c r="G4522" s="187"/>
      <c r="H4522" s="80" t="str">
        <f>IF(ISERROR(IF(ISERROR(VLOOKUP((LEFT(D4522,2)),'Fed. Agency Identifier Table'!A$2:C$63,3,FALSE)),(VLOOKUP((LEFT(D4522,1)),'Fed. Agency Identifier Table'!A$2:C$63,3,FALSE)),(VLOOKUP((LEFT(D4522,2)),'Fed. Agency Identifier Table'!A$2:C$63,3,FALSE)))),"",(IF(ISERROR(VLOOKUP((LEFT(D4522,2)),'Fed. Agency Identifier Table'!A$2:C$63,3,FALSE)),(VLOOKUP((LEFT(D4522,1)),'Fed. Agency Identifier Table'!A$2:C$63,3,FALSE)),(VLOOKUP((LEFT(D4522,2)),'Fed. Agency Identifier Table'!A$2:C$63,3,FALSE)))))</f>
        <v/>
      </c>
      <c r="I4522" s="150" t="str">
        <f>IF(ISNUMBER(SEARCH("*.unk*",D4522)),"Other Federal Awards",IF(ISERROR(VLOOKUP(D4522,'CFDA Program Titles Table'!A$2:C$2607,3,FALSE)),"",VLOOKUP(D4522,'CFDA Program Titles Table'!A$2:C$2607,3,FALSE)))</f>
        <v/>
      </c>
      <c r="J4522" s="70"/>
      <c r="K4522" s="70"/>
      <c r="S4522" s="106" t="str">
        <f>IFERROR(IF(J4522="Y", "Research And Development Programs Cluster:", VLOOKUP(D4522,'Cluster Info'!$A$2:$B$113,2,FALSE)), "Non Cluster:")</f>
        <v>Non Cluster:</v>
      </c>
      <c r="T4522" s="106">
        <f t="shared" si="350"/>
        <v>0</v>
      </c>
      <c r="U4522" s="106">
        <f t="shared" si="352"/>
        <v>0</v>
      </c>
      <c r="V4522" s="106">
        <f t="shared" si="353"/>
        <v>0</v>
      </c>
      <c r="W4522" s="119">
        <f t="shared" si="351"/>
        <v>0</v>
      </c>
      <c r="X4522" s="106">
        <f t="shared" si="354"/>
        <v>0</v>
      </c>
    </row>
    <row r="4523" spans="1:24" ht="14">
      <c r="A4523" s="198"/>
      <c r="D4523" s="1"/>
      <c r="E4523" s="1"/>
      <c r="F4523" s="187"/>
      <c r="G4523" s="187"/>
      <c r="H4523" s="80" t="str">
        <f>IF(ISERROR(IF(ISERROR(VLOOKUP((LEFT(D4523,2)),'Fed. Agency Identifier Table'!A$2:C$63,3,FALSE)),(VLOOKUP((LEFT(D4523,1)),'Fed. Agency Identifier Table'!A$2:C$63,3,FALSE)),(VLOOKUP((LEFT(D4523,2)),'Fed. Agency Identifier Table'!A$2:C$63,3,FALSE)))),"",(IF(ISERROR(VLOOKUP((LEFT(D4523,2)),'Fed. Agency Identifier Table'!A$2:C$63,3,FALSE)),(VLOOKUP((LEFT(D4523,1)),'Fed. Agency Identifier Table'!A$2:C$63,3,FALSE)),(VLOOKUP((LEFT(D4523,2)),'Fed. Agency Identifier Table'!A$2:C$63,3,FALSE)))))</f>
        <v/>
      </c>
      <c r="I4523" s="150" t="str">
        <f>IF(ISNUMBER(SEARCH("*.unk*",D4523)),"Other Federal Awards",IF(ISERROR(VLOOKUP(D4523,'CFDA Program Titles Table'!A$2:C$2607,3,FALSE)),"",VLOOKUP(D4523,'CFDA Program Titles Table'!A$2:C$2607,3,FALSE)))</f>
        <v/>
      </c>
      <c r="J4523" s="70"/>
      <c r="K4523" s="70"/>
      <c r="S4523" s="106" t="str">
        <f>IFERROR(IF(J4523="Y", "Research And Development Programs Cluster:", VLOOKUP(D4523,'Cluster Info'!$A$2:$B$113,2,FALSE)), "Non Cluster:")</f>
        <v>Non Cluster:</v>
      </c>
      <c r="T4523" s="106">
        <f t="shared" si="350"/>
        <v>0</v>
      </c>
      <c r="U4523" s="106">
        <f t="shared" si="352"/>
        <v>0</v>
      </c>
      <c r="V4523" s="106">
        <f t="shared" si="353"/>
        <v>0</v>
      </c>
      <c r="W4523" s="119">
        <f t="shared" si="351"/>
        <v>0</v>
      </c>
      <c r="X4523" s="106">
        <f t="shared" si="354"/>
        <v>0</v>
      </c>
    </row>
    <row r="4524" spans="1:24" ht="14">
      <c r="A4524" s="198"/>
      <c r="D4524" s="1"/>
      <c r="E4524" s="1"/>
      <c r="F4524" s="187"/>
      <c r="G4524" s="187"/>
      <c r="H4524" s="80" t="str">
        <f>IF(ISERROR(IF(ISERROR(VLOOKUP((LEFT(D4524,2)),'Fed. Agency Identifier Table'!A$2:C$63,3,FALSE)),(VLOOKUP((LEFT(D4524,1)),'Fed. Agency Identifier Table'!A$2:C$63,3,FALSE)),(VLOOKUP((LEFT(D4524,2)),'Fed. Agency Identifier Table'!A$2:C$63,3,FALSE)))),"",(IF(ISERROR(VLOOKUP((LEFT(D4524,2)),'Fed. Agency Identifier Table'!A$2:C$63,3,FALSE)),(VLOOKUP((LEFT(D4524,1)),'Fed. Agency Identifier Table'!A$2:C$63,3,FALSE)),(VLOOKUP((LEFT(D4524,2)),'Fed. Agency Identifier Table'!A$2:C$63,3,FALSE)))))</f>
        <v/>
      </c>
      <c r="I4524" s="150" t="str">
        <f>IF(ISNUMBER(SEARCH("*.unk*",D4524)),"Other Federal Awards",IF(ISERROR(VLOOKUP(D4524,'CFDA Program Titles Table'!A$2:C$2607,3,FALSE)),"",VLOOKUP(D4524,'CFDA Program Titles Table'!A$2:C$2607,3,FALSE)))</f>
        <v/>
      </c>
      <c r="J4524" s="70"/>
      <c r="K4524" s="70"/>
      <c r="S4524" s="106" t="str">
        <f>IFERROR(IF(J4524="Y", "Research And Development Programs Cluster:", VLOOKUP(D4524,'Cluster Info'!$A$2:$B$113,2,FALSE)), "Non Cluster:")</f>
        <v>Non Cluster:</v>
      </c>
      <c r="T4524" s="106">
        <f t="shared" si="350"/>
        <v>0</v>
      </c>
      <c r="U4524" s="106">
        <f t="shared" si="352"/>
        <v>0</v>
      </c>
      <c r="V4524" s="106">
        <f t="shared" si="353"/>
        <v>0</v>
      </c>
      <c r="W4524" s="119">
        <f t="shared" si="351"/>
        <v>0</v>
      </c>
      <c r="X4524" s="106">
        <f t="shared" si="354"/>
        <v>0</v>
      </c>
    </row>
    <row r="4525" spans="1:24" ht="14">
      <c r="A4525" s="198"/>
      <c r="D4525" s="1"/>
      <c r="E4525" s="1"/>
      <c r="F4525" s="187"/>
      <c r="G4525" s="187"/>
      <c r="H4525" s="80" t="str">
        <f>IF(ISERROR(IF(ISERROR(VLOOKUP((LEFT(D4525,2)),'Fed. Agency Identifier Table'!A$2:C$63,3,FALSE)),(VLOOKUP((LEFT(D4525,1)),'Fed. Agency Identifier Table'!A$2:C$63,3,FALSE)),(VLOOKUP((LEFT(D4525,2)),'Fed. Agency Identifier Table'!A$2:C$63,3,FALSE)))),"",(IF(ISERROR(VLOOKUP((LEFT(D4525,2)),'Fed. Agency Identifier Table'!A$2:C$63,3,FALSE)),(VLOOKUP((LEFT(D4525,1)),'Fed. Agency Identifier Table'!A$2:C$63,3,FALSE)),(VLOOKUP((LEFT(D4525,2)),'Fed. Agency Identifier Table'!A$2:C$63,3,FALSE)))))</f>
        <v/>
      </c>
      <c r="I4525" s="150" t="str">
        <f>IF(ISNUMBER(SEARCH("*.unk*",D4525)),"Other Federal Awards",IF(ISERROR(VLOOKUP(D4525,'CFDA Program Titles Table'!A$2:C$2607,3,FALSE)),"",VLOOKUP(D4525,'CFDA Program Titles Table'!A$2:C$2607,3,FALSE)))</f>
        <v/>
      </c>
      <c r="J4525" s="70"/>
      <c r="K4525" s="70"/>
      <c r="S4525" s="106" t="str">
        <f>IFERROR(IF(J4525="Y", "Research And Development Programs Cluster:", VLOOKUP(D4525,'Cluster Info'!$A$2:$B$113,2,FALSE)), "Non Cluster:")</f>
        <v>Non Cluster:</v>
      </c>
      <c r="T4525" s="106">
        <f t="shared" si="350"/>
        <v>0</v>
      </c>
      <c r="U4525" s="106">
        <f t="shared" si="352"/>
        <v>0</v>
      </c>
      <c r="V4525" s="106">
        <f t="shared" si="353"/>
        <v>0</v>
      </c>
      <c r="W4525" s="119">
        <f t="shared" si="351"/>
        <v>0</v>
      </c>
      <c r="X4525" s="106">
        <f t="shared" si="354"/>
        <v>0</v>
      </c>
    </row>
    <row r="4526" spans="1:24" ht="14">
      <c r="A4526" s="198"/>
      <c r="D4526" s="1"/>
      <c r="E4526" s="1"/>
      <c r="F4526" s="187"/>
      <c r="G4526" s="187"/>
      <c r="H4526" s="80" t="str">
        <f>IF(ISERROR(IF(ISERROR(VLOOKUP((LEFT(D4526,2)),'Fed. Agency Identifier Table'!A$2:C$63,3,FALSE)),(VLOOKUP((LEFT(D4526,1)),'Fed. Agency Identifier Table'!A$2:C$63,3,FALSE)),(VLOOKUP((LEFT(D4526,2)),'Fed. Agency Identifier Table'!A$2:C$63,3,FALSE)))),"",(IF(ISERROR(VLOOKUP((LEFT(D4526,2)),'Fed. Agency Identifier Table'!A$2:C$63,3,FALSE)),(VLOOKUP((LEFT(D4526,1)),'Fed. Agency Identifier Table'!A$2:C$63,3,FALSE)),(VLOOKUP((LEFT(D4526,2)),'Fed. Agency Identifier Table'!A$2:C$63,3,FALSE)))))</f>
        <v/>
      </c>
      <c r="I4526" s="150" t="str">
        <f>IF(ISNUMBER(SEARCH("*.unk*",D4526)),"Other Federal Awards",IF(ISERROR(VLOOKUP(D4526,'CFDA Program Titles Table'!A$2:C$2607,3,FALSE)),"",VLOOKUP(D4526,'CFDA Program Titles Table'!A$2:C$2607,3,FALSE)))</f>
        <v/>
      </c>
      <c r="J4526" s="70"/>
      <c r="K4526" s="70"/>
      <c r="S4526" s="106" t="str">
        <f>IFERROR(IF(J4526="Y", "Research And Development Programs Cluster:", VLOOKUP(D4526,'Cluster Info'!$A$2:$B$113,2,FALSE)), "Non Cluster:")</f>
        <v>Non Cluster:</v>
      </c>
      <c r="T4526" s="106">
        <f t="shared" si="350"/>
        <v>0</v>
      </c>
      <c r="U4526" s="106">
        <f t="shared" si="352"/>
        <v>0</v>
      </c>
      <c r="V4526" s="106">
        <f t="shared" si="353"/>
        <v>0</v>
      </c>
      <c r="W4526" s="119">
        <f t="shared" si="351"/>
        <v>0</v>
      </c>
      <c r="X4526" s="106">
        <f t="shared" si="354"/>
        <v>0</v>
      </c>
    </row>
    <row r="4527" spans="1:24" ht="14">
      <c r="A4527" s="198"/>
      <c r="D4527" s="1"/>
      <c r="E4527" s="1"/>
      <c r="F4527" s="187"/>
      <c r="G4527" s="187"/>
      <c r="H4527" s="80" t="str">
        <f>IF(ISERROR(IF(ISERROR(VLOOKUP((LEFT(D4527,2)),'Fed. Agency Identifier Table'!A$2:C$63,3,FALSE)),(VLOOKUP((LEFT(D4527,1)),'Fed. Agency Identifier Table'!A$2:C$63,3,FALSE)),(VLOOKUP((LEFT(D4527,2)),'Fed. Agency Identifier Table'!A$2:C$63,3,FALSE)))),"",(IF(ISERROR(VLOOKUP((LEFT(D4527,2)),'Fed. Agency Identifier Table'!A$2:C$63,3,FALSE)),(VLOOKUP((LEFT(D4527,1)),'Fed. Agency Identifier Table'!A$2:C$63,3,FALSE)),(VLOOKUP((LEFT(D4527,2)),'Fed. Agency Identifier Table'!A$2:C$63,3,FALSE)))))</f>
        <v/>
      </c>
      <c r="I4527" s="150" t="str">
        <f>IF(ISNUMBER(SEARCH("*.unk*",D4527)),"Other Federal Awards",IF(ISERROR(VLOOKUP(D4527,'CFDA Program Titles Table'!A$2:C$2607,3,FALSE)),"",VLOOKUP(D4527,'CFDA Program Titles Table'!A$2:C$2607,3,FALSE)))</f>
        <v/>
      </c>
      <c r="J4527" s="70"/>
      <c r="K4527" s="70"/>
      <c r="S4527" s="106" t="str">
        <f>IFERROR(IF(J4527="Y", "Research And Development Programs Cluster:", VLOOKUP(D4527,'Cluster Info'!$A$2:$B$113,2,FALSE)), "Non Cluster:")</f>
        <v>Non Cluster:</v>
      </c>
      <c r="T4527" s="106">
        <f t="shared" si="350"/>
        <v>0</v>
      </c>
      <c r="U4527" s="106">
        <f t="shared" si="352"/>
        <v>0</v>
      </c>
      <c r="V4527" s="106">
        <f t="shared" si="353"/>
        <v>0</v>
      </c>
      <c r="W4527" s="119">
        <f t="shared" si="351"/>
        <v>0</v>
      </c>
      <c r="X4527" s="106">
        <f t="shared" si="354"/>
        <v>0</v>
      </c>
    </row>
    <row r="4528" spans="1:24" ht="14">
      <c r="A4528" s="198"/>
      <c r="D4528" s="1"/>
      <c r="E4528" s="1"/>
      <c r="F4528" s="187"/>
      <c r="G4528" s="187"/>
      <c r="H4528" s="80" t="str">
        <f>IF(ISERROR(IF(ISERROR(VLOOKUP((LEFT(D4528,2)),'Fed. Agency Identifier Table'!A$2:C$63,3,FALSE)),(VLOOKUP((LEFT(D4528,1)),'Fed. Agency Identifier Table'!A$2:C$63,3,FALSE)),(VLOOKUP((LEFT(D4528,2)),'Fed. Agency Identifier Table'!A$2:C$63,3,FALSE)))),"",(IF(ISERROR(VLOOKUP((LEFT(D4528,2)),'Fed. Agency Identifier Table'!A$2:C$63,3,FALSE)),(VLOOKUP((LEFT(D4528,1)),'Fed. Agency Identifier Table'!A$2:C$63,3,FALSE)),(VLOOKUP((LEFT(D4528,2)),'Fed. Agency Identifier Table'!A$2:C$63,3,FALSE)))))</f>
        <v/>
      </c>
      <c r="I4528" s="150" t="str">
        <f>IF(ISNUMBER(SEARCH("*.unk*",D4528)),"Other Federal Awards",IF(ISERROR(VLOOKUP(D4528,'CFDA Program Titles Table'!A$2:C$2607,3,FALSE)),"",VLOOKUP(D4528,'CFDA Program Titles Table'!A$2:C$2607,3,FALSE)))</f>
        <v/>
      </c>
      <c r="J4528" s="70"/>
      <c r="K4528" s="70"/>
      <c r="S4528" s="106" t="str">
        <f>IFERROR(IF(J4528="Y", "Research And Development Programs Cluster:", VLOOKUP(D4528,'Cluster Info'!$A$2:$B$113,2,FALSE)), "Non Cluster:")</f>
        <v>Non Cluster:</v>
      </c>
      <c r="T4528" s="106">
        <f t="shared" si="350"/>
        <v>0</v>
      </c>
      <c r="U4528" s="106">
        <f t="shared" si="352"/>
        <v>0</v>
      </c>
      <c r="V4528" s="106">
        <f t="shared" si="353"/>
        <v>0</v>
      </c>
      <c r="W4528" s="119">
        <f t="shared" si="351"/>
        <v>0</v>
      </c>
      <c r="X4528" s="106">
        <f t="shared" si="354"/>
        <v>0</v>
      </c>
    </row>
    <row r="4529" spans="1:24" ht="14">
      <c r="A4529" s="198"/>
      <c r="D4529" s="1"/>
      <c r="E4529" s="1"/>
      <c r="F4529" s="187"/>
      <c r="G4529" s="187"/>
      <c r="H4529" s="80" t="str">
        <f>IF(ISERROR(IF(ISERROR(VLOOKUP((LEFT(D4529,2)),'Fed. Agency Identifier Table'!A$2:C$63,3,FALSE)),(VLOOKUP((LEFT(D4529,1)),'Fed. Agency Identifier Table'!A$2:C$63,3,FALSE)),(VLOOKUP((LEFT(D4529,2)),'Fed. Agency Identifier Table'!A$2:C$63,3,FALSE)))),"",(IF(ISERROR(VLOOKUP((LEFT(D4529,2)),'Fed. Agency Identifier Table'!A$2:C$63,3,FALSE)),(VLOOKUP((LEFT(D4529,1)),'Fed. Agency Identifier Table'!A$2:C$63,3,FALSE)),(VLOOKUP((LEFT(D4529,2)),'Fed. Agency Identifier Table'!A$2:C$63,3,FALSE)))))</f>
        <v/>
      </c>
      <c r="I4529" s="150" t="str">
        <f>IF(ISNUMBER(SEARCH("*.unk*",D4529)),"Other Federal Awards",IF(ISERROR(VLOOKUP(D4529,'CFDA Program Titles Table'!A$2:C$2607,3,FALSE)),"",VLOOKUP(D4529,'CFDA Program Titles Table'!A$2:C$2607,3,FALSE)))</f>
        <v/>
      </c>
      <c r="J4529" s="70"/>
      <c r="K4529" s="70"/>
      <c r="S4529" s="106" t="str">
        <f>IFERROR(IF(J4529="Y", "Research And Development Programs Cluster:", VLOOKUP(D4529,'Cluster Info'!$A$2:$B$113,2,FALSE)), "Non Cluster:")</f>
        <v>Non Cluster:</v>
      </c>
      <c r="T4529" s="106">
        <f t="shared" si="350"/>
        <v>0</v>
      </c>
      <c r="U4529" s="106">
        <f t="shared" si="352"/>
        <v>0</v>
      </c>
      <c r="V4529" s="106">
        <f t="shared" si="353"/>
        <v>0</v>
      </c>
      <c r="W4529" s="119">
        <f t="shared" si="351"/>
        <v>0</v>
      </c>
      <c r="X4529" s="106">
        <f t="shared" si="354"/>
        <v>0</v>
      </c>
    </row>
    <row r="4530" spans="1:24" ht="14">
      <c r="A4530" s="198"/>
      <c r="D4530" s="1"/>
      <c r="E4530" s="1"/>
      <c r="F4530" s="187"/>
      <c r="G4530" s="187"/>
      <c r="H4530" s="80" t="str">
        <f>IF(ISERROR(IF(ISERROR(VLOOKUP((LEFT(D4530,2)),'Fed. Agency Identifier Table'!A$2:C$63,3,FALSE)),(VLOOKUP((LEFT(D4530,1)),'Fed. Agency Identifier Table'!A$2:C$63,3,FALSE)),(VLOOKUP((LEFT(D4530,2)),'Fed. Agency Identifier Table'!A$2:C$63,3,FALSE)))),"",(IF(ISERROR(VLOOKUP((LEFT(D4530,2)),'Fed. Agency Identifier Table'!A$2:C$63,3,FALSE)),(VLOOKUP((LEFT(D4530,1)),'Fed. Agency Identifier Table'!A$2:C$63,3,FALSE)),(VLOOKUP((LEFT(D4530,2)),'Fed. Agency Identifier Table'!A$2:C$63,3,FALSE)))))</f>
        <v/>
      </c>
      <c r="I4530" s="150" t="str">
        <f>IF(ISNUMBER(SEARCH("*.unk*",D4530)),"Other Federal Awards",IF(ISERROR(VLOOKUP(D4530,'CFDA Program Titles Table'!A$2:C$2607,3,FALSE)),"",VLOOKUP(D4530,'CFDA Program Titles Table'!A$2:C$2607,3,FALSE)))</f>
        <v/>
      </c>
      <c r="J4530" s="70"/>
      <c r="K4530" s="70"/>
      <c r="S4530" s="106" t="str">
        <f>IFERROR(IF(J4530="Y", "Research And Development Programs Cluster:", VLOOKUP(D4530,'Cluster Info'!$A$2:$B$113,2,FALSE)), "Non Cluster:")</f>
        <v>Non Cluster:</v>
      </c>
      <c r="T4530" s="106">
        <f t="shared" si="350"/>
        <v>0</v>
      </c>
      <c r="U4530" s="106">
        <f t="shared" si="352"/>
        <v>0</v>
      </c>
      <c r="V4530" s="106">
        <f t="shared" si="353"/>
        <v>0</v>
      </c>
      <c r="W4530" s="119">
        <f t="shared" si="351"/>
        <v>0</v>
      </c>
      <c r="X4530" s="106">
        <f t="shared" si="354"/>
        <v>0</v>
      </c>
    </row>
    <row r="4531" spans="1:24" ht="14">
      <c r="A4531" s="198"/>
      <c r="D4531" s="1"/>
      <c r="E4531" s="1"/>
      <c r="F4531" s="187"/>
      <c r="G4531" s="187"/>
      <c r="H4531" s="80" t="str">
        <f>IF(ISERROR(IF(ISERROR(VLOOKUP((LEFT(D4531,2)),'Fed. Agency Identifier Table'!A$2:C$63,3,FALSE)),(VLOOKUP((LEFT(D4531,1)),'Fed. Agency Identifier Table'!A$2:C$63,3,FALSE)),(VLOOKUP((LEFT(D4531,2)),'Fed. Agency Identifier Table'!A$2:C$63,3,FALSE)))),"",(IF(ISERROR(VLOOKUP((LEFT(D4531,2)),'Fed. Agency Identifier Table'!A$2:C$63,3,FALSE)),(VLOOKUP((LEFT(D4531,1)),'Fed. Agency Identifier Table'!A$2:C$63,3,FALSE)),(VLOOKUP((LEFT(D4531,2)),'Fed. Agency Identifier Table'!A$2:C$63,3,FALSE)))))</f>
        <v/>
      </c>
      <c r="I4531" s="150" t="str">
        <f>IF(ISNUMBER(SEARCH("*.unk*",D4531)),"Other Federal Awards",IF(ISERROR(VLOOKUP(D4531,'CFDA Program Titles Table'!A$2:C$2607,3,FALSE)),"",VLOOKUP(D4531,'CFDA Program Titles Table'!A$2:C$2607,3,FALSE)))</f>
        <v/>
      </c>
      <c r="J4531" s="70"/>
      <c r="K4531" s="70"/>
      <c r="S4531" s="106" t="str">
        <f>IFERROR(IF(J4531="Y", "Research And Development Programs Cluster:", VLOOKUP(D4531,'Cluster Info'!$A$2:$B$113,2,FALSE)), "Non Cluster:")</f>
        <v>Non Cluster:</v>
      </c>
      <c r="T4531" s="106">
        <f t="shared" si="350"/>
        <v>0</v>
      </c>
      <c r="U4531" s="106">
        <f t="shared" si="352"/>
        <v>0</v>
      </c>
      <c r="V4531" s="106">
        <f t="shared" si="353"/>
        <v>0</v>
      </c>
      <c r="W4531" s="119">
        <f t="shared" si="351"/>
        <v>0</v>
      </c>
      <c r="X4531" s="106">
        <f t="shared" si="354"/>
        <v>0</v>
      </c>
    </row>
    <row r="4532" spans="1:24" ht="14">
      <c r="A4532" s="198"/>
      <c r="D4532" s="1"/>
      <c r="E4532" s="1"/>
      <c r="F4532" s="187"/>
      <c r="G4532" s="187"/>
      <c r="H4532" s="80" t="str">
        <f>IF(ISERROR(IF(ISERROR(VLOOKUP((LEFT(D4532,2)),'Fed. Agency Identifier Table'!A$2:C$63,3,FALSE)),(VLOOKUP((LEFT(D4532,1)),'Fed. Agency Identifier Table'!A$2:C$63,3,FALSE)),(VLOOKUP((LEFT(D4532,2)),'Fed. Agency Identifier Table'!A$2:C$63,3,FALSE)))),"",(IF(ISERROR(VLOOKUP((LEFT(D4532,2)),'Fed. Agency Identifier Table'!A$2:C$63,3,FALSE)),(VLOOKUP((LEFT(D4532,1)),'Fed. Agency Identifier Table'!A$2:C$63,3,FALSE)),(VLOOKUP((LEFT(D4532,2)),'Fed. Agency Identifier Table'!A$2:C$63,3,FALSE)))))</f>
        <v/>
      </c>
      <c r="I4532" s="150" t="str">
        <f>IF(ISNUMBER(SEARCH("*.unk*",D4532)),"Other Federal Awards",IF(ISERROR(VLOOKUP(D4532,'CFDA Program Titles Table'!A$2:C$2607,3,FALSE)),"",VLOOKUP(D4532,'CFDA Program Titles Table'!A$2:C$2607,3,FALSE)))</f>
        <v/>
      </c>
      <c r="J4532" s="70"/>
      <c r="K4532" s="70"/>
      <c r="S4532" s="106" t="str">
        <f>IFERROR(IF(J4532="Y", "Research And Development Programs Cluster:", VLOOKUP(D4532,'Cluster Info'!$A$2:$B$113,2,FALSE)), "Non Cluster:")</f>
        <v>Non Cluster:</v>
      </c>
      <c r="T4532" s="106">
        <f t="shared" si="350"/>
        <v>0</v>
      </c>
      <c r="U4532" s="106">
        <f t="shared" si="352"/>
        <v>0</v>
      </c>
      <c r="V4532" s="106">
        <f t="shared" si="353"/>
        <v>0</v>
      </c>
      <c r="W4532" s="119">
        <f t="shared" si="351"/>
        <v>0</v>
      </c>
      <c r="X4532" s="106">
        <f t="shared" si="354"/>
        <v>0</v>
      </c>
    </row>
    <row r="4533" spans="1:24" ht="14">
      <c r="A4533" s="198"/>
      <c r="D4533" s="1"/>
      <c r="E4533" s="1"/>
      <c r="F4533" s="187"/>
      <c r="G4533" s="187"/>
      <c r="H4533" s="80" t="str">
        <f>IF(ISERROR(IF(ISERROR(VLOOKUP((LEFT(D4533,2)),'Fed. Agency Identifier Table'!A$2:C$63,3,FALSE)),(VLOOKUP((LEFT(D4533,1)),'Fed. Agency Identifier Table'!A$2:C$63,3,FALSE)),(VLOOKUP((LEFT(D4533,2)),'Fed. Agency Identifier Table'!A$2:C$63,3,FALSE)))),"",(IF(ISERROR(VLOOKUP((LEFT(D4533,2)),'Fed. Agency Identifier Table'!A$2:C$63,3,FALSE)),(VLOOKUP((LEFT(D4533,1)),'Fed. Agency Identifier Table'!A$2:C$63,3,FALSE)),(VLOOKUP((LEFT(D4533,2)),'Fed. Agency Identifier Table'!A$2:C$63,3,FALSE)))))</f>
        <v/>
      </c>
      <c r="I4533" s="150" t="str">
        <f>IF(ISNUMBER(SEARCH("*.unk*",D4533)),"Other Federal Awards",IF(ISERROR(VLOOKUP(D4533,'CFDA Program Titles Table'!A$2:C$2607,3,FALSE)),"",VLOOKUP(D4533,'CFDA Program Titles Table'!A$2:C$2607,3,FALSE)))</f>
        <v/>
      </c>
      <c r="J4533" s="70"/>
      <c r="K4533" s="70"/>
      <c r="S4533" s="106" t="str">
        <f>IFERROR(IF(J4533="Y", "Research And Development Programs Cluster:", VLOOKUP(D4533,'Cluster Info'!$A$2:$B$113,2,FALSE)), "Non Cluster:")</f>
        <v>Non Cluster:</v>
      </c>
      <c r="T4533" s="106">
        <f t="shared" si="350"/>
        <v>0</v>
      </c>
      <c r="U4533" s="106">
        <f t="shared" si="352"/>
        <v>0</v>
      </c>
      <c r="V4533" s="106">
        <f t="shared" si="353"/>
        <v>0</v>
      </c>
      <c r="W4533" s="119">
        <f t="shared" si="351"/>
        <v>0</v>
      </c>
      <c r="X4533" s="106">
        <f t="shared" si="354"/>
        <v>0</v>
      </c>
    </row>
    <row r="4534" spans="1:24" ht="14">
      <c r="A4534" s="198"/>
      <c r="D4534" s="1"/>
      <c r="E4534" s="1"/>
      <c r="F4534" s="187"/>
      <c r="G4534" s="187"/>
      <c r="H4534" s="80" t="str">
        <f>IF(ISERROR(IF(ISERROR(VLOOKUP((LEFT(D4534,2)),'Fed. Agency Identifier Table'!A$2:C$63,3,FALSE)),(VLOOKUP((LEFT(D4534,1)),'Fed. Agency Identifier Table'!A$2:C$63,3,FALSE)),(VLOOKUP((LEFT(D4534,2)),'Fed. Agency Identifier Table'!A$2:C$63,3,FALSE)))),"",(IF(ISERROR(VLOOKUP((LEFT(D4534,2)),'Fed. Agency Identifier Table'!A$2:C$63,3,FALSE)),(VLOOKUP((LEFT(D4534,1)),'Fed. Agency Identifier Table'!A$2:C$63,3,FALSE)),(VLOOKUP((LEFT(D4534,2)),'Fed. Agency Identifier Table'!A$2:C$63,3,FALSE)))))</f>
        <v/>
      </c>
      <c r="I4534" s="150" t="str">
        <f>IF(ISNUMBER(SEARCH("*.unk*",D4534)),"Other Federal Awards",IF(ISERROR(VLOOKUP(D4534,'CFDA Program Titles Table'!A$2:C$2607,3,FALSE)),"",VLOOKUP(D4534,'CFDA Program Titles Table'!A$2:C$2607,3,FALSE)))</f>
        <v/>
      </c>
      <c r="J4534" s="70"/>
      <c r="K4534" s="70"/>
      <c r="S4534" s="106" t="str">
        <f>IFERROR(IF(J4534="Y", "Research And Development Programs Cluster:", VLOOKUP(D4534,'Cluster Info'!$A$2:$B$113,2,FALSE)), "Non Cluster:")</f>
        <v>Non Cluster:</v>
      </c>
      <c r="T4534" s="106">
        <f t="shared" si="350"/>
        <v>0</v>
      </c>
      <c r="U4534" s="106">
        <f t="shared" si="352"/>
        <v>0</v>
      </c>
      <c r="V4534" s="106">
        <f t="shared" si="353"/>
        <v>0</v>
      </c>
      <c r="W4534" s="119">
        <f t="shared" si="351"/>
        <v>0</v>
      </c>
      <c r="X4534" s="106">
        <f t="shared" si="354"/>
        <v>0</v>
      </c>
    </row>
    <row r="4535" spans="1:24" ht="14">
      <c r="A4535" s="198"/>
      <c r="D4535" s="1"/>
      <c r="E4535" s="1"/>
      <c r="F4535" s="187"/>
      <c r="G4535" s="187"/>
      <c r="H4535" s="80" t="str">
        <f>IF(ISERROR(IF(ISERROR(VLOOKUP((LEFT(D4535,2)),'Fed. Agency Identifier Table'!A$2:C$63,3,FALSE)),(VLOOKUP((LEFT(D4535,1)),'Fed. Agency Identifier Table'!A$2:C$63,3,FALSE)),(VLOOKUP((LEFT(D4535,2)),'Fed. Agency Identifier Table'!A$2:C$63,3,FALSE)))),"",(IF(ISERROR(VLOOKUP((LEFT(D4535,2)),'Fed. Agency Identifier Table'!A$2:C$63,3,FALSE)),(VLOOKUP((LEFT(D4535,1)),'Fed. Agency Identifier Table'!A$2:C$63,3,FALSE)),(VLOOKUP((LEFT(D4535,2)),'Fed. Agency Identifier Table'!A$2:C$63,3,FALSE)))))</f>
        <v/>
      </c>
      <c r="I4535" s="150" t="str">
        <f>IF(ISNUMBER(SEARCH("*.unk*",D4535)),"Other Federal Awards",IF(ISERROR(VLOOKUP(D4535,'CFDA Program Titles Table'!A$2:C$2607,3,FALSE)),"",VLOOKUP(D4535,'CFDA Program Titles Table'!A$2:C$2607,3,FALSE)))</f>
        <v/>
      </c>
      <c r="J4535" s="70"/>
      <c r="K4535" s="70"/>
      <c r="S4535" s="106" t="str">
        <f>IFERROR(IF(J4535="Y", "Research And Development Programs Cluster:", VLOOKUP(D4535,'Cluster Info'!$A$2:$B$113,2,FALSE)), "Non Cluster:")</f>
        <v>Non Cluster:</v>
      </c>
      <c r="T4535" s="106">
        <f t="shared" si="350"/>
        <v>0</v>
      </c>
      <c r="U4535" s="106">
        <f t="shared" si="352"/>
        <v>0</v>
      </c>
      <c r="V4535" s="106">
        <f t="shared" si="353"/>
        <v>0</v>
      </c>
      <c r="W4535" s="119">
        <f t="shared" si="351"/>
        <v>0</v>
      </c>
      <c r="X4535" s="106">
        <f t="shared" si="354"/>
        <v>0</v>
      </c>
    </row>
    <row r="4536" spans="1:24" ht="14">
      <c r="A4536" s="198"/>
      <c r="D4536" s="1"/>
      <c r="E4536" s="1"/>
      <c r="F4536" s="187"/>
      <c r="G4536" s="187"/>
      <c r="H4536" s="80" t="str">
        <f>IF(ISERROR(IF(ISERROR(VLOOKUP((LEFT(D4536,2)),'Fed. Agency Identifier Table'!A$2:C$63,3,FALSE)),(VLOOKUP((LEFT(D4536,1)),'Fed. Agency Identifier Table'!A$2:C$63,3,FALSE)),(VLOOKUP((LEFT(D4536,2)),'Fed. Agency Identifier Table'!A$2:C$63,3,FALSE)))),"",(IF(ISERROR(VLOOKUP((LEFT(D4536,2)),'Fed. Agency Identifier Table'!A$2:C$63,3,FALSE)),(VLOOKUP((LEFT(D4536,1)),'Fed. Agency Identifier Table'!A$2:C$63,3,FALSE)),(VLOOKUP((LEFT(D4536,2)),'Fed. Agency Identifier Table'!A$2:C$63,3,FALSE)))))</f>
        <v/>
      </c>
      <c r="I4536" s="150" t="str">
        <f>IF(ISNUMBER(SEARCH("*.unk*",D4536)),"Other Federal Awards",IF(ISERROR(VLOOKUP(D4536,'CFDA Program Titles Table'!A$2:C$2607,3,FALSE)),"",VLOOKUP(D4536,'CFDA Program Titles Table'!A$2:C$2607,3,FALSE)))</f>
        <v/>
      </c>
      <c r="J4536" s="70"/>
      <c r="K4536" s="70"/>
      <c r="S4536" s="106" t="str">
        <f>IFERROR(IF(J4536="Y", "Research And Development Programs Cluster:", VLOOKUP(D4536,'Cluster Info'!$A$2:$B$113,2,FALSE)), "Non Cluster:")</f>
        <v>Non Cluster:</v>
      </c>
      <c r="T4536" s="106">
        <f t="shared" si="350"/>
        <v>0</v>
      </c>
      <c r="U4536" s="106">
        <f t="shared" si="352"/>
        <v>0</v>
      </c>
      <c r="V4536" s="106">
        <f t="shared" si="353"/>
        <v>0</v>
      </c>
      <c r="W4536" s="119">
        <f t="shared" si="351"/>
        <v>0</v>
      </c>
      <c r="X4536" s="106">
        <f t="shared" si="354"/>
        <v>0</v>
      </c>
    </row>
    <row r="4537" spans="1:24" ht="14">
      <c r="A4537" s="198"/>
      <c r="D4537" s="1"/>
      <c r="E4537" s="1"/>
      <c r="F4537" s="187"/>
      <c r="G4537" s="187"/>
      <c r="H4537" s="80" t="str">
        <f>IF(ISERROR(IF(ISERROR(VLOOKUP((LEFT(D4537,2)),'Fed. Agency Identifier Table'!A$2:C$63,3,FALSE)),(VLOOKUP((LEFT(D4537,1)),'Fed. Agency Identifier Table'!A$2:C$63,3,FALSE)),(VLOOKUP((LEFT(D4537,2)),'Fed. Agency Identifier Table'!A$2:C$63,3,FALSE)))),"",(IF(ISERROR(VLOOKUP((LEFT(D4537,2)),'Fed. Agency Identifier Table'!A$2:C$63,3,FALSE)),(VLOOKUP((LEFT(D4537,1)),'Fed. Agency Identifier Table'!A$2:C$63,3,FALSE)),(VLOOKUP((LEFT(D4537,2)),'Fed. Agency Identifier Table'!A$2:C$63,3,FALSE)))))</f>
        <v/>
      </c>
      <c r="I4537" s="150" t="str">
        <f>IF(ISNUMBER(SEARCH("*.unk*",D4537)),"Other Federal Awards",IF(ISERROR(VLOOKUP(D4537,'CFDA Program Titles Table'!A$2:C$2607,3,FALSE)),"",VLOOKUP(D4537,'CFDA Program Titles Table'!A$2:C$2607,3,FALSE)))</f>
        <v/>
      </c>
      <c r="J4537" s="70"/>
      <c r="K4537" s="70"/>
      <c r="S4537" s="106" t="str">
        <f>IFERROR(IF(J4537="Y", "Research And Development Programs Cluster:", VLOOKUP(D4537,'Cluster Info'!$A$2:$B$113,2,FALSE)), "Non Cluster:")</f>
        <v>Non Cluster:</v>
      </c>
      <c r="T4537" s="106">
        <f t="shared" si="350"/>
        <v>0</v>
      </c>
      <c r="U4537" s="106">
        <f t="shared" si="352"/>
        <v>0</v>
      </c>
      <c r="V4537" s="106">
        <f t="shared" si="353"/>
        <v>0</v>
      </c>
      <c r="W4537" s="119">
        <f t="shared" si="351"/>
        <v>0</v>
      </c>
      <c r="X4537" s="106">
        <f t="shared" si="354"/>
        <v>0</v>
      </c>
    </row>
    <row r="4538" spans="1:24" ht="14">
      <c r="A4538" s="198"/>
      <c r="D4538" s="1"/>
      <c r="E4538" s="1"/>
      <c r="F4538" s="187"/>
      <c r="G4538" s="187"/>
      <c r="H4538" s="80" t="str">
        <f>IF(ISERROR(IF(ISERROR(VLOOKUP((LEFT(D4538,2)),'Fed. Agency Identifier Table'!A$2:C$63,3,FALSE)),(VLOOKUP((LEFT(D4538,1)),'Fed. Agency Identifier Table'!A$2:C$63,3,FALSE)),(VLOOKUP((LEFT(D4538,2)),'Fed. Agency Identifier Table'!A$2:C$63,3,FALSE)))),"",(IF(ISERROR(VLOOKUP((LEFT(D4538,2)),'Fed. Agency Identifier Table'!A$2:C$63,3,FALSE)),(VLOOKUP((LEFT(D4538,1)),'Fed. Agency Identifier Table'!A$2:C$63,3,FALSE)),(VLOOKUP((LEFT(D4538,2)),'Fed. Agency Identifier Table'!A$2:C$63,3,FALSE)))))</f>
        <v/>
      </c>
      <c r="I4538" s="150" t="str">
        <f>IF(ISNUMBER(SEARCH("*.unk*",D4538)),"Other Federal Awards",IF(ISERROR(VLOOKUP(D4538,'CFDA Program Titles Table'!A$2:C$2607,3,FALSE)),"",VLOOKUP(D4538,'CFDA Program Titles Table'!A$2:C$2607,3,FALSE)))</f>
        <v/>
      </c>
      <c r="J4538" s="70"/>
      <c r="K4538" s="70"/>
      <c r="S4538" s="106" t="str">
        <f>IFERROR(IF(J4538="Y", "Research And Development Programs Cluster:", VLOOKUP(D4538,'Cluster Info'!$A$2:$B$113,2,FALSE)), "Non Cluster:")</f>
        <v>Non Cluster:</v>
      </c>
      <c r="T4538" s="106">
        <f t="shared" si="350"/>
        <v>0</v>
      </c>
      <c r="U4538" s="106">
        <f t="shared" si="352"/>
        <v>0</v>
      </c>
      <c r="V4538" s="106">
        <f t="shared" si="353"/>
        <v>0</v>
      </c>
      <c r="W4538" s="119">
        <f t="shared" si="351"/>
        <v>0</v>
      </c>
      <c r="X4538" s="106">
        <f t="shared" si="354"/>
        <v>0</v>
      </c>
    </row>
    <row r="4539" spans="1:24" ht="14">
      <c r="A4539" s="198"/>
      <c r="D4539" s="1"/>
      <c r="E4539" s="1"/>
      <c r="F4539" s="187"/>
      <c r="G4539" s="187"/>
      <c r="H4539" s="80" t="str">
        <f>IF(ISERROR(IF(ISERROR(VLOOKUP((LEFT(D4539,2)),'Fed. Agency Identifier Table'!A$2:C$63,3,FALSE)),(VLOOKUP((LEFT(D4539,1)),'Fed. Agency Identifier Table'!A$2:C$63,3,FALSE)),(VLOOKUP((LEFT(D4539,2)),'Fed. Agency Identifier Table'!A$2:C$63,3,FALSE)))),"",(IF(ISERROR(VLOOKUP((LEFT(D4539,2)),'Fed. Agency Identifier Table'!A$2:C$63,3,FALSE)),(VLOOKUP((LEFT(D4539,1)),'Fed. Agency Identifier Table'!A$2:C$63,3,FALSE)),(VLOOKUP((LEFT(D4539,2)),'Fed. Agency Identifier Table'!A$2:C$63,3,FALSE)))))</f>
        <v/>
      </c>
      <c r="I4539" s="150" t="str">
        <f>IF(ISNUMBER(SEARCH("*.unk*",D4539)),"Other Federal Awards",IF(ISERROR(VLOOKUP(D4539,'CFDA Program Titles Table'!A$2:C$2607,3,FALSE)),"",VLOOKUP(D4539,'CFDA Program Titles Table'!A$2:C$2607,3,FALSE)))</f>
        <v/>
      </c>
      <c r="J4539" s="70"/>
      <c r="K4539" s="70"/>
      <c r="S4539" s="106" t="str">
        <f>IFERROR(IF(J4539="Y", "Research And Development Programs Cluster:", VLOOKUP(D4539,'Cluster Info'!$A$2:$B$113,2,FALSE)), "Non Cluster:")</f>
        <v>Non Cluster:</v>
      </c>
      <c r="T4539" s="106">
        <f t="shared" si="350"/>
        <v>0</v>
      </c>
      <c r="U4539" s="106">
        <f t="shared" si="352"/>
        <v>0</v>
      </c>
      <c r="V4539" s="106">
        <f t="shared" si="353"/>
        <v>0</v>
      </c>
      <c r="W4539" s="119">
        <f t="shared" si="351"/>
        <v>0</v>
      </c>
      <c r="X4539" s="106">
        <f t="shared" si="354"/>
        <v>0</v>
      </c>
    </row>
    <row r="4540" spans="1:24" ht="14">
      <c r="A4540" s="198"/>
      <c r="D4540" s="1"/>
      <c r="E4540" s="1"/>
      <c r="F4540" s="187"/>
      <c r="G4540" s="187"/>
      <c r="H4540" s="80" t="str">
        <f>IF(ISERROR(IF(ISERROR(VLOOKUP((LEFT(D4540,2)),'Fed. Agency Identifier Table'!A$2:C$63,3,FALSE)),(VLOOKUP((LEFT(D4540,1)),'Fed. Agency Identifier Table'!A$2:C$63,3,FALSE)),(VLOOKUP((LEFT(D4540,2)),'Fed. Agency Identifier Table'!A$2:C$63,3,FALSE)))),"",(IF(ISERROR(VLOOKUP((LEFT(D4540,2)),'Fed. Agency Identifier Table'!A$2:C$63,3,FALSE)),(VLOOKUP((LEFT(D4540,1)),'Fed. Agency Identifier Table'!A$2:C$63,3,FALSE)),(VLOOKUP((LEFT(D4540,2)),'Fed. Agency Identifier Table'!A$2:C$63,3,FALSE)))))</f>
        <v/>
      </c>
      <c r="I4540" s="150" t="str">
        <f>IF(ISNUMBER(SEARCH("*.unk*",D4540)),"Other Federal Awards",IF(ISERROR(VLOOKUP(D4540,'CFDA Program Titles Table'!A$2:C$2607,3,FALSE)),"",VLOOKUP(D4540,'CFDA Program Titles Table'!A$2:C$2607,3,FALSE)))</f>
        <v/>
      </c>
      <c r="J4540" s="70"/>
      <c r="K4540" s="70"/>
      <c r="S4540" s="106" t="str">
        <f>IFERROR(IF(J4540="Y", "Research And Development Programs Cluster:", VLOOKUP(D4540,'Cluster Info'!$A$2:$B$113,2,FALSE)), "Non Cluster:")</f>
        <v>Non Cluster:</v>
      </c>
      <c r="T4540" s="106">
        <f t="shared" si="350"/>
        <v>0</v>
      </c>
      <c r="U4540" s="106">
        <f t="shared" si="352"/>
        <v>0</v>
      </c>
      <c r="V4540" s="106">
        <f t="shared" si="353"/>
        <v>0</v>
      </c>
      <c r="W4540" s="119">
        <f t="shared" si="351"/>
        <v>0</v>
      </c>
      <c r="X4540" s="106">
        <f t="shared" si="354"/>
        <v>0</v>
      </c>
    </row>
    <row r="4541" spans="1:24" ht="14">
      <c r="A4541" s="198"/>
      <c r="D4541" s="1"/>
      <c r="E4541" s="1"/>
      <c r="F4541" s="187"/>
      <c r="G4541" s="187"/>
      <c r="H4541" s="80" t="str">
        <f>IF(ISERROR(IF(ISERROR(VLOOKUP((LEFT(D4541,2)),'Fed. Agency Identifier Table'!A$2:C$63,3,FALSE)),(VLOOKUP((LEFT(D4541,1)),'Fed. Agency Identifier Table'!A$2:C$63,3,FALSE)),(VLOOKUP((LEFT(D4541,2)),'Fed. Agency Identifier Table'!A$2:C$63,3,FALSE)))),"",(IF(ISERROR(VLOOKUP((LEFT(D4541,2)),'Fed. Agency Identifier Table'!A$2:C$63,3,FALSE)),(VLOOKUP((LEFT(D4541,1)),'Fed. Agency Identifier Table'!A$2:C$63,3,FALSE)),(VLOOKUP((LEFT(D4541,2)),'Fed. Agency Identifier Table'!A$2:C$63,3,FALSE)))))</f>
        <v/>
      </c>
      <c r="I4541" s="150" t="str">
        <f>IF(ISNUMBER(SEARCH("*.unk*",D4541)),"Other Federal Awards",IF(ISERROR(VLOOKUP(D4541,'CFDA Program Titles Table'!A$2:C$2607,3,FALSE)),"",VLOOKUP(D4541,'CFDA Program Titles Table'!A$2:C$2607,3,FALSE)))</f>
        <v/>
      </c>
      <c r="J4541" s="70"/>
      <c r="K4541" s="70"/>
      <c r="S4541" s="106" t="str">
        <f>IFERROR(IF(J4541="Y", "Research And Development Programs Cluster:", VLOOKUP(D4541,'Cluster Info'!$A$2:$B$113,2,FALSE)), "Non Cluster:")</f>
        <v>Non Cluster:</v>
      </c>
      <c r="T4541" s="106">
        <f t="shared" si="350"/>
        <v>0</v>
      </c>
      <c r="U4541" s="106">
        <f t="shared" si="352"/>
        <v>0</v>
      </c>
      <c r="V4541" s="106">
        <f t="shared" si="353"/>
        <v>0</v>
      </c>
      <c r="W4541" s="119">
        <f t="shared" si="351"/>
        <v>0</v>
      </c>
      <c r="X4541" s="106">
        <f t="shared" si="354"/>
        <v>0</v>
      </c>
    </row>
    <row r="4542" spans="1:24" ht="14">
      <c r="A4542" s="198"/>
      <c r="D4542" s="1"/>
      <c r="E4542" s="1"/>
      <c r="F4542" s="187"/>
      <c r="G4542" s="187"/>
      <c r="H4542" s="80" t="str">
        <f>IF(ISERROR(IF(ISERROR(VLOOKUP((LEFT(D4542,2)),'Fed. Agency Identifier Table'!A$2:C$63,3,FALSE)),(VLOOKUP((LEFT(D4542,1)),'Fed. Agency Identifier Table'!A$2:C$63,3,FALSE)),(VLOOKUP((LEFT(D4542,2)),'Fed. Agency Identifier Table'!A$2:C$63,3,FALSE)))),"",(IF(ISERROR(VLOOKUP((LEFT(D4542,2)),'Fed. Agency Identifier Table'!A$2:C$63,3,FALSE)),(VLOOKUP((LEFT(D4542,1)),'Fed. Agency Identifier Table'!A$2:C$63,3,FALSE)),(VLOOKUP((LEFT(D4542,2)),'Fed. Agency Identifier Table'!A$2:C$63,3,FALSE)))))</f>
        <v/>
      </c>
      <c r="I4542" s="150" t="str">
        <f>IF(ISNUMBER(SEARCH("*.unk*",D4542)),"Other Federal Awards",IF(ISERROR(VLOOKUP(D4542,'CFDA Program Titles Table'!A$2:C$2607,3,FALSE)),"",VLOOKUP(D4542,'CFDA Program Titles Table'!A$2:C$2607,3,FALSE)))</f>
        <v/>
      </c>
      <c r="J4542" s="70"/>
      <c r="K4542" s="70"/>
      <c r="S4542" s="106" t="str">
        <f>IFERROR(IF(J4542="Y", "Research And Development Programs Cluster:", VLOOKUP(D4542,'Cluster Info'!$A$2:$B$113,2,FALSE)), "Non Cluster:")</f>
        <v>Non Cluster:</v>
      </c>
      <c r="T4542" s="106">
        <f t="shared" si="350"/>
        <v>0</v>
      </c>
      <c r="U4542" s="106">
        <f t="shared" si="352"/>
        <v>0</v>
      </c>
      <c r="V4542" s="106">
        <f t="shared" si="353"/>
        <v>0</v>
      </c>
      <c r="W4542" s="119">
        <f t="shared" si="351"/>
        <v>0</v>
      </c>
      <c r="X4542" s="106">
        <f t="shared" si="354"/>
        <v>0</v>
      </c>
    </row>
    <row r="4543" spans="1:24" ht="14">
      <c r="A4543" s="198"/>
      <c r="D4543" s="1"/>
      <c r="E4543" s="1"/>
      <c r="F4543" s="187"/>
      <c r="G4543" s="187"/>
      <c r="H4543" s="80" t="str">
        <f>IF(ISERROR(IF(ISERROR(VLOOKUP((LEFT(D4543,2)),'Fed. Agency Identifier Table'!A$2:C$63,3,FALSE)),(VLOOKUP((LEFT(D4543,1)),'Fed. Agency Identifier Table'!A$2:C$63,3,FALSE)),(VLOOKUP((LEFT(D4543,2)),'Fed. Agency Identifier Table'!A$2:C$63,3,FALSE)))),"",(IF(ISERROR(VLOOKUP((LEFT(D4543,2)),'Fed. Agency Identifier Table'!A$2:C$63,3,FALSE)),(VLOOKUP((LEFT(D4543,1)),'Fed. Agency Identifier Table'!A$2:C$63,3,FALSE)),(VLOOKUP((LEFT(D4543,2)),'Fed. Agency Identifier Table'!A$2:C$63,3,FALSE)))))</f>
        <v/>
      </c>
      <c r="I4543" s="150" t="str">
        <f>IF(ISNUMBER(SEARCH("*.unk*",D4543)),"Other Federal Awards",IF(ISERROR(VLOOKUP(D4543,'CFDA Program Titles Table'!A$2:C$2607,3,FALSE)),"",VLOOKUP(D4543,'CFDA Program Titles Table'!A$2:C$2607,3,FALSE)))</f>
        <v/>
      </c>
      <c r="J4543" s="70"/>
      <c r="K4543" s="70"/>
      <c r="S4543" s="106" t="str">
        <f>IFERROR(IF(J4543="Y", "Research And Development Programs Cluster:", VLOOKUP(D4543,'Cluster Info'!$A$2:$B$113,2,FALSE)), "Non Cluster:")</f>
        <v>Non Cluster:</v>
      </c>
      <c r="T4543" s="106">
        <f t="shared" si="350"/>
        <v>0</v>
      </c>
      <c r="U4543" s="106">
        <f t="shared" si="352"/>
        <v>0</v>
      </c>
      <c r="V4543" s="106">
        <f t="shared" si="353"/>
        <v>0</v>
      </c>
      <c r="W4543" s="119">
        <f t="shared" si="351"/>
        <v>0</v>
      </c>
      <c r="X4543" s="106">
        <f t="shared" si="354"/>
        <v>0</v>
      </c>
    </row>
    <row r="4544" spans="1:24" ht="14">
      <c r="A4544" s="198"/>
      <c r="D4544" s="1"/>
      <c r="E4544" s="1"/>
      <c r="F4544" s="187"/>
      <c r="G4544" s="187"/>
      <c r="H4544" s="80" t="str">
        <f>IF(ISERROR(IF(ISERROR(VLOOKUP((LEFT(D4544,2)),'Fed. Agency Identifier Table'!A$2:C$63,3,FALSE)),(VLOOKUP((LEFT(D4544,1)),'Fed. Agency Identifier Table'!A$2:C$63,3,FALSE)),(VLOOKUP((LEFT(D4544,2)),'Fed. Agency Identifier Table'!A$2:C$63,3,FALSE)))),"",(IF(ISERROR(VLOOKUP((LEFT(D4544,2)),'Fed. Agency Identifier Table'!A$2:C$63,3,FALSE)),(VLOOKUP((LEFT(D4544,1)),'Fed. Agency Identifier Table'!A$2:C$63,3,FALSE)),(VLOOKUP((LEFT(D4544,2)),'Fed. Agency Identifier Table'!A$2:C$63,3,FALSE)))))</f>
        <v/>
      </c>
      <c r="I4544" s="150" t="str">
        <f>IF(ISNUMBER(SEARCH("*.unk*",D4544)),"Other Federal Awards",IF(ISERROR(VLOOKUP(D4544,'CFDA Program Titles Table'!A$2:C$2607,3,FALSE)),"",VLOOKUP(D4544,'CFDA Program Titles Table'!A$2:C$2607,3,FALSE)))</f>
        <v/>
      </c>
      <c r="J4544" s="70"/>
      <c r="K4544" s="70"/>
      <c r="S4544" s="106" t="str">
        <f>IFERROR(IF(J4544="Y", "Research And Development Programs Cluster:", VLOOKUP(D4544,'Cluster Info'!$A$2:$B$113,2,FALSE)), "Non Cluster:")</f>
        <v>Non Cluster:</v>
      </c>
      <c r="T4544" s="106">
        <f t="shared" si="350"/>
        <v>0</v>
      </c>
      <c r="U4544" s="106">
        <f t="shared" si="352"/>
        <v>0</v>
      </c>
      <c r="V4544" s="106">
        <f t="shared" si="353"/>
        <v>0</v>
      </c>
      <c r="W4544" s="119">
        <f t="shared" si="351"/>
        <v>0</v>
      </c>
      <c r="X4544" s="106">
        <f t="shared" si="354"/>
        <v>0</v>
      </c>
    </row>
    <row r="4545" spans="1:24" ht="14">
      <c r="A4545" s="198"/>
      <c r="D4545" s="1"/>
      <c r="E4545" s="1"/>
      <c r="F4545" s="187"/>
      <c r="G4545" s="187"/>
      <c r="H4545" s="80" t="str">
        <f>IF(ISERROR(IF(ISERROR(VLOOKUP((LEFT(D4545,2)),'Fed. Agency Identifier Table'!A$2:C$63,3,FALSE)),(VLOOKUP((LEFT(D4545,1)),'Fed. Agency Identifier Table'!A$2:C$63,3,FALSE)),(VLOOKUP((LEFT(D4545,2)),'Fed. Agency Identifier Table'!A$2:C$63,3,FALSE)))),"",(IF(ISERROR(VLOOKUP((LEFT(D4545,2)),'Fed. Agency Identifier Table'!A$2:C$63,3,FALSE)),(VLOOKUP((LEFT(D4545,1)),'Fed. Agency Identifier Table'!A$2:C$63,3,FALSE)),(VLOOKUP((LEFT(D4545,2)),'Fed. Agency Identifier Table'!A$2:C$63,3,FALSE)))))</f>
        <v/>
      </c>
      <c r="I4545" s="150" t="str">
        <f>IF(ISNUMBER(SEARCH("*.unk*",D4545)),"Other Federal Awards",IF(ISERROR(VLOOKUP(D4545,'CFDA Program Titles Table'!A$2:C$2607,3,FALSE)),"",VLOOKUP(D4545,'CFDA Program Titles Table'!A$2:C$2607,3,FALSE)))</f>
        <v/>
      </c>
      <c r="J4545" s="70"/>
      <c r="K4545" s="70"/>
      <c r="S4545" s="106" t="str">
        <f>IFERROR(IF(J4545="Y", "Research And Development Programs Cluster:", VLOOKUP(D4545,'Cluster Info'!$A$2:$B$113,2,FALSE)), "Non Cluster:")</f>
        <v>Non Cluster:</v>
      </c>
      <c r="T4545" s="106">
        <f t="shared" si="350"/>
        <v>0</v>
      </c>
      <c r="U4545" s="106">
        <f t="shared" si="352"/>
        <v>0</v>
      </c>
      <c r="V4545" s="106">
        <f t="shared" si="353"/>
        <v>0</v>
      </c>
      <c r="W4545" s="119">
        <f t="shared" si="351"/>
        <v>0</v>
      </c>
      <c r="X4545" s="106">
        <f t="shared" si="354"/>
        <v>0</v>
      </c>
    </row>
    <row r="4546" spans="1:24" ht="14">
      <c r="A4546" s="198"/>
      <c r="D4546" s="1"/>
      <c r="E4546" s="1"/>
      <c r="F4546" s="187"/>
      <c r="G4546" s="187"/>
      <c r="H4546" s="80" t="str">
        <f>IF(ISERROR(IF(ISERROR(VLOOKUP((LEFT(D4546,2)),'Fed. Agency Identifier Table'!A$2:C$63,3,FALSE)),(VLOOKUP((LEFT(D4546,1)),'Fed. Agency Identifier Table'!A$2:C$63,3,FALSE)),(VLOOKUP((LEFT(D4546,2)),'Fed. Agency Identifier Table'!A$2:C$63,3,FALSE)))),"",(IF(ISERROR(VLOOKUP((LEFT(D4546,2)),'Fed. Agency Identifier Table'!A$2:C$63,3,FALSE)),(VLOOKUP((LEFT(D4546,1)),'Fed. Agency Identifier Table'!A$2:C$63,3,FALSE)),(VLOOKUP((LEFT(D4546,2)),'Fed. Agency Identifier Table'!A$2:C$63,3,FALSE)))))</f>
        <v/>
      </c>
      <c r="I4546" s="150" t="str">
        <f>IF(ISNUMBER(SEARCH("*.unk*",D4546)),"Other Federal Awards",IF(ISERROR(VLOOKUP(D4546,'CFDA Program Titles Table'!A$2:C$2607,3,FALSE)),"",VLOOKUP(D4546,'CFDA Program Titles Table'!A$2:C$2607,3,FALSE)))</f>
        <v/>
      </c>
      <c r="J4546" s="70"/>
      <c r="K4546" s="70"/>
      <c r="S4546" s="106" t="str">
        <f>IFERROR(IF(J4546="Y", "Research And Development Programs Cluster:", VLOOKUP(D4546,'Cluster Info'!$A$2:$B$113,2,FALSE)), "Non Cluster:")</f>
        <v>Non Cluster:</v>
      </c>
      <c r="T4546" s="106">
        <f t="shared" ref="T4546:T4609" si="355">IF(E4546="Y","ARRA - "&amp;N4546, N4546)</f>
        <v>0</v>
      </c>
      <c r="U4546" s="106">
        <f t="shared" si="352"/>
        <v>0</v>
      </c>
      <c r="V4546" s="106">
        <f t="shared" si="353"/>
        <v>0</v>
      </c>
      <c r="W4546" s="119">
        <f t="shared" ref="W4546:W4609" si="356">IF(AND(J4546="Y",I4546="Other Federal Awards"),(LEFT(D4546,2)&amp;".RD"),D4546)</f>
        <v>0</v>
      </c>
      <c r="X4546" s="106">
        <f t="shared" si="354"/>
        <v>0</v>
      </c>
    </row>
    <row r="4547" spans="1:24" ht="14">
      <c r="A4547" s="198"/>
      <c r="D4547" s="1"/>
      <c r="E4547" s="1"/>
      <c r="F4547" s="187"/>
      <c r="G4547" s="187"/>
      <c r="H4547" s="80" t="str">
        <f>IF(ISERROR(IF(ISERROR(VLOOKUP((LEFT(D4547,2)),'Fed. Agency Identifier Table'!A$2:C$63,3,FALSE)),(VLOOKUP((LEFT(D4547,1)),'Fed. Agency Identifier Table'!A$2:C$63,3,FALSE)),(VLOOKUP((LEFT(D4547,2)),'Fed. Agency Identifier Table'!A$2:C$63,3,FALSE)))),"",(IF(ISERROR(VLOOKUP((LEFT(D4547,2)),'Fed. Agency Identifier Table'!A$2:C$63,3,FALSE)),(VLOOKUP((LEFT(D4547,1)),'Fed. Agency Identifier Table'!A$2:C$63,3,FALSE)),(VLOOKUP((LEFT(D4547,2)),'Fed. Agency Identifier Table'!A$2:C$63,3,FALSE)))))</f>
        <v/>
      </c>
      <c r="I4547" s="150" t="str">
        <f>IF(ISNUMBER(SEARCH("*.unk*",D4547)),"Other Federal Awards",IF(ISERROR(VLOOKUP(D4547,'CFDA Program Titles Table'!A$2:C$2607,3,FALSE)),"",VLOOKUP(D4547,'CFDA Program Titles Table'!A$2:C$2607,3,FALSE)))</f>
        <v/>
      </c>
      <c r="J4547" s="70"/>
      <c r="K4547" s="70"/>
      <c r="S4547" s="106" t="str">
        <f>IFERROR(IF(J4547="Y", "Research And Development Programs Cluster:", VLOOKUP(D4547,'Cluster Info'!$A$2:$B$113,2,FALSE)), "Non Cluster:")</f>
        <v>Non Cluster:</v>
      </c>
      <c r="T4547" s="106">
        <f t="shared" si="355"/>
        <v>0</v>
      </c>
      <c r="U4547" s="106">
        <f t="shared" ref="U4547:U4610" si="357">IF(F4547="Y","COVID-19 - "&amp;N4547, N4547)</f>
        <v>0</v>
      </c>
      <c r="V4547" s="106">
        <f t="shared" ref="V4547:V4610" si="358">IF(G4547="Y","ARP - "&amp;N4547, N4547)</f>
        <v>0</v>
      </c>
      <c r="W4547" s="119">
        <f t="shared" si="356"/>
        <v>0</v>
      </c>
      <c r="X4547" s="106">
        <f t="shared" ref="X4547:X4610" si="359">O4547-P4547</f>
        <v>0</v>
      </c>
    </row>
    <row r="4548" spans="1:24" ht="14">
      <c r="A4548" s="198"/>
      <c r="D4548" s="1"/>
      <c r="E4548" s="1"/>
      <c r="F4548" s="187"/>
      <c r="G4548" s="187"/>
      <c r="H4548" s="80" t="str">
        <f>IF(ISERROR(IF(ISERROR(VLOOKUP((LEFT(D4548,2)),'Fed. Agency Identifier Table'!A$2:C$63,3,FALSE)),(VLOOKUP((LEFT(D4548,1)),'Fed. Agency Identifier Table'!A$2:C$63,3,FALSE)),(VLOOKUP((LEFT(D4548,2)),'Fed. Agency Identifier Table'!A$2:C$63,3,FALSE)))),"",(IF(ISERROR(VLOOKUP((LEFT(D4548,2)),'Fed. Agency Identifier Table'!A$2:C$63,3,FALSE)),(VLOOKUP((LEFT(D4548,1)),'Fed. Agency Identifier Table'!A$2:C$63,3,FALSE)),(VLOOKUP((LEFT(D4548,2)),'Fed. Agency Identifier Table'!A$2:C$63,3,FALSE)))))</f>
        <v/>
      </c>
      <c r="I4548" s="150" t="str">
        <f>IF(ISNUMBER(SEARCH("*.unk*",D4548)),"Other Federal Awards",IF(ISERROR(VLOOKUP(D4548,'CFDA Program Titles Table'!A$2:C$2607,3,FALSE)),"",VLOOKUP(D4548,'CFDA Program Titles Table'!A$2:C$2607,3,FALSE)))</f>
        <v/>
      </c>
      <c r="J4548" s="70"/>
      <c r="K4548" s="70"/>
      <c r="S4548" s="106" t="str">
        <f>IFERROR(IF(J4548="Y", "Research And Development Programs Cluster:", VLOOKUP(D4548,'Cluster Info'!$A$2:$B$113,2,FALSE)), "Non Cluster:")</f>
        <v>Non Cluster:</v>
      </c>
      <c r="T4548" s="106">
        <f t="shared" si="355"/>
        <v>0</v>
      </c>
      <c r="U4548" s="106">
        <f t="shared" si="357"/>
        <v>0</v>
      </c>
      <c r="V4548" s="106">
        <f t="shared" si="358"/>
        <v>0</v>
      </c>
      <c r="W4548" s="119">
        <f t="shared" si="356"/>
        <v>0</v>
      </c>
      <c r="X4548" s="106">
        <f t="shared" si="359"/>
        <v>0</v>
      </c>
    </row>
    <row r="4549" spans="1:24" ht="14">
      <c r="A4549" s="198"/>
      <c r="D4549" s="1"/>
      <c r="E4549" s="1"/>
      <c r="F4549" s="187"/>
      <c r="G4549" s="187"/>
      <c r="H4549" s="80" t="str">
        <f>IF(ISERROR(IF(ISERROR(VLOOKUP((LEFT(D4549,2)),'Fed. Agency Identifier Table'!A$2:C$63,3,FALSE)),(VLOOKUP((LEFT(D4549,1)),'Fed. Agency Identifier Table'!A$2:C$63,3,FALSE)),(VLOOKUP((LEFT(D4549,2)),'Fed. Agency Identifier Table'!A$2:C$63,3,FALSE)))),"",(IF(ISERROR(VLOOKUP((LEFT(D4549,2)),'Fed. Agency Identifier Table'!A$2:C$63,3,FALSE)),(VLOOKUP((LEFT(D4549,1)),'Fed. Agency Identifier Table'!A$2:C$63,3,FALSE)),(VLOOKUP((LEFT(D4549,2)),'Fed. Agency Identifier Table'!A$2:C$63,3,FALSE)))))</f>
        <v/>
      </c>
      <c r="I4549" s="150" t="str">
        <f>IF(ISNUMBER(SEARCH("*.unk*",D4549)),"Other Federal Awards",IF(ISERROR(VLOOKUP(D4549,'CFDA Program Titles Table'!A$2:C$2607,3,FALSE)),"",VLOOKUP(D4549,'CFDA Program Titles Table'!A$2:C$2607,3,FALSE)))</f>
        <v/>
      </c>
      <c r="J4549" s="70"/>
      <c r="K4549" s="70"/>
      <c r="S4549" s="106" t="str">
        <f>IFERROR(IF(J4549="Y", "Research And Development Programs Cluster:", VLOOKUP(D4549,'Cluster Info'!$A$2:$B$113,2,FALSE)), "Non Cluster:")</f>
        <v>Non Cluster:</v>
      </c>
      <c r="T4549" s="106">
        <f t="shared" si="355"/>
        <v>0</v>
      </c>
      <c r="U4549" s="106">
        <f t="shared" si="357"/>
        <v>0</v>
      </c>
      <c r="V4549" s="106">
        <f t="shared" si="358"/>
        <v>0</v>
      </c>
      <c r="W4549" s="119">
        <f t="shared" si="356"/>
        <v>0</v>
      </c>
      <c r="X4549" s="106">
        <f t="shared" si="359"/>
        <v>0</v>
      </c>
    </row>
    <row r="4550" spans="1:24" ht="14">
      <c r="A4550" s="198"/>
      <c r="D4550" s="1"/>
      <c r="E4550" s="1"/>
      <c r="F4550" s="187"/>
      <c r="G4550" s="187"/>
      <c r="H4550" s="80" t="str">
        <f>IF(ISERROR(IF(ISERROR(VLOOKUP((LEFT(D4550,2)),'Fed. Agency Identifier Table'!A$2:C$63,3,FALSE)),(VLOOKUP((LEFT(D4550,1)),'Fed. Agency Identifier Table'!A$2:C$63,3,FALSE)),(VLOOKUP((LEFT(D4550,2)),'Fed. Agency Identifier Table'!A$2:C$63,3,FALSE)))),"",(IF(ISERROR(VLOOKUP((LEFT(D4550,2)),'Fed. Agency Identifier Table'!A$2:C$63,3,FALSE)),(VLOOKUP((LEFT(D4550,1)),'Fed. Agency Identifier Table'!A$2:C$63,3,FALSE)),(VLOOKUP((LEFT(D4550,2)),'Fed. Agency Identifier Table'!A$2:C$63,3,FALSE)))))</f>
        <v/>
      </c>
      <c r="I4550" s="150" t="str">
        <f>IF(ISNUMBER(SEARCH("*.unk*",D4550)),"Other Federal Awards",IF(ISERROR(VLOOKUP(D4550,'CFDA Program Titles Table'!A$2:C$2607,3,FALSE)),"",VLOOKUP(D4550,'CFDA Program Titles Table'!A$2:C$2607,3,FALSE)))</f>
        <v/>
      </c>
      <c r="J4550" s="70"/>
      <c r="K4550" s="70"/>
      <c r="S4550" s="106" t="str">
        <f>IFERROR(IF(J4550="Y", "Research And Development Programs Cluster:", VLOOKUP(D4550,'Cluster Info'!$A$2:$B$113,2,FALSE)), "Non Cluster:")</f>
        <v>Non Cluster:</v>
      </c>
      <c r="T4550" s="106">
        <f t="shared" si="355"/>
        <v>0</v>
      </c>
      <c r="U4550" s="106">
        <f t="shared" si="357"/>
        <v>0</v>
      </c>
      <c r="V4550" s="106">
        <f t="shared" si="358"/>
        <v>0</v>
      </c>
      <c r="W4550" s="119">
        <f t="shared" si="356"/>
        <v>0</v>
      </c>
      <c r="X4550" s="106">
        <f t="shared" si="359"/>
        <v>0</v>
      </c>
    </row>
    <row r="4551" spans="1:24" ht="14">
      <c r="A4551" s="198"/>
      <c r="D4551" s="1"/>
      <c r="E4551" s="1"/>
      <c r="F4551" s="187"/>
      <c r="G4551" s="187"/>
      <c r="H4551" s="80" t="str">
        <f>IF(ISERROR(IF(ISERROR(VLOOKUP((LEFT(D4551,2)),'Fed. Agency Identifier Table'!A$2:C$63,3,FALSE)),(VLOOKUP((LEFT(D4551,1)),'Fed. Agency Identifier Table'!A$2:C$63,3,FALSE)),(VLOOKUP((LEFT(D4551,2)),'Fed. Agency Identifier Table'!A$2:C$63,3,FALSE)))),"",(IF(ISERROR(VLOOKUP((LEFT(D4551,2)),'Fed. Agency Identifier Table'!A$2:C$63,3,FALSE)),(VLOOKUP((LEFT(D4551,1)),'Fed. Agency Identifier Table'!A$2:C$63,3,FALSE)),(VLOOKUP((LEFT(D4551,2)),'Fed. Agency Identifier Table'!A$2:C$63,3,FALSE)))))</f>
        <v/>
      </c>
      <c r="I4551" s="150" t="str">
        <f>IF(ISNUMBER(SEARCH("*.unk*",D4551)),"Other Federal Awards",IF(ISERROR(VLOOKUP(D4551,'CFDA Program Titles Table'!A$2:C$2607,3,FALSE)),"",VLOOKUP(D4551,'CFDA Program Titles Table'!A$2:C$2607,3,FALSE)))</f>
        <v/>
      </c>
      <c r="J4551" s="70"/>
      <c r="K4551" s="70"/>
      <c r="S4551" s="106" t="str">
        <f>IFERROR(IF(J4551="Y", "Research And Development Programs Cluster:", VLOOKUP(D4551,'Cluster Info'!$A$2:$B$113,2,FALSE)), "Non Cluster:")</f>
        <v>Non Cluster:</v>
      </c>
      <c r="T4551" s="106">
        <f t="shared" si="355"/>
        <v>0</v>
      </c>
      <c r="U4551" s="106">
        <f t="shared" si="357"/>
        <v>0</v>
      </c>
      <c r="V4551" s="106">
        <f t="shared" si="358"/>
        <v>0</v>
      </c>
      <c r="W4551" s="119">
        <f t="shared" si="356"/>
        <v>0</v>
      </c>
      <c r="X4551" s="106">
        <f t="shared" si="359"/>
        <v>0</v>
      </c>
    </row>
    <row r="4552" spans="1:24" ht="14">
      <c r="A4552" s="198"/>
      <c r="D4552" s="1"/>
      <c r="E4552" s="1"/>
      <c r="F4552" s="187"/>
      <c r="G4552" s="187"/>
      <c r="H4552" s="80" t="str">
        <f>IF(ISERROR(IF(ISERROR(VLOOKUP((LEFT(D4552,2)),'Fed. Agency Identifier Table'!A$2:C$63,3,FALSE)),(VLOOKUP((LEFT(D4552,1)),'Fed. Agency Identifier Table'!A$2:C$63,3,FALSE)),(VLOOKUP((LEFT(D4552,2)),'Fed. Agency Identifier Table'!A$2:C$63,3,FALSE)))),"",(IF(ISERROR(VLOOKUP((LEFT(D4552,2)),'Fed. Agency Identifier Table'!A$2:C$63,3,FALSE)),(VLOOKUP((LEFT(D4552,1)),'Fed. Agency Identifier Table'!A$2:C$63,3,FALSE)),(VLOOKUP((LEFT(D4552,2)),'Fed. Agency Identifier Table'!A$2:C$63,3,FALSE)))))</f>
        <v/>
      </c>
      <c r="I4552" s="150" t="str">
        <f>IF(ISNUMBER(SEARCH("*.unk*",D4552)),"Other Federal Awards",IF(ISERROR(VLOOKUP(D4552,'CFDA Program Titles Table'!A$2:C$2607,3,FALSE)),"",VLOOKUP(D4552,'CFDA Program Titles Table'!A$2:C$2607,3,FALSE)))</f>
        <v/>
      </c>
      <c r="J4552" s="70"/>
      <c r="K4552" s="70"/>
      <c r="S4552" s="106" t="str">
        <f>IFERROR(IF(J4552="Y", "Research And Development Programs Cluster:", VLOOKUP(D4552,'Cluster Info'!$A$2:$B$113,2,FALSE)), "Non Cluster:")</f>
        <v>Non Cluster:</v>
      </c>
      <c r="T4552" s="106">
        <f t="shared" si="355"/>
        <v>0</v>
      </c>
      <c r="U4552" s="106">
        <f t="shared" si="357"/>
        <v>0</v>
      </c>
      <c r="V4552" s="106">
        <f t="shared" si="358"/>
        <v>0</v>
      </c>
      <c r="W4552" s="119">
        <f t="shared" si="356"/>
        <v>0</v>
      </c>
      <c r="X4552" s="106">
        <f t="shared" si="359"/>
        <v>0</v>
      </c>
    </row>
    <row r="4553" spans="1:24" ht="14">
      <c r="A4553" s="198"/>
      <c r="D4553" s="1"/>
      <c r="E4553" s="1"/>
      <c r="F4553" s="187"/>
      <c r="G4553" s="187"/>
      <c r="H4553" s="80" t="str">
        <f>IF(ISERROR(IF(ISERROR(VLOOKUP((LEFT(D4553,2)),'Fed. Agency Identifier Table'!A$2:C$63,3,FALSE)),(VLOOKUP((LEFT(D4553,1)),'Fed. Agency Identifier Table'!A$2:C$63,3,FALSE)),(VLOOKUP((LEFT(D4553,2)),'Fed. Agency Identifier Table'!A$2:C$63,3,FALSE)))),"",(IF(ISERROR(VLOOKUP((LEFT(D4553,2)),'Fed. Agency Identifier Table'!A$2:C$63,3,FALSE)),(VLOOKUP((LEFT(D4553,1)),'Fed. Agency Identifier Table'!A$2:C$63,3,FALSE)),(VLOOKUP((LEFT(D4553,2)),'Fed. Agency Identifier Table'!A$2:C$63,3,FALSE)))))</f>
        <v/>
      </c>
      <c r="I4553" s="150" t="str">
        <f>IF(ISNUMBER(SEARCH("*.unk*",D4553)),"Other Federal Awards",IF(ISERROR(VLOOKUP(D4553,'CFDA Program Titles Table'!A$2:C$2607,3,FALSE)),"",VLOOKUP(D4553,'CFDA Program Titles Table'!A$2:C$2607,3,FALSE)))</f>
        <v/>
      </c>
      <c r="J4553" s="70"/>
      <c r="K4553" s="70"/>
      <c r="S4553" s="106" t="str">
        <f>IFERROR(IF(J4553="Y", "Research And Development Programs Cluster:", VLOOKUP(D4553,'Cluster Info'!$A$2:$B$113,2,FALSE)), "Non Cluster:")</f>
        <v>Non Cluster:</v>
      </c>
      <c r="T4553" s="106">
        <f t="shared" si="355"/>
        <v>0</v>
      </c>
      <c r="U4553" s="106">
        <f t="shared" si="357"/>
        <v>0</v>
      </c>
      <c r="V4553" s="106">
        <f t="shared" si="358"/>
        <v>0</v>
      </c>
      <c r="W4553" s="119">
        <f t="shared" si="356"/>
        <v>0</v>
      </c>
      <c r="X4553" s="106">
        <f t="shared" si="359"/>
        <v>0</v>
      </c>
    </row>
    <row r="4554" spans="1:24" ht="14">
      <c r="A4554" s="198"/>
      <c r="D4554" s="1"/>
      <c r="E4554" s="1"/>
      <c r="F4554" s="187"/>
      <c r="G4554" s="187"/>
      <c r="H4554" s="80" t="str">
        <f>IF(ISERROR(IF(ISERROR(VLOOKUP((LEFT(D4554,2)),'Fed. Agency Identifier Table'!A$2:C$63,3,FALSE)),(VLOOKUP((LEFT(D4554,1)),'Fed. Agency Identifier Table'!A$2:C$63,3,FALSE)),(VLOOKUP((LEFT(D4554,2)),'Fed. Agency Identifier Table'!A$2:C$63,3,FALSE)))),"",(IF(ISERROR(VLOOKUP((LEFT(D4554,2)),'Fed. Agency Identifier Table'!A$2:C$63,3,FALSE)),(VLOOKUP((LEFT(D4554,1)),'Fed. Agency Identifier Table'!A$2:C$63,3,FALSE)),(VLOOKUP((LEFT(D4554,2)),'Fed. Agency Identifier Table'!A$2:C$63,3,FALSE)))))</f>
        <v/>
      </c>
      <c r="I4554" s="150" t="str">
        <f>IF(ISNUMBER(SEARCH("*.unk*",D4554)),"Other Federal Awards",IF(ISERROR(VLOOKUP(D4554,'CFDA Program Titles Table'!A$2:C$2607,3,FALSE)),"",VLOOKUP(D4554,'CFDA Program Titles Table'!A$2:C$2607,3,FALSE)))</f>
        <v/>
      </c>
      <c r="J4554" s="70"/>
      <c r="K4554" s="70"/>
      <c r="S4554" s="106" t="str">
        <f>IFERROR(IF(J4554="Y", "Research And Development Programs Cluster:", VLOOKUP(D4554,'Cluster Info'!$A$2:$B$113,2,FALSE)), "Non Cluster:")</f>
        <v>Non Cluster:</v>
      </c>
      <c r="T4554" s="106">
        <f t="shared" si="355"/>
        <v>0</v>
      </c>
      <c r="U4554" s="106">
        <f t="shared" si="357"/>
        <v>0</v>
      </c>
      <c r="V4554" s="106">
        <f t="shared" si="358"/>
        <v>0</v>
      </c>
      <c r="W4554" s="119">
        <f t="shared" si="356"/>
        <v>0</v>
      </c>
      <c r="X4554" s="106">
        <f t="shared" si="359"/>
        <v>0</v>
      </c>
    </row>
    <row r="4555" spans="1:24" ht="14">
      <c r="A4555" s="198"/>
      <c r="D4555" s="1"/>
      <c r="E4555" s="1"/>
      <c r="F4555" s="187"/>
      <c r="G4555" s="187"/>
      <c r="H4555" s="80" t="str">
        <f>IF(ISERROR(IF(ISERROR(VLOOKUP((LEFT(D4555,2)),'Fed. Agency Identifier Table'!A$2:C$63,3,FALSE)),(VLOOKUP((LEFT(D4555,1)),'Fed. Agency Identifier Table'!A$2:C$63,3,FALSE)),(VLOOKUP((LEFT(D4555,2)),'Fed. Agency Identifier Table'!A$2:C$63,3,FALSE)))),"",(IF(ISERROR(VLOOKUP((LEFT(D4555,2)),'Fed. Agency Identifier Table'!A$2:C$63,3,FALSE)),(VLOOKUP((LEFT(D4555,1)),'Fed. Agency Identifier Table'!A$2:C$63,3,FALSE)),(VLOOKUP((LEFT(D4555,2)),'Fed. Agency Identifier Table'!A$2:C$63,3,FALSE)))))</f>
        <v/>
      </c>
      <c r="I4555" s="150" t="str">
        <f>IF(ISNUMBER(SEARCH("*.unk*",D4555)),"Other Federal Awards",IF(ISERROR(VLOOKUP(D4555,'CFDA Program Titles Table'!A$2:C$2607,3,FALSE)),"",VLOOKUP(D4555,'CFDA Program Titles Table'!A$2:C$2607,3,FALSE)))</f>
        <v/>
      </c>
      <c r="J4555" s="70"/>
      <c r="K4555" s="70"/>
      <c r="S4555" s="106" t="str">
        <f>IFERROR(IF(J4555="Y", "Research And Development Programs Cluster:", VLOOKUP(D4555,'Cluster Info'!$A$2:$B$113,2,FALSE)), "Non Cluster:")</f>
        <v>Non Cluster:</v>
      </c>
      <c r="T4555" s="106">
        <f t="shared" si="355"/>
        <v>0</v>
      </c>
      <c r="U4555" s="106">
        <f t="shared" si="357"/>
        <v>0</v>
      </c>
      <c r="V4555" s="106">
        <f t="shared" si="358"/>
        <v>0</v>
      </c>
      <c r="W4555" s="119">
        <f t="shared" si="356"/>
        <v>0</v>
      </c>
      <c r="X4555" s="106">
        <f t="shared" si="359"/>
        <v>0</v>
      </c>
    </row>
    <row r="4556" spans="1:24" ht="14">
      <c r="A4556" s="198"/>
      <c r="D4556" s="1"/>
      <c r="E4556" s="1"/>
      <c r="F4556" s="187"/>
      <c r="G4556" s="187"/>
      <c r="H4556" s="80" t="str">
        <f>IF(ISERROR(IF(ISERROR(VLOOKUP((LEFT(D4556,2)),'Fed. Agency Identifier Table'!A$2:C$63,3,FALSE)),(VLOOKUP((LEFT(D4556,1)),'Fed. Agency Identifier Table'!A$2:C$63,3,FALSE)),(VLOOKUP((LEFT(D4556,2)),'Fed. Agency Identifier Table'!A$2:C$63,3,FALSE)))),"",(IF(ISERROR(VLOOKUP((LEFT(D4556,2)),'Fed. Agency Identifier Table'!A$2:C$63,3,FALSE)),(VLOOKUP((LEFT(D4556,1)),'Fed. Agency Identifier Table'!A$2:C$63,3,FALSE)),(VLOOKUP((LEFT(D4556,2)),'Fed. Agency Identifier Table'!A$2:C$63,3,FALSE)))))</f>
        <v/>
      </c>
      <c r="I4556" s="150" t="str">
        <f>IF(ISNUMBER(SEARCH("*.unk*",D4556)),"Other Federal Awards",IF(ISERROR(VLOOKUP(D4556,'CFDA Program Titles Table'!A$2:C$2607,3,FALSE)),"",VLOOKUP(D4556,'CFDA Program Titles Table'!A$2:C$2607,3,FALSE)))</f>
        <v/>
      </c>
      <c r="J4556" s="70"/>
      <c r="K4556" s="70"/>
      <c r="S4556" s="106" t="str">
        <f>IFERROR(IF(J4556="Y", "Research And Development Programs Cluster:", VLOOKUP(D4556,'Cluster Info'!$A$2:$B$113,2,FALSE)), "Non Cluster:")</f>
        <v>Non Cluster:</v>
      </c>
      <c r="T4556" s="106">
        <f t="shared" si="355"/>
        <v>0</v>
      </c>
      <c r="U4556" s="106">
        <f t="shared" si="357"/>
        <v>0</v>
      </c>
      <c r="V4556" s="106">
        <f t="shared" si="358"/>
        <v>0</v>
      </c>
      <c r="W4556" s="119">
        <f t="shared" si="356"/>
        <v>0</v>
      </c>
      <c r="X4556" s="106">
        <f t="shared" si="359"/>
        <v>0</v>
      </c>
    </row>
    <row r="4557" spans="1:24" ht="14">
      <c r="A4557" s="198"/>
      <c r="D4557" s="1"/>
      <c r="E4557" s="1"/>
      <c r="F4557" s="187"/>
      <c r="G4557" s="187"/>
      <c r="H4557" s="80" t="str">
        <f>IF(ISERROR(IF(ISERROR(VLOOKUP((LEFT(D4557,2)),'Fed. Agency Identifier Table'!A$2:C$63,3,FALSE)),(VLOOKUP((LEFT(D4557,1)),'Fed. Agency Identifier Table'!A$2:C$63,3,FALSE)),(VLOOKUP((LEFT(D4557,2)),'Fed. Agency Identifier Table'!A$2:C$63,3,FALSE)))),"",(IF(ISERROR(VLOOKUP((LEFT(D4557,2)),'Fed. Agency Identifier Table'!A$2:C$63,3,FALSE)),(VLOOKUP((LEFT(D4557,1)),'Fed. Agency Identifier Table'!A$2:C$63,3,FALSE)),(VLOOKUP((LEFT(D4557,2)),'Fed. Agency Identifier Table'!A$2:C$63,3,FALSE)))))</f>
        <v/>
      </c>
      <c r="I4557" s="150" t="str">
        <f>IF(ISNUMBER(SEARCH("*.unk*",D4557)),"Other Federal Awards",IF(ISERROR(VLOOKUP(D4557,'CFDA Program Titles Table'!A$2:C$2607,3,FALSE)),"",VLOOKUP(D4557,'CFDA Program Titles Table'!A$2:C$2607,3,FALSE)))</f>
        <v/>
      </c>
      <c r="J4557" s="70"/>
      <c r="K4557" s="70"/>
      <c r="S4557" s="106" t="str">
        <f>IFERROR(IF(J4557="Y", "Research And Development Programs Cluster:", VLOOKUP(D4557,'Cluster Info'!$A$2:$B$113,2,FALSE)), "Non Cluster:")</f>
        <v>Non Cluster:</v>
      </c>
      <c r="T4557" s="106">
        <f t="shared" si="355"/>
        <v>0</v>
      </c>
      <c r="U4557" s="106">
        <f t="shared" si="357"/>
        <v>0</v>
      </c>
      <c r="V4557" s="106">
        <f t="shared" si="358"/>
        <v>0</v>
      </c>
      <c r="W4557" s="119">
        <f t="shared" si="356"/>
        <v>0</v>
      </c>
      <c r="X4557" s="106">
        <f t="shared" si="359"/>
        <v>0</v>
      </c>
    </row>
    <row r="4558" spans="1:24" ht="14">
      <c r="A4558" s="198"/>
      <c r="D4558" s="1"/>
      <c r="E4558" s="1"/>
      <c r="F4558" s="187"/>
      <c r="G4558" s="187"/>
      <c r="H4558" s="80" t="str">
        <f>IF(ISERROR(IF(ISERROR(VLOOKUP((LEFT(D4558,2)),'Fed. Agency Identifier Table'!A$2:C$63,3,FALSE)),(VLOOKUP((LEFT(D4558,1)),'Fed. Agency Identifier Table'!A$2:C$63,3,FALSE)),(VLOOKUP((LEFT(D4558,2)),'Fed. Agency Identifier Table'!A$2:C$63,3,FALSE)))),"",(IF(ISERROR(VLOOKUP((LEFT(D4558,2)),'Fed. Agency Identifier Table'!A$2:C$63,3,FALSE)),(VLOOKUP((LEFT(D4558,1)),'Fed. Agency Identifier Table'!A$2:C$63,3,FALSE)),(VLOOKUP((LEFT(D4558,2)),'Fed. Agency Identifier Table'!A$2:C$63,3,FALSE)))))</f>
        <v/>
      </c>
      <c r="I4558" s="150" t="str">
        <f>IF(ISNUMBER(SEARCH("*.unk*",D4558)),"Other Federal Awards",IF(ISERROR(VLOOKUP(D4558,'CFDA Program Titles Table'!A$2:C$2607,3,FALSE)),"",VLOOKUP(D4558,'CFDA Program Titles Table'!A$2:C$2607,3,FALSE)))</f>
        <v/>
      </c>
      <c r="J4558" s="70"/>
      <c r="K4558" s="70"/>
      <c r="S4558" s="106" t="str">
        <f>IFERROR(IF(J4558="Y", "Research And Development Programs Cluster:", VLOOKUP(D4558,'Cluster Info'!$A$2:$B$113,2,FALSE)), "Non Cluster:")</f>
        <v>Non Cluster:</v>
      </c>
      <c r="T4558" s="106">
        <f t="shared" si="355"/>
        <v>0</v>
      </c>
      <c r="U4558" s="106">
        <f t="shared" si="357"/>
        <v>0</v>
      </c>
      <c r="V4558" s="106">
        <f t="shared" si="358"/>
        <v>0</v>
      </c>
      <c r="W4558" s="119">
        <f t="shared" si="356"/>
        <v>0</v>
      </c>
      <c r="X4558" s="106">
        <f t="shared" si="359"/>
        <v>0</v>
      </c>
    </row>
    <row r="4559" spans="1:24" ht="14">
      <c r="A4559" s="198"/>
      <c r="D4559" s="1"/>
      <c r="E4559" s="1"/>
      <c r="F4559" s="187"/>
      <c r="G4559" s="187"/>
      <c r="H4559" s="80" t="str">
        <f>IF(ISERROR(IF(ISERROR(VLOOKUP((LEFT(D4559,2)),'Fed. Agency Identifier Table'!A$2:C$63,3,FALSE)),(VLOOKUP((LEFT(D4559,1)),'Fed. Agency Identifier Table'!A$2:C$63,3,FALSE)),(VLOOKUP((LEFT(D4559,2)),'Fed. Agency Identifier Table'!A$2:C$63,3,FALSE)))),"",(IF(ISERROR(VLOOKUP((LEFT(D4559,2)),'Fed. Agency Identifier Table'!A$2:C$63,3,FALSE)),(VLOOKUP((LEFT(D4559,1)),'Fed. Agency Identifier Table'!A$2:C$63,3,FALSE)),(VLOOKUP((LEFT(D4559,2)),'Fed. Agency Identifier Table'!A$2:C$63,3,FALSE)))))</f>
        <v/>
      </c>
      <c r="I4559" s="150" t="str">
        <f>IF(ISNUMBER(SEARCH("*.unk*",D4559)),"Other Federal Awards",IF(ISERROR(VLOOKUP(D4559,'CFDA Program Titles Table'!A$2:C$2607,3,FALSE)),"",VLOOKUP(D4559,'CFDA Program Titles Table'!A$2:C$2607,3,FALSE)))</f>
        <v/>
      </c>
      <c r="J4559" s="70"/>
      <c r="K4559" s="70"/>
      <c r="S4559" s="106" t="str">
        <f>IFERROR(IF(J4559="Y", "Research And Development Programs Cluster:", VLOOKUP(D4559,'Cluster Info'!$A$2:$B$113,2,FALSE)), "Non Cluster:")</f>
        <v>Non Cluster:</v>
      </c>
      <c r="T4559" s="106">
        <f t="shared" si="355"/>
        <v>0</v>
      </c>
      <c r="U4559" s="106">
        <f t="shared" si="357"/>
        <v>0</v>
      </c>
      <c r="V4559" s="106">
        <f t="shared" si="358"/>
        <v>0</v>
      </c>
      <c r="W4559" s="119">
        <f t="shared" si="356"/>
        <v>0</v>
      </c>
      <c r="X4559" s="106">
        <f t="shared" si="359"/>
        <v>0</v>
      </c>
    </row>
    <row r="4560" spans="1:24" ht="14">
      <c r="A4560" s="198"/>
      <c r="D4560" s="1"/>
      <c r="E4560" s="1"/>
      <c r="F4560" s="187"/>
      <c r="G4560" s="187"/>
      <c r="H4560" s="80" t="str">
        <f>IF(ISERROR(IF(ISERROR(VLOOKUP((LEFT(D4560,2)),'Fed. Agency Identifier Table'!A$2:C$63,3,FALSE)),(VLOOKUP((LEFT(D4560,1)),'Fed. Agency Identifier Table'!A$2:C$63,3,FALSE)),(VLOOKUP((LEFT(D4560,2)),'Fed. Agency Identifier Table'!A$2:C$63,3,FALSE)))),"",(IF(ISERROR(VLOOKUP((LEFT(D4560,2)),'Fed. Agency Identifier Table'!A$2:C$63,3,FALSE)),(VLOOKUP((LEFT(D4560,1)),'Fed. Agency Identifier Table'!A$2:C$63,3,FALSE)),(VLOOKUP((LEFT(D4560,2)),'Fed. Agency Identifier Table'!A$2:C$63,3,FALSE)))))</f>
        <v/>
      </c>
      <c r="I4560" s="150" t="str">
        <f>IF(ISNUMBER(SEARCH("*.unk*",D4560)),"Other Federal Awards",IF(ISERROR(VLOOKUP(D4560,'CFDA Program Titles Table'!A$2:C$2607,3,FALSE)),"",VLOOKUP(D4560,'CFDA Program Titles Table'!A$2:C$2607,3,FALSE)))</f>
        <v/>
      </c>
      <c r="J4560" s="70"/>
      <c r="K4560" s="70"/>
      <c r="S4560" s="106" t="str">
        <f>IFERROR(IF(J4560="Y", "Research And Development Programs Cluster:", VLOOKUP(D4560,'Cluster Info'!$A$2:$B$113,2,FALSE)), "Non Cluster:")</f>
        <v>Non Cluster:</v>
      </c>
      <c r="T4560" s="106">
        <f t="shared" si="355"/>
        <v>0</v>
      </c>
      <c r="U4560" s="106">
        <f t="shared" si="357"/>
        <v>0</v>
      </c>
      <c r="V4560" s="106">
        <f t="shared" si="358"/>
        <v>0</v>
      </c>
      <c r="W4560" s="119">
        <f t="shared" si="356"/>
        <v>0</v>
      </c>
      <c r="X4560" s="106">
        <f t="shared" si="359"/>
        <v>0</v>
      </c>
    </row>
    <row r="4561" spans="1:24" ht="14">
      <c r="A4561" s="198"/>
      <c r="D4561" s="1"/>
      <c r="E4561" s="1"/>
      <c r="F4561" s="187"/>
      <c r="G4561" s="187"/>
      <c r="H4561" s="80" t="str">
        <f>IF(ISERROR(IF(ISERROR(VLOOKUP((LEFT(D4561,2)),'Fed. Agency Identifier Table'!A$2:C$63,3,FALSE)),(VLOOKUP((LEFT(D4561,1)),'Fed. Agency Identifier Table'!A$2:C$63,3,FALSE)),(VLOOKUP((LEFT(D4561,2)),'Fed. Agency Identifier Table'!A$2:C$63,3,FALSE)))),"",(IF(ISERROR(VLOOKUP((LEFT(D4561,2)),'Fed. Agency Identifier Table'!A$2:C$63,3,FALSE)),(VLOOKUP((LEFT(D4561,1)),'Fed. Agency Identifier Table'!A$2:C$63,3,FALSE)),(VLOOKUP((LEFT(D4561,2)),'Fed. Agency Identifier Table'!A$2:C$63,3,FALSE)))))</f>
        <v/>
      </c>
      <c r="I4561" s="150" t="str">
        <f>IF(ISNUMBER(SEARCH("*.unk*",D4561)),"Other Federal Awards",IF(ISERROR(VLOOKUP(D4561,'CFDA Program Titles Table'!A$2:C$2607,3,FALSE)),"",VLOOKUP(D4561,'CFDA Program Titles Table'!A$2:C$2607,3,FALSE)))</f>
        <v/>
      </c>
      <c r="J4561" s="70"/>
      <c r="K4561" s="70"/>
      <c r="S4561" s="106" t="str">
        <f>IFERROR(IF(J4561="Y", "Research And Development Programs Cluster:", VLOOKUP(D4561,'Cluster Info'!$A$2:$B$113,2,FALSE)), "Non Cluster:")</f>
        <v>Non Cluster:</v>
      </c>
      <c r="T4561" s="106">
        <f t="shared" si="355"/>
        <v>0</v>
      </c>
      <c r="U4561" s="106">
        <f t="shared" si="357"/>
        <v>0</v>
      </c>
      <c r="V4561" s="106">
        <f t="shared" si="358"/>
        <v>0</v>
      </c>
      <c r="W4561" s="119">
        <f t="shared" si="356"/>
        <v>0</v>
      </c>
      <c r="X4561" s="106">
        <f t="shared" si="359"/>
        <v>0</v>
      </c>
    </row>
    <row r="4562" spans="1:24" ht="14">
      <c r="A4562" s="198"/>
      <c r="D4562" s="1"/>
      <c r="E4562" s="1"/>
      <c r="F4562" s="187"/>
      <c r="G4562" s="187"/>
      <c r="H4562" s="80" t="str">
        <f>IF(ISERROR(IF(ISERROR(VLOOKUP((LEFT(D4562,2)),'Fed. Agency Identifier Table'!A$2:C$63,3,FALSE)),(VLOOKUP((LEFT(D4562,1)),'Fed. Agency Identifier Table'!A$2:C$63,3,FALSE)),(VLOOKUP((LEFT(D4562,2)),'Fed. Agency Identifier Table'!A$2:C$63,3,FALSE)))),"",(IF(ISERROR(VLOOKUP((LEFT(D4562,2)),'Fed. Agency Identifier Table'!A$2:C$63,3,FALSE)),(VLOOKUP((LEFT(D4562,1)),'Fed. Agency Identifier Table'!A$2:C$63,3,FALSE)),(VLOOKUP((LEFT(D4562,2)),'Fed. Agency Identifier Table'!A$2:C$63,3,FALSE)))))</f>
        <v/>
      </c>
      <c r="I4562" s="150" t="str">
        <f>IF(ISNUMBER(SEARCH("*.unk*",D4562)),"Other Federal Awards",IF(ISERROR(VLOOKUP(D4562,'CFDA Program Titles Table'!A$2:C$2607,3,FALSE)),"",VLOOKUP(D4562,'CFDA Program Titles Table'!A$2:C$2607,3,FALSE)))</f>
        <v/>
      </c>
      <c r="J4562" s="70"/>
      <c r="K4562" s="70"/>
      <c r="S4562" s="106" t="str">
        <f>IFERROR(IF(J4562="Y", "Research And Development Programs Cluster:", VLOOKUP(D4562,'Cluster Info'!$A$2:$B$113,2,FALSE)), "Non Cluster:")</f>
        <v>Non Cluster:</v>
      </c>
      <c r="T4562" s="106">
        <f t="shared" si="355"/>
        <v>0</v>
      </c>
      <c r="U4562" s="106">
        <f t="shared" si="357"/>
        <v>0</v>
      </c>
      <c r="V4562" s="106">
        <f t="shared" si="358"/>
        <v>0</v>
      </c>
      <c r="W4562" s="119">
        <f t="shared" si="356"/>
        <v>0</v>
      </c>
      <c r="X4562" s="106">
        <f t="shared" si="359"/>
        <v>0</v>
      </c>
    </row>
    <row r="4563" spans="1:24" ht="14">
      <c r="A4563" s="198"/>
      <c r="D4563" s="1"/>
      <c r="E4563" s="1"/>
      <c r="F4563" s="187"/>
      <c r="G4563" s="187"/>
      <c r="H4563" s="80" t="str">
        <f>IF(ISERROR(IF(ISERROR(VLOOKUP((LEFT(D4563,2)),'Fed. Agency Identifier Table'!A$2:C$63,3,FALSE)),(VLOOKUP((LEFT(D4563,1)),'Fed. Agency Identifier Table'!A$2:C$63,3,FALSE)),(VLOOKUP((LEFT(D4563,2)),'Fed. Agency Identifier Table'!A$2:C$63,3,FALSE)))),"",(IF(ISERROR(VLOOKUP((LEFT(D4563,2)),'Fed. Agency Identifier Table'!A$2:C$63,3,FALSE)),(VLOOKUP((LEFT(D4563,1)),'Fed. Agency Identifier Table'!A$2:C$63,3,FALSE)),(VLOOKUP((LEFT(D4563,2)),'Fed. Agency Identifier Table'!A$2:C$63,3,FALSE)))))</f>
        <v/>
      </c>
      <c r="I4563" s="150" t="str">
        <f>IF(ISNUMBER(SEARCH("*.unk*",D4563)),"Other Federal Awards",IF(ISERROR(VLOOKUP(D4563,'CFDA Program Titles Table'!A$2:C$2607,3,FALSE)),"",VLOOKUP(D4563,'CFDA Program Titles Table'!A$2:C$2607,3,FALSE)))</f>
        <v/>
      </c>
      <c r="J4563" s="70"/>
      <c r="K4563" s="70"/>
      <c r="S4563" s="106" t="str">
        <f>IFERROR(IF(J4563="Y", "Research And Development Programs Cluster:", VLOOKUP(D4563,'Cluster Info'!$A$2:$B$113,2,FALSE)), "Non Cluster:")</f>
        <v>Non Cluster:</v>
      </c>
      <c r="T4563" s="106">
        <f t="shared" si="355"/>
        <v>0</v>
      </c>
      <c r="U4563" s="106">
        <f t="shared" si="357"/>
        <v>0</v>
      </c>
      <c r="V4563" s="106">
        <f t="shared" si="358"/>
        <v>0</v>
      </c>
      <c r="W4563" s="119">
        <f t="shared" si="356"/>
        <v>0</v>
      </c>
      <c r="X4563" s="106">
        <f t="shared" si="359"/>
        <v>0</v>
      </c>
    </row>
    <row r="4564" spans="1:24" ht="14">
      <c r="A4564" s="198"/>
      <c r="D4564" s="1"/>
      <c r="E4564" s="1"/>
      <c r="F4564" s="187"/>
      <c r="G4564" s="187"/>
      <c r="H4564" s="80" t="str">
        <f>IF(ISERROR(IF(ISERROR(VLOOKUP((LEFT(D4564,2)),'Fed. Agency Identifier Table'!A$2:C$63,3,FALSE)),(VLOOKUP((LEFT(D4564,1)),'Fed. Agency Identifier Table'!A$2:C$63,3,FALSE)),(VLOOKUP((LEFT(D4564,2)),'Fed. Agency Identifier Table'!A$2:C$63,3,FALSE)))),"",(IF(ISERROR(VLOOKUP((LEFT(D4564,2)),'Fed. Agency Identifier Table'!A$2:C$63,3,FALSE)),(VLOOKUP((LEFT(D4564,1)),'Fed. Agency Identifier Table'!A$2:C$63,3,FALSE)),(VLOOKUP((LEFT(D4564,2)),'Fed. Agency Identifier Table'!A$2:C$63,3,FALSE)))))</f>
        <v/>
      </c>
      <c r="I4564" s="150" t="str">
        <f>IF(ISNUMBER(SEARCH("*.unk*",D4564)),"Other Federal Awards",IF(ISERROR(VLOOKUP(D4564,'CFDA Program Titles Table'!A$2:C$2607,3,FALSE)),"",VLOOKUP(D4564,'CFDA Program Titles Table'!A$2:C$2607,3,FALSE)))</f>
        <v/>
      </c>
      <c r="J4564" s="70"/>
      <c r="K4564" s="70"/>
      <c r="S4564" s="106" t="str">
        <f>IFERROR(IF(J4564="Y", "Research And Development Programs Cluster:", VLOOKUP(D4564,'Cluster Info'!$A$2:$B$113,2,FALSE)), "Non Cluster:")</f>
        <v>Non Cluster:</v>
      </c>
      <c r="T4564" s="106">
        <f t="shared" si="355"/>
        <v>0</v>
      </c>
      <c r="U4564" s="106">
        <f t="shared" si="357"/>
        <v>0</v>
      </c>
      <c r="V4564" s="106">
        <f t="shared" si="358"/>
        <v>0</v>
      </c>
      <c r="W4564" s="119">
        <f t="shared" si="356"/>
        <v>0</v>
      </c>
      <c r="X4564" s="106">
        <f t="shared" si="359"/>
        <v>0</v>
      </c>
    </row>
    <row r="4565" spans="1:24" ht="14">
      <c r="A4565" s="198"/>
      <c r="D4565" s="1"/>
      <c r="E4565" s="1"/>
      <c r="F4565" s="187"/>
      <c r="G4565" s="187"/>
      <c r="H4565" s="80" t="str">
        <f>IF(ISERROR(IF(ISERROR(VLOOKUP((LEFT(D4565,2)),'Fed. Agency Identifier Table'!A$2:C$63,3,FALSE)),(VLOOKUP((LEFT(D4565,1)),'Fed. Agency Identifier Table'!A$2:C$63,3,FALSE)),(VLOOKUP((LEFT(D4565,2)),'Fed. Agency Identifier Table'!A$2:C$63,3,FALSE)))),"",(IF(ISERROR(VLOOKUP((LEFT(D4565,2)),'Fed. Agency Identifier Table'!A$2:C$63,3,FALSE)),(VLOOKUP((LEFT(D4565,1)),'Fed. Agency Identifier Table'!A$2:C$63,3,FALSE)),(VLOOKUP((LEFT(D4565,2)),'Fed. Agency Identifier Table'!A$2:C$63,3,FALSE)))))</f>
        <v/>
      </c>
      <c r="I4565" s="150" t="str">
        <f>IF(ISNUMBER(SEARCH("*.unk*",D4565)),"Other Federal Awards",IF(ISERROR(VLOOKUP(D4565,'CFDA Program Titles Table'!A$2:C$2607,3,FALSE)),"",VLOOKUP(D4565,'CFDA Program Titles Table'!A$2:C$2607,3,FALSE)))</f>
        <v/>
      </c>
      <c r="J4565" s="70"/>
      <c r="K4565" s="70"/>
      <c r="S4565" s="106" t="str">
        <f>IFERROR(IF(J4565="Y", "Research And Development Programs Cluster:", VLOOKUP(D4565,'Cluster Info'!$A$2:$B$113,2,FALSE)), "Non Cluster:")</f>
        <v>Non Cluster:</v>
      </c>
      <c r="T4565" s="106">
        <f t="shared" si="355"/>
        <v>0</v>
      </c>
      <c r="U4565" s="106">
        <f t="shared" si="357"/>
        <v>0</v>
      </c>
      <c r="V4565" s="106">
        <f t="shared" si="358"/>
        <v>0</v>
      </c>
      <c r="W4565" s="119">
        <f t="shared" si="356"/>
        <v>0</v>
      </c>
      <c r="X4565" s="106">
        <f t="shared" si="359"/>
        <v>0</v>
      </c>
    </row>
    <row r="4566" spans="1:24" ht="14">
      <c r="A4566" s="198"/>
      <c r="D4566" s="1"/>
      <c r="E4566" s="1"/>
      <c r="F4566" s="187"/>
      <c r="G4566" s="187"/>
      <c r="H4566" s="80" t="str">
        <f>IF(ISERROR(IF(ISERROR(VLOOKUP((LEFT(D4566,2)),'Fed. Agency Identifier Table'!A$2:C$63,3,FALSE)),(VLOOKUP((LEFT(D4566,1)),'Fed. Agency Identifier Table'!A$2:C$63,3,FALSE)),(VLOOKUP((LEFT(D4566,2)),'Fed. Agency Identifier Table'!A$2:C$63,3,FALSE)))),"",(IF(ISERROR(VLOOKUP((LEFT(D4566,2)),'Fed. Agency Identifier Table'!A$2:C$63,3,FALSE)),(VLOOKUP((LEFT(D4566,1)),'Fed. Agency Identifier Table'!A$2:C$63,3,FALSE)),(VLOOKUP((LEFT(D4566,2)),'Fed. Agency Identifier Table'!A$2:C$63,3,FALSE)))))</f>
        <v/>
      </c>
      <c r="I4566" s="150" t="str">
        <f>IF(ISNUMBER(SEARCH("*.unk*",D4566)),"Other Federal Awards",IF(ISERROR(VLOOKUP(D4566,'CFDA Program Titles Table'!A$2:C$2607,3,FALSE)),"",VLOOKUP(D4566,'CFDA Program Titles Table'!A$2:C$2607,3,FALSE)))</f>
        <v/>
      </c>
      <c r="J4566" s="70"/>
      <c r="K4566" s="70"/>
      <c r="S4566" s="106" t="str">
        <f>IFERROR(IF(J4566="Y", "Research And Development Programs Cluster:", VLOOKUP(D4566,'Cluster Info'!$A$2:$B$113,2,FALSE)), "Non Cluster:")</f>
        <v>Non Cluster:</v>
      </c>
      <c r="T4566" s="106">
        <f t="shared" si="355"/>
        <v>0</v>
      </c>
      <c r="U4566" s="106">
        <f t="shared" si="357"/>
        <v>0</v>
      </c>
      <c r="V4566" s="106">
        <f t="shared" si="358"/>
        <v>0</v>
      </c>
      <c r="W4566" s="119">
        <f t="shared" si="356"/>
        <v>0</v>
      </c>
      <c r="X4566" s="106">
        <f t="shared" si="359"/>
        <v>0</v>
      </c>
    </row>
    <row r="4567" spans="1:24" ht="14">
      <c r="A4567" s="198"/>
      <c r="D4567" s="1"/>
      <c r="E4567" s="1"/>
      <c r="F4567" s="187"/>
      <c r="G4567" s="187"/>
      <c r="H4567" s="80" t="str">
        <f>IF(ISERROR(IF(ISERROR(VLOOKUP((LEFT(D4567,2)),'Fed. Agency Identifier Table'!A$2:C$63,3,FALSE)),(VLOOKUP((LEFT(D4567,1)),'Fed. Agency Identifier Table'!A$2:C$63,3,FALSE)),(VLOOKUP((LEFT(D4567,2)),'Fed. Agency Identifier Table'!A$2:C$63,3,FALSE)))),"",(IF(ISERROR(VLOOKUP((LEFT(D4567,2)),'Fed. Agency Identifier Table'!A$2:C$63,3,FALSE)),(VLOOKUP((LEFT(D4567,1)),'Fed. Agency Identifier Table'!A$2:C$63,3,FALSE)),(VLOOKUP((LEFT(D4567,2)),'Fed. Agency Identifier Table'!A$2:C$63,3,FALSE)))))</f>
        <v/>
      </c>
      <c r="I4567" s="150" t="str">
        <f>IF(ISNUMBER(SEARCH("*.unk*",D4567)),"Other Federal Awards",IF(ISERROR(VLOOKUP(D4567,'CFDA Program Titles Table'!A$2:C$2607,3,FALSE)),"",VLOOKUP(D4567,'CFDA Program Titles Table'!A$2:C$2607,3,FALSE)))</f>
        <v/>
      </c>
      <c r="J4567" s="70"/>
      <c r="K4567" s="70"/>
      <c r="S4567" s="106" t="str">
        <f>IFERROR(IF(J4567="Y", "Research And Development Programs Cluster:", VLOOKUP(D4567,'Cluster Info'!$A$2:$B$113,2,FALSE)), "Non Cluster:")</f>
        <v>Non Cluster:</v>
      </c>
      <c r="T4567" s="106">
        <f t="shared" si="355"/>
        <v>0</v>
      </c>
      <c r="U4567" s="106">
        <f t="shared" si="357"/>
        <v>0</v>
      </c>
      <c r="V4567" s="106">
        <f t="shared" si="358"/>
        <v>0</v>
      </c>
      <c r="W4567" s="119">
        <f t="shared" si="356"/>
        <v>0</v>
      </c>
      <c r="X4567" s="106">
        <f t="shared" si="359"/>
        <v>0</v>
      </c>
    </row>
    <row r="4568" spans="1:24" ht="14">
      <c r="A4568" s="198"/>
      <c r="D4568" s="1"/>
      <c r="E4568" s="1"/>
      <c r="F4568" s="187"/>
      <c r="G4568" s="187"/>
      <c r="H4568" s="80" t="str">
        <f>IF(ISERROR(IF(ISERROR(VLOOKUP((LEFT(D4568,2)),'Fed. Agency Identifier Table'!A$2:C$63,3,FALSE)),(VLOOKUP((LEFT(D4568,1)),'Fed. Agency Identifier Table'!A$2:C$63,3,FALSE)),(VLOOKUP((LEFT(D4568,2)),'Fed. Agency Identifier Table'!A$2:C$63,3,FALSE)))),"",(IF(ISERROR(VLOOKUP((LEFT(D4568,2)),'Fed. Agency Identifier Table'!A$2:C$63,3,FALSE)),(VLOOKUP((LEFT(D4568,1)),'Fed. Agency Identifier Table'!A$2:C$63,3,FALSE)),(VLOOKUP((LEFT(D4568,2)),'Fed. Agency Identifier Table'!A$2:C$63,3,FALSE)))))</f>
        <v/>
      </c>
      <c r="I4568" s="150" t="str">
        <f>IF(ISNUMBER(SEARCH("*.unk*",D4568)),"Other Federal Awards",IF(ISERROR(VLOOKUP(D4568,'CFDA Program Titles Table'!A$2:C$2607,3,FALSE)),"",VLOOKUP(D4568,'CFDA Program Titles Table'!A$2:C$2607,3,FALSE)))</f>
        <v/>
      </c>
      <c r="J4568" s="70"/>
      <c r="K4568" s="70"/>
      <c r="S4568" s="106" t="str">
        <f>IFERROR(IF(J4568="Y", "Research And Development Programs Cluster:", VLOOKUP(D4568,'Cluster Info'!$A$2:$B$113,2,FALSE)), "Non Cluster:")</f>
        <v>Non Cluster:</v>
      </c>
      <c r="T4568" s="106">
        <f t="shared" si="355"/>
        <v>0</v>
      </c>
      <c r="U4568" s="106">
        <f t="shared" si="357"/>
        <v>0</v>
      </c>
      <c r="V4568" s="106">
        <f t="shared" si="358"/>
        <v>0</v>
      </c>
      <c r="W4568" s="119">
        <f t="shared" si="356"/>
        <v>0</v>
      </c>
      <c r="X4568" s="106">
        <f t="shared" si="359"/>
        <v>0</v>
      </c>
    </row>
    <row r="4569" spans="1:24" ht="14">
      <c r="A4569" s="198"/>
      <c r="D4569" s="1"/>
      <c r="E4569" s="1"/>
      <c r="F4569" s="187"/>
      <c r="G4569" s="187"/>
      <c r="H4569" s="80" t="str">
        <f>IF(ISERROR(IF(ISERROR(VLOOKUP((LEFT(D4569,2)),'Fed. Agency Identifier Table'!A$2:C$63,3,FALSE)),(VLOOKUP((LEFT(D4569,1)),'Fed. Agency Identifier Table'!A$2:C$63,3,FALSE)),(VLOOKUP((LEFT(D4569,2)),'Fed. Agency Identifier Table'!A$2:C$63,3,FALSE)))),"",(IF(ISERROR(VLOOKUP((LEFT(D4569,2)),'Fed. Agency Identifier Table'!A$2:C$63,3,FALSE)),(VLOOKUP((LEFT(D4569,1)),'Fed. Agency Identifier Table'!A$2:C$63,3,FALSE)),(VLOOKUP((LEFT(D4569,2)),'Fed. Agency Identifier Table'!A$2:C$63,3,FALSE)))))</f>
        <v/>
      </c>
      <c r="I4569" s="150" t="str">
        <f>IF(ISNUMBER(SEARCH("*.unk*",D4569)),"Other Federal Awards",IF(ISERROR(VLOOKUP(D4569,'CFDA Program Titles Table'!A$2:C$2607,3,FALSE)),"",VLOOKUP(D4569,'CFDA Program Titles Table'!A$2:C$2607,3,FALSE)))</f>
        <v/>
      </c>
      <c r="J4569" s="70"/>
      <c r="K4569" s="70"/>
      <c r="S4569" s="106" t="str">
        <f>IFERROR(IF(J4569="Y", "Research And Development Programs Cluster:", VLOOKUP(D4569,'Cluster Info'!$A$2:$B$113,2,FALSE)), "Non Cluster:")</f>
        <v>Non Cluster:</v>
      </c>
      <c r="T4569" s="106">
        <f t="shared" si="355"/>
        <v>0</v>
      </c>
      <c r="U4569" s="106">
        <f t="shared" si="357"/>
        <v>0</v>
      </c>
      <c r="V4569" s="106">
        <f t="shared" si="358"/>
        <v>0</v>
      </c>
      <c r="W4569" s="119">
        <f t="shared" si="356"/>
        <v>0</v>
      </c>
      <c r="X4569" s="106">
        <f t="shared" si="359"/>
        <v>0</v>
      </c>
    </row>
    <row r="4570" spans="1:24" ht="14">
      <c r="A4570" s="198"/>
      <c r="D4570" s="1"/>
      <c r="E4570" s="1"/>
      <c r="F4570" s="187"/>
      <c r="G4570" s="187"/>
      <c r="H4570" s="80" t="str">
        <f>IF(ISERROR(IF(ISERROR(VLOOKUP((LEFT(D4570,2)),'Fed. Agency Identifier Table'!A$2:C$63,3,FALSE)),(VLOOKUP((LEFT(D4570,1)),'Fed. Agency Identifier Table'!A$2:C$63,3,FALSE)),(VLOOKUP((LEFT(D4570,2)),'Fed. Agency Identifier Table'!A$2:C$63,3,FALSE)))),"",(IF(ISERROR(VLOOKUP((LEFT(D4570,2)),'Fed. Agency Identifier Table'!A$2:C$63,3,FALSE)),(VLOOKUP((LEFT(D4570,1)),'Fed. Agency Identifier Table'!A$2:C$63,3,FALSE)),(VLOOKUP((LEFT(D4570,2)),'Fed. Agency Identifier Table'!A$2:C$63,3,FALSE)))))</f>
        <v/>
      </c>
      <c r="I4570" s="150" t="str">
        <f>IF(ISNUMBER(SEARCH("*.unk*",D4570)),"Other Federal Awards",IF(ISERROR(VLOOKUP(D4570,'CFDA Program Titles Table'!A$2:C$2607,3,FALSE)),"",VLOOKUP(D4570,'CFDA Program Titles Table'!A$2:C$2607,3,FALSE)))</f>
        <v/>
      </c>
      <c r="J4570" s="70"/>
      <c r="K4570" s="70"/>
      <c r="S4570" s="106" t="str">
        <f>IFERROR(IF(J4570="Y", "Research And Development Programs Cluster:", VLOOKUP(D4570,'Cluster Info'!$A$2:$B$113,2,FALSE)), "Non Cluster:")</f>
        <v>Non Cluster:</v>
      </c>
      <c r="T4570" s="106">
        <f t="shared" si="355"/>
        <v>0</v>
      </c>
      <c r="U4570" s="106">
        <f t="shared" si="357"/>
        <v>0</v>
      </c>
      <c r="V4570" s="106">
        <f t="shared" si="358"/>
        <v>0</v>
      </c>
      <c r="W4570" s="119">
        <f t="shared" si="356"/>
        <v>0</v>
      </c>
      <c r="X4570" s="106">
        <f t="shared" si="359"/>
        <v>0</v>
      </c>
    </row>
    <row r="4571" spans="1:24" ht="14">
      <c r="A4571" s="198"/>
      <c r="D4571" s="1"/>
      <c r="E4571" s="1"/>
      <c r="F4571" s="187"/>
      <c r="G4571" s="187"/>
      <c r="H4571" s="80" t="str">
        <f>IF(ISERROR(IF(ISERROR(VLOOKUP((LEFT(D4571,2)),'Fed. Agency Identifier Table'!A$2:C$63,3,FALSE)),(VLOOKUP((LEFT(D4571,1)),'Fed. Agency Identifier Table'!A$2:C$63,3,FALSE)),(VLOOKUP((LEFT(D4571,2)),'Fed. Agency Identifier Table'!A$2:C$63,3,FALSE)))),"",(IF(ISERROR(VLOOKUP((LEFT(D4571,2)),'Fed. Agency Identifier Table'!A$2:C$63,3,FALSE)),(VLOOKUP((LEFT(D4571,1)),'Fed. Agency Identifier Table'!A$2:C$63,3,FALSE)),(VLOOKUP((LEFT(D4571,2)),'Fed. Agency Identifier Table'!A$2:C$63,3,FALSE)))))</f>
        <v/>
      </c>
      <c r="I4571" s="150" t="str">
        <f>IF(ISNUMBER(SEARCH("*.unk*",D4571)),"Other Federal Awards",IF(ISERROR(VLOOKUP(D4571,'CFDA Program Titles Table'!A$2:C$2607,3,FALSE)),"",VLOOKUP(D4571,'CFDA Program Titles Table'!A$2:C$2607,3,FALSE)))</f>
        <v/>
      </c>
      <c r="J4571" s="70"/>
      <c r="K4571" s="70"/>
      <c r="S4571" s="106" t="str">
        <f>IFERROR(IF(J4571="Y", "Research And Development Programs Cluster:", VLOOKUP(D4571,'Cluster Info'!$A$2:$B$113,2,FALSE)), "Non Cluster:")</f>
        <v>Non Cluster:</v>
      </c>
      <c r="T4571" s="106">
        <f t="shared" si="355"/>
        <v>0</v>
      </c>
      <c r="U4571" s="106">
        <f t="shared" si="357"/>
        <v>0</v>
      </c>
      <c r="V4571" s="106">
        <f t="shared" si="358"/>
        <v>0</v>
      </c>
      <c r="W4571" s="119">
        <f t="shared" si="356"/>
        <v>0</v>
      </c>
      <c r="X4571" s="106">
        <f t="shared" si="359"/>
        <v>0</v>
      </c>
    </row>
    <row r="4572" spans="1:24" ht="14">
      <c r="A4572" s="198"/>
      <c r="D4572" s="1"/>
      <c r="E4572" s="1"/>
      <c r="F4572" s="187"/>
      <c r="G4572" s="187"/>
      <c r="H4572" s="80" t="str">
        <f>IF(ISERROR(IF(ISERROR(VLOOKUP((LEFT(D4572,2)),'Fed. Agency Identifier Table'!A$2:C$63,3,FALSE)),(VLOOKUP((LEFT(D4572,1)),'Fed. Agency Identifier Table'!A$2:C$63,3,FALSE)),(VLOOKUP((LEFT(D4572,2)),'Fed. Agency Identifier Table'!A$2:C$63,3,FALSE)))),"",(IF(ISERROR(VLOOKUP((LEFT(D4572,2)),'Fed. Agency Identifier Table'!A$2:C$63,3,FALSE)),(VLOOKUP((LEFT(D4572,1)),'Fed. Agency Identifier Table'!A$2:C$63,3,FALSE)),(VLOOKUP((LEFT(D4572,2)),'Fed. Agency Identifier Table'!A$2:C$63,3,FALSE)))))</f>
        <v/>
      </c>
      <c r="I4572" s="150" t="str">
        <f>IF(ISNUMBER(SEARCH("*.unk*",D4572)),"Other Federal Awards",IF(ISERROR(VLOOKUP(D4572,'CFDA Program Titles Table'!A$2:C$2607,3,FALSE)),"",VLOOKUP(D4572,'CFDA Program Titles Table'!A$2:C$2607,3,FALSE)))</f>
        <v/>
      </c>
      <c r="J4572" s="70"/>
      <c r="K4572" s="70"/>
      <c r="S4572" s="106" t="str">
        <f>IFERROR(IF(J4572="Y", "Research And Development Programs Cluster:", VLOOKUP(D4572,'Cluster Info'!$A$2:$B$113,2,FALSE)), "Non Cluster:")</f>
        <v>Non Cluster:</v>
      </c>
      <c r="T4572" s="106">
        <f t="shared" si="355"/>
        <v>0</v>
      </c>
      <c r="U4572" s="106">
        <f t="shared" si="357"/>
        <v>0</v>
      </c>
      <c r="V4572" s="106">
        <f t="shared" si="358"/>
        <v>0</v>
      </c>
      <c r="W4572" s="119">
        <f t="shared" si="356"/>
        <v>0</v>
      </c>
      <c r="X4572" s="106">
        <f t="shared" si="359"/>
        <v>0</v>
      </c>
    </row>
    <row r="4573" spans="1:24" ht="14">
      <c r="A4573" s="198"/>
      <c r="D4573" s="1"/>
      <c r="E4573" s="1"/>
      <c r="F4573" s="187"/>
      <c r="G4573" s="187"/>
      <c r="H4573" s="80" t="str">
        <f>IF(ISERROR(IF(ISERROR(VLOOKUP((LEFT(D4573,2)),'Fed. Agency Identifier Table'!A$2:C$63,3,FALSE)),(VLOOKUP((LEFT(D4573,1)),'Fed. Agency Identifier Table'!A$2:C$63,3,FALSE)),(VLOOKUP((LEFT(D4573,2)),'Fed. Agency Identifier Table'!A$2:C$63,3,FALSE)))),"",(IF(ISERROR(VLOOKUP((LEFT(D4573,2)),'Fed. Agency Identifier Table'!A$2:C$63,3,FALSE)),(VLOOKUP((LEFT(D4573,1)),'Fed. Agency Identifier Table'!A$2:C$63,3,FALSE)),(VLOOKUP((LEFT(D4573,2)),'Fed. Agency Identifier Table'!A$2:C$63,3,FALSE)))))</f>
        <v/>
      </c>
      <c r="I4573" s="150" t="str">
        <f>IF(ISNUMBER(SEARCH("*.unk*",D4573)),"Other Federal Awards",IF(ISERROR(VLOOKUP(D4573,'CFDA Program Titles Table'!A$2:C$2607,3,FALSE)),"",VLOOKUP(D4573,'CFDA Program Titles Table'!A$2:C$2607,3,FALSE)))</f>
        <v/>
      </c>
      <c r="J4573" s="70"/>
      <c r="K4573" s="70"/>
      <c r="S4573" s="106" t="str">
        <f>IFERROR(IF(J4573="Y", "Research And Development Programs Cluster:", VLOOKUP(D4573,'Cluster Info'!$A$2:$B$113,2,FALSE)), "Non Cluster:")</f>
        <v>Non Cluster:</v>
      </c>
      <c r="T4573" s="106">
        <f t="shared" si="355"/>
        <v>0</v>
      </c>
      <c r="U4573" s="106">
        <f t="shared" si="357"/>
        <v>0</v>
      </c>
      <c r="V4573" s="106">
        <f t="shared" si="358"/>
        <v>0</v>
      </c>
      <c r="W4573" s="119">
        <f t="shared" si="356"/>
        <v>0</v>
      </c>
      <c r="X4573" s="106">
        <f t="shared" si="359"/>
        <v>0</v>
      </c>
    </row>
    <row r="4574" spans="1:24" ht="14">
      <c r="A4574" s="198"/>
      <c r="D4574" s="1"/>
      <c r="E4574" s="1"/>
      <c r="F4574" s="187"/>
      <c r="G4574" s="187"/>
      <c r="H4574" s="80" t="str">
        <f>IF(ISERROR(IF(ISERROR(VLOOKUP((LEFT(D4574,2)),'Fed. Agency Identifier Table'!A$2:C$63,3,FALSE)),(VLOOKUP((LEFT(D4574,1)),'Fed. Agency Identifier Table'!A$2:C$63,3,FALSE)),(VLOOKUP((LEFT(D4574,2)),'Fed. Agency Identifier Table'!A$2:C$63,3,FALSE)))),"",(IF(ISERROR(VLOOKUP((LEFT(D4574,2)),'Fed. Agency Identifier Table'!A$2:C$63,3,FALSE)),(VLOOKUP((LEFT(D4574,1)),'Fed. Agency Identifier Table'!A$2:C$63,3,FALSE)),(VLOOKUP((LEFT(D4574,2)),'Fed. Agency Identifier Table'!A$2:C$63,3,FALSE)))))</f>
        <v/>
      </c>
      <c r="I4574" s="150" t="str">
        <f>IF(ISNUMBER(SEARCH("*.unk*",D4574)),"Other Federal Awards",IF(ISERROR(VLOOKUP(D4574,'CFDA Program Titles Table'!A$2:C$2607,3,FALSE)),"",VLOOKUP(D4574,'CFDA Program Titles Table'!A$2:C$2607,3,FALSE)))</f>
        <v/>
      </c>
      <c r="J4574" s="70"/>
      <c r="K4574" s="70"/>
      <c r="S4574" s="106" t="str">
        <f>IFERROR(IF(J4574="Y", "Research And Development Programs Cluster:", VLOOKUP(D4574,'Cluster Info'!$A$2:$B$113,2,FALSE)), "Non Cluster:")</f>
        <v>Non Cluster:</v>
      </c>
      <c r="T4574" s="106">
        <f t="shared" si="355"/>
        <v>0</v>
      </c>
      <c r="U4574" s="106">
        <f t="shared" si="357"/>
        <v>0</v>
      </c>
      <c r="V4574" s="106">
        <f t="shared" si="358"/>
        <v>0</v>
      </c>
      <c r="W4574" s="119">
        <f t="shared" si="356"/>
        <v>0</v>
      </c>
      <c r="X4574" s="106">
        <f t="shared" si="359"/>
        <v>0</v>
      </c>
    </row>
    <row r="4575" spans="1:24" ht="14">
      <c r="A4575" s="198"/>
      <c r="D4575" s="1"/>
      <c r="E4575" s="1"/>
      <c r="F4575" s="187"/>
      <c r="G4575" s="187"/>
      <c r="H4575" s="80" t="str">
        <f>IF(ISERROR(IF(ISERROR(VLOOKUP((LEFT(D4575,2)),'Fed. Agency Identifier Table'!A$2:C$63,3,FALSE)),(VLOOKUP((LEFT(D4575,1)),'Fed. Agency Identifier Table'!A$2:C$63,3,FALSE)),(VLOOKUP((LEFT(D4575,2)),'Fed. Agency Identifier Table'!A$2:C$63,3,FALSE)))),"",(IF(ISERROR(VLOOKUP((LEFT(D4575,2)),'Fed. Agency Identifier Table'!A$2:C$63,3,FALSE)),(VLOOKUP((LEFT(D4575,1)),'Fed. Agency Identifier Table'!A$2:C$63,3,FALSE)),(VLOOKUP((LEFT(D4575,2)),'Fed. Agency Identifier Table'!A$2:C$63,3,FALSE)))))</f>
        <v/>
      </c>
      <c r="I4575" s="150" t="str">
        <f>IF(ISNUMBER(SEARCH("*.unk*",D4575)),"Other Federal Awards",IF(ISERROR(VLOOKUP(D4575,'CFDA Program Titles Table'!A$2:C$2607,3,FALSE)),"",VLOOKUP(D4575,'CFDA Program Titles Table'!A$2:C$2607,3,FALSE)))</f>
        <v/>
      </c>
      <c r="J4575" s="70"/>
      <c r="K4575" s="70"/>
      <c r="S4575" s="106" t="str">
        <f>IFERROR(IF(J4575="Y", "Research And Development Programs Cluster:", VLOOKUP(D4575,'Cluster Info'!$A$2:$B$113,2,FALSE)), "Non Cluster:")</f>
        <v>Non Cluster:</v>
      </c>
      <c r="T4575" s="106">
        <f t="shared" si="355"/>
        <v>0</v>
      </c>
      <c r="U4575" s="106">
        <f t="shared" si="357"/>
        <v>0</v>
      </c>
      <c r="V4575" s="106">
        <f t="shared" si="358"/>
        <v>0</v>
      </c>
      <c r="W4575" s="119">
        <f t="shared" si="356"/>
        <v>0</v>
      </c>
      <c r="X4575" s="106">
        <f t="shared" si="359"/>
        <v>0</v>
      </c>
    </row>
    <row r="4576" spans="1:24" ht="14">
      <c r="A4576" s="198"/>
      <c r="D4576" s="1"/>
      <c r="E4576" s="1"/>
      <c r="F4576" s="187"/>
      <c r="G4576" s="187"/>
      <c r="H4576" s="80" t="str">
        <f>IF(ISERROR(IF(ISERROR(VLOOKUP((LEFT(D4576,2)),'Fed. Agency Identifier Table'!A$2:C$63,3,FALSE)),(VLOOKUP((LEFT(D4576,1)),'Fed. Agency Identifier Table'!A$2:C$63,3,FALSE)),(VLOOKUP((LEFT(D4576,2)),'Fed. Agency Identifier Table'!A$2:C$63,3,FALSE)))),"",(IF(ISERROR(VLOOKUP((LEFT(D4576,2)),'Fed. Agency Identifier Table'!A$2:C$63,3,FALSE)),(VLOOKUP((LEFT(D4576,1)),'Fed. Agency Identifier Table'!A$2:C$63,3,FALSE)),(VLOOKUP((LEFT(D4576,2)),'Fed. Agency Identifier Table'!A$2:C$63,3,FALSE)))))</f>
        <v/>
      </c>
      <c r="I4576" s="150" t="str">
        <f>IF(ISNUMBER(SEARCH("*.unk*",D4576)),"Other Federal Awards",IF(ISERROR(VLOOKUP(D4576,'CFDA Program Titles Table'!A$2:C$2607,3,FALSE)),"",VLOOKUP(D4576,'CFDA Program Titles Table'!A$2:C$2607,3,FALSE)))</f>
        <v/>
      </c>
      <c r="J4576" s="70"/>
      <c r="K4576" s="70"/>
      <c r="S4576" s="106" t="str">
        <f>IFERROR(IF(J4576="Y", "Research And Development Programs Cluster:", VLOOKUP(D4576,'Cluster Info'!$A$2:$B$113,2,FALSE)), "Non Cluster:")</f>
        <v>Non Cluster:</v>
      </c>
      <c r="T4576" s="106">
        <f t="shared" si="355"/>
        <v>0</v>
      </c>
      <c r="U4576" s="106">
        <f t="shared" si="357"/>
        <v>0</v>
      </c>
      <c r="V4576" s="106">
        <f t="shared" si="358"/>
        <v>0</v>
      </c>
      <c r="W4576" s="119">
        <f t="shared" si="356"/>
        <v>0</v>
      </c>
      <c r="X4576" s="106">
        <f t="shared" si="359"/>
        <v>0</v>
      </c>
    </row>
    <row r="4577" spans="1:24" ht="14">
      <c r="A4577" s="198"/>
      <c r="D4577" s="1"/>
      <c r="E4577" s="1"/>
      <c r="F4577" s="187"/>
      <c r="G4577" s="187"/>
      <c r="H4577" s="80" t="str">
        <f>IF(ISERROR(IF(ISERROR(VLOOKUP((LEFT(D4577,2)),'Fed. Agency Identifier Table'!A$2:C$63,3,FALSE)),(VLOOKUP((LEFT(D4577,1)),'Fed. Agency Identifier Table'!A$2:C$63,3,FALSE)),(VLOOKUP((LEFT(D4577,2)),'Fed. Agency Identifier Table'!A$2:C$63,3,FALSE)))),"",(IF(ISERROR(VLOOKUP((LEFT(D4577,2)),'Fed. Agency Identifier Table'!A$2:C$63,3,FALSE)),(VLOOKUP((LEFT(D4577,1)),'Fed. Agency Identifier Table'!A$2:C$63,3,FALSE)),(VLOOKUP((LEFT(D4577,2)),'Fed. Agency Identifier Table'!A$2:C$63,3,FALSE)))))</f>
        <v/>
      </c>
      <c r="I4577" s="150" t="str">
        <f>IF(ISNUMBER(SEARCH("*.unk*",D4577)),"Other Federal Awards",IF(ISERROR(VLOOKUP(D4577,'CFDA Program Titles Table'!A$2:C$2607,3,FALSE)),"",VLOOKUP(D4577,'CFDA Program Titles Table'!A$2:C$2607,3,FALSE)))</f>
        <v/>
      </c>
      <c r="J4577" s="70"/>
      <c r="K4577" s="70"/>
      <c r="S4577" s="106" t="str">
        <f>IFERROR(IF(J4577="Y", "Research And Development Programs Cluster:", VLOOKUP(D4577,'Cluster Info'!$A$2:$B$113,2,FALSE)), "Non Cluster:")</f>
        <v>Non Cluster:</v>
      </c>
      <c r="T4577" s="106">
        <f t="shared" si="355"/>
        <v>0</v>
      </c>
      <c r="U4577" s="106">
        <f t="shared" si="357"/>
        <v>0</v>
      </c>
      <c r="V4577" s="106">
        <f t="shared" si="358"/>
        <v>0</v>
      </c>
      <c r="W4577" s="119">
        <f t="shared" si="356"/>
        <v>0</v>
      </c>
      <c r="X4577" s="106">
        <f t="shared" si="359"/>
        <v>0</v>
      </c>
    </row>
    <row r="4578" spans="1:24" ht="14">
      <c r="A4578" s="198"/>
      <c r="D4578" s="1"/>
      <c r="E4578" s="1"/>
      <c r="F4578" s="187"/>
      <c r="G4578" s="187"/>
      <c r="H4578" s="80" t="str">
        <f>IF(ISERROR(IF(ISERROR(VLOOKUP((LEFT(D4578,2)),'Fed. Agency Identifier Table'!A$2:C$63,3,FALSE)),(VLOOKUP((LEFT(D4578,1)),'Fed. Agency Identifier Table'!A$2:C$63,3,FALSE)),(VLOOKUP((LEFT(D4578,2)),'Fed. Agency Identifier Table'!A$2:C$63,3,FALSE)))),"",(IF(ISERROR(VLOOKUP((LEFT(D4578,2)),'Fed. Agency Identifier Table'!A$2:C$63,3,FALSE)),(VLOOKUP((LEFT(D4578,1)),'Fed. Agency Identifier Table'!A$2:C$63,3,FALSE)),(VLOOKUP((LEFT(D4578,2)),'Fed. Agency Identifier Table'!A$2:C$63,3,FALSE)))))</f>
        <v/>
      </c>
      <c r="I4578" s="150" t="str">
        <f>IF(ISNUMBER(SEARCH("*.unk*",D4578)),"Other Federal Awards",IF(ISERROR(VLOOKUP(D4578,'CFDA Program Titles Table'!A$2:C$2607,3,FALSE)),"",VLOOKUP(D4578,'CFDA Program Titles Table'!A$2:C$2607,3,FALSE)))</f>
        <v/>
      </c>
      <c r="J4578" s="70"/>
      <c r="K4578" s="70"/>
      <c r="S4578" s="106" t="str">
        <f>IFERROR(IF(J4578="Y", "Research And Development Programs Cluster:", VLOOKUP(D4578,'Cluster Info'!$A$2:$B$113,2,FALSE)), "Non Cluster:")</f>
        <v>Non Cluster:</v>
      </c>
      <c r="T4578" s="106">
        <f t="shared" si="355"/>
        <v>0</v>
      </c>
      <c r="U4578" s="106">
        <f t="shared" si="357"/>
        <v>0</v>
      </c>
      <c r="V4578" s="106">
        <f t="shared" si="358"/>
        <v>0</v>
      </c>
      <c r="W4578" s="119">
        <f t="shared" si="356"/>
        <v>0</v>
      </c>
      <c r="X4578" s="106">
        <f t="shared" si="359"/>
        <v>0</v>
      </c>
    </row>
    <row r="4579" spans="1:24" ht="14">
      <c r="A4579" s="198"/>
      <c r="D4579" s="1"/>
      <c r="E4579" s="1"/>
      <c r="F4579" s="187"/>
      <c r="G4579" s="187"/>
      <c r="H4579" s="80" t="str">
        <f>IF(ISERROR(IF(ISERROR(VLOOKUP((LEFT(D4579,2)),'Fed. Agency Identifier Table'!A$2:C$63,3,FALSE)),(VLOOKUP((LEFT(D4579,1)),'Fed. Agency Identifier Table'!A$2:C$63,3,FALSE)),(VLOOKUP((LEFT(D4579,2)),'Fed. Agency Identifier Table'!A$2:C$63,3,FALSE)))),"",(IF(ISERROR(VLOOKUP((LEFT(D4579,2)),'Fed. Agency Identifier Table'!A$2:C$63,3,FALSE)),(VLOOKUP((LEFT(D4579,1)),'Fed. Agency Identifier Table'!A$2:C$63,3,FALSE)),(VLOOKUP((LEFT(D4579,2)),'Fed. Agency Identifier Table'!A$2:C$63,3,FALSE)))))</f>
        <v/>
      </c>
      <c r="I4579" s="150" t="str">
        <f>IF(ISNUMBER(SEARCH("*.unk*",D4579)),"Other Federal Awards",IF(ISERROR(VLOOKUP(D4579,'CFDA Program Titles Table'!A$2:C$2607,3,FALSE)),"",VLOOKUP(D4579,'CFDA Program Titles Table'!A$2:C$2607,3,FALSE)))</f>
        <v/>
      </c>
      <c r="J4579" s="70"/>
      <c r="K4579" s="70"/>
      <c r="S4579" s="106" t="str">
        <f>IFERROR(IF(J4579="Y", "Research And Development Programs Cluster:", VLOOKUP(D4579,'Cluster Info'!$A$2:$B$113,2,FALSE)), "Non Cluster:")</f>
        <v>Non Cluster:</v>
      </c>
      <c r="T4579" s="106">
        <f t="shared" si="355"/>
        <v>0</v>
      </c>
      <c r="U4579" s="106">
        <f t="shared" si="357"/>
        <v>0</v>
      </c>
      <c r="V4579" s="106">
        <f t="shared" si="358"/>
        <v>0</v>
      </c>
      <c r="W4579" s="119">
        <f t="shared" si="356"/>
        <v>0</v>
      </c>
      <c r="X4579" s="106">
        <f t="shared" si="359"/>
        <v>0</v>
      </c>
    </row>
    <row r="4580" spans="1:24" ht="14">
      <c r="A4580" s="198"/>
      <c r="D4580" s="1"/>
      <c r="E4580" s="1"/>
      <c r="F4580" s="187"/>
      <c r="G4580" s="187"/>
      <c r="H4580" s="80" t="str">
        <f>IF(ISERROR(IF(ISERROR(VLOOKUP((LEFT(D4580,2)),'Fed. Agency Identifier Table'!A$2:C$63,3,FALSE)),(VLOOKUP((LEFT(D4580,1)),'Fed. Agency Identifier Table'!A$2:C$63,3,FALSE)),(VLOOKUP((LEFT(D4580,2)),'Fed. Agency Identifier Table'!A$2:C$63,3,FALSE)))),"",(IF(ISERROR(VLOOKUP((LEFT(D4580,2)),'Fed. Agency Identifier Table'!A$2:C$63,3,FALSE)),(VLOOKUP((LEFT(D4580,1)),'Fed. Agency Identifier Table'!A$2:C$63,3,FALSE)),(VLOOKUP((LEFT(D4580,2)),'Fed. Agency Identifier Table'!A$2:C$63,3,FALSE)))))</f>
        <v/>
      </c>
      <c r="I4580" s="150" t="str">
        <f>IF(ISNUMBER(SEARCH("*.unk*",D4580)),"Other Federal Awards",IF(ISERROR(VLOOKUP(D4580,'CFDA Program Titles Table'!A$2:C$2607,3,FALSE)),"",VLOOKUP(D4580,'CFDA Program Titles Table'!A$2:C$2607,3,FALSE)))</f>
        <v/>
      </c>
      <c r="J4580" s="70"/>
      <c r="K4580" s="70"/>
      <c r="S4580" s="106" t="str">
        <f>IFERROR(IF(J4580="Y", "Research And Development Programs Cluster:", VLOOKUP(D4580,'Cluster Info'!$A$2:$B$113,2,FALSE)), "Non Cluster:")</f>
        <v>Non Cluster:</v>
      </c>
      <c r="T4580" s="106">
        <f t="shared" si="355"/>
        <v>0</v>
      </c>
      <c r="U4580" s="106">
        <f t="shared" si="357"/>
        <v>0</v>
      </c>
      <c r="V4580" s="106">
        <f t="shared" si="358"/>
        <v>0</v>
      </c>
      <c r="W4580" s="119">
        <f t="shared" si="356"/>
        <v>0</v>
      </c>
      <c r="X4580" s="106">
        <f t="shared" si="359"/>
        <v>0</v>
      </c>
    </row>
    <row r="4581" spans="1:24" ht="14">
      <c r="A4581" s="198"/>
      <c r="D4581" s="1"/>
      <c r="E4581" s="1"/>
      <c r="F4581" s="187"/>
      <c r="G4581" s="187"/>
      <c r="H4581" s="80" t="str">
        <f>IF(ISERROR(IF(ISERROR(VLOOKUP((LEFT(D4581,2)),'Fed. Agency Identifier Table'!A$2:C$63,3,FALSE)),(VLOOKUP((LEFT(D4581,1)),'Fed. Agency Identifier Table'!A$2:C$63,3,FALSE)),(VLOOKUP((LEFT(D4581,2)),'Fed. Agency Identifier Table'!A$2:C$63,3,FALSE)))),"",(IF(ISERROR(VLOOKUP((LEFT(D4581,2)),'Fed. Agency Identifier Table'!A$2:C$63,3,FALSE)),(VLOOKUP((LEFT(D4581,1)),'Fed. Agency Identifier Table'!A$2:C$63,3,FALSE)),(VLOOKUP((LEFT(D4581,2)),'Fed. Agency Identifier Table'!A$2:C$63,3,FALSE)))))</f>
        <v/>
      </c>
      <c r="I4581" s="150" t="str">
        <f>IF(ISNUMBER(SEARCH("*.unk*",D4581)),"Other Federal Awards",IF(ISERROR(VLOOKUP(D4581,'CFDA Program Titles Table'!A$2:C$2607,3,FALSE)),"",VLOOKUP(D4581,'CFDA Program Titles Table'!A$2:C$2607,3,FALSE)))</f>
        <v/>
      </c>
      <c r="J4581" s="70"/>
      <c r="K4581" s="70"/>
      <c r="S4581" s="106" t="str">
        <f>IFERROR(IF(J4581="Y", "Research And Development Programs Cluster:", VLOOKUP(D4581,'Cluster Info'!$A$2:$B$113,2,FALSE)), "Non Cluster:")</f>
        <v>Non Cluster:</v>
      </c>
      <c r="T4581" s="106">
        <f t="shared" si="355"/>
        <v>0</v>
      </c>
      <c r="U4581" s="106">
        <f t="shared" si="357"/>
        <v>0</v>
      </c>
      <c r="V4581" s="106">
        <f t="shared" si="358"/>
        <v>0</v>
      </c>
      <c r="W4581" s="119">
        <f t="shared" si="356"/>
        <v>0</v>
      </c>
      <c r="X4581" s="106">
        <f t="shared" si="359"/>
        <v>0</v>
      </c>
    </row>
    <row r="4582" spans="1:24" ht="14">
      <c r="A4582" s="198"/>
      <c r="D4582" s="1"/>
      <c r="E4582" s="1"/>
      <c r="F4582" s="187"/>
      <c r="G4582" s="187"/>
      <c r="H4582" s="80" t="str">
        <f>IF(ISERROR(IF(ISERROR(VLOOKUP((LEFT(D4582,2)),'Fed. Agency Identifier Table'!A$2:C$63,3,FALSE)),(VLOOKUP((LEFT(D4582,1)),'Fed. Agency Identifier Table'!A$2:C$63,3,FALSE)),(VLOOKUP((LEFT(D4582,2)),'Fed. Agency Identifier Table'!A$2:C$63,3,FALSE)))),"",(IF(ISERROR(VLOOKUP((LEFT(D4582,2)),'Fed. Agency Identifier Table'!A$2:C$63,3,FALSE)),(VLOOKUP((LEFT(D4582,1)),'Fed. Agency Identifier Table'!A$2:C$63,3,FALSE)),(VLOOKUP((LEFT(D4582,2)),'Fed. Agency Identifier Table'!A$2:C$63,3,FALSE)))))</f>
        <v/>
      </c>
      <c r="I4582" s="150" t="str">
        <f>IF(ISNUMBER(SEARCH("*.unk*",D4582)),"Other Federal Awards",IF(ISERROR(VLOOKUP(D4582,'CFDA Program Titles Table'!A$2:C$2607,3,FALSE)),"",VLOOKUP(D4582,'CFDA Program Titles Table'!A$2:C$2607,3,FALSE)))</f>
        <v/>
      </c>
      <c r="J4582" s="70"/>
      <c r="K4582" s="70"/>
      <c r="S4582" s="106" t="str">
        <f>IFERROR(IF(J4582="Y", "Research And Development Programs Cluster:", VLOOKUP(D4582,'Cluster Info'!$A$2:$B$113,2,FALSE)), "Non Cluster:")</f>
        <v>Non Cluster:</v>
      </c>
      <c r="T4582" s="106">
        <f t="shared" si="355"/>
        <v>0</v>
      </c>
      <c r="U4582" s="106">
        <f t="shared" si="357"/>
        <v>0</v>
      </c>
      <c r="V4582" s="106">
        <f t="shared" si="358"/>
        <v>0</v>
      </c>
      <c r="W4582" s="119">
        <f t="shared" si="356"/>
        <v>0</v>
      </c>
      <c r="X4582" s="106">
        <f t="shared" si="359"/>
        <v>0</v>
      </c>
    </row>
    <row r="4583" spans="1:24" ht="14">
      <c r="A4583" s="198"/>
      <c r="D4583" s="1"/>
      <c r="E4583" s="1"/>
      <c r="F4583" s="187"/>
      <c r="G4583" s="187"/>
      <c r="H4583" s="80" t="str">
        <f>IF(ISERROR(IF(ISERROR(VLOOKUP((LEFT(D4583,2)),'Fed. Agency Identifier Table'!A$2:C$63,3,FALSE)),(VLOOKUP((LEFT(D4583,1)),'Fed. Agency Identifier Table'!A$2:C$63,3,FALSE)),(VLOOKUP((LEFT(D4583,2)),'Fed. Agency Identifier Table'!A$2:C$63,3,FALSE)))),"",(IF(ISERROR(VLOOKUP((LEFT(D4583,2)),'Fed. Agency Identifier Table'!A$2:C$63,3,FALSE)),(VLOOKUP((LEFT(D4583,1)),'Fed. Agency Identifier Table'!A$2:C$63,3,FALSE)),(VLOOKUP((LEFT(D4583,2)),'Fed. Agency Identifier Table'!A$2:C$63,3,FALSE)))))</f>
        <v/>
      </c>
      <c r="I4583" s="150" t="str">
        <f>IF(ISNUMBER(SEARCH("*.unk*",D4583)),"Other Federal Awards",IF(ISERROR(VLOOKUP(D4583,'CFDA Program Titles Table'!A$2:C$2607,3,FALSE)),"",VLOOKUP(D4583,'CFDA Program Titles Table'!A$2:C$2607,3,FALSE)))</f>
        <v/>
      </c>
      <c r="J4583" s="70"/>
      <c r="K4583" s="70"/>
      <c r="S4583" s="106" t="str">
        <f>IFERROR(IF(J4583="Y", "Research And Development Programs Cluster:", VLOOKUP(D4583,'Cluster Info'!$A$2:$B$113,2,FALSE)), "Non Cluster:")</f>
        <v>Non Cluster:</v>
      </c>
      <c r="T4583" s="106">
        <f t="shared" si="355"/>
        <v>0</v>
      </c>
      <c r="U4583" s="106">
        <f t="shared" si="357"/>
        <v>0</v>
      </c>
      <c r="V4583" s="106">
        <f t="shared" si="358"/>
        <v>0</v>
      </c>
      <c r="W4583" s="119">
        <f t="shared" si="356"/>
        <v>0</v>
      </c>
      <c r="X4583" s="106">
        <f t="shared" si="359"/>
        <v>0</v>
      </c>
    </row>
    <row r="4584" spans="1:24" ht="14">
      <c r="A4584" s="198"/>
      <c r="D4584" s="1"/>
      <c r="E4584" s="1"/>
      <c r="F4584" s="187"/>
      <c r="G4584" s="187"/>
      <c r="H4584" s="80" t="str">
        <f>IF(ISERROR(IF(ISERROR(VLOOKUP((LEFT(D4584,2)),'Fed. Agency Identifier Table'!A$2:C$63,3,FALSE)),(VLOOKUP((LEFT(D4584,1)),'Fed. Agency Identifier Table'!A$2:C$63,3,FALSE)),(VLOOKUP((LEFT(D4584,2)),'Fed. Agency Identifier Table'!A$2:C$63,3,FALSE)))),"",(IF(ISERROR(VLOOKUP((LEFT(D4584,2)),'Fed. Agency Identifier Table'!A$2:C$63,3,FALSE)),(VLOOKUP((LEFT(D4584,1)),'Fed. Agency Identifier Table'!A$2:C$63,3,FALSE)),(VLOOKUP((LEFT(D4584,2)),'Fed. Agency Identifier Table'!A$2:C$63,3,FALSE)))))</f>
        <v/>
      </c>
      <c r="I4584" s="150" t="str">
        <f>IF(ISNUMBER(SEARCH("*.unk*",D4584)),"Other Federal Awards",IF(ISERROR(VLOOKUP(D4584,'CFDA Program Titles Table'!A$2:C$2607,3,FALSE)),"",VLOOKUP(D4584,'CFDA Program Titles Table'!A$2:C$2607,3,FALSE)))</f>
        <v/>
      </c>
      <c r="J4584" s="70"/>
      <c r="K4584" s="70"/>
      <c r="S4584" s="106" t="str">
        <f>IFERROR(IF(J4584="Y", "Research And Development Programs Cluster:", VLOOKUP(D4584,'Cluster Info'!$A$2:$B$113,2,FALSE)), "Non Cluster:")</f>
        <v>Non Cluster:</v>
      </c>
      <c r="T4584" s="106">
        <f t="shared" si="355"/>
        <v>0</v>
      </c>
      <c r="U4584" s="106">
        <f t="shared" si="357"/>
        <v>0</v>
      </c>
      <c r="V4584" s="106">
        <f t="shared" si="358"/>
        <v>0</v>
      </c>
      <c r="W4584" s="119">
        <f t="shared" si="356"/>
        <v>0</v>
      </c>
      <c r="X4584" s="106">
        <f t="shared" si="359"/>
        <v>0</v>
      </c>
    </row>
    <row r="4585" spans="1:24" ht="14">
      <c r="A4585" s="198"/>
      <c r="D4585" s="1"/>
      <c r="E4585" s="1"/>
      <c r="F4585" s="187"/>
      <c r="G4585" s="187"/>
      <c r="H4585" s="80" t="str">
        <f>IF(ISERROR(IF(ISERROR(VLOOKUP((LEFT(D4585,2)),'Fed. Agency Identifier Table'!A$2:C$63,3,FALSE)),(VLOOKUP((LEFT(D4585,1)),'Fed. Agency Identifier Table'!A$2:C$63,3,FALSE)),(VLOOKUP((LEFT(D4585,2)),'Fed. Agency Identifier Table'!A$2:C$63,3,FALSE)))),"",(IF(ISERROR(VLOOKUP((LEFT(D4585,2)),'Fed. Agency Identifier Table'!A$2:C$63,3,FALSE)),(VLOOKUP((LEFT(D4585,1)),'Fed. Agency Identifier Table'!A$2:C$63,3,FALSE)),(VLOOKUP((LEFT(D4585,2)),'Fed. Agency Identifier Table'!A$2:C$63,3,FALSE)))))</f>
        <v/>
      </c>
      <c r="I4585" s="150" t="str">
        <f>IF(ISNUMBER(SEARCH("*.unk*",D4585)),"Other Federal Awards",IF(ISERROR(VLOOKUP(D4585,'CFDA Program Titles Table'!A$2:C$2607,3,FALSE)),"",VLOOKUP(D4585,'CFDA Program Titles Table'!A$2:C$2607,3,FALSE)))</f>
        <v/>
      </c>
      <c r="J4585" s="70"/>
      <c r="K4585" s="70"/>
      <c r="S4585" s="106" t="str">
        <f>IFERROR(IF(J4585="Y", "Research And Development Programs Cluster:", VLOOKUP(D4585,'Cluster Info'!$A$2:$B$113,2,FALSE)), "Non Cluster:")</f>
        <v>Non Cluster:</v>
      </c>
      <c r="T4585" s="106">
        <f t="shared" si="355"/>
        <v>0</v>
      </c>
      <c r="U4585" s="106">
        <f t="shared" si="357"/>
        <v>0</v>
      </c>
      <c r="V4585" s="106">
        <f t="shared" si="358"/>
        <v>0</v>
      </c>
      <c r="W4585" s="119">
        <f t="shared" si="356"/>
        <v>0</v>
      </c>
      <c r="X4585" s="106">
        <f t="shared" si="359"/>
        <v>0</v>
      </c>
    </row>
    <row r="4586" spans="1:24" ht="14">
      <c r="A4586" s="198"/>
      <c r="D4586" s="1"/>
      <c r="E4586" s="1"/>
      <c r="F4586" s="187"/>
      <c r="G4586" s="187"/>
      <c r="H4586" s="80" t="str">
        <f>IF(ISERROR(IF(ISERROR(VLOOKUP((LEFT(D4586,2)),'Fed. Agency Identifier Table'!A$2:C$63,3,FALSE)),(VLOOKUP((LEFT(D4586,1)),'Fed. Agency Identifier Table'!A$2:C$63,3,FALSE)),(VLOOKUP((LEFT(D4586,2)),'Fed. Agency Identifier Table'!A$2:C$63,3,FALSE)))),"",(IF(ISERROR(VLOOKUP((LEFT(D4586,2)),'Fed. Agency Identifier Table'!A$2:C$63,3,FALSE)),(VLOOKUP((LEFT(D4586,1)),'Fed. Agency Identifier Table'!A$2:C$63,3,FALSE)),(VLOOKUP((LEFT(D4586,2)),'Fed. Agency Identifier Table'!A$2:C$63,3,FALSE)))))</f>
        <v/>
      </c>
      <c r="I4586" s="150" t="str">
        <f>IF(ISNUMBER(SEARCH("*.unk*",D4586)),"Other Federal Awards",IF(ISERROR(VLOOKUP(D4586,'CFDA Program Titles Table'!A$2:C$2607,3,FALSE)),"",VLOOKUP(D4586,'CFDA Program Titles Table'!A$2:C$2607,3,FALSE)))</f>
        <v/>
      </c>
      <c r="J4586" s="70"/>
      <c r="K4586" s="70"/>
      <c r="S4586" s="106" t="str">
        <f>IFERROR(IF(J4586="Y", "Research And Development Programs Cluster:", VLOOKUP(D4586,'Cluster Info'!$A$2:$B$113,2,FALSE)), "Non Cluster:")</f>
        <v>Non Cluster:</v>
      </c>
      <c r="T4586" s="106">
        <f t="shared" si="355"/>
        <v>0</v>
      </c>
      <c r="U4586" s="106">
        <f t="shared" si="357"/>
        <v>0</v>
      </c>
      <c r="V4586" s="106">
        <f t="shared" si="358"/>
        <v>0</v>
      </c>
      <c r="W4586" s="119">
        <f t="shared" si="356"/>
        <v>0</v>
      </c>
      <c r="X4586" s="106">
        <f t="shared" si="359"/>
        <v>0</v>
      </c>
    </row>
    <row r="4587" spans="1:24" ht="14">
      <c r="A4587" s="198"/>
      <c r="D4587" s="1"/>
      <c r="E4587" s="1"/>
      <c r="F4587" s="187"/>
      <c r="G4587" s="187"/>
      <c r="H4587" s="80" t="str">
        <f>IF(ISERROR(IF(ISERROR(VLOOKUP((LEFT(D4587,2)),'Fed. Agency Identifier Table'!A$2:C$63,3,FALSE)),(VLOOKUP((LEFT(D4587,1)),'Fed. Agency Identifier Table'!A$2:C$63,3,FALSE)),(VLOOKUP((LEFT(D4587,2)),'Fed. Agency Identifier Table'!A$2:C$63,3,FALSE)))),"",(IF(ISERROR(VLOOKUP((LEFT(D4587,2)),'Fed. Agency Identifier Table'!A$2:C$63,3,FALSE)),(VLOOKUP((LEFT(D4587,1)),'Fed. Agency Identifier Table'!A$2:C$63,3,FALSE)),(VLOOKUP((LEFT(D4587,2)),'Fed. Agency Identifier Table'!A$2:C$63,3,FALSE)))))</f>
        <v/>
      </c>
      <c r="I4587" s="150" t="str">
        <f>IF(ISNUMBER(SEARCH("*.unk*",D4587)),"Other Federal Awards",IF(ISERROR(VLOOKUP(D4587,'CFDA Program Titles Table'!A$2:C$2607,3,FALSE)),"",VLOOKUP(D4587,'CFDA Program Titles Table'!A$2:C$2607,3,FALSE)))</f>
        <v/>
      </c>
      <c r="J4587" s="70"/>
      <c r="K4587" s="70"/>
      <c r="S4587" s="106" t="str">
        <f>IFERROR(IF(J4587="Y", "Research And Development Programs Cluster:", VLOOKUP(D4587,'Cluster Info'!$A$2:$B$113,2,FALSE)), "Non Cluster:")</f>
        <v>Non Cluster:</v>
      </c>
      <c r="T4587" s="106">
        <f t="shared" si="355"/>
        <v>0</v>
      </c>
      <c r="U4587" s="106">
        <f t="shared" si="357"/>
        <v>0</v>
      </c>
      <c r="V4587" s="106">
        <f t="shared" si="358"/>
        <v>0</v>
      </c>
      <c r="W4587" s="119">
        <f t="shared" si="356"/>
        <v>0</v>
      </c>
      <c r="X4587" s="106">
        <f t="shared" si="359"/>
        <v>0</v>
      </c>
    </row>
    <row r="4588" spans="1:24" ht="14">
      <c r="A4588" s="198"/>
      <c r="D4588" s="1"/>
      <c r="E4588" s="1"/>
      <c r="F4588" s="187"/>
      <c r="G4588" s="187"/>
      <c r="H4588" s="80" t="str">
        <f>IF(ISERROR(IF(ISERROR(VLOOKUP((LEFT(D4588,2)),'Fed. Agency Identifier Table'!A$2:C$63,3,FALSE)),(VLOOKUP((LEFT(D4588,1)),'Fed. Agency Identifier Table'!A$2:C$63,3,FALSE)),(VLOOKUP((LEFT(D4588,2)),'Fed. Agency Identifier Table'!A$2:C$63,3,FALSE)))),"",(IF(ISERROR(VLOOKUP((LEFT(D4588,2)),'Fed. Agency Identifier Table'!A$2:C$63,3,FALSE)),(VLOOKUP((LEFT(D4588,1)),'Fed. Agency Identifier Table'!A$2:C$63,3,FALSE)),(VLOOKUP((LEFT(D4588,2)),'Fed. Agency Identifier Table'!A$2:C$63,3,FALSE)))))</f>
        <v/>
      </c>
      <c r="I4588" s="150" t="str">
        <f>IF(ISNUMBER(SEARCH("*.unk*",D4588)),"Other Federal Awards",IF(ISERROR(VLOOKUP(D4588,'CFDA Program Titles Table'!A$2:C$2607,3,FALSE)),"",VLOOKUP(D4588,'CFDA Program Titles Table'!A$2:C$2607,3,FALSE)))</f>
        <v/>
      </c>
      <c r="J4588" s="70"/>
      <c r="K4588" s="70"/>
      <c r="S4588" s="106" t="str">
        <f>IFERROR(IF(J4588="Y", "Research And Development Programs Cluster:", VLOOKUP(D4588,'Cluster Info'!$A$2:$B$113,2,FALSE)), "Non Cluster:")</f>
        <v>Non Cluster:</v>
      </c>
      <c r="T4588" s="106">
        <f t="shared" si="355"/>
        <v>0</v>
      </c>
      <c r="U4588" s="106">
        <f t="shared" si="357"/>
        <v>0</v>
      </c>
      <c r="V4588" s="106">
        <f t="shared" si="358"/>
        <v>0</v>
      </c>
      <c r="W4588" s="119">
        <f t="shared" si="356"/>
        <v>0</v>
      </c>
      <c r="X4588" s="106">
        <f t="shared" si="359"/>
        <v>0</v>
      </c>
    </row>
    <row r="4589" spans="1:24" ht="14">
      <c r="A4589" s="198"/>
      <c r="D4589" s="1"/>
      <c r="E4589" s="1"/>
      <c r="F4589" s="187"/>
      <c r="G4589" s="187"/>
      <c r="H4589" s="80" t="str">
        <f>IF(ISERROR(IF(ISERROR(VLOOKUP((LEFT(D4589,2)),'Fed. Agency Identifier Table'!A$2:C$63,3,FALSE)),(VLOOKUP((LEFT(D4589,1)),'Fed. Agency Identifier Table'!A$2:C$63,3,FALSE)),(VLOOKUP((LEFT(D4589,2)),'Fed. Agency Identifier Table'!A$2:C$63,3,FALSE)))),"",(IF(ISERROR(VLOOKUP((LEFT(D4589,2)),'Fed. Agency Identifier Table'!A$2:C$63,3,FALSE)),(VLOOKUP((LEFT(D4589,1)),'Fed. Agency Identifier Table'!A$2:C$63,3,FALSE)),(VLOOKUP((LEFT(D4589,2)),'Fed. Agency Identifier Table'!A$2:C$63,3,FALSE)))))</f>
        <v/>
      </c>
      <c r="I4589" s="150" t="str">
        <f>IF(ISNUMBER(SEARCH("*.unk*",D4589)),"Other Federal Awards",IF(ISERROR(VLOOKUP(D4589,'CFDA Program Titles Table'!A$2:C$2607,3,FALSE)),"",VLOOKUP(D4589,'CFDA Program Titles Table'!A$2:C$2607,3,FALSE)))</f>
        <v/>
      </c>
      <c r="J4589" s="70"/>
      <c r="K4589" s="70"/>
      <c r="S4589" s="106" t="str">
        <f>IFERROR(IF(J4589="Y", "Research And Development Programs Cluster:", VLOOKUP(D4589,'Cluster Info'!$A$2:$B$113,2,FALSE)), "Non Cluster:")</f>
        <v>Non Cluster:</v>
      </c>
      <c r="T4589" s="106">
        <f t="shared" si="355"/>
        <v>0</v>
      </c>
      <c r="U4589" s="106">
        <f t="shared" si="357"/>
        <v>0</v>
      </c>
      <c r="V4589" s="106">
        <f t="shared" si="358"/>
        <v>0</v>
      </c>
      <c r="W4589" s="119">
        <f t="shared" si="356"/>
        <v>0</v>
      </c>
      <c r="X4589" s="106">
        <f t="shared" si="359"/>
        <v>0</v>
      </c>
    </row>
    <row r="4590" spans="1:24" ht="14">
      <c r="A4590" s="198"/>
      <c r="D4590" s="1"/>
      <c r="E4590" s="1"/>
      <c r="F4590" s="187"/>
      <c r="G4590" s="187"/>
      <c r="H4590" s="80" t="str">
        <f>IF(ISERROR(IF(ISERROR(VLOOKUP((LEFT(D4590,2)),'Fed. Agency Identifier Table'!A$2:C$63,3,FALSE)),(VLOOKUP((LEFT(D4590,1)),'Fed. Agency Identifier Table'!A$2:C$63,3,FALSE)),(VLOOKUP((LEFT(D4590,2)),'Fed. Agency Identifier Table'!A$2:C$63,3,FALSE)))),"",(IF(ISERROR(VLOOKUP((LEFT(D4590,2)),'Fed. Agency Identifier Table'!A$2:C$63,3,FALSE)),(VLOOKUP((LEFT(D4590,1)),'Fed. Agency Identifier Table'!A$2:C$63,3,FALSE)),(VLOOKUP((LEFT(D4590,2)),'Fed. Agency Identifier Table'!A$2:C$63,3,FALSE)))))</f>
        <v/>
      </c>
      <c r="I4590" s="150" t="str">
        <f>IF(ISNUMBER(SEARCH("*.unk*",D4590)),"Other Federal Awards",IF(ISERROR(VLOOKUP(D4590,'CFDA Program Titles Table'!A$2:C$2607,3,FALSE)),"",VLOOKUP(D4590,'CFDA Program Titles Table'!A$2:C$2607,3,FALSE)))</f>
        <v/>
      </c>
      <c r="J4590" s="70"/>
      <c r="K4590" s="70"/>
      <c r="S4590" s="106" t="str">
        <f>IFERROR(IF(J4590="Y", "Research And Development Programs Cluster:", VLOOKUP(D4590,'Cluster Info'!$A$2:$B$113,2,FALSE)), "Non Cluster:")</f>
        <v>Non Cluster:</v>
      </c>
      <c r="T4590" s="106">
        <f t="shared" si="355"/>
        <v>0</v>
      </c>
      <c r="U4590" s="106">
        <f t="shared" si="357"/>
        <v>0</v>
      </c>
      <c r="V4590" s="106">
        <f t="shared" si="358"/>
        <v>0</v>
      </c>
      <c r="W4590" s="119">
        <f t="shared" si="356"/>
        <v>0</v>
      </c>
      <c r="X4590" s="106">
        <f t="shared" si="359"/>
        <v>0</v>
      </c>
    </row>
    <row r="4591" spans="1:24" ht="14">
      <c r="A4591" s="198"/>
      <c r="D4591" s="1"/>
      <c r="E4591" s="1"/>
      <c r="F4591" s="187"/>
      <c r="G4591" s="187"/>
      <c r="H4591" s="80" t="str">
        <f>IF(ISERROR(IF(ISERROR(VLOOKUP((LEFT(D4591,2)),'Fed. Agency Identifier Table'!A$2:C$63,3,FALSE)),(VLOOKUP((LEFT(D4591,1)),'Fed. Agency Identifier Table'!A$2:C$63,3,FALSE)),(VLOOKUP((LEFT(D4591,2)),'Fed. Agency Identifier Table'!A$2:C$63,3,FALSE)))),"",(IF(ISERROR(VLOOKUP((LEFT(D4591,2)),'Fed. Agency Identifier Table'!A$2:C$63,3,FALSE)),(VLOOKUP((LEFT(D4591,1)),'Fed. Agency Identifier Table'!A$2:C$63,3,FALSE)),(VLOOKUP((LEFT(D4591,2)),'Fed. Agency Identifier Table'!A$2:C$63,3,FALSE)))))</f>
        <v/>
      </c>
      <c r="I4591" s="150" t="str">
        <f>IF(ISNUMBER(SEARCH("*.unk*",D4591)),"Other Federal Awards",IF(ISERROR(VLOOKUP(D4591,'CFDA Program Titles Table'!A$2:C$2607,3,FALSE)),"",VLOOKUP(D4591,'CFDA Program Titles Table'!A$2:C$2607,3,FALSE)))</f>
        <v/>
      </c>
      <c r="J4591" s="70"/>
      <c r="K4591" s="70"/>
      <c r="S4591" s="106" t="str">
        <f>IFERROR(IF(J4591="Y", "Research And Development Programs Cluster:", VLOOKUP(D4591,'Cluster Info'!$A$2:$B$113,2,FALSE)), "Non Cluster:")</f>
        <v>Non Cluster:</v>
      </c>
      <c r="T4591" s="106">
        <f t="shared" si="355"/>
        <v>0</v>
      </c>
      <c r="U4591" s="106">
        <f t="shared" si="357"/>
        <v>0</v>
      </c>
      <c r="V4591" s="106">
        <f t="shared" si="358"/>
        <v>0</v>
      </c>
      <c r="W4591" s="119">
        <f t="shared" si="356"/>
        <v>0</v>
      </c>
      <c r="X4591" s="106">
        <f t="shared" si="359"/>
        <v>0</v>
      </c>
    </row>
    <row r="4592" spans="1:24" ht="14">
      <c r="A4592" s="198"/>
      <c r="D4592" s="1"/>
      <c r="E4592" s="1"/>
      <c r="F4592" s="187"/>
      <c r="G4592" s="187"/>
      <c r="H4592" s="80" t="str">
        <f>IF(ISERROR(IF(ISERROR(VLOOKUP((LEFT(D4592,2)),'Fed. Agency Identifier Table'!A$2:C$63,3,FALSE)),(VLOOKUP((LEFT(D4592,1)),'Fed. Agency Identifier Table'!A$2:C$63,3,FALSE)),(VLOOKUP((LEFT(D4592,2)),'Fed. Agency Identifier Table'!A$2:C$63,3,FALSE)))),"",(IF(ISERROR(VLOOKUP((LEFT(D4592,2)),'Fed. Agency Identifier Table'!A$2:C$63,3,FALSE)),(VLOOKUP((LEFT(D4592,1)),'Fed. Agency Identifier Table'!A$2:C$63,3,FALSE)),(VLOOKUP((LEFT(D4592,2)),'Fed. Agency Identifier Table'!A$2:C$63,3,FALSE)))))</f>
        <v/>
      </c>
      <c r="I4592" s="150" t="str">
        <f>IF(ISNUMBER(SEARCH("*.unk*",D4592)),"Other Federal Awards",IF(ISERROR(VLOOKUP(D4592,'CFDA Program Titles Table'!A$2:C$2607,3,FALSE)),"",VLOOKUP(D4592,'CFDA Program Titles Table'!A$2:C$2607,3,FALSE)))</f>
        <v/>
      </c>
      <c r="J4592" s="70"/>
      <c r="K4592" s="70"/>
      <c r="S4592" s="106" t="str">
        <f>IFERROR(IF(J4592="Y", "Research And Development Programs Cluster:", VLOOKUP(D4592,'Cluster Info'!$A$2:$B$113,2,FALSE)), "Non Cluster:")</f>
        <v>Non Cluster:</v>
      </c>
      <c r="T4592" s="106">
        <f t="shared" si="355"/>
        <v>0</v>
      </c>
      <c r="U4592" s="106">
        <f t="shared" si="357"/>
        <v>0</v>
      </c>
      <c r="V4592" s="106">
        <f t="shared" si="358"/>
        <v>0</v>
      </c>
      <c r="W4592" s="119">
        <f t="shared" si="356"/>
        <v>0</v>
      </c>
      <c r="X4592" s="106">
        <f t="shared" si="359"/>
        <v>0</v>
      </c>
    </row>
    <row r="4593" spans="1:24" ht="14">
      <c r="A4593" s="198"/>
      <c r="D4593" s="1"/>
      <c r="E4593" s="1"/>
      <c r="F4593" s="187"/>
      <c r="G4593" s="187"/>
      <c r="H4593" s="80" t="str">
        <f>IF(ISERROR(IF(ISERROR(VLOOKUP((LEFT(D4593,2)),'Fed. Agency Identifier Table'!A$2:C$63,3,FALSE)),(VLOOKUP((LEFT(D4593,1)),'Fed. Agency Identifier Table'!A$2:C$63,3,FALSE)),(VLOOKUP((LEFT(D4593,2)),'Fed. Agency Identifier Table'!A$2:C$63,3,FALSE)))),"",(IF(ISERROR(VLOOKUP((LEFT(D4593,2)),'Fed. Agency Identifier Table'!A$2:C$63,3,FALSE)),(VLOOKUP((LEFT(D4593,1)),'Fed. Agency Identifier Table'!A$2:C$63,3,FALSE)),(VLOOKUP((LEFT(D4593,2)),'Fed. Agency Identifier Table'!A$2:C$63,3,FALSE)))))</f>
        <v/>
      </c>
      <c r="I4593" s="150" t="str">
        <f>IF(ISNUMBER(SEARCH("*.unk*",D4593)),"Other Federal Awards",IF(ISERROR(VLOOKUP(D4593,'CFDA Program Titles Table'!A$2:C$2607,3,FALSE)),"",VLOOKUP(D4593,'CFDA Program Titles Table'!A$2:C$2607,3,FALSE)))</f>
        <v/>
      </c>
      <c r="J4593" s="70"/>
      <c r="K4593" s="70"/>
      <c r="S4593" s="106" t="str">
        <f>IFERROR(IF(J4593="Y", "Research And Development Programs Cluster:", VLOOKUP(D4593,'Cluster Info'!$A$2:$B$113,2,FALSE)), "Non Cluster:")</f>
        <v>Non Cluster:</v>
      </c>
      <c r="T4593" s="106">
        <f t="shared" si="355"/>
        <v>0</v>
      </c>
      <c r="U4593" s="106">
        <f t="shared" si="357"/>
        <v>0</v>
      </c>
      <c r="V4593" s="106">
        <f t="shared" si="358"/>
        <v>0</v>
      </c>
      <c r="W4593" s="119">
        <f t="shared" si="356"/>
        <v>0</v>
      </c>
      <c r="X4593" s="106">
        <f t="shared" si="359"/>
        <v>0</v>
      </c>
    </row>
    <row r="4594" spans="1:24" ht="14">
      <c r="A4594" s="198"/>
      <c r="D4594" s="1"/>
      <c r="E4594" s="1"/>
      <c r="F4594" s="187"/>
      <c r="G4594" s="187"/>
      <c r="H4594" s="80" t="str">
        <f>IF(ISERROR(IF(ISERROR(VLOOKUP((LEFT(D4594,2)),'Fed. Agency Identifier Table'!A$2:C$63,3,FALSE)),(VLOOKUP((LEFT(D4594,1)),'Fed. Agency Identifier Table'!A$2:C$63,3,FALSE)),(VLOOKUP((LEFT(D4594,2)),'Fed. Agency Identifier Table'!A$2:C$63,3,FALSE)))),"",(IF(ISERROR(VLOOKUP((LEFT(D4594,2)),'Fed. Agency Identifier Table'!A$2:C$63,3,FALSE)),(VLOOKUP((LEFT(D4594,1)),'Fed. Agency Identifier Table'!A$2:C$63,3,FALSE)),(VLOOKUP((LEFT(D4594,2)),'Fed. Agency Identifier Table'!A$2:C$63,3,FALSE)))))</f>
        <v/>
      </c>
      <c r="I4594" s="150" t="str">
        <f>IF(ISNUMBER(SEARCH("*.unk*",D4594)),"Other Federal Awards",IF(ISERROR(VLOOKUP(D4594,'CFDA Program Titles Table'!A$2:C$2607,3,FALSE)),"",VLOOKUP(D4594,'CFDA Program Titles Table'!A$2:C$2607,3,FALSE)))</f>
        <v/>
      </c>
      <c r="J4594" s="70"/>
      <c r="K4594" s="70"/>
      <c r="S4594" s="106" t="str">
        <f>IFERROR(IF(J4594="Y", "Research And Development Programs Cluster:", VLOOKUP(D4594,'Cluster Info'!$A$2:$B$113,2,FALSE)), "Non Cluster:")</f>
        <v>Non Cluster:</v>
      </c>
      <c r="T4594" s="106">
        <f t="shared" si="355"/>
        <v>0</v>
      </c>
      <c r="U4594" s="106">
        <f t="shared" si="357"/>
        <v>0</v>
      </c>
      <c r="V4594" s="106">
        <f t="shared" si="358"/>
        <v>0</v>
      </c>
      <c r="W4594" s="119">
        <f t="shared" si="356"/>
        <v>0</v>
      </c>
      <c r="X4594" s="106">
        <f t="shared" si="359"/>
        <v>0</v>
      </c>
    </row>
    <row r="4595" spans="1:24" ht="14">
      <c r="A4595" s="198"/>
      <c r="D4595" s="1"/>
      <c r="E4595" s="1"/>
      <c r="F4595" s="187"/>
      <c r="G4595" s="187"/>
      <c r="H4595" s="80" t="str">
        <f>IF(ISERROR(IF(ISERROR(VLOOKUP((LEFT(D4595,2)),'Fed. Agency Identifier Table'!A$2:C$63,3,FALSE)),(VLOOKUP((LEFT(D4595,1)),'Fed. Agency Identifier Table'!A$2:C$63,3,FALSE)),(VLOOKUP((LEFT(D4595,2)),'Fed. Agency Identifier Table'!A$2:C$63,3,FALSE)))),"",(IF(ISERROR(VLOOKUP((LEFT(D4595,2)),'Fed. Agency Identifier Table'!A$2:C$63,3,FALSE)),(VLOOKUP((LEFT(D4595,1)),'Fed. Agency Identifier Table'!A$2:C$63,3,FALSE)),(VLOOKUP((LEFT(D4595,2)),'Fed. Agency Identifier Table'!A$2:C$63,3,FALSE)))))</f>
        <v/>
      </c>
      <c r="I4595" s="150" t="str">
        <f>IF(ISNUMBER(SEARCH("*.unk*",D4595)),"Other Federal Awards",IF(ISERROR(VLOOKUP(D4595,'CFDA Program Titles Table'!A$2:C$2607,3,FALSE)),"",VLOOKUP(D4595,'CFDA Program Titles Table'!A$2:C$2607,3,FALSE)))</f>
        <v/>
      </c>
      <c r="J4595" s="70"/>
      <c r="K4595" s="70"/>
      <c r="S4595" s="106" t="str">
        <f>IFERROR(IF(J4595="Y", "Research And Development Programs Cluster:", VLOOKUP(D4595,'Cluster Info'!$A$2:$B$113,2,FALSE)), "Non Cluster:")</f>
        <v>Non Cluster:</v>
      </c>
      <c r="T4595" s="106">
        <f t="shared" si="355"/>
        <v>0</v>
      </c>
      <c r="U4595" s="106">
        <f t="shared" si="357"/>
        <v>0</v>
      </c>
      <c r="V4595" s="106">
        <f t="shared" si="358"/>
        <v>0</v>
      </c>
      <c r="W4595" s="119">
        <f t="shared" si="356"/>
        <v>0</v>
      </c>
      <c r="X4595" s="106">
        <f t="shared" si="359"/>
        <v>0</v>
      </c>
    </row>
    <row r="4596" spans="1:24" ht="14">
      <c r="A4596" s="198"/>
      <c r="D4596" s="1"/>
      <c r="E4596" s="1"/>
      <c r="F4596" s="187"/>
      <c r="G4596" s="187"/>
      <c r="H4596" s="80" t="str">
        <f>IF(ISERROR(IF(ISERROR(VLOOKUP((LEFT(D4596,2)),'Fed. Agency Identifier Table'!A$2:C$63,3,FALSE)),(VLOOKUP((LEFT(D4596,1)),'Fed. Agency Identifier Table'!A$2:C$63,3,FALSE)),(VLOOKUP((LEFT(D4596,2)),'Fed. Agency Identifier Table'!A$2:C$63,3,FALSE)))),"",(IF(ISERROR(VLOOKUP((LEFT(D4596,2)),'Fed. Agency Identifier Table'!A$2:C$63,3,FALSE)),(VLOOKUP((LEFT(D4596,1)),'Fed. Agency Identifier Table'!A$2:C$63,3,FALSE)),(VLOOKUP((LEFT(D4596,2)),'Fed. Agency Identifier Table'!A$2:C$63,3,FALSE)))))</f>
        <v/>
      </c>
      <c r="I4596" s="150" t="str">
        <f>IF(ISNUMBER(SEARCH("*.unk*",D4596)),"Other Federal Awards",IF(ISERROR(VLOOKUP(D4596,'CFDA Program Titles Table'!A$2:C$2607,3,FALSE)),"",VLOOKUP(D4596,'CFDA Program Titles Table'!A$2:C$2607,3,FALSE)))</f>
        <v/>
      </c>
      <c r="J4596" s="70"/>
      <c r="K4596" s="70"/>
      <c r="S4596" s="106" t="str">
        <f>IFERROR(IF(J4596="Y", "Research And Development Programs Cluster:", VLOOKUP(D4596,'Cluster Info'!$A$2:$B$113,2,FALSE)), "Non Cluster:")</f>
        <v>Non Cluster:</v>
      </c>
      <c r="T4596" s="106">
        <f t="shared" si="355"/>
        <v>0</v>
      </c>
      <c r="U4596" s="106">
        <f t="shared" si="357"/>
        <v>0</v>
      </c>
      <c r="V4596" s="106">
        <f t="shared" si="358"/>
        <v>0</v>
      </c>
      <c r="W4596" s="119">
        <f t="shared" si="356"/>
        <v>0</v>
      </c>
      <c r="X4596" s="106">
        <f t="shared" si="359"/>
        <v>0</v>
      </c>
    </row>
    <row r="4597" spans="1:24" ht="14">
      <c r="A4597" s="198"/>
      <c r="D4597" s="1"/>
      <c r="E4597" s="1"/>
      <c r="F4597" s="187"/>
      <c r="G4597" s="187"/>
      <c r="H4597" s="80" t="str">
        <f>IF(ISERROR(IF(ISERROR(VLOOKUP((LEFT(D4597,2)),'Fed. Agency Identifier Table'!A$2:C$63,3,FALSE)),(VLOOKUP((LEFT(D4597,1)),'Fed. Agency Identifier Table'!A$2:C$63,3,FALSE)),(VLOOKUP((LEFT(D4597,2)),'Fed. Agency Identifier Table'!A$2:C$63,3,FALSE)))),"",(IF(ISERROR(VLOOKUP((LEFT(D4597,2)),'Fed. Agency Identifier Table'!A$2:C$63,3,FALSE)),(VLOOKUP((LEFT(D4597,1)),'Fed. Agency Identifier Table'!A$2:C$63,3,FALSE)),(VLOOKUP((LEFT(D4597,2)),'Fed. Agency Identifier Table'!A$2:C$63,3,FALSE)))))</f>
        <v/>
      </c>
      <c r="I4597" s="150" t="str">
        <f>IF(ISNUMBER(SEARCH("*.unk*",D4597)),"Other Federal Awards",IF(ISERROR(VLOOKUP(D4597,'CFDA Program Titles Table'!A$2:C$2607,3,FALSE)),"",VLOOKUP(D4597,'CFDA Program Titles Table'!A$2:C$2607,3,FALSE)))</f>
        <v/>
      </c>
      <c r="J4597" s="70"/>
      <c r="K4597" s="70"/>
      <c r="S4597" s="106" t="str">
        <f>IFERROR(IF(J4597="Y", "Research And Development Programs Cluster:", VLOOKUP(D4597,'Cluster Info'!$A$2:$B$113,2,FALSE)), "Non Cluster:")</f>
        <v>Non Cluster:</v>
      </c>
      <c r="T4597" s="106">
        <f t="shared" si="355"/>
        <v>0</v>
      </c>
      <c r="U4597" s="106">
        <f t="shared" si="357"/>
        <v>0</v>
      </c>
      <c r="V4597" s="106">
        <f t="shared" si="358"/>
        <v>0</v>
      </c>
      <c r="W4597" s="119">
        <f t="shared" si="356"/>
        <v>0</v>
      </c>
      <c r="X4597" s="106">
        <f t="shared" si="359"/>
        <v>0</v>
      </c>
    </row>
    <row r="4598" spans="1:24" ht="14">
      <c r="A4598" s="198"/>
      <c r="D4598" s="1"/>
      <c r="E4598" s="1"/>
      <c r="F4598" s="187"/>
      <c r="G4598" s="187"/>
      <c r="H4598" s="80" t="str">
        <f>IF(ISERROR(IF(ISERROR(VLOOKUP((LEFT(D4598,2)),'Fed. Agency Identifier Table'!A$2:C$63,3,FALSE)),(VLOOKUP((LEFT(D4598,1)),'Fed. Agency Identifier Table'!A$2:C$63,3,FALSE)),(VLOOKUP((LEFT(D4598,2)),'Fed. Agency Identifier Table'!A$2:C$63,3,FALSE)))),"",(IF(ISERROR(VLOOKUP((LEFT(D4598,2)),'Fed. Agency Identifier Table'!A$2:C$63,3,FALSE)),(VLOOKUP((LEFT(D4598,1)),'Fed. Agency Identifier Table'!A$2:C$63,3,FALSE)),(VLOOKUP((LEFT(D4598,2)),'Fed. Agency Identifier Table'!A$2:C$63,3,FALSE)))))</f>
        <v/>
      </c>
      <c r="I4598" s="150" t="str">
        <f>IF(ISNUMBER(SEARCH("*.unk*",D4598)),"Other Federal Awards",IF(ISERROR(VLOOKUP(D4598,'CFDA Program Titles Table'!A$2:C$2607,3,FALSE)),"",VLOOKUP(D4598,'CFDA Program Titles Table'!A$2:C$2607,3,FALSE)))</f>
        <v/>
      </c>
      <c r="J4598" s="70"/>
      <c r="K4598" s="70"/>
      <c r="S4598" s="106" t="str">
        <f>IFERROR(IF(J4598="Y", "Research And Development Programs Cluster:", VLOOKUP(D4598,'Cluster Info'!$A$2:$B$113,2,FALSE)), "Non Cluster:")</f>
        <v>Non Cluster:</v>
      </c>
      <c r="T4598" s="106">
        <f t="shared" si="355"/>
        <v>0</v>
      </c>
      <c r="U4598" s="106">
        <f t="shared" si="357"/>
        <v>0</v>
      </c>
      <c r="V4598" s="106">
        <f t="shared" si="358"/>
        <v>0</v>
      </c>
      <c r="W4598" s="119">
        <f t="shared" si="356"/>
        <v>0</v>
      </c>
      <c r="X4598" s="106">
        <f t="shared" si="359"/>
        <v>0</v>
      </c>
    </row>
    <row r="4599" spans="1:24" ht="14">
      <c r="A4599" s="198"/>
      <c r="D4599" s="1"/>
      <c r="E4599" s="1"/>
      <c r="F4599" s="187"/>
      <c r="G4599" s="187"/>
      <c r="H4599" s="80" t="str">
        <f>IF(ISERROR(IF(ISERROR(VLOOKUP((LEFT(D4599,2)),'Fed. Agency Identifier Table'!A$2:C$63,3,FALSE)),(VLOOKUP((LEFT(D4599,1)),'Fed. Agency Identifier Table'!A$2:C$63,3,FALSE)),(VLOOKUP((LEFT(D4599,2)),'Fed. Agency Identifier Table'!A$2:C$63,3,FALSE)))),"",(IF(ISERROR(VLOOKUP((LEFT(D4599,2)),'Fed. Agency Identifier Table'!A$2:C$63,3,FALSE)),(VLOOKUP((LEFT(D4599,1)),'Fed. Agency Identifier Table'!A$2:C$63,3,FALSE)),(VLOOKUP((LEFT(D4599,2)),'Fed. Agency Identifier Table'!A$2:C$63,3,FALSE)))))</f>
        <v/>
      </c>
      <c r="I4599" s="150" t="str">
        <f>IF(ISNUMBER(SEARCH("*.unk*",D4599)),"Other Federal Awards",IF(ISERROR(VLOOKUP(D4599,'CFDA Program Titles Table'!A$2:C$2607,3,FALSE)),"",VLOOKUP(D4599,'CFDA Program Titles Table'!A$2:C$2607,3,FALSE)))</f>
        <v/>
      </c>
      <c r="J4599" s="70"/>
      <c r="K4599" s="70"/>
      <c r="S4599" s="106" t="str">
        <f>IFERROR(IF(J4599="Y", "Research And Development Programs Cluster:", VLOOKUP(D4599,'Cluster Info'!$A$2:$B$113,2,FALSE)), "Non Cluster:")</f>
        <v>Non Cluster:</v>
      </c>
      <c r="T4599" s="106">
        <f t="shared" si="355"/>
        <v>0</v>
      </c>
      <c r="U4599" s="106">
        <f t="shared" si="357"/>
        <v>0</v>
      </c>
      <c r="V4599" s="106">
        <f t="shared" si="358"/>
        <v>0</v>
      </c>
      <c r="W4599" s="119">
        <f t="shared" si="356"/>
        <v>0</v>
      </c>
      <c r="X4599" s="106">
        <f t="shared" si="359"/>
        <v>0</v>
      </c>
    </row>
    <row r="4600" spans="1:24" ht="14">
      <c r="A4600" s="198"/>
      <c r="D4600" s="1"/>
      <c r="E4600" s="1"/>
      <c r="F4600" s="187"/>
      <c r="G4600" s="187"/>
      <c r="H4600" s="80" t="str">
        <f>IF(ISERROR(IF(ISERROR(VLOOKUP((LEFT(D4600,2)),'Fed. Agency Identifier Table'!A$2:C$63,3,FALSE)),(VLOOKUP((LEFT(D4600,1)),'Fed. Agency Identifier Table'!A$2:C$63,3,FALSE)),(VLOOKUP((LEFT(D4600,2)),'Fed. Agency Identifier Table'!A$2:C$63,3,FALSE)))),"",(IF(ISERROR(VLOOKUP((LEFT(D4600,2)),'Fed. Agency Identifier Table'!A$2:C$63,3,FALSE)),(VLOOKUP((LEFT(D4600,1)),'Fed. Agency Identifier Table'!A$2:C$63,3,FALSE)),(VLOOKUP((LEFT(D4600,2)),'Fed. Agency Identifier Table'!A$2:C$63,3,FALSE)))))</f>
        <v/>
      </c>
      <c r="I4600" s="150" t="str">
        <f>IF(ISNUMBER(SEARCH("*.unk*",D4600)),"Other Federal Awards",IF(ISERROR(VLOOKUP(D4600,'CFDA Program Titles Table'!A$2:C$2607,3,FALSE)),"",VLOOKUP(D4600,'CFDA Program Titles Table'!A$2:C$2607,3,FALSE)))</f>
        <v/>
      </c>
      <c r="J4600" s="70"/>
      <c r="K4600" s="70"/>
      <c r="S4600" s="106" t="str">
        <f>IFERROR(IF(J4600="Y", "Research And Development Programs Cluster:", VLOOKUP(D4600,'Cluster Info'!$A$2:$B$113,2,FALSE)), "Non Cluster:")</f>
        <v>Non Cluster:</v>
      </c>
      <c r="T4600" s="106">
        <f t="shared" si="355"/>
        <v>0</v>
      </c>
      <c r="U4600" s="106">
        <f t="shared" si="357"/>
        <v>0</v>
      </c>
      <c r="V4600" s="106">
        <f t="shared" si="358"/>
        <v>0</v>
      </c>
      <c r="W4600" s="119">
        <f t="shared" si="356"/>
        <v>0</v>
      </c>
      <c r="X4600" s="106">
        <f t="shared" si="359"/>
        <v>0</v>
      </c>
    </row>
    <row r="4601" spans="1:24" ht="14">
      <c r="A4601" s="198"/>
      <c r="D4601" s="1"/>
      <c r="E4601" s="1"/>
      <c r="F4601" s="187"/>
      <c r="G4601" s="187"/>
      <c r="H4601" s="80" t="str">
        <f>IF(ISERROR(IF(ISERROR(VLOOKUP((LEFT(D4601,2)),'Fed. Agency Identifier Table'!A$2:C$63,3,FALSE)),(VLOOKUP((LEFT(D4601,1)),'Fed. Agency Identifier Table'!A$2:C$63,3,FALSE)),(VLOOKUP((LEFT(D4601,2)),'Fed. Agency Identifier Table'!A$2:C$63,3,FALSE)))),"",(IF(ISERROR(VLOOKUP((LEFT(D4601,2)),'Fed. Agency Identifier Table'!A$2:C$63,3,FALSE)),(VLOOKUP((LEFT(D4601,1)),'Fed. Agency Identifier Table'!A$2:C$63,3,FALSE)),(VLOOKUP((LEFT(D4601,2)),'Fed. Agency Identifier Table'!A$2:C$63,3,FALSE)))))</f>
        <v/>
      </c>
      <c r="I4601" s="150" t="str">
        <f>IF(ISNUMBER(SEARCH("*.unk*",D4601)),"Other Federal Awards",IF(ISERROR(VLOOKUP(D4601,'CFDA Program Titles Table'!A$2:C$2607,3,FALSE)),"",VLOOKUP(D4601,'CFDA Program Titles Table'!A$2:C$2607,3,FALSE)))</f>
        <v/>
      </c>
      <c r="J4601" s="70"/>
      <c r="K4601" s="70"/>
      <c r="S4601" s="106" t="str">
        <f>IFERROR(IF(J4601="Y", "Research And Development Programs Cluster:", VLOOKUP(D4601,'Cluster Info'!$A$2:$B$113,2,FALSE)), "Non Cluster:")</f>
        <v>Non Cluster:</v>
      </c>
      <c r="T4601" s="106">
        <f t="shared" si="355"/>
        <v>0</v>
      </c>
      <c r="U4601" s="106">
        <f t="shared" si="357"/>
        <v>0</v>
      </c>
      <c r="V4601" s="106">
        <f t="shared" si="358"/>
        <v>0</v>
      </c>
      <c r="W4601" s="119">
        <f t="shared" si="356"/>
        <v>0</v>
      </c>
      <c r="X4601" s="106">
        <f t="shared" si="359"/>
        <v>0</v>
      </c>
    </row>
    <row r="4602" spans="1:24" ht="14">
      <c r="A4602" s="198"/>
      <c r="D4602" s="1"/>
      <c r="E4602" s="1"/>
      <c r="F4602" s="187"/>
      <c r="G4602" s="187"/>
      <c r="H4602" s="80" t="str">
        <f>IF(ISERROR(IF(ISERROR(VLOOKUP((LEFT(D4602,2)),'Fed. Agency Identifier Table'!A$2:C$63,3,FALSE)),(VLOOKUP((LEFT(D4602,1)),'Fed. Agency Identifier Table'!A$2:C$63,3,FALSE)),(VLOOKUP((LEFT(D4602,2)),'Fed. Agency Identifier Table'!A$2:C$63,3,FALSE)))),"",(IF(ISERROR(VLOOKUP((LEFT(D4602,2)),'Fed. Agency Identifier Table'!A$2:C$63,3,FALSE)),(VLOOKUP((LEFT(D4602,1)),'Fed. Agency Identifier Table'!A$2:C$63,3,FALSE)),(VLOOKUP((LEFT(D4602,2)),'Fed. Agency Identifier Table'!A$2:C$63,3,FALSE)))))</f>
        <v/>
      </c>
      <c r="I4602" s="150" t="str">
        <f>IF(ISNUMBER(SEARCH("*.unk*",D4602)),"Other Federal Awards",IF(ISERROR(VLOOKUP(D4602,'CFDA Program Titles Table'!A$2:C$2607,3,FALSE)),"",VLOOKUP(D4602,'CFDA Program Titles Table'!A$2:C$2607,3,FALSE)))</f>
        <v/>
      </c>
      <c r="J4602" s="70"/>
      <c r="K4602" s="70"/>
      <c r="S4602" s="106" t="str">
        <f>IFERROR(IF(J4602="Y", "Research And Development Programs Cluster:", VLOOKUP(D4602,'Cluster Info'!$A$2:$B$113,2,FALSE)), "Non Cluster:")</f>
        <v>Non Cluster:</v>
      </c>
      <c r="T4602" s="106">
        <f t="shared" si="355"/>
        <v>0</v>
      </c>
      <c r="U4602" s="106">
        <f t="shared" si="357"/>
        <v>0</v>
      </c>
      <c r="V4602" s="106">
        <f t="shared" si="358"/>
        <v>0</v>
      </c>
      <c r="W4602" s="119">
        <f t="shared" si="356"/>
        <v>0</v>
      </c>
      <c r="X4602" s="106">
        <f t="shared" si="359"/>
        <v>0</v>
      </c>
    </row>
    <row r="4603" spans="1:24" ht="14">
      <c r="A4603" s="198"/>
      <c r="D4603" s="1"/>
      <c r="E4603" s="1"/>
      <c r="F4603" s="187"/>
      <c r="G4603" s="187"/>
      <c r="H4603" s="80" t="str">
        <f>IF(ISERROR(IF(ISERROR(VLOOKUP((LEFT(D4603,2)),'Fed. Agency Identifier Table'!A$2:C$63,3,FALSE)),(VLOOKUP((LEFT(D4603,1)),'Fed. Agency Identifier Table'!A$2:C$63,3,FALSE)),(VLOOKUP((LEFT(D4603,2)),'Fed. Agency Identifier Table'!A$2:C$63,3,FALSE)))),"",(IF(ISERROR(VLOOKUP((LEFT(D4603,2)),'Fed. Agency Identifier Table'!A$2:C$63,3,FALSE)),(VLOOKUP((LEFT(D4603,1)),'Fed. Agency Identifier Table'!A$2:C$63,3,FALSE)),(VLOOKUP((LEFT(D4603,2)),'Fed. Agency Identifier Table'!A$2:C$63,3,FALSE)))))</f>
        <v/>
      </c>
      <c r="I4603" s="150" t="str">
        <f>IF(ISNUMBER(SEARCH("*.unk*",D4603)),"Other Federal Awards",IF(ISERROR(VLOOKUP(D4603,'CFDA Program Titles Table'!A$2:C$2607,3,FALSE)),"",VLOOKUP(D4603,'CFDA Program Titles Table'!A$2:C$2607,3,FALSE)))</f>
        <v/>
      </c>
      <c r="J4603" s="70"/>
      <c r="K4603" s="70"/>
      <c r="S4603" s="106" t="str">
        <f>IFERROR(IF(J4603="Y", "Research And Development Programs Cluster:", VLOOKUP(D4603,'Cluster Info'!$A$2:$B$113,2,FALSE)), "Non Cluster:")</f>
        <v>Non Cluster:</v>
      </c>
      <c r="T4603" s="106">
        <f t="shared" si="355"/>
        <v>0</v>
      </c>
      <c r="U4603" s="106">
        <f t="shared" si="357"/>
        <v>0</v>
      </c>
      <c r="V4603" s="106">
        <f t="shared" si="358"/>
        <v>0</v>
      </c>
      <c r="W4603" s="119">
        <f t="shared" si="356"/>
        <v>0</v>
      </c>
      <c r="X4603" s="106">
        <f t="shared" si="359"/>
        <v>0</v>
      </c>
    </row>
    <row r="4604" spans="1:24" ht="14">
      <c r="A4604" s="198"/>
      <c r="D4604" s="1"/>
      <c r="E4604" s="1"/>
      <c r="F4604" s="187"/>
      <c r="G4604" s="187"/>
      <c r="H4604" s="80" t="str">
        <f>IF(ISERROR(IF(ISERROR(VLOOKUP((LEFT(D4604,2)),'Fed. Agency Identifier Table'!A$2:C$63,3,FALSE)),(VLOOKUP((LEFT(D4604,1)),'Fed. Agency Identifier Table'!A$2:C$63,3,FALSE)),(VLOOKUP((LEFT(D4604,2)),'Fed. Agency Identifier Table'!A$2:C$63,3,FALSE)))),"",(IF(ISERROR(VLOOKUP((LEFT(D4604,2)),'Fed. Agency Identifier Table'!A$2:C$63,3,FALSE)),(VLOOKUP((LEFT(D4604,1)),'Fed. Agency Identifier Table'!A$2:C$63,3,FALSE)),(VLOOKUP((LEFT(D4604,2)),'Fed. Agency Identifier Table'!A$2:C$63,3,FALSE)))))</f>
        <v/>
      </c>
      <c r="I4604" s="150" t="str">
        <f>IF(ISNUMBER(SEARCH("*.unk*",D4604)),"Other Federal Awards",IF(ISERROR(VLOOKUP(D4604,'CFDA Program Titles Table'!A$2:C$2607,3,FALSE)),"",VLOOKUP(D4604,'CFDA Program Titles Table'!A$2:C$2607,3,FALSE)))</f>
        <v/>
      </c>
      <c r="J4604" s="70"/>
      <c r="K4604" s="70"/>
      <c r="S4604" s="106" t="str">
        <f>IFERROR(IF(J4604="Y", "Research And Development Programs Cluster:", VLOOKUP(D4604,'Cluster Info'!$A$2:$B$113,2,FALSE)), "Non Cluster:")</f>
        <v>Non Cluster:</v>
      </c>
      <c r="T4604" s="106">
        <f t="shared" si="355"/>
        <v>0</v>
      </c>
      <c r="U4604" s="106">
        <f t="shared" si="357"/>
        <v>0</v>
      </c>
      <c r="V4604" s="106">
        <f t="shared" si="358"/>
        <v>0</v>
      </c>
      <c r="W4604" s="119">
        <f t="shared" si="356"/>
        <v>0</v>
      </c>
      <c r="X4604" s="106">
        <f t="shared" si="359"/>
        <v>0</v>
      </c>
    </row>
    <row r="4605" spans="1:24" ht="14">
      <c r="A4605" s="198"/>
      <c r="D4605" s="1"/>
      <c r="E4605" s="1"/>
      <c r="F4605" s="187"/>
      <c r="G4605" s="187"/>
      <c r="H4605" s="80" t="str">
        <f>IF(ISERROR(IF(ISERROR(VLOOKUP((LEFT(D4605,2)),'Fed. Agency Identifier Table'!A$2:C$63,3,FALSE)),(VLOOKUP((LEFT(D4605,1)),'Fed. Agency Identifier Table'!A$2:C$63,3,FALSE)),(VLOOKUP((LEFT(D4605,2)),'Fed. Agency Identifier Table'!A$2:C$63,3,FALSE)))),"",(IF(ISERROR(VLOOKUP((LEFT(D4605,2)),'Fed. Agency Identifier Table'!A$2:C$63,3,FALSE)),(VLOOKUP((LEFT(D4605,1)),'Fed. Agency Identifier Table'!A$2:C$63,3,FALSE)),(VLOOKUP((LEFT(D4605,2)),'Fed. Agency Identifier Table'!A$2:C$63,3,FALSE)))))</f>
        <v/>
      </c>
      <c r="I4605" s="150" t="str">
        <f>IF(ISNUMBER(SEARCH("*.unk*",D4605)),"Other Federal Awards",IF(ISERROR(VLOOKUP(D4605,'CFDA Program Titles Table'!A$2:C$2607,3,FALSE)),"",VLOOKUP(D4605,'CFDA Program Titles Table'!A$2:C$2607,3,FALSE)))</f>
        <v/>
      </c>
      <c r="J4605" s="70"/>
      <c r="K4605" s="70"/>
      <c r="S4605" s="106" t="str">
        <f>IFERROR(IF(J4605="Y", "Research And Development Programs Cluster:", VLOOKUP(D4605,'Cluster Info'!$A$2:$B$113,2,FALSE)), "Non Cluster:")</f>
        <v>Non Cluster:</v>
      </c>
      <c r="T4605" s="106">
        <f t="shared" si="355"/>
        <v>0</v>
      </c>
      <c r="U4605" s="106">
        <f t="shared" si="357"/>
        <v>0</v>
      </c>
      <c r="V4605" s="106">
        <f t="shared" si="358"/>
        <v>0</v>
      </c>
      <c r="W4605" s="119">
        <f t="shared" si="356"/>
        <v>0</v>
      </c>
      <c r="X4605" s="106">
        <f t="shared" si="359"/>
        <v>0</v>
      </c>
    </row>
    <row r="4606" spans="1:24" ht="14">
      <c r="A4606" s="198"/>
      <c r="D4606" s="1"/>
      <c r="E4606" s="1"/>
      <c r="F4606" s="187"/>
      <c r="G4606" s="187"/>
      <c r="H4606" s="80" t="str">
        <f>IF(ISERROR(IF(ISERROR(VLOOKUP((LEFT(D4606,2)),'Fed. Agency Identifier Table'!A$2:C$63,3,FALSE)),(VLOOKUP((LEFT(D4606,1)),'Fed. Agency Identifier Table'!A$2:C$63,3,FALSE)),(VLOOKUP((LEFT(D4606,2)),'Fed. Agency Identifier Table'!A$2:C$63,3,FALSE)))),"",(IF(ISERROR(VLOOKUP((LEFT(D4606,2)),'Fed. Agency Identifier Table'!A$2:C$63,3,FALSE)),(VLOOKUP((LEFT(D4606,1)),'Fed. Agency Identifier Table'!A$2:C$63,3,FALSE)),(VLOOKUP((LEFT(D4606,2)),'Fed. Agency Identifier Table'!A$2:C$63,3,FALSE)))))</f>
        <v/>
      </c>
      <c r="I4606" s="150" t="str">
        <f>IF(ISNUMBER(SEARCH("*.unk*",D4606)),"Other Federal Awards",IF(ISERROR(VLOOKUP(D4606,'CFDA Program Titles Table'!A$2:C$2607,3,FALSE)),"",VLOOKUP(D4606,'CFDA Program Titles Table'!A$2:C$2607,3,FALSE)))</f>
        <v/>
      </c>
      <c r="J4606" s="70"/>
      <c r="K4606" s="70"/>
      <c r="S4606" s="106" t="str">
        <f>IFERROR(IF(J4606="Y", "Research And Development Programs Cluster:", VLOOKUP(D4606,'Cluster Info'!$A$2:$B$113,2,FALSE)), "Non Cluster:")</f>
        <v>Non Cluster:</v>
      </c>
      <c r="T4606" s="106">
        <f t="shared" si="355"/>
        <v>0</v>
      </c>
      <c r="U4606" s="106">
        <f t="shared" si="357"/>
        <v>0</v>
      </c>
      <c r="V4606" s="106">
        <f t="shared" si="358"/>
        <v>0</v>
      </c>
      <c r="W4606" s="119">
        <f t="shared" si="356"/>
        <v>0</v>
      </c>
      <c r="X4606" s="106">
        <f t="shared" si="359"/>
        <v>0</v>
      </c>
    </row>
    <row r="4607" spans="1:24" ht="14">
      <c r="A4607" s="198"/>
      <c r="D4607" s="1"/>
      <c r="E4607" s="1"/>
      <c r="F4607" s="187"/>
      <c r="G4607" s="187"/>
      <c r="H4607" s="80" t="str">
        <f>IF(ISERROR(IF(ISERROR(VLOOKUP((LEFT(D4607,2)),'Fed. Agency Identifier Table'!A$2:C$63,3,FALSE)),(VLOOKUP((LEFT(D4607,1)),'Fed. Agency Identifier Table'!A$2:C$63,3,FALSE)),(VLOOKUP((LEFT(D4607,2)),'Fed. Agency Identifier Table'!A$2:C$63,3,FALSE)))),"",(IF(ISERROR(VLOOKUP((LEFT(D4607,2)),'Fed. Agency Identifier Table'!A$2:C$63,3,FALSE)),(VLOOKUP((LEFT(D4607,1)),'Fed. Agency Identifier Table'!A$2:C$63,3,FALSE)),(VLOOKUP((LEFT(D4607,2)),'Fed. Agency Identifier Table'!A$2:C$63,3,FALSE)))))</f>
        <v/>
      </c>
      <c r="I4607" s="150" t="str">
        <f>IF(ISNUMBER(SEARCH("*.unk*",D4607)),"Other Federal Awards",IF(ISERROR(VLOOKUP(D4607,'CFDA Program Titles Table'!A$2:C$2607,3,FALSE)),"",VLOOKUP(D4607,'CFDA Program Titles Table'!A$2:C$2607,3,FALSE)))</f>
        <v/>
      </c>
      <c r="J4607" s="70"/>
      <c r="K4607" s="70"/>
      <c r="S4607" s="106" t="str">
        <f>IFERROR(IF(J4607="Y", "Research And Development Programs Cluster:", VLOOKUP(D4607,'Cluster Info'!$A$2:$B$113,2,FALSE)), "Non Cluster:")</f>
        <v>Non Cluster:</v>
      </c>
      <c r="T4607" s="106">
        <f t="shared" si="355"/>
        <v>0</v>
      </c>
      <c r="U4607" s="106">
        <f t="shared" si="357"/>
        <v>0</v>
      </c>
      <c r="V4607" s="106">
        <f t="shared" si="358"/>
        <v>0</v>
      </c>
      <c r="W4607" s="119">
        <f t="shared" si="356"/>
        <v>0</v>
      </c>
      <c r="X4607" s="106">
        <f t="shared" si="359"/>
        <v>0</v>
      </c>
    </row>
    <row r="4608" spans="1:24" ht="14">
      <c r="A4608" s="198"/>
      <c r="D4608" s="1"/>
      <c r="E4608" s="1"/>
      <c r="F4608" s="187"/>
      <c r="G4608" s="187"/>
      <c r="H4608" s="80" t="str">
        <f>IF(ISERROR(IF(ISERROR(VLOOKUP((LEFT(D4608,2)),'Fed. Agency Identifier Table'!A$2:C$63,3,FALSE)),(VLOOKUP((LEFT(D4608,1)),'Fed. Agency Identifier Table'!A$2:C$63,3,FALSE)),(VLOOKUP((LEFT(D4608,2)),'Fed. Agency Identifier Table'!A$2:C$63,3,FALSE)))),"",(IF(ISERROR(VLOOKUP((LEFT(D4608,2)),'Fed. Agency Identifier Table'!A$2:C$63,3,FALSE)),(VLOOKUP((LEFT(D4608,1)),'Fed. Agency Identifier Table'!A$2:C$63,3,FALSE)),(VLOOKUP((LEFT(D4608,2)),'Fed. Agency Identifier Table'!A$2:C$63,3,FALSE)))))</f>
        <v/>
      </c>
      <c r="I4608" s="150" t="str">
        <f>IF(ISNUMBER(SEARCH("*.unk*",D4608)),"Other Federal Awards",IF(ISERROR(VLOOKUP(D4608,'CFDA Program Titles Table'!A$2:C$2607,3,FALSE)),"",VLOOKUP(D4608,'CFDA Program Titles Table'!A$2:C$2607,3,FALSE)))</f>
        <v/>
      </c>
      <c r="J4608" s="70"/>
      <c r="K4608" s="70"/>
      <c r="S4608" s="106" t="str">
        <f>IFERROR(IF(J4608="Y", "Research And Development Programs Cluster:", VLOOKUP(D4608,'Cluster Info'!$A$2:$B$113,2,FALSE)), "Non Cluster:")</f>
        <v>Non Cluster:</v>
      </c>
      <c r="T4608" s="106">
        <f t="shared" si="355"/>
        <v>0</v>
      </c>
      <c r="U4608" s="106">
        <f t="shared" si="357"/>
        <v>0</v>
      </c>
      <c r="V4608" s="106">
        <f t="shared" si="358"/>
        <v>0</v>
      </c>
      <c r="W4608" s="119">
        <f t="shared" si="356"/>
        <v>0</v>
      </c>
      <c r="X4608" s="106">
        <f t="shared" si="359"/>
        <v>0</v>
      </c>
    </row>
    <row r="4609" spans="1:24" ht="14">
      <c r="A4609" s="198"/>
      <c r="D4609" s="1"/>
      <c r="E4609" s="1"/>
      <c r="F4609" s="187"/>
      <c r="G4609" s="187"/>
      <c r="H4609" s="80" t="str">
        <f>IF(ISERROR(IF(ISERROR(VLOOKUP((LEFT(D4609,2)),'Fed. Agency Identifier Table'!A$2:C$63,3,FALSE)),(VLOOKUP((LEFT(D4609,1)),'Fed. Agency Identifier Table'!A$2:C$63,3,FALSE)),(VLOOKUP((LEFT(D4609,2)),'Fed. Agency Identifier Table'!A$2:C$63,3,FALSE)))),"",(IF(ISERROR(VLOOKUP((LEFT(D4609,2)),'Fed. Agency Identifier Table'!A$2:C$63,3,FALSE)),(VLOOKUP((LEFT(D4609,1)),'Fed. Agency Identifier Table'!A$2:C$63,3,FALSE)),(VLOOKUP((LEFT(D4609,2)),'Fed. Agency Identifier Table'!A$2:C$63,3,FALSE)))))</f>
        <v/>
      </c>
      <c r="I4609" s="150" t="str">
        <f>IF(ISNUMBER(SEARCH("*.unk*",D4609)),"Other Federal Awards",IF(ISERROR(VLOOKUP(D4609,'CFDA Program Titles Table'!A$2:C$2607,3,FALSE)),"",VLOOKUP(D4609,'CFDA Program Titles Table'!A$2:C$2607,3,FALSE)))</f>
        <v/>
      </c>
      <c r="J4609" s="70"/>
      <c r="K4609" s="70"/>
      <c r="S4609" s="106" t="str">
        <f>IFERROR(IF(J4609="Y", "Research And Development Programs Cluster:", VLOOKUP(D4609,'Cluster Info'!$A$2:$B$113,2,FALSE)), "Non Cluster:")</f>
        <v>Non Cluster:</v>
      </c>
      <c r="T4609" s="106">
        <f t="shared" si="355"/>
        <v>0</v>
      </c>
      <c r="U4609" s="106">
        <f t="shared" si="357"/>
        <v>0</v>
      </c>
      <c r="V4609" s="106">
        <f t="shared" si="358"/>
        <v>0</v>
      </c>
      <c r="W4609" s="119">
        <f t="shared" si="356"/>
        <v>0</v>
      </c>
      <c r="X4609" s="106">
        <f t="shared" si="359"/>
        <v>0</v>
      </c>
    </row>
    <row r="4610" spans="1:24" ht="14">
      <c r="A4610" s="198"/>
      <c r="D4610" s="1"/>
      <c r="E4610" s="1"/>
      <c r="F4610" s="187"/>
      <c r="G4610" s="187"/>
      <c r="H4610" s="80" t="str">
        <f>IF(ISERROR(IF(ISERROR(VLOOKUP((LEFT(D4610,2)),'Fed. Agency Identifier Table'!A$2:C$63,3,FALSE)),(VLOOKUP((LEFT(D4610,1)),'Fed. Agency Identifier Table'!A$2:C$63,3,FALSE)),(VLOOKUP((LEFT(D4610,2)),'Fed. Agency Identifier Table'!A$2:C$63,3,FALSE)))),"",(IF(ISERROR(VLOOKUP((LEFT(D4610,2)),'Fed. Agency Identifier Table'!A$2:C$63,3,FALSE)),(VLOOKUP((LEFT(D4610,1)),'Fed. Agency Identifier Table'!A$2:C$63,3,FALSE)),(VLOOKUP((LEFT(D4610,2)),'Fed. Agency Identifier Table'!A$2:C$63,3,FALSE)))))</f>
        <v/>
      </c>
      <c r="I4610" s="150" t="str">
        <f>IF(ISNUMBER(SEARCH("*.unk*",D4610)),"Other Federal Awards",IF(ISERROR(VLOOKUP(D4610,'CFDA Program Titles Table'!A$2:C$2607,3,FALSE)),"",VLOOKUP(D4610,'CFDA Program Titles Table'!A$2:C$2607,3,FALSE)))</f>
        <v/>
      </c>
      <c r="J4610" s="70"/>
      <c r="K4610" s="70"/>
      <c r="S4610" s="106" t="str">
        <f>IFERROR(IF(J4610="Y", "Research And Development Programs Cluster:", VLOOKUP(D4610,'Cluster Info'!$A$2:$B$113,2,FALSE)), "Non Cluster:")</f>
        <v>Non Cluster:</v>
      </c>
      <c r="T4610" s="106">
        <f t="shared" ref="T4610:T4673" si="360">IF(E4610="Y","ARRA - "&amp;N4610, N4610)</f>
        <v>0</v>
      </c>
      <c r="U4610" s="106">
        <f t="shared" si="357"/>
        <v>0</v>
      </c>
      <c r="V4610" s="106">
        <f t="shared" si="358"/>
        <v>0</v>
      </c>
      <c r="W4610" s="119">
        <f t="shared" ref="W4610:W4673" si="361">IF(AND(J4610="Y",I4610="Other Federal Awards"),(LEFT(D4610,2)&amp;".RD"),D4610)</f>
        <v>0</v>
      </c>
      <c r="X4610" s="106">
        <f t="shared" si="359"/>
        <v>0</v>
      </c>
    </row>
    <row r="4611" spans="1:24" ht="14">
      <c r="A4611" s="198"/>
      <c r="D4611" s="1"/>
      <c r="E4611" s="1"/>
      <c r="F4611" s="187"/>
      <c r="G4611" s="187"/>
      <c r="H4611" s="80" t="str">
        <f>IF(ISERROR(IF(ISERROR(VLOOKUP((LEFT(D4611,2)),'Fed. Agency Identifier Table'!A$2:C$63,3,FALSE)),(VLOOKUP((LEFT(D4611,1)),'Fed. Agency Identifier Table'!A$2:C$63,3,FALSE)),(VLOOKUP((LEFT(D4611,2)),'Fed. Agency Identifier Table'!A$2:C$63,3,FALSE)))),"",(IF(ISERROR(VLOOKUP((LEFT(D4611,2)),'Fed. Agency Identifier Table'!A$2:C$63,3,FALSE)),(VLOOKUP((LEFT(D4611,1)),'Fed. Agency Identifier Table'!A$2:C$63,3,FALSE)),(VLOOKUP((LEFT(D4611,2)),'Fed. Agency Identifier Table'!A$2:C$63,3,FALSE)))))</f>
        <v/>
      </c>
      <c r="I4611" s="150" t="str">
        <f>IF(ISNUMBER(SEARCH("*.unk*",D4611)),"Other Federal Awards",IF(ISERROR(VLOOKUP(D4611,'CFDA Program Titles Table'!A$2:C$2607,3,FALSE)),"",VLOOKUP(D4611,'CFDA Program Titles Table'!A$2:C$2607,3,FALSE)))</f>
        <v/>
      </c>
      <c r="J4611" s="70"/>
      <c r="K4611" s="70"/>
      <c r="S4611" s="106" t="str">
        <f>IFERROR(IF(J4611="Y", "Research And Development Programs Cluster:", VLOOKUP(D4611,'Cluster Info'!$A$2:$B$113,2,FALSE)), "Non Cluster:")</f>
        <v>Non Cluster:</v>
      </c>
      <c r="T4611" s="106">
        <f t="shared" si="360"/>
        <v>0</v>
      </c>
      <c r="U4611" s="106">
        <f t="shared" ref="U4611:U4674" si="362">IF(F4611="Y","COVID-19 - "&amp;N4611, N4611)</f>
        <v>0</v>
      </c>
      <c r="V4611" s="106">
        <f t="shared" ref="V4611:V4674" si="363">IF(G4611="Y","ARP - "&amp;N4611, N4611)</f>
        <v>0</v>
      </c>
      <c r="W4611" s="119">
        <f t="shared" si="361"/>
        <v>0</v>
      </c>
      <c r="X4611" s="106">
        <f t="shared" ref="X4611:X4674" si="364">O4611-P4611</f>
        <v>0</v>
      </c>
    </row>
    <row r="4612" spans="1:24" ht="14">
      <c r="A4612" s="198"/>
      <c r="D4612" s="1"/>
      <c r="E4612" s="1"/>
      <c r="F4612" s="187"/>
      <c r="G4612" s="187"/>
      <c r="H4612" s="80" t="str">
        <f>IF(ISERROR(IF(ISERROR(VLOOKUP((LEFT(D4612,2)),'Fed. Agency Identifier Table'!A$2:C$63,3,FALSE)),(VLOOKUP((LEFT(D4612,1)),'Fed. Agency Identifier Table'!A$2:C$63,3,FALSE)),(VLOOKUP((LEFT(D4612,2)),'Fed. Agency Identifier Table'!A$2:C$63,3,FALSE)))),"",(IF(ISERROR(VLOOKUP((LEFT(D4612,2)),'Fed. Agency Identifier Table'!A$2:C$63,3,FALSE)),(VLOOKUP((LEFT(D4612,1)),'Fed. Agency Identifier Table'!A$2:C$63,3,FALSE)),(VLOOKUP((LEFT(D4612,2)),'Fed. Agency Identifier Table'!A$2:C$63,3,FALSE)))))</f>
        <v/>
      </c>
      <c r="I4612" s="150" t="str">
        <f>IF(ISNUMBER(SEARCH("*.unk*",D4612)),"Other Federal Awards",IF(ISERROR(VLOOKUP(D4612,'CFDA Program Titles Table'!A$2:C$2607,3,FALSE)),"",VLOOKUP(D4612,'CFDA Program Titles Table'!A$2:C$2607,3,FALSE)))</f>
        <v/>
      </c>
      <c r="J4612" s="70"/>
      <c r="K4612" s="70"/>
      <c r="S4612" s="106" t="str">
        <f>IFERROR(IF(J4612="Y", "Research And Development Programs Cluster:", VLOOKUP(D4612,'Cluster Info'!$A$2:$B$113,2,FALSE)), "Non Cluster:")</f>
        <v>Non Cluster:</v>
      </c>
      <c r="T4612" s="106">
        <f t="shared" si="360"/>
        <v>0</v>
      </c>
      <c r="U4612" s="106">
        <f t="shared" si="362"/>
        <v>0</v>
      </c>
      <c r="V4612" s="106">
        <f t="shared" si="363"/>
        <v>0</v>
      </c>
      <c r="W4612" s="119">
        <f t="shared" si="361"/>
        <v>0</v>
      </c>
      <c r="X4612" s="106">
        <f t="shared" si="364"/>
        <v>0</v>
      </c>
    </row>
    <row r="4613" spans="1:24" ht="14">
      <c r="A4613" s="198"/>
      <c r="D4613" s="1"/>
      <c r="E4613" s="1"/>
      <c r="F4613" s="187"/>
      <c r="G4613" s="187"/>
      <c r="H4613" s="80" t="str">
        <f>IF(ISERROR(IF(ISERROR(VLOOKUP((LEFT(D4613,2)),'Fed. Agency Identifier Table'!A$2:C$63,3,FALSE)),(VLOOKUP((LEFT(D4613,1)),'Fed. Agency Identifier Table'!A$2:C$63,3,FALSE)),(VLOOKUP((LEFT(D4613,2)),'Fed. Agency Identifier Table'!A$2:C$63,3,FALSE)))),"",(IF(ISERROR(VLOOKUP((LEFT(D4613,2)),'Fed. Agency Identifier Table'!A$2:C$63,3,FALSE)),(VLOOKUP((LEFT(D4613,1)),'Fed. Agency Identifier Table'!A$2:C$63,3,FALSE)),(VLOOKUP((LEFT(D4613,2)),'Fed. Agency Identifier Table'!A$2:C$63,3,FALSE)))))</f>
        <v/>
      </c>
      <c r="I4613" s="150" t="str">
        <f>IF(ISNUMBER(SEARCH("*.unk*",D4613)),"Other Federal Awards",IF(ISERROR(VLOOKUP(D4613,'CFDA Program Titles Table'!A$2:C$2607,3,FALSE)),"",VLOOKUP(D4613,'CFDA Program Titles Table'!A$2:C$2607,3,FALSE)))</f>
        <v/>
      </c>
      <c r="J4613" s="70"/>
      <c r="K4613" s="70"/>
      <c r="S4613" s="106" t="str">
        <f>IFERROR(IF(J4613="Y", "Research And Development Programs Cluster:", VLOOKUP(D4613,'Cluster Info'!$A$2:$B$113,2,FALSE)), "Non Cluster:")</f>
        <v>Non Cluster:</v>
      </c>
      <c r="T4613" s="106">
        <f t="shared" si="360"/>
        <v>0</v>
      </c>
      <c r="U4613" s="106">
        <f t="shared" si="362"/>
        <v>0</v>
      </c>
      <c r="V4613" s="106">
        <f t="shared" si="363"/>
        <v>0</v>
      </c>
      <c r="W4613" s="119">
        <f t="shared" si="361"/>
        <v>0</v>
      </c>
      <c r="X4613" s="106">
        <f t="shared" si="364"/>
        <v>0</v>
      </c>
    </row>
    <row r="4614" spans="1:24" ht="14">
      <c r="A4614" s="198"/>
      <c r="D4614" s="1"/>
      <c r="E4614" s="1"/>
      <c r="F4614" s="187"/>
      <c r="G4614" s="187"/>
      <c r="H4614" s="80" t="str">
        <f>IF(ISERROR(IF(ISERROR(VLOOKUP((LEFT(D4614,2)),'Fed. Agency Identifier Table'!A$2:C$63,3,FALSE)),(VLOOKUP((LEFT(D4614,1)),'Fed. Agency Identifier Table'!A$2:C$63,3,FALSE)),(VLOOKUP((LEFT(D4614,2)),'Fed. Agency Identifier Table'!A$2:C$63,3,FALSE)))),"",(IF(ISERROR(VLOOKUP((LEFT(D4614,2)),'Fed. Agency Identifier Table'!A$2:C$63,3,FALSE)),(VLOOKUP((LEFT(D4614,1)),'Fed. Agency Identifier Table'!A$2:C$63,3,FALSE)),(VLOOKUP((LEFT(D4614,2)),'Fed. Agency Identifier Table'!A$2:C$63,3,FALSE)))))</f>
        <v/>
      </c>
      <c r="I4614" s="150" t="str">
        <f>IF(ISNUMBER(SEARCH("*.unk*",D4614)),"Other Federal Awards",IF(ISERROR(VLOOKUP(D4614,'CFDA Program Titles Table'!A$2:C$2607,3,FALSE)),"",VLOOKUP(D4614,'CFDA Program Titles Table'!A$2:C$2607,3,FALSE)))</f>
        <v/>
      </c>
      <c r="J4614" s="70"/>
      <c r="K4614" s="70"/>
      <c r="S4614" s="106" t="str">
        <f>IFERROR(IF(J4614="Y", "Research And Development Programs Cluster:", VLOOKUP(D4614,'Cluster Info'!$A$2:$B$113,2,FALSE)), "Non Cluster:")</f>
        <v>Non Cluster:</v>
      </c>
      <c r="T4614" s="106">
        <f t="shared" si="360"/>
        <v>0</v>
      </c>
      <c r="U4614" s="106">
        <f t="shared" si="362"/>
        <v>0</v>
      </c>
      <c r="V4614" s="106">
        <f t="shared" si="363"/>
        <v>0</v>
      </c>
      <c r="W4614" s="119">
        <f t="shared" si="361"/>
        <v>0</v>
      </c>
      <c r="X4614" s="106">
        <f t="shared" si="364"/>
        <v>0</v>
      </c>
    </row>
    <row r="4615" spans="1:24" ht="14">
      <c r="A4615" s="198"/>
      <c r="D4615" s="1"/>
      <c r="E4615" s="1"/>
      <c r="F4615" s="187"/>
      <c r="G4615" s="187"/>
      <c r="H4615" s="80" t="str">
        <f>IF(ISERROR(IF(ISERROR(VLOOKUP((LEFT(D4615,2)),'Fed. Agency Identifier Table'!A$2:C$63,3,FALSE)),(VLOOKUP((LEFT(D4615,1)),'Fed. Agency Identifier Table'!A$2:C$63,3,FALSE)),(VLOOKUP((LEFT(D4615,2)),'Fed. Agency Identifier Table'!A$2:C$63,3,FALSE)))),"",(IF(ISERROR(VLOOKUP((LEFT(D4615,2)),'Fed. Agency Identifier Table'!A$2:C$63,3,FALSE)),(VLOOKUP((LEFT(D4615,1)),'Fed. Agency Identifier Table'!A$2:C$63,3,FALSE)),(VLOOKUP((LEFT(D4615,2)),'Fed. Agency Identifier Table'!A$2:C$63,3,FALSE)))))</f>
        <v/>
      </c>
      <c r="I4615" s="150" t="str">
        <f>IF(ISNUMBER(SEARCH("*.unk*",D4615)),"Other Federal Awards",IF(ISERROR(VLOOKUP(D4615,'CFDA Program Titles Table'!A$2:C$2607,3,FALSE)),"",VLOOKUP(D4615,'CFDA Program Titles Table'!A$2:C$2607,3,FALSE)))</f>
        <v/>
      </c>
      <c r="J4615" s="70"/>
      <c r="K4615" s="70"/>
      <c r="S4615" s="106" t="str">
        <f>IFERROR(IF(J4615="Y", "Research And Development Programs Cluster:", VLOOKUP(D4615,'Cluster Info'!$A$2:$B$113,2,FALSE)), "Non Cluster:")</f>
        <v>Non Cluster:</v>
      </c>
      <c r="T4615" s="106">
        <f t="shared" si="360"/>
        <v>0</v>
      </c>
      <c r="U4615" s="106">
        <f t="shared" si="362"/>
        <v>0</v>
      </c>
      <c r="V4615" s="106">
        <f t="shared" si="363"/>
        <v>0</v>
      </c>
      <c r="W4615" s="119">
        <f t="shared" si="361"/>
        <v>0</v>
      </c>
      <c r="X4615" s="106">
        <f t="shared" si="364"/>
        <v>0</v>
      </c>
    </row>
    <row r="4616" spans="1:24" ht="14">
      <c r="A4616" s="198"/>
      <c r="D4616" s="1"/>
      <c r="E4616" s="1"/>
      <c r="F4616" s="187"/>
      <c r="G4616" s="187"/>
      <c r="H4616" s="80" t="str">
        <f>IF(ISERROR(IF(ISERROR(VLOOKUP((LEFT(D4616,2)),'Fed. Agency Identifier Table'!A$2:C$63,3,FALSE)),(VLOOKUP((LEFT(D4616,1)),'Fed. Agency Identifier Table'!A$2:C$63,3,FALSE)),(VLOOKUP((LEFT(D4616,2)),'Fed. Agency Identifier Table'!A$2:C$63,3,FALSE)))),"",(IF(ISERROR(VLOOKUP((LEFT(D4616,2)),'Fed. Agency Identifier Table'!A$2:C$63,3,FALSE)),(VLOOKUP((LEFT(D4616,1)),'Fed. Agency Identifier Table'!A$2:C$63,3,FALSE)),(VLOOKUP((LEFT(D4616,2)),'Fed. Agency Identifier Table'!A$2:C$63,3,FALSE)))))</f>
        <v/>
      </c>
      <c r="I4616" s="150" t="str">
        <f>IF(ISNUMBER(SEARCH("*.unk*",D4616)),"Other Federal Awards",IF(ISERROR(VLOOKUP(D4616,'CFDA Program Titles Table'!A$2:C$2607,3,FALSE)),"",VLOOKUP(D4616,'CFDA Program Titles Table'!A$2:C$2607,3,FALSE)))</f>
        <v/>
      </c>
      <c r="J4616" s="70"/>
      <c r="K4616" s="70"/>
      <c r="S4616" s="106" t="str">
        <f>IFERROR(IF(J4616="Y", "Research And Development Programs Cluster:", VLOOKUP(D4616,'Cluster Info'!$A$2:$B$113,2,FALSE)), "Non Cluster:")</f>
        <v>Non Cluster:</v>
      </c>
      <c r="T4616" s="106">
        <f t="shared" si="360"/>
        <v>0</v>
      </c>
      <c r="U4616" s="106">
        <f t="shared" si="362"/>
        <v>0</v>
      </c>
      <c r="V4616" s="106">
        <f t="shared" si="363"/>
        <v>0</v>
      </c>
      <c r="W4616" s="119">
        <f t="shared" si="361"/>
        <v>0</v>
      </c>
      <c r="X4616" s="106">
        <f t="shared" si="364"/>
        <v>0</v>
      </c>
    </row>
    <row r="4617" spans="1:24" ht="14">
      <c r="A4617" s="198"/>
      <c r="D4617" s="1"/>
      <c r="E4617" s="1"/>
      <c r="F4617" s="187"/>
      <c r="G4617" s="187"/>
      <c r="H4617" s="80" t="str">
        <f>IF(ISERROR(IF(ISERROR(VLOOKUP((LEFT(D4617,2)),'Fed. Agency Identifier Table'!A$2:C$63,3,FALSE)),(VLOOKUP((LEFT(D4617,1)),'Fed. Agency Identifier Table'!A$2:C$63,3,FALSE)),(VLOOKUP((LEFT(D4617,2)),'Fed. Agency Identifier Table'!A$2:C$63,3,FALSE)))),"",(IF(ISERROR(VLOOKUP((LEFT(D4617,2)),'Fed. Agency Identifier Table'!A$2:C$63,3,FALSE)),(VLOOKUP((LEFT(D4617,1)),'Fed. Agency Identifier Table'!A$2:C$63,3,FALSE)),(VLOOKUP((LEFT(D4617,2)),'Fed. Agency Identifier Table'!A$2:C$63,3,FALSE)))))</f>
        <v/>
      </c>
      <c r="I4617" s="150" t="str">
        <f>IF(ISNUMBER(SEARCH("*.unk*",D4617)),"Other Federal Awards",IF(ISERROR(VLOOKUP(D4617,'CFDA Program Titles Table'!A$2:C$2607,3,FALSE)),"",VLOOKUP(D4617,'CFDA Program Titles Table'!A$2:C$2607,3,FALSE)))</f>
        <v/>
      </c>
      <c r="J4617" s="70"/>
      <c r="K4617" s="70"/>
      <c r="S4617" s="106" t="str">
        <f>IFERROR(IF(J4617="Y", "Research And Development Programs Cluster:", VLOOKUP(D4617,'Cluster Info'!$A$2:$B$113,2,FALSE)), "Non Cluster:")</f>
        <v>Non Cluster:</v>
      </c>
      <c r="T4617" s="106">
        <f t="shared" si="360"/>
        <v>0</v>
      </c>
      <c r="U4617" s="106">
        <f t="shared" si="362"/>
        <v>0</v>
      </c>
      <c r="V4617" s="106">
        <f t="shared" si="363"/>
        <v>0</v>
      </c>
      <c r="W4617" s="119">
        <f t="shared" si="361"/>
        <v>0</v>
      </c>
      <c r="X4617" s="106">
        <f t="shared" si="364"/>
        <v>0</v>
      </c>
    </row>
    <row r="4618" spans="1:24" ht="14">
      <c r="A4618" s="198"/>
      <c r="D4618" s="1"/>
      <c r="E4618" s="1"/>
      <c r="F4618" s="187"/>
      <c r="G4618" s="187"/>
      <c r="H4618" s="80" t="str">
        <f>IF(ISERROR(IF(ISERROR(VLOOKUP((LEFT(D4618,2)),'Fed. Agency Identifier Table'!A$2:C$63,3,FALSE)),(VLOOKUP((LEFT(D4618,1)),'Fed. Agency Identifier Table'!A$2:C$63,3,FALSE)),(VLOOKUP((LEFT(D4618,2)),'Fed. Agency Identifier Table'!A$2:C$63,3,FALSE)))),"",(IF(ISERROR(VLOOKUP((LEFT(D4618,2)),'Fed. Agency Identifier Table'!A$2:C$63,3,FALSE)),(VLOOKUP((LEFT(D4618,1)),'Fed. Agency Identifier Table'!A$2:C$63,3,FALSE)),(VLOOKUP((LEFT(D4618,2)),'Fed. Agency Identifier Table'!A$2:C$63,3,FALSE)))))</f>
        <v/>
      </c>
      <c r="I4618" s="150" t="str">
        <f>IF(ISNUMBER(SEARCH("*.unk*",D4618)),"Other Federal Awards",IF(ISERROR(VLOOKUP(D4618,'CFDA Program Titles Table'!A$2:C$2607,3,FALSE)),"",VLOOKUP(D4618,'CFDA Program Titles Table'!A$2:C$2607,3,FALSE)))</f>
        <v/>
      </c>
      <c r="J4618" s="70"/>
      <c r="K4618" s="70"/>
      <c r="S4618" s="106" t="str">
        <f>IFERROR(IF(J4618="Y", "Research And Development Programs Cluster:", VLOOKUP(D4618,'Cluster Info'!$A$2:$B$113,2,FALSE)), "Non Cluster:")</f>
        <v>Non Cluster:</v>
      </c>
      <c r="T4618" s="106">
        <f t="shared" si="360"/>
        <v>0</v>
      </c>
      <c r="U4618" s="106">
        <f t="shared" si="362"/>
        <v>0</v>
      </c>
      <c r="V4618" s="106">
        <f t="shared" si="363"/>
        <v>0</v>
      </c>
      <c r="W4618" s="119">
        <f t="shared" si="361"/>
        <v>0</v>
      </c>
      <c r="X4618" s="106">
        <f t="shared" si="364"/>
        <v>0</v>
      </c>
    </row>
    <row r="4619" spans="1:24" ht="14">
      <c r="A4619" s="198"/>
      <c r="D4619" s="1"/>
      <c r="E4619" s="1"/>
      <c r="F4619" s="187"/>
      <c r="G4619" s="187"/>
      <c r="H4619" s="80" t="str">
        <f>IF(ISERROR(IF(ISERROR(VLOOKUP((LEFT(D4619,2)),'Fed. Agency Identifier Table'!A$2:C$63,3,FALSE)),(VLOOKUP((LEFT(D4619,1)),'Fed. Agency Identifier Table'!A$2:C$63,3,FALSE)),(VLOOKUP((LEFT(D4619,2)),'Fed. Agency Identifier Table'!A$2:C$63,3,FALSE)))),"",(IF(ISERROR(VLOOKUP((LEFT(D4619,2)),'Fed. Agency Identifier Table'!A$2:C$63,3,FALSE)),(VLOOKUP((LEFT(D4619,1)),'Fed. Agency Identifier Table'!A$2:C$63,3,FALSE)),(VLOOKUP((LEFT(D4619,2)),'Fed. Agency Identifier Table'!A$2:C$63,3,FALSE)))))</f>
        <v/>
      </c>
      <c r="I4619" s="150" t="str">
        <f>IF(ISNUMBER(SEARCH("*.unk*",D4619)),"Other Federal Awards",IF(ISERROR(VLOOKUP(D4619,'CFDA Program Titles Table'!A$2:C$2607,3,FALSE)),"",VLOOKUP(D4619,'CFDA Program Titles Table'!A$2:C$2607,3,FALSE)))</f>
        <v/>
      </c>
      <c r="J4619" s="70"/>
      <c r="K4619" s="70"/>
      <c r="S4619" s="106" t="str">
        <f>IFERROR(IF(J4619="Y", "Research And Development Programs Cluster:", VLOOKUP(D4619,'Cluster Info'!$A$2:$B$113,2,FALSE)), "Non Cluster:")</f>
        <v>Non Cluster:</v>
      </c>
      <c r="T4619" s="106">
        <f t="shared" si="360"/>
        <v>0</v>
      </c>
      <c r="U4619" s="106">
        <f t="shared" si="362"/>
        <v>0</v>
      </c>
      <c r="V4619" s="106">
        <f t="shared" si="363"/>
        <v>0</v>
      </c>
      <c r="W4619" s="119">
        <f t="shared" si="361"/>
        <v>0</v>
      </c>
      <c r="X4619" s="106">
        <f t="shared" si="364"/>
        <v>0</v>
      </c>
    </row>
    <row r="4620" spans="1:24" ht="14">
      <c r="A4620" s="198"/>
      <c r="D4620" s="1"/>
      <c r="E4620" s="1"/>
      <c r="F4620" s="187"/>
      <c r="G4620" s="187"/>
      <c r="H4620" s="80" t="str">
        <f>IF(ISERROR(IF(ISERROR(VLOOKUP((LEFT(D4620,2)),'Fed. Agency Identifier Table'!A$2:C$63,3,FALSE)),(VLOOKUP((LEFT(D4620,1)),'Fed. Agency Identifier Table'!A$2:C$63,3,FALSE)),(VLOOKUP((LEFT(D4620,2)),'Fed. Agency Identifier Table'!A$2:C$63,3,FALSE)))),"",(IF(ISERROR(VLOOKUP((LEFT(D4620,2)),'Fed. Agency Identifier Table'!A$2:C$63,3,FALSE)),(VLOOKUP((LEFT(D4620,1)),'Fed. Agency Identifier Table'!A$2:C$63,3,FALSE)),(VLOOKUP((LEFT(D4620,2)),'Fed. Agency Identifier Table'!A$2:C$63,3,FALSE)))))</f>
        <v/>
      </c>
      <c r="I4620" s="150" t="str">
        <f>IF(ISNUMBER(SEARCH("*.unk*",D4620)),"Other Federal Awards",IF(ISERROR(VLOOKUP(D4620,'CFDA Program Titles Table'!A$2:C$2607,3,FALSE)),"",VLOOKUP(D4620,'CFDA Program Titles Table'!A$2:C$2607,3,FALSE)))</f>
        <v/>
      </c>
      <c r="J4620" s="70"/>
      <c r="K4620" s="70"/>
      <c r="S4620" s="106" t="str">
        <f>IFERROR(IF(J4620="Y", "Research And Development Programs Cluster:", VLOOKUP(D4620,'Cluster Info'!$A$2:$B$113,2,FALSE)), "Non Cluster:")</f>
        <v>Non Cluster:</v>
      </c>
      <c r="T4620" s="106">
        <f t="shared" si="360"/>
        <v>0</v>
      </c>
      <c r="U4620" s="106">
        <f t="shared" si="362"/>
        <v>0</v>
      </c>
      <c r="V4620" s="106">
        <f t="shared" si="363"/>
        <v>0</v>
      </c>
      <c r="W4620" s="119">
        <f t="shared" si="361"/>
        <v>0</v>
      </c>
      <c r="X4620" s="106">
        <f t="shared" si="364"/>
        <v>0</v>
      </c>
    </row>
    <row r="4621" spans="1:24" ht="14">
      <c r="A4621" s="198"/>
      <c r="D4621" s="1"/>
      <c r="E4621" s="1"/>
      <c r="F4621" s="187"/>
      <c r="G4621" s="187"/>
      <c r="H4621" s="80" t="str">
        <f>IF(ISERROR(IF(ISERROR(VLOOKUP((LEFT(D4621,2)),'Fed. Agency Identifier Table'!A$2:C$63,3,FALSE)),(VLOOKUP((LEFT(D4621,1)),'Fed. Agency Identifier Table'!A$2:C$63,3,FALSE)),(VLOOKUP((LEFT(D4621,2)),'Fed. Agency Identifier Table'!A$2:C$63,3,FALSE)))),"",(IF(ISERROR(VLOOKUP((LEFT(D4621,2)),'Fed. Agency Identifier Table'!A$2:C$63,3,FALSE)),(VLOOKUP((LEFT(D4621,1)),'Fed. Agency Identifier Table'!A$2:C$63,3,FALSE)),(VLOOKUP((LEFT(D4621,2)),'Fed. Agency Identifier Table'!A$2:C$63,3,FALSE)))))</f>
        <v/>
      </c>
      <c r="I4621" s="150" t="str">
        <f>IF(ISNUMBER(SEARCH("*.unk*",D4621)),"Other Federal Awards",IF(ISERROR(VLOOKUP(D4621,'CFDA Program Titles Table'!A$2:C$2607,3,FALSE)),"",VLOOKUP(D4621,'CFDA Program Titles Table'!A$2:C$2607,3,FALSE)))</f>
        <v/>
      </c>
      <c r="J4621" s="70"/>
      <c r="K4621" s="70"/>
      <c r="S4621" s="106" t="str">
        <f>IFERROR(IF(J4621="Y", "Research And Development Programs Cluster:", VLOOKUP(D4621,'Cluster Info'!$A$2:$B$113,2,FALSE)), "Non Cluster:")</f>
        <v>Non Cluster:</v>
      </c>
      <c r="T4621" s="106">
        <f t="shared" si="360"/>
        <v>0</v>
      </c>
      <c r="U4621" s="106">
        <f t="shared" si="362"/>
        <v>0</v>
      </c>
      <c r="V4621" s="106">
        <f t="shared" si="363"/>
        <v>0</v>
      </c>
      <c r="W4621" s="119">
        <f t="shared" si="361"/>
        <v>0</v>
      </c>
      <c r="X4621" s="106">
        <f t="shared" si="364"/>
        <v>0</v>
      </c>
    </row>
    <row r="4622" spans="1:24" ht="14">
      <c r="A4622" s="198"/>
      <c r="D4622" s="1"/>
      <c r="E4622" s="1"/>
      <c r="F4622" s="187"/>
      <c r="G4622" s="187"/>
      <c r="H4622" s="80" t="str">
        <f>IF(ISERROR(IF(ISERROR(VLOOKUP((LEFT(D4622,2)),'Fed. Agency Identifier Table'!A$2:C$63,3,FALSE)),(VLOOKUP((LEFT(D4622,1)),'Fed. Agency Identifier Table'!A$2:C$63,3,FALSE)),(VLOOKUP((LEFT(D4622,2)),'Fed. Agency Identifier Table'!A$2:C$63,3,FALSE)))),"",(IF(ISERROR(VLOOKUP((LEFT(D4622,2)),'Fed. Agency Identifier Table'!A$2:C$63,3,FALSE)),(VLOOKUP((LEFT(D4622,1)),'Fed. Agency Identifier Table'!A$2:C$63,3,FALSE)),(VLOOKUP((LEFT(D4622,2)),'Fed. Agency Identifier Table'!A$2:C$63,3,FALSE)))))</f>
        <v/>
      </c>
      <c r="I4622" s="150" t="str">
        <f>IF(ISNUMBER(SEARCH("*.unk*",D4622)),"Other Federal Awards",IF(ISERROR(VLOOKUP(D4622,'CFDA Program Titles Table'!A$2:C$2607,3,FALSE)),"",VLOOKUP(D4622,'CFDA Program Titles Table'!A$2:C$2607,3,FALSE)))</f>
        <v/>
      </c>
      <c r="J4622" s="70"/>
      <c r="K4622" s="70"/>
      <c r="S4622" s="106" t="str">
        <f>IFERROR(IF(J4622="Y", "Research And Development Programs Cluster:", VLOOKUP(D4622,'Cluster Info'!$A$2:$B$113,2,FALSE)), "Non Cluster:")</f>
        <v>Non Cluster:</v>
      </c>
      <c r="T4622" s="106">
        <f t="shared" si="360"/>
        <v>0</v>
      </c>
      <c r="U4622" s="106">
        <f t="shared" si="362"/>
        <v>0</v>
      </c>
      <c r="V4622" s="106">
        <f t="shared" si="363"/>
        <v>0</v>
      </c>
      <c r="W4622" s="119">
        <f t="shared" si="361"/>
        <v>0</v>
      </c>
      <c r="X4622" s="106">
        <f t="shared" si="364"/>
        <v>0</v>
      </c>
    </row>
    <row r="4623" spans="1:24" ht="14">
      <c r="A4623" s="198"/>
      <c r="D4623" s="1"/>
      <c r="E4623" s="1"/>
      <c r="F4623" s="187"/>
      <c r="G4623" s="187"/>
      <c r="H4623" s="80" t="str">
        <f>IF(ISERROR(IF(ISERROR(VLOOKUP((LEFT(D4623,2)),'Fed. Agency Identifier Table'!A$2:C$63,3,FALSE)),(VLOOKUP((LEFT(D4623,1)),'Fed. Agency Identifier Table'!A$2:C$63,3,FALSE)),(VLOOKUP((LEFT(D4623,2)),'Fed. Agency Identifier Table'!A$2:C$63,3,FALSE)))),"",(IF(ISERROR(VLOOKUP((LEFT(D4623,2)),'Fed. Agency Identifier Table'!A$2:C$63,3,FALSE)),(VLOOKUP((LEFT(D4623,1)),'Fed. Agency Identifier Table'!A$2:C$63,3,FALSE)),(VLOOKUP((LEFT(D4623,2)),'Fed. Agency Identifier Table'!A$2:C$63,3,FALSE)))))</f>
        <v/>
      </c>
      <c r="I4623" s="150" t="str">
        <f>IF(ISNUMBER(SEARCH("*.unk*",D4623)),"Other Federal Awards",IF(ISERROR(VLOOKUP(D4623,'CFDA Program Titles Table'!A$2:C$2607,3,FALSE)),"",VLOOKUP(D4623,'CFDA Program Titles Table'!A$2:C$2607,3,FALSE)))</f>
        <v/>
      </c>
      <c r="J4623" s="70"/>
      <c r="K4623" s="70"/>
      <c r="S4623" s="106" t="str">
        <f>IFERROR(IF(J4623="Y", "Research And Development Programs Cluster:", VLOOKUP(D4623,'Cluster Info'!$A$2:$B$113,2,FALSE)), "Non Cluster:")</f>
        <v>Non Cluster:</v>
      </c>
      <c r="T4623" s="106">
        <f t="shared" si="360"/>
        <v>0</v>
      </c>
      <c r="U4623" s="106">
        <f t="shared" si="362"/>
        <v>0</v>
      </c>
      <c r="V4623" s="106">
        <f t="shared" si="363"/>
        <v>0</v>
      </c>
      <c r="W4623" s="119">
        <f t="shared" si="361"/>
        <v>0</v>
      </c>
      <c r="X4623" s="106">
        <f t="shared" si="364"/>
        <v>0</v>
      </c>
    </row>
    <row r="4624" spans="1:24" ht="14">
      <c r="A4624" s="198"/>
      <c r="D4624" s="1"/>
      <c r="E4624" s="1"/>
      <c r="F4624" s="187"/>
      <c r="G4624" s="187"/>
      <c r="H4624" s="80" t="str">
        <f>IF(ISERROR(IF(ISERROR(VLOOKUP((LEFT(D4624,2)),'Fed. Agency Identifier Table'!A$2:C$63,3,FALSE)),(VLOOKUP((LEFT(D4624,1)),'Fed. Agency Identifier Table'!A$2:C$63,3,FALSE)),(VLOOKUP((LEFT(D4624,2)),'Fed. Agency Identifier Table'!A$2:C$63,3,FALSE)))),"",(IF(ISERROR(VLOOKUP((LEFT(D4624,2)),'Fed. Agency Identifier Table'!A$2:C$63,3,FALSE)),(VLOOKUP((LEFT(D4624,1)),'Fed. Agency Identifier Table'!A$2:C$63,3,FALSE)),(VLOOKUP((LEFT(D4624,2)),'Fed. Agency Identifier Table'!A$2:C$63,3,FALSE)))))</f>
        <v/>
      </c>
      <c r="I4624" s="150" t="str">
        <f>IF(ISNUMBER(SEARCH("*.unk*",D4624)),"Other Federal Awards",IF(ISERROR(VLOOKUP(D4624,'CFDA Program Titles Table'!A$2:C$2607,3,FALSE)),"",VLOOKUP(D4624,'CFDA Program Titles Table'!A$2:C$2607,3,FALSE)))</f>
        <v/>
      </c>
      <c r="J4624" s="70"/>
      <c r="K4624" s="70"/>
      <c r="S4624" s="106" t="str">
        <f>IFERROR(IF(J4624="Y", "Research And Development Programs Cluster:", VLOOKUP(D4624,'Cluster Info'!$A$2:$B$113,2,FALSE)), "Non Cluster:")</f>
        <v>Non Cluster:</v>
      </c>
      <c r="T4624" s="106">
        <f t="shared" si="360"/>
        <v>0</v>
      </c>
      <c r="U4624" s="106">
        <f t="shared" si="362"/>
        <v>0</v>
      </c>
      <c r="V4624" s="106">
        <f t="shared" si="363"/>
        <v>0</v>
      </c>
      <c r="W4624" s="119">
        <f t="shared" si="361"/>
        <v>0</v>
      </c>
      <c r="X4624" s="106">
        <f t="shared" si="364"/>
        <v>0</v>
      </c>
    </row>
    <row r="4625" spans="1:24" ht="14">
      <c r="A4625" s="198"/>
      <c r="D4625" s="1"/>
      <c r="E4625" s="1"/>
      <c r="F4625" s="187"/>
      <c r="G4625" s="187"/>
      <c r="H4625" s="80" t="str">
        <f>IF(ISERROR(IF(ISERROR(VLOOKUP((LEFT(D4625,2)),'Fed. Agency Identifier Table'!A$2:C$63,3,FALSE)),(VLOOKUP((LEFT(D4625,1)),'Fed. Agency Identifier Table'!A$2:C$63,3,FALSE)),(VLOOKUP((LEFT(D4625,2)),'Fed. Agency Identifier Table'!A$2:C$63,3,FALSE)))),"",(IF(ISERROR(VLOOKUP((LEFT(D4625,2)),'Fed. Agency Identifier Table'!A$2:C$63,3,FALSE)),(VLOOKUP((LEFT(D4625,1)),'Fed. Agency Identifier Table'!A$2:C$63,3,FALSE)),(VLOOKUP((LEFT(D4625,2)),'Fed. Agency Identifier Table'!A$2:C$63,3,FALSE)))))</f>
        <v/>
      </c>
      <c r="I4625" s="150" t="str">
        <f>IF(ISNUMBER(SEARCH("*.unk*",D4625)),"Other Federal Awards",IF(ISERROR(VLOOKUP(D4625,'CFDA Program Titles Table'!A$2:C$2607,3,FALSE)),"",VLOOKUP(D4625,'CFDA Program Titles Table'!A$2:C$2607,3,FALSE)))</f>
        <v/>
      </c>
      <c r="J4625" s="70"/>
      <c r="K4625" s="70"/>
      <c r="S4625" s="106" t="str">
        <f>IFERROR(IF(J4625="Y", "Research And Development Programs Cluster:", VLOOKUP(D4625,'Cluster Info'!$A$2:$B$113,2,FALSE)), "Non Cluster:")</f>
        <v>Non Cluster:</v>
      </c>
      <c r="T4625" s="106">
        <f t="shared" si="360"/>
        <v>0</v>
      </c>
      <c r="U4625" s="106">
        <f t="shared" si="362"/>
        <v>0</v>
      </c>
      <c r="V4625" s="106">
        <f t="shared" si="363"/>
        <v>0</v>
      </c>
      <c r="W4625" s="119">
        <f t="shared" si="361"/>
        <v>0</v>
      </c>
      <c r="X4625" s="106">
        <f t="shared" si="364"/>
        <v>0</v>
      </c>
    </row>
    <row r="4626" spans="1:24" ht="14">
      <c r="A4626" s="198"/>
      <c r="D4626" s="1"/>
      <c r="E4626" s="1"/>
      <c r="F4626" s="187"/>
      <c r="G4626" s="187"/>
      <c r="H4626" s="80" t="str">
        <f>IF(ISERROR(IF(ISERROR(VLOOKUP((LEFT(D4626,2)),'Fed. Agency Identifier Table'!A$2:C$63,3,FALSE)),(VLOOKUP((LEFT(D4626,1)),'Fed. Agency Identifier Table'!A$2:C$63,3,FALSE)),(VLOOKUP((LEFT(D4626,2)),'Fed. Agency Identifier Table'!A$2:C$63,3,FALSE)))),"",(IF(ISERROR(VLOOKUP((LEFT(D4626,2)),'Fed. Agency Identifier Table'!A$2:C$63,3,FALSE)),(VLOOKUP((LEFT(D4626,1)),'Fed. Agency Identifier Table'!A$2:C$63,3,FALSE)),(VLOOKUP((LEFT(D4626,2)),'Fed. Agency Identifier Table'!A$2:C$63,3,FALSE)))))</f>
        <v/>
      </c>
      <c r="I4626" s="150" t="str">
        <f>IF(ISNUMBER(SEARCH("*.unk*",D4626)),"Other Federal Awards",IF(ISERROR(VLOOKUP(D4626,'CFDA Program Titles Table'!A$2:C$2607,3,FALSE)),"",VLOOKUP(D4626,'CFDA Program Titles Table'!A$2:C$2607,3,FALSE)))</f>
        <v/>
      </c>
      <c r="J4626" s="70"/>
      <c r="K4626" s="70"/>
      <c r="S4626" s="106" t="str">
        <f>IFERROR(IF(J4626="Y", "Research And Development Programs Cluster:", VLOOKUP(D4626,'Cluster Info'!$A$2:$B$113,2,FALSE)), "Non Cluster:")</f>
        <v>Non Cluster:</v>
      </c>
      <c r="T4626" s="106">
        <f t="shared" si="360"/>
        <v>0</v>
      </c>
      <c r="U4626" s="106">
        <f t="shared" si="362"/>
        <v>0</v>
      </c>
      <c r="V4626" s="106">
        <f t="shared" si="363"/>
        <v>0</v>
      </c>
      <c r="W4626" s="119">
        <f t="shared" si="361"/>
        <v>0</v>
      </c>
      <c r="X4626" s="106">
        <f t="shared" si="364"/>
        <v>0</v>
      </c>
    </row>
    <row r="4627" spans="1:24" ht="14">
      <c r="A4627" s="198"/>
      <c r="D4627" s="1"/>
      <c r="E4627" s="1"/>
      <c r="F4627" s="187"/>
      <c r="G4627" s="187"/>
      <c r="H4627" s="80" t="str">
        <f>IF(ISERROR(IF(ISERROR(VLOOKUP((LEFT(D4627,2)),'Fed. Agency Identifier Table'!A$2:C$63,3,FALSE)),(VLOOKUP((LEFT(D4627,1)),'Fed. Agency Identifier Table'!A$2:C$63,3,FALSE)),(VLOOKUP((LEFT(D4627,2)),'Fed. Agency Identifier Table'!A$2:C$63,3,FALSE)))),"",(IF(ISERROR(VLOOKUP((LEFT(D4627,2)),'Fed. Agency Identifier Table'!A$2:C$63,3,FALSE)),(VLOOKUP((LEFT(D4627,1)),'Fed. Agency Identifier Table'!A$2:C$63,3,FALSE)),(VLOOKUP((LEFT(D4627,2)),'Fed. Agency Identifier Table'!A$2:C$63,3,FALSE)))))</f>
        <v/>
      </c>
      <c r="I4627" s="150" t="str">
        <f>IF(ISNUMBER(SEARCH("*.unk*",D4627)),"Other Federal Awards",IF(ISERROR(VLOOKUP(D4627,'CFDA Program Titles Table'!A$2:C$2607,3,FALSE)),"",VLOOKUP(D4627,'CFDA Program Titles Table'!A$2:C$2607,3,FALSE)))</f>
        <v/>
      </c>
      <c r="J4627" s="70"/>
      <c r="K4627" s="70"/>
      <c r="S4627" s="106" t="str">
        <f>IFERROR(IF(J4627="Y", "Research And Development Programs Cluster:", VLOOKUP(D4627,'Cluster Info'!$A$2:$B$113,2,FALSE)), "Non Cluster:")</f>
        <v>Non Cluster:</v>
      </c>
      <c r="T4627" s="106">
        <f t="shared" si="360"/>
        <v>0</v>
      </c>
      <c r="U4627" s="106">
        <f t="shared" si="362"/>
        <v>0</v>
      </c>
      <c r="V4627" s="106">
        <f t="shared" si="363"/>
        <v>0</v>
      </c>
      <c r="W4627" s="119">
        <f t="shared" si="361"/>
        <v>0</v>
      </c>
      <c r="X4627" s="106">
        <f t="shared" si="364"/>
        <v>0</v>
      </c>
    </row>
    <row r="4628" spans="1:24" ht="14">
      <c r="A4628" s="198"/>
      <c r="D4628" s="1"/>
      <c r="E4628" s="1"/>
      <c r="F4628" s="187"/>
      <c r="G4628" s="187"/>
      <c r="H4628" s="80" t="str">
        <f>IF(ISERROR(IF(ISERROR(VLOOKUP((LEFT(D4628,2)),'Fed. Agency Identifier Table'!A$2:C$63,3,FALSE)),(VLOOKUP((LEFT(D4628,1)),'Fed. Agency Identifier Table'!A$2:C$63,3,FALSE)),(VLOOKUP((LEFT(D4628,2)),'Fed. Agency Identifier Table'!A$2:C$63,3,FALSE)))),"",(IF(ISERROR(VLOOKUP((LEFT(D4628,2)),'Fed. Agency Identifier Table'!A$2:C$63,3,FALSE)),(VLOOKUP((LEFT(D4628,1)),'Fed. Agency Identifier Table'!A$2:C$63,3,FALSE)),(VLOOKUP((LEFT(D4628,2)),'Fed. Agency Identifier Table'!A$2:C$63,3,FALSE)))))</f>
        <v/>
      </c>
      <c r="I4628" s="150" t="str">
        <f>IF(ISNUMBER(SEARCH("*.unk*",D4628)),"Other Federal Awards",IF(ISERROR(VLOOKUP(D4628,'CFDA Program Titles Table'!A$2:C$2607,3,FALSE)),"",VLOOKUP(D4628,'CFDA Program Titles Table'!A$2:C$2607,3,FALSE)))</f>
        <v/>
      </c>
      <c r="J4628" s="70"/>
      <c r="K4628" s="70"/>
      <c r="S4628" s="106" t="str">
        <f>IFERROR(IF(J4628="Y", "Research And Development Programs Cluster:", VLOOKUP(D4628,'Cluster Info'!$A$2:$B$113,2,FALSE)), "Non Cluster:")</f>
        <v>Non Cluster:</v>
      </c>
      <c r="T4628" s="106">
        <f t="shared" si="360"/>
        <v>0</v>
      </c>
      <c r="U4628" s="106">
        <f t="shared" si="362"/>
        <v>0</v>
      </c>
      <c r="V4628" s="106">
        <f t="shared" si="363"/>
        <v>0</v>
      </c>
      <c r="W4628" s="119">
        <f t="shared" si="361"/>
        <v>0</v>
      </c>
      <c r="X4628" s="106">
        <f t="shared" si="364"/>
        <v>0</v>
      </c>
    </row>
    <row r="4629" spans="1:24" ht="14">
      <c r="A4629" s="198"/>
      <c r="D4629" s="1"/>
      <c r="E4629" s="1"/>
      <c r="F4629" s="187"/>
      <c r="G4629" s="187"/>
      <c r="H4629" s="80" t="str">
        <f>IF(ISERROR(IF(ISERROR(VLOOKUP((LEFT(D4629,2)),'Fed. Agency Identifier Table'!A$2:C$63,3,FALSE)),(VLOOKUP((LEFT(D4629,1)),'Fed. Agency Identifier Table'!A$2:C$63,3,FALSE)),(VLOOKUP((LEFT(D4629,2)),'Fed. Agency Identifier Table'!A$2:C$63,3,FALSE)))),"",(IF(ISERROR(VLOOKUP((LEFT(D4629,2)),'Fed. Agency Identifier Table'!A$2:C$63,3,FALSE)),(VLOOKUP((LEFT(D4629,1)),'Fed. Agency Identifier Table'!A$2:C$63,3,FALSE)),(VLOOKUP((LEFT(D4629,2)),'Fed. Agency Identifier Table'!A$2:C$63,3,FALSE)))))</f>
        <v/>
      </c>
      <c r="I4629" s="150" t="str">
        <f>IF(ISNUMBER(SEARCH("*.unk*",D4629)),"Other Federal Awards",IF(ISERROR(VLOOKUP(D4629,'CFDA Program Titles Table'!A$2:C$2607,3,FALSE)),"",VLOOKUP(D4629,'CFDA Program Titles Table'!A$2:C$2607,3,FALSE)))</f>
        <v/>
      </c>
      <c r="J4629" s="70"/>
      <c r="K4629" s="70"/>
      <c r="S4629" s="106" t="str">
        <f>IFERROR(IF(J4629="Y", "Research And Development Programs Cluster:", VLOOKUP(D4629,'Cluster Info'!$A$2:$B$113,2,FALSE)), "Non Cluster:")</f>
        <v>Non Cluster:</v>
      </c>
      <c r="T4629" s="106">
        <f t="shared" si="360"/>
        <v>0</v>
      </c>
      <c r="U4629" s="106">
        <f t="shared" si="362"/>
        <v>0</v>
      </c>
      <c r="V4629" s="106">
        <f t="shared" si="363"/>
        <v>0</v>
      </c>
      <c r="W4629" s="119">
        <f t="shared" si="361"/>
        <v>0</v>
      </c>
      <c r="X4629" s="106">
        <f t="shared" si="364"/>
        <v>0</v>
      </c>
    </row>
    <row r="4630" spans="1:24" ht="14">
      <c r="A4630" s="198"/>
      <c r="D4630" s="1"/>
      <c r="E4630" s="1"/>
      <c r="F4630" s="187"/>
      <c r="G4630" s="187"/>
      <c r="H4630" s="80" t="str">
        <f>IF(ISERROR(IF(ISERROR(VLOOKUP((LEFT(D4630,2)),'Fed. Agency Identifier Table'!A$2:C$63,3,FALSE)),(VLOOKUP((LEFT(D4630,1)),'Fed. Agency Identifier Table'!A$2:C$63,3,FALSE)),(VLOOKUP((LEFT(D4630,2)),'Fed. Agency Identifier Table'!A$2:C$63,3,FALSE)))),"",(IF(ISERROR(VLOOKUP((LEFT(D4630,2)),'Fed. Agency Identifier Table'!A$2:C$63,3,FALSE)),(VLOOKUP((LEFT(D4630,1)),'Fed. Agency Identifier Table'!A$2:C$63,3,FALSE)),(VLOOKUP((LEFT(D4630,2)),'Fed. Agency Identifier Table'!A$2:C$63,3,FALSE)))))</f>
        <v/>
      </c>
      <c r="I4630" s="150" t="str">
        <f>IF(ISNUMBER(SEARCH("*.unk*",D4630)),"Other Federal Awards",IF(ISERROR(VLOOKUP(D4630,'CFDA Program Titles Table'!A$2:C$2607,3,FALSE)),"",VLOOKUP(D4630,'CFDA Program Titles Table'!A$2:C$2607,3,FALSE)))</f>
        <v/>
      </c>
      <c r="J4630" s="70"/>
      <c r="K4630" s="70"/>
      <c r="S4630" s="106" t="str">
        <f>IFERROR(IF(J4630="Y", "Research And Development Programs Cluster:", VLOOKUP(D4630,'Cluster Info'!$A$2:$B$113,2,FALSE)), "Non Cluster:")</f>
        <v>Non Cluster:</v>
      </c>
      <c r="T4630" s="106">
        <f t="shared" si="360"/>
        <v>0</v>
      </c>
      <c r="U4630" s="106">
        <f t="shared" si="362"/>
        <v>0</v>
      </c>
      <c r="V4630" s="106">
        <f t="shared" si="363"/>
        <v>0</v>
      </c>
      <c r="W4630" s="119">
        <f t="shared" si="361"/>
        <v>0</v>
      </c>
      <c r="X4630" s="106">
        <f t="shared" si="364"/>
        <v>0</v>
      </c>
    </row>
    <row r="4631" spans="1:24" ht="14">
      <c r="A4631" s="198"/>
      <c r="D4631" s="1"/>
      <c r="E4631" s="1"/>
      <c r="F4631" s="187"/>
      <c r="G4631" s="187"/>
      <c r="H4631" s="80" t="str">
        <f>IF(ISERROR(IF(ISERROR(VLOOKUP((LEFT(D4631,2)),'Fed. Agency Identifier Table'!A$2:C$63,3,FALSE)),(VLOOKUP((LEFT(D4631,1)),'Fed. Agency Identifier Table'!A$2:C$63,3,FALSE)),(VLOOKUP((LEFT(D4631,2)),'Fed. Agency Identifier Table'!A$2:C$63,3,FALSE)))),"",(IF(ISERROR(VLOOKUP((LEFT(D4631,2)),'Fed. Agency Identifier Table'!A$2:C$63,3,FALSE)),(VLOOKUP((LEFT(D4631,1)),'Fed. Agency Identifier Table'!A$2:C$63,3,FALSE)),(VLOOKUP((LEFT(D4631,2)),'Fed. Agency Identifier Table'!A$2:C$63,3,FALSE)))))</f>
        <v/>
      </c>
      <c r="I4631" s="150" t="str">
        <f>IF(ISNUMBER(SEARCH("*.unk*",D4631)),"Other Federal Awards",IF(ISERROR(VLOOKUP(D4631,'CFDA Program Titles Table'!A$2:C$2607,3,FALSE)),"",VLOOKUP(D4631,'CFDA Program Titles Table'!A$2:C$2607,3,FALSE)))</f>
        <v/>
      </c>
      <c r="J4631" s="70"/>
      <c r="K4631" s="70"/>
      <c r="S4631" s="106" t="str">
        <f>IFERROR(IF(J4631="Y", "Research And Development Programs Cluster:", VLOOKUP(D4631,'Cluster Info'!$A$2:$B$113,2,FALSE)), "Non Cluster:")</f>
        <v>Non Cluster:</v>
      </c>
      <c r="T4631" s="106">
        <f t="shared" si="360"/>
        <v>0</v>
      </c>
      <c r="U4631" s="106">
        <f t="shared" si="362"/>
        <v>0</v>
      </c>
      <c r="V4631" s="106">
        <f t="shared" si="363"/>
        <v>0</v>
      </c>
      <c r="W4631" s="119">
        <f t="shared" si="361"/>
        <v>0</v>
      </c>
      <c r="X4631" s="106">
        <f t="shared" si="364"/>
        <v>0</v>
      </c>
    </row>
    <row r="4632" spans="1:24" ht="14">
      <c r="A4632" s="198"/>
      <c r="D4632" s="1"/>
      <c r="E4632" s="1"/>
      <c r="F4632" s="187"/>
      <c r="G4632" s="187"/>
      <c r="H4632" s="80" t="str">
        <f>IF(ISERROR(IF(ISERROR(VLOOKUP((LEFT(D4632,2)),'Fed. Agency Identifier Table'!A$2:C$63,3,FALSE)),(VLOOKUP((LEFT(D4632,1)),'Fed. Agency Identifier Table'!A$2:C$63,3,FALSE)),(VLOOKUP((LEFT(D4632,2)),'Fed. Agency Identifier Table'!A$2:C$63,3,FALSE)))),"",(IF(ISERROR(VLOOKUP((LEFT(D4632,2)),'Fed. Agency Identifier Table'!A$2:C$63,3,FALSE)),(VLOOKUP((LEFT(D4632,1)),'Fed. Agency Identifier Table'!A$2:C$63,3,FALSE)),(VLOOKUP((LEFT(D4632,2)),'Fed. Agency Identifier Table'!A$2:C$63,3,FALSE)))))</f>
        <v/>
      </c>
      <c r="I4632" s="150" t="str">
        <f>IF(ISNUMBER(SEARCH("*.unk*",D4632)),"Other Federal Awards",IF(ISERROR(VLOOKUP(D4632,'CFDA Program Titles Table'!A$2:C$2607,3,FALSE)),"",VLOOKUP(D4632,'CFDA Program Titles Table'!A$2:C$2607,3,FALSE)))</f>
        <v/>
      </c>
      <c r="J4632" s="70"/>
      <c r="K4632" s="70"/>
      <c r="S4632" s="106" t="str">
        <f>IFERROR(IF(J4632="Y", "Research And Development Programs Cluster:", VLOOKUP(D4632,'Cluster Info'!$A$2:$B$113,2,FALSE)), "Non Cluster:")</f>
        <v>Non Cluster:</v>
      </c>
      <c r="T4632" s="106">
        <f t="shared" si="360"/>
        <v>0</v>
      </c>
      <c r="U4632" s="106">
        <f t="shared" si="362"/>
        <v>0</v>
      </c>
      <c r="V4632" s="106">
        <f t="shared" si="363"/>
        <v>0</v>
      </c>
      <c r="W4632" s="119">
        <f t="shared" si="361"/>
        <v>0</v>
      </c>
      <c r="X4632" s="106">
        <f t="shared" si="364"/>
        <v>0</v>
      </c>
    </row>
    <row r="4633" spans="1:24" ht="14">
      <c r="A4633" s="198"/>
      <c r="D4633" s="1"/>
      <c r="E4633" s="1"/>
      <c r="F4633" s="187"/>
      <c r="G4633" s="187"/>
      <c r="H4633" s="80" t="str">
        <f>IF(ISERROR(IF(ISERROR(VLOOKUP((LEFT(D4633,2)),'Fed. Agency Identifier Table'!A$2:C$63,3,FALSE)),(VLOOKUP((LEFT(D4633,1)),'Fed. Agency Identifier Table'!A$2:C$63,3,FALSE)),(VLOOKUP((LEFT(D4633,2)),'Fed. Agency Identifier Table'!A$2:C$63,3,FALSE)))),"",(IF(ISERROR(VLOOKUP((LEFT(D4633,2)),'Fed. Agency Identifier Table'!A$2:C$63,3,FALSE)),(VLOOKUP((LEFT(D4633,1)),'Fed. Agency Identifier Table'!A$2:C$63,3,FALSE)),(VLOOKUP((LEFT(D4633,2)),'Fed. Agency Identifier Table'!A$2:C$63,3,FALSE)))))</f>
        <v/>
      </c>
      <c r="I4633" s="150" t="str">
        <f>IF(ISNUMBER(SEARCH("*.unk*",D4633)),"Other Federal Awards",IF(ISERROR(VLOOKUP(D4633,'CFDA Program Titles Table'!A$2:C$2607,3,FALSE)),"",VLOOKUP(D4633,'CFDA Program Titles Table'!A$2:C$2607,3,FALSE)))</f>
        <v/>
      </c>
      <c r="J4633" s="70"/>
      <c r="K4633" s="70"/>
      <c r="S4633" s="106" t="str">
        <f>IFERROR(IF(J4633="Y", "Research And Development Programs Cluster:", VLOOKUP(D4633,'Cluster Info'!$A$2:$B$113,2,FALSE)), "Non Cluster:")</f>
        <v>Non Cluster:</v>
      </c>
      <c r="T4633" s="106">
        <f t="shared" si="360"/>
        <v>0</v>
      </c>
      <c r="U4633" s="106">
        <f t="shared" si="362"/>
        <v>0</v>
      </c>
      <c r="V4633" s="106">
        <f t="shared" si="363"/>
        <v>0</v>
      </c>
      <c r="W4633" s="119">
        <f t="shared" si="361"/>
        <v>0</v>
      </c>
      <c r="X4633" s="106">
        <f t="shared" si="364"/>
        <v>0</v>
      </c>
    </row>
    <row r="4634" spans="1:24" ht="14">
      <c r="A4634" s="198"/>
      <c r="D4634" s="1"/>
      <c r="E4634" s="1"/>
      <c r="F4634" s="187"/>
      <c r="G4634" s="187"/>
      <c r="H4634" s="80" t="str">
        <f>IF(ISERROR(IF(ISERROR(VLOOKUP((LEFT(D4634,2)),'Fed. Agency Identifier Table'!A$2:C$63,3,FALSE)),(VLOOKUP((LEFT(D4634,1)),'Fed. Agency Identifier Table'!A$2:C$63,3,FALSE)),(VLOOKUP((LEFT(D4634,2)),'Fed. Agency Identifier Table'!A$2:C$63,3,FALSE)))),"",(IF(ISERROR(VLOOKUP((LEFT(D4634,2)),'Fed. Agency Identifier Table'!A$2:C$63,3,FALSE)),(VLOOKUP((LEFT(D4634,1)),'Fed. Agency Identifier Table'!A$2:C$63,3,FALSE)),(VLOOKUP((LEFT(D4634,2)),'Fed. Agency Identifier Table'!A$2:C$63,3,FALSE)))))</f>
        <v/>
      </c>
      <c r="I4634" s="150" t="str">
        <f>IF(ISNUMBER(SEARCH("*.unk*",D4634)),"Other Federal Awards",IF(ISERROR(VLOOKUP(D4634,'CFDA Program Titles Table'!A$2:C$2607,3,FALSE)),"",VLOOKUP(D4634,'CFDA Program Titles Table'!A$2:C$2607,3,FALSE)))</f>
        <v/>
      </c>
      <c r="J4634" s="70"/>
      <c r="K4634" s="70"/>
      <c r="S4634" s="106" t="str">
        <f>IFERROR(IF(J4634="Y", "Research And Development Programs Cluster:", VLOOKUP(D4634,'Cluster Info'!$A$2:$B$113,2,FALSE)), "Non Cluster:")</f>
        <v>Non Cluster:</v>
      </c>
      <c r="T4634" s="106">
        <f t="shared" si="360"/>
        <v>0</v>
      </c>
      <c r="U4634" s="106">
        <f t="shared" si="362"/>
        <v>0</v>
      </c>
      <c r="V4634" s="106">
        <f t="shared" si="363"/>
        <v>0</v>
      </c>
      <c r="W4634" s="119">
        <f t="shared" si="361"/>
        <v>0</v>
      </c>
      <c r="X4634" s="106">
        <f t="shared" si="364"/>
        <v>0</v>
      </c>
    </row>
    <row r="4635" spans="1:24" ht="14">
      <c r="A4635" s="198"/>
      <c r="D4635" s="1"/>
      <c r="E4635" s="1"/>
      <c r="F4635" s="187"/>
      <c r="G4635" s="187"/>
      <c r="H4635" s="80" t="str">
        <f>IF(ISERROR(IF(ISERROR(VLOOKUP((LEFT(D4635,2)),'Fed. Agency Identifier Table'!A$2:C$63,3,FALSE)),(VLOOKUP((LEFT(D4635,1)),'Fed. Agency Identifier Table'!A$2:C$63,3,FALSE)),(VLOOKUP((LEFT(D4635,2)),'Fed. Agency Identifier Table'!A$2:C$63,3,FALSE)))),"",(IF(ISERROR(VLOOKUP((LEFT(D4635,2)),'Fed. Agency Identifier Table'!A$2:C$63,3,FALSE)),(VLOOKUP((LEFT(D4635,1)),'Fed. Agency Identifier Table'!A$2:C$63,3,FALSE)),(VLOOKUP((LEFT(D4635,2)),'Fed. Agency Identifier Table'!A$2:C$63,3,FALSE)))))</f>
        <v/>
      </c>
      <c r="I4635" s="150" t="str">
        <f>IF(ISNUMBER(SEARCH("*.unk*",D4635)),"Other Federal Awards",IF(ISERROR(VLOOKUP(D4635,'CFDA Program Titles Table'!A$2:C$2607,3,FALSE)),"",VLOOKUP(D4635,'CFDA Program Titles Table'!A$2:C$2607,3,FALSE)))</f>
        <v/>
      </c>
      <c r="J4635" s="70"/>
      <c r="K4635" s="70"/>
      <c r="S4635" s="106" t="str">
        <f>IFERROR(IF(J4635="Y", "Research And Development Programs Cluster:", VLOOKUP(D4635,'Cluster Info'!$A$2:$B$113,2,FALSE)), "Non Cluster:")</f>
        <v>Non Cluster:</v>
      </c>
      <c r="T4635" s="106">
        <f t="shared" si="360"/>
        <v>0</v>
      </c>
      <c r="U4635" s="106">
        <f t="shared" si="362"/>
        <v>0</v>
      </c>
      <c r="V4635" s="106">
        <f t="shared" si="363"/>
        <v>0</v>
      </c>
      <c r="W4635" s="119">
        <f t="shared" si="361"/>
        <v>0</v>
      </c>
      <c r="X4635" s="106">
        <f t="shared" si="364"/>
        <v>0</v>
      </c>
    </row>
    <row r="4636" spans="1:24" ht="14">
      <c r="A4636" s="198"/>
      <c r="D4636" s="1"/>
      <c r="E4636" s="1"/>
      <c r="F4636" s="187"/>
      <c r="G4636" s="187"/>
      <c r="H4636" s="80" t="str">
        <f>IF(ISERROR(IF(ISERROR(VLOOKUP((LEFT(D4636,2)),'Fed. Agency Identifier Table'!A$2:C$63,3,FALSE)),(VLOOKUP((LEFT(D4636,1)),'Fed. Agency Identifier Table'!A$2:C$63,3,FALSE)),(VLOOKUP((LEFT(D4636,2)),'Fed. Agency Identifier Table'!A$2:C$63,3,FALSE)))),"",(IF(ISERROR(VLOOKUP((LEFT(D4636,2)),'Fed. Agency Identifier Table'!A$2:C$63,3,FALSE)),(VLOOKUP((LEFT(D4636,1)),'Fed. Agency Identifier Table'!A$2:C$63,3,FALSE)),(VLOOKUP((LEFT(D4636,2)),'Fed. Agency Identifier Table'!A$2:C$63,3,FALSE)))))</f>
        <v/>
      </c>
      <c r="I4636" s="150" t="str">
        <f>IF(ISNUMBER(SEARCH("*.unk*",D4636)),"Other Federal Awards",IF(ISERROR(VLOOKUP(D4636,'CFDA Program Titles Table'!A$2:C$2607,3,FALSE)),"",VLOOKUP(D4636,'CFDA Program Titles Table'!A$2:C$2607,3,FALSE)))</f>
        <v/>
      </c>
      <c r="J4636" s="70"/>
      <c r="K4636" s="70"/>
      <c r="S4636" s="106" t="str">
        <f>IFERROR(IF(J4636="Y", "Research And Development Programs Cluster:", VLOOKUP(D4636,'Cluster Info'!$A$2:$B$113,2,FALSE)), "Non Cluster:")</f>
        <v>Non Cluster:</v>
      </c>
      <c r="T4636" s="106">
        <f t="shared" si="360"/>
        <v>0</v>
      </c>
      <c r="U4636" s="106">
        <f t="shared" si="362"/>
        <v>0</v>
      </c>
      <c r="V4636" s="106">
        <f t="shared" si="363"/>
        <v>0</v>
      </c>
      <c r="W4636" s="119">
        <f t="shared" si="361"/>
        <v>0</v>
      </c>
      <c r="X4636" s="106">
        <f t="shared" si="364"/>
        <v>0</v>
      </c>
    </row>
    <row r="4637" spans="1:24" ht="14">
      <c r="A4637" s="198"/>
      <c r="D4637" s="1"/>
      <c r="E4637" s="1"/>
      <c r="F4637" s="187"/>
      <c r="G4637" s="187"/>
      <c r="H4637" s="80" t="str">
        <f>IF(ISERROR(IF(ISERROR(VLOOKUP((LEFT(D4637,2)),'Fed. Agency Identifier Table'!A$2:C$63,3,FALSE)),(VLOOKUP((LEFT(D4637,1)),'Fed. Agency Identifier Table'!A$2:C$63,3,FALSE)),(VLOOKUP((LEFT(D4637,2)),'Fed. Agency Identifier Table'!A$2:C$63,3,FALSE)))),"",(IF(ISERROR(VLOOKUP((LEFT(D4637,2)),'Fed. Agency Identifier Table'!A$2:C$63,3,FALSE)),(VLOOKUP((LEFT(D4637,1)),'Fed. Agency Identifier Table'!A$2:C$63,3,FALSE)),(VLOOKUP((LEFT(D4637,2)),'Fed. Agency Identifier Table'!A$2:C$63,3,FALSE)))))</f>
        <v/>
      </c>
      <c r="I4637" s="150" t="str">
        <f>IF(ISNUMBER(SEARCH("*.unk*",D4637)),"Other Federal Awards",IF(ISERROR(VLOOKUP(D4637,'CFDA Program Titles Table'!A$2:C$2607,3,FALSE)),"",VLOOKUP(D4637,'CFDA Program Titles Table'!A$2:C$2607,3,FALSE)))</f>
        <v/>
      </c>
      <c r="J4637" s="70"/>
      <c r="K4637" s="70"/>
      <c r="S4637" s="106" t="str">
        <f>IFERROR(IF(J4637="Y", "Research And Development Programs Cluster:", VLOOKUP(D4637,'Cluster Info'!$A$2:$B$113,2,FALSE)), "Non Cluster:")</f>
        <v>Non Cluster:</v>
      </c>
      <c r="T4637" s="106">
        <f t="shared" si="360"/>
        <v>0</v>
      </c>
      <c r="U4637" s="106">
        <f t="shared" si="362"/>
        <v>0</v>
      </c>
      <c r="V4637" s="106">
        <f t="shared" si="363"/>
        <v>0</v>
      </c>
      <c r="W4637" s="119">
        <f t="shared" si="361"/>
        <v>0</v>
      </c>
      <c r="X4637" s="106">
        <f t="shared" si="364"/>
        <v>0</v>
      </c>
    </row>
    <row r="4638" spans="1:24" ht="14">
      <c r="A4638" s="198"/>
      <c r="D4638" s="1"/>
      <c r="E4638" s="1"/>
      <c r="F4638" s="187"/>
      <c r="G4638" s="187"/>
      <c r="H4638" s="80" t="str">
        <f>IF(ISERROR(IF(ISERROR(VLOOKUP((LEFT(D4638,2)),'Fed. Agency Identifier Table'!A$2:C$63,3,FALSE)),(VLOOKUP((LEFT(D4638,1)),'Fed. Agency Identifier Table'!A$2:C$63,3,FALSE)),(VLOOKUP((LEFT(D4638,2)),'Fed. Agency Identifier Table'!A$2:C$63,3,FALSE)))),"",(IF(ISERROR(VLOOKUP((LEFT(D4638,2)),'Fed. Agency Identifier Table'!A$2:C$63,3,FALSE)),(VLOOKUP((LEFT(D4638,1)),'Fed. Agency Identifier Table'!A$2:C$63,3,FALSE)),(VLOOKUP((LEFT(D4638,2)),'Fed. Agency Identifier Table'!A$2:C$63,3,FALSE)))))</f>
        <v/>
      </c>
      <c r="I4638" s="150" t="str">
        <f>IF(ISNUMBER(SEARCH("*.unk*",D4638)),"Other Federal Awards",IF(ISERROR(VLOOKUP(D4638,'CFDA Program Titles Table'!A$2:C$2607,3,FALSE)),"",VLOOKUP(D4638,'CFDA Program Titles Table'!A$2:C$2607,3,FALSE)))</f>
        <v/>
      </c>
      <c r="J4638" s="70"/>
      <c r="K4638" s="70"/>
      <c r="S4638" s="106" t="str">
        <f>IFERROR(IF(J4638="Y", "Research And Development Programs Cluster:", VLOOKUP(D4638,'Cluster Info'!$A$2:$B$113,2,FALSE)), "Non Cluster:")</f>
        <v>Non Cluster:</v>
      </c>
      <c r="T4638" s="106">
        <f t="shared" si="360"/>
        <v>0</v>
      </c>
      <c r="U4638" s="106">
        <f t="shared" si="362"/>
        <v>0</v>
      </c>
      <c r="V4638" s="106">
        <f t="shared" si="363"/>
        <v>0</v>
      </c>
      <c r="W4638" s="119">
        <f t="shared" si="361"/>
        <v>0</v>
      </c>
      <c r="X4638" s="106">
        <f t="shared" si="364"/>
        <v>0</v>
      </c>
    </row>
    <row r="4639" spans="1:24" ht="14">
      <c r="A4639" s="198"/>
      <c r="D4639" s="1"/>
      <c r="E4639" s="1"/>
      <c r="F4639" s="187"/>
      <c r="G4639" s="187"/>
      <c r="H4639" s="80" t="str">
        <f>IF(ISERROR(IF(ISERROR(VLOOKUP((LEFT(D4639,2)),'Fed. Agency Identifier Table'!A$2:C$63,3,FALSE)),(VLOOKUP((LEFT(D4639,1)),'Fed. Agency Identifier Table'!A$2:C$63,3,FALSE)),(VLOOKUP((LEFT(D4639,2)),'Fed. Agency Identifier Table'!A$2:C$63,3,FALSE)))),"",(IF(ISERROR(VLOOKUP((LEFT(D4639,2)),'Fed. Agency Identifier Table'!A$2:C$63,3,FALSE)),(VLOOKUP((LEFT(D4639,1)),'Fed. Agency Identifier Table'!A$2:C$63,3,FALSE)),(VLOOKUP((LEFT(D4639,2)),'Fed. Agency Identifier Table'!A$2:C$63,3,FALSE)))))</f>
        <v/>
      </c>
      <c r="I4639" s="150" t="str">
        <f>IF(ISNUMBER(SEARCH("*.unk*",D4639)),"Other Federal Awards",IF(ISERROR(VLOOKUP(D4639,'CFDA Program Titles Table'!A$2:C$2607,3,FALSE)),"",VLOOKUP(D4639,'CFDA Program Titles Table'!A$2:C$2607,3,FALSE)))</f>
        <v/>
      </c>
      <c r="J4639" s="70"/>
      <c r="K4639" s="70"/>
      <c r="S4639" s="106" t="str">
        <f>IFERROR(IF(J4639="Y", "Research And Development Programs Cluster:", VLOOKUP(D4639,'Cluster Info'!$A$2:$B$113,2,FALSE)), "Non Cluster:")</f>
        <v>Non Cluster:</v>
      </c>
      <c r="T4639" s="106">
        <f t="shared" si="360"/>
        <v>0</v>
      </c>
      <c r="U4639" s="106">
        <f t="shared" si="362"/>
        <v>0</v>
      </c>
      <c r="V4639" s="106">
        <f t="shared" si="363"/>
        <v>0</v>
      </c>
      <c r="W4639" s="119">
        <f t="shared" si="361"/>
        <v>0</v>
      </c>
      <c r="X4639" s="106">
        <f t="shared" si="364"/>
        <v>0</v>
      </c>
    </row>
    <row r="4640" spans="1:24" ht="14">
      <c r="A4640" s="198"/>
      <c r="D4640" s="1"/>
      <c r="E4640" s="1"/>
      <c r="F4640" s="187"/>
      <c r="G4640" s="187"/>
      <c r="H4640" s="80" t="str">
        <f>IF(ISERROR(IF(ISERROR(VLOOKUP((LEFT(D4640,2)),'Fed. Agency Identifier Table'!A$2:C$63,3,FALSE)),(VLOOKUP((LEFT(D4640,1)),'Fed. Agency Identifier Table'!A$2:C$63,3,FALSE)),(VLOOKUP((LEFT(D4640,2)),'Fed. Agency Identifier Table'!A$2:C$63,3,FALSE)))),"",(IF(ISERROR(VLOOKUP((LEFT(D4640,2)),'Fed. Agency Identifier Table'!A$2:C$63,3,FALSE)),(VLOOKUP((LEFT(D4640,1)),'Fed. Agency Identifier Table'!A$2:C$63,3,FALSE)),(VLOOKUP((LEFT(D4640,2)),'Fed. Agency Identifier Table'!A$2:C$63,3,FALSE)))))</f>
        <v/>
      </c>
      <c r="I4640" s="150" t="str">
        <f>IF(ISNUMBER(SEARCH("*.unk*",D4640)),"Other Federal Awards",IF(ISERROR(VLOOKUP(D4640,'CFDA Program Titles Table'!A$2:C$2607,3,FALSE)),"",VLOOKUP(D4640,'CFDA Program Titles Table'!A$2:C$2607,3,FALSE)))</f>
        <v/>
      </c>
      <c r="J4640" s="70"/>
      <c r="K4640" s="70"/>
      <c r="S4640" s="106" t="str">
        <f>IFERROR(IF(J4640="Y", "Research And Development Programs Cluster:", VLOOKUP(D4640,'Cluster Info'!$A$2:$B$113,2,FALSE)), "Non Cluster:")</f>
        <v>Non Cluster:</v>
      </c>
      <c r="T4640" s="106">
        <f t="shared" si="360"/>
        <v>0</v>
      </c>
      <c r="U4640" s="106">
        <f t="shared" si="362"/>
        <v>0</v>
      </c>
      <c r="V4640" s="106">
        <f t="shared" si="363"/>
        <v>0</v>
      </c>
      <c r="W4640" s="119">
        <f t="shared" si="361"/>
        <v>0</v>
      </c>
      <c r="X4640" s="106">
        <f t="shared" si="364"/>
        <v>0</v>
      </c>
    </row>
    <row r="4641" spans="1:24" ht="14">
      <c r="A4641" s="198"/>
      <c r="D4641" s="1"/>
      <c r="E4641" s="1"/>
      <c r="F4641" s="187"/>
      <c r="G4641" s="187"/>
      <c r="H4641" s="80" t="str">
        <f>IF(ISERROR(IF(ISERROR(VLOOKUP((LEFT(D4641,2)),'Fed. Agency Identifier Table'!A$2:C$63,3,FALSE)),(VLOOKUP((LEFT(D4641,1)),'Fed. Agency Identifier Table'!A$2:C$63,3,FALSE)),(VLOOKUP((LEFT(D4641,2)),'Fed. Agency Identifier Table'!A$2:C$63,3,FALSE)))),"",(IF(ISERROR(VLOOKUP((LEFT(D4641,2)),'Fed. Agency Identifier Table'!A$2:C$63,3,FALSE)),(VLOOKUP((LEFT(D4641,1)),'Fed. Agency Identifier Table'!A$2:C$63,3,FALSE)),(VLOOKUP((LEFT(D4641,2)),'Fed. Agency Identifier Table'!A$2:C$63,3,FALSE)))))</f>
        <v/>
      </c>
      <c r="I4641" s="150" t="str">
        <f>IF(ISNUMBER(SEARCH("*.unk*",D4641)),"Other Federal Awards",IF(ISERROR(VLOOKUP(D4641,'CFDA Program Titles Table'!A$2:C$2607,3,FALSE)),"",VLOOKUP(D4641,'CFDA Program Titles Table'!A$2:C$2607,3,FALSE)))</f>
        <v/>
      </c>
      <c r="J4641" s="70"/>
      <c r="K4641" s="70"/>
      <c r="S4641" s="106" t="str">
        <f>IFERROR(IF(J4641="Y", "Research And Development Programs Cluster:", VLOOKUP(D4641,'Cluster Info'!$A$2:$B$113,2,FALSE)), "Non Cluster:")</f>
        <v>Non Cluster:</v>
      </c>
      <c r="T4641" s="106">
        <f t="shared" si="360"/>
        <v>0</v>
      </c>
      <c r="U4641" s="106">
        <f t="shared" si="362"/>
        <v>0</v>
      </c>
      <c r="V4641" s="106">
        <f t="shared" si="363"/>
        <v>0</v>
      </c>
      <c r="W4641" s="119">
        <f t="shared" si="361"/>
        <v>0</v>
      </c>
      <c r="X4641" s="106">
        <f t="shared" si="364"/>
        <v>0</v>
      </c>
    </row>
    <row r="4642" spans="1:24" ht="14">
      <c r="A4642" s="198"/>
      <c r="D4642" s="1"/>
      <c r="E4642" s="1"/>
      <c r="F4642" s="187"/>
      <c r="G4642" s="187"/>
      <c r="H4642" s="80" t="str">
        <f>IF(ISERROR(IF(ISERROR(VLOOKUP((LEFT(D4642,2)),'Fed. Agency Identifier Table'!A$2:C$63,3,FALSE)),(VLOOKUP((LEFT(D4642,1)),'Fed. Agency Identifier Table'!A$2:C$63,3,FALSE)),(VLOOKUP((LEFT(D4642,2)),'Fed. Agency Identifier Table'!A$2:C$63,3,FALSE)))),"",(IF(ISERROR(VLOOKUP((LEFT(D4642,2)),'Fed. Agency Identifier Table'!A$2:C$63,3,FALSE)),(VLOOKUP((LEFT(D4642,1)),'Fed. Agency Identifier Table'!A$2:C$63,3,FALSE)),(VLOOKUP((LEFT(D4642,2)),'Fed. Agency Identifier Table'!A$2:C$63,3,FALSE)))))</f>
        <v/>
      </c>
      <c r="I4642" s="150" t="str">
        <f>IF(ISNUMBER(SEARCH("*.unk*",D4642)),"Other Federal Awards",IF(ISERROR(VLOOKUP(D4642,'CFDA Program Titles Table'!A$2:C$2607,3,FALSE)),"",VLOOKUP(D4642,'CFDA Program Titles Table'!A$2:C$2607,3,FALSE)))</f>
        <v/>
      </c>
      <c r="J4642" s="70"/>
      <c r="K4642" s="70"/>
      <c r="S4642" s="106" t="str">
        <f>IFERROR(IF(J4642="Y", "Research And Development Programs Cluster:", VLOOKUP(D4642,'Cluster Info'!$A$2:$B$113,2,FALSE)), "Non Cluster:")</f>
        <v>Non Cluster:</v>
      </c>
      <c r="T4642" s="106">
        <f t="shared" si="360"/>
        <v>0</v>
      </c>
      <c r="U4642" s="106">
        <f t="shared" si="362"/>
        <v>0</v>
      </c>
      <c r="V4642" s="106">
        <f t="shared" si="363"/>
        <v>0</v>
      </c>
      <c r="W4642" s="119">
        <f t="shared" si="361"/>
        <v>0</v>
      </c>
      <c r="X4642" s="106">
        <f t="shared" si="364"/>
        <v>0</v>
      </c>
    </row>
    <row r="4643" spans="1:24" ht="14">
      <c r="A4643" s="198"/>
      <c r="D4643" s="1"/>
      <c r="E4643" s="1"/>
      <c r="F4643" s="187"/>
      <c r="G4643" s="187"/>
      <c r="H4643" s="80" t="str">
        <f>IF(ISERROR(IF(ISERROR(VLOOKUP((LEFT(D4643,2)),'Fed. Agency Identifier Table'!A$2:C$63,3,FALSE)),(VLOOKUP((LEFT(D4643,1)),'Fed. Agency Identifier Table'!A$2:C$63,3,FALSE)),(VLOOKUP((LEFT(D4643,2)),'Fed. Agency Identifier Table'!A$2:C$63,3,FALSE)))),"",(IF(ISERROR(VLOOKUP((LEFT(D4643,2)),'Fed. Agency Identifier Table'!A$2:C$63,3,FALSE)),(VLOOKUP((LEFT(D4643,1)),'Fed. Agency Identifier Table'!A$2:C$63,3,FALSE)),(VLOOKUP((LEFT(D4643,2)),'Fed. Agency Identifier Table'!A$2:C$63,3,FALSE)))))</f>
        <v/>
      </c>
      <c r="I4643" s="150" t="str">
        <f>IF(ISNUMBER(SEARCH("*.unk*",D4643)),"Other Federal Awards",IF(ISERROR(VLOOKUP(D4643,'CFDA Program Titles Table'!A$2:C$2607,3,FALSE)),"",VLOOKUP(D4643,'CFDA Program Titles Table'!A$2:C$2607,3,FALSE)))</f>
        <v/>
      </c>
      <c r="J4643" s="70"/>
      <c r="K4643" s="70"/>
      <c r="S4643" s="106" t="str">
        <f>IFERROR(IF(J4643="Y", "Research And Development Programs Cluster:", VLOOKUP(D4643,'Cluster Info'!$A$2:$B$113,2,FALSE)), "Non Cluster:")</f>
        <v>Non Cluster:</v>
      </c>
      <c r="T4643" s="106">
        <f t="shared" si="360"/>
        <v>0</v>
      </c>
      <c r="U4643" s="106">
        <f t="shared" si="362"/>
        <v>0</v>
      </c>
      <c r="V4643" s="106">
        <f t="shared" si="363"/>
        <v>0</v>
      </c>
      <c r="W4643" s="119">
        <f t="shared" si="361"/>
        <v>0</v>
      </c>
      <c r="X4643" s="106">
        <f t="shared" si="364"/>
        <v>0</v>
      </c>
    </row>
    <row r="4644" spans="1:24" ht="14">
      <c r="A4644" s="198"/>
      <c r="D4644" s="1"/>
      <c r="E4644" s="1"/>
      <c r="F4644" s="187"/>
      <c r="G4644" s="187"/>
      <c r="H4644" s="80" t="str">
        <f>IF(ISERROR(IF(ISERROR(VLOOKUP((LEFT(D4644,2)),'Fed. Agency Identifier Table'!A$2:C$63,3,FALSE)),(VLOOKUP((LEFT(D4644,1)),'Fed. Agency Identifier Table'!A$2:C$63,3,FALSE)),(VLOOKUP((LEFT(D4644,2)),'Fed. Agency Identifier Table'!A$2:C$63,3,FALSE)))),"",(IF(ISERROR(VLOOKUP((LEFT(D4644,2)),'Fed. Agency Identifier Table'!A$2:C$63,3,FALSE)),(VLOOKUP((LEFT(D4644,1)),'Fed. Agency Identifier Table'!A$2:C$63,3,FALSE)),(VLOOKUP((LEFT(D4644,2)),'Fed. Agency Identifier Table'!A$2:C$63,3,FALSE)))))</f>
        <v/>
      </c>
      <c r="I4644" s="150" t="str">
        <f>IF(ISNUMBER(SEARCH("*.unk*",D4644)),"Other Federal Awards",IF(ISERROR(VLOOKUP(D4644,'CFDA Program Titles Table'!A$2:C$2607,3,FALSE)),"",VLOOKUP(D4644,'CFDA Program Titles Table'!A$2:C$2607,3,FALSE)))</f>
        <v/>
      </c>
      <c r="J4644" s="70"/>
      <c r="K4644" s="70"/>
      <c r="S4644" s="106" t="str">
        <f>IFERROR(IF(J4644="Y", "Research And Development Programs Cluster:", VLOOKUP(D4644,'Cluster Info'!$A$2:$B$113,2,FALSE)), "Non Cluster:")</f>
        <v>Non Cluster:</v>
      </c>
      <c r="T4644" s="106">
        <f t="shared" si="360"/>
        <v>0</v>
      </c>
      <c r="U4644" s="106">
        <f t="shared" si="362"/>
        <v>0</v>
      </c>
      <c r="V4644" s="106">
        <f t="shared" si="363"/>
        <v>0</v>
      </c>
      <c r="W4644" s="119">
        <f t="shared" si="361"/>
        <v>0</v>
      </c>
      <c r="X4644" s="106">
        <f t="shared" si="364"/>
        <v>0</v>
      </c>
    </row>
    <row r="4645" spans="1:24" ht="14">
      <c r="A4645" s="198"/>
      <c r="D4645" s="1"/>
      <c r="E4645" s="1"/>
      <c r="F4645" s="187"/>
      <c r="G4645" s="187"/>
      <c r="H4645" s="80" t="str">
        <f>IF(ISERROR(IF(ISERROR(VLOOKUP((LEFT(D4645,2)),'Fed. Agency Identifier Table'!A$2:C$63,3,FALSE)),(VLOOKUP((LEFT(D4645,1)),'Fed. Agency Identifier Table'!A$2:C$63,3,FALSE)),(VLOOKUP((LEFT(D4645,2)),'Fed. Agency Identifier Table'!A$2:C$63,3,FALSE)))),"",(IF(ISERROR(VLOOKUP((LEFT(D4645,2)),'Fed. Agency Identifier Table'!A$2:C$63,3,FALSE)),(VLOOKUP((LEFT(D4645,1)),'Fed. Agency Identifier Table'!A$2:C$63,3,FALSE)),(VLOOKUP((LEFT(D4645,2)),'Fed. Agency Identifier Table'!A$2:C$63,3,FALSE)))))</f>
        <v/>
      </c>
      <c r="I4645" s="150" t="str">
        <f>IF(ISNUMBER(SEARCH("*.unk*",D4645)),"Other Federal Awards",IF(ISERROR(VLOOKUP(D4645,'CFDA Program Titles Table'!A$2:C$2607,3,FALSE)),"",VLOOKUP(D4645,'CFDA Program Titles Table'!A$2:C$2607,3,FALSE)))</f>
        <v/>
      </c>
      <c r="J4645" s="70"/>
      <c r="K4645" s="70"/>
      <c r="S4645" s="106" t="str">
        <f>IFERROR(IF(J4645="Y", "Research And Development Programs Cluster:", VLOOKUP(D4645,'Cluster Info'!$A$2:$B$113,2,FALSE)), "Non Cluster:")</f>
        <v>Non Cluster:</v>
      </c>
      <c r="T4645" s="106">
        <f t="shared" si="360"/>
        <v>0</v>
      </c>
      <c r="U4645" s="106">
        <f t="shared" si="362"/>
        <v>0</v>
      </c>
      <c r="V4645" s="106">
        <f t="shared" si="363"/>
        <v>0</v>
      </c>
      <c r="W4645" s="119">
        <f t="shared" si="361"/>
        <v>0</v>
      </c>
      <c r="X4645" s="106">
        <f t="shared" si="364"/>
        <v>0</v>
      </c>
    </row>
    <row r="4646" spans="1:24" ht="14">
      <c r="A4646" s="198"/>
      <c r="D4646" s="1"/>
      <c r="E4646" s="1"/>
      <c r="F4646" s="187"/>
      <c r="G4646" s="187"/>
      <c r="H4646" s="80" t="str">
        <f>IF(ISERROR(IF(ISERROR(VLOOKUP((LEFT(D4646,2)),'Fed. Agency Identifier Table'!A$2:C$63,3,FALSE)),(VLOOKUP((LEFT(D4646,1)),'Fed. Agency Identifier Table'!A$2:C$63,3,FALSE)),(VLOOKUP((LEFT(D4646,2)),'Fed. Agency Identifier Table'!A$2:C$63,3,FALSE)))),"",(IF(ISERROR(VLOOKUP((LEFT(D4646,2)),'Fed. Agency Identifier Table'!A$2:C$63,3,FALSE)),(VLOOKUP((LEFT(D4646,1)),'Fed. Agency Identifier Table'!A$2:C$63,3,FALSE)),(VLOOKUP((LEFT(D4646,2)),'Fed. Agency Identifier Table'!A$2:C$63,3,FALSE)))))</f>
        <v/>
      </c>
      <c r="I4646" s="150" t="str">
        <f>IF(ISNUMBER(SEARCH("*.unk*",D4646)),"Other Federal Awards",IF(ISERROR(VLOOKUP(D4646,'CFDA Program Titles Table'!A$2:C$2607,3,FALSE)),"",VLOOKUP(D4646,'CFDA Program Titles Table'!A$2:C$2607,3,FALSE)))</f>
        <v/>
      </c>
      <c r="J4646" s="70"/>
      <c r="K4646" s="70"/>
      <c r="S4646" s="106" t="str">
        <f>IFERROR(IF(J4646="Y", "Research And Development Programs Cluster:", VLOOKUP(D4646,'Cluster Info'!$A$2:$B$113,2,FALSE)), "Non Cluster:")</f>
        <v>Non Cluster:</v>
      </c>
      <c r="T4646" s="106">
        <f t="shared" si="360"/>
        <v>0</v>
      </c>
      <c r="U4646" s="106">
        <f t="shared" si="362"/>
        <v>0</v>
      </c>
      <c r="V4646" s="106">
        <f t="shared" si="363"/>
        <v>0</v>
      </c>
      <c r="W4646" s="119">
        <f t="shared" si="361"/>
        <v>0</v>
      </c>
      <c r="X4646" s="106">
        <f t="shared" si="364"/>
        <v>0</v>
      </c>
    </row>
    <row r="4647" spans="1:24" ht="14">
      <c r="A4647" s="198"/>
      <c r="D4647" s="1"/>
      <c r="E4647" s="1"/>
      <c r="F4647" s="187"/>
      <c r="G4647" s="187"/>
      <c r="H4647" s="80" t="str">
        <f>IF(ISERROR(IF(ISERROR(VLOOKUP((LEFT(D4647,2)),'Fed. Agency Identifier Table'!A$2:C$63,3,FALSE)),(VLOOKUP((LEFT(D4647,1)),'Fed. Agency Identifier Table'!A$2:C$63,3,FALSE)),(VLOOKUP((LEFT(D4647,2)),'Fed. Agency Identifier Table'!A$2:C$63,3,FALSE)))),"",(IF(ISERROR(VLOOKUP((LEFT(D4647,2)),'Fed. Agency Identifier Table'!A$2:C$63,3,FALSE)),(VLOOKUP((LEFT(D4647,1)),'Fed. Agency Identifier Table'!A$2:C$63,3,FALSE)),(VLOOKUP((LEFT(D4647,2)),'Fed. Agency Identifier Table'!A$2:C$63,3,FALSE)))))</f>
        <v/>
      </c>
      <c r="I4647" s="150" t="str">
        <f>IF(ISNUMBER(SEARCH("*.unk*",D4647)),"Other Federal Awards",IF(ISERROR(VLOOKUP(D4647,'CFDA Program Titles Table'!A$2:C$2607,3,FALSE)),"",VLOOKUP(D4647,'CFDA Program Titles Table'!A$2:C$2607,3,FALSE)))</f>
        <v/>
      </c>
      <c r="J4647" s="70"/>
      <c r="K4647" s="70"/>
      <c r="S4647" s="106" t="str">
        <f>IFERROR(IF(J4647="Y", "Research And Development Programs Cluster:", VLOOKUP(D4647,'Cluster Info'!$A$2:$B$113,2,FALSE)), "Non Cluster:")</f>
        <v>Non Cluster:</v>
      </c>
      <c r="T4647" s="106">
        <f t="shared" si="360"/>
        <v>0</v>
      </c>
      <c r="U4647" s="106">
        <f t="shared" si="362"/>
        <v>0</v>
      </c>
      <c r="V4647" s="106">
        <f t="shared" si="363"/>
        <v>0</v>
      </c>
      <c r="W4647" s="119">
        <f t="shared" si="361"/>
        <v>0</v>
      </c>
      <c r="X4647" s="106">
        <f t="shared" si="364"/>
        <v>0</v>
      </c>
    </row>
    <row r="4648" spans="1:24" ht="14">
      <c r="A4648" s="198"/>
      <c r="D4648" s="1"/>
      <c r="E4648" s="1"/>
      <c r="F4648" s="187"/>
      <c r="G4648" s="187"/>
      <c r="H4648" s="80" t="str">
        <f>IF(ISERROR(IF(ISERROR(VLOOKUP((LEFT(D4648,2)),'Fed. Agency Identifier Table'!A$2:C$63,3,FALSE)),(VLOOKUP((LEFT(D4648,1)),'Fed. Agency Identifier Table'!A$2:C$63,3,FALSE)),(VLOOKUP((LEFT(D4648,2)),'Fed. Agency Identifier Table'!A$2:C$63,3,FALSE)))),"",(IF(ISERROR(VLOOKUP((LEFT(D4648,2)),'Fed. Agency Identifier Table'!A$2:C$63,3,FALSE)),(VLOOKUP((LEFT(D4648,1)),'Fed. Agency Identifier Table'!A$2:C$63,3,FALSE)),(VLOOKUP((LEFT(D4648,2)),'Fed. Agency Identifier Table'!A$2:C$63,3,FALSE)))))</f>
        <v/>
      </c>
      <c r="I4648" s="150" t="str">
        <f>IF(ISNUMBER(SEARCH("*.unk*",D4648)),"Other Federal Awards",IF(ISERROR(VLOOKUP(D4648,'CFDA Program Titles Table'!A$2:C$2607,3,FALSE)),"",VLOOKUP(D4648,'CFDA Program Titles Table'!A$2:C$2607,3,FALSE)))</f>
        <v/>
      </c>
      <c r="J4648" s="70"/>
      <c r="K4648" s="70"/>
      <c r="S4648" s="106" t="str">
        <f>IFERROR(IF(J4648="Y", "Research And Development Programs Cluster:", VLOOKUP(D4648,'Cluster Info'!$A$2:$B$113,2,FALSE)), "Non Cluster:")</f>
        <v>Non Cluster:</v>
      </c>
      <c r="T4648" s="106">
        <f t="shared" si="360"/>
        <v>0</v>
      </c>
      <c r="U4648" s="106">
        <f t="shared" si="362"/>
        <v>0</v>
      </c>
      <c r="V4648" s="106">
        <f t="shared" si="363"/>
        <v>0</v>
      </c>
      <c r="W4648" s="119">
        <f t="shared" si="361"/>
        <v>0</v>
      </c>
      <c r="X4648" s="106">
        <f t="shared" si="364"/>
        <v>0</v>
      </c>
    </row>
    <row r="4649" spans="1:24" ht="14">
      <c r="A4649" s="198"/>
      <c r="D4649" s="1"/>
      <c r="E4649" s="1"/>
      <c r="F4649" s="187"/>
      <c r="G4649" s="187"/>
      <c r="H4649" s="80" t="str">
        <f>IF(ISERROR(IF(ISERROR(VLOOKUP((LEFT(D4649,2)),'Fed. Agency Identifier Table'!A$2:C$63,3,FALSE)),(VLOOKUP((LEFT(D4649,1)),'Fed. Agency Identifier Table'!A$2:C$63,3,FALSE)),(VLOOKUP((LEFT(D4649,2)),'Fed. Agency Identifier Table'!A$2:C$63,3,FALSE)))),"",(IF(ISERROR(VLOOKUP((LEFT(D4649,2)),'Fed. Agency Identifier Table'!A$2:C$63,3,FALSE)),(VLOOKUP((LEFT(D4649,1)),'Fed. Agency Identifier Table'!A$2:C$63,3,FALSE)),(VLOOKUP((LEFT(D4649,2)),'Fed. Agency Identifier Table'!A$2:C$63,3,FALSE)))))</f>
        <v/>
      </c>
      <c r="I4649" s="150" t="str">
        <f>IF(ISNUMBER(SEARCH("*.unk*",D4649)),"Other Federal Awards",IF(ISERROR(VLOOKUP(D4649,'CFDA Program Titles Table'!A$2:C$2607,3,FALSE)),"",VLOOKUP(D4649,'CFDA Program Titles Table'!A$2:C$2607,3,FALSE)))</f>
        <v/>
      </c>
      <c r="J4649" s="70"/>
      <c r="K4649" s="70"/>
      <c r="S4649" s="106" t="str">
        <f>IFERROR(IF(J4649="Y", "Research And Development Programs Cluster:", VLOOKUP(D4649,'Cluster Info'!$A$2:$B$113,2,FALSE)), "Non Cluster:")</f>
        <v>Non Cluster:</v>
      </c>
      <c r="T4649" s="106">
        <f t="shared" si="360"/>
        <v>0</v>
      </c>
      <c r="U4649" s="106">
        <f t="shared" si="362"/>
        <v>0</v>
      </c>
      <c r="V4649" s="106">
        <f t="shared" si="363"/>
        <v>0</v>
      </c>
      <c r="W4649" s="119">
        <f t="shared" si="361"/>
        <v>0</v>
      </c>
      <c r="X4649" s="106">
        <f t="shared" si="364"/>
        <v>0</v>
      </c>
    </row>
    <row r="4650" spans="1:24" ht="14">
      <c r="A4650" s="198"/>
      <c r="D4650" s="1"/>
      <c r="E4650" s="1"/>
      <c r="F4650" s="187"/>
      <c r="G4650" s="187"/>
      <c r="H4650" s="80" t="str">
        <f>IF(ISERROR(IF(ISERROR(VLOOKUP((LEFT(D4650,2)),'Fed. Agency Identifier Table'!A$2:C$63,3,FALSE)),(VLOOKUP((LEFT(D4650,1)),'Fed. Agency Identifier Table'!A$2:C$63,3,FALSE)),(VLOOKUP((LEFT(D4650,2)),'Fed. Agency Identifier Table'!A$2:C$63,3,FALSE)))),"",(IF(ISERROR(VLOOKUP((LEFT(D4650,2)),'Fed. Agency Identifier Table'!A$2:C$63,3,FALSE)),(VLOOKUP((LEFT(D4650,1)),'Fed. Agency Identifier Table'!A$2:C$63,3,FALSE)),(VLOOKUP((LEFT(D4650,2)),'Fed. Agency Identifier Table'!A$2:C$63,3,FALSE)))))</f>
        <v/>
      </c>
      <c r="I4650" s="150" t="str">
        <f>IF(ISNUMBER(SEARCH("*.unk*",D4650)),"Other Federal Awards",IF(ISERROR(VLOOKUP(D4650,'CFDA Program Titles Table'!A$2:C$2607,3,FALSE)),"",VLOOKUP(D4650,'CFDA Program Titles Table'!A$2:C$2607,3,FALSE)))</f>
        <v/>
      </c>
      <c r="J4650" s="70"/>
      <c r="K4650" s="70"/>
      <c r="S4650" s="106" t="str">
        <f>IFERROR(IF(J4650="Y", "Research And Development Programs Cluster:", VLOOKUP(D4650,'Cluster Info'!$A$2:$B$113,2,FALSE)), "Non Cluster:")</f>
        <v>Non Cluster:</v>
      </c>
      <c r="T4650" s="106">
        <f t="shared" si="360"/>
        <v>0</v>
      </c>
      <c r="U4650" s="106">
        <f t="shared" si="362"/>
        <v>0</v>
      </c>
      <c r="V4650" s="106">
        <f t="shared" si="363"/>
        <v>0</v>
      </c>
      <c r="W4650" s="119">
        <f t="shared" si="361"/>
        <v>0</v>
      </c>
      <c r="X4650" s="106">
        <f t="shared" si="364"/>
        <v>0</v>
      </c>
    </row>
    <row r="4651" spans="1:24" ht="14">
      <c r="A4651" s="198"/>
      <c r="D4651" s="1"/>
      <c r="E4651" s="1"/>
      <c r="F4651" s="187"/>
      <c r="G4651" s="187"/>
      <c r="H4651" s="80" t="str">
        <f>IF(ISERROR(IF(ISERROR(VLOOKUP((LEFT(D4651,2)),'Fed. Agency Identifier Table'!A$2:C$63,3,FALSE)),(VLOOKUP((LEFT(D4651,1)),'Fed. Agency Identifier Table'!A$2:C$63,3,FALSE)),(VLOOKUP((LEFT(D4651,2)),'Fed. Agency Identifier Table'!A$2:C$63,3,FALSE)))),"",(IF(ISERROR(VLOOKUP((LEFT(D4651,2)),'Fed. Agency Identifier Table'!A$2:C$63,3,FALSE)),(VLOOKUP((LEFT(D4651,1)),'Fed. Agency Identifier Table'!A$2:C$63,3,FALSE)),(VLOOKUP((LEFT(D4651,2)),'Fed. Agency Identifier Table'!A$2:C$63,3,FALSE)))))</f>
        <v/>
      </c>
      <c r="I4651" s="150" t="str">
        <f>IF(ISNUMBER(SEARCH("*.unk*",D4651)),"Other Federal Awards",IF(ISERROR(VLOOKUP(D4651,'CFDA Program Titles Table'!A$2:C$2607,3,FALSE)),"",VLOOKUP(D4651,'CFDA Program Titles Table'!A$2:C$2607,3,FALSE)))</f>
        <v/>
      </c>
      <c r="J4651" s="70"/>
      <c r="K4651" s="70"/>
      <c r="S4651" s="106" t="str">
        <f>IFERROR(IF(J4651="Y", "Research And Development Programs Cluster:", VLOOKUP(D4651,'Cluster Info'!$A$2:$B$113,2,FALSE)), "Non Cluster:")</f>
        <v>Non Cluster:</v>
      </c>
      <c r="T4651" s="106">
        <f t="shared" si="360"/>
        <v>0</v>
      </c>
      <c r="U4651" s="106">
        <f t="shared" si="362"/>
        <v>0</v>
      </c>
      <c r="V4651" s="106">
        <f t="shared" si="363"/>
        <v>0</v>
      </c>
      <c r="W4651" s="119">
        <f t="shared" si="361"/>
        <v>0</v>
      </c>
      <c r="X4651" s="106">
        <f t="shared" si="364"/>
        <v>0</v>
      </c>
    </row>
    <row r="4652" spans="1:24" ht="14">
      <c r="A4652" s="198"/>
      <c r="D4652" s="1"/>
      <c r="E4652" s="1"/>
      <c r="F4652" s="187"/>
      <c r="G4652" s="187"/>
      <c r="H4652" s="80" t="str">
        <f>IF(ISERROR(IF(ISERROR(VLOOKUP((LEFT(D4652,2)),'Fed. Agency Identifier Table'!A$2:C$63,3,FALSE)),(VLOOKUP((LEFT(D4652,1)),'Fed. Agency Identifier Table'!A$2:C$63,3,FALSE)),(VLOOKUP((LEFT(D4652,2)),'Fed. Agency Identifier Table'!A$2:C$63,3,FALSE)))),"",(IF(ISERROR(VLOOKUP((LEFT(D4652,2)),'Fed. Agency Identifier Table'!A$2:C$63,3,FALSE)),(VLOOKUP((LEFT(D4652,1)),'Fed. Agency Identifier Table'!A$2:C$63,3,FALSE)),(VLOOKUP((LEFT(D4652,2)),'Fed. Agency Identifier Table'!A$2:C$63,3,FALSE)))))</f>
        <v/>
      </c>
      <c r="I4652" s="150" t="str">
        <f>IF(ISNUMBER(SEARCH("*.unk*",D4652)),"Other Federal Awards",IF(ISERROR(VLOOKUP(D4652,'CFDA Program Titles Table'!A$2:C$2607,3,FALSE)),"",VLOOKUP(D4652,'CFDA Program Titles Table'!A$2:C$2607,3,FALSE)))</f>
        <v/>
      </c>
      <c r="J4652" s="70"/>
      <c r="K4652" s="70"/>
      <c r="S4652" s="106" t="str">
        <f>IFERROR(IF(J4652="Y", "Research And Development Programs Cluster:", VLOOKUP(D4652,'Cluster Info'!$A$2:$B$113,2,FALSE)), "Non Cluster:")</f>
        <v>Non Cluster:</v>
      </c>
      <c r="T4652" s="106">
        <f t="shared" si="360"/>
        <v>0</v>
      </c>
      <c r="U4652" s="106">
        <f t="shared" si="362"/>
        <v>0</v>
      </c>
      <c r="V4652" s="106">
        <f t="shared" si="363"/>
        <v>0</v>
      </c>
      <c r="W4652" s="119">
        <f t="shared" si="361"/>
        <v>0</v>
      </c>
      <c r="X4652" s="106">
        <f t="shared" si="364"/>
        <v>0</v>
      </c>
    </row>
    <row r="4653" spans="1:24" ht="14">
      <c r="A4653" s="198"/>
      <c r="D4653" s="1"/>
      <c r="E4653" s="1"/>
      <c r="F4653" s="187"/>
      <c r="G4653" s="187"/>
      <c r="H4653" s="80" t="str">
        <f>IF(ISERROR(IF(ISERROR(VLOOKUP((LEFT(D4653,2)),'Fed. Agency Identifier Table'!A$2:C$63,3,FALSE)),(VLOOKUP((LEFT(D4653,1)),'Fed. Agency Identifier Table'!A$2:C$63,3,FALSE)),(VLOOKUP((LEFT(D4653,2)),'Fed. Agency Identifier Table'!A$2:C$63,3,FALSE)))),"",(IF(ISERROR(VLOOKUP((LEFT(D4653,2)),'Fed. Agency Identifier Table'!A$2:C$63,3,FALSE)),(VLOOKUP((LEFT(D4653,1)),'Fed. Agency Identifier Table'!A$2:C$63,3,FALSE)),(VLOOKUP((LEFT(D4653,2)),'Fed. Agency Identifier Table'!A$2:C$63,3,FALSE)))))</f>
        <v/>
      </c>
      <c r="I4653" s="150" t="str">
        <f>IF(ISNUMBER(SEARCH("*.unk*",D4653)),"Other Federal Awards",IF(ISERROR(VLOOKUP(D4653,'CFDA Program Titles Table'!A$2:C$2607,3,FALSE)),"",VLOOKUP(D4653,'CFDA Program Titles Table'!A$2:C$2607,3,FALSE)))</f>
        <v/>
      </c>
      <c r="J4653" s="70"/>
      <c r="K4653" s="70"/>
      <c r="S4653" s="106" t="str">
        <f>IFERROR(IF(J4653="Y", "Research And Development Programs Cluster:", VLOOKUP(D4653,'Cluster Info'!$A$2:$B$113,2,FALSE)), "Non Cluster:")</f>
        <v>Non Cluster:</v>
      </c>
      <c r="T4653" s="106">
        <f t="shared" si="360"/>
        <v>0</v>
      </c>
      <c r="U4653" s="106">
        <f t="shared" si="362"/>
        <v>0</v>
      </c>
      <c r="V4653" s="106">
        <f t="shared" si="363"/>
        <v>0</v>
      </c>
      <c r="W4653" s="119">
        <f t="shared" si="361"/>
        <v>0</v>
      </c>
      <c r="X4653" s="106">
        <f t="shared" si="364"/>
        <v>0</v>
      </c>
    </row>
    <row r="4654" spans="1:24" ht="14">
      <c r="A4654" s="198"/>
      <c r="D4654" s="1"/>
      <c r="E4654" s="1"/>
      <c r="F4654" s="187"/>
      <c r="G4654" s="187"/>
      <c r="H4654" s="80" t="str">
        <f>IF(ISERROR(IF(ISERROR(VLOOKUP((LEFT(D4654,2)),'Fed. Agency Identifier Table'!A$2:C$63,3,FALSE)),(VLOOKUP((LEFT(D4654,1)),'Fed. Agency Identifier Table'!A$2:C$63,3,FALSE)),(VLOOKUP((LEFT(D4654,2)),'Fed. Agency Identifier Table'!A$2:C$63,3,FALSE)))),"",(IF(ISERROR(VLOOKUP((LEFT(D4654,2)),'Fed. Agency Identifier Table'!A$2:C$63,3,FALSE)),(VLOOKUP((LEFT(D4654,1)),'Fed. Agency Identifier Table'!A$2:C$63,3,FALSE)),(VLOOKUP((LEFT(D4654,2)),'Fed. Agency Identifier Table'!A$2:C$63,3,FALSE)))))</f>
        <v/>
      </c>
      <c r="I4654" s="150" t="str">
        <f>IF(ISNUMBER(SEARCH("*.unk*",D4654)),"Other Federal Awards",IF(ISERROR(VLOOKUP(D4654,'CFDA Program Titles Table'!A$2:C$2607,3,FALSE)),"",VLOOKUP(D4654,'CFDA Program Titles Table'!A$2:C$2607,3,FALSE)))</f>
        <v/>
      </c>
      <c r="J4654" s="70"/>
      <c r="K4654" s="70"/>
      <c r="S4654" s="106" t="str">
        <f>IFERROR(IF(J4654="Y", "Research And Development Programs Cluster:", VLOOKUP(D4654,'Cluster Info'!$A$2:$B$113,2,FALSE)), "Non Cluster:")</f>
        <v>Non Cluster:</v>
      </c>
      <c r="T4654" s="106">
        <f t="shared" si="360"/>
        <v>0</v>
      </c>
      <c r="U4654" s="106">
        <f t="shared" si="362"/>
        <v>0</v>
      </c>
      <c r="V4654" s="106">
        <f t="shared" si="363"/>
        <v>0</v>
      </c>
      <c r="W4654" s="119">
        <f t="shared" si="361"/>
        <v>0</v>
      </c>
      <c r="X4654" s="106">
        <f t="shared" si="364"/>
        <v>0</v>
      </c>
    </row>
    <row r="4655" spans="1:24" ht="14">
      <c r="A4655" s="198"/>
      <c r="D4655" s="1"/>
      <c r="E4655" s="1"/>
      <c r="F4655" s="187"/>
      <c r="G4655" s="187"/>
      <c r="H4655" s="80" t="str">
        <f>IF(ISERROR(IF(ISERROR(VLOOKUP((LEFT(D4655,2)),'Fed. Agency Identifier Table'!A$2:C$63,3,FALSE)),(VLOOKUP((LEFT(D4655,1)),'Fed. Agency Identifier Table'!A$2:C$63,3,FALSE)),(VLOOKUP((LEFT(D4655,2)),'Fed. Agency Identifier Table'!A$2:C$63,3,FALSE)))),"",(IF(ISERROR(VLOOKUP((LEFT(D4655,2)),'Fed. Agency Identifier Table'!A$2:C$63,3,FALSE)),(VLOOKUP((LEFT(D4655,1)),'Fed. Agency Identifier Table'!A$2:C$63,3,FALSE)),(VLOOKUP((LEFT(D4655,2)),'Fed. Agency Identifier Table'!A$2:C$63,3,FALSE)))))</f>
        <v/>
      </c>
      <c r="I4655" s="150" t="str">
        <f>IF(ISNUMBER(SEARCH("*.unk*",D4655)),"Other Federal Awards",IF(ISERROR(VLOOKUP(D4655,'CFDA Program Titles Table'!A$2:C$2607,3,FALSE)),"",VLOOKUP(D4655,'CFDA Program Titles Table'!A$2:C$2607,3,FALSE)))</f>
        <v/>
      </c>
      <c r="J4655" s="70"/>
      <c r="K4655" s="70"/>
      <c r="S4655" s="106" t="str">
        <f>IFERROR(IF(J4655="Y", "Research And Development Programs Cluster:", VLOOKUP(D4655,'Cluster Info'!$A$2:$B$113,2,FALSE)), "Non Cluster:")</f>
        <v>Non Cluster:</v>
      </c>
      <c r="T4655" s="106">
        <f t="shared" si="360"/>
        <v>0</v>
      </c>
      <c r="U4655" s="106">
        <f t="shared" si="362"/>
        <v>0</v>
      </c>
      <c r="V4655" s="106">
        <f t="shared" si="363"/>
        <v>0</v>
      </c>
      <c r="W4655" s="119">
        <f t="shared" si="361"/>
        <v>0</v>
      </c>
      <c r="X4655" s="106">
        <f t="shared" si="364"/>
        <v>0</v>
      </c>
    </row>
    <row r="4656" spans="1:24" ht="14">
      <c r="A4656" s="198"/>
      <c r="D4656" s="1"/>
      <c r="E4656" s="1"/>
      <c r="F4656" s="187"/>
      <c r="G4656" s="187"/>
      <c r="H4656" s="80" t="str">
        <f>IF(ISERROR(IF(ISERROR(VLOOKUP((LEFT(D4656,2)),'Fed. Agency Identifier Table'!A$2:C$63,3,FALSE)),(VLOOKUP((LEFT(D4656,1)),'Fed. Agency Identifier Table'!A$2:C$63,3,FALSE)),(VLOOKUP((LEFT(D4656,2)),'Fed. Agency Identifier Table'!A$2:C$63,3,FALSE)))),"",(IF(ISERROR(VLOOKUP((LEFT(D4656,2)),'Fed. Agency Identifier Table'!A$2:C$63,3,FALSE)),(VLOOKUP((LEFT(D4656,1)),'Fed. Agency Identifier Table'!A$2:C$63,3,FALSE)),(VLOOKUP((LEFT(D4656,2)),'Fed. Agency Identifier Table'!A$2:C$63,3,FALSE)))))</f>
        <v/>
      </c>
      <c r="I4656" s="150" t="str">
        <f>IF(ISNUMBER(SEARCH("*.unk*",D4656)),"Other Federal Awards",IF(ISERROR(VLOOKUP(D4656,'CFDA Program Titles Table'!A$2:C$2607,3,FALSE)),"",VLOOKUP(D4656,'CFDA Program Titles Table'!A$2:C$2607,3,FALSE)))</f>
        <v/>
      </c>
      <c r="J4656" s="70"/>
      <c r="K4656" s="70"/>
      <c r="S4656" s="106" t="str">
        <f>IFERROR(IF(J4656="Y", "Research And Development Programs Cluster:", VLOOKUP(D4656,'Cluster Info'!$A$2:$B$113,2,FALSE)), "Non Cluster:")</f>
        <v>Non Cluster:</v>
      </c>
      <c r="T4656" s="106">
        <f t="shared" si="360"/>
        <v>0</v>
      </c>
      <c r="U4656" s="106">
        <f t="shared" si="362"/>
        <v>0</v>
      </c>
      <c r="V4656" s="106">
        <f t="shared" si="363"/>
        <v>0</v>
      </c>
      <c r="W4656" s="119">
        <f t="shared" si="361"/>
        <v>0</v>
      </c>
      <c r="X4656" s="106">
        <f t="shared" si="364"/>
        <v>0</v>
      </c>
    </row>
    <row r="4657" spans="1:24" ht="14">
      <c r="A4657" s="198"/>
      <c r="D4657" s="1"/>
      <c r="E4657" s="1"/>
      <c r="F4657" s="187"/>
      <c r="G4657" s="187"/>
      <c r="H4657" s="80" t="str">
        <f>IF(ISERROR(IF(ISERROR(VLOOKUP((LEFT(D4657,2)),'Fed. Agency Identifier Table'!A$2:C$63,3,FALSE)),(VLOOKUP((LEFT(D4657,1)),'Fed. Agency Identifier Table'!A$2:C$63,3,FALSE)),(VLOOKUP((LEFT(D4657,2)),'Fed. Agency Identifier Table'!A$2:C$63,3,FALSE)))),"",(IF(ISERROR(VLOOKUP((LEFT(D4657,2)),'Fed. Agency Identifier Table'!A$2:C$63,3,FALSE)),(VLOOKUP((LEFT(D4657,1)),'Fed. Agency Identifier Table'!A$2:C$63,3,FALSE)),(VLOOKUP((LEFT(D4657,2)),'Fed. Agency Identifier Table'!A$2:C$63,3,FALSE)))))</f>
        <v/>
      </c>
      <c r="I4657" s="150" t="str">
        <f>IF(ISNUMBER(SEARCH("*.unk*",D4657)),"Other Federal Awards",IF(ISERROR(VLOOKUP(D4657,'CFDA Program Titles Table'!A$2:C$2607,3,FALSE)),"",VLOOKUP(D4657,'CFDA Program Titles Table'!A$2:C$2607,3,FALSE)))</f>
        <v/>
      </c>
      <c r="J4657" s="70"/>
      <c r="K4657" s="70"/>
      <c r="S4657" s="106" t="str">
        <f>IFERROR(IF(J4657="Y", "Research And Development Programs Cluster:", VLOOKUP(D4657,'Cluster Info'!$A$2:$B$113,2,FALSE)), "Non Cluster:")</f>
        <v>Non Cluster:</v>
      </c>
      <c r="T4657" s="106">
        <f t="shared" si="360"/>
        <v>0</v>
      </c>
      <c r="U4657" s="106">
        <f t="shared" si="362"/>
        <v>0</v>
      </c>
      <c r="V4657" s="106">
        <f t="shared" si="363"/>
        <v>0</v>
      </c>
      <c r="W4657" s="119">
        <f t="shared" si="361"/>
        <v>0</v>
      </c>
      <c r="X4657" s="106">
        <f t="shared" si="364"/>
        <v>0</v>
      </c>
    </row>
    <row r="4658" spans="1:24" ht="14">
      <c r="A4658" s="198"/>
      <c r="D4658" s="1"/>
      <c r="E4658" s="1"/>
      <c r="F4658" s="187"/>
      <c r="G4658" s="187"/>
      <c r="H4658" s="80" t="str">
        <f>IF(ISERROR(IF(ISERROR(VLOOKUP((LEFT(D4658,2)),'Fed. Agency Identifier Table'!A$2:C$63,3,FALSE)),(VLOOKUP((LEFT(D4658,1)),'Fed. Agency Identifier Table'!A$2:C$63,3,FALSE)),(VLOOKUP((LEFT(D4658,2)),'Fed. Agency Identifier Table'!A$2:C$63,3,FALSE)))),"",(IF(ISERROR(VLOOKUP((LEFT(D4658,2)),'Fed. Agency Identifier Table'!A$2:C$63,3,FALSE)),(VLOOKUP((LEFT(D4658,1)),'Fed. Agency Identifier Table'!A$2:C$63,3,FALSE)),(VLOOKUP((LEFT(D4658,2)),'Fed. Agency Identifier Table'!A$2:C$63,3,FALSE)))))</f>
        <v/>
      </c>
      <c r="I4658" s="150" t="str">
        <f>IF(ISNUMBER(SEARCH("*.unk*",D4658)),"Other Federal Awards",IF(ISERROR(VLOOKUP(D4658,'CFDA Program Titles Table'!A$2:C$2607,3,FALSE)),"",VLOOKUP(D4658,'CFDA Program Titles Table'!A$2:C$2607,3,FALSE)))</f>
        <v/>
      </c>
      <c r="J4658" s="70"/>
      <c r="K4658" s="70"/>
      <c r="S4658" s="106" t="str">
        <f>IFERROR(IF(J4658="Y", "Research And Development Programs Cluster:", VLOOKUP(D4658,'Cluster Info'!$A$2:$B$113,2,FALSE)), "Non Cluster:")</f>
        <v>Non Cluster:</v>
      </c>
      <c r="T4658" s="106">
        <f t="shared" si="360"/>
        <v>0</v>
      </c>
      <c r="U4658" s="106">
        <f t="shared" si="362"/>
        <v>0</v>
      </c>
      <c r="V4658" s="106">
        <f t="shared" si="363"/>
        <v>0</v>
      </c>
      <c r="W4658" s="119">
        <f t="shared" si="361"/>
        <v>0</v>
      </c>
      <c r="X4658" s="106">
        <f t="shared" si="364"/>
        <v>0</v>
      </c>
    </row>
    <row r="4659" spans="1:24" ht="14">
      <c r="A4659" s="198"/>
      <c r="D4659" s="1"/>
      <c r="E4659" s="1"/>
      <c r="F4659" s="187"/>
      <c r="G4659" s="187"/>
      <c r="H4659" s="80" t="str">
        <f>IF(ISERROR(IF(ISERROR(VLOOKUP((LEFT(D4659,2)),'Fed. Agency Identifier Table'!A$2:C$63,3,FALSE)),(VLOOKUP((LEFT(D4659,1)),'Fed. Agency Identifier Table'!A$2:C$63,3,FALSE)),(VLOOKUP((LEFT(D4659,2)),'Fed. Agency Identifier Table'!A$2:C$63,3,FALSE)))),"",(IF(ISERROR(VLOOKUP((LEFT(D4659,2)),'Fed. Agency Identifier Table'!A$2:C$63,3,FALSE)),(VLOOKUP((LEFT(D4659,1)),'Fed. Agency Identifier Table'!A$2:C$63,3,FALSE)),(VLOOKUP((LEFT(D4659,2)),'Fed. Agency Identifier Table'!A$2:C$63,3,FALSE)))))</f>
        <v/>
      </c>
      <c r="I4659" s="150" t="str">
        <f>IF(ISNUMBER(SEARCH("*.unk*",D4659)),"Other Federal Awards",IF(ISERROR(VLOOKUP(D4659,'CFDA Program Titles Table'!A$2:C$2607,3,FALSE)),"",VLOOKUP(D4659,'CFDA Program Titles Table'!A$2:C$2607,3,FALSE)))</f>
        <v/>
      </c>
      <c r="J4659" s="70"/>
      <c r="K4659" s="70"/>
      <c r="S4659" s="106" t="str">
        <f>IFERROR(IF(J4659="Y", "Research And Development Programs Cluster:", VLOOKUP(D4659,'Cluster Info'!$A$2:$B$113,2,FALSE)), "Non Cluster:")</f>
        <v>Non Cluster:</v>
      </c>
      <c r="T4659" s="106">
        <f t="shared" si="360"/>
        <v>0</v>
      </c>
      <c r="U4659" s="106">
        <f t="shared" si="362"/>
        <v>0</v>
      </c>
      <c r="V4659" s="106">
        <f t="shared" si="363"/>
        <v>0</v>
      </c>
      <c r="W4659" s="119">
        <f t="shared" si="361"/>
        <v>0</v>
      </c>
      <c r="X4659" s="106">
        <f t="shared" si="364"/>
        <v>0</v>
      </c>
    </row>
    <row r="4660" spans="1:24" ht="14">
      <c r="A4660" s="198"/>
      <c r="D4660" s="1"/>
      <c r="E4660" s="1"/>
      <c r="F4660" s="187"/>
      <c r="G4660" s="187"/>
      <c r="H4660" s="80" t="str">
        <f>IF(ISERROR(IF(ISERROR(VLOOKUP((LEFT(D4660,2)),'Fed. Agency Identifier Table'!A$2:C$63,3,FALSE)),(VLOOKUP((LEFT(D4660,1)),'Fed. Agency Identifier Table'!A$2:C$63,3,FALSE)),(VLOOKUP((LEFT(D4660,2)),'Fed. Agency Identifier Table'!A$2:C$63,3,FALSE)))),"",(IF(ISERROR(VLOOKUP((LEFT(D4660,2)),'Fed. Agency Identifier Table'!A$2:C$63,3,FALSE)),(VLOOKUP((LEFT(D4660,1)),'Fed. Agency Identifier Table'!A$2:C$63,3,FALSE)),(VLOOKUP((LEFT(D4660,2)),'Fed. Agency Identifier Table'!A$2:C$63,3,FALSE)))))</f>
        <v/>
      </c>
      <c r="I4660" s="150" t="str">
        <f>IF(ISNUMBER(SEARCH("*.unk*",D4660)),"Other Federal Awards",IF(ISERROR(VLOOKUP(D4660,'CFDA Program Titles Table'!A$2:C$2607,3,FALSE)),"",VLOOKUP(D4660,'CFDA Program Titles Table'!A$2:C$2607,3,FALSE)))</f>
        <v/>
      </c>
      <c r="J4660" s="70"/>
      <c r="K4660" s="70"/>
      <c r="S4660" s="106" t="str">
        <f>IFERROR(IF(J4660="Y", "Research And Development Programs Cluster:", VLOOKUP(D4660,'Cluster Info'!$A$2:$B$113,2,FALSE)), "Non Cluster:")</f>
        <v>Non Cluster:</v>
      </c>
      <c r="T4660" s="106">
        <f t="shared" si="360"/>
        <v>0</v>
      </c>
      <c r="U4660" s="106">
        <f t="shared" si="362"/>
        <v>0</v>
      </c>
      <c r="V4660" s="106">
        <f t="shared" si="363"/>
        <v>0</v>
      </c>
      <c r="W4660" s="119">
        <f t="shared" si="361"/>
        <v>0</v>
      </c>
      <c r="X4660" s="106">
        <f t="shared" si="364"/>
        <v>0</v>
      </c>
    </row>
    <row r="4661" spans="1:24" ht="14">
      <c r="A4661" s="198"/>
      <c r="D4661" s="1"/>
      <c r="E4661" s="1"/>
      <c r="F4661" s="187"/>
      <c r="G4661" s="187"/>
      <c r="H4661" s="80" t="str">
        <f>IF(ISERROR(IF(ISERROR(VLOOKUP((LEFT(D4661,2)),'Fed. Agency Identifier Table'!A$2:C$63,3,FALSE)),(VLOOKUP((LEFT(D4661,1)),'Fed. Agency Identifier Table'!A$2:C$63,3,FALSE)),(VLOOKUP((LEFT(D4661,2)),'Fed. Agency Identifier Table'!A$2:C$63,3,FALSE)))),"",(IF(ISERROR(VLOOKUP((LEFT(D4661,2)),'Fed. Agency Identifier Table'!A$2:C$63,3,FALSE)),(VLOOKUP((LEFT(D4661,1)),'Fed. Agency Identifier Table'!A$2:C$63,3,FALSE)),(VLOOKUP((LEFT(D4661,2)),'Fed. Agency Identifier Table'!A$2:C$63,3,FALSE)))))</f>
        <v/>
      </c>
      <c r="I4661" s="150" t="str">
        <f>IF(ISNUMBER(SEARCH("*.unk*",D4661)),"Other Federal Awards",IF(ISERROR(VLOOKUP(D4661,'CFDA Program Titles Table'!A$2:C$2607,3,FALSE)),"",VLOOKUP(D4661,'CFDA Program Titles Table'!A$2:C$2607,3,FALSE)))</f>
        <v/>
      </c>
      <c r="J4661" s="70"/>
      <c r="K4661" s="70"/>
      <c r="S4661" s="106" t="str">
        <f>IFERROR(IF(J4661="Y", "Research And Development Programs Cluster:", VLOOKUP(D4661,'Cluster Info'!$A$2:$B$113,2,FALSE)), "Non Cluster:")</f>
        <v>Non Cluster:</v>
      </c>
      <c r="T4661" s="106">
        <f t="shared" si="360"/>
        <v>0</v>
      </c>
      <c r="U4661" s="106">
        <f t="shared" si="362"/>
        <v>0</v>
      </c>
      <c r="V4661" s="106">
        <f t="shared" si="363"/>
        <v>0</v>
      </c>
      <c r="W4661" s="119">
        <f t="shared" si="361"/>
        <v>0</v>
      </c>
      <c r="X4661" s="106">
        <f t="shared" si="364"/>
        <v>0</v>
      </c>
    </row>
    <row r="4662" spans="1:24" ht="14">
      <c r="A4662" s="198"/>
      <c r="D4662" s="1"/>
      <c r="E4662" s="1"/>
      <c r="F4662" s="187"/>
      <c r="G4662" s="187"/>
      <c r="H4662" s="80" t="str">
        <f>IF(ISERROR(IF(ISERROR(VLOOKUP((LEFT(D4662,2)),'Fed. Agency Identifier Table'!A$2:C$63,3,FALSE)),(VLOOKUP((LEFT(D4662,1)),'Fed. Agency Identifier Table'!A$2:C$63,3,FALSE)),(VLOOKUP((LEFT(D4662,2)),'Fed. Agency Identifier Table'!A$2:C$63,3,FALSE)))),"",(IF(ISERROR(VLOOKUP((LEFT(D4662,2)),'Fed. Agency Identifier Table'!A$2:C$63,3,FALSE)),(VLOOKUP((LEFT(D4662,1)),'Fed. Agency Identifier Table'!A$2:C$63,3,FALSE)),(VLOOKUP((LEFT(D4662,2)),'Fed. Agency Identifier Table'!A$2:C$63,3,FALSE)))))</f>
        <v/>
      </c>
      <c r="I4662" s="150" t="str">
        <f>IF(ISNUMBER(SEARCH("*.unk*",D4662)),"Other Federal Awards",IF(ISERROR(VLOOKUP(D4662,'CFDA Program Titles Table'!A$2:C$2607,3,FALSE)),"",VLOOKUP(D4662,'CFDA Program Titles Table'!A$2:C$2607,3,FALSE)))</f>
        <v/>
      </c>
      <c r="J4662" s="70"/>
      <c r="K4662" s="70"/>
      <c r="S4662" s="106" t="str">
        <f>IFERROR(IF(J4662="Y", "Research And Development Programs Cluster:", VLOOKUP(D4662,'Cluster Info'!$A$2:$B$113,2,FALSE)), "Non Cluster:")</f>
        <v>Non Cluster:</v>
      </c>
      <c r="T4662" s="106">
        <f t="shared" si="360"/>
        <v>0</v>
      </c>
      <c r="U4662" s="106">
        <f t="shared" si="362"/>
        <v>0</v>
      </c>
      <c r="V4662" s="106">
        <f t="shared" si="363"/>
        <v>0</v>
      </c>
      <c r="W4662" s="119">
        <f t="shared" si="361"/>
        <v>0</v>
      </c>
      <c r="X4662" s="106">
        <f t="shared" si="364"/>
        <v>0</v>
      </c>
    </row>
    <row r="4663" spans="1:24" ht="14">
      <c r="A4663" s="198"/>
      <c r="D4663" s="1"/>
      <c r="E4663" s="1"/>
      <c r="F4663" s="187"/>
      <c r="G4663" s="187"/>
      <c r="H4663" s="80" t="str">
        <f>IF(ISERROR(IF(ISERROR(VLOOKUP((LEFT(D4663,2)),'Fed. Agency Identifier Table'!A$2:C$63,3,FALSE)),(VLOOKUP((LEFT(D4663,1)),'Fed. Agency Identifier Table'!A$2:C$63,3,FALSE)),(VLOOKUP((LEFT(D4663,2)),'Fed. Agency Identifier Table'!A$2:C$63,3,FALSE)))),"",(IF(ISERROR(VLOOKUP((LEFT(D4663,2)),'Fed. Agency Identifier Table'!A$2:C$63,3,FALSE)),(VLOOKUP((LEFT(D4663,1)),'Fed. Agency Identifier Table'!A$2:C$63,3,FALSE)),(VLOOKUP((LEFT(D4663,2)),'Fed. Agency Identifier Table'!A$2:C$63,3,FALSE)))))</f>
        <v/>
      </c>
      <c r="I4663" s="150" t="str">
        <f>IF(ISNUMBER(SEARCH("*.unk*",D4663)),"Other Federal Awards",IF(ISERROR(VLOOKUP(D4663,'CFDA Program Titles Table'!A$2:C$2607,3,FALSE)),"",VLOOKUP(D4663,'CFDA Program Titles Table'!A$2:C$2607,3,FALSE)))</f>
        <v/>
      </c>
      <c r="J4663" s="70"/>
      <c r="K4663" s="70"/>
      <c r="S4663" s="106" t="str">
        <f>IFERROR(IF(J4663="Y", "Research And Development Programs Cluster:", VLOOKUP(D4663,'Cluster Info'!$A$2:$B$113,2,FALSE)), "Non Cluster:")</f>
        <v>Non Cluster:</v>
      </c>
      <c r="T4663" s="106">
        <f t="shared" si="360"/>
        <v>0</v>
      </c>
      <c r="U4663" s="106">
        <f t="shared" si="362"/>
        <v>0</v>
      </c>
      <c r="V4663" s="106">
        <f t="shared" si="363"/>
        <v>0</v>
      </c>
      <c r="W4663" s="119">
        <f t="shared" si="361"/>
        <v>0</v>
      </c>
      <c r="X4663" s="106">
        <f t="shared" si="364"/>
        <v>0</v>
      </c>
    </row>
    <row r="4664" spans="1:24" ht="14">
      <c r="A4664" s="198"/>
      <c r="D4664" s="1"/>
      <c r="E4664" s="1"/>
      <c r="F4664" s="187"/>
      <c r="G4664" s="187"/>
      <c r="H4664" s="80" t="str">
        <f>IF(ISERROR(IF(ISERROR(VLOOKUP((LEFT(D4664,2)),'Fed. Agency Identifier Table'!A$2:C$63,3,FALSE)),(VLOOKUP((LEFT(D4664,1)),'Fed. Agency Identifier Table'!A$2:C$63,3,FALSE)),(VLOOKUP((LEFT(D4664,2)),'Fed. Agency Identifier Table'!A$2:C$63,3,FALSE)))),"",(IF(ISERROR(VLOOKUP((LEFT(D4664,2)),'Fed. Agency Identifier Table'!A$2:C$63,3,FALSE)),(VLOOKUP((LEFT(D4664,1)),'Fed. Agency Identifier Table'!A$2:C$63,3,FALSE)),(VLOOKUP((LEFT(D4664,2)),'Fed. Agency Identifier Table'!A$2:C$63,3,FALSE)))))</f>
        <v/>
      </c>
      <c r="I4664" s="150" t="str">
        <f>IF(ISNUMBER(SEARCH("*.unk*",D4664)),"Other Federal Awards",IF(ISERROR(VLOOKUP(D4664,'CFDA Program Titles Table'!A$2:C$2607,3,FALSE)),"",VLOOKUP(D4664,'CFDA Program Titles Table'!A$2:C$2607,3,FALSE)))</f>
        <v/>
      </c>
      <c r="J4664" s="70"/>
      <c r="K4664" s="70"/>
      <c r="S4664" s="106" t="str">
        <f>IFERROR(IF(J4664="Y", "Research And Development Programs Cluster:", VLOOKUP(D4664,'Cluster Info'!$A$2:$B$113,2,FALSE)), "Non Cluster:")</f>
        <v>Non Cluster:</v>
      </c>
      <c r="T4664" s="106">
        <f t="shared" si="360"/>
        <v>0</v>
      </c>
      <c r="U4664" s="106">
        <f t="shared" si="362"/>
        <v>0</v>
      </c>
      <c r="V4664" s="106">
        <f t="shared" si="363"/>
        <v>0</v>
      </c>
      <c r="W4664" s="119">
        <f t="shared" si="361"/>
        <v>0</v>
      </c>
      <c r="X4664" s="106">
        <f t="shared" si="364"/>
        <v>0</v>
      </c>
    </row>
    <row r="4665" spans="1:24" ht="14">
      <c r="A4665" s="198"/>
      <c r="D4665" s="1"/>
      <c r="E4665" s="1"/>
      <c r="F4665" s="187"/>
      <c r="G4665" s="187"/>
      <c r="H4665" s="80" t="str">
        <f>IF(ISERROR(IF(ISERROR(VLOOKUP((LEFT(D4665,2)),'Fed. Agency Identifier Table'!A$2:C$63,3,FALSE)),(VLOOKUP((LEFT(D4665,1)),'Fed. Agency Identifier Table'!A$2:C$63,3,FALSE)),(VLOOKUP((LEFT(D4665,2)),'Fed. Agency Identifier Table'!A$2:C$63,3,FALSE)))),"",(IF(ISERROR(VLOOKUP((LEFT(D4665,2)),'Fed. Agency Identifier Table'!A$2:C$63,3,FALSE)),(VLOOKUP((LEFT(D4665,1)),'Fed. Agency Identifier Table'!A$2:C$63,3,FALSE)),(VLOOKUP((LEFT(D4665,2)),'Fed. Agency Identifier Table'!A$2:C$63,3,FALSE)))))</f>
        <v/>
      </c>
      <c r="I4665" s="150" t="str">
        <f>IF(ISNUMBER(SEARCH("*.unk*",D4665)),"Other Federal Awards",IF(ISERROR(VLOOKUP(D4665,'CFDA Program Titles Table'!A$2:C$2607,3,FALSE)),"",VLOOKUP(D4665,'CFDA Program Titles Table'!A$2:C$2607,3,FALSE)))</f>
        <v/>
      </c>
      <c r="J4665" s="70"/>
      <c r="K4665" s="70"/>
      <c r="S4665" s="106" t="str">
        <f>IFERROR(IF(J4665="Y", "Research And Development Programs Cluster:", VLOOKUP(D4665,'Cluster Info'!$A$2:$B$113,2,FALSE)), "Non Cluster:")</f>
        <v>Non Cluster:</v>
      </c>
      <c r="T4665" s="106">
        <f t="shared" si="360"/>
        <v>0</v>
      </c>
      <c r="U4665" s="106">
        <f t="shared" si="362"/>
        <v>0</v>
      </c>
      <c r="V4665" s="106">
        <f t="shared" si="363"/>
        <v>0</v>
      </c>
      <c r="W4665" s="119">
        <f t="shared" si="361"/>
        <v>0</v>
      </c>
      <c r="X4665" s="106">
        <f t="shared" si="364"/>
        <v>0</v>
      </c>
    </row>
    <row r="4666" spans="1:24" ht="14">
      <c r="A4666" s="198"/>
      <c r="D4666" s="1"/>
      <c r="E4666" s="1"/>
      <c r="F4666" s="187"/>
      <c r="G4666" s="187"/>
      <c r="H4666" s="80" t="str">
        <f>IF(ISERROR(IF(ISERROR(VLOOKUP((LEFT(D4666,2)),'Fed. Agency Identifier Table'!A$2:C$63,3,FALSE)),(VLOOKUP((LEFT(D4666,1)),'Fed. Agency Identifier Table'!A$2:C$63,3,FALSE)),(VLOOKUP((LEFT(D4666,2)),'Fed. Agency Identifier Table'!A$2:C$63,3,FALSE)))),"",(IF(ISERROR(VLOOKUP((LEFT(D4666,2)),'Fed. Agency Identifier Table'!A$2:C$63,3,FALSE)),(VLOOKUP((LEFT(D4666,1)),'Fed. Agency Identifier Table'!A$2:C$63,3,FALSE)),(VLOOKUP((LEFT(D4666,2)),'Fed. Agency Identifier Table'!A$2:C$63,3,FALSE)))))</f>
        <v/>
      </c>
      <c r="I4666" s="150" t="str">
        <f>IF(ISNUMBER(SEARCH("*.unk*",D4666)),"Other Federal Awards",IF(ISERROR(VLOOKUP(D4666,'CFDA Program Titles Table'!A$2:C$2607,3,FALSE)),"",VLOOKUP(D4666,'CFDA Program Titles Table'!A$2:C$2607,3,FALSE)))</f>
        <v/>
      </c>
      <c r="J4666" s="70"/>
      <c r="K4666" s="70"/>
      <c r="S4666" s="106" t="str">
        <f>IFERROR(IF(J4666="Y", "Research And Development Programs Cluster:", VLOOKUP(D4666,'Cluster Info'!$A$2:$B$113,2,FALSE)), "Non Cluster:")</f>
        <v>Non Cluster:</v>
      </c>
      <c r="T4666" s="106">
        <f t="shared" si="360"/>
        <v>0</v>
      </c>
      <c r="U4666" s="106">
        <f t="shared" si="362"/>
        <v>0</v>
      </c>
      <c r="V4666" s="106">
        <f t="shared" si="363"/>
        <v>0</v>
      </c>
      <c r="W4666" s="119">
        <f t="shared" si="361"/>
        <v>0</v>
      </c>
      <c r="X4666" s="106">
        <f t="shared" si="364"/>
        <v>0</v>
      </c>
    </row>
    <row r="4667" spans="1:24" ht="14">
      <c r="A4667" s="198"/>
      <c r="D4667" s="1"/>
      <c r="E4667" s="1"/>
      <c r="F4667" s="187"/>
      <c r="G4667" s="187"/>
      <c r="H4667" s="80" t="str">
        <f>IF(ISERROR(IF(ISERROR(VLOOKUP((LEFT(D4667,2)),'Fed. Agency Identifier Table'!A$2:C$63,3,FALSE)),(VLOOKUP((LEFT(D4667,1)),'Fed. Agency Identifier Table'!A$2:C$63,3,FALSE)),(VLOOKUP((LEFT(D4667,2)),'Fed. Agency Identifier Table'!A$2:C$63,3,FALSE)))),"",(IF(ISERROR(VLOOKUP((LEFT(D4667,2)),'Fed. Agency Identifier Table'!A$2:C$63,3,FALSE)),(VLOOKUP((LEFT(D4667,1)),'Fed. Agency Identifier Table'!A$2:C$63,3,FALSE)),(VLOOKUP((LEFT(D4667,2)),'Fed. Agency Identifier Table'!A$2:C$63,3,FALSE)))))</f>
        <v/>
      </c>
      <c r="I4667" s="150" t="str">
        <f>IF(ISNUMBER(SEARCH("*.unk*",D4667)),"Other Federal Awards",IF(ISERROR(VLOOKUP(D4667,'CFDA Program Titles Table'!A$2:C$2607,3,FALSE)),"",VLOOKUP(D4667,'CFDA Program Titles Table'!A$2:C$2607,3,FALSE)))</f>
        <v/>
      </c>
      <c r="J4667" s="70"/>
      <c r="K4667" s="70"/>
      <c r="S4667" s="106" t="str">
        <f>IFERROR(IF(J4667="Y", "Research And Development Programs Cluster:", VLOOKUP(D4667,'Cluster Info'!$A$2:$B$113,2,FALSE)), "Non Cluster:")</f>
        <v>Non Cluster:</v>
      </c>
      <c r="T4667" s="106">
        <f t="shared" si="360"/>
        <v>0</v>
      </c>
      <c r="U4667" s="106">
        <f t="shared" si="362"/>
        <v>0</v>
      </c>
      <c r="V4667" s="106">
        <f t="shared" si="363"/>
        <v>0</v>
      </c>
      <c r="W4667" s="119">
        <f t="shared" si="361"/>
        <v>0</v>
      </c>
      <c r="X4667" s="106">
        <f t="shared" si="364"/>
        <v>0</v>
      </c>
    </row>
    <row r="4668" spans="1:24" ht="14">
      <c r="A4668" s="198"/>
      <c r="D4668" s="1"/>
      <c r="E4668" s="1"/>
      <c r="F4668" s="187"/>
      <c r="G4668" s="187"/>
      <c r="H4668" s="80" t="str">
        <f>IF(ISERROR(IF(ISERROR(VLOOKUP((LEFT(D4668,2)),'Fed. Agency Identifier Table'!A$2:C$63,3,FALSE)),(VLOOKUP((LEFT(D4668,1)),'Fed. Agency Identifier Table'!A$2:C$63,3,FALSE)),(VLOOKUP((LEFT(D4668,2)),'Fed. Agency Identifier Table'!A$2:C$63,3,FALSE)))),"",(IF(ISERROR(VLOOKUP((LEFT(D4668,2)),'Fed. Agency Identifier Table'!A$2:C$63,3,FALSE)),(VLOOKUP((LEFT(D4668,1)),'Fed. Agency Identifier Table'!A$2:C$63,3,FALSE)),(VLOOKUP((LEFT(D4668,2)),'Fed. Agency Identifier Table'!A$2:C$63,3,FALSE)))))</f>
        <v/>
      </c>
      <c r="I4668" s="150" t="str">
        <f>IF(ISNUMBER(SEARCH("*.unk*",D4668)),"Other Federal Awards",IF(ISERROR(VLOOKUP(D4668,'CFDA Program Titles Table'!A$2:C$2607,3,FALSE)),"",VLOOKUP(D4668,'CFDA Program Titles Table'!A$2:C$2607,3,FALSE)))</f>
        <v/>
      </c>
      <c r="J4668" s="70"/>
      <c r="K4668" s="70"/>
      <c r="S4668" s="106" t="str">
        <f>IFERROR(IF(J4668="Y", "Research And Development Programs Cluster:", VLOOKUP(D4668,'Cluster Info'!$A$2:$B$113,2,FALSE)), "Non Cluster:")</f>
        <v>Non Cluster:</v>
      </c>
      <c r="T4668" s="106">
        <f t="shared" si="360"/>
        <v>0</v>
      </c>
      <c r="U4668" s="106">
        <f t="shared" si="362"/>
        <v>0</v>
      </c>
      <c r="V4668" s="106">
        <f t="shared" si="363"/>
        <v>0</v>
      </c>
      <c r="W4668" s="119">
        <f t="shared" si="361"/>
        <v>0</v>
      </c>
      <c r="X4668" s="106">
        <f t="shared" si="364"/>
        <v>0</v>
      </c>
    </row>
    <row r="4669" spans="1:24" ht="14">
      <c r="A4669" s="198"/>
      <c r="D4669" s="1"/>
      <c r="E4669" s="1"/>
      <c r="F4669" s="187"/>
      <c r="G4669" s="187"/>
      <c r="H4669" s="80" t="str">
        <f>IF(ISERROR(IF(ISERROR(VLOOKUP((LEFT(D4669,2)),'Fed. Agency Identifier Table'!A$2:C$63,3,FALSE)),(VLOOKUP((LEFT(D4669,1)),'Fed. Agency Identifier Table'!A$2:C$63,3,FALSE)),(VLOOKUP((LEFT(D4669,2)),'Fed. Agency Identifier Table'!A$2:C$63,3,FALSE)))),"",(IF(ISERROR(VLOOKUP((LEFT(D4669,2)),'Fed. Agency Identifier Table'!A$2:C$63,3,FALSE)),(VLOOKUP((LEFT(D4669,1)),'Fed. Agency Identifier Table'!A$2:C$63,3,FALSE)),(VLOOKUP((LEFT(D4669,2)),'Fed. Agency Identifier Table'!A$2:C$63,3,FALSE)))))</f>
        <v/>
      </c>
      <c r="I4669" s="150" t="str">
        <f>IF(ISNUMBER(SEARCH("*.unk*",D4669)),"Other Federal Awards",IF(ISERROR(VLOOKUP(D4669,'CFDA Program Titles Table'!A$2:C$2607,3,FALSE)),"",VLOOKUP(D4669,'CFDA Program Titles Table'!A$2:C$2607,3,FALSE)))</f>
        <v/>
      </c>
      <c r="J4669" s="70"/>
      <c r="K4669" s="70"/>
      <c r="S4669" s="106" t="str">
        <f>IFERROR(IF(J4669="Y", "Research And Development Programs Cluster:", VLOOKUP(D4669,'Cluster Info'!$A$2:$B$113,2,FALSE)), "Non Cluster:")</f>
        <v>Non Cluster:</v>
      </c>
      <c r="T4669" s="106">
        <f t="shared" si="360"/>
        <v>0</v>
      </c>
      <c r="U4669" s="106">
        <f t="shared" si="362"/>
        <v>0</v>
      </c>
      <c r="V4669" s="106">
        <f t="shared" si="363"/>
        <v>0</v>
      </c>
      <c r="W4669" s="119">
        <f t="shared" si="361"/>
        <v>0</v>
      </c>
      <c r="X4669" s="106">
        <f t="shared" si="364"/>
        <v>0</v>
      </c>
    </row>
    <row r="4670" spans="1:24" ht="14">
      <c r="A4670" s="198"/>
      <c r="D4670" s="1"/>
      <c r="E4670" s="1"/>
      <c r="F4670" s="187"/>
      <c r="G4670" s="187"/>
      <c r="H4670" s="80" t="str">
        <f>IF(ISERROR(IF(ISERROR(VLOOKUP((LEFT(D4670,2)),'Fed. Agency Identifier Table'!A$2:C$63,3,FALSE)),(VLOOKUP((LEFT(D4670,1)),'Fed. Agency Identifier Table'!A$2:C$63,3,FALSE)),(VLOOKUP((LEFT(D4670,2)),'Fed. Agency Identifier Table'!A$2:C$63,3,FALSE)))),"",(IF(ISERROR(VLOOKUP((LEFT(D4670,2)),'Fed. Agency Identifier Table'!A$2:C$63,3,FALSE)),(VLOOKUP((LEFT(D4670,1)),'Fed. Agency Identifier Table'!A$2:C$63,3,FALSE)),(VLOOKUP((LEFT(D4670,2)),'Fed. Agency Identifier Table'!A$2:C$63,3,FALSE)))))</f>
        <v/>
      </c>
      <c r="I4670" s="150" t="str">
        <f>IF(ISNUMBER(SEARCH("*.unk*",D4670)),"Other Federal Awards",IF(ISERROR(VLOOKUP(D4670,'CFDA Program Titles Table'!A$2:C$2607,3,FALSE)),"",VLOOKUP(D4670,'CFDA Program Titles Table'!A$2:C$2607,3,FALSE)))</f>
        <v/>
      </c>
      <c r="J4670" s="70"/>
      <c r="K4670" s="70"/>
      <c r="S4670" s="106" t="str">
        <f>IFERROR(IF(J4670="Y", "Research And Development Programs Cluster:", VLOOKUP(D4670,'Cluster Info'!$A$2:$B$113,2,FALSE)), "Non Cluster:")</f>
        <v>Non Cluster:</v>
      </c>
      <c r="T4670" s="106">
        <f t="shared" si="360"/>
        <v>0</v>
      </c>
      <c r="U4670" s="106">
        <f t="shared" si="362"/>
        <v>0</v>
      </c>
      <c r="V4670" s="106">
        <f t="shared" si="363"/>
        <v>0</v>
      </c>
      <c r="W4670" s="119">
        <f t="shared" si="361"/>
        <v>0</v>
      </c>
      <c r="X4670" s="106">
        <f t="shared" si="364"/>
        <v>0</v>
      </c>
    </row>
    <row r="4671" spans="1:24" ht="14">
      <c r="A4671" s="198"/>
      <c r="D4671" s="1"/>
      <c r="E4671" s="1"/>
      <c r="F4671" s="187"/>
      <c r="G4671" s="187"/>
      <c r="H4671" s="80" t="str">
        <f>IF(ISERROR(IF(ISERROR(VLOOKUP((LEFT(D4671,2)),'Fed. Agency Identifier Table'!A$2:C$63,3,FALSE)),(VLOOKUP((LEFT(D4671,1)),'Fed. Agency Identifier Table'!A$2:C$63,3,FALSE)),(VLOOKUP((LEFT(D4671,2)),'Fed. Agency Identifier Table'!A$2:C$63,3,FALSE)))),"",(IF(ISERROR(VLOOKUP((LEFT(D4671,2)),'Fed. Agency Identifier Table'!A$2:C$63,3,FALSE)),(VLOOKUP((LEFT(D4671,1)),'Fed. Agency Identifier Table'!A$2:C$63,3,FALSE)),(VLOOKUP((LEFT(D4671,2)),'Fed. Agency Identifier Table'!A$2:C$63,3,FALSE)))))</f>
        <v/>
      </c>
      <c r="I4671" s="150" t="str">
        <f>IF(ISNUMBER(SEARCH("*.unk*",D4671)),"Other Federal Awards",IF(ISERROR(VLOOKUP(D4671,'CFDA Program Titles Table'!A$2:C$2607,3,FALSE)),"",VLOOKUP(D4671,'CFDA Program Titles Table'!A$2:C$2607,3,FALSE)))</f>
        <v/>
      </c>
      <c r="J4671" s="70"/>
      <c r="K4671" s="70"/>
      <c r="S4671" s="106" t="str">
        <f>IFERROR(IF(J4671="Y", "Research And Development Programs Cluster:", VLOOKUP(D4671,'Cluster Info'!$A$2:$B$113,2,FALSE)), "Non Cluster:")</f>
        <v>Non Cluster:</v>
      </c>
      <c r="T4671" s="106">
        <f t="shared" si="360"/>
        <v>0</v>
      </c>
      <c r="U4671" s="106">
        <f t="shared" si="362"/>
        <v>0</v>
      </c>
      <c r="V4671" s="106">
        <f t="shared" si="363"/>
        <v>0</v>
      </c>
      <c r="W4671" s="119">
        <f t="shared" si="361"/>
        <v>0</v>
      </c>
      <c r="X4671" s="106">
        <f t="shared" si="364"/>
        <v>0</v>
      </c>
    </row>
    <row r="4672" spans="1:24" ht="14">
      <c r="A4672" s="198"/>
      <c r="D4672" s="1"/>
      <c r="E4672" s="1"/>
      <c r="F4672" s="187"/>
      <c r="G4672" s="187"/>
      <c r="H4672" s="80" t="str">
        <f>IF(ISERROR(IF(ISERROR(VLOOKUP((LEFT(D4672,2)),'Fed. Agency Identifier Table'!A$2:C$63,3,FALSE)),(VLOOKUP((LEFT(D4672,1)),'Fed. Agency Identifier Table'!A$2:C$63,3,FALSE)),(VLOOKUP((LEFT(D4672,2)),'Fed. Agency Identifier Table'!A$2:C$63,3,FALSE)))),"",(IF(ISERROR(VLOOKUP((LEFT(D4672,2)),'Fed. Agency Identifier Table'!A$2:C$63,3,FALSE)),(VLOOKUP((LEFT(D4672,1)),'Fed. Agency Identifier Table'!A$2:C$63,3,FALSE)),(VLOOKUP((LEFT(D4672,2)),'Fed. Agency Identifier Table'!A$2:C$63,3,FALSE)))))</f>
        <v/>
      </c>
      <c r="I4672" s="150" t="str">
        <f>IF(ISNUMBER(SEARCH("*.unk*",D4672)),"Other Federal Awards",IF(ISERROR(VLOOKUP(D4672,'CFDA Program Titles Table'!A$2:C$2607,3,FALSE)),"",VLOOKUP(D4672,'CFDA Program Titles Table'!A$2:C$2607,3,FALSE)))</f>
        <v/>
      </c>
      <c r="J4672" s="70"/>
      <c r="K4672" s="70"/>
      <c r="S4672" s="106" t="str">
        <f>IFERROR(IF(J4672="Y", "Research And Development Programs Cluster:", VLOOKUP(D4672,'Cluster Info'!$A$2:$B$113,2,FALSE)), "Non Cluster:")</f>
        <v>Non Cluster:</v>
      </c>
      <c r="T4672" s="106">
        <f t="shared" si="360"/>
        <v>0</v>
      </c>
      <c r="U4672" s="106">
        <f t="shared" si="362"/>
        <v>0</v>
      </c>
      <c r="V4672" s="106">
        <f t="shared" si="363"/>
        <v>0</v>
      </c>
      <c r="W4672" s="119">
        <f t="shared" si="361"/>
        <v>0</v>
      </c>
      <c r="X4672" s="106">
        <f t="shared" si="364"/>
        <v>0</v>
      </c>
    </row>
    <row r="4673" spans="1:24" ht="14">
      <c r="A4673" s="198"/>
      <c r="D4673" s="1"/>
      <c r="E4673" s="1"/>
      <c r="F4673" s="187"/>
      <c r="G4673" s="187"/>
      <c r="H4673" s="80" t="str">
        <f>IF(ISERROR(IF(ISERROR(VLOOKUP((LEFT(D4673,2)),'Fed. Agency Identifier Table'!A$2:C$63,3,FALSE)),(VLOOKUP((LEFT(D4673,1)),'Fed. Agency Identifier Table'!A$2:C$63,3,FALSE)),(VLOOKUP((LEFT(D4673,2)),'Fed. Agency Identifier Table'!A$2:C$63,3,FALSE)))),"",(IF(ISERROR(VLOOKUP((LEFT(D4673,2)),'Fed. Agency Identifier Table'!A$2:C$63,3,FALSE)),(VLOOKUP((LEFT(D4673,1)),'Fed. Agency Identifier Table'!A$2:C$63,3,FALSE)),(VLOOKUP((LEFT(D4673,2)),'Fed. Agency Identifier Table'!A$2:C$63,3,FALSE)))))</f>
        <v/>
      </c>
      <c r="I4673" s="150" t="str">
        <f>IF(ISNUMBER(SEARCH("*.unk*",D4673)),"Other Federal Awards",IF(ISERROR(VLOOKUP(D4673,'CFDA Program Titles Table'!A$2:C$2607,3,FALSE)),"",VLOOKUP(D4673,'CFDA Program Titles Table'!A$2:C$2607,3,FALSE)))</f>
        <v/>
      </c>
      <c r="J4673" s="70"/>
      <c r="K4673" s="70"/>
      <c r="S4673" s="106" t="str">
        <f>IFERROR(IF(J4673="Y", "Research And Development Programs Cluster:", VLOOKUP(D4673,'Cluster Info'!$A$2:$B$113,2,FALSE)), "Non Cluster:")</f>
        <v>Non Cluster:</v>
      </c>
      <c r="T4673" s="106">
        <f t="shared" si="360"/>
        <v>0</v>
      </c>
      <c r="U4673" s="106">
        <f t="shared" si="362"/>
        <v>0</v>
      </c>
      <c r="V4673" s="106">
        <f t="shared" si="363"/>
        <v>0</v>
      </c>
      <c r="W4673" s="119">
        <f t="shared" si="361"/>
        <v>0</v>
      </c>
      <c r="X4673" s="106">
        <f t="shared" si="364"/>
        <v>0</v>
      </c>
    </row>
    <row r="4674" spans="1:24" ht="14">
      <c r="A4674" s="198"/>
      <c r="D4674" s="1"/>
      <c r="E4674" s="1"/>
      <c r="F4674" s="187"/>
      <c r="G4674" s="187"/>
      <c r="H4674" s="80" t="str">
        <f>IF(ISERROR(IF(ISERROR(VLOOKUP((LEFT(D4674,2)),'Fed. Agency Identifier Table'!A$2:C$63,3,FALSE)),(VLOOKUP((LEFT(D4674,1)),'Fed. Agency Identifier Table'!A$2:C$63,3,FALSE)),(VLOOKUP((LEFT(D4674,2)),'Fed. Agency Identifier Table'!A$2:C$63,3,FALSE)))),"",(IF(ISERROR(VLOOKUP((LEFT(D4674,2)),'Fed. Agency Identifier Table'!A$2:C$63,3,FALSE)),(VLOOKUP((LEFT(D4674,1)),'Fed. Agency Identifier Table'!A$2:C$63,3,FALSE)),(VLOOKUP((LEFT(D4674,2)),'Fed. Agency Identifier Table'!A$2:C$63,3,FALSE)))))</f>
        <v/>
      </c>
      <c r="I4674" s="150" t="str">
        <f>IF(ISNUMBER(SEARCH("*.unk*",D4674)),"Other Federal Awards",IF(ISERROR(VLOOKUP(D4674,'CFDA Program Titles Table'!A$2:C$2607,3,FALSE)),"",VLOOKUP(D4674,'CFDA Program Titles Table'!A$2:C$2607,3,FALSE)))</f>
        <v/>
      </c>
      <c r="J4674" s="70"/>
      <c r="K4674" s="70"/>
      <c r="S4674" s="106" t="str">
        <f>IFERROR(IF(J4674="Y", "Research And Development Programs Cluster:", VLOOKUP(D4674,'Cluster Info'!$A$2:$B$113,2,FALSE)), "Non Cluster:")</f>
        <v>Non Cluster:</v>
      </c>
      <c r="T4674" s="106">
        <f t="shared" ref="T4674:T4737" si="365">IF(E4674="Y","ARRA - "&amp;N4674, N4674)</f>
        <v>0</v>
      </c>
      <c r="U4674" s="106">
        <f t="shared" si="362"/>
        <v>0</v>
      </c>
      <c r="V4674" s="106">
        <f t="shared" si="363"/>
        <v>0</v>
      </c>
      <c r="W4674" s="119">
        <f t="shared" ref="W4674:W4737" si="366">IF(AND(J4674="Y",I4674="Other Federal Awards"),(LEFT(D4674,2)&amp;".RD"),D4674)</f>
        <v>0</v>
      </c>
      <c r="X4674" s="106">
        <f t="shared" si="364"/>
        <v>0</v>
      </c>
    </row>
    <row r="4675" spans="1:24" ht="14">
      <c r="A4675" s="198"/>
      <c r="D4675" s="1"/>
      <c r="E4675" s="1"/>
      <c r="F4675" s="187"/>
      <c r="G4675" s="187"/>
      <c r="H4675" s="80" t="str">
        <f>IF(ISERROR(IF(ISERROR(VLOOKUP((LEFT(D4675,2)),'Fed. Agency Identifier Table'!A$2:C$63,3,FALSE)),(VLOOKUP((LEFT(D4675,1)),'Fed. Agency Identifier Table'!A$2:C$63,3,FALSE)),(VLOOKUP((LEFT(D4675,2)),'Fed. Agency Identifier Table'!A$2:C$63,3,FALSE)))),"",(IF(ISERROR(VLOOKUP((LEFT(D4675,2)),'Fed. Agency Identifier Table'!A$2:C$63,3,FALSE)),(VLOOKUP((LEFT(D4675,1)),'Fed. Agency Identifier Table'!A$2:C$63,3,FALSE)),(VLOOKUP((LEFT(D4675,2)),'Fed. Agency Identifier Table'!A$2:C$63,3,FALSE)))))</f>
        <v/>
      </c>
      <c r="I4675" s="150" t="str">
        <f>IF(ISNUMBER(SEARCH("*.unk*",D4675)),"Other Federal Awards",IF(ISERROR(VLOOKUP(D4675,'CFDA Program Titles Table'!A$2:C$2607,3,FALSE)),"",VLOOKUP(D4675,'CFDA Program Titles Table'!A$2:C$2607,3,FALSE)))</f>
        <v/>
      </c>
      <c r="J4675" s="70"/>
      <c r="K4675" s="70"/>
      <c r="S4675" s="106" t="str">
        <f>IFERROR(IF(J4675="Y", "Research And Development Programs Cluster:", VLOOKUP(D4675,'Cluster Info'!$A$2:$B$113,2,FALSE)), "Non Cluster:")</f>
        <v>Non Cluster:</v>
      </c>
      <c r="T4675" s="106">
        <f t="shared" si="365"/>
        <v>0</v>
      </c>
      <c r="U4675" s="106">
        <f t="shared" ref="U4675:U4738" si="367">IF(F4675="Y","COVID-19 - "&amp;N4675, N4675)</f>
        <v>0</v>
      </c>
      <c r="V4675" s="106">
        <f t="shared" ref="V4675:V4738" si="368">IF(G4675="Y","ARP - "&amp;N4675, N4675)</f>
        <v>0</v>
      </c>
      <c r="W4675" s="119">
        <f t="shared" si="366"/>
        <v>0</v>
      </c>
      <c r="X4675" s="106">
        <f t="shared" ref="X4675:X4738" si="369">O4675-P4675</f>
        <v>0</v>
      </c>
    </row>
    <row r="4676" spans="1:24" ht="14">
      <c r="A4676" s="198"/>
      <c r="D4676" s="1"/>
      <c r="E4676" s="1"/>
      <c r="F4676" s="187"/>
      <c r="G4676" s="187"/>
      <c r="H4676" s="80" t="str">
        <f>IF(ISERROR(IF(ISERROR(VLOOKUP((LEFT(D4676,2)),'Fed. Agency Identifier Table'!A$2:C$63,3,FALSE)),(VLOOKUP((LEFT(D4676,1)),'Fed. Agency Identifier Table'!A$2:C$63,3,FALSE)),(VLOOKUP((LEFT(D4676,2)),'Fed. Agency Identifier Table'!A$2:C$63,3,FALSE)))),"",(IF(ISERROR(VLOOKUP((LEFT(D4676,2)),'Fed. Agency Identifier Table'!A$2:C$63,3,FALSE)),(VLOOKUP((LEFT(D4676,1)),'Fed. Agency Identifier Table'!A$2:C$63,3,FALSE)),(VLOOKUP((LEFT(D4676,2)),'Fed. Agency Identifier Table'!A$2:C$63,3,FALSE)))))</f>
        <v/>
      </c>
      <c r="I4676" s="150" t="str">
        <f>IF(ISNUMBER(SEARCH("*.unk*",D4676)),"Other Federal Awards",IF(ISERROR(VLOOKUP(D4676,'CFDA Program Titles Table'!A$2:C$2607,3,FALSE)),"",VLOOKUP(D4676,'CFDA Program Titles Table'!A$2:C$2607,3,FALSE)))</f>
        <v/>
      </c>
      <c r="J4676" s="70"/>
      <c r="K4676" s="70"/>
      <c r="S4676" s="106" t="str">
        <f>IFERROR(IF(J4676="Y", "Research And Development Programs Cluster:", VLOOKUP(D4676,'Cluster Info'!$A$2:$B$113,2,FALSE)), "Non Cluster:")</f>
        <v>Non Cluster:</v>
      </c>
      <c r="T4676" s="106">
        <f t="shared" si="365"/>
        <v>0</v>
      </c>
      <c r="U4676" s="106">
        <f t="shared" si="367"/>
        <v>0</v>
      </c>
      <c r="V4676" s="106">
        <f t="shared" si="368"/>
        <v>0</v>
      </c>
      <c r="W4676" s="119">
        <f t="shared" si="366"/>
        <v>0</v>
      </c>
      <c r="X4676" s="106">
        <f t="shared" si="369"/>
        <v>0</v>
      </c>
    </row>
    <row r="4677" spans="1:24" ht="14">
      <c r="A4677" s="198"/>
      <c r="D4677" s="1"/>
      <c r="E4677" s="1"/>
      <c r="F4677" s="187"/>
      <c r="G4677" s="187"/>
      <c r="H4677" s="80" t="str">
        <f>IF(ISERROR(IF(ISERROR(VLOOKUP((LEFT(D4677,2)),'Fed. Agency Identifier Table'!A$2:C$63,3,FALSE)),(VLOOKUP((LEFT(D4677,1)),'Fed. Agency Identifier Table'!A$2:C$63,3,FALSE)),(VLOOKUP((LEFT(D4677,2)),'Fed. Agency Identifier Table'!A$2:C$63,3,FALSE)))),"",(IF(ISERROR(VLOOKUP((LEFT(D4677,2)),'Fed. Agency Identifier Table'!A$2:C$63,3,FALSE)),(VLOOKUP((LEFT(D4677,1)),'Fed. Agency Identifier Table'!A$2:C$63,3,FALSE)),(VLOOKUP((LEFT(D4677,2)),'Fed. Agency Identifier Table'!A$2:C$63,3,FALSE)))))</f>
        <v/>
      </c>
      <c r="I4677" s="150" t="str">
        <f>IF(ISNUMBER(SEARCH("*.unk*",D4677)),"Other Federal Awards",IF(ISERROR(VLOOKUP(D4677,'CFDA Program Titles Table'!A$2:C$2607,3,FALSE)),"",VLOOKUP(D4677,'CFDA Program Titles Table'!A$2:C$2607,3,FALSE)))</f>
        <v/>
      </c>
      <c r="J4677" s="70"/>
      <c r="K4677" s="70"/>
      <c r="S4677" s="106" t="str">
        <f>IFERROR(IF(J4677="Y", "Research And Development Programs Cluster:", VLOOKUP(D4677,'Cluster Info'!$A$2:$B$113,2,FALSE)), "Non Cluster:")</f>
        <v>Non Cluster:</v>
      </c>
      <c r="T4677" s="106">
        <f t="shared" si="365"/>
        <v>0</v>
      </c>
      <c r="U4677" s="106">
        <f t="shared" si="367"/>
        <v>0</v>
      </c>
      <c r="V4677" s="106">
        <f t="shared" si="368"/>
        <v>0</v>
      </c>
      <c r="W4677" s="119">
        <f t="shared" si="366"/>
        <v>0</v>
      </c>
      <c r="X4677" s="106">
        <f t="shared" si="369"/>
        <v>0</v>
      </c>
    </row>
    <row r="4678" spans="1:24" ht="14">
      <c r="A4678" s="198"/>
      <c r="D4678" s="1"/>
      <c r="E4678" s="1"/>
      <c r="F4678" s="187"/>
      <c r="G4678" s="187"/>
      <c r="H4678" s="80" t="str">
        <f>IF(ISERROR(IF(ISERROR(VLOOKUP((LEFT(D4678,2)),'Fed. Agency Identifier Table'!A$2:C$63,3,FALSE)),(VLOOKUP((LEFT(D4678,1)),'Fed. Agency Identifier Table'!A$2:C$63,3,FALSE)),(VLOOKUP((LEFT(D4678,2)),'Fed. Agency Identifier Table'!A$2:C$63,3,FALSE)))),"",(IF(ISERROR(VLOOKUP((LEFT(D4678,2)),'Fed. Agency Identifier Table'!A$2:C$63,3,FALSE)),(VLOOKUP((LEFT(D4678,1)),'Fed. Agency Identifier Table'!A$2:C$63,3,FALSE)),(VLOOKUP((LEFT(D4678,2)),'Fed. Agency Identifier Table'!A$2:C$63,3,FALSE)))))</f>
        <v/>
      </c>
      <c r="I4678" s="150" t="str">
        <f>IF(ISNUMBER(SEARCH("*.unk*",D4678)),"Other Federal Awards",IF(ISERROR(VLOOKUP(D4678,'CFDA Program Titles Table'!A$2:C$2607,3,FALSE)),"",VLOOKUP(D4678,'CFDA Program Titles Table'!A$2:C$2607,3,FALSE)))</f>
        <v/>
      </c>
      <c r="J4678" s="70"/>
      <c r="K4678" s="70"/>
      <c r="S4678" s="106" t="str">
        <f>IFERROR(IF(J4678="Y", "Research And Development Programs Cluster:", VLOOKUP(D4678,'Cluster Info'!$A$2:$B$113,2,FALSE)), "Non Cluster:")</f>
        <v>Non Cluster:</v>
      </c>
      <c r="T4678" s="106">
        <f t="shared" si="365"/>
        <v>0</v>
      </c>
      <c r="U4678" s="106">
        <f t="shared" si="367"/>
        <v>0</v>
      </c>
      <c r="V4678" s="106">
        <f t="shared" si="368"/>
        <v>0</v>
      </c>
      <c r="W4678" s="119">
        <f t="shared" si="366"/>
        <v>0</v>
      </c>
      <c r="X4678" s="106">
        <f t="shared" si="369"/>
        <v>0</v>
      </c>
    </row>
    <row r="4679" spans="1:24" ht="14">
      <c r="A4679" s="198"/>
      <c r="D4679" s="1"/>
      <c r="E4679" s="1"/>
      <c r="F4679" s="187"/>
      <c r="G4679" s="187"/>
      <c r="H4679" s="80" t="str">
        <f>IF(ISERROR(IF(ISERROR(VLOOKUP((LEFT(D4679,2)),'Fed. Agency Identifier Table'!A$2:C$63,3,FALSE)),(VLOOKUP((LEFT(D4679,1)),'Fed. Agency Identifier Table'!A$2:C$63,3,FALSE)),(VLOOKUP((LEFT(D4679,2)),'Fed. Agency Identifier Table'!A$2:C$63,3,FALSE)))),"",(IF(ISERROR(VLOOKUP((LEFT(D4679,2)),'Fed. Agency Identifier Table'!A$2:C$63,3,FALSE)),(VLOOKUP((LEFT(D4679,1)),'Fed. Agency Identifier Table'!A$2:C$63,3,FALSE)),(VLOOKUP((LEFT(D4679,2)),'Fed. Agency Identifier Table'!A$2:C$63,3,FALSE)))))</f>
        <v/>
      </c>
      <c r="I4679" s="150" t="str">
        <f>IF(ISNUMBER(SEARCH("*.unk*",D4679)),"Other Federal Awards",IF(ISERROR(VLOOKUP(D4679,'CFDA Program Titles Table'!A$2:C$2607,3,FALSE)),"",VLOOKUP(D4679,'CFDA Program Titles Table'!A$2:C$2607,3,FALSE)))</f>
        <v/>
      </c>
      <c r="J4679" s="70"/>
      <c r="K4679" s="70"/>
      <c r="S4679" s="106" t="str">
        <f>IFERROR(IF(J4679="Y", "Research And Development Programs Cluster:", VLOOKUP(D4679,'Cluster Info'!$A$2:$B$113,2,FALSE)), "Non Cluster:")</f>
        <v>Non Cluster:</v>
      </c>
      <c r="T4679" s="106">
        <f t="shared" si="365"/>
        <v>0</v>
      </c>
      <c r="U4679" s="106">
        <f t="shared" si="367"/>
        <v>0</v>
      </c>
      <c r="V4679" s="106">
        <f t="shared" si="368"/>
        <v>0</v>
      </c>
      <c r="W4679" s="119">
        <f t="shared" si="366"/>
        <v>0</v>
      </c>
      <c r="X4679" s="106">
        <f t="shared" si="369"/>
        <v>0</v>
      </c>
    </row>
    <row r="4680" spans="1:24" ht="14">
      <c r="A4680" s="198"/>
      <c r="D4680" s="1"/>
      <c r="E4680" s="1"/>
      <c r="F4680" s="187"/>
      <c r="G4680" s="187"/>
      <c r="H4680" s="80" t="str">
        <f>IF(ISERROR(IF(ISERROR(VLOOKUP((LEFT(D4680,2)),'Fed. Agency Identifier Table'!A$2:C$63,3,FALSE)),(VLOOKUP((LEFT(D4680,1)),'Fed. Agency Identifier Table'!A$2:C$63,3,FALSE)),(VLOOKUP((LEFT(D4680,2)),'Fed. Agency Identifier Table'!A$2:C$63,3,FALSE)))),"",(IF(ISERROR(VLOOKUP((LEFT(D4680,2)),'Fed. Agency Identifier Table'!A$2:C$63,3,FALSE)),(VLOOKUP((LEFT(D4680,1)),'Fed. Agency Identifier Table'!A$2:C$63,3,FALSE)),(VLOOKUP((LEFT(D4680,2)),'Fed. Agency Identifier Table'!A$2:C$63,3,FALSE)))))</f>
        <v/>
      </c>
      <c r="I4680" s="150" t="str">
        <f>IF(ISNUMBER(SEARCH("*.unk*",D4680)),"Other Federal Awards",IF(ISERROR(VLOOKUP(D4680,'CFDA Program Titles Table'!A$2:C$2607,3,FALSE)),"",VLOOKUP(D4680,'CFDA Program Titles Table'!A$2:C$2607,3,FALSE)))</f>
        <v/>
      </c>
      <c r="J4680" s="70"/>
      <c r="K4680" s="70"/>
      <c r="S4680" s="106" t="str">
        <f>IFERROR(IF(J4680="Y", "Research And Development Programs Cluster:", VLOOKUP(D4680,'Cluster Info'!$A$2:$B$113,2,FALSE)), "Non Cluster:")</f>
        <v>Non Cluster:</v>
      </c>
      <c r="T4680" s="106">
        <f t="shared" si="365"/>
        <v>0</v>
      </c>
      <c r="U4680" s="106">
        <f t="shared" si="367"/>
        <v>0</v>
      </c>
      <c r="V4680" s="106">
        <f t="shared" si="368"/>
        <v>0</v>
      </c>
      <c r="W4680" s="119">
        <f t="shared" si="366"/>
        <v>0</v>
      </c>
      <c r="X4680" s="106">
        <f t="shared" si="369"/>
        <v>0</v>
      </c>
    </row>
    <row r="4681" spans="1:24" ht="14">
      <c r="A4681" s="198"/>
      <c r="D4681" s="1"/>
      <c r="E4681" s="1"/>
      <c r="F4681" s="187"/>
      <c r="G4681" s="187"/>
      <c r="H4681" s="80" t="str">
        <f>IF(ISERROR(IF(ISERROR(VLOOKUP((LEFT(D4681,2)),'Fed. Agency Identifier Table'!A$2:C$63,3,FALSE)),(VLOOKUP((LEFT(D4681,1)),'Fed. Agency Identifier Table'!A$2:C$63,3,FALSE)),(VLOOKUP((LEFT(D4681,2)),'Fed. Agency Identifier Table'!A$2:C$63,3,FALSE)))),"",(IF(ISERROR(VLOOKUP((LEFT(D4681,2)),'Fed. Agency Identifier Table'!A$2:C$63,3,FALSE)),(VLOOKUP((LEFT(D4681,1)),'Fed. Agency Identifier Table'!A$2:C$63,3,FALSE)),(VLOOKUP((LEFT(D4681,2)),'Fed. Agency Identifier Table'!A$2:C$63,3,FALSE)))))</f>
        <v/>
      </c>
      <c r="I4681" s="150" t="str">
        <f>IF(ISNUMBER(SEARCH("*.unk*",D4681)),"Other Federal Awards",IF(ISERROR(VLOOKUP(D4681,'CFDA Program Titles Table'!A$2:C$2607,3,FALSE)),"",VLOOKUP(D4681,'CFDA Program Titles Table'!A$2:C$2607,3,FALSE)))</f>
        <v/>
      </c>
      <c r="J4681" s="70"/>
      <c r="K4681" s="70"/>
      <c r="S4681" s="106" t="str">
        <f>IFERROR(IF(J4681="Y", "Research And Development Programs Cluster:", VLOOKUP(D4681,'Cluster Info'!$A$2:$B$113,2,FALSE)), "Non Cluster:")</f>
        <v>Non Cluster:</v>
      </c>
      <c r="T4681" s="106">
        <f t="shared" si="365"/>
        <v>0</v>
      </c>
      <c r="U4681" s="106">
        <f t="shared" si="367"/>
        <v>0</v>
      </c>
      <c r="V4681" s="106">
        <f t="shared" si="368"/>
        <v>0</v>
      </c>
      <c r="W4681" s="119">
        <f t="shared" si="366"/>
        <v>0</v>
      </c>
      <c r="X4681" s="106">
        <f t="shared" si="369"/>
        <v>0</v>
      </c>
    </row>
    <row r="4682" spans="1:24" ht="14">
      <c r="A4682" s="198"/>
      <c r="D4682" s="1"/>
      <c r="E4682" s="1"/>
      <c r="F4682" s="187"/>
      <c r="G4682" s="187"/>
      <c r="H4682" s="80" t="str">
        <f>IF(ISERROR(IF(ISERROR(VLOOKUP((LEFT(D4682,2)),'Fed. Agency Identifier Table'!A$2:C$63,3,FALSE)),(VLOOKUP((LEFT(D4682,1)),'Fed. Agency Identifier Table'!A$2:C$63,3,FALSE)),(VLOOKUP((LEFT(D4682,2)),'Fed. Agency Identifier Table'!A$2:C$63,3,FALSE)))),"",(IF(ISERROR(VLOOKUP((LEFT(D4682,2)),'Fed. Agency Identifier Table'!A$2:C$63,3,FALSE)),(VLOOKUP((LEFT(D4682,1)),'Fed. Agency Identifier Table'!A$2:C$63,3,FALSE)),(VLOOKUP((LEFT(D4682,2)),'Fed. Agency Identifier Table'!A$2:C$63,3,FALSE)))))</f>
        <v/>
      </c>
      <c r="I4682" s="150" t="str">
        <f>IF(ISNUMBER(SEARCH("*.unk*",D4682)),"Other Federal Awards",IF(ISERROR(VLOOKUP(D4682,'CFDA Program Titles Table'!A$2:C$2607,3,FALSE)),"",VLOOKUP(D4682,'CFDA Program Titles Table'!A$2:C$2607,3,FALSE)))</f>
        <v/>
      </c>
      <c r="J4682" s="70"/>
      <c r="K4682" s="70"/>
      <c r="S4682" s="106" t="str">
        <f>IFERROR(IF(J4682="Y", "Research And Development Programs Cluster:", VLOOKUP(D4682,'Cluster Info'!$A$2:$B$113,2,FALSE)), "Non Cluster:")</f>
        <v>Non Cluster:</v>
      </c>
      <c r="T4682" s="106">
        <f t="shared" si="365"/>
        <v>0</v>
      </c>
      <c r="U4682" s="106">
        <f t="shared" si="367"/>
        <v>0</v>
      </c>
      <c r="V4682" s="106">
        <f t="shared" si="368"/>
        <v>0</v>
      </c>
      <c r="W4682" s="119">
        <f t="shared" si="366"/>
        <v>0</v>
      </c>
      <c r="X4682" s="106">
        <f t="shared" si="369"/>
        <v>0</v>
      </c>
    </row>
    <row r="4683" spans="1:24" ht="14">
      <c r="A4683" s="198"/>
      <c r="D4683" s="1"/>
      <c r="E4683" s="1"/>
      <c r="F4683" s="187"/>
      <c r="G4683" s="187"/>
      <c r="H4683" s="80" t="str">
        <f>IF(ISERROR(IF(ISERROR(VLOOKUP((LEFT(D4683,2)),'Fed. Agency Identifier Table'!A$2:C$63,3,FALSE)),(VLOOKUP((LEFT(D4683,1)),'Fed. Agency Identifier Table'!A$2:C$63,3,FALSE)),(VLOOKUP((LEFT(D4683,2)),'Fed. Agency Identifier Table'!A$2:C$63,3,FALSE)))),"",(IF(ISERROR(VLOOKUP((LEFT(D4683,2)),'Fed. Agency Identifier Table'!A$2:C$63,3,FALSE)),(VLOOKUP((LEFT(D4683,1)),'Fed. Agency Identifier Table'!A$2:C$63,3,FALSE)),(VLOOKUP((LEFT(D4683,2)),'Fed. Agency Identifier Table'!A$2:C$63,3,FALSE)))))</f>
        <v/>
      </c>
      <c r="I4683" s="150" t="str">
        <f>IF(ISNUMBER(SEARCH("*.unk*",D4683)),"Other Federal Awards",IF(ISERROR(VLOOKUP(D4683,'CFDA Program Titles Table'!A$2:C$2607,3,FALSE)),"",VLOOKUP(D4683,'CFDA Program Titles Table'!A$2:C$2607,3,FALSE)))</f>
        <v/>
      </c>
      <c r="J4683" s="70"/>
      <c r="K4683" s="70"/>
      <c r="S4683" s="106" t="str">
        <f>IFERROR(IF(J4683="Y", "Research And Development Programs Cluster:", VLOOKUP(D4683,'Cluster Info'!$A$2:$B$113,2,FALSE)), "Non Cluster:")</f>
        <v>Non Cluster:</v>
      </c>
      <c r="T4683" s="106">
        <f t="shared" si="365"/>
        <v>0</v>
      </c>
      <c r="U4683" s="106">
        <f t="shared" si="367"/>
        <v>0</v>
      </c>
      <c r="V4683" s="106">
        <f t="shared" si="368"/>
        <v>0</v>
      </c>
      <c r="W4683" s="119">
        <f t="shared" si="366"/>
        <v>0</v>
      </c>
      <c r="X4683" s="106">
        <f t="shared" si="369"/>
        <v>0</v>
      </c>
    </row>
    <row r="4684" spans="1:24" ht="14">
      <c r="A4684" s="198"/>
      <c r="D4684" s="1"/>
      <c r="E4684" s="1"/>
      <c r="F4684" s="187"/>
      <c r="G4684" s="187"/>
      <c r="H4684" s="80" t="str">
        <f>IF(ISERROR(IF(ISERROR(VLOOKUP((LEFT(D4684,2)),'Fed. Agency Identifier Table'!A$2:C$63,3,FALSE)),(VLOOKUP((LEFT(D4684,1)),'Fed. Agency Identifier Table'!A$2:C$63,3,FALSE)),(VLOOKUP((LEFT(D4684,2)),'Fed. Agency Identifier Table'!A$2:C$63,3,FALSE)))),"",(IF(ISERROR(VLOOKUP((LEFT(D4684,2)),'Fed. Agency Identifier Table'!A$2:C$63,3,FALSE)),(VLOOKUP((LEFT(D4684,1)),'Fed. Agency Identifier Table'!A$2:C$63,3,FALSE)),(VLOOKUP((LEFT(D4684,2)),'Fed. Agency Identifier Table'!A$2:C$63,3,FALSE)))))</f>
        <v/>
      </c>
      <c r="I4684" s="150" t="str">
        <f>IF(ISNUMBER(SEARCH("*.unk*",D4684)),"Other Federal Awards",IF(ISERROR(VLOOKUP(D4684,'CFDA Program Titles Table'!A$2:C$2607,3,FALSE)),"",VLOOKUP(D4684,'CFDA Program Titles Table'!A$2:C$2607,3,FALSE)))</f>
        <v/>
      </c>
      <c r="J4684" s="70"/>
      <c r="K4684" s="70"/>
      <c r="S4684" s="106" t="str">
        <f>IFERROR(IF(J4684="Y", "Research And Development Programs Cluster:", VLOOKUP(D4684,'Cluster Info'!$A$2:$B$113,2,FALSE)), "Non Cluster:")</f>
        <v>Non Cluster:</v>
      </c>
      <c r="T4684" s="106">
        <f t="shared" si="365"/>
        <v>0</v>
      </c>
      <c r="U4684" s="106">
        <f t="shared" si="367"/>
        <v>0</v>
      </c>
      <c r="V4684" s="106">
        <f t="shared" si="368"/>
        <v>0</v>
      </c>
      <c r="W4684" s="119">
        <f t="shared" si="366"/>
        <v>0</v>
      </c>
      <c r="X4684" s="106">
        <f t="shared" si="369"/>
        <v>0</v>
      </c>
    </row>
    <row r="4685" spans="1:24" ht="14">
      <c r="A4685" s="198"/>
      <c r="D4685" s="1"/>
      <c r="E4685" s="1"/>
      <c r="F4685" s="187"/>
      <c r="G4685" s="187"/>
      <c r="H4685" s="80" t="str">
        <f>IF(ISERROR(IF(ISERROR(VLOOKUP((LEFT(D4685,2)),'Fed. Agency Identifier Table'!A$2:C$63,3,FALSE)),(VLOOKUP((LEFT(D4685,1)),'Fed. Agency Identifier Table'!A$2:C$63,3,FALSE)),(VLOOKUP((LEFT(D4685,2)),'Fed. Agency Identifier Table'!A$2:C$63,3,FALSE)))),"",(IF(ISERROR(VLOOKUP((LEFT(D4685,2)),'Fed. Agency Identifier Table'!A$2:C$63,3,FALSE)),(VLOOKUP((LEFT(D4685,1)),'Fed. Agency Identifier Table'!A$2:C$63,3,FALSE)),(VLOOKUP((LEFT(D4685,2)),'Fed. Agency Identifier Table'!A$2:C$63,3,FALSE)))))</f>
        <v/>
      </c>
      <c r="I4685" s="150" t="str">
        <f>IF(ISNUMBER(SEARCH("*.unk*",D4685)),"Other Federal Awards",IF(ISERROR(VLOOKUP(D4685,'CFDA Program Titles Table'!A$2:C$2607,3,FALSE)),"",VLOOKUP(D4685,'CFDA Program Titles Table'!A$2:C$2607,3,FALSE)))</f>
        <v/>
      </c>
      <c r="J4685" s="70"/>
      <c r="K4685" s="70"/>
      <c r="S4685" s="106" t="str">
        <f>IFERROR(IF(J4685="Y", "Research And Development Programs Cluster:", VLOOKUP(D4685,'Cluster Info'!$A$2:$B$113,2,FALSE)), "Non Cluster:")</f>
        <v>Non Cluster:</v>
      </c>
      <c r="T4685" s="106">
        <f t="shared" si="365"/>
        <v>0</v>
      </c>
      <c r="U4685" s="106">
        <f t="shared" si="367"/>
        <v>0</v>
      </c>
      <c r="V4685" s="106">
        <f t="shared" si="368"/>
        <v>0</v>
      </c>
      <c r="W4685" s="119">
        <f t="shared" si="366"/>
        <v>0</v>
      </c>
      <c r="X4685" s="106">
        <f t="shared" si="369"/>
        <v>0</v>
      </c>
    </row>
    <row r="4686" spans="1:24" ht="14">
      <c r="A4686" s="198"/>
      <c r="D4686" s="1"/>
      <c r="E4686" s="1"/>
      <c r="F4686" s="187"/>
      <c r="G4686" s="187"/>
      <c r="H4686" s="80" t="str">
        <f>IF(ISERROR(IF(ISERROR(VLOOKUP((LEFT(D4686,2)),'Fed. Agency Identifier Table'!A$2:C$63,3,FALSE)),(VLOOKUP((LEFT(D4686,1)),'Fed. Agency Identifier Table'!A$2:C$63,3,FALSE)),(VLOOKUP((LEFT(D4686,2)),'Fed. Agency Identifier Table'!A$2:C$63,3,FALSE)))),"",(IF(ISERROR(VLOOKUP((LEFT(D4686,2)),'Fed. Agency Identifier Table'!A$2:C$63,3,FALSE)),(VLOOKUP((LEFT(D4686,1)),'Fed. Agency Identifier Table'!A$2:C$63,3,FALSE)),(VLOOKUP((LEFT(D4686,2)),'Fed. Agency Identifier Table'!A$2:C$63,3,FALSE)))))</f>
        <v/>
      </c>
      <c r="I4686" s="150" t="str">
        <f>IF(ISNUMBER(SEARCH("*.unk*",D4686)),"Other Federal Awards",IF(ISERROR(VLOOKUP(D4686,'CFDA Program Titles Table'!A$2:C$2607,3,FALSE)),"",VLOOKUP(D4686,'CFDA Program Titles Table'!A$2:C$2607,3,FALSE)))</f>
        <v/>
      </c>
      <c r="J4686" s="70"/>
      <c r="K4686" s="70"/>
      <c r="S4686" s="106" t="str">
        <f>IFERROR(IF(J4686="Y", "Research And Development Programs Cluster:", VLOOKUP(D4686,'Cluster Info'!$A$2:$B$113,2,FALSE)), "Non Cluster:")</f>
        <v>Non Cluster:</v>
      </c>
      <c r="T4686" s="106">
        <f t="shared" si="365"/>
        <v>0</v>
      </c>
      <c r="U4686" s="106">
        <f t="shared" si="367"/>
        <v>0</v>
      </c>
      <c r="V4686" s="106">
        <f t="shared" si="368"/>
        <v>0</v>
      </c>
      <c r="W4686" s="119">
        <f t="shared" si="366"/>
        <v>0</v>
      </c>
      <c r="X4686" s="106">
        <f t="shared" si="369"/>
        <v>0</v>
      </c>
    </row>
    <row r="4687" spans="1:24" ht="14">
      <c r="A4687" s="198"/>
      <c r="D4687" s="1"/>
      <c r="E4687" s="1"/>
      <c r="F4687" s="187"/>
      <c r="G4687" s="187"/>
      <c r="H4687" s="80" t="str">
        <f>IF(ISERROR(IF(ISERROR(VLOOKUP((LEFT(D4687,2)),'Fed. Agency Identifier Table'!A$2:C$63,3,FALSE)),(VLOOKUP((LEFT(D4687,1)),'Fed. Agency Identifier Table'!A$2:C$63,3,FALSE)),(VLOOKUP((LEFT(D4687,2)),'Fed. Agency Identifier Table'!A$2:C$63,3,FALSE)))),"",(IF(ISERROR(VLOOKUP((LEFT(D4687,2)),'Fed. Agency Identifier Table'!A$2:C$63,3,FALSE)),(VLOOKUP((LEFT(D4687,1)),'Fed. Agency Identifier Table'!A$2:C$63,3,FALSE)),(VLOOKUP((LEFT(D4687,2)),'Fed. Agency Identifier Table'!A$2:C$63,3,FALSE)))))</f>
        <v/>
      </c>
      <c r="I4687" s="150" t="str">
        <f>IF(ISNUMBER(SEARCH("*.unk*",D4687)),"Other Federal Awards",IF(ISERROR(VLOOKUP(D4687,'CFDA Program Titles Table'!A$2:C$2607,3,FALSE)),"",VLOOKUP(D4687,'CFDA Program Titles Table'!A$2:C$2607,3,FALSE)))</f>
        <v/>
      </c>
      <c r="J4687" s="70"/>
      <c r="K4687" s="70"/>
      <c r="S4687" s="106" t="str">
        <f>IFERROR(IF(J4687="Y", "Research And Development Programs Cluster:", VLOOKUP(D4687,'Cluster Info'!$A$2:$B$113,2,FALSE)), "Non Cluster:")</f>
        <v>Non Cluster:</v>
      </c>
      <c r="T4687" s="106">
        <f t="shared" si="365"/>
        <v>0</v>
      </c>
      <c r="U4687" s="106">
        <f t="shared" si="367"/>
        <v>0</v>
      </c>
      <c r="V4687" s="106">
        <f t="shared" si="368"/>
        <v>0</v>
      </c>
      <c r="W4687" s="119">
        <f t="shared" si="366"/>
        <v>0</v>
      </c>
      <c r="X4687" s="106">
        <f t="shared" si="369"/>
        <v>0</v>
      </c>
    </row>
    <row r="4688" spans="1:24" ht="14">
      <c r="A4688" s="198"/>
      <c r="D4688" s="1"/>
      <c r="E4688" s="1"/>
      <c r="F4688" s="187"/>
      <c r="G4688" s="187"/>
      <c r="H4688" s="80" t="str">
        <f>IF(ISERROR(IF(ISERROR(VLOOKUP((LEFT(D4688,2)),'Fed. Agency Identifier Table'!A$2:C$63,3,FALSE)),(VLOOKUP((LEFT(D4688,1)),'Fed. Agency Identifier Table'!A$2:C$63,3,FALSE)),(VLOOKUP((LEFT(D4688,2)),'Fed. Agency Identifier Table'!A$2:C$63,3,FALSE)))),"",(IF(ISERROR(VLOOKUP((LEFT(D4688,2)),'Fed. Agency Identifier Table'!A$2:C$63,3,FALSE)),(VLOOKUP((LEFT(D4688,1)),'Fed. Agency Identifier Table'!A$2:C$63,3,FALSE)),(VLOOKUP((LEFT(D4688,2)),'Fed. Agency Identifier Table'!A$2:C$63,3,FALSE)))))</f>
        <v/>
      </c>
      <c r="I4688" s="150" t="str">
        <f>IF(ISNUMBER(SEARCH("*.unk*",D4688)),"Other Federal Awards",IF(ISERROR(VLOOKUP(D4688,'CFDA Program Titles Table'!A$2:C$2607,3,FALSE)),"",VLOOKUP(D4688,'CFDA Program Titles Table'!A$2:C$2607,3,FALSE)))</f>
        <v/>
      </c>
      <c r="J4688" s="70"/>
      <c r="K4688" s="70"/>
      <c r="S4688" s="106" t="str">
        <f>IFERROR(IF(J4688="Y", "Research And Development Programs Cluster:", VLOOKUP(D4688,'Cluster Info'!$A$2:$B$113,2,FALSE)), "Non Cluster:")</f>
        <v>Non Cluster:</v>
      </c>
      <c r="T4688" s="106">
        <f t="shared" si="365"/>
        <v>0</v>
      </c>
      <c r="U4688" s="106">
        <f t="shared" si="367"/>
        <v>0</v>
      </c>
      <c r="V4688" s="106">
        <f t="shared" si="368"/>
        <v>0</v>
      </c>
      <c r="W4688" s="119">
        <f t="shared" si="366"/>
        <v>0</v>
      </c>
      <c r="X4688" s="106">
        <f t="shared" si="369"/>
        <v>0</v>
      </c>
    </row>
    <row r="4689" spans="1:24" ht="14">
      <c r="A4689" s="198"/>
      <c r="D4689" s="1"/>
      <c r="E4689" s="1"/>
      <c r="F4689" s="187"/>
      <c r="G4689" s="187"/>
      <c r="H4689" s="80" t="str">
        <f>IF(ISERROR(IF(ISERROR(VLOOKUP((LEFT(D4689,2)),'Fed. Agency Identifier Table'!A$2:C$63,3,FALSE)),(VLOOKUP((LEFT(D4689,1)),'Fed. Agency Identifier Table'!A$2:C$63,3,FALSE)),(VLOOKUP((LEFT(D4689,2)),'Fed. Agency Identifier Table'!A$2:C$63,3,FALSE)))),"",(IF(ISERROR(VLOOKUP((LEFT(D4689,2)),'Fed. Agency Identifier Table'!A$2:C$63,3,FALSE)),(VLOOKUP((LEFT(D4689,1)),'Fed. Agency Identifier Table'!A$2:C$63,3,FALSE)),(VLOOKUP((LEFT(D4689,2)),'Fed. Agency Identifier Table'!A$2:C$63,3,FALSE)))))</f>
        <v/>
      </c>
      <c r="I4689" s="150" t="str">
        <f>IF(ISNUMBER(SEARCH("*.unk*",D4689)),"Other Federal Awards",IF(ISERROR(VLOOKUP(D4689,'CFDA Program Titles Table'!A$2:C$2607,3,FALSE)),"",VLOOKUP(D4689,'CFDA Program Titles Table'!A$2:C$2607,3,FALSE)))</f>
        <v/>
      </c>
      <c r="J4689" s="70"/>
      <c r="K4689" s="70"/>
      <c r="S4689" s="106" t="str">
        <f>IFERROR(IF(J4689="Y", "Research And Development Programs Cluster:", VLOOKUP(D4689,'Cluster Info'!$A$2:$B$113,2,FALSE)), "Non Cluster:")</f>
        <v>Non Cluster:</v>
      </c>
      <c r="T4689" s="106">
        <f t="shared" si="365"/>
        <v>0</v>
      </c>
      <c r="U4689" s="106">
        <f t="shared" si="367"/>
        <v>0</v>
      </c>
      <c r="V4689" s="106">
        <f t="shared" si="368"/>
        <v>0</v>
      </c>
      <c r="W4689" s="119">
        <f t="shared" si="366"/>
        <v>0</v>
      </c>
      <c r="X4689" s="106">
        <f t="shared" si="369"/>
        <v>0</v>
      </c>
    </row>
    <row r="4690" spans="1:24" ht="14">
      <c r="A4690" s="198"/>
      <c r="D4690" s="1"/>
      <c r="E4690" s="1"/>
      <c r="F4690" s="187"/>
      <c r="G4690" s="187"/>
      <c r="H4690" s="80" t="str">
        <f>IF(ISERROR(IF(ISERROR(VLOOKUP((LEFT(D4690,2)),'Fed. Agency Identifier Table'!A$2:C$63,3,FALSE)),(VLOOKUP((LEFT(D4690,1)),'Fed. Agency Identifier Table'!A$2:C$63,3,FALSE)),(VLOOKUP((LEFT(D4690,2)),'Fed. Agency Identifier Table'!A$2:C$63,3,FALSE)))),"",(IF(ISERROR(VLOOKUP((LEFT(D4690,2)),'Fed. Agency Identifier Table'!A$2:C$63,3,FALSE)),(VLOOKUP((LEFT(D4690,1)),'Fed. Agency Identifier Table'!A$2:C$63,3,FALSE)),(VLOOKUP((LEFT(D4690,2)),'Fed. Agency Identifier Table'!A$2:C$63,3,FALSE)))))</f>
        <v/>
      </c>
      <c r="I4690" s="150" t="str">
        <f>IF(ISNUMBER(SEARCH("*.unk*",D4690)),"Other Federal Awards",IF(ISERROR(VLOOKUP(D4690,'CFDA Program Titles Table'!A$2:C$2607,3,FALSE)),"",VLOOKUP(D4690,'CFDA Program Titles Table'!A$2:C$2607,3,FALSE)))</f>
        <v/>
      </c>
      <c r="J4690" s="70"/>
      <c r="K4690" s="70"/>
      <c r="S4690" s="106" t="str">
        <f>IFERROR(IF(J4690="Y", "Research And Development Programs Cluster:", VLOOKUP(D4690,'Cluster Info'!$A$2:$B$113,2,FALSE)), "Non Cluster:")</f>
        <v>Non Cluster:</v>
      </c>
      <c r="T4690" s="106">
        <f t="shared" si="365"/>
        <v>0</v>
      </c>
      <c r="U4690" s="106">
        <f t="shared" si="367"/>
        <v>0</v>
      </c>
      <c r="V4690" s="106">
        <f t="shared" si="368"/>
        <v>0</v>
      </c>
      <c r="W4690" s="119">
        <f t="shared" si="366"/>
        <v>0</v>
      </c>
      <c r="X4690" s="106">
        <f t="shared" si="369"/>
        <v>0</v>
      </c>
    </row>
    <row r="4691" spans="1:24" ht="14">
      <c r="A4691" s="198"/>
      <c r="D4691" s="1"/>
      <c r="E4691" s="1"/>
      <c r="F4691" s="187"/>
      <c r="G4691" s="187"/>
      <c r="H4691" s="80" t="str">
        <f>IF(ISERROR(IF(ISERROR(VLOOKUP((LEFT(D4691,2)),'Fed. Agency Identifier Table'!A$2:C$63,3,FALSE)),(VLOOKUP((LEFT(D4691,1)),'Fed. Agency Identifier Table'!A$2:C$63,3,FALSE)),(VLOOKUP((LEFT(D4691,2)),'Fed. Agency Identifier Table'!A$2:C$63,3,FALSE)))),"",(IF(ISERROR(VLOOKUP((LEFT(D4691,2)),'Fed. Agency Identifier Table'!A$2:C$63,3,FALSE)),(VLOOKUP((LEFT(D4691,1)),'Fed. Agency Identifier Table'!A$2:C$63,3,FALSE)),(VLOOKUP((LEFT(D4691,2)),'Fed. Agency Identifier Table'!A$2:C$63,3,FALSE)))))</f>
        <v/>
      </c>
      <c r="I4691" s="150" t="str">
        <f>IF(ISNUMBER(SEARCH("*.unk*",D4691)),"Other Federal Awards",IF(ISERROR(VLOOKUP(D4691,'CFDA Program Titles Table'!A$2:C$2607,3,FALSE)),"",VLOOKUP(D4691,'CFDA Program Titles Table'!A$2:C$2607,3,FALSE)))</f>
        <v/>
      </c>
      <c r="J4691" s="70"/>
      <c r="K4691" s="70"/>
      <c r="S4691" s="106" t="str">
        <f>IFERROR(IF(J4691="Y", "Research And Development Programs Cluster:", VLOOKUP(D4691,'Cluster Info'!$A$2:$B$113,2,FALSE)), "Non Cluster:")</f>
        <v>Non Cluster:</v>
      </c>
      <c r="T4691" s="106">
        <f t="shared" si="365"/>
        <v>0</v>
      </c>
      <c r="U4691" s="106">
        <f t="shared" si="367"/>
        <v>0</v>
      </c>
      <c r="V4691" s="106">
        <f t="shared" si="368"/>
        <v>0</v>
      </c>
      <c r="W4691" s="119">
        <f t="shared" si="366"/>
        <v>0</v>
      </c>
      <c r="X4691" s="106">
        <f t="shared" si="369"/>
        <v>0</v>
      </c>
    </row>
    <row r="4692" spans="1:24" ht="14">
      <c r="A4692" s="198"/>
      <c r="D4692" s="1"/>
      <c r="E4692" s="1"/>
      <c r="F4692" s="187"/>
      <c r="G4692" s="187"/>
      <c r="H4692" s="80" t="str">
        <f>IF(ISERROR(IF(ISERROR(VLOOKUP((LEFT(D4692,2)),'Fed. Agency Identifier Table'!A$2:C$63,3,FALSE)),(VLOOKUP((LEFT(D4692,1)),'Fed. Agency Identifier Table'!A$2:C$63,3,FALSE)),(VLOOKUP((LEFT(D4692,2)),'Fed. Agency Identifier Table'!A$2:C$63,3,FALSE)))),"",(IF(ISERROR(VLOOKUP((LEFT(D4692,2)),'Fed. Agency Identifier Table'!A$2:C$63,3,FALSE)),(VLOOKUP((LEFT(D4692,1)),'Fed. Agency Identifier Table'!A$2:C$63,3,FALSE)),(VLOOKUP((LEFT(D4692,2)),'Fed. Agency Identifier Table'!A$2:C$63,3,FALSE)))))</f>
        <v/>
      </c>
      <c r="I4692" s="150" t="str">
        <f>IF(ISNUMBER(SEARCH("*.unk*",D4692)),"Other Federal Awards",IF(ISERROR(VLOOKUP(D4692,'CFDA Program Titles Table'!A$2:C$2607,3,FALSE)),"",VLOOKUP(D4692,'CFDA Program Titles Table'!A$2:C$2607,3,FALSE)))</f>
        <v/>
      </c>
      <c r="J4692" s="70"/>
      <c r="K4692" s="70"/>
      <c r="S4692" s="106" t="str">
        <f>IFERROR(IF(J4692="Y", "Research And Development Programs Cluster:", VLOOKUP(D4692,'Cluster Info'!$A$2:$B$113,2,FALSE)), "Non Cluster:")</f>
        <v>Non Cluster:</v>
      </c>
      <c r="T4692" s="106">
        <f t="shared" si="365"/>
        <v>0</v>
      </c>
      <c r="U4692" s="106">
        <f t="shared" si="367"/>
        <v>0</v>
      </c>
      <c r="V4692" s="106">
        <f t="shared" si="368"/>
        <v>0</v>
      </c>
      <c r="W4692" s="119">
        <f t="shared" si="366"/>
        <v>0</v>
      </c>
      <c r="X4692" s="106">
        <f t="shared" si="369"/>
        <v>0</v>
      </c>
    </row>
    <row r="4693" spans="1:24" ht="14">
      <c r="A4693" s="198"/>
      <c r="D4693" s="1"/>
      <c r="E4693" s="1"/>
      <c r="F4693" s="187"/>
      <c r="G4693" s="187"/>
      <c r="H4693" s="80" t="str">
        <f>IF(ISERROR(IF(ISERROR(VLOOKUP((LEFT(D4693,2)),'Fed. Agency Identifier Table'!A$2:C$63,3,FALSE)),(VLOOKUP((LEFT(D4693,1)),'Fed. Agency Identifier Table'!A$2:C$63,3,FALSE)),(VLOOKUP((LEFT(D4693,2)),'Fed. Agency Identifier Table'!A$2:C$63,3,FALSE)))),"",(IF(ISERROR(VLOOKUP((LEFT(D4693,2)),'Fed. Agency Identifier Table'!A$2:C$63,3,FALSE)),(VLOOKUP((LEFT(D4693,1)),'Fed. Agency Identifier Table'!A$2:C$63,3,FALSE)),(VLOOKUP((LEFT(D4693,2)),'Fed. Agency Identifier Table'!A$2:C$63,3,FALSE)))))</f>
        <v/>
      </c>
      <c r="I4693" s="150" t="str">
        <f>IF(ISNUMBER(SEARCH("*.unk*",D4693)),"Other Federal Awards",IF(ISERROR(VLOOKUP(D4693,'CFDA Program Titles Table'!A$2:C$2607,3,FALSE)),"",VLOOKUP(D4693,'CFDA Program Titles Table'!A$2:C$2607,3,FALSE)))</f>
        <v/>
      </c>
      <c r="J4693" s="70"/>
      <c r="K4693" s="70"/>
      <c r="S4693" s="106" t="str">
        <f>IFERROR(IF(J4693="Y", "Research And Development Programs Cluster:", VLOOKUP(D4693,'Cluster Info'!$A$2:$B$113,2,FALSE)), "Non Cluster:")</f>
        <v>Non Cluster:</v>
      </c>
      <c r="T4693" s="106">
        <f t="shared" si="365"/>
        <v>0</v>
      </c>
      <c r="U4693" s="106">
        <f t="shared" si="367"/>
        <v>0</v>
      </c>
      <c r="V4693" s="106">
        <f t="shared" si="368"/>
        <v>0</v>
      </c>
      <c r="W4693" s="119">
        <f t="shared" si="366"/>
        <v>0</v>
      </c>
      <c r="X4693" s="106">
        <f t="shared" si="369"/>
        <v>0</v>
      </c>
    </row>
    <row r="4694" spans="1:24" ht="14">
      <c r="A4694" s="198"/>
      <c r="D4694" s="1"/>
      <c r="E4694" s="1"/>
      <c r="F4694" s="187"/>
      <c r="G4694" s="187"/>
      <c r="H4694" s="80" t="str">
        <f>IF(ISERROR(IF(ISERROR(VLOOKUP((LEFT(D4694,2)),'Fed. Agency Identifier Table'!A$2:C$63,3,FALSE)),(VLOOKUP((LEFT(D4694,1)),'Fed. Agency Identifier Table'!A$2:C$63,3,FALSE)),(VLOOKUP((LEFT(D4694,2)),'Fed. Agency Identifier Table'!A$2:C$63,3,FALSE)))),"",(IF(ISERROR(VLOOKUP((LEFT(D4694,2)),'Fed. Agency Identifier Table'!A$2:C$63,3,FALSE)),(VLOOKUP((LEFT(D4694,1)),'Fed. Agency Identifier Table'!A$2:C$63,3,FALSE)),(VLOOKUP((LEFT(D4694,2)),'Fed. Agency Identifier Table'!A$2:C$63,3,FALSE)))))</f>
        <v/>
      </c>
      <c r="I4694" s="150" t="str">
        <f>IF(ISNUMBER(SEARCH("*.unk*",D4694)),"Other Federal Awards",IF(ISERROR(VLOOKUP(D4694,'CFDA Program Titles Table'!A$2:C$2607,3,FALSE)),"",VLOOKUP(D4694,'CFDA Program Titles Table'!A$2:C$2607,3,FALSE)))</f>
        <v/>
      </c>
      <c r="J4694" s="70"/>
      <c r="K4694" s="70"/>
      <c r="S4694" s="106" t="str">
        <f>IFERROR(IF(J4694="Y", "Research And Development Programs Cluster:", VLOOKUP(D4694,'Cluster Info'!$A$2:$B$113,2,FALSE)), "Non Cluster:")</f>
        <v>Non Cluster:</v>
      </c>
      <c r="T4694" s="106">
        <f t="shared" si="365"/>
        <v>0</v>
      </c>
      <c r="U4694" s="106">
        <f t="shared" si="367"/>
        <v>0</v>
      </c>
      <c r="V4694" s="106">
        <f t="shared" si="368"/>
        <v>0</v>
      </c>
      <c r="W4694" s="119">
        <f t="shared" si="366"/>
        <v>0</v>
      </c>
      <c r="X4694" s="106">
        <f t="shared" si="369"/>
        <v>0</v>
      </c>
    </row>
    <row r="4695" spans="1:24" ht="14">
      <c r="A4695" s="198"/>
      <c r="D4695" s="1"/>
      <c r="E4695" s="1"/>
      <c r="F4695" s="187"/>
      <c r="G4695" s="187"/>
      <c r="H4695" s="80" t="str">
        <f>IF(ISERROR(IF(ISERROR(VLOOKUP((LEFT(D4695,2)),'Fed. Agency Identifier Table'!A$2:C$63,3,FALSE)),(VLOOKUP((LEFT(D4695,1)),'Fed. Agency Identifier Table'!A$2:C$63,3,FALSE)),(VLOOKUP((LEFT(D4695,2)),'Fed. Agency Identifier Table'!A$2:C$63,3,FALSE)))),"",(IF(ISERROR(VLOOKUP((LEFT(D4695,2)),'Fed. Agency Identifier Table'!A$2:C$63,3,FALSE)),(VLOOKUP((LEFT(D4695,1)),'Fed. Agency Identifier Table'!A$2:C$63,3,FALSE)),(VLOOKUP((LEFT(D4695,2)),'Fed. Agency Identifier Table'!A$2:C$63,3,FALSE)))))</f>
        <v/>
      </c>
      <c r="I4695" s="150" t="str">
        <f>IF(ISNUMBER(SEARCH("*.unk*",D4695)),"Other Federal Awards",IF(ISERROR(VLOOKUP(D4695,'CFDA Program Titles Table'!A$2:C$2607,3,FALSE)),"",VLOOKUP(D4695,'CFDA Program Titles Table'!A$2:C$2607,3,FALSE)))</f>
        <v/>
      </c>
      <c r="J4695" s="70"/>
      <c r="K4695" s="70"/>
      <c r="S4695" s="106" t="str">
        <f>IFERROR(IF(J4695="Y", "Research And Development Programs Cluster:", VLOOKUP(D4695,'Cluster Info'!$A$2:$B$113,2,FALSE)), "Non Cluster:")</f>
        <v>Non Cluster:</v>
      </c>
      <c r="T4695" s="106">
        <f t="shared" si="365"/>
        <v>0</v>
      </c>
      <c r="U4695" s="106">
        <f t="shared" si="367"/>
        <v>0</v>
      </c>
      <c r="V4695" s="106">
        <f t="shared" si="368"/>
        <v>0</v>
      </c>
      <c r="W4695" s="119">
        <f t="shared" si="366"/>
        <v>0</v>
      </c>
      <c r="X4695" s="106">
        <f t="shared" si="369"/>
        <v>0</v>
      </c>
    </row>
    <row r="4696" spans="1:24" ht="14">
      <c r="A4696" s="198"/>
      <c r="D4696" s="1"/>
      <c r="E4696" s="1"/>
      <c r="F4696" s="187"/>
      <c r="G4696" s="187"/>
      <c r="H4696" s="80" t="str">
        <f>IF(ISERROR(IF(ISERROR(VLOOKUP((LEFT(D4696,2)),'Fed. Agency Identifier Table'!A$2:C$63,3,FALSE)),(VLOOKUP((LEFT(D4696,1)),'Fed. Agency Identifier Table'!A$2:C$63,3,FALSE)),(VLOOKUP((LEFT(D4696,2)),'Fed. Agency Identifier Table'!A$2:C$63,3,FALSE)))),"",(IF(ISERROR(VLOOKUP((LEFT(D4696,2)),'Fed. Agency Identifier Table'!A$2:C$63,3,FALSE)),(VLOOKUP((LEFT(D4696,1)),'Fed. Agency Identifier Table'!A$2:C$63,3,FALSE)),(VLOOKUP((LEFT(D4696,2)),'Fed. Agency Identifier Table'!A$2:C$63,3,FALSE)))))</f>
        <v/>
      </c>
      <c r="I4696" s="150" t="str">
        <f>IF(ISNUMBER(SEARCH("*.unk*",D4696)),"Other Federal Awards",IF(ISERROR(VLOOKUP(D4696,'CFDA Program Titles Table'!A$2:C$2607,3,FALSE)),"",VLOOKUP(D4696,'CFDA Program Titles Table'!A$2:C$2607,3,FALSE)))</f>
        <v/>
      </c>
      <c r="J4696" s="70"/>
      <c r="K4696" s="70"/>
      <c r="S4696" s="106" t="str">
        <f>IFERROR(IF(J4696="Y", "Research And Development Programs Cluster:", VLOOKUP(D4696,'Cluster Info'!$A$2:$B$113,2,FALSE)), "Non Cluster:")</f>
        <v>Non Cluster:</v>
      </c>
      <c r="T4696" s="106">
        <f t="shared" si="365"/>
        <v>0</v>
      </c>
      <c r="U4696" s="106">
        <f t="shared" si="367"/>
        <v>0</v>
      </c>
      <c r="V4696" s="106">
        <f t="shared" si="368"/>
        <v>0</v>
      </c>
      <c r="W4696" s="119">
        <f t="shared" si="366"/>
        <v>0</v>
      </c>
      <c r="X4696" s="106">
        <f t="shared" si="369"/>
        <v>0</v>
      </c>
    </row>
    <row r="4697" spans="1:24" ht="14">
      <c r="A4697" s="198"/>
      <c r="D4697" s="1"/>
      <c r="E4697" s="1"/>
      <c r="F4697" s="187"/>
      <c r="G4697" s="187"/>
      <c r="H4697" s="80" t="str">
        <f>IF(ISERROR(IF(ISERROR(VLOOKUP((LEFT(D4697,2)),'Fed. Agency Identifier Table'!A$2:C$63,3,FALSE)),(VLOOKUP((LEFT(D4697,1)),'Fed. Agency Identifier Table'!A$2:C$63,3,FALSE)),(VLOOKUP((LEFT(D4697,2)),'Fed. Agency Identifier Table'!A$2:C$63,3,FALSE)))),"",(IF(ISERROR(VLOOKUP((LEFT(D4697,2)),'Fed. Agency Identifier Table'!A$2:C$63,3,FALSE)),(VLOOKUP((LEFT(D4697,1)),'Fed. Agency Identifier Table'!A$2:C$63,3,FALSE)),(VLOOKUP((LEFT(D4697,2)),'Fed. Agency Identifier Table'!A$2:C$63,3,FALSE)))))</f>
        <v/>
      </c>
      <c r="I4697" s="150" t="str">
        <f>IF(ISNUMBER(SEARCH("*.unk*",D4697)),"Other Federal Awards",IF(ISERROR(VLOOKUP(D4697,'CFDA Program Titles Table'!A$2:C$2607,3,FALSE)),"",VLOOKUP(D4697,'CFDA Program Titles Table'!A$2:C$2607,3,FALSE)))</f>
        <v/>
      </c>
      <c r="J4697" s="70"/>
      <c r="K4697" s="70"/>
      <c r="S4697" s="106" t="str">
        <f>IFERROR(IF(J4697="Y", "Research And Development Programs Cluster:", VLOOKUP(D4697,'Cluster Info'!$A$2:$B$113,2,FALSE)), "Non Cluster:")</f>
        <v>Non Cluster:</v>
      </c>
      <c r="T4697" s="106">
        <f t="shared" si="365"/>
        <v>0</v>
      </c>
      <c r="U4697" s="106">
        <f t="shared" si="367"/>
        <v>0</v>
      </c>
      <c r="V4697" s="106">
        <f t="shared" si="368"/>
        <v>0</v>
      </c>
      <c r="W4697" s="119">
        <f t="shared" si="366"/>
        <v>0</v>
      </c>
      <c r="X4697" s="106">
        <f t="shared" si="369"/>
        <v>0</v>
      </c>
    </row>
    <row r="4698" spans="1:24" ht="14">
      <c r="A4698" s="198"/>
      <c r="D4698" s="1"/>
      <c r="E4698" s="1"/>
      <c r="F4698" s="187"/>
      <c r="G4698" s="187"/>
      <c r="H4698" s="80" t="str">
        <f>IF(ISERROR(IF(ISERROR(VLOOKUP((LEFT(D4698,2)),'Fed. Agency Identifier Table'!A$2:C$63,3,FALSE)),(VLOOKUP((LEFT(D4698,1)),'Fed. Agency Identifier Table'!A$2:C$63,3,FALSE)),(VLOOKUP((LEFT(D4698,2)),'Fed. Agency Identifier Table'!A$2:C$63,3,FALSE)))),"",(IF(ISERROR(VLOOKUP((LEFT(D4698,2)),'Fed. Agency Identifier Table'!A$2:C$63,3,FALSE)),(VLOOKUP((LEFT(D4698,1)),'Fed. Agency Identifier Table'!A$2:C$63,3,FALSE)),(VLOOKUP((LEFT(D4698,2)),'Fed. Agency Identifier Table'!A$2:C$63,3,FALSE)))))</f>
        <v/>
      </c>
      <c r="I4698" s="150" t="str">
        <f>IF(ISNUMBER(SEARCH("*.unk*",D4698)),"Other Federal Awards",IF(ISERROR(VLOOKUP(D4698,'CFDA Program Titles Table'!A$2:C$2607,3,FALSE)),"",VLOOKUP(D4698,'CFDA Program Titles Table'!A$2:C$2607,3,FALSE)))</f>
        <v/>
      </c>
      <c r="J4698" s="70"/>
      <c r="K4698" s="70"/>
      <c r="S4698" s="106" t="str">
        <f>IFERROR(IF(J4698="Y", "Research And Development Programs Cluster:", VLOOKUP(D4698,'Cluster Info'!$A$2:$B$113,2,FALSE)), "Non Cluster:")</f>
        <v>Non Cluster:</v>
      </c>
      <c r="T4698" s="106">
        <f t="shared" si="365"/>
        <v>0</v>
      </c>
      <c r="U4698" s="106">
        <f t="shared" si="367"/>
        <v>0</v>
      </c>
      <c r="V4698" s="106">
        <f t="shared" si="368"/>
        <v>0</v>
      </c>
      <c r="W4698" s="119">
        <f t="shared" si="366"/>
        <v>0</v>
      </c>
      <c r="X4698" s="106">
        <f t="shared" si="369"/>
        <v>0</v>
      </c>
    </row>
    <row r="4699" spans="1:24" ht="14">
      <c r="A4699" s="198"/>
      <c r="D4699" s="1"/>
      <c r="E4699" s="1"/>
      <c r="F4699" s="187"/>
      <c r="G4699" s="187"/>
      <c r="H4699" s="80" t="str">
        <f>IF(ISERROR(IF(ISERROR(VLOOKUP((LEFT(D4699,2)),'Fed. Agency Identifier Table'!A$2:C$63,3,FALSE)),(VLOOKUP((LEFT(D4699,1)),'Fed. Agency Identifier Table'!A$2:C$63,3,FALSE)),(VLOOKUP((LEFT(D4699,2)),'Fed. Agency Identifier Table'!A$2:C$63,3,FALSE)))),"",(IF(ISERROR(VLOOKUP((LEFT(D4699,2)),'Fed. Agency Identifier Table'!A$2:C$63,3,FALSE)),(VLOOKUP((LEFT(D4699,1)),'Fed. Agency Identifier Table'!A$2:C$63,3,FALSE)),(VLOOKUP((LEFT(D4699,2)),'Fed. Agency Identifier Table'!A$2:C$63,3,FALSE)))))</f>
        <v/>
      </c>
      <c r="I4699" s="150" t="str">
        <f>IF(ISNUMBER(SEARCH("*.unk*",D4699)),"Other Federal Awards",IF(ISERROR(VLOOKUP(D4699,'CFDA Program Titles Table'!A$2:C$2607,3,FALSE)),"",VLOOKUP(D4699,'CFDA Program Titles Table'!A$2:C$2607,3,FALSE)))</f>
        <v/>
      </c>
      <c r="J4699" s="70"/>
      <c r="K4699" s="70"/>
      <c r="S4699" s="106" t="str">
        <f>IFERROR(IF(J4699="Y", "Research And Development Programs Cluster:", VLOOKUP(D4699,'Cluster Info'!$A$2:$B$113,2,FALSE)), "Non Cluster:")</f>
        <v>Non Cluster:</v>
      </c>
      <c r="T4699" s="106">
        <f t="shared" si="365"/>
        <v>0</v>
      </c>
      <c r="U4699" s="106">
        <f t="shared" si="367"/>
        <v>0</v>
      </c>
      <c r="V4699" s="106">
        <f t="shared" si="368"/>
        <v>0</v>
      </c>
      <c r="W4699" s="119">
        <f t="shared" si="366"/>
        <v>0</v>
      </c>
      <c r="X4699" s="106">
        <f t="shared" si="369"/>
        <v>0</v>
      </c>
    </row>
    <row r="4700" spans="1:24" ht="14">
      <c r="A4700" s="198"/>
      <c r="D4700" s="1"/>
      <c r="E4700" s="1"/>
      <c r="F4700" s="187"/>
      <c r="G4700" s="187"/>
      <c r="H4700" s="80" t="str">
        <f>IF(ISERROR(IF(ISERROR(VLOOKUP((LEFT(D4700,2)),'Fed. Agency Identifier Table'!A$2:C$63,3,FALSE)),(VLOOKUP((LEFT(D4700,1)),'Fed. Agency Identifier Table'!A$2:C$63,3,FALSE)),(VLOOKUP((LEFT(D4700,2)),'Fed. Agency Identifier Table'!A$2:C$63,3,FALSE)))),"",(IF(ISERROR(VLOOKUP((LEFT(D4700,2)),'Fed. Agency Identifier Table'!A$2:C$63,3,FALSE)),(VLOOKUP((LEFT(D4700,1)),'Fed. Agency Identifier Table'!A$2:C$63,3,FALSE)),(VLOOKUP((LEFT(D4700,2)),'Fed. Agency Identifier Table'!A$2:C$63,3,FALSE)))))</f>
        <v/>
      </c>
      <c r="I4700" s="150" t="str">
        <f>IF(ISNUMBER(SEARCH("*.unk*",D4700)),"Other Federal Awards",IF(ISERROR(VLOOKUP(D4700,'CFDA Program Titles Table'!A$2:C$2607,3,FALSE)),"",VLOOKUP(D4700,'CFDA Program Titles Table'!A$2:C$2607,3,FALSE)))</f>
        <v/>
      </c>
      <c r="J4700" s="70"/>
      <c r="K4700" s="70"/>
      <c r="S4700" s="106" t="str">
        <f>IFERROR(IF(J4700="Y", "Research And Development Programs Cluster:", VLOOKUP(D4700,'Cluster Info'!$A$2:$B$113,2,FALSE)), "Non Cluster:")</f>
        <v>Non Cluster:</v>
      </c>
      <c r="T4700" s="106">
        <f t="shared" si="365"/>
        <v>0</v>
      </c>
      <c r="U4700" s="106">
        <f t="shared" si="367"/>
        <v>0</v>
      </c>
      <c r="V4700" s="106">
        <f t="shared" si="368"/>
        <v>0</v>
      </c>
      <c r="W4700" s="119">
        <f t="shared" si="366"/>
        <v>0</v>
      </c>
      <c r="X4700" s="106">
        <f t="shared" si="369"/>
        <v>0</v>
      </c>
    </row>
    <row r="4701" spans="1:24" ht="14">
      <c r="A4701" s="198"/>
      <c r="D4701" s="1"/>
      <c r="E4701" s="1"/>
      <c r="F4701" s="187"/>
      <c r="G4701" s="187"/>
      <c r="H4701" s="80" t="str">
        <f>IF(ISERROR(IF(ISERROR(VLOOKUP((LEFT(D4701,2)),'Fed. Agency Identifier Table'!A$2:C$63,3,FALSE)),(VLOOKUP((LEFT(D4701,1)),'Fed. Agency Identifier Table'!A$2:C$63,3,FALSE)),(VLOOKUP((LEFT(D4701,2)),'Fed. Agency Identifier Table'!A$2:C$63,3,FALSE)))),"",(IF(ISERROR(VLOOKUP((LEFT(D4701,2)),'Fed. Agency Identifier Table'!A$2:C$63,3,FALSE)),(VLOOKUP((LEFT(D4701,1)),'Fed. Agency Identifier Table'!A$2:C$63,3,FALSE)),(VLOOKUP((LEFT(D4701,2)),'Fed. Agency Identifier Table'!A$2:C$63,3,FALSE)))))</f>
        <v/>
      </c>
      <c r="I4701" s="150" t="str">
        <f>IF(ISNUMBER(SEARCH("*.unk*",D4701)),"Other Federal Awards",IF(ISERROR(VLOOKUP(D4701,'CFDA Program Titles Table'!A$2:C$2607,3,FALSE)),"",VLOOKUP(D4701,'CFDA Program Titles Table'!A$2:C$2607,3,FALSE)))</f>
        <v/>
      </c>
      <c r="J4701" s="70"/>
      <c r="K4701" s="70"/>
      <c r="S4701" s="106" t="str">
        <f>IFERROR(IF(J4701="Y", "Research And Development Programs Cluster:", VLOOKUP(D4701,'Cluster Info'!$A$2:$B$113,2,FALSE)), "Non Cluster:")</f>
        <v>Non Cluster:</v>
      </c>
      <c r="T4701" s="106">
        <f t="shared" si="365"/>
        <v>0</v>
      </c>
      <c r="U4701" s="106">
        <f t="shared" si="367"/>
        <v>0</v>
      </c>
      <c r="V4701" s="106">
        <f t="shared" si="368"/>
        <v>0</v>
      </c>
      <c r="W4701" s="119">
        <f t="shared" si="366"/>
        <v>0</v>
      </c>
      <c r="X4701" s="106">
        <f t="shared" si="369"/>
        <v>0</v>
      </c>
    </row>
    <row r="4702" spans="1:24" ht="14">
      <c r="A4702" s="198"/>
      <c r="D4702" s="1"/>
      <c r="E4702" s="1"/>
      <c r="F4702" s="187"/>
      <c r="G4702" s="187"/>
      <c r="H4702" s="80" t="str">
        <f>IF(ISERROR(IF(ISERROR(VLOOKUP((LEFT(D4702,2)),'Fed. Agency Identifier Table'!A$2:C$63,3,FALSE)),(VLOOKUP((LEFT(D4702,1)),'Fed. Agency Identifier Table'!A$2:C$63,3,FALSE)),(VLOOKUP((LEFT(D4702,2)),'Fed. Agency Identifier Table'!A$2:C$63,3,FALSE)))),"",(IF(ISERROR(VLOOKUP((LEFT(D4702,2)),'Fed. Agency Identifier Table'!A$2:C$63,3,FALSE)),(VLOOKUP((LEFT(D4702,1)),'Fed. Agency Identifier Table'!A$2:C$63,3,FALSE)),(VLOOKUP((LEFT(D4702,2)),'Fed. Agency Identifier Table'!A$2:C$63,3,FALSE)))))</f>
        <v/>
      </c>
      <c r="I4702" s="150" t="str">
        <f>IF(ISNUMBER(SEARCH("*.unk*",D4702)),"Other Federal Awards",IF(ISERROR(VLOOKUP(D4702,'CFDA Program Titles Table'!A$2:C$2607,3,FALSE)),"",VLOOKUP(D4702,'CFDA Program Titles Table'!A$2:C$2607,3,FALSE)))</f>
        <v/>
      </c>
      <c r="J4702" s="70"/>
      <c r="K4702" s="70"/>
      <c r="S4702" s="106" t="str">
        <f>IFERROR(IF(J4702="Y", "Research And Development Programs Cluster:", VLOOKUP(D4702,'Cluster Info'!$A$2:$B$113,2,FALSE)), "Non Cluster:")</f>
        <v>Non Cluster:</v>
      </c>
      <c r="T4702" s="106">
        <f t="shared" si="365"/>
        <v>0</v>
      </c>
      <c r="U4702" s="106">
        <f t="shared" si="367"/>
        <v>0</v>
      </c>
      <c r="V4702" s="106">
        <f t="shared" si="368"/>
        <v>0</v>
      </c>
      <c r="W4702" s="119">
        <f t="shared" si="366"/>
        <v>0</v>
      </c>
      <c r="X4702" s="106">
        <f t="shared" si="369"/>
        <v>0</v>
      </c>
    </row>
    <row r="4703" spans="1:24" ht="14">
      <c r="A4703" s="198"/>
      <c r="D4703" s="1"/>
      <c r="E4703" s="1"/>
      <c r="F4703" s="187"/>
      <c r="G4703" s="187"/>
      <c r="H4703" s="80" t="str">
        <f>IF(ISERROR(IF(ISERROR(VLOOKUP((LEFT(D4703,2)),'Fed. Agency Identifier Table'!A$2:C$63,3,FALSE)),(VLOOKUP((LEFT(D4703,1)),'Fed. Agency Identifier Table'!A$2:C$63,3,FALSE)),(VLOOKUP((LEFT(D4703,2)),'Fed. Agency Identifier Table'!A$2:C$63,3,FALSE)))),"",(IF(ISERROR(VLOOKUP((LEFT(D4703,2)),'Fed. Agency Identifier Table'!A$2:C$63,3,FALSE)),(VLOOKUP((LEFT(D4703,1)),'Fed. Agency Identifier Table'!A$2:C$63,3,FALSE)),(VLOOKUP((LEFT(D4703,2)),'Fed. Agency Identifier Table'!A$2:C$63,3,FALSE)))))</f>
        <v/>
      </c>
      <c r="I4703" s="150" t="str">
        <f>IF(ISNUMBER(SEARCH("*.unk*",D4703)),"Other Federal Awards",IF(ISERROR(VLOOKUP(D4703,'CFDA Program Titles Table'!A$2:C$2607,3,FALSE)),"",VLOOKUP(D4703,'CFDA Program Titles Table'!A$2:C$2607,3,FALSE)))</f>
        <v/>
      </c>
      <c r="J4703" s="70"/>
      <c r="K4703" s="70"/>
      <c r="S4703" s="106" t="str">
        <f>IFERROR(IF(J4703="Y", "Research And Development Programs Cluster:", VLOOKUP(D4703,'Cluster Info'!$A$2:$B$113,2,FALSE)), "Non Cluster:")</f>
        <v>Non Cluster:</v>
      </c>
      <c r="T4703" s="106">
        <f t="shared" si="365"/>
        <v>0</v>
      </c>
      <c r="U4703" s="106">
        <f t="shared" si="367"/>
        <v>0</v>
      </c>
      <c r="V4703" s="106">
        <f t="shared" si="368"/>
        <v>0</v>
      </c>
      <c r="W4703" s="119">
        <f t="shared" si="366"/>
        <v>0</v>
      </c>
      <c r="X4703" s="106">
        <f t="shared" si="369"/>
        <v>0</v>
      </c>
    </row>
    <row r="4704" spans="1:24" ht="14">
      <c r="A4704" s="198"/>
      <c r="D4704" s="1"/>
      <c r="E4704" s="1"/>
      <c r="F4704" s="187"/>
      <c r="G4704" s="187"/>
      <c r="H4704" s="80" t="str">
        <f>IF(ISERROR(IF(ISERROR(VLOOKUP((LEFT(D4704,2)),'Fed. Agency Identifier Table'!A$2:C$63,3,FALSE)),(VLOOKUP((LEFT(D4704,1)),'Fed. Agency Identifier Table'!A$2:C$63,3,FALSE)),(VLOOKUP((LEFT(D4704,2)),'Fed. Agency Identifier Table'!A$2:C$63,3,FALSE)))),"",(IF(ISERROR(VLOOKUP((LEFT(D4704,2)),'Fed. Agency Identifier Table'!A$2:C$63,3,FALSE)),(VLOOKUP((LEFT(D4704,1)),'Fed. Agency Identifier Table'!A$2:C$63,3,FALSE)),(VLOOKUP((LEFT(D4704,2)),'Fed. Agency Identifier Table'!A$2:C$63,3,FALSE)))))</f>
        <v/>
      </c>
      <c r="I4704" s="150" t="str">
        <f>IF(ISNUMBER(SEARCH("*.unk*",D4704)),"Other Federal Awards",IF(ISERROR(VLOOKUP(D4704,'CFDA Program Titles Table'!A$2:C$2607,3,FALSE)),"",VLOOKUP(D4704,'CFDA Program Titles Table'!A$2:C$2607,3,FALSE)))</f>
        <v/>
      </c>
      <c r="J4704" s="70"/>
      <c r="K4704" s="70"/>
      <c r="S4704" s="106" t="str">
        <f>IFERROR(IF(J4704="Y", "Research And Development Programs Cluster:", VLOOKUP(D4704,'Cluster Info'!$A$2:$B$113,2,FALSE)), "Non Cluster:")</f>
        <v>Non Cluster:</v>
      </c>
      <c r="T4704" s="106">
        <f t="shared" si="365"/>
        <v>0</v>
      </c>
      <c r="U4704" s="106">
        <f t="shared" si="367"/>
        <v>0</v>
      </c>
      <c r="V4704" s="106">
        <f t="shared" si="368"/>
        <v>0</v>
      </c>
      <c r="W4704" s="119">
        <f t="shared" si="366"/>
        <v>0</v>
      </c>
      <c r="X4704" s="106">
        <f t="shared" si="369"/>
        <v>0</v>
      </c>
    </row>
    <row r="4705" spans="1:24" ht="14">
      <c r="A4705" s="198"/>
      <c r="D4705" s="1"/>
      <c r="E4705" s="1"/>
      <c r="F4705" s="187"/>
      <c r="G4705" s="187"/>
      <c r="H4705" s="80" t="str">
        <f>IF(ISERROR(IF(ISERROR(VLOOKUP((LEFT(D4705,2)),'Fed. Agency Identifier Table'!A$2:C$63,3,FALSE)),(VLOOKUP((LEFT(D4705,1)),'Fed. Agency Identifier Table'!A$2:C$63,3,FALSE)),(VLOOKUP((LEFT(D4705,2)),'Fed. Agency Identifier Table'!A$2:C$63,3,FALSE)))),"",(IF(ISERROR(VLOOKUP((LEFT(D4705,2)),'Fed. Agency Identifier Table'!A$2:C$63,3,FALSE)),(VLOOKUP((LEFT(D4705,1)),'Fed. Agency Identifier Table'!A$2:C$63,3,FALSE)),(VLOOKUP((LEFT(D4705,2)),'Fed. Agency Identifier Table'!A$2:C$63,3,FALSE)))))</f>
        <v/>
      </c>
      <c r="I4705" s="150" t="str">
        <f>IF(ISNUMBER(SEARCH("*.unk*",D4705)),"Other Federal Awards",IF(ISERROR(VLOOKUP(D4705,'CFDA Program Titles Table'!A$2:C$2607,3,FALSE)),"",VLOOKUP(D4705,'CFDA Program Titles Table'!A$2:C$2607,3,FALSE)))</f>
        <v/>
      </c>
      <c r="J4705" s="70"/>
      <c r="K4705" s="70"/>
      <c r="S4705" s="106" t="str">
        <f>IFERROR(IF(J4705="Y", "Research And Development Programs Cluster:", VLOOKUP(D4705,'Cluster Info'!$A$2:$B$113,2,FALSE)), "Non Cluster:")</f>
        <v>Non Cluster:</v>
      </c>
      <c r="T4705" s="106">
        <f t="shared" si="365"/>
        <v>0</v>
      </c>
      <c r="U4705" s="106">
        <f t="shared" si="367"/>
        <v>0</v>
      </c>
      <c r="V4705" s="106">
        <f t="shared" si="368"/>
        <v>0</v>
      </c>
      <c r="W4705" s="119">
        <f t="shared" si="366"/>
        <v>0</v>
      </c>
      <c r="X4705" s="106">
        <f t="shared" si="369"/>
        <v>0</v>
      </c>
    </row>
    <row r="4706" spans="1:24" ht="14">
      <c r="A4706" s="198"/>
      <c r="D4706" s="1"/>
      <c r="E4706" s="1"/>
      <c r="F4706" s="187"/>
      <c r="G4706" s="187"/>
      <c r="H4706" s="80" t="str">
        <f>IF(ISERROR(IF(ISERROR(VLOOKUP((LEFT(D4706,2)),'Fed. Agency Identifier Table'!A$2:C$63,3,FALSE)),(VLOOKUP((LEFT(D4706,1)),'Fed. Agency Identifier Table'!A$2:C$63,3,FALSE)),(VLOOKUP((LEFT(D4706,2)),'Fed. Agency Identifier Table'!A$2:C$63,3,FALSE)))),"",(IF(ISERROR(VLOOKUP((LEFT(D4706,2)),'Fed. Agency Identifier Table'!A$2:C$63,3,FALSE)),(VLOOKUP((LEFT(D4706,1)),'Fed. Agency Identifier Table'!A$2:C$63,3,FALSE)),(VLOOKUP((LEFT(D4706,2)),'Fed. Agency Identifier Table'!A$2:C$63,3,FALSE)))))</f>
        <v/>
      </c>
      <c r="I4706" s="150" t="str">
        <f>IF(ISNUMBER(SEARCH("*.unk*",D4706)),"Other Federal Awards",IF(ISERROR(VLOOKUP(D4706,'CFDA Program Titles Table'!A$2:C$2607,3,FALSE)),"",VLOOKUP(D4706,'CFDA Program Titles Table'!A$2:C$2607,3,FALSE)))</f>
        <v/>
      </c>
      <c r="J4706" s="70"/>
      <c r="K4706" s="70"/>
      <c r="S4706" s="106" t="str">
        <f>IFERROR(IF(J4706="Y", "Research And Development Programs Cluster:", VLOOKUP(D4706,'Cluster Info'!$A$2:$B$113,2,FALSE)), "Non Cluster:")</f>
        <v>Non Cluster:</v>
      </c>
      <c r="T4706" s="106">
        <f t="shared" si="365"/>
        <v>0</v>
      </c>
      <c r="U4706" s="106">
        <f t="shared" si="367"/>
        <v>0</v>
      </c>
      <c r="V4706" s="106">
        <f t="shared" si="368"/>
        <v>0</v>
      </c>
      <c r="W4706" s="119">
        <f t="shared" si="366"/>
        <v>0</v>
      </c>
      <c r="X4706" s="106">
        <f t="shared" si="369"/>
        <v>0</v>
      </c>
    </row>
    <row r="4707" spans="1:24" ht="14">
      <c r="A4707" s="198"/>
      <c r="D4707" s="1"/>
      <c r="E4707" s="1"/>
      <c r="F4707" s="187"/>
      <c r="G4707" s="187"/>
      <c r="H4707" s="80" t="str">
        <f>IF(ISERROR(IF(ISERROR(VLOOKUP((LEFT(D4707,2)),'Fed. Agency Identifier Table'!A$2:C$63,3,FALSE)),(VLOOKUP((LEFT(D4707,1)),'Fed. Agency Identifier Table'!A$2:C$63,3,FALSE)),(VLOOKUP((LEFT(D4707,2)),'Fed. Agency Identifier Table'!A$2:C$63,3,FALSE)))),"",(IF(ISERROR(VLOOKUP((LEFT(D4707,2)),'Fed. Agency Identifier Table'!A$2:C$63,3,FALSE)),(VLOOKUP((LEFT(D4707,1)),'Fed. Agency Identifier Table'!A$2:C$63,3,FALSE)),(VLOOKUP((LEFT(D4707,2)),'Fed. Agency Identifier Table'!A$2:C$63,3,FALSE)))))</f>
        <v/>
      </c>
      <c r="I4707" s="150" t="str">
        <f>IF(ISNUMBER(SEARCH("*.unk*",D4707)),"Other Federal Awards",IF(ISERROR(VLOOKUP(D4707,'CFDA Program Titles Table'!A$2:C$2607,3,FALSE)),"",VLOOKUP(D4707,'CFDA Program Titles Table'!A$2:C$2607,3,FALSE)))</f>
        <v/>
      </c>
      <c r="J4707" s="70"/>
      <c r="K4707" s="70"/>
      <c r="S4707" s="106" t="str">
        <f>IFERROR(IF(J4707="Y", "Research And Development Programs Cluster:", VLOOKUP(D4707,'Cluster Info'!$A$2:$B$113,2,FALSE)), "Non Cluster:")</f>
        <v>Non Cluster:</v>
      </c>
      <c r="T4707" s="106">
        <f t="shared" si="365"/>
        <v>0</v>
      </c>
      <c r="U4707" s="106">
        <f t="shared" si="367"/>
        <v>0</v>
      </c>
      <c r="V4707" s="106">
        <f t="shared" si="368"/>
        <v>0</v>
      </c>
      <c r="W4707" s="119">
        <f t="shared" si="366"/>
        <v>0</v>
      </c>
      <c r="X4707" s="106">
        <f t="shared" si="369"/>
        <v>0</v>
      </c>
    </row>
    <row r="4708" spans="1:24" ht="14">
      <c r="A4708" s="198"/>
      <c r="D4708" s="1"/>
      <c r="E4708" s="1"/>
      <c r="F4708" s="187"/>
      <c r="G4708" s="187"/>
      <c r="H4708" s="80" t="str">
        <f>IF(ISERROR(IF(ISERROR(VLOOKUP((LEFT(D4708,2)),'Fed. Agency Identifier Table'!A$2:C$63,3,FALSE)),(VLOOKUP((LEFT(D4708,1)),'Fed. Agency Identifier Table'!A$2:C$63,3,FALSE)),(VLOOKUP((LEFT(D4708,2)),'Fed. Agency Identifier Table'!A$2:C$63,3,FALSE)))),"",(IF(ISERROR(VLOOKUP((LEFT(D4708,2)),'Fed. Agency Identifier Table'!A$2:C$63,3,FALSE)),(VLOOKUP((LEFT(D4708,1)),'Fed. Agency Identifier Table'!A$2:C$63,3,FALSE)),(VLOOKUP((LEFT(D4708,2)),'Fed. Agency Identifier Table'!A$2:C$63,3,FALSE)))))</f>
        <v/>
      </c>
      <c r="I4708" s="150" t="str">
        <f>IF(ISNUMBER(SEARCH("*.unk*",D4708)),"Other Federal Awards",IF(ISERROR(VLOOKUP(D4708,'CFDA Program Titles Table'!A$2:C$2607,3,FALSE)),"",VLOOKUP(D4708,'CFDA Program Titles Table'!A$2:C$2607,3,FALSE)))</f>
        <v/>
      </c>
      <c r="J4708" s="70"/>
      <c r="K4708" s="70"/>
      <c r="S4708" s="106" t="str">
        <f>IFERROR(IF(J4708="Y", "Research And Development Programs Cluster:", VLOOKUP(D4708,'Cluster Info'!$A$2:$B$113,2,FALSE)), "Non Cluster:")</f>
        <v>Non Cluster:</v>
      </c>
      <c r="T4708" s="106">
        <f t="shared" si="365"/>
        <v>0</v>
      </c>
      <c r="U4708" s="106">
        <f t="shared" si="367"/>
        <v>0</v>
      </c>
      <c r="V4708" s="106">
        <f t="shared" si="368"/>
        <v>0</v>
      </c>
      <c r="W4708" s="119">
        <f t="shared" si="366"/>
        <v>0</v>
      </c>
      <c r="X4708" s="106">
        <f t="shared" si="369"/>
        <v>0</v>
      </c>
    </row>
    <row r="4709" spans="1:24" ht="14">
      <c r="A4709" s="198"/>
      <c r="D4709" s="1"/>
      <c r="E4709" s="1"/>
      <c r="F4709" s="187"/>
      <c r="G4709" s="187"/>
      <c r="H4709" s="80" t="str">
        <f>IF(ISERROR(IF(ISERROR(VLOOKUP((LEFT(D4709,2)),'Fed. Agency Identifier Table'!A$2:C$63,3,FALSE)),(VLOOKUP((LEFT(D4709,1)),'Fed. Agency Identifier Table'!A$2:C$63,3,FALSE)),(VLOOKUP((LEFT(D4709,2)),'Fed. Agency Identifier Table'!A$2:C$63,3,FALSE)))),"",(IF(ISERROR(VLOOKUP((LEFT(D4709,2)),'Fed. Agency Identifier Table'!A$2:C$63,3,FALSE)),(VLOOKUP((LEFT(D4709,1)),'Fed. Agency Identifier Table'!A$2:C$63,3,FALSE)),(VLOOKUP((LEFT(D4709,2)),'Fed. Agency Identifier Table'!A$2:C$63,3,FALSE)))))</f>
        <v/>
      </c>
      <c r="I4709" s="150" t="str">
        <f>IF(ISNUMBER(SEARCH("*.unk*",D4709)),"Other Federal Awards",IF(ISERROR(VLOOKUP(D4709,'CFDA Program Titles Table'!A$2:C$2607,3,FALSE)),"",VLOOKUP(D4709,'CFDA Program Titles Table'!A$2:C$2607,3,FALSE)))</f>
        <v/>
      </c>
      <c r="J4709" s="70"/>
      <c r="K4709" s="70"/>
      <c r="S4709" s="106" t="str">
        <f>IFERROR(IF(J4709="Y", "Research And Development Programs Cluster:", VLOOKUP(D4709,'Cluster Info'!$A$2:$B$113,2,FALSE)), "Non Cluster:")</f>
        <v>Non Cluster:</v>
      </c>
      <c r="T4709" s="106">
        <f t="shared" si="365"/>
        <v>0</v>
      </c>
      <c r="U4709" s="106">
        <f t="shared" si="367"/>
        <v>0</v>
      </c>
      <c r="V4709" s="106">
        <f t="shared" si="368"/>
        <v>0</v>
      </c>
      <c r="W4709" s="119">
        <f t="shared" si="366"/>
        <v>0</v>
      </c>
      <c r="X4709" s="106">
        <f t="shared" si="369"/>
        <v>0</v>
      </c>
    </row>
    <row r="4710" spans="1:24" ht="14">
      <c r="A4710" s="198"/>
      <c r="D4710" s="1"/>
      <c r="E4710" s="1"/>
      <c r="F4710" s="187"/>
      <c r="G4710" s="187"/>
      <c r="H4710" s="80" t="str">
        <f>IF(ISERROR(IF(ISERROR(VLOOKUP((LEFT(D4710,2)),'Fed. Agency Identifier Table'!A$2:C$63,3,FALSE)),(VLOOKUP((LEFT(D4710,1)),'Fed. Agency Identifier Table'!A$2:C$63,3,FALSE)),(VLOOKUP((LEFT(D4710,2)),'Fed. Agency Identifier Table'!A$2:C$63,3,FALSE)))),"",(IF(ISERROR(VLOOKUP((LEFT(D4710,2)),'Fed. Agency Identifier Table'!A$2:C$63,3,FALSE)),(VLOOKUP((LEFT(D4710,1)),'Fed. Agency Identifier Table'!A$2:C$63,3,FALSE)),(VLOOKUP((LEFT(D4710,2)),'Fed. Agency Identifier Table'!A$2:C$63,3,FALSE)))))</f>
        <v/>
      </c>
      <c r="I4710" s="150" t="str">
        <f>IF(ISNUMBER(SEARCH("*.unk*",D4710)),"Other Federal Awards",IF(ISERROR(VLOOKUP(D4710,'CFDA Program Titles Table'!A$2:C$2607,3,FALSE)),"",VLOOKUP(D4710,'CFDA Program Titles Table'!A$2:C$2607,3,FALSE)))</f>
        <v/>
      </c>
      <c r="J4710" s="70"/>
      <c r="K4710" s="70"/>
      <c r="S4710" s="106" t="str">
        <f>IFERROR(IF(J4710="Y", "Research And Development Programs Cluster:", VLOOKUP(D4710,'Cluster Info'!$A$2:$B$113,2,FALSE)), "Non Cluster:")</f>
        <v>Non Cluster:</v>
      </c>
      <c r="T4710" s="106">
        <f t="shared" si="365"/>
        <v>0</v>
      </c>
      <c r="U4710" s="106">
        <f t="shared" si="367"/>
        <v>0</v>
      </c>
      <c r="V4710" s="106">
        <f t="shared" si="368"/>
        <v>0</v>
      </c>
      <c r="W4710" s="119">
        <f t="shared" si="366"/>
        <v>0</v>
      </c>
      <c r="X4710" s="106">
        <f t="shared" si="369"/>
        <v>0</v>
      </c>
    </row>
    <row r="4711" spans="1:24" ht="14">
      <c r="A4711" s="198"/>
      <c r="D4711" s="1"/>
      <c r="E4711" s="1"/>
      <c r="F4711" s="187"/>
      <c r="G4711" s="187"/>
      <c r="H4711" s="80" t="str">
        <f>IF(ISERROR(IF(ISERROR(VLOOKUP((LEFT(D4711,2)),'Fed. Agency Identifier Table'!A$2:C$63,3,FALSE)),(VLOOKUP((LEFT(D4711,1)),'Fed. Agency Identifier Table'!A$2:C$63,3,FALSE)),(VLOOKUP((LEFT(D4711,2)),'Fed. Agency Identifier Table'!A$2:C$63,3,FALSE)))),"",(IF(ISERROR(VLOOKUP((LEFT(D4711,2)),'Fed. Agency Identifier Table'!A$2:C$63,3,FALSE)),(VLOOKUP((LEFT(D4711,1)),'Fed. Agency Identifier Table'!A$2:C$63,3,FALSE)),(VLOOKUP((LEFT(D4711,2)),'Fed. Agency Identifier Table'!A$2:C$63,3,FALSE)))))</f>
        <v/>
      </c>
      <c r="I4711" s="150" t="str">
        <f>IF(ISNUMBER(SEARCH("*.unk*",D4711)),"Other Federal Awards",IF(ISERROR(VLOOKUP(D4711,'CFDA Program Titles Table'!A$2:C$2607,3,FALSE)),"",VLOOKUP(D4711,'CFDA Program Titles Table'!A$2:C$2607,3,FALSE)))</f>
        <v/>
      </c>
      <c r="J4711" s="70"/>
      <c r="K4711" s="70"/>
      <c r="S4711" s="106" t="str">
        <f>IFERROR(IF(J4711="Y", "Research And Development Programs Cluster:", VLOOKUP(D4711,'Cluster Info'!$A$2:$B$113,2,FALSE)), "Non Cluster:")</f>
        <v>Non Cluster:</v>
      </c>
      <c r="T4711" s="106">
        <f t="shared" si="365"/>
        <v>0</v>
      </c>
      <c r="U4711" s="106">
        <f t="shared" si="367"/>
        <v>0</v>
      </c>
      <c r="V4711" s="106">
        <f t="shared" si="368"/>
        <v>0</v>
      </c>
      <c r="W4711" s="119">
        <f t="shared" si="366"/>
        <v>0</v>
      </c>
      <c r="X4711" s="106">
        <f t="shared" si="369"/>
        <v>0</v>
      </c>
    </row>
    <row r="4712" spans="1:24" ht="14">
      <c r="A4712" s="198"/>
      <c r="D4712" s="1"/>
      <c r="E4712" s="1"/>
      <c r="F4712" s="187"/>
      <c r="G4712" s="187"/>
      <c r="H4712" s="80" t="str">
        <f>IF(ISERROR(IF(ISERROR(VLOOKUP((LEFT(D4712,2)),'Fed. Agency Identifier Table'!A$2:C$63,3,FALSE)),(VLOOKUP((LEFT(D4712,1)),'Fed. Agency Identifier Table'!A$2:C$63,3,FALSE)),(VLOOKUP((LEFT(D4712,2)),'Fed. Agency Identifier Table'!A$2:C$63,3,FALSE)))),"",(IF(ISERROR(VLOOKUP((LEFT(D4712,2)),'Fed. Agency Identifier Table'!A$2:C$63,3,FALSE)),(VLOOKUP((LEFT(D4712,1)),'Fed. Agency Identifier Table'!A$2:C$63,3,FALSE)),(VLOOKUP((LEFT(D4712,2)),'Fed. Agency Identifier Table'!A$2:C$63,3,FALSE)))))</f>
        <v/>
      </c>
      <c r="I4712" s="150" t="str">
        <f>IF(ISNUMBER(SEARCH("*.unk*",D4712)),"Other Federal Awards",IF(ISERROR(VLOOKUP(D4712,'CFDA Program Titles Table'!A$2:C$2607,3,FALSE)),"",VLOOKUP(D4712,'CFDA Program Titles Table'!A$2:C$2607,3,FALSE)))</f>
        <v/>
      </c>
      <c r="J4712" s="70"/>
      <c r="K4712" s="70"/>
      <c r="S4712" s="106" t="str">
        <f>IFERROR(IF(J4712="Y", "Research And Development Programs Cluster:", VLOOKUP(D4712,'Cluster Info'!$A$2:$B$113,2,FALSE)), "Non Cluster:")</f>
        <v>Non Cluster:</v>
      </c>
      <c r="T4712" s="106">
        <f t="shared" si="365"/>
        <v>0</v>
      </c>
      <c r="U4712" s="106">
        <f t="shared" si="367"/>
        <v>0</v>
      </c>
      <c r="V4712" s="106">
        <f t="shared" si="368"/>
        <v>0</v>
      </c>
      <c r="W4712" s="119">
        <f t="shared" si="366"/>
        <v>0</v>
      </c>
      <c r="X4712" s="106">
        <f t="shared" si="369"/>
        <v>0</v>
      </c>
    </row>
    <row r="4713" spans="1:24" ht="14">
      <c r="A4713" s="198"/>
      <c r="D4713" s="1"/>
      <c r="E4713" s="1"/>
      <c r="F4713" s="187"/>
      <c r="G4713" s="187"/>
      <c r="H4713" s="80" t="str">
        <f>IF(ISERROR(IF(ISERROR(VLOOKUP((LEFT(D4713,2)),'Fed. Agency Identifier Table'!A$2:C$63,3,FALSE)),(VLOOKUP((LEFT(D4713,1)),'Fed. Agency Identifier Table'!A$2:C$63,3,FALSE)),(VLOOKUP((LEFT(D4713,2)),'Fed. Agency Identifier Table'!A$2:C$63,3,FALSE)))),"",(IF(ISERROR(VLOOKUP((LEFT(D4713,2)),'Fed. Agency Identifier Table'!A$2:C$63,3,FALSE)),(VLOOKUP((LEFT(D4713,1)),'Fed. Agency Identifier Table'!A$2:C$63,3,FALSE)),(VLOOKUP((LEFT(D4713,2)),'Fed. Agency Identifier Table'!A$2:C$63,3,FALSE)))))</f>
        <v/>
      </c>
      <c r="I4713" s="150" t="str">
        <f>IF(ISNUMBER(SEARCH("*.unk*",D4713)),"Other Federal Awards",IF(ISERROR(VLOOKUP(D4713,'CFDA Program Titles Table'!A$2:C$2607,3,FALSE)),"",VLOOKUP(D4713,'CFDA Program Titles Table'!A$2:C$2607,3,FALSE)))</f>
        <v/>
      </c>
      <c r="J4713" s="70"/>
      <c r="K4713" s="70"/>
      <c r="S4713" s="106" t="str">
        <f>IFERROR(IF(J4713="Y", "Research And Development Programs Cluster:", VLOOKUP(D4713,'Cluster Info'!$A$2:$B$113,2,FALSE)), "Non Cluster:")</f>
        <v>Non Cluster:</v>
      </c>
      <c r="T4713" s="106">
        <f t="shared" si="365"/>
        <v>0</v>
      </c>
      <c r="U4713" s="106">
        <f t="shared" si="367"/>
        <v>0</v>
      </c>
      <c r="V4713" s="106">
        <f t="shared" si="368"/>
        <v>0</v>
      </c>
      <c r="W4713" s="119">
        <f t="shared" si="366"/>
        <v>0</v>
      </c>
      <c r="X4713" s="106">
        <f t="shared" si="369"/>
        <v>0</v>
      </c>
    </row>
    <row r="4714" spans="1:24" ht="14">
      <c r="A4714" s="198"/>
      <c r="D4714" s="1"/>
      <c r="E4714" s="1"/>
      <c r="F4714" s="187"/>
      <c r="G4714" s="187"/>
      <c r="H4714" s="80" t="str">
        <f>IF(ISERROR(IF(ISERROR(VLOOKUP((LEFT(D4714,2)),'Fed. Agency Identifier Table'!A$2:C$63,3,FALSE)),(VLOOKUP((LEFT(D4714,1)),'Fed. Agency Identifier Table'!A$2:C$63,3,FALSE)),(VLOOKUP((LEFT(D4714,2)),'Fed. Agency Identifier Table'!A$2:C$63,3,FALSE)))),"",(IF(ISERROR(VLOOKUP((LEFT(D4714,2)),'Fed. Agency Identifier Table'!A$2:C$63,3,FALSE)),(VLOOKUP((LEFT(D4714,1)),'Fed. Agency Identifier Table'!A$2:C$63,3,FALSE)),(VLOOKUP((LEFT(D4714,2)),'Fed. Agency Identifier Table'!A$2:C$63,3,FALSE)))))</f>
        <v/>
      </c>
      <c r="I4714" s="150" t="str">
        <f>IF(ISNUMBER(SEARCH("*.unk*",D4714)),"Other Federal Awards",IF(ISERROR(VLOOKUP(D4714,'CFDA Program Titles Table'!A$2:C$2607,3,FALSE)),"",VLOOKUP(D4714,'CFDA Program Titles Table'!A$2:C$2607,3,FALSE)))</f>
        <v/>
      </c>
      <c r="J4714" s="70"/>
      <c r="K4714" s="70"/>
      <c r="S4714" s="106" t="str">
        <f>IFERROR(IF(J4714="Y", "Research And Development Programs Cluster:", VLOOKUP(D4714,'Cluster Info'!$A$2:$B$113,2,FALSE)), "Non Cluster:")</f>
        <v>Non Cluster:</v>
      </c>
      <c r="T4714" s="106">
        <f t="shared" si="365"/>
        <v>0</v>
      </c>
      <c r="U4714" s="106">
        <f t="shared" si="367"/>
        <v>0</v>
      </c>
      <c r="V4714" s="106">
        <f t="shared" si="368"/>
        <v>0</v>
      </c>
      <c r="W4714" s="119">
        <f t="shared" si="366"/>
        <v>0</v>
      </c>
      <c r="X4714" s="106">
        <f t="shared" si="369"/>
        <v>0</v>
      </c>
    </row>
    <row r="4715" spans="1:24" ht="14">
      <c r="A4715" s="198"/>
      <c r="D4715" s="1"/>
      <c r="E4715" s="1"/>
      <c r="F4715" s="187"/>
      <c r="G4715" s="187"/>
      <c r="H4715" s="80" t="str">
        <f>IF(ISERROR(IF(ISERROR(VLOOKUP((LEFT(D4715,2)),'Fed. Agency Identifier Table'!A$2:C$63,3,FALSE)),(VLOOKUP((LEFT(D4715,1)),'Fed. Agency Identifier Table'!A$2:C$63,3,FALSE)),(VLOOKUP((LEFT(D4715,2)),'Fed. Agency Identifier Table'!A$2:C$63,3,FALSE)))),"",(IF(ISERROR(VLOOKUP((LEFT(D4715,2)),'Fed. Agency Identifier Table'!A$2:C$63,3,FALSE)),(VLOOKUP((LEFT(D4715,1)),'Fed. Agency Identifier Table'!A$2:C$63,3,FALSE)),(VLOOKUP((LEFT(D4715,2)),'Fed. Agency Identifier Table'!A$2:C$63,3,FALSE)))))</f>
        <v/>
      </c>
      <c r="I4715" s="150" t="str">
        <f>IF(ISNUMBER(SEARCH("*.unk*",D4715)),"Other Federal Awards",IF(ISERROR(VLOOKUP(D4715,'CFDA Program Titles Table'!A$2:C$2607,3,FALSE)),"",VLOOKUP(D4715,'CFDA Program Titles Table'!A$2:C$2607,3,FALSE)))</f>
        <v/>
      </c>
      <c r="J4715" s="70"/>
      <c r="K4715" s="70"/>
      <c r="S4715" s="106" t="str">
        <f>IFERROR(IF(J4715="Y", "Research And Development Programs Cluster:", VLOOKUP(D4715,'Cluster Info'!$A$2:$B$113,2,FALSE)), "Non Cluster:")</f>
        <v>Non Cluster:</v>
      </c>
      <c r="T4715" s="106">
        <f t="shared" si="365"/>
        <v>0</v>
      </c>
      <c r="U4715" s="106">
        <f t="shared" si="367"/>
        <v>0</v>
      </c>
      <c r="V4715" s="106">
        <f t="shared" si="368"/>
        <v>0</v>
      </c>
      <c r="W4715" s="119">
        <f t="shared" si="366"/>
        <v>0</v>
      </c>
      <c r="X4715" s="106">
        <f t="shared" si="369"/>
        <v>0</v>
      </c>
    </row>
    <row r="4716" spans="1:24" ht="14">
      <c r="A4716" s="198"/>
      <c r="D4716" s="1"/>
      <c r="E4716" s="1"/>
      <c r="F4716" s="187"/>
      <c r="G4716" s="187"/>
      <c r="H4716" s="80" t="str">
        <f>IF(ISERROR(IF(ISERROR(VLOOKUP((LEFT(D4716,2)),'Fed. Agency Identifier Table'!A$2:C$63,3,FALSE)),(VLOOKUP((LEFT(D4716,1)),'Fed. Agency Identifier Table'!A$2:C$63,3,FALSE)),(VLOOKUP((LEFT(D4716,2)),'Fed. Agency Identifier Table'!A$2:C$63,3,FALSE)))),"",(IF(ISERROR(VLOOKUP((LEFT(D4716,2)),'Fed. Agency Identifier Table'!A$2:C$63,3,FALSE)),(VLOOKUP((LEFT(D4716,1)),'Fed. Agency Identifier Table'!A$2:C$63,3,FALSE)),(VLOOKUP((LEFT(D4716,2)),'Fed. Agency Identifier Table'!A$2:C$63,3,FALSE)))))</f>
        <v/>
      </c>
      <c r="I4716" s="150" t="str">
        <f>IF(ISNUMBER(SEARCH("*.unk*",D4716)),"Other Federal Awards",IF(ISERROR(VLOOKUP(D4716,'CFDA Program Titles Table'!A$2:C$2607,3,FALSE)),"",VLOOKUP(D4716,'CFDA Program Titles Table'!A$2:C$2607,3,FALSE)))</f>
        <v/>
      </c>
      <c r="J4716" s="70"/>
      <c r="K4716" s="70"/>
      <c r="S4716" s="106" t="str">
        <f>IFERROR(IF(J4716="Y", "Research And Development Programs Cluster:", VLOOKUP(D4716,'Cluster Info'!$A$2:$B$113,2,FALSE)), "Non Cluster:")</f>
        <v>Non Cluster:</v>
      </c>
      <c r="T4716" s="106">
        <f t="shared" si="365"/>
        <v>0</v>
      </c>
      <c r="U4716" s="106">
        <f t="shared" si="367"/>
        <v>0</v>
      </c>
      <c r="V4716" s="106">
        <f t="shared" si="368"/>
        <v>0</v>
      </c>
      <c r="W4716" s="119">
        <f t="shared" si="366"/>
        <v>0</v>
      </c>
      <c r="X4716" s="106">
        <f t="shared" si="369"/>
        <v>0</v>
      </c>
    </row>
    <row r="4717" spans="1:24" ht="14">
      <c r="A4717" s="198"/>
      <c r="D4717" s="1"/>
      <c r="E4717" s="1"/>
      <c r="F4717" s="187"/>
      <c r="G4717" s="187"/>
      <c r="H4717" s="80" t="str">
        <f>IF(ISERROR(IF(ISERROR(VLOOKUP((LEFT(D4717,2)),'Fed. Agency Identifier Table'!A$2:C$63,3,FALSE)),(VLOOKUP((LEFT(D4717,1)),'Fed. Agency Identifier Table'!A$2:C$63,3,FALSE)),(VLOOKUP((LEFT(D4717,2)),'Fed. Agency Identifier Table'!A$2:C$63,3,FALSE)))),"",(IF(ISERROR(VLOOKUP((LEFT(D4717,2)),'Fed. Agency Identifier Table'!A$2:C$63,3,FALSE)),(VLOOKUP((LEFT(D4717,1)),'Fed. Agency Identifier Table'!A$2:C$63,3,FALSE)),(VLOOKUP((LEFT(D4717,2)),'Fed. Agency Identifier Table'!A$2:C$63,3,FALSE)))))</f>
        <v/>
      </c>
      <c r="I4717" s="150" t="str">
        <f>IF(ISNUMBER(SEARCH("*.unk*",D4717)),"Other Federal Awards",IF(ISERROR(VLOOKUP(D4717,'CFDA Program Titles Table'!A$2:C$2607,3,FALSE)),"",VLOOKUP(D4717,'CFDA Program Titles Table'!A$2:C$2607,3,FALSE)))</f>
        <v/>
      </c>
      <c r="J4717" s="70"/>
      <c r="K4717" s="70"/>
      <c r="S4717" s="106" t="str">
        <f>IFERROR(IF(J4717="Y", "Research And Development Programs Cluster:", VLOOKUP(D4717,'Cluster Info'!$A$2:$B$113,2,FALSE)), "Non Cluster:")</f>
        <v>Non Cluster:</v>
      </c>
      <c r="T4717" s="106">
        <f t="shared" si="365"/>
        <v>0</v>
      </c>
      <c r="U4717" s="106">
        <f t="shared" si="367"/>
        <v>0</v>
      </c>
      <c r="V4717" s="106">
        <f t="shared" si="368"/>
        <v>0</v>
      </c>
      <c r="W4717" s="119">
        <f t="shared" si="366"/>
        <v>0</v>
      </c>
      <c r="X4717" s="106">
        <f t="shared" si="369"/>
        <v>0</v>
      </c>
    </row>
    <row r="4718" spans="1:24" ht="14">
      <c r="A4718" s="198"/>
      <c r="D4718" s="1"/>
      <c r="E4718" s="1"/>
      <c r="F4718" s="187"/>
      <c r="G4718" s="187"/>
      <c r="H4718" s="80" t="str">
        <f>IF(ISERROR(IF(ISERROR(VLOOKUP((LEFT(D4718,2)),'Fed. Agency Identifier Table'!A$2:C$63,3,FALSE)),(VLOOKUP((LEFT(D4718,1)),'Fed. Agency Identifier Table'!A$2:C$63,3,FALSE)),(VLOOKUP((LEFT(D4718,2)),'Fed. Agency Identifier Table'!A$2:C$63,3,FALSE)))),"",(IF(ISERROR(VLOOKUP((LEFT(D4718,2)),'Fed. Agency Identifier Table'!A$2:C$63,3,FALSE)),(VLOOKUP((LEFT(D4718,1)),'Fed. Agency Identifier Table'!A$2:C$63,3,FALSE)),(VLOOKUP((LEFT(D4718,2)),'Fed. Agency Identifier Table'!A$2:C$63,3,FALSE)))))</f>
        <v/>
      </c>
      <c r="I4718" s="150" t="str">
        <f>IF(ISNUMBER(SEARCH("*.unk*",D4718)),"Other Federal Awards",IF(ISERROR(VLOOKUP(D4718,'CFDA Program Titles Table'!A$2:C$2607,3,FALSE)),"",VLOOKUP(D4718,'CFDA Program Titles Table'!A$2:C$2607,3,FALSE)))</f>
        <v/>
      </c>
      <c r="J4718" s="70"/>
      <c r="K4718" s="70"/>
      <c r="S4718" s="106" t="str">
        <f>IFERROR(IF(J4718="Y", "Research And Development Programs Cluster:", VLOOKUP(D4718,'Cluster Info'!$A$2:$B$113,2,FALSE)), "Non Cluster:")</f>
        <v>Non Cluster:</v>
      </c>
      <c r="T4718" s="106">
        <f t="shared" si="365"/>
        <v>0</v>
      </c>
      <c r="U4718" s="106">
        <f t="shared" si="367"/>
        <v>0</v>
      </c>
      <c r="V4718" s="106">
        <f t="shared" si="368"/>
        <v>0</v>
      </c>
      <c r="W4718" s="119">
        <f t="shared" si="366"/>
        <v>0</v>
      </c>
      <c r="X4718" s="106">
        <f t="shared" si="369"/>
        <v>0</v>
      </c>
    </row>
    <row r="4719" spans="1:24" ht="14">
      <c r="A4719" s="198"/>
      <c r="D4719" s="1"/>
      <c r="E4719" s="1"/>
      <c r="F4719" s="187"/>
      <c r="G4719" s="187"/>
      <c r="H4719" s="80" t="str">
        <f>IF(ISERROR(IF(ISERROR(VLOOKUP((LEFT(D4719,2)),'Fed. Agency Identifier Table'!A$2:C$63,3,FALSE)),(VLOOKUP((LEFT(D4719,1)),'Fed. Agency Identifier Table'!A$2:C$63,3,FALSE)),(VLOOKUP((LEFT(D4719,2)),'Fed. Agency Identifier Table'!A$2:C$63,3,FALSE)))),"",(IF(ISERROR(VLOOKUP((LEFT(D4719,2)),'Fed. Agency Identifier Table'!A$2:C$63,3,FALSE)),(VLOOKUP((LEFT(D4719,1)),'Fed. Agency Identifier Table'!A$2:C$63,3,FALSE)),(VLOOKUP((LEFT(D4719,2)),'Fed. Agency Identifier Table'!A$2:C$63,3,FALSE)))))</f>
        <v/>
      </c>
      <c r="I4719" s="150" t="str">
        <f>IF(ISNUMBER(SEARCH("*.unk*",D4719)),"Other Federal Awards",IF(ISERROR(VLOOKUP(D4719,'CFDA Program Titles Table'!A$2:C$2607,3,FALSE)),"",VLOOKUP(D4719,'CFDA Program Titles Table'!A$2:C$2607,3,FALSE)))</f>
        <v/>
      </c>
      <c r="J4719" s="70"/>
      <c r="K4719" s="70"/>
      <c r="S4719" s="106" t="str">
        <f>IFERROR(IF(J4719="Y", "Research And Development Programs Cluster:", VLOOKUP(D4719,'Cluster Info'!$A$2:$B$113,2,FALSE)), "Non Cluster:")</f>
        <v>Non Cluster:</v>
      </c>
      <c r="T4719" s="106">
        <f t="shared" si="365"/>
        <v>0</v>
      </c>
      <c r="U4719" s="106">
        <f t="shared" si="367"/>
        <v>0</v>
      </c>
      <c r="V4719" s="106">
        <f t="shared" si="368"/>
        <v>0</v>
      </c>
      <c r="W4719" s="119">
        <f t="shared" si="366"/>
        <v>0</v>
      </c>
      <c r="X4719" s="106">
        <f t="shared" si="369"/>
        <v>0</v>
      </c>
    </row>
    <row r="4720" spans="1:24" ht="14">
      <c r="A4720" s="198"/>
      <c r="D4720" s="1"/>
      <c r="E4720" s="1"/>
      <c r="F4720" s="187"/>
      <c r="G4720" s="187"/>
      <c r="H4720" s="80" t="str">
        <f>IF(ISERROR(IF(ISERROR(VLOOKUP((LEFT(D4720,2)),'Fed. Agency Identifier Table'!A$2:C$63,3,FALSE)),(VLOOKUP((LEFT(D4720,1)),'Fed. Agency Identifier Table'!A$2:C$63,3,FALSE)),(VLOOKUP((LEFT(D4720,2)),'Fed. Agency Identifier Table'!A$2:C$63,3,FALSE)))),"",(IF(ISERROR(VLOOKUP((LEFT(D4720,2)),'Fed. Agency Identifier Table'!A$2:C$63,3,FALSE)),(VLOOKUP((LEFT(D4720,1)),'Fed. Agency Identifier Table'!A$2:C$63,3,FALSE)),(VLOOKUP((LEFT(D4720,2)),'Fed. Agency Identifier Table'!A$2:C$63,3,FALSE)))))</f>
        <v/>
      </c>
      <c r="I4720" s="150" t="str">
        <f>IF(ISNUMBER(SEARCH("*.unk*",D4720)),"Other Federal Awards",IF(ISERROR(VLOOKUP(D4720,'CFDA Program Titles Table'!A$2:C$2607,3,FALSE)),"",VLOOKUP(D4720,'CFDA Program Titles Table'!A$2:C$2607,3,FALSE)))</f>
        <v/>
      </c>
      <c r="J4720" s="70"/>
      <c r="K4720" s="70"/>
      <c r="S4720" s="106" t="str">
        <f>IFERROR(IF(J4720="Y", "Research And Development Programs Cluster:", VLOOKUP(D4720,'Cluster Info'!$A$2:$B$113,2,FALSE)), "Non Cluster:")</f>
        <v>Non Cluster:</v>
      </c>
      <c r="T4720" s="106">
        <f t="shared" si="365"/>
        <v>0</v>
      </c>
      <c r="U4720" s="106">
        <f t="shared" si="367"/>
        <v>0</v>
      </c>
      <c r="V4720" s="106">
        <f t="shared" si="368"/>
        <v>0</v>
      </c>
      <c r="W4720" s="119">
        <f t="shared" si="366"/>
        <v>0</v>
      </c>
      <c r="X4720" s="106">
        <f t="shared" si="369"/>
        <v>0</v>
      </c>
    </row>
    <row r="4721" spans="1:24" ht="14">
      <c r="A4721" s="198"/>
      <c r="D4721" s="1"/>
      <c r="E4721" s="1"/>
      <c r="F4721" s="187"/>
      <c r="G4721" s="187"/>
      <c r="H4721" s="80" t="str">
        <f>IF(ISERROR(IF(ISERROR(VLOOKUP((LEFT(D4721,2)),'Fed. Agency Identifier Table'!A$2:C$63,3,FALSE)),(VLOOKUP((LEFT(D4721,1)),'Fed. Agency Identifier Table'!A$2:C$63,3,FALSE)),(VLOOKUP((LEFT(D4721,2)),'Fed. Agency Identifier Table'!A$2:C$63,3,FALSE)))),"",(IF(ISERROR(VLOOKUP((LEFT(D4721,2)),'Fed. Agency Identifier Table'!A$2:C$63,3,FALSE)),(VLOOKUP((LEFT(D4721,1)),'Fed. Agency Identifier Table'!A$2:C$63,3,FALSE)),(VLOOKUP((LEFT(D4721,2)),'Fed. Agency Identifier Table'!A$2:C$63,3,FALSE)))))</f>
        <v/>
      </c>
      <c r="I4721" s="150" t="str">
        <f>IF(ISNUMBER(SEARCH("*.unk*",D4721)),"Other Federal Awards",IF(ISERROR(VLOOKUP(D4721,'CFDA Program Titles Table'!A$2:C$2607,3,FALSE)),"",VLOOKUP(D4721,'CFDA Program Titles Table'!A$2:C$2607,3,FALSE)))</f>
        <v/>
      </c>
      <c r="J4721" s="70"/>
      <c r="K4721" s="70"/>
      <c r="S4721" s="106" t="str">
        <f>IFERROR(IF(J4721="Y", "Research And Development Programs Cluster:", VLOOKUP(D4721,'Cluster Info'!$A$2:$B$113,2,FALSE)), "Non Cluster:")</f>
        <v>Non Cluster:</v>
      </c>
      <c r="T4721" s="106">
        <f t="shared" si="365"/>
        <v>0</v>
      </c>
      <c r="U4721" s="106">
        <f t="shared" si="367"/>
        <v>0</v>
      </c>
      <c r="V4721" s="106">
        <f t="shared" si="368"/>
        <v>0</v>
      </c>
      <c r="W4721" s="119">
        <f t="shared" si="366"/>
        <v>0</v>
      </c>
      <c r="X4721" s="106">
        <f t="shared" si="369"/>
        <v>0</v>
      </c>
    </row>
    <row r="4722" spans="1:24" ht="14">
      <c r="A4722" s="198"/>
      <c r="D4722" s="1"/>
      <c r="E4722" s="1"/>
      <c r="F4722" s="187"/>
      <c r="G4722" s="187"/>
      <c r="H4722" s="80" t="str">
        <f>IF(ISERROR(IF(ISERROR(VLOOKUP((LEFT(D4722,2)),'Fed. Agency Identifier Table'!A$2:C$63,3,FALSE)),(VLOOKUP((LEFT(D4722,1)),'Fed. Agency Identifier Table'!A$2:C$63,3,FALSE)),(VLOOKUP((LEFT(D4722,2)),'Fed. Agency Identifier Table'!A$2:C$63,3,FALSE)))),"",(IF(ISERROR(VLOOKUP((LEFT(D4722,2)),'Fed. Agency Identifier Table'!A$2:C$63,3,FALSE)),(VLOOKUP((LEFT(D4722,1)),'Fed. Agency Identifier Table'!A$2:C$63,3,FALSE)),(VLOOKUP((LEFT(D4722,2)),'Fed. Agency Identifier Table'!A$2:C$63,3,FALSE)))))</f>
        <v/>
      </c>
      <c r="I4722" s="150" t="str">
        <f>IF(ISNUMBER(SEARCH("*.unk*",D4722)),"Other Federal Awards",IF(ISERROR(VLOOKUP(D4722,'CFDA Program Titles Table'!A$2:C$2607,3,FALSE)),"",VLOOKUP(D4722,'CFDA Program Titles Table'!A$2:C$2607,3,FALSE)))</f>
        <v/>
      </c>
      <c r="J4722" s="70"/>
      <c r="K4722" s="70"/>
      <c r="S4722" s="106" t="str">
        <f>IFERROR(IF(J4722="Y", "Research And Development Programs Cluster:", VLOOKUP(D4722,'Cluster Info'!$A$2:$B$113,2,FALSE)), "Non Cluster:")</f>
        <v>Non Cluster:</v>
      </c>
      <c r="T4722" s="106">
        <f t="shared" si="365"/>
        <v>0</v>
      </c>
      <c r="U4722" s="106">
        <f t="shared" si="367"/>
        <v>0</v>
      </c>
      <c r="V4722" s="106">
        <f t="shared" si="368"/>
        <v>0</v>
      </c>
      <c r="W4722" s="119">
        <f t="shared" si="366"/>
        <v>0</v>
      </c>
      <c r="X4722" s="106">
        <f t="shared" si="369"/>
        <v>0</v>
      </c>
    </row>
    <row r="4723" spans="1:24" ht="14">
      <c r="A4723" s="198"/>
      <c r="D4723" s="1"/>
      <c r="E4723" s="1"/>
      <c r="F4723" s="187"/>
      <c r="G4723" s="187"/>
      <c r="H4723" s="80" t="str">
        <f>IF(ISERROR(IF(ISERROR(VLOOKUP((LEFT(D4723,2)),'Fed. Agency Identifier Table'!A$2:C$63,3,FALSE)),(VLOOKUP((LEFT(D4723,1)),'Fed. Agency Identifier Table'!A$2:C$63,3,FALSE)),(VLOOKUP((LEFT(D4723,2)),'Fed. Agency Identifier Table'!A$2:C$63,3,FALSE)))),"",(IF(ISERROR(VLOOKUP((LEFT(D4723,2)),'Fed. Agency Identifier Table'!A$2:C$63,3,FALSE)),(VLOOKUP((LEFT(D4723,1)),'Fed. Agency Identifier Table'!A$2:C$63,3,FALSE)),(VLOOKUP((LEFT(D4723,2)),'Fed. Agency Identifier Table'!A$2:C$63,3,FALSE)))))</f>
        <v/>
      </c>
      <c r="I4723" s="150" t="str">
        <f>IF(ISNUMBER(SEARCH("*.unk*",D4723)),"Other Federal Awards",IF(ISERROR(VLOOKUP(D4723,'CFDA Program Titles Table'!A$2:C$2607,3,FALSE)),"",VLOOKUP(D4723,'CFDA Program Titles Table'!A$2:C$2607,3,FALSE)))</f>
        <v/>
      </c>
      <c r="J4723" s="70"/>
      <c r="K4723" s="70"/>
      <c r="S4723" s="106" t="str">
        <f>IFERROR(IF(J4723="Y", "Research And Development Programs Cluster:", VLOOKUP(D4723,'Cluster Info'!$A$2:$B$113,2,FALSE)), "Non Cluster:")</f>
        <v>Non Cluster:</v>
      </c>
      <c r="T4723" s="106">
        <f t="shared" si="365"/>
        <v>0</v>
      </c>
      <c r="U4723" s="106">
        <f t="shared" si="367"/>
        <v>0</v>
      </c>
      <c r="V4723" s="106">
        <f t="shared" si="368"/>
        <v>0</v>
      </c>
      <c r="W4723" s="119">
        <f t="shared" si="366"/>
        <v>0</v>
      </c>
      <c r="X4723" s="106">
        <f t="shared" si="369"/>
        <v>0</v>
      </c>
    </row>
    <row r="4724" spans="1:24" ht="14">
      <c r="A4724" s="198"/>
      <c r="D4724" s="1"/>
      <c r="E4724" s="1"/>
      <c r="F4724" s="187"/>
      <c r="G4724" s="187"/>
      <c r="H4724" s="80" t="str">
        <f>IF(ISERROR(IF(ISERROR(VLOOKUP((LEFT(D4724,2)),'Fed. Agency Identifier Table'!A$2:C$63,3,FALSE)),(VLOOKUP((LEFT(D4724,1)),'Fed. Agency Identifier Table'!A$2:C$63,3,FALSE)),(VLOOKUP((LEFT(D4724,2)),'Fed. Agency Identifier Table'!A$2:C$63,3,FALSE)))),"",(IF(ISERROR(VLOOKUP((LEFT(D4724,2)),'Fed. Agency Identifier Table'!A$2:C$63,3,FALSE)),(VLOOKUP((LEFT(D4724,1)),'Fed. Agency Identifier Table'!A$2:C$63,3,FALSE)),(VLOOKUP((LEFT(D4724,2)),'Fed. Agency Identifier Table'!A$2:C$63,3,FALSE)))))</f>
        <v/>
      </c>
      <c r="I4724" s="150" t="str">
        <f>IF(ISNUMBER(SEARCH("*.unk*",D4724)),"Other Federal Awards",IF(ISERROR(VLOOKUP(D4724,'CFDA Program Titles Table'!A$2:C$2607,3,FALSE)),"",VLOOKUP(D4724,'CFDA Program Titles Table'!A$2:C$2607,3,FALSE)))</f>
        <v/>
      </c>
      <c r="J4724" s="70"/>
      <c r="K4724" s="70"/>
      <c r="S4724" s="106" t="str">
        <f>IFERROR(IF(J4724="Y", "Research And Development Programs Cluster:", VLOOKUP(D4724,'Cluster Info'!$A$2:$B$113,2,FALSE)), "Non Cluster:")</f>
        <v>Non Cluster:</v>
      </c>
      <c r="T4724" s="106">
        <f t="shared" si="365"/>
        <v>0</v>
      </c>
      <c r="U4724" s="106">
        <f t="shared" si="367"/>
        <v>0</v>
      </c>
      <c r="V4724" s="106">
        <f t="shared" si="368"/>
        <v>0</v>
      </c>
      <c r="W4724" s="119">
        <f t="shared" si="366"/>
        <v>0</v>
      </c>
      <c r="X4724" s="106">
        <f t="shared" si="369"/>
        <v>0</v>
      </c>
    </row>
    <row r="4725" spans="1:24" ht="14">
      <c r="A4725" s="198"/>
      <c r="D4725" s="1"/>
      <c r="E4725" s="1"/>
      <c r="F4725" s="187"/>
      <c r="G4725" s="187"/>
      <c r="H4725" s="80" t="str">
        <f>IF(ISERROR(IF(ISERROR(VLOOKUP((LEFT(D4725,2)),'Fed. Agency Identifier Table'!A$2:C$63,3,FALSE)),(VLOOKUP((LEFT(D4725,1)),'Fed. Agency Identifier Table'!A$2:C$63,3,FALSE)),(VLOOKUP((LEFT(D4725,2)),'Fed. Agency Identifier Table'!A$2:C$63,3,FALSE)))),"",(IF(ISERROR(VLOOKUP((LEFT(D4725,2)),'Fed. Agency Identifier Table'!A$2:C$63,3,FALSE)),(VLOOKUP((LEFT(D4725,1)),'Fed. Agency Identifier Table'!A$2:C$63,3,FALSE)),(VLOOKUP((LEFT(D4725,2)),'Fed. Agency Identifier Table'!A$2:C$63,3,FALSE)))))</f>
        <v/>
      </c>
      <c r="I4725" s="150" t="str">
        <f>IF(ISNUMBER(SEARCH("*.unk*",D4725)),"Other Federal Awards",IF(ISERROR(VLOOKUP(D4725,'CFDA Program Titles Table'!A$2:C$2607,3,FALSE)),"",VLOOKUP(D4725,'CFDA Program Titles Table'!A$2:C$2607,3,FALSE)))</f>
        <v/>
      </c>
      <c r="J4725" s="70"/>
      <c r="K4725" s="70"/>
      <c r="S4725" s="106" t="str">
        <f>IFERROR(IF(J4725="Y", "Research And Development Programs Cluster:", VLOOKUP(D4725,'Cluster Info'!$A$2:$B$113,2,FALSE)), "Non Cluster:")</f>
        <v>Non Cluster:</v>
      </c>
      <c r="T4725" s="106">
        <f t="shared" si="365"/>
        <v>0</v>
      </c>
      <c r="U4725" s="106">
        <f t="shared" si="367"/>
        <v>0</v>
      </c>
      <c r="V4725" s="106">
        <f t="shared" si="368"/>
        <v>0</v>
      </c>
      <c r="W4725" s="119">
        <f t="shared" si="366"/>
        <v>0</v>
      </c>
      <c r="X4725" s="106">
        <f t="shared" si="369"/>
        <v>0</v>
      </c>
    </row>
    <row r="4726" spans="1:24" ht="14">
      <c r="A4726" s="198"/>
      <c r="D4726" s="1"/>
      <c r="E4726" s="1"/>
      <c r="F4726" s="187"/>
      <c r="G4726" s="187"/>
      <c r="H4726" s="80" t="str">
        <f>IF(ISERROR(IF(ISERROR(VLOOKUP((LEFT(D4726,2)),'Fed. Agency Identifier Table'!A$2:C$63,3,FALSE)),(VLOOKUP((LEFT(D4726,1)),'Fed. Agency Identifier Table'!A$2:C$63,3,FALSE)),(VLOOKUP((LEFT(D4726,2)),'Fed. Agency Identifier Table'!A$2:C$63,3,FALSE)))),"",(IF(ISERROR(VLOOKUP((LEFT(D4726,2)),'Fed. Agency Identifier Table'!A$2:C$63,3,FALSE)),(VLOOKUP((LEFT(D4726,1)),'Fed. Agency Identifier Table'!A$2:C$63,3,FALSE)),(VLOOKUP((LEFT(D4726,2)),'Fed. Agency Identifier Table'!A$2:C$63,3,FALSE)))))</f>
        <v/>
      </c>
      <c r="I4726" s="150" t="str">
        <f>IF(ISNUMBER(SEARCH("*.unk*",D4726)),"Other Federal Awards",IF(ISERROR(VLOOKUP(D4726,'CFDA Program Titles Table'!A$2:C$2607,3,FALSE)),"",VLOOKUP(D4726,'CFDA Program Titles Table'!A$2:C$2607,3,FALSE)))</f>
        <v/>
      </c>
      <c r="J4726" s="70"/>
      <c r="K4726" s="70"/>
      <c r="S4726" s="106" t="str">
        <f>IFERROR(IF(J4726="Y", "Research And Development Programs Cluster:", VLOOKUP(D4726,'Cluster Info'!$A$2:$B$113,2,FALSE)), "Non Cluster:")</f>
        <v>Non Cluster:</v>
      </c>
      <c r="T4726" s="106">
        <f t="shared" si="365"/>
        <v>0</v>
      </c>
      <c r="U4726" s="106">
        <f t="shared" si="367"/>
        <v>0</v>
      </c>
      <c r="V4726" s="106">
        <f t="shared" si="368"/>
        <v>0</v>
      </c>
      <c r="W4726" s="119">
        <f t="shared" si="366"/>
        <v>0</v>
      </c>
      <c r="X4726" s="106">
        <f t="shared" si="369"/>
        <v>0</v>
      </c>
    </row>
    <row r="4727" spans="1:24" ht="14">
      <c r="A4727" s="198"/>
      <c r="D4727" s="1"/>
      <c r="E4727" s="1"/>
      <c r="F4727" s="187"/>
      <c r="G4727" s="187"/>
      <c r="H4727" s="80" t="str">
        <f>IF(ISERROR(IF(ISERROR(VLOOKUP((LEFT(D4727,2)),'Fed. Agency Identifier Table'!A$2:C$63,3,FALSE)),(VLOOKUP((LEFT(D4727,1)),'Fed. Agency Identifier Table'!A$2:C$63,3,FALSE)),(VLOOKUP((LEFT(D4727,2)),'Fed. Agency Identifier Table'!A$2:C$63,3,FALSE)))),"",(IF(ISERROR(VLOOKUP((LEFT(D4727,2)),'Fed. Agency Identifier Table'!A$2:C$63,3,FALSE)),(VLOOKUP((LEFT(D4727,1)),'Fed. Agency Identifier Table'!A$2:C$63,3,FALSE)),(VLOOKUP((LEFT(D4727,2)),'Fed. Agency Identifier Table'!A$2:C$63,3,FALSE)))))</f>
        <v/>
      </c>
      <c r="I4727" s="150" t="str">
        <f>IF(ISNUMBER(SEARCH("*.unk*",D4727)),"Other Federal Awards",IF(ISERROR(VLOOKUP(D4727,'CFDA Program Titles Table'!A$2:C$2607,3,FALSE)),"",VLOOKUP(D4727,'CFDA Program Titles Table'!A$2:C$2607,3,FALSE)))</f>
        <v/>
      </c>
      <c r="J4727" s="70"/>
      <c r="K4727" s="70"/>
      <c r="S4727" s="106" t="str">
        <f>IFERROR(IF(J4727="Y", "Research And Development Programs Cluster:", VLOOKUP(D4727,'Cluster Info'!$A$2:$B$113,2,FALSE)), "Non Cluster:")</f>
        <v>Non Cluster:</v>
      </c>
      <c r="T4727" s="106">
        <f t="shared" si="365"/>
        <v>0</v>
      </c>
      <c r="U4727" s="106">
        <f t="shared" si="367"/>
        <v>0</v>
      </c>
      <c r="V4727" s="106">
        <f t="shared" si="368"/>
        <v>0</v>
      </c>
      <c r="W4727" s="119">
        <f t="shared" si="366"/>
        <v>0</v>
      </c>
      <c r="X4727" s="106">
        <f t="shared" si="369"/>
        <v>0</v>
      </c>
    </row>
    <row r="4728" spans="1:24" ht="14">
      <c r="A4728" s="198"/>
      <c r="D4728" s="1"/>
      <c r="E4728" s="1"/>
      <c r="F4728" s="187"/>
      <c r="G4728" s="187"/>
      <c r="H4728" s="80" t="str">
        <f>IF(ISERROR(IF(ISERROR(VLOOKUP((LEFT(D4728,2)),'Fed. Agency Identifier Table'!A$2:C$63,3,FALSE)),(VLOOKUP((LEFT(D4728,1)),'Fed. Agency Identifier Table'!A$2:C$63,3,FALSE)),(VLOOKUP((LEFT(D4728,2)),'Fed. Agency Identifier Table'!A$2:C$63,3,FALSE)))),"",(IF(ISERROR(VLOOKUP((LEFT(D4728,2)),'Fed. Agency Identifier Table'!A$2:C$63,3,FALSE)),(VLOOKUP((LEFT(D4728,1)),'Fed. Agency Identifier Table'!A$2:C$63,3,FALSE)),(VLOOKUP((LEFT(D4728,2)),'Fed. Agency Identifier Table'!A$2:C$63,3,FALSE)))))</f>
        <v/>
      </c>
      <c r="I4728" s="150" t="str">
        <f>IF(ISNUMBER(SEARCH("*.unk*",D4728)),"Other Federal Awards",IF(ISERROR(VLOOKUP(D4728,'CFDA Program Titles Table'!A$2:C$2607,3,FALSE)),"",VLOOKUP(D4728,'CFDA Program Titles Table'!A$2:C$2607,3,FALSE)))</f>
        <v/>
      </c>
      <c r="J4728" s="70"/>
      <c r="K4728" s="70"/>
      <c r="S4728" s="106" t="str">
        <f>IFERROR(IF(J4728="Y", "Research And Development Programs Cluster:", VLOOKUP(D4728,'Cluster Info'!$A$2:$B$113,2,FALSE)), "Non Cluster:")</f>
        <v>Non Cluster:</v>
      </c>
      <c r="T4728" s="106">
        <f t="shared" si="365"/>
        <v>0</v>
      </c>
      <c r="U4728" s="106">
        <f t="shared" si="367"/>
        <v>0</v>
      </c>
      <c r="V4728" s="106">
        <f t="shared" si="368"/>
        <v>0</v>
      </c>
      <c r="W4728" s="119">
        <f t="shared" si="366"/>
        <v>0</v>
      </c>
      <c r="X4728" s="106">
        <f t="shared" si="369"/>
        <v>0</v>
      </c>
    </row>
    <row r="4729" spans="1:24" ht="14">
      <c r="A4729" s="198"/>
      <c r="D4729" s="1"/>
      <c r="E4729" s="1"/>
      <c r="F4729" s="187"/>
      <c r="G4729" s="187"/>
      <c r="H4729" s="80" t="str">
        <f>IF(ISERROR(IF(ISERROR(VLOOKUP((LEFT(D4729,2)),'Fed. Agency Identifier Table'!A$2:C$63,3,FALSE)),(VLOOKUP((LEFT(D4729,1)),'Fed. Agency Identifier Table'!A$2:C$63,3,FALSE)),(VLOOKUP((LEFT(D4729,2)),'Fed. Agency Identifier Table'!A$2:C$63,3,FALSE)))),"",(IF(ISERROR(VLOOKUP((LEFT(D4729,2)),'Fed. Agency Identifier Table'!A$2:C$63,3,FALSE)),(VLOOKUP((LEFT(D4729,1)),'Fed. Agency Identifier Table'!A$2:C$63,3,FALSE)),(VLOOKUP((LEFT(D4729,2)),'Fed. Agency Identifier Table'!A$2:C$63,3,FALSE)))))</f>
        <v/>
      </c>
      <c r="I4729" s="150" t="str">
        <f>IF(ISNUMBER(SEARCH("*.unk*",D4729)),"Other Federal Awards",IF(ISERROR(VLOOKUP(D4729,'CFDA Program Titles Table'!A$2:C$2607,3,FALSE)),"",VLOOKUP(D4729,'CFDA Program Titles Table'!A$2:C$2607,3,FALSE)))</f>
        <v/>
      </c>
      <c r="J4729" s="70"/>
      <c r="K4729" s="70"/>
      <c r="S4729" s="106" t="str">
        <f>IFERROR(IF(J4729="Y", "Research And Development Programs Cluster:", VLOOKUP(D4729,'Cluster Info'!$A$2:$B$113,2,FALSE)), "Non Cluster:")</f>
        <v>Non Cluster:</v>
      </c>
      <c r="T4729" s="106">
        <f t="shared" si="365"/>
        <v>0</v>
      </c>
      <c r="U4729" s="106">
        <f t="shared" si="367"/>
        <v>0</v>
      </c>
      <c r="V4729" s="106">
        <f t="shared" si="368"/>
        <v>0</v>
      </c>
      <c r="W4729" s="119">
        <f t="shared" si="366"/>
        <v>0</v>
      </c>
      <c r="X4729" s="106">
        <f t="shared" si="369"/>
        <v>0</v>
      </c>
    </row>
    <row r="4730" spans="1:24" ht="14">
      <c r="A4730" s="198"/>
      <c r="D4730" s="1"/>
      <c r="E4730" s="1"/>
      <c r="F4730" s="187"/>
      <c r="G4730" s="187"/>
      <c r="H4730" s="80" t="str">
        <f>IF(ISERROR(IF(ISERROR(VLOOKUP((LEFT(D4730,2)),'Fed. Agency Identifier Table'!A$2:C$63,3,FALSE)),(VLOOKUP((LEFT(D4730,1)),'Fed. Agency Identifier Table'!A$2:C$63,3,FALSE)),(VLOOKUP((LEFT(D4730,2)),'Fed. Agency Identifier Table'!A$2:C$63,3,FALSE)))),"",(IF(ISERROR(VLOOKUP((LEFT(D4730,2)),'Fed. Agency Identifier Table'!A$2:C$63,3,FALSE)),(VLOOKUP((LEFT(D4730,1)),'Fed. Agency Identifier Table'!A$2:C$63,3,FALSE)),(VLOOKUP((LEFT(D4730,2)),'Fed. Agency Identifier Table'!A$2:C$63,3,FALSE)))))</f>
        <v/>
      </c>
      <c r="I4730" s="150" t="str">
        <f>IF(ISNUMBER(SEARCH("*.unk*",D4730)),"Other Federal Awards",IF(ISERROR(VLOOKUP(D4730,'CFDA Program Titles Table'!A$2:C$2607,3,FALSE)),"",VLOOKUP(D4730,'CFDA Program Titles Table'!A$2:C$2607,3,FALSE)))</f>
        <v/>
      </c>
      <c r="J4730" s="70"/>
      <c r="K4730" s="70"/>
      <c r="S4730" s="106" t="str">
        <f>IFERROR(IF(J4730="Y", "Research And Development Programs Cluster:", VLOOKUP(D4730,'Cluster Info'!$A$2:$B$113,2,FALSE)), "Non Cluster:")</f>
        <v>Non Cluster:</v>
      </c>
      <c r="T4730" s="106">
        <f t="shared" si="365"/>
        <v>0</v>
      </c>
      <c r="U4730" s="106">
        <f t="shared" si="367"/>
        <v>0</v>
      </c>
      <c r="V4730" s="106">
        <f t="shared" si="368"/>
        <v>0</v>
      </c>
      <c r="W4730" s="119">
        <f t="shared" si="366"/>
        <v>0</v>
      </c>
      <c r="X4730" s="106">
        <f t="shared" si="369"/>
        <v>0</v>
      </c>
    </row>
    <row r="4731" spans="1:24" ht="14">
      <c r="A4731" s="198"/>
      <c r="D4731" s="1"/>
      <c r="E4731" s="1"/>
      <c r="F4731" s="187"/>
      <c r="G4731" s="187"/>
      <c r="H4731" s="80" t="str">
        <f>IF(ISERROR(IF(ISERROR(VLOOKUP((LEFT(D4731,2)),'Fed. Agency Identifier Table'!A$2:C$63,3,FALSE)),(VLOOKUP((LEFT(D4731,1)),'Fed. Agency Identifier Table'!A$2:C$63,3,FALSE)),(VLOOKUP((LEFT(D4731,2)),'Fed. Agency Identifier Table'!A$2:C$63,3,FALSE)))),"",(IF(ISERROR(VLOOKUP((LEFT(D4731,2)),'Fed. Agency Identifier Table'!A$2:C$63,3,FALSE)),(VLOOKUP((LEFT(D4731,1)),'Fed. Agency Identifier Table'!A$2:C$63,3,FALSE)),(VLOOKUP((LEFT(D4731,2)),'Fed. Agency Identifier Table'!A$2:C$63,3,FALSE)))))</f>
        <v/>
      </c>
      <c r="I4731" s="150" t="str">
        <f>IF(ISNUMBER(SEARCH("*.unk*",D4731)),"Other Federal Awards",IF(ISERROR(VLOOKUP(D4731,'CFDA Program Titles Table'!A$2:C$2607,3,FALSE)),"",VLOOKUP(D4731,'CFDA Program Titles Table'!A$2:C$2607,3,FALSE)))</f>
        <v/>
      </c>
      <c r="J4731" s="70"/>
      <c r="K4731" s="70"/>
      <c r="S4731" s="106" t="str">
        <f>IFERROR(IF(J4731="Y", "Research And Development Programs Cluster:", VLOOKUP(D4731,'Cluster Info'!$A$2:$B$113,2,FALSE)), "Non Cluster:")</f>
        <v>Non Cluster:</v>
      </c>
      <c r="T4731" s="106">
        <f t="shared" si="365"/>
        <v>0</v>
      </c>
      <c r="U4731" s="106">
        <f t="shared" si="367"/>
        <v>0</v>
      </c>
      <c r="V4731" s="106">
        <f t="shared" si="368"/>
        <v>0</v>
      </c>
      <c r="W4731" s="119">
        <f t="shared" si="366"/>
        <v>0</v>
      </c>
      <c r="X4731" s="106">
        <f t="shared" si="369"/>
        <v>0</v>
      </c>
    </row>
    <row r="4732" spans="1:24" ht="14">
      <c r="A4732" s="198"/>
      <c r="D4732" s="1"/>
      <c r="E4732" s="1"/>
      <c r="F4732" s="187"/>
      <c r="G4732" s="187"/>
      <c r="H4732" s="80" t="str">
        <f>IF(ISERROR(IF(ISERROR(VLOOKUP((LEFT(D4732,2)),'Fed. Agency Identifier Table'!A$2:C$63,3,FALSE)),(VLOOKUP((LEFT(D4732,1)),'Fed. Agency Identifier Table'!A$2:C$63,3,FALSE)),(VLOOKUP((LEFT(D4732,2)),'Fed. Agency Identifier Table'!A$2:C$63,3,FALSE)))),"",(IF(ISERROR(VLOOKUP((LEFT(D4732,2)),'Fed. Agency Identifier Table'!A$2:C$63,3,FALSE)),(VLOOKUP((LEFT(D4732,1)),'Fed. Agency Identifier Table'!A$2:C$63,3,FALSE)),(VLOOKUP((LEFT(D4732,2)),'Fed. Agency Identifier Table'!A$2:C$63,3,FALSE)))))</f>
        <v/>
      </c>
      <c r="I4732" s="150" t="str">
        <f>IF(ISNUMBER(SEARCH("*.unk*",D4732)),"Other Federal Awards",IF(ISERROR(VLOOKUP(D4732,'CFDA Program Titles Table'!A$2:C$2607,3,FALSE)),"",VLOOKUP(D4732,'CFDA Program Titles Table'!A$2:C$2607,3,FALSE)))</f>
        <v/>
      </c>
      <c r="J4732" s="70"/>
      <c r="K4732" s="70"/>
      <c r="S4732" s="106" t="str">
        <f>IFERROR(IF(J4732="Y", "Research And Development Programs Cluster:", VLOOKUP(D4732,'Cluster Info'!$A$2:$B$113,2,FALSE)), "Non Cluster:")</f>
        <v>Non Cluster:</v>
      </c>
      <c r="T4732" s="106">
        <f t="shared" si="365"/>
        <v>0</v>
      </c>
      <c r="U4732" s="106">
        <f t="shared" si="367"/>
        <v>0</v>
      </c>
      <c r="V4732" s="106">
        <f t="shared" si="368"/>
        <v>0</v>
      </c>
      <c r="W4732" s="119">
        <f t="shared" si="366"/>
        <v>0</v>
      </c>
      <c r="X4732" s="106">
        <f t="shared" si="369"/>
        <v>0</v>
      </c>
    </row>
    <row r="4733" spans="1:24" ht="14">
      <c r="A4733" s="198"/>
      <c r="D4733" s="1"/>
      <c r="E4733" s="1"/>
      <c r="F4733" s="187"/>
      <c r="G4733" s="187"/>
      <c r="H4733" s="80" t="str">
        <f>IF(ISERROR(IF(ISERROR(VLOOKUP((LEFT(D4733,2)),'Fed. Agency Identifier Table'!A$2:C$63,3,FALSE)),(VLOOKUP((LEFT(D4733,1)),'Fed. Agency Identifier Table'!A$2:C$63,3,FALSE)),(VLOOKUP((LEFT(D4733,2)),'Fed. Agency Identifier Table'!A$2:C$63,3,FALSE)))),"",(IF(ISERROR(VLOOKUP((LEFT(D4733,2)),'Fed. Agency Identifier Table'!A$2:C$63,3,FALSE)),(VLOOKUP((LEFT(D4733,1)),'Fed. Agency Identifier Table'!A$2:C$63,3,FALSE)),(VLOOKUP((LEFT(D4733,2)),'Fed. Agency Identifier Table'!A$2:C$63,3,FALSE)))))</f>
        <v/>
      </c>
      <c r="I4733" s="150" t="str">
        <f>IF(ISNUMBER(SEARCH("*.unk*",D4733)),"Other Federal Awards",IF(ISERROR(VLOOKUP(D4733,'CFDA Program Titles Table'!A$2:C$2607,3,FALSE)),"",VLOOKUP(D4733,'CFDA Program Titles Table'!A$2:C$2607,3,FALSE)))</f>
        <v/>
      </c>
      <c r="J4733" s="70"/>
      <c r="K4733" s="70"/>
      <c r="S4733" s="106" t="str">
        <f>IFERROR(IF(J4733="Y", "Research And Development Programs Cluster:", VLOOKUP(D4733,'Cluster Info'!$A$2:$B$113,2,FALSE)), "Non Cluster:")</f>
        <v>Non Cluster:</v>
      </c>
      <c r="T4733" s="106">
        <f t="shared" si="365"/>
        <v>0</v>
      </c>
      <c r="U4733" s="106">
        <f t="shared" si="367"/>
        <v>0</v>
      </c>
      <c r="V4733" s="106">
        <f t="shared" si="368"/>
        <v>0</v>
      </c>
      <c r="W4733" s="119">
        <f t="shared" si="366"/>
        <v>0</v>
      </c>
      <c r="X4733" s="106">
        <f t="shared" si="369"/>
        <v>0</v>
      </c>
    </row>
    <row r="4734" spans="1:24" ht="14">
      <c r="A4734" s="198"/>
      <c r="D4734" s="1"/>
      <c r="E4734" s="1"/>
      <c r="F4734" s="187"/>
      <c r="G4734" s="187"/>
      <c r="H4734" s="80" t="str">
        <f>IF(ISERROR(IF(ISERROR(VLOOKUP((LEFT(D4734,2)),'Fed. Agency Identifier Table'!A$2:C$63,3,FALSE)),(VLOOKUP((LEFT(D4734,1)),'Fed. Agency Identifier Table'!A$2:C$63,3,FALSE)),(VLOOKUP((LEFT(D4734,2)),'Fed. Agency Identifier Table'!A$2:C$63,3,FALSE)))),"",(IF(ISERROR(VLOOKUP((LEFT(D4734,2)),'Fed. Agency Identifier Table'!A$2:C$63,3,FALSE)),(VLOOKUP((LEFT(D4734,1)),'Fed. Agency Identifier Table'!A$2:C$63,3,FALSE)),(VLOOKUP((LEFT(D4734,2)),'Fed. Agency Identifier Table'!A$2:C$63,3,FALSE)))))</f>
        <v/>
      </c>
      <c r="I4734" s="150" t="str">
        <f>IF(ISNUMBER(SEARCH("*.unk*",D4734)),"Other Federal Awards",IF(ISERROR(VLOOKUP(D4734,'CFDA Program Titles Table'!A$2:C$2607,3,FALSE)),"",VLOOKUP(D4734,'CFDA Program Titles Table'!A$2:C$2607,3,FALSE)))</f>
        <v/>
      </c>
      <c r="J4734" s="70"/>
      <c r="K4734" s="70"/>
      <c r="S4734" s="106" t="str">
        <f>IFERROR(IF(J4734="Y", "Research And Development Programs Cluster:", VLOOKUP(D4734,'Cluster Info'!$A$2:$B$113,2,FALSE)), "Non Cluster:")</f>
        <v>Non Cluster:</v>
      </c>
      <c r="T4734" s="106">
        <f t="shared" si="365"/>
        <v>0</v>
      </c>
      <c r="U4734" s="106">
        <f t="shared" si="367"/>
        <v>0</v>
      </c>
      <c r="V4734" s="106">
        <f t="shared" si="368"/>
        <v>0</v>
      </c>
      <c r="W4734" s="119">
        <f t="shared" si="366"/>
        <v>0</v>
      </c>
      <c r="X4734" s="106">
        <f t="shared" si="369"/>
        <v>0</v>
      </c>
    </row>
    <row r="4735" spans="1:24" ht="14">
      <c r="A4735" s="198"/>
      <c r="D4735" s="1"/>
      <c r="E4735" s="1"/>
      <c r="F4735" s="187"/>
      <c r="G4735" s="187"/>
      <c r="H4735" s="80" t="str">
        <f>IF(ISERROR(IF(ISERROR(VLOOKUP((LEFT(D4735,2)),'Fed. Agency Identifier Table'!A$2:C$63,3,FALSE)),(VLOOKUP((LEFT(D4735,1)),'Fed. Agency Identifier Table'!A$2:C$63,3,FALSE)),(VLOOKUP((LEFT(D4735,2)),'Fed. Agency Identifier Table'!A$2:C$63,3,FALSE)))),"",(IF(ISERROR(VLOOKUP((LEFT(D4735,2)),'Fed. Agency Identifier Table'!A$2:C$63,3,FALSE)),(VLOOKUP((LEFT(D4735,1)),'Fed. Agency Identifier Table'!A$2:C$63,3,FALSE)),(VLOOKUP((LEFT(D4735,2)),'Fed. Agency Identifier Table'!A$2:C$63,3,FALSE)))))</f>
        <v/>
      </c>
      <c r="I4735" s="150" t="str">
        <f>IF(ISNUMBER(SEARCH("*.unk*",D4735)),"Other Federal Awards",IF(ISERROR(VLOOKUP(D4735,'CFDA Program Titles Table'!A$2:C$2607,3,FALSE)),"",VLOOKUP(D4735,'CFDA Program Titles Table'!A$2:C$2607,3,FALSE)))</f>
        <v/>
      </c>
      <c r="J4735" s="70"/>
      <c r="K4735" s="70"/>
      <c r="S4735" s="106" t="str">
        <f>IFERROR(IF(J4735="Y", "Research And Development Programs Cluster:", VLOOKUP(D4735,'Cluster Info'!$A$2:$B$113,2,FALSE)), "Non Cluster:")</f>
        <v>Non Cluster:</v>
      </c>
      <c r="T4735" s="106">
        <f t="shared" si="365"/>
        <v>0</v>
      </c>
      <c r="U4735" s="106">
        <f t="shared" si="367"/>
        <v>0</v>
      </c>
      <c r="V4735" s="106">
        <f t="shared" si="368"/>
        <v>0</v>
      </c>
      <c r="W4735" s="119">
        <f t="shared" si="366"/>
        <v>0</v>
      </c>
      <c r="X4735" s="106">
        <f t="shared" si="369"/>
        <v>0</v>
      </c>
    </row>
    <row r="4736" spans="1:24" ht="14">
      <c r="A4736" s="198"/>
      <c r="D4736" s="1"/>
      <c r="E4736" s="1"/>
      <c r="F4736" s="187"/>
      <c r="G4736" s="187"/>
      <c r="H4736" s="80" t="str">
        <f>IF(ISERROR(IF(ISERROR(VLOOKUP((LEFT(D4736,2)),'Fed. Agency Identifier Table'!A$2:C$63,3,FALSE)),(VLOOKUP((LEFT(D4736,1)),'Fed. Agency Identifier Table'!A$2:C$63,3,FALSE)),(VLOOKUP((LEFT(D4736,2)),'Fed. Agency Identifier Table'!A$2:C$63,3,FALSE)))),"",(IF(ISERROR(VLOOKUP((LEFT(D4736,2)),'Fed. Agency Identifier Table'!A$2:C$63,3,FALSE)),(VLOOKUP((LEFT(D4736,1)),'Fed. Agency Identifier Table'!A$2:C$63,3,FALSE)),(VLOOKUP((LEFT(D4736,2)),'Fed. Agency Identifier Table'!A$2:C$63,3,FALSE)))))</f>
        <v/>
      </c>
      <c r="I4736" s="150" t="str">
        <f>IF(ISNUMBER(SEARCH("*.unk*",D4736)),"Other Federal Awards",IF(ISERROR(VLOOKUP(D4736,'CFDA Program Titles Table'!A$2:C$2607,3,FALSE)),"",VLOOKUP(D4736,'CFDA Program Titles Table'!A$2:C$2607,3,FALSE)))</f>
        <v/>
      </c>
      <c r="J4736" s="70"/>
      <c r="K4736" s="70"/>
      <c r="S4736" s="106" t="str">
        <f>IFERROR(IF(J4736="Y", "Research And Development Programs Cluster:", VLOOKUP(D4736,'Cluster Info'!$A$2:$B$113,2,FALSE)), "Non Cluster:")</f>
        <v>Non Cluster:</v>
      </c>
      <c r="T4736" s="106">
        <f t="shared" si="365"/>
        <v>0</v>
      </c>
      <c r="U4736" s="106">
        <f t="shared" si="367"/>
        <v>0</v>
      </c>
      <c r="V4736" s="106">
        <f t="shared" si="368"/>
        <v>0</v>
      </c>
      <c r="W4736" s="119">
        <f t="shared" si="366"/>
        <v>0</v>
      </c>
      <c r="X4736" s="106">
        <f t="shared" si="369"/>
        <v>0</v>
      </c>
    </row>
    <row r="4737" spans="1:24" ht="14">
      <c r="A4737" s="198"/>
      <c r="D4737" s="1"/>
      <c r="E4737" s="1"/>
      <c r="F4737" s="187"/>
      <c r="G4737" s="187"/>
      <c r="H4737" s="80" t="str">
        <f>IF(ISERROR(IF(ISERROR(VLOOKUP((LEFT(D4737,2)),'Fed. Agency Identifier Table'!A$2:C$63,3,FALSE)),(VLOOKUP((LEFT(D4737,1)),'Fed. Agency Identifier Table'!A$2:C$63,3,FALSE)),(VLOOKUP((LEFT(D4737,2)),'Fed. Agency Identifier Table'!A$2:C$63,3,FALSE)))),"",(IF(ISERROR(VLOOKUP((LEFT(D4737,2)),'Fed. Agency Identifier Table'!A$2:C$63,3,FALSE)),(VLOOKUP((LEFT(D4737,1)),'Fed. Agency Identifier Table'!A$2:C$63,3,FALSE)),(VLOOKUP((LEFT(D4737,2)),'Fed. Agency Identifier Table'!A$2:C$63,3,FALSE)))))</f>
        <v/>
      </c>
      <c r="I4737" s="150" t="str">
        <f>IF(ISNUMBER(SEARCH("*.unk*",D4737)),"Other Federal Awards",IF(ISERROR(VLOOKUP(D4737,'CFDA Program Titles Table'!A$2:C$2607,3,FALSE)),"",VLOOKUP(D4737,'CFDA Program Titles Table'!A$2:C$2607,3,FALSE)))</f>
        <v/>
      </c>
      <c r="J4737" s="70"/>
      <c r="K4737" s="70"/>
      <c r="S4737" s="106" t="str">
        <f>IFERROR(IF(J4737="Y", "Research And Development Programs Cluster:", VLOOKUP(D4737,'Cluster Info'!$A$2:$B$113,2,FALSE)), "Non Cluster:")</f>
        <v>Non Cluster:</v>
      </c>
      <c r="T4737" s="106">
        <f t="shared" si="365"/>
        <v>0</v>
      </c>
      <c r="U4737" s="106">
        <f t="shared" si="367"/>
        <v>0</v>
      </c>
      <c r="V4737" s="106">
        <f t="shared" si="368"/>
        <v>0</v>
      </c>
      <c r="W4737" s="119">
        <f t="shared" si="366"/>
        <v>0</v>
      </c>
      <c r="X4737" s="106">
        <f t="shared" si="369"/>
        <v>0</v>
      </c>
    </row>
    <row r="4738" spans="1:24" ht="14">
      <c r="A4738" s="198"/>
      <c r="D4738" s="1"/>
      <c r="E4738" s="1"/>
      <c r="F4738" s="187"/>
      <c r="G4738" s="187"/>
      <c r="H4738" s="80" t="str">
        <f>IF(ISERROR(IF(ISERROR(VLOOKUP((LEFT(D4738,2)),'Fed. Agency Identifier Table'!A$2:C$63,3,FALSE)),(VLOOKUP((LEFT(D4738,1)),'Fed. Agency Identifier Table'!A$2:C$63,3,FALSE)),(VLOOKUP((LEFT(D4738,2)),'Fed. Agency Identifier Table'!A$2:C$63,3,FALSE)))),"",(IF(ISERROR(VLOOKUP((LEFT(D4738,2)),'Fed. Agency Identifier Table'!A$2:C$63,3,FALSE)),(VLOOKUP((LEFT(D4738,1)),'Fed. Agency Identifier Table'!A$2:C$63,3,FALSE)),(VLOOKUP((LEFT(D4738,2)),'Fed. Agency Identifier Table'!A$2:C$63,3,FALSE)))))</f>
        <v/>
      </c>
      <c r="I4738" s="150" t="str">
        <f>IF(ISNUMBER(SEARCH("*.unk*",D4738)),"Other Federal Awards",IF(ISERROR(VLOOKUP(D4738,'CFDA Program Titles Table'!A$2:C$2607,3,FALSE)),"",VLOOKUP(D4738,'CFDA Program Titles Table'!A$2:C$2607,3,FALSE)))</f>
        <v/>
      </c>
      <c r="J4738" s="70"/>
      <c r="K4738" s="70"/>
      <c r="S4738" s="106" t="str">
        <f>IFERROR(IF(J4738="Y", "Research And Development Programs Cluster:", VLOOKUP(D4738,'Cluster Info'!$A$2:$B$113,2,FALSE)), "Non Cluster:")</f>
        <v>Non Cluster:</v>
      </c>
      <c r="T4738" s="106">
        <f t="shared" ref="T4738:T4801" si="370">IF(E4738="Y","ARRA - "&amp;N4738, N4738)</f>
        <v>0</v>
      </c>
      <c r="U4738" s="106">
        <f t="shared" si="367"/>
        <v>0</v>
      </c>
      <c r="V4738" s="106">
        <f t="shared" si="368"/>
        <v>0</v>
      </c>
      <c r="W4738" s="119">
        <f t="shared" ref="W4738:W4801" si="371">IF(AND(J4738="Y",I4738="Other Federal Awards"),(LEFT(D4738,2)&amp;".RD"),D4738)</f>
        <v>0</v>
      </c>
      <c r="X4738" s="106">
        <f t="shared" si="369"/>
        <v>0</v>
      </c>
    </row>
    <row r="4739" spans="1:24" ht="14">
      <c r="A4739" s="198"/>
      <c r="D4739" s="1"/>
      <c r="E4739" s="1"/>
      <c r="F4739" s="187"/>
      <c r="G4739" s="187"/>
      <c r="H4739" s="80" t="str">
        <f>IF(ISERROR(IF(ISERROR(VLOOKUP((LEFT(D4739,2)),'Fed. Agency Identifier Table'!A$2:C$63,3,FALSE)),(VLOOKUP((LEFT(D4739,1)),'Fed. Agency Identifier Table'!A$2:C$63,3,FALSE)),(VLOOKUP((LEFT(D4739,2)),'Fed. Agency Identifier Table'!A$2:C$63,3,FALSE)))),"",(IF(ISERROR(VLOOKUP((LEFT(D4739,2)),'Fed. Agency Identifier Table'!A$2:C$63,3,FALSE)),(VLOOKUP((LEFT(D4739,1)),'Fed. Agency Identifier Table'!A$2:C$63,3,FALSE)),(VLOOKUP((LEFT(D4739,2)),'Fed. Agency Identifier Table'!A$2:C$63,3,FALSE)))))</f>
        <v/>
      </c>
      <c r="I4739" s="150" t="str">
        <f>IF(ISNUMBER(SEARCH("*.unk*",D4739)),"Other Federal Awards",IF(ISERROR(VLOOKUP(D4739,'CFDA Program Titles Table'!A$2:C$2607,3,FALSE)),"",VLOOKUP(D4739,'CFDA Program Titles Table'!A$2:C$2607,3,FALSE)))</f>
        <v/>
      </c>
      <c r="J4739" s="70"/>
      <c r="K4739" s="70"/>
      <c r="S4739" s="106" t="str">
        <f>IFERROR(IF(J4739="Y", "Research And Development Programs Cluster:", VLOOKUP(D4739,'Cluster Info'!$A$2:$B$113,2,FALSE)), "Non Cluster:")</f>
        <v>Non Cluster:</v>
      </c>
      <c r="T4739" s="106">
        <f t="shared" si="370"/>
        <v>0</v>
      </c>
      <c r="U4739" s="106">
        <f t="shared" ref="U4739:U4802" si="372">IF(F4739="Y","COVID-19 - "&amp;N4739, N4739)</f>
        <v>0</v>
      </c>
      <c r="V4739" s="106">
        <f t="shared" ref="V4739:V4802" si="373">IF(G4739="Y","ARP - "&amp;N4739, N4739)</f>
        <v>0</v>
      </c>
      <c r="W4739" s="119">
        <f t="shared" si="371"/>
        <v>0</v>
      </c>
      <c r="X4739" s="106">
        <f t="shared" ref="X4739:X4802" si="374">O4739-P4739</f>
        <v>0</v>
      </c>
    </row>
    <row r="4740" spans="1:24" ht="14">
      <c r="A4740" s="198"/>
      <c r="D4740" s="1"/>
      <c r="E4740" s="1"/>
      <c r="F4740" s="187"/>
      <c r="G4740" s="187"/>
      <c r="H4740" s="80" t="str">
        <f>IF(ISERROR(IF(ISERROR(VLOOKUP((LEFT(D4740,2)),'Fed. Agency Identifier Table'!A$2:C$63,3,FALSE)),(VLOOKUP((LEFT(D4740,1)),'Fed. Agency Identifier Table'!A$2:C$63,3,FALSE)),(VLOOKUP((LEFT(D4740,2)),'Fed. Agency Identifier Table'!A$2:C$63,3,FALSE)))),"",(IF(ISERROR(VLOOKUP((LEFT(D4740,2)),'Fed. Agency Identifier Table'!A$2:C$63,3,FALSE)),(VLOOKUP((LEFT(D4740,1)),'Fed. Agency Identifier Table'!A$2:C$63,3,FALSE)),(VLOOKUP((LEFT(D4740,2)),'Fed. Agency Identifier Table'!A$2:C$63,3,FALSE)))))</f>
        <v/>
      </c>
      <c r="I4740" s="150" t="str">
        <f>IF(ISNUMBER(SEARCH("*.unk*",D4740)),"Other Federal Awards",IF(ISERROR(VLOOKUP(D4740,'CFDA Program Titles Table'!A$2:C$2607,3,FALSE)),"",VLOOKUP(D4740,'CFDA Program Titles Table'!A$2:C$2607,3,FALSE)))</f>
        <v/>
      </c>
      <c r="J4740" s="70"/>
      <c r="K4740" s="70"/>
      <c r="S4740" s="106" t="str">
        <f>IFERROR(IF(J4740="Y", "Research And Development Programs Cluster:", VLOOKUP(D4740,'Cluster Info'!$A$2:$B$113,2,FALSE)), "Non Cluster:")</f>
        <v>Non Cluster:</v>
      </c>
      <c r="T4740" s="106">
        <f t="shared" si="370"/>
        <v>0</v>
      </c>
      <c r="U4740" s="106">
        <f t="shared" si="372"/>
        <v>0</v>
      </c>
      <c r="V4740" s="106">
        <f t="shared" si="373"/>
        <v>0</v>
      </c>
      <c r="W4740" s="119">
        <f t="shared" si="371"/>
        <v>0</v>
      </c>
      <c r="X4740" s="106">
        <f t="shared" si="374"/>
        <v>0</v>
      </c>
    </row>
    <row r="4741" spans="1:24" ht="14">
      <c r="A4741" s="198"/>
      <c r="D4741" s="1"/>
      <c r="E4741" s="1"/>
      <c r="F4741" s="187"/>
      <c r="G4741" s="187"/>
      <c r="H4741" s="80" t="str">
        <f>IF(ISERROR(IF(ISERROR(VLOOKUP((LEFT(D4741,2)),'Fed. Agency Identifier Table'!A$2:C$63,3,FALSE)),(VLOOKUP((LEFT(D4741,1)),'Fed. Agency Identifier Table'!A$2:C$63,3,FALSE)),(VLOOKUP((LEFT(D4741,2)),'Fed. Agency Identifier Table'!A$2:C$63,3,FALSE)))),"",(IF(ISERROR(VLOOKUP((LEFT(D4741,2)),'Fed. Agency Identifier Table'!A$2:C$63,3,FALSE)),(VLOOKUP((LEFT(D4741,1)),'Fed. Agency Identifier Table'!A$2:C$63,3,FALSE)),(VLOOKUP((LEFT(D4741,2)),'Fed. Agency Identifier Table'!A$2:C$63,3,FALSE)))))</f>
        <v/>
      </c>
      <c r="I4741" s="150" t="str">
        <f>IF(ISNUMBER(SEARCH("*.unk*",D4741)),"Other Federal Awards",IF(ISERROR(VLOOKUP(D4741,'CFDA Program Titles Table'!A$2:C$2607,3,FALSE)),"",VLOOKUP(D4741,'CFDA Program Titles Table'!A$2:C$2607,3,FALSE)))</f>
        <v/>
      </c>
      <c r="J4741" s="70"/>
      <c r="K4741" s="70"/>
      <c r="S4741" s="106" t="str">
        <f>IFERROR(IF(J4741="Y", "Research And Development Programs Cluster:", VLOOKUP(D4741,'Cluster Info'!$A$2:$B$113,2,FALSE)), "Non Cluster:")</f>
        <v>Non Cluster:</v>
      </c>
      <c r="T4741" s="106">
        <f t="shared" si="370"/>
        <v>0</v>
      </c>
      <c r="U4741" s="106">
        <f t="shared" si="372"/>
        <v>0</v>
      </c>
      <c r="V4741" s="106">
        <f t="shared" si="373"/>
        <v>0</v>
      </c>
      <c r="W4741" s="119">
        <f t="shared" si="371"/>
        <v>0</v>
      </c>
      <c r="X4741" s="106">
        <f t="shared" si="374"/>
        <v>0</v>
      </c>
    </row>
    <row r="4742" spans="1:24" ht="14">
      <c r="A4742" s="198"/>
      <c r="D4742" s="1"/>
      <c r="E4742" s="1"/>
      <c r="F4742" s="187"/>
      <c r="G4742" s="187"/>
      <c r="H4742" s="80" t="str">
        <f>IF(ISERROR(IF(ISERROR(VLOOKUP((LEFT(D4742,2)),'Fed. Agency Identifier Table'!A$2:C$63,3,FALSE)),(VLOOKUP((LEFT(D4742,1)),'Fed. Agency Identifier Table'!A$2:C$63,3,FALSE)),(VLOOKUP((LEFT(D4742,2)),'Fed. Agency Identifier Table'!A$2:C$63,3,FALSE)))),"",(IF(ISERROR(VLOOKUP((LEFT(D4742,2)),'Fed. Agency Identifier Table'!A$2:C$63,3,FALSE)),(VLOOKUP((LEFT(D4742,1)),'Fed. Agency Identifier Table'!A$2:C$63,3,FALSE)),(VLOOKUP((LEFT(D4742,2)),'Fed. Agency Identifier Table'!A$2:C$63,3,FALSE)))))</f>
        <v/>
      </c>
      <c r="I4742" s="150" t="str">
        <f>IF(ISNUMBER(SEARCH("*.unk*",D4742)),"Other Federal Awards",IF(ISERROR(VLOOKUP(D4742,'CFDA Program Titles Table'!A$2:C$2607,3,FALSE)),"",VLOOKUP(D4742,'CFDA Program Titles Table'!A$2:C$2607,3,FALSE)))</f>
        <v/>
      </c>
      <c r="J4742" s="70"/>
      <c r="K4742" s="70"/>
      <c r="S4742" s="106" t="str">
        <f>IFERROR(IF(J4742="Y", "Research And Development Programs Cluster:", VLOOKUP(D4742,'Cluster Info'!$A$2:$B$113,2,FALSE)), "Non Cluster:")</f>
        <v>Non Cluster:</v>
      </c>
      <c r="T4742" s="106">
        <f t="shared" si="370"/>
        <v>0</v>
      </c>
      <c r="U4742" s="106">
        <f t="shared" si="372"/>
        <v>0</v>
      </c>
      <c r="V4742" s="106">
        <f t="shared" si="373"/>
        <v>0</v>
      </c>
      <c r="W4742" s="119">
        <f t="shared" si="371"/>
        <v>0</v>
      </c>
      <c r="X4742" s="106">
        <f t="shared" si="374"/>
        <v>0</v>
      </c>
    </row>
    <row r="4743" spans="1:24" ht="14">
      <c r="A4743" s="198"/>
      <c r="D4743" s="1"/>
      <c r="E4743" s="1"/>
      <c r="F4743" s="187"/>
      <c r="G4743" s="187"/>
      <c r="H4743" s="80" t="str">
        <f>IF(ISERROR(IF(ISERROR(VLOOKUP((LEFT(D4743,2)),'Fed. Agency Identifier Table'!A$2:C$63,3,FALSE)),(VLOOKUP((LEFT(D4743,1)),'Fed. Agency Identifier Table'!A$2:C$63,3,FALSE)),(VLOOKUP((LEFT(D4743,2)),'Fed. Agency Identifier Table'!A$2:C$63,3,FALSE)))),"",(IF(ISERROR(VLOOKUP((LEFT(D4743,2)),'Fed. Agency Identifier Table'!A$2:C$63,3,FALSE)),(VLOOKUP((LEFT(D4743,1)),'Fed. Agency Identifier Table'!A$2:C$63,3,FALSE)),(VLOOKUP((LEFT(D4743,2)),'Fed. Agency Identifier Table'!A$2:C$63,3,FALSE)))))</f>
        <v/>
      </c>
      <c r="I4743" s="150" t="str">
        <f>IF(ISNUMBER(SEARCH("*.unk*",D4743)),"Other Federal Awards",IF(ISERROR(VLOOKUP(D4743,'CFDA Program Titles Table'!A$2:C$2607,3,FALSE)),"",VLOOKUP(D4743,'CFDA Program Titles Table'!A$2:C$2607,3,FALSE)))</f>
        <v/>
      </c>
      <c r="J4743" s="70"/>
      <c r="K4743" s="70"/>
      <c r="S4743" s="106" t="str">
        <f>IFERROR(IF(J4743="Y", "Research And Development Programs Cluster:", VLOOKUP(D4743,'Cluster Info'!$A$2:$B$113,2,FALSE)), "Non Cluster:")</f>
        <v>Non Cluster:</v>
      </c>
      <c r="T4743" s="106">
        <f t="shared" si="370"/>
        <v>0</v>
      </c>
      <c r="U4743" s="106">
        <f t="shared" si="372"/>
        <v>0</v>
      </c>
      <c r="V4743" s="106">
        <f t="shared" si="373"/>
        <v>0</v>
      </c>
      <c r="W4743" s="119">
        <f t="shared" si="371"/>
        <v>0</v>
      </c>
      <c r="X4743" s="106">
        <f t="shared" si="374"/>
        <v>0</v>
      </c>
    </row>
    <row r="4744" spans="1:24" ht="14">
      <c r="A4744" s="198"/>
      <c r="D4744" s="1"/>
      <c r="E4744" s="1"/>
      <c r="F4744" s="187"/>
      <c r="G4744" s="187"/>
      <c r="H4744" s="80" t="str">
        <f>IF(ISERROR(IF(ISERROR(VLOOKUP((LEFT(D4744,2)),'Fed. Agency Identifier Table'!A$2:C$63,3,FALSE)),(VLOOKUP((LEFT(D4744,1)),'Fed. Agency Identifier Table'!A$2:C$63,3,FALSE)),(VLOOKUP((LEFT(D4744,2)),'Fed. Agency Identifier Table'!A$2:C$63,3,FALSE)))),"",(IF(ISERROR(VLOOKUP((LEFT(D4744,2)),'Fed. Agency Identifier Table'!A$2:C$63,3,FALSE)),(VLOOKUP((LEFT(D4744,1)),'Fed. Agency Identifier Table'!A$2:C$63,3,FALSE)),(VLOOKUP((LEFT(D4744,2)),'Fed. Agency Identifier Table'!A$2:C$63,3,FALSE)))))</f>
        <v/>
      </c>
      <c r="I4744" s="150" t="str">
        <f>IF(ISNUMBER(SEARCH("*.unk*",D4744)),"Other Federal Awards",IF(ISERROR(VLOOKUP(D4744,'CFDA Program Titles Table'!A$2:C$2607,3,FALSE)),"",VLOOKUP(D4744,'CFDA Program Titles Table'!A$2:C$2607,3,FALSE)))</f>
        <v/>
      </c>
      <c r="J4744" s="70"/>
      <c r="K4744" s="70"/>
      <c r="S4744" s="106" t="str">
        <f>IFERROR(IF(J4744="Y", "Research And Development Programs Cluster:", VLOOKUP(D4744,'Cluster Info'!$A$2:$B$113,2,FALSE)), "Non Cluster:")</f>
        <v>Non Cluster:</v>
      </c>
      <c r="T4744" s="106">
        <f t="shared" si="370"/>
        <v>0</v>
      </c>
      <c r="U4744" s="106">
        <f t="shared" si="372"/>
        <v>0</v>
      </c>
      <c r="V4744" s="106">
        <f t="shared" si="373"/>
        <v>0</v>
      </c>
      <c r="W4744" s="119">
        <f t="shared" si="371"/>
        <v>0</v>
      </c>
      <c r="X4744" s="106">
        <f t="shared" si="374"/>
        <v>0</v>
      </c>
    </row>
    <row r="4745" spans="1:24" ht="14">
      <c r="A4745" s="198"/>
      <c r="D4745" s="1"/>
      <c r="E4745" s="1"/>
      <c r="F4745" s="187"/>
      <c r="G4745" s="187"/>
      <c r="H4745" s="80" t="str">
        <f>IF(ISERROR(IF(ISERROR(VLOOKUP((LEFT(D4745,2)),'Fed. Agency Identifier Table'!A$2:C$63,3,FALSE)),(VLOOKUP((LEFT(D4745,1)),'Fed. Agency Identifier Table'!A$2:C$63,3,FALSE)),(VLOOKUP((LEFT(D4745,2)),'Fed. Agency Identifier Table'!A$2:C$63,3,FALSE)))),"",(IF(ISERROR(VLOOKUP((LEFT(D4745,2)),'Fed. Agency Identifier Table'!A$2:C$63,3,FALSE)),(VLOOKUP((LEFT(D4745,1)),'Fed. Agency Identifier Table'!A$2:C$63,3,FALSE)),(VLOOKUP((LEFT(D4745,2)),'Fed. Agency Identifier Table'!A$2:C$63,3,FALSE)))))</f>
        <v/>
      </c>
      <c r="I4745" s="150" t="str">
        <f>IF(ISNUMBER(SEARCH("*.unk*",D4745)),"Other Federal Awards",IF(ISERROR(VLOOKUP(D4745,'CFDA Program Titles Table'!A$2:C$2607,3,FALSE)),"",VLOOKUP(D4745,'CFDA Program Titles Table'!A$2:C$2607,3,FALSE)))</f>
        <v/>
      </c>
      <c r="J4745" s="70"/>
      <c r="K4745" s="70"/>
      <c r="S4745" s="106" t="str">
        <f>IFERROR(IF(J4745="Y", "Research And Development Programs Cluster:", VLOOKUP(D4745,'Cluster Info'!$A$2:$B$113,2,FALSE)), "Non Cluster:")</f>
        <v>Non Cluster:</v>
      </c>
      <c r="T4745" s="106">
        <f t="shared" si="370"/>
        <v>0</v>
      </c>
      <c r="U4745" s="106">
        <f t="shared" si="372"/>
        <v>0</v>
      </c>
      <c r="V4745" s="106">
        <f t="shared" si="373"/>
        <v>0</v>
      </c>
      <c r="W4745" s="119">
        <f t="shared" si="371"/>
        <v>0</v>
      </c>
      <c r="X4745" s="106">
        <f t="shared" si="374"/>
        <v>0</v>
      </c>
    </row>
    <row r="4746" spans="1:24" ht="14">
      <c r="A4746" s="198"/>
      <c r="D4746" s="1"/>
      <c r="E4746" s="1"/>
      <c r="F4746" s="187"/>
      <c r="G4746" s="187"/>
      <c r="H4746" s="80" t="str">
        <f>IF(ISERROR(IF(ISERROR(VLOOKUP((LEFT(D4746,2)),'Fed. Agency Identifier Table'!A$2:C$63,3,FALSE)),(VLOOKUP((LEFT(D4746,1)),'Fed. Agency Identifier Table'!A$2:C$63,3,FALSE)),(VLOOKUP((LEFT(D4746,2)),'Fed. Agency Identifier Table'!A$2:C$63,3,FALSE)))),"",(IF(ISERROR(VLOOKUP((LEFT(D4746,2)),'Fed. Agency Identifier Table'!A$2:C$63,3,FALSE)),(VLOOKUP((LEFT(D4746,1)),'Fed. Agency Identifier Table'!A$2:C$63,3,FALSE)),(VLOOKUP((LEFT(D4746,2)),'Fed. Agency Identifier Table'!A$2:C$63,3,FALSE)))))</f>
        <v/>
      </c>
      <c r="I4746" s="150" t="str">
        <f>IF(ISNUMBER(SEARCH("*.unk*",D4746)),"Other Federal Awards",IF(ISERROR(VLOOKUP(D4746,'CFDA Program Titles Table'!A$2:C$2607,3,FALSE)),"",VLOOKUP(D4746,'CFDA Program Titles Table'!A$2:C$2607,3,FALSE)))</f>
        <v/>
      </c>
      <c r="J4746" s="70"/>
      <c r="K4746" s="70"/>
      <c r="S4746" s="106" t="str">
        <f>IFERROR(IF(J4746="Y", "Research And Development Programs Cluster:", VLOOKUP(D4746,'Cluster Info'!$A$2:$B$113,2,FALSE)), "Non Cluster:")</f>
        <v>Non Cluster:</v>
      </c>
      <c r="T4746" s="106">
        <f t="shared" si="370"/>
        <v>0</v>
      </c>
      <c r="U4746" s="106">
        <f t="shared" si="372"/>
        <v>0</v>
      </c>
      <c r="V4746" s="106">
        <f t="shared" si="373"/>
        <v>0</v>
      </c>
      <c r="W4746" s="119">
        <f t="shared" si="371"/>
        <v>0</v>
      </c>
      <c r="X4746" s="106">
        <f t="shared" si="374"/>
        <v>0</v>
      </c>
    </row>
    <row r="4747" spans="1:24" ht="14">
      <c r="A4747" s="198"/>
      <c r="D4747" s="1"/>
      <c r="E4747" s="1"/>
      <c r="F4747" s="187"/>
      <c r="G4747" s="187"/>
      <c r="H4747" s="80" t="str">
        <f>IF(ISERROR(IF(ISERROR(VLOOKUP((LEFT(D4747,2)),'Fed. Agency Identifier Table'!A$2:C$63,3,FALSE)),(VLOOKUP((LEFT(D4747,1)),'Fed. Agency Identifier Table'!A$2:C$63,3,FALSE)),(VLOOKUP((LEFT(D4747,2)),'Fed. Agency Identifier Table'!A$2:C$63,3,FALSE)))),"",(IF(ISERROR(VLOOKUP((LEFT(D4747,2)),'Fed. Agency Identifier Table'!A$2:C$63,3,FALSE)),(VLOOKUP((LEFT(D4747,1)),'Fed. Agency Identifier Table'!A$2:C$63,3,FALSE)),(VLOOKUP((LEFT(D4747,2)),'Fed. Agency Identifier Table'!A$2:C$63,3,FALSE)))))</f>
        <v/>
      </c>
      <c r="I4747" s="150" t="str">
        <f>IF(ISNUMBER(SEARCH("*.unk*",D4747)),"Other Federal Awards",IF(ISERROR(VLOOKUP(D4747,'CFDA Program Titles Table'!A$2:C$2607,3,FALSE)),"",VLOOKUP(D4747,'CFDA Program Titles Table'!A$2:C$2607,3,FALSE)))</f>
        <v/>
      </c>
      <c r="J4747" s="70"/>
      <c r="K4747" s="70"/>
      <c r="S4747" s="106" t="str">
        <f>IFERROR(IF(J4747="Y", "Research And Development Programs Cluster:", VLOOKUP(D4747,'Cluster Info'!$A$2:$B$113,2,FALSE)), "Non Cluster:")</f>
        <v>Non Cluster:</v>
      </c>
      <c r="T4747" s="106">
        <f t="shared" si="370"/>
        <v>0</v>
      </c>
      <c r="U4747" s="106">
        <f t="shared" si="372"/>
        <v>0</v>
      </c>
      <c r="V4747" s="106">
        <f t="shared" si="373"/>
        <v>0</v>
      </c>
      <c r="W4747" s="119">
        <f t="shared" si="371"/>
        <v>0</v>
      </c>
      <c r="X4747" s="106">
        <f t="shared" si="374"/>
        <v>0</v>
      </c>
    </row>
    <row r="4748" spans="1:24" ht="14">
      <c r="A4748" s="198"/>
      <c r="D4748" s="1"/>
      <c r="E4748" s="1"/>
      <c r="F4748" s="187"/>
      <c r="G4748" s="187"/>
      <c r="H4748" s="80" t="str">
        <f>IF(ISERROR(IF(ISERROR(VLOOKUP((LEFT(D4748,2)),'Fed. Agency Identifier Table'!A$2:C$63,3,FALSE)),(VLOOKUP((LEFT(D4748,1)),'Fed. Agency Identifier Table'!A$2:C$63,3,FALSE)),(VLOOKUP((LEFT(D4748,2)),'Fed. Agency Identifier Table'!A$2:C$63,3,FALSE)))),"",(IF(ISERROR(VLOOKUP((LEFT(D4748,2)),'Fed. Agency Identifier Table'!A$2:C$63,3,FALSE)),(VLOOKUP((LEFT(D4748,1)),'Fed. Agency Identifier Table'!A$2:C$63,3,FALSE)),(VLOOKUP((LEFT(D4748,2)),'Fed. Agency Identifier Table'!A$2:C$63,3,FALSE)))))</f>
        <v/>
      </c>
      <c r="I4748" s="150" t="str">
        <f>IF(ISNUMBER(SEARCH("*.unk*",D4748)),"Other Federal Awards",IF(ISERROR(VLOOKUP(D4748,'CFDA Program Titles Table'!A$2:C$2607,3,FALSE)),"",VLOOKUP(D4748,'CFDA Program Titles Table'!A$2:C$2607,3,FALSE)))</f>
        <v/>
      </c>
      <c r="J4748" s="70"/>
      <c r="K4748" s="70"/>
      <c r="S4748" s="106" t="str">
        <f>IFERROR(IF(J4748="Y", "Research And Development Programs Cluster:", VLOOKUP(D4748,'Cluster Info'!$A$2:$B$113,2,FALSE)), "Non Cluster:")</f>
        <v>Non Cluster:</v>
      </c>
      <c r="T4748" s="106">
        <f t="shared" si="370"/>
        <v>0</v>
      </c>
      <c r="U4748" s="106">
        <f t="shared" si="372"/>
        <v>0</v>
      </c>
      <c r="V4748" s="106">
        <f t="shared" si="373"/>
        <v>0</v>
      </c>
      <c r="W4748" s="119">
        <f t="shared" si="371"/>
        <v>0</v>
      </c>
      <c r="X4748" s="106">
        <f t="shared" si="374"/>
        <v>0</v>
      </c>
    </row>
    <row r="4749" spans="1:24" ht="14">
      <c r="A4749" s="198"/>
      <c r="D4749" s="1"/>
      <c r="E4749" s="1"/>
      <c r="F4749" s="187"/>
      <c r="G4749" s="187"/>
      <c r="H4749" s="80" t="str">
        <f>IF(ISERROR(IF(ISERROR(VLOOKUP((LEFT(D4749,2)),'Fed. Agency Identifier Table'!A$2:C$63,3,FALSE)),(VLOOKUP((LEFT(D4749,1)),'Fed. Agency Identifier Table'!A$2:C$63,3,FALSE)),(VLOOKUP((LEFT(D4749,2)),'Fed. Agency Identifier Table'!A$2:C$63,3,FALSE)))),"",(IF(ISERROR(VLOOKUP((LEFT(D4749,2)),'Fed. Agency Identifier Table'!A$2:C$63,3,FALSE)),(VLOOKUP((LEFT(D4749,1)),'Fed. Agency Identifier Table'!A$2:C$63,3,FALSE)),(VLOOKUP((LEFT(D4749,2)),'Fed. Agency Identifier Table'!A$2:C$63,3,FALSE)))))</f>
        <v/>
      </c>
      <c r="I4749" s="150" t="str">
        <f>IF(ISNUMBER(SEARCH("*.unk*",D4749)),"Other Federal Awards",IF(ISERROR(VLOOKUP(D4749,'CFDA Program Titles Table'!A$2:C$2607,3,FALSE)),"",VLOOKUP(D4749,'CFDA Program Titles Table'!A$2:C$2607,3,FALSE)))</f>
        <v/>
      </c>
      <c r="J4749" s="70"/>
      <c r="K4749" s="70"/>
      <c r="S4749" s="106" t="str">
        <f>IFERROR(IF(J4749="Y", "Research And Development Programs Cluster:", VLOOKUP(D4749,'Cluster Info'!$A$2:$B$113,2,FALSE)), "Non Cluster:")</f>
        <v>Non Cluster:</v>
      </c>
      <c r="T4749" s="106">
        <f t="shared" si="370"/>
        <v>0</v>
      </c>
      <c r="U4749" s="106">
        <f t="shared" si="372"/>
        <v>0</v>
      </c>
      <c r="V4749" s="106">
        <f t="shared" si="373"/>
        <v>0</v>
      </c>
      <c r="W4749" s="119">
        <f t="shared" si="371"/>
        <v>0</v>
      </c>
      <c r="X4749" s="106">
        <f t="shared" si="374"/>
        <v>0</v>
      </c>
    </row>
    <row r="4750" spans="1:24" ht="14">
      <c r="A4750" s="198"/>
      <c r="D4750" s="1"/>
      <c r="E4750" s="1"/>
      <c r="F4750" s="187"/>
      <c r="G4750" s="187"/>
      <c r="H4750" s="80" t="str">
        <f>IF(ISERROR(IF(ISERROR(VLOOKUP((LEFT(D4750,2)),'Fed. Agency Identifier Table'!A$2:C$63,3,FALSE)),(VLOOKUP((LEFT(D4750,1)),'Fed. Agency Identifier Table'!A$2:C$63,3,FALSE)),(VLOOKUP((LEFT(D4750,2)),'Fed. Agency Identifier Table'!A$2:C$63,3,FALSE)))),"",(IF(ISERROR(VLOOKUP((LEFT(D4750,2)),'Fed. Agency Identifier Table'!A$2:C$63,3,FALSE)),(VLOOKUP((LEFT(D4750,1)),'Fed. Agency Identifier Table'!A$2:C$63,3,FALSE)),(VLOOKUP((LEFT(D4750,2)),'Fed. Agency Identifier Table'!A$2:C$63,3,FALSE)))))</f>
        <v/>
      </c>
      <c r="I4750" s="150" t="str">
        <f>IF(ISNUMBER(SEARCH("*.unk*",D4750)),"Other Federal Awards",IF(ISERROR(VLOOKUP(D4750,'CFDA Program Titles Table'!A$2:C$2607,3,FALSE)),"",VLOOKUP(D4750,'CFDA Program Titles Table'!A$2:C$2607,3,FALSE)))</f>
        <v/>
      </c>
      <c r="J4750" s="70"/>
      <c r="K4750" s="70"/>
      <c r="S4750" s="106" t="str">
        <f>IFERROR(IF(J4750="Y", "Research And Development Programs Cluster:", VLOOKUP(D4750,'Cluster Info'!$A$2:$B$113,2,FALSE)), "Non Cluster:")</f>
        <v>Non Cluster:</v>
      </c>
      <c r="T4750" s="106">
        <f t="shared" si="370"/>
        <v>0</v>
      </c>
      <c r="U4750" s="106">
        <f t="shared" si="372"/>
        <v>0</v>
      </c>
      <c r="V4750" s="106">
        <f t="shared" si="373"/>
        <v>0</v>
      </c>
      <c r="W4750" s="119">
        <f t="shared" si="371"/>
        <v>0</v>
      </c>
      <c r="X4750" s="106">
        <f t="shared" si="374"/>
        <v>0</v>
      </c>
    </row>
    <row r="4751" spans="1:24" ht="14">
      <c r="A4751" s="198"/>
      <c r="D4751" s="1"/>
      <c r="E4751" s="1"/>
      <c r="F4751" s="187"/>
      <c r="G4751" s="187"/>
      <c r="H4751" s="80" t="str">
        <f>IF(ISERROR(IF(ISERROR(VLOOKUP((LEFT(D4751,2)),'Fed. Agency Identifier Table'!A$2:C$63,3,FALSE)),(VLOOKUP((LEFT(D4751,1)),'Fed. Agency Identifier Table'!A$2:C$63,3,FALSE)),(VLOOKUP((LEFT(D4751,2)),'Fed. Agency Identifier Table'!A$2:C$63,3,FALSE)))),"",(IF(ISERROR(VLOOKUP((LEFT(D4751,2)),'Fed. Agency Identifier Table'!A$2:C$63,3,FALSE)),(VLOOKUP((LEFT(D4751,1)),'Fed. Agency Identifier Table'!A$2:C$63,3,FALSE)),(VLOOKUP((LEFT(D4751,2)),'Fed. Agency Identifier Table'!A$2:C$63,3,FALSE)))))</f>
        <v/>
      </c>
      <c r="I4751" s="150" t="str">
        <f>IF(ISNUMBER(SEARCH("*.unk*",D4751)),"Other Federal Awards",IF(ISERROR(VLOOKUP(D4751,'CFDA Program Titles Table'!A$2:C$2607,3,FALSE)),"",VLOOKUP(D4751,'CFDA Program Titles Table'!A$2:C$2607,3,FALSE)))</f>
        <v/>
      </c>
      <c r="J4751" s="70"/>
      <c r="K4751" s="70"/>
      <c r="S4751" s="106" t="str">
        <f>IFERROR(IF(J4751="Y", "Research And Development Programs Cluster:", VLOOKUP(D4751,'Cluster Info'!$A$2:$B$113,2,FALSE)), "Non Cluster:")</f>
        <v>Non Cluster:</v>
      </c>
      <c r="T4751" s="106">
        <f t="shared" si="370"/>
        <v>0</v>
      </c>
      <c r="U4751" s="106">
        <f t="shared" si="372"/>
        <v>0</v>
      </c>
      <c r="V4751" s="106">
        <f t="shared" si="373"/>
        <v>0</v>
      </c>
      <c r="W4751" s="119">
        <f t="shared" si="371"/>
        <v>0</v>
      </c>
      <c r="X4751" s="106">
        <f t="shared" si="374"/>
        <v>0</v>
      </c>
    </row>
    <row r="4752" spans="1:24" ht="14">
      <c r="A4752" s="198"/>
      <c r="D4752" s="1"/>
      <c r="E4752" s="1"/>
      <c r="F4752" s="187"/>
      <c r="G4752" s="187"/>
      <c r="H4752" s="80" t="str">
        <f>IF(ISERROR(IF(ISERROR(VLOOKUP((LEFT(D4752,2)),'Fed. Agency Identifier Table'!A$2:C$63,3,FALSE)),(VLOOKUP((LEFT(D4752,1)),'Fed. Agency Identifier Table'!A$2:C$63,3,FALSE)),(VLOOKUP((LEFT(D4752,2)),'Fed. Agency Identifier Table'!A$2:C$63,3,FALSE)))),"",(IF(ISERROR(VLOOKUP((LEFT(D4752,2)),'Fed. Agency Identifier Table'!A$2:C$63,3,FALSE)),(VLOOKUP((LEFT(D4752,1)),'Fed. Agency Identifier Table'!A$2:C$63,3,FALSE)),(VLOOKUP((LEFT(D4752,2)),'Fed. Agency Identifier Table'!A$2:C$63,3,FALSE)))))</f>
        <v/>
      </c>
      <c r="I4752" s="150" t="str">
        <f>IF(ISNUMBER(SEARCH("*.unk*",D4752)),"Other Federal Awards",IF(ISERROR(VLOOKUP(D4752,'CFDA Program Titles Table'!A$2:C$2607,3,FALSE)),"",VLOOKUP(D4752,'CFDA Program Titles Table'!A$2:C$2607,3,FALSE)))</f>
        <v/>
      </c>
      <c r="J4752" s="70"/>
      <c r="K4752" s="70"/>
      <c r="S4752" s="106" t="str">
        <f>IFERROR(IF(J4752="Y", "Research And Development Programs Cluster:", VLOOKUP(D4752,'Cluster Info'!$A$2:$B$113,2,FALSE)), "Non Cluster:")</f>
        <v>Non Cluster:</v>
      </c>
      <c r="T4752" s="106">
        <f t="shared" si="370"/>
        <v>0</v>
      </c>
      <c r="U4752" s="106">
        <f t="shared" si="372"/>
        <v>0</v>
      </c>
      <c r="V4752" s="106">
        <f t="shared" si="373"/>
        <v>0</v>
      </c>
      <c r="W4752" s="119">
        <f t="shared" si="371"/>
        <v>0</v>
      </c>
      <c r="X4752" s="106">
        <f t="shared" si="374"/>
        <v>0</v>
      </c>
    </row>
    <row r="4753" spans="1:24" ht="14">
      <c r="A4753" s="198"/>
      <c r="D4753" s="1"/>
      <c r="E4753" s="1"/>
      <c r="F4753" s="187"/>
      <c r="G4753" s="187"/>
      <c r="H4753" s="80" t="str">
        <f>IF(ISERROR(IF(ISERROR(VLOOKUP((LEFT(D4753,2)),'Fed. Agency Identifier Table'!A$2:C$63,3,FALSE)),(VLOOKUP((LEFT(D4753,1)),'Fed. Agency Identifier Table'!A$2:C$63,3,FALSE)),(VLOOKUP((LEFT(D4753,2)),'Fed. Agency Identifier Table'!A$2:C$63,3,FALSE)))),"",(IF(ISERROR(VLOOKUP((LEFT(D4753,2)),'Fed. Agency Identifier Table'!A$2:C$63,3,FALSE)),(VLOOKUP((LEFT(D4753,1)),'Fed. Agency Identifier Table'!A$2:C$63,3,FALSE)),(VLOOKUP((LEFT(D4753,2)),'Fed. Agency Identifier Table'!A$2:C$63,3,FALSE)))))</f>
        <v/>
      </c>
      <c r="I4753" s="150" t="str">
        <f>IF(ISNUMBER(SEARCH("*.unk*",D4753)),"Other Federal Awards",IF(ISERROR(VLOOKUP(D4753,'CFDA Program Titles Table'!A$2:C$2607,3,FALSE)),"",VLOOKUP(D4753,'CFDA Program Titles Table'!A$2:C$2607,3,FALSE)))</f>
        <v/>
      </c>
      <c r="J4753" s="70"/>
      <c r="K4753" s="70"/>
      <c r="S4753" s="106" t="str">
        <f>IFERROR(IF(J4753="Y", "Research And Development Programs Cluster:", VLOOKUP(D4753,'Cluster Info'!$A$2:$B$113,2,FALSE)), "Non Cluster:")</f>
        <v>Non Cluster:</v>
      </c>
      <c r="T4753" s="106">
        <f t="shared" si="370"/>
        <v>0</v>
      </c>
      <c r="U4753" s="106">
        <f t="shared" si="372"/>
        <v>0</v>
      </c>
      <c r="V4753" s="106">
        <f t="shared" si="373"/>
        <v>0</v>
      </c>
      <c r="W4753" s="119">
        <f t="shared" si="371"/>
        <v>0</v>
      </c>
      <c r="X4753" s="106">
        <f t="shared" si="374"/>
        <v>0</v>
      </c>
    </row>
    <row r="4754" spans="1:24" ht="14">
      <c r="A4754" s="198"/>
      <c r="D4754" s="1"/>
      <c r="E4754" s="1"/>
      <c r="F4754" s="187"/>
      <c r="G4754" s="187"/>
      <c r="H4754" s="80" t="str">
        <f>IF(ISERROR(IF(ISERROR(VLOOKUP((LEFT(D4754,2)),'Fed. Agency Identifier Table'!A$2:C$63,3,FALSE)),(VLOOKUP((LEFT(D4754,1)),'Fed. Agency Identifier Table'!A$2:C$63,3,FALSE)),(VLOOKUP((LEFT(D4754,2)),'Fed. Agency Identifier Table'!A$2:C$63,3,FALSE)))),"",(IF(ISERROR(VLOOKUP((LEFT(D4754,2)),'Fed. Agency Identifier Table'!A$2:C$63,3,FALSE)),(VLOOKUP((LEFT(D4754,1)),'Fed. Agency Identifier Table'!A$2:C$63,3,FALSE)),(VLOOKUP((LEFT(D4754,2)),'Fed. Agency Identifier Table'!A$2:C$63,3,FALSE)))))</f>
        <v/>
      </c>
      <c r="I4754" s="150" t="str">
        <f>IF(ISNUMBER(SEARCH("*.unk*",D4754)),"Other Federal Awards",IF(ISERROR(VLOOKUP(D4754,'CFDA Program Titles Table'!A$2:C$2607,3,FALSE)),"",VLOOKUP(D4754,'CFDA Program Titles Table'!A$2:C$2607,3,FALSE)))</f>
        <v/>
      </c>
      <c r="J4754" s="70"/>
      <c r="K4754" s="70"/>
      <c r="S4754" s="106" t="str">
        <f>IFERROR(IF(J4754="Y", "Research And Development Programs Cluster:", VLOOKUP(D4754,'Cluster Info'!$A$2:$B$113,2,FALSE)), "Non Cluster:")</f>
        <v>Non Cluster:</v>
      </c>
      <c r="T4754" s="106">
        <f t="shared" si="370"/>
        <v>0</v>
      </c>
      <c r="U4754" s="106">
        <f t="shared" si="372"/>
        <v>0</v>
      </c>
      <c r="V4754" s="106">
        <f t="shared" si="373"/>
        <v>0</v>
      </c>
      <c r="W4754" s="119">
        <f t="shared" si="371"/>
        <v>0</v>
      </c>
      <c r="X4754" s="106">
        <f t="shared" si="374"/>
        <v>0</v>
      </c>
    </row>
    <row r="4755" spans="1:24" ht="14">
      <c r="A4755" s="198"/>
      <c r="D4755" s="1"/>
      <c r="E4755" s="1"/>
      <c r="F4755" s="187"/>
      <c r="G4755" s="187"/>
      <c r="H4755" s="80" t="str">
        <f>IF(ISERROR(IF(ISERROR(VLOOKUP((LEFT(D4755,2)),'Fed. Agency Identifier Table'!A$2:C$63,3,FALSE)),(VLOOKUP((LEFT(D4755,1)),'Fed. Agency Identifier Table'!A$2:C$63,3,FALSE)),(VLOOKUP((LEFT(D4755,2)),'Fed. Agency Identifier Table'!A$2:C$63,3,FALSE)))),"",(IF(ISERROR(VLOOKUP((LEFT(D4755,2)),'Fed. Agency Identifier Table'!A$2:C$63,3,FALSE)),(VLOOKUP((LEFT(D4755,1)),'Fed. Agency Identifier Table'!A$2:C$63,3,FALSE)),(VLOOKUP((LEFT(D4755,2)),'Fed. Agency Identifier Table'!A$2:C$63,3,FALSE)))))</f>
        <v/>
      </c>
      <c r="I4755" s="150" t="str">
        <f>IF(ISNUMBER(SEARCH("*.unk*",D4755)),"Other Federal Awards",IF(ISERROR(VLOOKUP(D4755,'CFDA Program Titles Table'!A$2:C$2607,3,FALSE)),"",VLOOKUP(D4755,'CFDA Program Titles Table'!A$2:C$2607,3,FALSE)))</f>
        <v/>
      </c>
      <c r="J4755" s="70"/>
      <c r="K4755" s="70"/>
      <c r="S4755" s="106" t="str">
        <f>IFERROR(IF(J4755="Y", "Research And Development Programs Cluster:", VLOOKUP(D4755,'Cluster Info'!$A$2:$B$113,2,FALSE)), "Non Cluster:")</f>
        <v>Non Cluster:</v>
      </c>
      <c r="T4755" s="106">
        <f t="shared" si="370"/>
        <v>0</v>
      </c>
      <c r="U4755" s="106">
        <f t="shared" si="372"/>
        <v>0</v>
      </c>
      <c r="V4755" s="106">
        <f t="shared" si="373"/>
        <v>0</v>
      </c>
      <c r="W4755" s="119">
        <f t="shared" si="371"/>
        <v>0</v>
      </c>
      <c r="X4755" s="106">
        <f t="shared" si="374"/>
        <v>0</v>
      </c>
    </row>
    <row r="4756" spans="1:24" ht="14">
      <c r="A4756" s="198"/>
      <c r="D4756" s="1"/>
      <c r="E4756" s="1"/>
      <c r="F4756" s="187"/>
      <c r="G4756" s="187"/>
      <c r="H4756" s="80" t="str">
        <f>IF(ISERROR(IF(ISERROR(VLOOKUP((LEFT(D4756,2)),'Fed. Agency Identifier Table'!A$2:C$63,3,FALSE)),(VLOOKUP((LEFT(D4756,1)),'Fed. Agency Identifier Table'!A$2:C$63,3,FALSE)),(VLOOKUP((LEFT(D4756,2)),'Fed. Agency Identifier Table'!A$2:C$63,3,FALSE)))),"",(IF(ISERROR(VLOOKUP((LEFT(D4756,2)),'Fed. Agency Identifier Table'!A$2:C$63,3,FALSE)),(VLOOKUP((LEFT(D4756,1)),'Fed. Agency Identifier Table'!A$2:C$63,3,FALSE)),(VLOOKUP((LEFT(D4756,2)),'Fed. Agency Identifier Table'!A$2:C$63,3,FALSE)))))</f>
        <v/>
      </c>
      <c r="I4756" s="150" t="str">
        <f>IF(ISNUMBER(SEARCH("*.unk*",D4756)),"Other Federal Awards",IF(ISERROR(VLOOKUP(D4756,'CFDA Program Titles Table'!A$2:C$2607,3,FALSE)),"",VLOOKUP(D4756,'CFDA Program Titles Table'!A$2:C$2607,3,FALSE)))</f>
        <v/>
      </c>
      <c r="J4756" s="70"/>
      <c r="K4756" s="70"/>
      <c r="S4756" s="106" t="str">
        <f>IFERROR(IF(J4756="Y", "Research And Development Programs Cluster:", VLOOKUP(D4756,'Cluster Info'!$A$2:$B$113,2,FALSE)), "Non Cluster:")</f>
        <v>Non Cluster:</v>
      </c>
      <c r="T4756" s="106">
        <f t="shared" si="370"/>
        <v>0</v>
      </c>
      <c r="U4756" s="106">
        <f t="shared" si="372"/>
        <v>0</v>
      </c>
      <c r="V4756" s="106">
        <f t="shared" si="373"/>
        <v>0</v>
      </c>
      <c r="W4756" s="119">
        <f t="shared" si="371"/>
        <v>0</v>
      </c>
      <c r="X4756" s="106">
        <f t="shared" si="374"/>
        <v>0</v>
      </c>
    </row>
    <row r="4757" spans="1:24" ht="14">
      <c r="A4757" s="198"/>
      <c r="D4757" s="1"/>
      <c r="E4757" s="1"/>
      <c r="F4757" s="187"/>
      <c r="G4757" s="187"/>
      <c r="H4757" s="80" t="str">
        <f>IF(ISERROR(IF(ISERROR(VLOOKUP((LEFT(D4757,2)),'Fed. Agency Identifier Table'!A$2:C$63,3,FALSE)),(VLOOKUP((LEFT(D4757,1)),'Fed. Agency Identifier Table'!A$2:C$63,3,FALSE)),(VLOOKUP((LEFT(D4757,2)),'Fed. Agency Identifier Table'!A$2:C$63,3,FALSE)))),"",(IF(ISERROR(VLOOKUP((LEFT(D4757,2)),'Fed. Agency Identifier Table'!A$2:C$63,3,FALSE)),(VLOOKUP((LEFT(D4757,1)),'Fed. Agency Identifier Table'!A$2:C$63,3,FALSE)),(VLOOKUP((LEFT(D4757,2)),'Fed. Agency Identifier Table'!A$2:C$63,3,FALSE)))))</f>
        <v/>
      </c>
      <c r="I4757" s="150" t="str">
        <f>IF(ISNUMBER(SEARCH("*.unk*",D4757)),"Other Federal Awards",IF(ISERROR(VLOOKUP(D4757,'CFDA Program Titles Table'!A$2:C$2607,3,FALSE)),"",VLOOKUP(D4757,'CFDA Program Titles Table'!A$2:C$2607,3,FALSE)))</f>
        <v/>
      </c>
      <c r="J4757" s="70"/>
      <c r="K4757" s="70"/>
      <c r="S4757" s="106" t="str">
        <f>IFERROR(IF(J4757="Y", "Research And Development Programs Cluster:", VLOOKUP(D4757,'Cluster Info'!$A$2:$B$113,2,FALSE)), "Non Cluster:")</f>
        <v>Non Cluster:</v>
      </c>
      <c r="T4757" s="106">
        <f t="shared" si="370"/>
        <v>0</v>
      </c>
      <c r="U4757" s="106">
        <f t="shared" si="372"/>
        <v>0</v>
      </c>
      <c r="V4757" s="106">
        <f t="shared" si="373"/>
        <v>0</v>
      </c>
      <c r="W4757" s="119">
        <f t="shared" si="371"/>
        <v>0</v>
      </c>
      <c r="X4757" s="106">
        <f t="shared" si="374"/>
        <v>0</v>
      </c>
    </row>
    <row r="4758" spans="1:24" ht="14">
      <c r="A4758" s="198"/>
      <c r="D4758" s="1"/>
      <c r="E4758" s="1"/>
      <c r="F4758" s="187"/>
      <c r="G4758" s="187"/>
      <c r="H4758" s="80" t="str">
        <f>IF(ISERROR(IF(ISERROR(VLOOKUP((LEFT(D4758,2)),'Fed. Agency Identifier Table'!A$2:C$63,3,FALSE)),(VLOOKUP((LEFT(D4758,1)),'Fed. Agency Identifier Table'!A$2:C$63,3,FALSE)),(VLOOKUP((LEFT(D4758,2)),'Fed. Agency Identifier Table'!A$2:C$63,3,FALSE)))),"",(IF(ISERROR(VLOOKUP((LEFT(D4758,2)),'Fed. Agency Identifier Table'!A$2:C$63,3,FALSE)),(VLOOKUP((LEFT(D4758,1)),'Fed. Agency Identifier Table'!A$2:C$63,3,FALSE)),(VLOOKUP((LEFT(D4758,2)),'Fed. Agency Identifier Table'!A$2:C$63,3,FALSE)))))</f>
        <v/>
      </c>
      <c r="I4758" s="150" t="str">
        <f>IF(ISNUMBER(SEARCH("*.unk*",D4758)),"Other Federal Awards",IF(ISERROR(VLOOKUP(D4758,'CFDA Program Titles Table'!A$2:C$2607,3,FALSE)),"",VLOOKUP(D4758,'CFDA Program Titles Table'!A$2:C$2607,3,FALSE)))</f>
        <v/>
      </c>
      <c r="J4758" s="70"/>
      <c r="K4758" s="70"/>
      <c r="S4758" s="106" t="str">
        <f>IFERROR(IF(J4758="Y", "Research And Development Programs Cluster:", VLOOKUP(D4758,'Cluster Info'!$A$2:$B$113,2,FALSE)), "Non Cluster:")</f>
        <v>Non Cluster:</v>
      </c>
      <c r="T4758" s="106">
        <f t="shared" si="370"/>
        <v>0</v>
      </c>
      <c r="U4758" s="106">
        <f t="shared" si="372"/>
        <v>0</v>
      </c>
      <c r="V4758" s="106">
        <f t="shared" si="373"/>
        <v>0</v>
      </c>
      <c r="W4758" s="119">
        <f t="shared" si="371"/>
        <v>0</v>
      </c>
      <c r="X4758" s="106">
        <f t="shared" si="374"/>
        <v>0</v>
      </c>
    </row>
    <row r="4759" spans="1:24" ht="14">
      <c r="A4759" s="198"/>
      <c r="D4759" s="1"/>
      <c r="E4759" s="1"/>
      <c r="F4759" s="187"/>
      <c r="G4759" s="187"/>
      <c r="H4759" s="80" t="str">
        <f>IF(ISERROR(IF(ISERROR(VLOOKUP((LEFT(D4759,2)),'Fed. Agency Identifier Table'!A$2:C$63,3,FALSE)),(VLOOKUP((LEFT(D4759,1)),'Fed. Agency Identifier Table'!A$2:C$63,3,FALSE)),(VLOOKUP((LEFT(D4759,2)),'Fed. Agency Identifier Table'!A$2:C$63,3,FALSE)))),"",(IF(ISERROR(VLOOKUP((LEFT(D4759,2)),'Fed. Agency Identifier Table'!A$2:C$63,3,FALSE)),(VLOOKUP((LEFT(D4759,1)),'Fed. Agency Identifier Table'!A$2:C$63,3,FALSE)),(VLOOKUP((LEFT(D4759,2)),'Fed. Agency Identifier Table'!A$2:C$63,3,FALSE)))))</f>
        <v/>
      </c>
      <c r="I4759" s="150" t="str">
        <f>IF(ISNUMBER(SEARCH("*.unk*",D4759)),"Other Federal Awards",IF(ISERROR(VLOOKUP(D4759,'CFDA Program Titles Table'!A$2:C$2607,3,FALSE)),"",VLOOKUP(D4759,'CFDA Program Titles Table'!A$2:C$2607,3,FALSE)))</f>
        <v/>
      </c>
      <c r="J4759" s="70"/>
      <c r="K4759" s="70"/>
      <c r="S4759" s="106" t="str">
        <f>IFERROR(IF(J4759="Y", "Research And Development Programs Cluster:", VLOOKUP(D4759,'Cluster Info'!$A$2:$B$113,2,FALSE)), "Non Cluster:")</f>
        <v>Non Cluster:</v>
      </c>
      <c r="T4759" s="106">
        <f t="shared" si="370"/>
        <v>0</v>
      </c>
      <c r="U4759" s="106">
        <f t="shared" si="372"/>
        <v>0</v>
      </c>
      <c r="V4759" s="106">
        <f t="shared" si="373"/>
        <v>0</v>
      </c>
      <c r="W4759" s="119">
        <f t="shared" si="371"/>
        <v>0</v>
      </c>
      <c r="X4759" s="106">
        <f t="shared" si="374"/>
        <v>0</v>
      </c>
    </row>
    <row r="4760" spans="1:24" ht="14">
      <c r="A4760" s="198"/>
      <c r="D4760" s="1"/>
      <c r="E4760" s="1"/>
      <c r="F4760" s="187"/>
      <c r="G4760" s="187"/>
      <c r="H4760" s="80" t="str">
        <f>IF(ISERROR(IF(ISERROR(VLOOKUP((LEFT(D4760,2)),'Fed. Agency Identifier Table'!A$2:C$63,3,FALSE)),(VLOOKUP((LEFT(D4760,1)),'Fed. Agency Identifier Table'!A$2:C$63,3,FALSE)),(VLOOKUP((LEFT(D4760,2)),'Fed. Agency Identifier Table'!A$2:C$63,3,FALSE)))),"",(IF(ISERROR(VLOOKUP((LEFT(D4760,2)),'Fed. Agency Identifier Table'!A$2:C$63,3,FALSE)),(VLOOKUP((LEFT(D4760,1)),'Fed. Agency Identifier Table'!A$2:C$63,3,FALSE)),(VLOOKUP((LEFT(D4760,2)),'Fed. Agency Identifier Table'!A$2:C$63,3,FALSE)))))</f>
        <v/>
      </c>
      <c r="I4760" s="150" t="str">
        <f>IF(ISNUMBER(SEARCH("*.unk*",D4760)),"Other Federal Awards",IF(ISERROR(VLOOKUP(D4760,'CFDA Program Titles Table'!A$2:C$2607,3,FALSE)),"",VLOOKUP(D4760,'CFDA Program Titles Table'!A$2:C$2607,3,FALSE)))</f>
        <v/>
      </c>
      <c r="J4760" s="70"/>
      <c r="K4760" s="70"/>
      <c r="S4760" s="106" t="str">
        <f>IFERROR(IF(J4760="Y", "Research And Development Programs Cluster:", VLOOKUP(D4760,'Cluster Info'!$A$2:$B$113,2,FALSE)), "Non Cluster:")</f>
        <v>Non Cluster:</v>
      </c>
      <c r="T4760" s="106">
        <f t="shared" si="370"/>
        <v>0</v>
      </c>
      <c r="U4760" s="106">
        <f t="shared" si="372"/>
        <v>0</v>
      </c>
      <c r="V4760" s="106">
        <f t="shared" si="373"/>
        <v>0</v>
      </c>
      <c r="W4760" s="119">
        <f t="shared" si="371"/>
        <v>0</v>
      </c>
      <c r="X4760" s="106">
        <f t="shared" si="374"/>
        <v>0</v>
      </c>
    </row>
    <row r="4761" spans="1:24" ht="14">
      <c r="A4761" s="198"/>
      <c r="D4761" s="1"/>
      <c r="E4761" s="1"/>
      <c r="F4761" s="187"/>
      <c r="G4761" s="187"/>
      <c r="H4761" s="80" t="str">
        <f>IF(ISERROR(IF(ISERROR(VLOOKUP((LEFT(D4761,2)),'Fed. Agency Identifier Table'!A$2:C$63,3,FALSE)),(VLOOKUP((LEFT(D4761,1)),'Fed. Agency Identifier Table'!A$2:C$63,3,FALSE)),(VLOOKUP((LEFT(D4761,2)),'Fed. Agency Identifier Table'!A$2:C$63,3,FALSE)))),"",(IF(ISERROR(VLOOKUP((LEFT(D4761,2)),'Fed. Agency Identifier Table'!A$2:C$63,3,FALSE)),(VLOOKUP((LEFT(D4761,1)),'Fed. Agency Identifier Table'!A$2:C$63,3,FALSE)),(VLOOKUP((LEFT(D4761,2)),'Fed. Agency Identifier Table'!A$2:C$63,3,FALSE)))))</f>
        <v/>
      </c>
      <c r="I4761" s="150" t="str">
        <f>IF(ISNUMBER(SEARCH("*.unk*",D4761)),"Other Federal Awards",IF(ISERROR(VLOOKUP(D4761,'CFDA Program Titles Table'!A$2:C$2607,3,FALSE)),"",VLOOKUP(D4761,'CFDA Program Titles Table'!A$2:C$2607,3,FALSE)))</f>
        <v/>
      </c>
      <c r="J4761" s="70"/>
      <c r="K4761" s="70"/>
      <c r="S4761" s="106" t="str">
        <f>IFERROR(IF(J4761="Y", "Research And Development Programs Cluster:", VLOOKUP(D4761,'Cluster Info'!$A$2:$B$113,2,FALSE)), "Non Cluster:")</f>
        <v>Non Cluster:</v>
      </c>
      <c r="T4761" s="106">
        <f t="shared" si="370"/>
        <v>0</v>
      </c>
      <c r="U4761" s="106">
        <f t="shared" si="372"/>
        <v>0</v>
      </c>
      <c r="V4761" s="106">
        <f t="shared" si="373"/>
        <v>0</v>
      </c>
      <c r="W4761" s="119">
        <f t="shared" si="371"/>
        <v>0</v>
      </c>
      <c r="X4761" s="106">
        <f t="shared" si="374"/>
        <v>0</v>
      </c>
    </row>
    <row r="4762" spans="1:24" ht="14">
      <c r="A4762" s="198"/>
      <c r="D4762" s="1"/>
      <c r="E4762" s="1"/>
      <c r="F4762" s="187"/>
      <c r="G4762" s="187"/>
      <c r="H4762" s="80" t="str">
        <f>IF(ISERROR(IF(ISERROR(VLOOKUP((LEFT(D4762,2)),'Fed. Agency Identifier Table'!A$2:C$63,3,FALSE)),(VLOOKUP((LEFT(D4762,1)),'Fed. Agency Identifier Table'!A$2:C$63,3,FALSE)),(VLOOKUP((LEFT(D4762,2)),'Fed. Agency Identifier Table'!A$2:C$63,3,FALSE)))),"",(IF(ISERROR(VLOOKUP((LEFT(D4762,2)),'Fed. Agency Identifier Table'!A$2:C$63,3,FALSE)),(VLOOKUP((LEFT(D4762,1)),'Fed. Agency Identifier Table'!A$2:C$63,3,FALSE)),(VLOOKUP((LEFT(D4762,2)),'Fed. Agency Identifier Table'!A$2:C$63,3,FALSE)))))</f>
        <v/>
      </c>
      <c r="I4762" s="150" t="str">
        <f>IF(ISNUMBER(SEARCH("*.unk*",D4762)),"Other Federal Awards",IF(ISERROR(VLOOKUP(D4762,'CFDA Program Titles Table'!A$2:C$2607,3,FALSE)),"",VLOOKUP(D4762,'CFDA Program Titles Table'!A$2:C$2607,3,FALSE)))</f>
        <v/>
      </c>
      <c r="J4762" s="70"/>
      <c r="K4762" s="70"/>
      <c r="S4762" s="106" t="str">
        <f>IFERROR(IF(J4762="Y", "Research And Development Programs Cluster:", VLOOKUP(D4762,'Cluster Info'!$A$2:$B$113,2,FALSE)), "Non Cluster:")</f>
        <v>Non Cluster:</v>
      </c>
      <c r="T4762" s="106">
        <f t="shared" si="370"/>
        <v>0</v>
      </c>
      <c r="U4762" s="106">
        <f t="shared" si="372"/>
        <v>0</v>
      </c>
      <c r="V4762" s="106">
        <f t="shared" si="373"/>
        <v>0</v>
      </c>
      <c r="W4762" s="119">
        <f t="shared" si="371"/>
        <v>0</v>
      </c>
      <c r="X4762" s="106">
        <f t="shared" si="374"/>
        <v>0</v>
      </c>
    </row>
    <row r="4763" spans="1:24" ht="14">
      <c r="A4763" s="198"/>
      <c r="D4763" s="1"/>
      <c r="E4763" s="1"/>
      <c r="F4763" s="187"/>
      <c r="G4763" s="187"/>
      <c r="H4763" s="80" t="str">
        <f>IF(ISERROR(IF(ISERROR(VLOOKUP((LEFT(D4763,2)),'Fed. Agency Identifier Table'!A$2:C$63,3,FALSE)),(VLOOKUP((LEFT(D4763,1)),'Fed. Agency Identifier Table'!A$2:C$63,3,FALSE)),(VLOOKUP((LEFT(D4763,2)),'Fed. Agency Identifier Table'!A$2:C$63,3,FALSE)))),"",(IF(ISERROR(VLOOKUP((LEFT(D4763,2)),'Fed. Agency Identifier Table'!A$2:C$63,3,FALSE)),(VLOOKUP((LEFT(D4763,1)),'Fed. Agency Identifier Table'!A$2:C$63,3,FALSE)),(VLOOKUP((LEFT(D4763,2)),'Fed. Agency Identifier Table'!A$2:C$63,3,FALSE)))))</f>
        <v/>
      </c>
      <c r="I4763" s="150" t="str">
        <f>IF(ISNUMBER(SEARCH("*.unk*",D4763)),"Other Federal Awards",IF(ISERROR(VLOOKUP(D4763,'CFDA Program Titles Table'!A$2:C$2607,3,FALSE)),"",VLOOKUP(D4763,'CFDA Program Titles Table'!A$2:C$2607,3,FALSE)))</f>
        <v/>
      </c>
      <c r="J4763" s="70"/>
      <c r="K4763" s="70"/>
      <c r="S4763" s="106" t="str">
        <f>IFERROR(IF(J4763="Y", "Research And Development Programs Cluster:", VLOOKUP(D4763,'Cluster Info'!$A$2:$B$113,2,FALSE)), "Non Cluster:")</f>
        <v>Non Cluster:</v>
      </c>
      <c r="T4763" s="106">
        <f t="shared" si="370"/>
        <v>0</v>
      </c>
      <c r="U4763" s="106">
        <f t="shared" si="372"/>
        <v>0</v>
      </c>
      <c r="V4763" s="106">
        <f t="shared" si="373"/>
        <v>0</v>
      </c>
      <c r="W4763" s="119">
        <f t="shared" si="371"/>
        <v>0</v>
      </c>
      <c r="X4763" s="106">
        <f t="shared" si="374"/>
        <v>0</v>
      </c>
    </row>
    <row r="4764" spans="1:24" ht="14">
      <c r="A4764" s="198"/>
      <c r="D4764" s="1"/>
      <c r="E4764" s="1"/>
      <c r="F4764" s="187"/>
      <c r="G4764" s="187"/>
      <c r="H4764" s="80" t="str">
        <f>IF(ISERROR(IF(ISERROR(VLOOKUP((LEFT(D4764,2)),'Fed. Agency Identifier Table'!A$2:C$63,3,FALSE)),(VLOOKUP((LEFT(D4764,1)),'Fed. Agency Identifier Table'!A$2:C$63,3,FALSE)),(VLOOKUP((LEFT(D4764,2)),'Fed. Agency Identifier Table'!A$2:C$63,3,FALSE)))),"",(IF(ISERROR(VLOOKUP((LEFT(D4764,2)),'Fed. Agency Identifier Table'!A$2:C$63,3,FALSE)),(VLOOKUP((LEFT(D4764,1)),'Fed. Agency Identifier Table'!A$2:C$63,3,FALSE)),(VLOOKUP((LEFT(D4764,2)),'Fed. Agency Identifier Table'!A$2:C$63,3,FALSE)))))</f>
        <v/>
      </c>
      <c r="I4764" s="150" t="str">
        <f>IF(ISNUMBER(SEARCH("*.unk*",D4764)),"Other Federal Awards",IF(ISERROR(VLOOKUP(D4764,'CFDA Program Titles Table'!A$2:C$2607,3,FALSE)),"",VLOOKUP(D4764,'CFDA Program Titles Table'!A$2:C$2607,3,FALSE)))</f>
        <v/>
      </c>
      <c r="J4764" s="70"/>
      <c r="K4764" s="70"/>
      <c r="S4764" s="106" t="str">
        <f>IFERROR(IF(J4764="Y", "Research And Development Programs Cluster:", VLOOKUP(D4764,'Cluster Info'!$A$2:$B$113,2,FALSE)), "Non Cluster:")</f>
        <v>Non Cluster:</v>
      </c>
      <c r="T4764" s="106">
        <f t="shared" si="370"/>
        <v>0</v>
      </c>
      <c r="U4764" s="106">
        <f t="shared" si="372"/>
        <v>0</v>
      </c>
      <c r="V4764" s="106">
        <f t="shared" si="373"/>
        <v>0</v>
      </c>
      <c r="W4764" s="119">
        <f t="shared" si="371"/>
        <v>0</v>
      </c>
      <c r="X4764" s="106">
        <f t="shared" si="374"/>
        <v>0</v>
      </c>
    </row>
    <row r="4765" spans="1:24" ht="14">
      <c r="A4765" s="198"/>
      <c r="D4765" s="1"/>
      <c r="E4765" s="1"/>
      <c r="F4765" s="187"/>
      <c r="G4765" s="187"/>
      <c r="H4765" s="80" t="str">
        <f>IF(ISERROR(IF(ISERROR(VLOOKUP((LEFT(D4765,2)),'Fed. Agency Identifier Table'!A$2:C$63,3,FALSE)),(VLOOKUP((LEFT(D4765,1)),'Fed. Agency Identifier Table'!A$2:C$63,3,FALSE)),(VLOOKUP((LEFT(D4765,2)),'Fed. Agency Identifier Table'!A$2:C$63,3,FALSE)))),"",(IF(ISERROR(VLOOKUP((LEFT(D4765,2)),'Fed. Agency Identifier Table'!A$2:C$63,3,FALSE)),(VLOOKUP((LEFT(D4765,1)),'Fed. Agency Identifier Table'!A$2:C$63,3,FALSE)),(VLOOKUP((LEFT(D4765,2)),'Fed. Agency Identifier Table'!A$2:C$63,3,FALSE)))))</f>
        <v/>
      </c>
      <c r="I4765" s="150" t="str">
        <f>IF(ISNUMBER(SEARCH("*.unk*",D4765)),"Other Federal Awards",IF(ISERROR(VLOOKUP(D4765,'CFDA Program Titles Table'!A$2:C$2607,3,FALSE)),"",VLOOKUP(D4765,'CFDA Program Titles Table'!A$2:C$2607,3,FALSE)))</f>
        <v/>
      </c>
      <c r="J4765" s="70"/>
      <c r="K4765" s="70"/>
      <c r="S4765" s="106" t="str">
        <f>IFERROR(IF(J4765="Y", "Research And Development Programs Cluster:", VLOOKUP(D4765,'Cluster Info'!$A$2:$B$113,2,FALSE)), "Non Cluster:")</f>
        <v>Non Cluster:</v>
      </c>
      <c r="T4765" s="106">
        <f t="shared" si="370"/>
        <v>0</v>
      </c>
      <c r="U4765" s="106">
        <f t="shared" si="372"/>
        <v>0</v>
      </c>
      <c r="V4765" s="106">
        <f t="shared" si="373"/>
        <v>0</v>
      </c>
      <c r="W4765" s="119">
        <f t="shared" si="371"/>
        <v>0</v>
      </c>
      <c r="X4765" s="106">
        <f t="shared" si="374"/>
        <v>0</v>
      </c>
    </row>
    <row r="4766" spans="1:24" ht="14">
      <c r="A4766" s="198"/>
      <c r="D4766" s="1"/>
      <c r="E4766" s="1"/>
      <c r="F4766" s="187"/>
      <c r="G4766" s="187"/>
      <c r="H4766" s="80" t="str">
        <f>IF(ISERROR(IF(ISERROR(VLOOKUP((LEFT(D4766,2)),'Fed. Agency Identifier Table'!A$2:C$63,3,FALSE)),(VLOOKUP((LEFT(D4766,1)),'Fed. Agency Identifier Table'!A$2:C$63,3,FALSE)),(VLOOKUP((LEFT(D4766,2)),'Fed. Agency Identifier Table'!A$2:C$63,3,FALSE)))),"",(IF(ISERROR(VLOOKUP((LEFT(D4766,2)),'Fed. Agency Identifier Table'!A$2:C$63,3,FALSE)),(VLOOKUP((LEFT(D4766,1)),'Fed. Agency Identifier Table'!A$2:C$63,3,FALSE)),(VLOOKUP((LEFT(D4766,2)),'Fed. Agency Identifier Table'!A$2:C$63,3,FALSE)))))</f>
        <v/>
      </c>
      <c r="I4766" s="150" t="str">
        <f>IF(ISNUMBER(SEARCH("*.unk*",D4766)),"Other Federal Awards",IF(ISERROR(VLOOKUP(D4766,'CFDA Program Titles Table'!A$2:C$2607,3,FALSE)),"",VLOOKUP(D4766,'CFDA Program Titles Table'!A$2:C$2607,3,FALSE)))</f>
        <v/>
      </c>
      <c r="J4766" s="70"/>
      <c r="K4766" s="70"/>
      <c r="S4766" s="106" t="str">
        <f>IFERROR(IF(J4766="Y", "Research And Development Programs Cluster:", VLOOKUP(D4766,'Cluster Info'!$A$2:$B$113,2,FALSE)), "Non Cluster:")</f>
        <v>Non Cluster:</v>
      </c>
      <c r="T4766" s="106">
        <f t="shared" si="370"/>
        <v>0</v>
      </c>
      <c r="U4766" s="106">
        <f t="shared" si="372"/>
        <v>0</v>
      </c>
      <c r="V4766" s="106">
        <f t="shared" si="373"/>
        <v>0</v>
      </c>
      <c r="W4766" s="119">
        <f t="shared" si="371"/>
        <v>0</v>
      </c>
      <c r="X4766" s="106">
        <f t="shared" si="374"/>
        <v>0</v>
      </c>
    </row>
    <row r="4767" spans="1:24" ht="14">
      <c r="A4767" s="198"/>
      <c r="D4767" s="1"/>
      <c r="E4767" s="1"/>
      <c r="F4767" s="187"/>
      <c r="G4767" s="187"/>
      <c r="H4767" s="80" t="str">
        <f>IF(ISERROR(IF(ISERROR(VLOOKUP((LEFT(D4767,2)),'Fed. Agency Identifier Table'!A$2:C$63,3,FALSE)),(VLOOKUP((LEFT(D4767,1)),'Fed. Agency Identifier Table'!A$2:C$63,3,FALSE)),(VLOOKUP((LEFT(D4767,2)),'Fed. Agency Identifier Table'!A$2:C$63,3,FALSE)))),"",(IF(ISERROR(VLOOKUP((LEFT(D4767,2)),'Fed. Agency Identifier Table'!A$2:C$63,3,FALSE)),(VLOOKUP((LEFT(D4767,1)),'Fed. Agency Identifier Table'!A$2:C$63,3,FALSE)),(VLOOKUP((LEFT(D4767,2)),'Fed. Agency Identifier Table'!A$2:C$63,3,FALSE)))))</f>
        <v/>
      </c>
      <c r="I4767" s="150" t="str">
        <f>IF(ISNUMBER(SEARCH("*.unk*",D4767)),"Other Federal Awards",IF(ISERROR(VLOOKUP(D4767,'CFDA Program Titles Table'!A$2:C$2607,3,FALSE)),"",VLOOKUP(D4767,'CFDA Program Titles Table'!A$2:C$2607,3,FALSE)))</f>
        <v/>
      </c>
      <c r="J4767" s="70"/>
      <c r="K4767" s="70"/>
      <c r="S4767" s="106" t="str">
        <f>IFERROR(IF(J4767="Y", "Research And Development Programs Cluster:", VLOOKUP(D4767,'Cluster Info'!$A$2:$B$113,2,FALSE)), "Non Cluster:")</f>
        <v>Non Cluster:</v>
      </c>
      <c r="T4767" s="106">
        <f t="shared" si="370"/>
        <v>0</v>
      </c>
      <c r="U4767" s="106">
        <f t="shared" si="372"/>
        <v>0</v>
      </c>
      <c r="V4767" s="106">
        <f t="shared" si="373"/>
        <v>0</v>
      </c>
      <c r="W4767" s="119">
        <f t="shared" si="371"/>
        <v>0</v>
      </c>
      <c r="X4767" s="106">
        <f t="shared" si="374"/>
        <v>0</v>
      </c>
    </row>
    <row r="4768" spans="1:24" ht="14">
      <c r="A4768" s="198"/>
      <c r="D4768" s="1"/>
      <c r="E4768" s="1"/>
      <c r="F4768" s="187"/>
      <c r="G4768" s="187"/>
      <c r="H4768" s="80" t="str">
        <f>IF(ISERROR(IF(ISERROR(VLOOKUP((LEFT(D4768,2)),'Fed. Agency Identifier Table'!A$2:C$63,3,FALSE)),(VLOOKUP((LEFT(D4768,1)),'Fed. Agency Identifier Table'!A$2:C$63,3,FALSE)),(VLOOKUP((LEFT(D4768,2)),'Fed. Agency Identifier Table'!A$2:C$63,3,FALSE)))),"",(IF(ISERROR(VLOOKUP((LEFT(D4768,2)),'Fed. Agency Identifier Table'!A$2:C$63,3,FALSE)),(VLOOKUP((LEFT(D4768,1)),'Fed. Agency Identifier Table'!A$2:C$63,3,FALSE)),(VLOOKUP((LEFT(D4768,2)),'Fed. Agency Identifier Table'!A$2:C$63,3,FALSE)))))</f>
        <v/>
      </c>
      <c r="I4768" s="150" t="str">
        <f>IF(ISNUMBER(SEARCH("*.unk*",D4768)),"Other Federal Awards",IF(ISERROR(VLOOKUP(D4768,'CFDA Program Titles Table'!A$2:C$2607,3,FALSE)),"",VLOOKUP(D4768,'CFDA Program Titles Table'!A$2:C$2607,3,FALSE)))</f>
        <v/>
      </c>
      <c r="J4768" s="70"/>
      <c r="K4768" s="70"/>
      <c r="S4768" s="106" t="str">
        <f>IFERROR(IF(J4768="Y", "Research And Development Programs Cluster:", VLOOKUP(D4768,'Cluster Info'!$A$2:$B$113,2,FALSE)), "Non Cluster:")</f>
        <v>Non Cluster:</v>
      </c>
      <c r="T4768" s="106">
        <f t="shared" si="370"/>
        <v>0</v>
      </c>
      <c r="U4768" s="106">
        <f t="shared" si="372"/>
        <v>0</v>
      </c>
      <c r="V4768" s="106">
        <f t="shared" si="373"/>
        <v>0</v>
      </c>
      <c r="W4768" s="119">
        <f t="shared" si="371"/>
        <v>0</v>
      </c>
      <c r="X4768" s="106">
        <f t="shared" si="374"/>
        <v>0</v>
      </c>
    </row>
    <row r="4769" spans="1:24" ht="14">
      <c r="A4769" s="198"/>
      <c r="D4769" s="1"/>
      <c r="E4769" s="1"/>
      <c r="F4769" s="187"/>
      <c r="G4769" s="187"/>
      <c r="H4769" s="80" t="str">
        <f>IF(ISERROR(IF(ISERROR(VLOOKUP((LEFT(D4769,2)),'Fed. Agency Identifier Table'!A$2:C$63,3,FALSE)),(VLOOKUP((LEFT(D4769,1)),'Fed. Agency Identifier Table'!A$2:C$63,3,FALSE)),(VLOOKUP((LEFT(D4769,2)),'Fed. Agency Identifier Table'!A$2:C$63,3,FALSE)))),"",(IF(ISERROR(VLOOKUP((LEFT(D4769,2)),'Fed. Agency Identifier Table'!A$2:C$63,3,FALSE)),(VLOOKUP((LEFT(D4769,1)),'Fed. Agency Identifier Table'!A$2:C$63,3,FALSE)),(VLOOKUP((LEFT(D4769,2)),'Fed. Agency Identifier Table'!A$2:C$63,3,FALSE)))))</f>
        <v/>
      </c>
      <c r="I4769" s="150" t="str">
        <f>IF(ISNUMBER(SEARCH("*.unk*",D4769)),"Other Federal Awards",IF(ISERROR(VLOOKUP(D4769,'CFDA Program Titles Table'!A$2:C$2607,3,FALSE)),"",VLOOKUP(D4769,'CFDA Program Titles Table'!A$2:C$2607,3,FALSE)))</f>
        <v/>
      </c>
      <c r="J4769" s="70"/>
      <c r="K4769" s="70"/>
      <c r="S4769" s="106" t="str">
        <f>IFERROR(IF(J4769="Y", "Research And Development Programs Cluster:", VLOOKUP(D4769,'Cluster Info'!$A$2:$B$113,2,FALSE)), "Non Cluster:")</f>
        <v>Non Cluster:</v>
      </c>
      <c r="T4769" s="106">
        <f t="shared" si="370"/>
        <v>0</v>
      </c>
      <c r="U4769" s="106">
        <f t="shared" si="372"/>
        <v>0</v>
      </c>
      <c r="V4769" s="106">
        <f t="shared" si="373"/>
        <v>0</v>
      </c>
      <c r="W4769" s="119">
        <f t="shared" si="371"/>
        <v>0</v>
      </c>
      <c r="X4769" s="106">
        <f t="shared" si="374"/>
        <v>0</v>
      </c>
    </row>
    <row r="4770" spans="1:24" ht="14">
      <c r="A4770" s="198"/>
      <c r="D4770" s="1"/>
      <c r="E4770" s="1"/>
      <c r="F4770" s="187"/>
      <c r="G4770" s="187"/>
      <c r="H4770" s="80" t="str">
        <f>IF(ISERROR(IF(ISERROR(VLOOKUP((LEFT(D4770,2)),'Fed. Agency Identifier Table'!A$2:C$63,3,FALSE)),(VLOOKUP((LEFT(D4770,1)),'Fed. Agency Identifier Table'!A$2:C$63,3,FALSE)),(VLOOKUP((LEFT(D4770,2)),'Fed. Agency Identifier Table'!A$2:C$63,3,FALSE)))),"",(IF(ISERROR(VLOOKUP((LEFT(D4770,2)),'Fed. Agency Identifier Table'!A$2:C$63,3,FALSE)),(VLOOKUP((LEFT(D4770,1)),'Fed. Agency Identifier Table'!A$2:C$63,3,FALSE)),(VLOOKUP((LEFT(D4770,2)),'Fed. Agency Identifier Table'!A$2:C$63,3,FALSE)))))</f>
        <v/>
      </c>
      <c r="I4770" s="150" t="str">
        <f>IF(ISNUMBER(SEARCH("*.unk*",D4770)),"Other Federal Awards",IF(ISERROR(VLOOKUP(D4770,'CFDA Program Titles Table'!A$2:C$2607,3,FALSE)),"",VLOOKUP(D4770,'CFDA Program Titles Table'!A$2:C$2607,3,FALSE)))</f>
        <v/>
      </c>
      <c r="J4770" s="70"/>
      <c r="K4770" s="70"/>
      <c r="S4770" s="106" t="str">
        <f>IFERROR(IF(J4770="Y", "Research And Development Programs Cluster:", VLOOKUP(D4770,'Cluster Info'!$A$2:$B$113,2,FALSE)), "Non Cluster:")</f>
        <v>Non Cluster:</v>
      </c>
      <c r="T4770" s="106">
        <f t="shared" si="370"/>
        <v>0</v>
      </c>
      <c r="U4770" s="106">
        <f t="shared" si="372"/>
        <v>0</v>
      </c>
      <c r="V4770" s="106">
        <f t="shared" si="373"/>
        <v>0</v>
      </c>
      <c r="W4770" s="119">
        <f t="shared" si="371"/>
        <v>0</v>
      </c>
      <c r="X4770" s="106">
        <f t="shared" si="374"/>
        <v>0</v>
      </c>
    </row>
    <row r="4771" spans="1:24" ht="14">
      <c r="A4771" s="198"/>
      <c r="D4771" s="1"/>
      <c r="E4771" s="1"/>
      <c r="F4771" s="187"/>
      <c r="G4771" s="187"/>
      <c r="H4771" s="80" t="str">
        <f>IF(ISERROR(IF(ISERROR(VLOOKUP((LEFT(D4771,2)),'Fed. Agency Identifier Table'!A$2:C$63,3,FALSE)),(VLOOKUP((LEFT(D4771,1)),'Fed. Agency Identifier Table'!A$2:C$63,3,FALSE)),(VLOOKUP((LEFT(D4771,2)),'Fed. Agency Identifier Table'!A$2:C$63,3,FALSE)))),"",(IF(ISERROR(VLOOKUP((LEFT(D4771,2)),'Fed. Agency Identifier Table'!A$2:C$63,3,FALSE)),(VLOOKUP((LEFT(D4771,1)),'Fed. Agency Identifier Table'!A$2:C$63,3,FALSE)),(VLOOKUP((LEFT(D4771,2)),'Fed. Agency Identifier Table'!A$2:C$63,3,FALSE)))))</f>
        <v/>
      </c>
      <c r="I4771" s="150" t="str">
        <f>IF(ISNUMBER(SEARCH("*.unk*",D4771)),"Other Federal Awards",IF(ISERROR(VLOOKUP(D4771,'CFDA Program Titles Table'!A$2:C$2607,3,FALSE)),"",VLOOKUP(D4771,'CFDA Program Titles Table'!A$2:C$2607,3,FALSE)))</f>
        <v/>
      </c>
      <c r="J4771" s="70"/>
      <c r="K4771" s="70"/>
      <c r="S4771" s="106" t="str">
        <f>IFERROR(IF(J4771="Y", "Research And Development Programs Cluster:", VLOOKUP(D4771,'Cluster Info'!$A$2:$B$113,2,FALSE)), "Non Cluster:")</f>
        <v>Non Cluster:</v>
      </c>
      <c r="T4771" s="106">
        <f t="shared" si="370"/>
        <v>0</v>
      </c>
      <c r="U4771" s="106">
        <f t="shared" si="372"/>
        <v>0</v>
      </c>
      <c r="V4771" s="106">
        <f t="shared" si="373"/>
        <v>0</v>
      </c>
      <c r="W4771" s="119">
        <f t="shared" si="371"/>
        <v>0</v>
      </c>
      <c r="X4771" s="106">
        <f t="shared" si="374"/>
        <v>0</v>
      </c>
    </row>
    <row r="4772" spans="1:24" ht="14">
      <c r="A4772" s="198"/>
      <c r="D4772" s="1"/>
      <c r="E4772" s="1"/>
      <c r="F4772" s="187"/>
      <c r="G4772" s="187"/>
      <c r="H4772" s="80" t="str">
        <f>IF(ISERROR(IF(ISERROR(VLOOKUP((LEFT(D4772,2)),'Fed. Agency Identifier Table'!A$2:C$63,3,FALSE)),(VLOOKUP((LEFT(D4772,1)),'Fed. Agency Identifier Table'!A$2:C$63,3,FALSE)),(VLOOKUP((LEFT(D4772,2)),'Fed. Agency Identifier Table'!A$2:C$63,3,FALSE)))),"",(IF(ISERROR(VLOOKUP((LEFT(D4772,2)),'Fed. Agency Identifier Table'!A$2:C$63,3,FALSE)),(VLOOKUP((LEFT(D4772,1)),'Fed. Agency Identifier Table'!A$2:C$63,3,FALSE)),(VLOOKUP((LEFT(D4772,2)),'Fed. Agency Identifier Table'!A$2:C$63,3,FALSE)))))</f>
        <v/>
      </c>
      <c r="I4772" s="150" t="str">
        <f>IF(ISNUMBER(SEARCH("*.unk*",D4772)),"Other Federal Awards",IF(ISERROR(VLOOKUP(D4772,'CFDA Program Titles Table'!A$2:C$2607,3,FALSE)),"",VLOOKUP(D4772,'CFDA Program Titles Table'!A$2:C$2607,3,FALSE)))</f>
        <v/>
      </c>
      <c r="J4772" s="70"/>
      <c r="K4772" s="70"/>
      <c r="S4772" s="106" t="str">
        <f>IFERROR(IF(J4772="Y", "Research And Development Programs Cluster:", VLOOKUP(D4772,'Cluster Info'!$A$2:$B$113,2,FALSE)), "Non Cluster:")</f>
        <v>Non Cluster:</v>
      </c>
      <c r="T4772" s="106">
        <f t="shared" si="370"/>
        <v>0</v>
      </c>
      <c r="U4772" s="106">
        <f t="shared" si="372"/>
        <v>0</v>
      </c>
      <c r="V4772" s="106">
        <f t="shared" si="373"/>
        <v>0</v>
      </c>
      <c r="W4772" s="119">
        <f t="shared" si="371"/>
        <v>0</v>
      </c>
      <c r="X4772" s="106">
        <f t="shared" si="374"/>
        <v>0</v>
      </c>
    </row>
    <row r="4773" spans="1:24" ht="14">
      <c r="A4773" s="198"/>
      <c r="D4773" s="1"/>
      <c r="E4773" s="1"/>
      <c r="F4773" s="187"/>
      <c r="G4773" s="187"/>
      <c r="H4773" s="80" t="str">
        <f>IF(ISERROR(IF(ISERROR(VLOOKUP((LEFT(D4773,2)),'Fed. Agency Identifier Table'!A$2:C$63,3,FALSE)),(VLOOKUP((LEFT(D4773,1)),'Fed. Agency Identifier Table'!A$2:C$63,3,FALSE)),(VLOOKUP((LEFT(D4773,2)),'Fed. Agency Identifier Table'!A$2:C$63,3,FALSE)))),"",(IF(ISERROR(VLOOKUP((LEFT(D4773,2)),'Fed. Agency Identifier Table'!A$2:C$63,3,FALSE)),(VLOOKUP((LEFT(D4773,1)),'Fed. Agency Identifier Table'!A$2:C$63,3,FALSE)),(VLOOKUP((LEFT(D4773,2)),'Fed. Agency Identifier Table'!A$2:C$63,3,FALSE)))))</f>
        <v/>
      </c>
      <c r="I4773" s="150" t="str">
        <f>IF(ISNUMBER(SEARCH("*.unk*",D4773)),"Other Federal Awards",IF(ISERROR(VLOOKUP(D4773,'CFDA Program Titles Table'!A$2:C$2607,3,FALSE)),"",VLOOKUP(D4773,'CFDA Program Titles Table'!A$2:C$2607,3,FALSE)))</f>
        <v/>
      </c>
      <c r="J4773" s="70"/>
      <c r="K4773" s="70"/>
      <c r="S4773" s="106" t="str">
        <f>IFERROR(IF(J4773="Y", "Research And Development Programs Cluster:", VLOOKUP(D4773,'Cluster Info'!$A$2:$B$113,2,FALSE)), "Non Cluster:")</f>
        <v>Non Cluster:</v>
      </c>
      <c r="T4773" s="106">
        <f t="shared" si="370"/>
        <v>0</v>
      </c>
      <c r="U4773" s="106">
        <f t="shared" si="372"/>
        <v>0</v>
      </c>
      <c r="V4773" s="106">
        <f t="shared" si="373"/>
        <v>0</v>
      </c>
      <c r="W4773" s="119">
        <f t="shared" si="371"/>
        <v>0</v>
      </c>
      <c r="X4773" s="106">
        <f t="shared" si="374"/>
        <v>0</v>
      </c>
    </row>
    <row r="4774" spans="1:24" ht="14">
      <c r="A4774" s="198"/>
      <c r="D4774" s="1"/>
      <c r="E4774" s="1"/>
      <c r="F4774" s="187"/>
      <c r="G4774" s="187"/>
      <c r="H4774" s="80" t="str">
        <f>IF(ISERROR(IF(ISERROR(VLOOKUP((LEFT(D4774,2)),'Fed. Agency Identifier Table'!A$2:C$63,3,FALSE)),(VLOOKUP((LEFT(D4774,1)),'Fed. Agency Identifier Table'!A$2:C$63,3,FALSE)),(VLOOKUP((LEFT(D4774,2)),'Fed. Agency Identifier Table'!A$2:C$63,3,FALSE)))),"",(IF(ISERROR(VLOOKUP((LEFT(D4774,2)),'Fed. Agency Identifier Table'!A$2:C$63,3,FALSE)),(VLOOKUP((LEFT(D4774,1)),'Fed. Agency Identifier Table'!A$2:C$63,3,FALSE)),(VLOOKUP((LEFT(D4774,2)),'Fed. Agency Identifier Table'!A$2:C$63,3,FALSE)))))</f>
        <v/>
      </c>
      <c r="I4774" s="150" t="str">
        <f>IF(ISNUMBER(SEARCH("*.unk*",D4774)),"Other Federal Awards",IF(ISERROR(VLOOKUP(D4774,'CFDA Program Titles Table'!A$2:C$2607,3,FALSE)),"",VLOOKUP(D4774,'CFDA Program Titles Table'!A$2:C$2607,3,FALSE)))</f>
        <v/>
      </c>
      <c r="J4774" s="70"/>
      <c r="K4774" s="70"/>
      <c r="S4774" s="106" t="str">
        <f>IFERROR(IF(J4774="Y", "Research And Development Programs Cluster:", VLOOKUP(D4774,'Cluster Info'!$A$2:$B$113,2,FALSE)), "Non Cluster:")</f>
        <v>Non Cluster:</v>
      </c>
      <c r="T4774" s="106">
        <f t="shared" si="370"/>
        <v>0</v>
      </c>
      <c r="U4774" s="106">
        <f t="shared" si="372"/>
        <v>0</v>
      </c>
      <c r="V4774" s="106">
        <f t="shared" si="373"/>
        <v>0</v>
      </c>
      <c r="W4774" s="119">
        <f t="shared" si="371"/>
        <v>0</v>
      </c>
      <c r="X4774" s="106">
        <f t="shared" si="374"/>
        <v>0</v>
      </c>
    </row>
    <row r="4775" spans="1:24" ht="14">
      <c r="A4775" s="198"/>
      <c r="D4775" s="1"/>
      <c r="E4775" s="1"/>
      <c r="F4775" s="187"/>
      <c r="G4775" s="187"/>
      <c r="H4775" s="80" t="str">
        <f>IF(ISERROR(IF(ISERROR(VLOOKUP((LEFT(D4775,2)),'Fed. Agency Identifier Table'!A$2:C$63,3,FALSE)),(VLOOKUP((LEFT(D4775,1)),'Fed. Agency Identifier Table'!A$2:C$63,3,FALSE)),(VLOOKUP((LEFT(D4775,2)),'Fed. Agency Identifier Table'!A$2:C$63,3,FALSE)))),"",(IF(ISERROR(VLOOKUP((LEFT(D4775,2)),'Fed. Agency Identifier Table'!A$2:C$63,3,FALSE)),(VLOOKUP((LEFT(D4775,1)),'Fed. Agency Identifier Table'!A$2:C$63,3,FALSE)),(VLOOKUP((LEFT(D4775,2)),'Fed. Agency Identifier Table'!A$2:C$63,3,FALSE)))))</f>
        <v/>
      </c>
      <c r="I4775" s="150" t="str">
        <f>IF(ISNUMBER(SEARCH("*.unk*",D4775)),"Other Federal Awards",IF(ISERROR(VLOOKUP(D4775,'CFDA Program Titles Table'!A$2:C$2607,3,FALSE)),"",VLOOKUP(D4775,'CFDA Program Titles Table'!A$2:C$2607,3,FALSE)))</f>
        <v/>
      </c>
      <c r="J4775" s="70"/>
      <c r="K4775" s="70"/>
      <c r="S4775" s="106" t="str">
        <f>IFERROR(IF(J4775="Y", "Research And Development Programs Cluster:", VLOOKUP(D4775,'Cluster Info'!$A$2:$B$113,2,FALSE)), "Non Cluster:")</f>
        <v>Non Cluster:</v>
      </c>
      <c r="T4775" s="106">
        <f t="shared" si="370"/>
        <v>0</v>
      </c>
      <c r="U4775" s="106">
        <f t="shared" si="372"/>
        <v>0</v>
      </c>
      <c r="V4775" s="106">
        <f t="shared" si="373"/>
        <v>0</v>
      </c>
      <c r="W4775" s="119">
        <f t="shared" si="371"/>
        <v>0</v>
      </c>
      <c r="X4775" s="106">
        <f t="shared" si="374"/>
        <v>0</v>
      </c>
    </row>
    <row r="4776" spans="1:24" ht="14">
      <c r="A4776" s="198"/>
      <c r="D4776" s="1"/>
      <c r="E4776" s="1"/>
      <c r="F4776" s="187"/>
      <c r="G4776" s="187"/>
      <c r="H4776" s="80" t="str">
        <f>IF(ISERROR(IF(ISERROR(VLOOKUP((LEFT(D4776,2)),'Fed. Agency Identifier Table'!A$2:C$63,3,FALSE)),(VLOOKUP((LEFT(D4776,1)),'Fed. Agency Identifier Table'!A$2:C$63,3,FALSE)),(VLOOKUP((LEFT(D4776,2)),'Fed. Agency Identifier Table'!A$2:C$63,3,FALSE)))),"",(IF(ISERROR(VLOOKUP((LEFT(D4776,2)),'Fed. Agency Identifier Table'!A$2:C$63,3,FALSE)),(VLOOKUP((LEFT(D4776,1)),'Fed. Agency Identifier Table'!A$2:C$63,3,FALSE)),(VLOOKUP((LEFT(D4776,2)),'Fed. Agency Identifier Table'!A$2:C$63,3,FALSE)))))</f>
        <v/>
      </c>
      <c r="I4776" s="150" t="str">
        <f>IF(ISNUMBER(SEARCH("*.unk*",D4776)),"Other Federal Awards",IF(ISERROR(VLOOKUP(D4776,'CFDA Program Titles Table'!A$2:C$2607,3,FALSE)),"",VLOOKUP(D4776,'CFDA Program Titles Table'!A$2:C$2607,3,FALSE)))</f>
        <v/>
      </c>
      <c r="J4776" s="70"/>
      <c r="K4776" s="70"/>
      <c r="S4776" s="106" t="str">
        <f>IFERROR(IF(J4776="Y", "Research And Development Programs Cluster:", VLOOKUP(D4776,'Cluster Info'!$A$2:$B$113,2,FALSE)), "Non Cluster:")</f>
        <v>Non Cluster:</v>
      </c>
      <c r="T4776" s="106">
        <f t="shared" si="370"/>
        <v>0</v>
      </c>
      <c r="U4776" s="106">
        <f t="shared" si="372"/>
        <v>0</v>
      </c>
      <c r="V4776" s="106">
        <f t="shared" si="373"/>
        <v>0</v>
      </c>
      <c r="W4776" s="119">
        <f t="shared" si="371"/>
        <v>0</v>
      </c>
      <c r="X4776" s="106">
        <f t="shared" si="374"/>
        <v>0</v>
      </c>
    </row>
    <row r="4777" spans="1:24" ht="14">
      <c r="A4777" s="198"/>
      <c r="D4777" s="1"/>
      <c r="E4777" s="1"/>
      <c r="F4777" s="187"/>
      <c r="G4777" s="187"/>
      <c r="H4777" s="80" t="str">
        <f>IF(ISERROR(IF(ISERROR(VLOOKUP((LEFT(D4777,2)),'Fed. Agency Identifier Table'!A$2:C$63,3,FALSE)),(VLOOKUP((LEFT(D4777,1)),'Fed. Agency Identifier Table'!A$2:C$63,3,FALSE)),(VLOOKUP((LEFT(D4777,2)),'Fed. Agency Identifier Table'!A$2:C$63,3,FALSE)))),"",(IF(ISERROR(VLOOKUP((LEFT(D4777,2)),'Fed. Agency Identifier Table'!A$2:C$63,3,FALSE)),(VLOOKUP((LEFT(D4777,1)),'Fed. Agency Identifier Table'!A$2:C$63,3,FALSE)),(VLOOKUP((LEFT(D4777,2)),'Fed. Agency Identifier Table'!A$2:C$63,3,FALSE)))))</f>
        <v/>
      </c>
      <c r="I4777" s="150" t="str">
        <f>IF(ISNUMBER(SEARCH("*.unk*",D4777)),"Other Federal Awards",IF(ISERROR(VLOOKUP(D4777,'CFDA Program Titles Table'!A$2:C$2607,3,FALSE)),"",VLOOKUP(D4777,'CFDA Program Titles Table'!A$2:C$2607,3,FALSE)))</f>
        <v/>
      </c>
      <c r="J4777" s="70"/>
      <c r="K4777" s="70"/>
      <c r="S4777" s="106" t="str">
        <f>IFERROR(IF(J4777="Y", "Research And Development Programs Cluster:", VLOOKUP(D4777,'Cluster Info'!$A$2:$B$113,2,FALSE)), "Non Cluster:")</f>
        <v>Non Cluster:</v>
      </c>
      <c r="T4777" s="106">
        <f t="shared" si="370"/>
        <v>0</v>
      </c>
      <c r="U4777" s="106">
        <f t="shared" si="372"/>
        <v>0</v>
      </c>
      <c r="V4777" s="106">
        <f t="shared" si="373"/>
        <v>0</v>
      </c>
      <c r="W4777" s="119">
        <f t="shared" si="371"/>
        <v>0</v>
      </c>
      <c r="X4777" s="106">
        <f t="shared" si="374"/>
        <v>0</v>
      </c>
    </row>
    <row r="4778" spans="1:24" ht="14">
      <c r="A4778" s="198"/>
      <c r="D4778" s="1"/>
      <c r="E4778" s="1"/>
      <c r="F4778" s="187"/>
      <c r="G4778" s="187"/>
      <c r="H4778" s="80" t="str">
        <f>IF(ISERROR(IF(ISERROR(VLOOKUP((LEFT(D4778,2)),'Fed. Agency Identifier Table'!A$2:C$63,3,FALSE)),(VLOOKUP((LEFT(D4778,1)),'Fed. Agency Identifier Table'!A$2:C$63,3,FALSE)),(VLOOKUP((LEFT(D4778,2)),'Fed. Agency Identifier Table'!A$2:C$63,3,FALSE)))),"",(IF(ISERROR(VLOOKUP((LEFT(D4778,2)),'Fed. Agency Identifier Table'!A$2:C$63,3,FALSE)),(VLOOKUP((LEFT(D4778,1)),'Fed. Agency Identifier Table'!A$2:C$63,3,FALSE)),(VLOOKUP((LEFT(D4778,2)),'Fed. Agency Identifier Table'!A$2:C$63,3,FALSE)))))</f>
        <v/>
      </c>
      <c r="I4778" s="150" t="str">
        <f>IF(ISNUMBER(SEARCH("*.unk*",D4778)),"Other Federal Awards",IF(ISERROR(VLOOKUP(D4778,'CFDA Program Titles Table'!A$2:C$2607,3,FALSE)),"",VLOOKUP(D4778,'CFDA Program Titles Table'!A$2:C$2607,3,FALSE)))</f>
        <v/>
      </c>
      <c r="J4778" s="70"/>
      <c r="K4778" s="70"/>
      <c r="S4778" s="106" t="str">
        <f>IFERROR(IF(J4778="Y", "Research And Development Programs Cluster:", VLOOKUP(D4778,'Cluster Info'!$A$2:$B$113,2,FALSE)), "Non Cluster:")</f>
        <v>Non Cluster:</v>
      </c>
      <c r="T4778" s="106">
        <f t="shared" si="370"/>
        <v>0</v>
      </c>
      <c r="U4778" s="106">
        <f t="shared" si="372"/>
        <v>0</v>
      </c>
      <c r="V4778" s="106">
        <f t="shared" si="373"/>
        <v>0</v>
      </c>
      <c r="W4778" s="119">
        <f t="shared" si="371"/>
        <v>0</v>
      </c>
      <c r="X4778" s="106">
        <f t="shared" si="374"/>
        <v>0</v>
      </c>
    </row>
    <row r="4779" spans="1:24" ht="14">
      <c r="A4779" s="198"/>
      <c r="D4779" s="1"/>
      <c r="E4779" s="1"/>
      <c r="F4779" s="187"/>
      <c r="G4779" s="187"/>
      <c r="H4779" s="80" t="str">
        <f>IF(ISERROR(IF(ISERROR(VLOOKUP((LEFT(D4779,2)),'Fed. Agency Identifier Table'!A$2:C$63,3,FALSE)),(VLOOKUP((LEFT(D4779,1)),'Fed. Agency Identifier Table'!A$2:C$63,3,FALSE)),(VLOOKUP((LEFT(D4779,2)),'Fed. Agency Identifier Table'!A$2:C$63,3,FALSE)))),"",(IF(ISERROR(VLOOKUP((LEFT(D4779,2)),'Fed. Agency Identifier Table'!A$2:C$63,3,FALSE)),(VLOOKUP((LEFT(D4779,1)),'Fed. Agency Identifier Table'!A$2:C$63,3,FALSE)),(VLOOKUP((LEFT(D4779,2)),'Fed. Agency Identifier Table'!A$2:C$63,3,FALSE)))))</f>
        <v/>
      </c>
      <c r="I4779" s="150" t="str">
        <f>IF(ISNUMBER(SEARCH("*.unk*",D4779)),"Other Federal Awards",IF(ISERROR(VLOOKUP(D4779,'CFDA Program Titles Table'!A$2:C$2607,3,FALSE)),"",VLOOKUP(D4779,'CFDA Program Titles Table'!A$2:C$2607,3,FALSE)))</f>
        <v/>
      </c>
      <c r="J4779" s="70"/>
      <c r="K4779" s="70"/>
      <c r="S4779" s="106" t="str">
        <f>IFERROR(IF(J4779="Y", "Research And Development Programs Cluster:", VLOOKUP(D4779,'Cluster Info'!$A$2:$B$113,2,FALSE)), "Non Cluster:")</f>
        <v>Non Cluster:</v>
      </c>
      <c r="T4779" s="106">
        <f t="shared" si="370"/>
        <v>0</v>
      </c>
      <c r="U4779" s="106">
        <f t="shared" si="372"/>
        <v>0</v>
      </c>
      <c r="V4779" s="106">
        <f t="shared" si="373"/>
        <v>0</v>
      </c>
      <c r="W4779" s="119">
        <f t="shared" si="371"/>
        <v>0</v>
      </c>
      <c r="X4779" s="106">
        <f t="shared" si="374"/>
        <v>0</v>
      </c>
    </row>
    <row r="4780" spans="1:24" ht="14">
      <c r="A4780" s="198"/>
      <c r="D4780" s="1"/>
      <c r="E4780" s="1"/>
      <c r="F4780" s="187"/>
      <c r="G4780" s="187"/>
      <c r="H4780" s="80" t="str">
        <f>IF(ISERROR(IF(ISERROR(VLOOKUP((LEFT(D4780,2)),'Fed. Agency Identifier Table'!A$2:C$63,3,FALSE)),(VLOOKUP((LEFT(D4780,1)),'Fed. Agency Identifier Table'!A$2:C$63,3,FALSE)),(VLOOKUP((LEFT(D4780,2)),'Fed. Agency Identifier Table'!A$2:C$63,3,FALSE)))),"",(IF(ISERROR(VLOOKUP((LEFT(D4780,2)),'Fed. Agency Identifier Table'!A$2:C$63,3,FALSE)),(VLOOKUP((LEFT(D4780,1)),'Fed. Agency Identifier Table'!A$2:C$63,3,FALSE)),(VLOOKUP((LEFT(D4780,2)),'Fed. Agency Identifier Table'!A$2:C$63,3,FALSE)))))</f>
        <v/>
      </c>
      <c r="I4780" s="150" t="str">
        <f>IF(ISNUMBER(SEARCH("*.unk*",D4780)),"Other Federal Awards",IF(ISERROR(VLOOKUP(D4780,'CFDA Program Titles Table'!A$2:C$2607,3,FALSE)),"",VLOOKUP(D4780,'CFDA Program Titles Table'!A$2:C$2607,3,FALSE)))</f>
        <v/>
      </c>
      <c r="J4780" s="70"/>
      <c r="K4780" s="70"/>
      <c r="S4780" s="106" t="str">
        <f>IFERROR(IF(J4780="Y", "Research And Development Programs Cluster:", VLOOKUP(D4780,'Cluster Info'!$A$2:$B$113,2,FALSE)), "Non Cluster:")</f>
        <v>Non Cluster:</v>
      </c>
      <c r="T4780" s="106">
        <f t="shared" si="370"/>
        <v>0</v>
      </c>
      <c r="U4780" s="106">
        <f t="shared" si="372"/>
        <v>0</v>
      </c>
      <c r="V4780" s="106">
        <f t="shared" si="373"/>
        <v>0</v>
      </c>
      <c r="W4780" s="119">
        <f t="shared" si="371"/>
        <v>0</v>
      </c>
      <c r="X4780" s="106">
        <f t="shared" si="374"/>
        <v>0</v>
      </c>
    </row>
    <row r="4781" spans="1:24" ht="14">
      <c r="A4781" s="198"/>
      <c r="D4781" s="1"/>
      <c r="E4781" s="1"/>
      <c r="F4781" s="187"/>
      <c r="G4781" s="187"/>
      <c r="H4781" s="80" t="str">
        <f>IF(ISERROR(IF(ISERROR(VLOOKUP((LEFT(D4781,2)),'Fed. Agency Identifier Table'!A$2:C$63,3,FALSE)),(VLOOKUP((LEFT(D4781,1)),'Fed. Agency Identifier Table'!A$2:C$63,3,FALSE)),(VLOOKUP((LEFT(D4781,2)),'Fed. Agency Identifier Table'!A$2:C$63,3,FALSE)))),"",(IF(ISERROR(VLOOKUP((LEFT(D4781,2)),'Fed. Agency Identifier Table'!A$2:C$63,3,FALSE)),(VLOOKUP((LEFT(D4781,1)),'Fed. Agency Identifier Table'!A$2:C$63,3,FALSE)),(VLOOKUP((LEFT(D4781,2)),'Fed. Agency Identifier Table'!A$2:C$63,3,FALSE)))))</f>
        <v/>
      </c>
      <c r="I4781" s="150" t="str">
        <f>IF(ISNUMBER(SEARCH("*.unk*",D4781)),"Other Federal Awards",IF(ISERROR(VLOOKUP(D4781,'CFDA Program Titles Table'!A$2:C$2607,3,FALSE)),"",VLOOKUP(D4781,'CFDA Program Titles Table'!A$2:C$2607,3,FALSE)))</f>
        <v/>
      </c>
      <c r="J4781" s="70"/>
      <c r="K4781" s="70"/>
      <c r="S4781" s="106" t="str">
        <f>IFERROR(IF(J4781="Y", "Research And Development Programs Cluster:", VLOOKUP(D4781,'Cluster Info'!$A$2:$B$113,2,FALSE)), "Non Cluster:")</f>
        <v>Non Cluster:</v>
      </c>
      <c r="T4781" s="106">
        <f t="shared" si="370"/>
        <v>0</v>
      </c>
      <c r="U4781" s="106">
        <f t="shared" si="372"/>
        <v>0</v>
      </c>
      <c r="V4781" s="106">
        <f t="shared" si="373"/>
        <v>0</v>
      </c>
      <c r="W4781" s="119">
        <f t="shared" si="371"/>
        <v>0</v>
      </c>
      <c r="X4781" s="106">
        <f t="shared" si="374"/>
        <v>0</v>
      </c>
    </row>
    <row r="4782" spans="1:24" ht="14">
      <c r="A4782" s="198"/>
      <c r="D4782" s="1"/>
      <c r="E4782" s="1"/>
      <c r="F4782" s="187"/>
      <c r="G4782" s="187"/>
      <c r="H4782" s="80" t="str">
        <f>IF(ISERROR(IF(ISERROR(VLOOKUP((LEFT(D4782,2)),'Fed. Agency Identifier Table'!A$2:C$63,3,FALSE)),(VLOOKUP((LEFT(D4782,1)),'Fed. Agency Identifier Table'!A$2:C$63,3,FALSE)),(VLOOKUP((LEFT(D4782,2)),'Fed. Agency Identifier Table'!A$2:C$63,3,FALSE)))),"",(IF(ISERROR(VLOOKUP((LEFT(D4782,2)),'Fed. Agency Identifier Table'!A$2:C$63,3,FALSE)),(VLOOKUP((LEFT(D4782,1)),'Fed. Agency Identifier Table'!A$2:C$63,3,FALSE)),(VLOOKUP((LEFT(D4782,2)),'Fed. Agency Identifier Table'!A$2:C$63,3,FALSE)))))</f>
        <v/>
      </c>
      <c r="I4782" s="150" t="str">
        <f>IF(ISNUMBER(SEARCH("*.unk*",D4782)),"Other Federal Awards",IF(ISERROR(VLOOKUP(D4782,'CFDA Program Titles Table'!A$2:C$2607,3,FALSE)),"",VLOOKUP(D4782,'CFDA Program Titles Table'!A$2:C$2607,3,FALSE)))</f>
        <v/>
      </c>
      <c r="J4782" s="70"/>
      <c r="K4782" s="70"/>
      <c r="S4782" s="106" t="str">
        <f>IFERROR(IF(J4782="Y", "Research And Development Programs Cluster:", VLOOKUP(D4782,'Cluster Info'!$A$2:$B$113,2,FALSE)), "Non Cluster:")</f>
        <v>Non Cluster:</v>
      </c>
      <c r="T4782" s="106">
        <f t="shared" si="370"/>
        <v>0</v>
      </c>
      <c r="U4782" s="106">
        <f t="shared" si="372"/>
        <v>0</v>
      </c>
      <c r="V4782" s="106">
        <f t="shared" si="373"/>
        <v>0</v>
      </c>
      <c r="W4782" s="119">
        <f t="shared" si="371"/>
        <v>0</v>
      </c>
      <c r="X4782" s="106">
        <f t="shared" si="374"/>
        <v>0</v>
      </c>
    </row>
    <row r="4783" spans="1:24" ht="14">
      <c r="A4783" s="198"/>
      <c r="D4783" s="1"/>
      <c r="E4783" s="1"/>
      <c r="F4783" s="187"/>
      <c r="G4783" s="187"/>
      <c r="H4783" s="80" t="str">
        <f>IF(ISERROR(IF(ISERROR(VLOOKUP((LEFT(D4783,2)),'Fed. Agency Identifier Table'!A$2:C$63,3,FALSE)),(VLOOKUP((LEFT(D4783,1)),'Fed. Agency Identifier Table'!A$2:C$63,3,FALSE)),(VLOOKUP((LEFT(D4783,2)),'Fed. Agency Identifier Table'!A$2:C$63,3,FALSE)))),"",(IF(ISERROR(VLOOKUP((LEFT(D4783,2)),'Fed. Agency Identifier Table'!A$2:C$63,3,FALSE)),(VLOOKUP((LEFT(D4783,1)),'Fed. Agency Identifier Table'!A$2:C$63,3,FALSE)),(VLOOKUP((LEFT(D4783,2)),'Fed. Agency Identifier Table'!A$2:C$63,3,FALSE)))))</f>
        <v/>
      </c>
      <c r="I4783" s="150" t="str">
        <f>IF(ISNUMBER(SEARCH("*.unk*",D4783)),"Other Federal Awards",IF(ISERROR(VLOOKUP(D4783,'CFDA Program Titles Table'!A$2:C$2607,3,FALSE)),"",VLOOKUP(D4783,'CFDA Program Titles Table'!A$2:C$2607,3,FALSE)))</f>
        <v/>
      </c>
      <c r="J4783" s="70"/>
      <c r="K4783" s="70"/>
      <c r="S4783" s="106" t="str">
        <f>IFERROR(IF(J4783="Y", "Research And Development Programs Cluster:", VLOOKUP(D4783,'Cluster Info'!$A$2:$B$113,2,FALSE)), "Non Cluster:")</f>
        <v>Non Cluster:</v>
      </c>
      <c r="T4783" s="106">
        <f t="shared" si="370"/>
        <v>0</v>
      </c>
      <c r="U4783" s="106">
        <f t="shared" si="372"/>
        <v>0</v>
      </c>
      <c r="V4783" s="106">
        <f t="shared" si="373"/>
        <v>0</v>
      </c>
      <c r="W4783" s="119">
        <f t="shared" si="371"/>
        <v>0</v>
      </c>
      <c r="X4783" s="106">
        <f t="shared" si="374"/>
        <v>0</v>
      </c>
    </row>
    <row r="4784" spans="1:24" ht="14">
      <c r="A4784" s="198"/>
      <c r="D4784" s="1"/>
      <c r="E4784" s="1"/>
      <c r="F4784" s="187"/>
      <c r="G4784" s="187"/>
      <c r="H4784" s="80" t="str">
        <f>IF(ISERROR(IF(ISERROR(VLOOKUP((LEFT(D4784,2)),'Fed. Agency Identifier Table'!A$2:C$63,3,FALSE)),(VLOOKUP((LEFT(D4784,1)),'Fed. Agency Identifier Table'!A$2:C$63,3,FALSE)),(VLOOKUP((LEFT(D4784,2)),'Fed. Agency Identifier Table'!A$2:C$63,3,FALSE)))),"",(IF(ISERROR(VLOOKUP((LEFT(D4784,2)),'Fed. Agency Identifier Table'!A$2:C$63,3,FALSE)),(VLOOKUP((LEFT(D4784,1)),'Fed. Agency Identifier Table'!A$2:C$63,3,FALSE)),(VLOOKUP((LEFT(D4784,2)),'Fed. Agency Identifier Table'!A$2:C$63,3,FALSE)))))</f>
        <v/>
      </c>
      <c r="I4784" s="150" t="str">
        <f>IF(ISNUMBER(SEARCH("*.unk*",D4784)),"Other Federal Awards",IF(ISERROR(VLOOKUP(D4784,'CFDA Program Titles Table'!A$2:C$2607,3,FALSE)),"",VLOOKUP(D4784,'CFDA Program Titles Table'!A$2:C$2607,3,FALSE)))</f>
        <v/>
      </c>
      <c r="J4784" s="70"/>
      <c r="K4784" s="70"/>
      <c r="S4784" s="106" t="str">
        <f>IFERROR(IF(J4784="Y", "Research And Development Programs Cluster:", VLOOKUP(D4784,'Cluster Info'!$A$2:$B$113,2,FALSE)), "Non Cluster:")</f>
        <v>Non Cluster:</v>
      </c>
      <c r="T4784" s="106">
        <f t="shared" si="370"/>
        <v>0</v>
      </c>
      <c r="U4784" s="106">
        <f t="shared" si="372"/>
        <v>0</v>
      </c>
      <c r="V4784" s="106">
        <f t="shared" si="373"/>
        <v>0</v>
      </c>
      <c r="W4784" s="119">
        <f t="shared" si="371"/>
        <v>0</v>
      </c>
      <c r="X4784" s="106">
        <f t="shared" si="374"/>
        <v>0</v>
      </c>
    </row>
    <row r="4785" spans="1:24" ht="14">
      <c r="A4785" s="198"/>
      <c r="D4785" s="1"/>
      <c r="E4785" s="1"/>
      <c r="F4785" s="187"/>
      <c r="G4785" s="187"/>
      <c r="H4785" s="80" t="str">
        <f>IF(ISERROR(IF(ISERROR(VLOOKUP((LEFT(D4785,2)),'Fed. Agency Identifier Table'!A$2:C$63,3,FALSE)),(VLOOKUP((LEFT(D4785,1)),'Fed. Agency Identifier Table'!A$2:C$63,3,FALSE)),(VLOOKUP((LEFT(D4785,2)),'Fed. Agency Identifier Table'!A$2:C$63,3,FALSE)))),"",(IF(ISERROR(VLOOKUP((LEFT(D4785,2)),'Fed. Agency Identifier Table'!A$2:C$63,3,FALSE)),(VLOOKUP((LEFT(D4785,1)),'Fed. Agency Identifier Table'!A$2:C$63,3,FALSE)),(VLOOKUP((LEFT(D4785,2)),'Fed. Agency Identifier Table'!A$2:C$63,3,FALSE)))))</f>
        <v/>
      </c>
      <c r="I4785" s="150" t="str">
        <f>IF(ISNUMBER(SEARCH("*.unk*",D4785)),"Other Federal Awards",IF(ISERROR(VLOOKUP(D4785,'CFDA Program Titles Table'!A$2:C$2607,3,FALSE)),"",VLOOKUP(D4785,'CFDA Program Titles Table'!A$2:C$2607,3,FALSE)))</f>
        <v/>
      </c>
      <c r="J4785" s="70"/>
      <c r="K4785" s="70"/>
      <c r="S4785" s="106" t="str">
        <f>IFERROR(IF(J4785="Y", "Research And Development Programs Cluster:", VLOOKUP(D4785,'Cluster Info'!$A$2:$B$113,2,FALSE)), "Non Cluster:")</f>
        <v>Non Cluster:</v>
      </c>
      <c r="T4785" s="106">
        <f t="shared" si="370"/>
        <v>0</v>
      </c>
      <c r="U4785" s="106">
        <f t="shared" si="372"/>
        <v>0</v>
      </c>
      <c r="V4785" s="106">
        <f t="shared" si="373"/>
        <v>0</v>
      </c>
      <c r="W4785" s="119">
        <f t="shared" si="371"/>
        <v>0</v>
      </c>
      <c r="X4785" s="106">
        <f t="shared" si="374"/>
        <v>0</v>
      </c>
    </row>
    <row r="4786" spans="1:24" ht="14">
      <c r="A4786" s="198"/>
      <c r="D4786" s="1"/>
      <c r="E4786" s="1"/>
      <c r="F4786" s="187"/>
      <c r="G4786" s="187"/>
      <c r="H4786" s="80" t="str">
        <f>IF(ISERROR(IF(ISERROR(VLOOKUP((LEFT(D4786,2)),'Fed. Agency Identifier Table'!A$2:C$63,3,FALSE)),(VLOOKUP((LEFT(D4786,1)),'Fed. Agency Identifier Table'!A$2:C$63,3,FALSE)),(VLOOKUP((LEFT(D4786,2)),'Fed. Agency Identifier Table'!A$2:C$63,3,FALSE)))),"",(IF(ISERROR(VLOOKUP((LEFT(D4786,2)),'Fed. Agency Identifier Table'!A$2:C$63,3,FALSE)),(VLOOKUP((LEFT(D4786,1)),'Fed. Agency Identifier Table'!A$2:C$63,3,FALSE)),(VLOOKUP((LEFT(D4786,2)),'Fed. Agency Identifier Table'!A$2:C$63,3,FALSE)))))</f>
        <v/>
      </c>
      <c r="I4786" s="150" t="str">
        <f>IF(ISNUMBER(SEARCH("*.unk*",D4786)),"Other Federal Awards",IF(ISERROR(VLOOKUP(D4786,'CFDA Program Titles Table'!A$2:C$2607,3,FALSE)),"",VLOOKUP(D4786,'CFDA Program Titles Table'!A$2:C$2607,3,FALSE)))</f>
        <v/>
      </c>
      <c r="J4786" s="70"/>
      <c r="K4786" s="70"/>
      <c r="S4786" s="106" t="str">
        <f>IFERROR(IF(J4786="Y", "Research And Development Programs Cluster:", VLOOKUP(D4786,'Cluster Info'!$A$2:$B$113,2,FALSE)), "Non Cluster:")</f>
        <v>Non Cluster:</v>
      </c>
      <c r="T4786" s="106">
        <f t="shared" si="370"/>
        <v>0</v>
      </c>
      <c r="U4786" s="106">
        <f t="shared" si="372"/>
        <v>0</v>
      </c>
      <c r="V4786" s="106">
        <f t="shared" si="373"/>
        <v>0</v>
      </c>
      <c r="W4786" s="119">
        <f t="shared" si="371"/>
        <v>0</v>
      </c>
      <c r="X4786" s="106">
        <f t="shared" si="374"/>
        <v>0</v>
      </c>
    </row>
    <row r="4787" spans="1:24" ht="14">
      <c r="A4787" s="198"/>
      <c r="D4787" s="1"/>
      <c r="E4787" s="1"/>
      <c r="F4787" s="187"/>
      <c r="G4787" s="187"/>
      <c r="H4787" s="80" t="str">
        <f>IF(ISERROR(IF(ISERROR(VLOOKUP((LEFT(D4787,2)),'Fed. Agency Identifier Table'!A$2:C$63,3,FALSE)),(VLOOKUP((LEFT(D4787,1)),'Fed. Agency Identifier Table'!A$2:C$63,3,FALSE)),(VLOOKUP((LEFT(D4787,2)),'Fed. Agency Identifier Table'!A$2:C$63,3,FALSE)))),"",(IF(ISERROR(VLOOKUP((LEFT(D4787,2)),'Fed. Agency Identifier Table'!A$2:C$63,3,FALSE)),(VLOOKUP((LEFT(D4787,1)),'Fed. Agency Identifier Table'!A$2:C$63,3,FALSE)),(VLOOKUP((LEFT(D4787,2)),'Fed. Agency Identifier Table'!A$2:C$63,3,FALSE)))))</f>
        <v/>
      </c>
      <c r="I4787" s="150" t="str">
        <f>IF(ISNUMBER(SEARCH("*.unk*",D4787)),"Other Federal Awards",IF(ISERROR(VLOOKUP(D4787,'CFDA Program Titles Table'!A$2:C$2607,3,FALSE)),"",VLOOKUP(D4787,'CFDA Program Titles Table'!A$2:C$2607,3,FALSE)))</f>
        <v/>
      </c>
      <c r="J4787" s="70"/>
      <c r="K4787" s="70"/>
      <c r="S4787" s="106" t="str">
        <f>IFERROR(IF(J4787="Y", "Research And Development Programs Cluster:", VLOOKUP(D4787,'Cluster Info'!$A$2:$B$113,2,FALSE)), "Non Cluster:")</f>
        <v>Non Cluster:</v>
      </c>
      <c r="T4787" s="106">
        <f t="shared" si="370"/>
        <v>0</v>
      </c>
      <c r="U4787" s="106">
        <f t="shared" si="372"/>
        <v>0</v>
      </c>
      <c r="V4787" s="106">
        <f t="shared" si="373"/>
        <v>0</v>
      </c>
      <c r="W4787" s="119">
        <f t="shared" si="371"/>
        <v>0</v>
      </c>
      <c r="X4787" s="106">
        <f t="shared" si="374"/>
        <v>0</v>
      </c>
    </row>
    <row r="4788" spans="1:24" ht="14">
      <c r="A4788" s="198"/>
      <c r="D4788" s="1"/>
      <c r="E4788" s="1"/>
      <c r="F4788" s="187"/>
      <c r="G4788" s="187"/>
      <c r="H4788" s="80" t="str">
        <f>IF(ISERROR(IF(ISERROR(VLOOKUP((LEFT(D4788,2)),'Fed. Agency Identifier Table'!A$2:C$63,3,FALSE)),(VLOOKUP((LEFT(D4788,1)),'Fed. Agency Identifier Table'!A$2:C$63,3,FALSE)),(VLOOKUP((LEFT(D4788,2)),'Fed. Agency Identifier Table'!A$2:C$63,3,FALSE)))),"",(IF(ISERROR(VLOOKUP((LEFT(D4788,2)),'Fed. Agency Identifier Table'!A$2:C$63,3,FALSE)),(VLOOKUP((LEFT(D4788,1)),'Fed. Agency Identifier Table'!A$2:C$63,3,FALSE)),(VLOOKUP((LEFT(D4788,2)),'Fed. Agency Identifier Table'!A$2:C$63,3,FALSE)))))</f>
        <v/>
      </c>
      <c r="I4788" s="150" t="str">
        <f>IF(ISNUMBER(SEARCH("*.unk*",D4788)),"Other Federal Awards",IF(ISERROR(VLOOKUP(D4788,'CFDA Program Titles Table'!A$2:C$2607,3,FALSE)),"",VLOOKUP(D4788,'CFDA Program Titles Table'!A$2:C$2607,3,FALSE)))</f>
        <v/>
      </c>
      <c r="J4788" s="70"/>
      <c r="K4788" s="70"/>
      <c r="S4788" s="106" t="str">
        <f>IFERROR(IF(J4788="Y", "Research And Development Programs Cluster:", VLOOKUP(D4788,'Cluster Info'!$A$2:$B$113,2,FALSE)), "Non Cluster:")</f>
        <v>Non Cluster:</v>
      </c>
      <c r="T4788" s="106">
        <f t="shared" si="370"/>
        <v>0</v>
      </c>
      <c r="U4788" s="106">
        <f t="shared" si="372"/>
        <v>0</v>
      </c>
      <c r="V4788" s="106">
        <f t="shared" si="373"/>
        <v>0</v>
      </c>
      <c r="W4788" s="119">
        <f t="shared" si="371"/>
        <v>0</v>
      </c>
      <c r="X4788" s="106">
        <f t="shared" si="374"/>
        <v>0</v>
      </c>
    </row>
    <row r="4789" spans="1:24" ht="14">
      <c r="A4789" s="198"/>
      <c r="D4789" s="1"/>
      <c r="E4789" s="1"/>
      <c r="F4789" s="187"/>
      <c r="G4789" s="187"/>
      <c r="H4789" s="80" t="str">
        <f>IF(ISERROR(IF(ISERROR(VLOOKUP((LEFT(D4789,2)),'Fed. Agency Identifier Table'!A$2:C$63,3,FALSE)),(VLOOKUP((LEFT(D4789,1)),'Fed. Agency Identifier Table'!A$2:C$63,3,FALSE)),(VLOOKUP((LEFT(D4789,2)),'Fed. Agency Identifier Table'!A$2:C$63,3,FALSE)))),"",(IF(ISERROR(VLOOKUP((LEFT(D4789,2)),'Fed. Agency Identifier Table'!A$2:C$63,3,FALSE)),(VLOOKUP((LEFT(D4789,1)),'Fed. Agency Identifier Table'!A$2:C$63,3,FALSE)),(VLOOKUP((LEFT(D4789,2)),'Fed. Agency Identifier Table'!A$2:C$63,3,FALSE)))))</f>
        <v/>
      </c>
      <c r="I4789" s="150" t="str">
        <f>IF(ISNUMBER(SEARCH("*.unk*",D4789)),"Other Federal Awards",IF(ISERROR(VLOOKUP(D4789,'CFDA Program Titles Table'!A$2:C$2607,3,FALSE)),"",VLOOKUP(D4789,'CFDA Program Titles Table'!A$2:C$2607,3,FALSE)))</f>
        <v/>
      </c>
      <c r="J4789" s="70"/>
      <c r="K4789" s="70"/>
      <c r="S4789" s="106" t="str">
        <f>IFERROR(IF(J4789="Y", "Research And Development Programs Cluster:", VLOOKUP(D4789,'Cluster Info'!$A$2:$B$113,2,FALSE)), "Non Cluster:")</f>
        <v>Non Cluster:</v>
      </c>
      <c r="T4789" s="106">
        <f t="shared" si="370"/>
        <v>0</v>
      </c>
      <c r="U4789" s="106">
        <f t="shared" si="372"/>
        <v>0</v>
      </c>
      <c r="V4789" s="106">
        <f t="shared" si="373"/>
        <v>0</v>
      </c>
      <c r="W4789" s="119">
        <f t="shared" si="371"/>
        <v>0</v>
      </c>
      <c r="X4789" s="106">
        <f t="shared" si="374"/>
        <v>0</v>
      </c>
    </row>
    <row r="4790" spans="1:24" ht="14">
      <c r="A4790" s="198"/>
      <c r="D4790" s="1"/>
      <c r="E4790" s="1"/>
      <c r="F4790" s="187"/>
      <c r="G4790" s="187"/>
      <c r="H4790" s="80" t="str">
        <f>IF(ISERROR(IF(ISERROR(VLOOKUP((LEFT(D4790,2)),'Fed. Agency Identifier Table'!A$2:C$63,3,FALSE)),(VLOOKUP((LEFT(D4790,1)),'Fed. Agency Identifier Table'!A$2:C$63,3,FALSE)),(VLOOKUP((LEFT(D4790,2)),'Fed. Agency Identifier Table'!A$2:C$63,3,FALSE)))),"",(IF(ISERROR(VLOOKUP((LEFT(D4790,2)),'Fed. Agency Identifier Table'!A$2:C$63,3,FALSE)),(VLOOKUP((LEFT(D4790,1)),'Fed. Agency Identifier Table'!A$2:C$63,3,FALSE)),(VLOOKUP((LEFT(D4790,2)),'Fed. Agency Identifier Table'!A$2:C$63,3,FALSE)))))</f>
        <v/>
      </c>
      <c r="I4790" s="150" t="str">
        <f>IF(ISNUMBER(SEARCH("*.unk*",D4790)),"Other Federal Awards",IF(ISERROR(VLOOKUP(D4790,'CFDA Program Titles Table'!A$2:C$2607,3,FALSE)),"",VLOOKUP(D4790,'CFDA Program Titles Table'!A$2:C$2607,3,FALSE)))</f>
        <v/>
      </c>
      <c r="J4790" s="70"/>
      <c r="K4790" s="70"/>
      <c r="S4790" s="106" t="str">
        <f>IFERROR(IF(J4790="Y", "Research And Development Programs Cluster:", VLOOKUP(D4790,'Cluster Info'!$A$2:$B$113,2,FALSE)), "Non Cluster:")</f>
        <v>Non Cluster:</v>
      </c>
      <c r="T4790" s="106">
        <f t="shared" si="370"/>
        <v>0</v>
      </c>
      <c r="U4790" s="106">
        <f t="shared" si="372"/>
        <v>0</v>
      </c>
      <c r="V4790" s="106">
        <f t="shared" si="373"/>
        <v>0</v>
      </c>
      <c r="W4790" s="119">
        <f t="shared" si="371"/>
        <v>0</v>
      </c>
      <c r="X4790" s="106">
        <f t="shared" si="374"/>
        <v>0</v>
      </c>
    </row>
    <row r="4791" spans="1:24" ht="14">
      <c r="A4791" s="198"/>
      <c r="D4791" s="1"/>
      <c r="E4791" s="1"/>
      <c r="F4791" s="187"/>
      <c r="G4791" s="187"/>
      <c r="H4791" s="80" t="str">
        <f>IF(ISERROR(IF(ISERROR(VLOOKUP((LEFT(D4791,2)),'Fed. Agency Identifier Table'!A$2:C$63,3,FALSE)),(VLOOKUP((LEFT(D4791,1)),'Fed. Agency Identifier Table'!A$2:C$63,3,FALSE)),(VLOOKUP((LEFT(D4791,2)),'Fed. Agency Identifier Table'!A$2:C$63,3,FALSE)))),"",(IF(ISERROR(VLOOKUP((LEFT(D4791,2)),'Fed. Agency Identifier Table'!A$2:C$63,3,FALSE)),(VLOOKUP((LEFT(D4791,1)),'Fed. Agency Identifier Table'!A$2:C$63,3,FALSE)),(VLOOKUP((LEFT(D4791,2)),'Fed. Agency Identifier Table'!A$2:C$63,3,FALSE)))))</f>
        <v/>
      </c>
      <c r="I4791" s="150" t="str">
        <f>IF(ISNUMBER(SEARCH("*.unk*",D4791)),"Other Federal Awards",IF(ISERROR(VLOOKUP(D4791,'CFDA Program Titles Table'!A$2:C$2607,3,FALSE)),"",VLOOKUP(D4791,'CFDA Program Titles Table'!A$2:C$2607,3,FALSE)))</f>
        <v/>
      </c>
      <c r="J4791" s="70"/>
      <c r="K4791" s="70"/>
      <c r="S4791" s="106" t="str">
        <f>IFERROR(IF(J4791="Y", "Research And Development Programs Cluster:", VLOOKUP(D4791,'Cluster Info'!$A$2:$B$113,2,FALSE)), "Non Cluster:")</f>
        <v>Non Cluster:</v>
      </c>
      <c r="T4791" s="106">
        <f t="shared" si="370"/>
        <v>0</v>
      </c>
      <c r="U4791" s="106">
        <f t="shared" si="372"/>
        <v>0</v>
      </c>
      <c r="V4791" s="106">
        <f t="shared" si="373"/>
        <v>0</v>
      </c>
      <c r="W4791" s="119">
        <f t="shared" si="371"/>
        <v>0</v>
      </c>
      <c r="X4791" s="106">
        <f t="shared" si="374"/>
        <v>0</v>
      </c>
    </row>
    <row r="4792" spans="1:24" ht="14">
      <c r="A4792" s="198"/>
      <c r="D4792" s="1"/>
      <c r="E4792" s="1"/>
      <c r="F4792" s="187"/>
      <c r="G4792" s="187"/>
      <c r="H4792" s="80" t="str">
        <f>IF(ISERROR(IF(ISERROR(VLOOKUP((LEFT(D4792,2)),'Fed. Agency Identifier Table'!A$2:C$63,3,FALSE)),(VLOOKUP((LEFT(D4792,1)),'Fed. Agency Identifier Table'!A$2:C$63,3,FALSE)),(VLOOKUP((LEFT(D4792,2)),'Fed. Agency Identifier Table'!A$2:C$63,3,FALSE)))),"",(IF(ISERROR(VLOOKUP((LEFT(D4792,2)),'Fed. Agency Identifier Table'!A$2:C$63,3,FALSE)),(VLOOKUP((LEFT(D4792,1)),'Fed. Agency Identifier Table'!A$2:C$63,3,FALSE)),(VLOOKUP((LEFT(D4792,2)),'Fed. Agency Identifier Table'!A$2:C$63,3,FALSE)))))</f>
        <v/>
      </c>
      <c r="I4792" s="150" t="str">
        <f>IF(ISNUMBER(SEARCH("*.unk*",D4792)),"Other Federal Awards",IF(ISERROR(VLOOKUP(D4792,'CFDA Program Titles Table'!A$2:C$2607,3,FALSE)),"",VLOOKUP(D4792,'CFDA Program Titles Table'!A$2:C$2607,3,FALSE)))</f>
        <v/>
      </c>
      <c r="J4792" s="70"/>
      <c r="K4792" s="70"/>
      <c r="S4792" s="106" t="str">
        <f>IFERROR(IF(J4792="Y", "Research And Development Programs Cluster:", VLOOKUP(D4792,'Cluster Info'!$A$2:$B$113,2,FALSE)), "Non Cluster:")</f>
        <v>Non Cluster:</v>
      </c>
      <c r="T4792" s="106">
        <f t="shared" si="370"/>
        <v>0</v>
      </c>
      <c r="U4792" s="106">
        <f t="shared" si="372"/>
        <v>0</v>
      </c>
      <c r="V4792" s="106">
        <f t="shared" si="373"/>
        <v>0</v>
      </c>
      <c r="W4792" s="119">
        <f t="shared" si="371"/>
        <v>0</v>
      </c>
      <c r="X4792" s="106">
        <f t="shared" si="374"/>
        <v>0</v>
      </c>
    </row>
    <row r="4793" spans="1:24" ht="14">
      <c r="A4793" s="198"/>
      <c r="D4793" s="1"/>
      <c r="E4793" s="1"/>
      <c r="F4793" s="187"/>
      <c r="G4793" s="187"/>
      <c r="H4793" s="80" t="str">
        <f>IF(ISERROR(IF(ISERROR(VLOOKUP((LEFT(D4793,2)),'Fed. Agency Identifier Table'!A$2:C$63,3,FALSE)),(VLOOKUP((LEFT(D4793,1)),'Fed. Agency Identifier Table'!A$2:C$63,3,FALSE)),(VLOOKUP((LEFT(D4793,2)),'Fed. Agency Identifier Table'!A$2:C$63,3,FALSE)))),"",(IF(ISERROR(VLOOKUP((LEFT(D4793,2)),'Fed. Agency Identifier Table'!A$2:C$63,3,FALSE)),(VLOOKUP((LEFT(D4793,1)),'Fed. Agency Identifier Table'!A$2:C$63,3,FALSE)),(VLOOKUP((LEFT(D4793,2)),'Fed. Agency Identifier Table'!A$2:C$63,3,FALSE)))))</f>
        <v/>
      </c>
      <c r="I4793" s="150" t="str">
        <f>IF(ISNUMBER(SEARCH("*.unk*",D4793)),"Other Federal Awards",IF(ISERROR(VLOOKUP(D4793,'CFDA Program Titles Table'!A$2:C$2607,3,FALSE)),"",VLOOKUP(D4793,'CFDA Program Titles Table'!A$2:C$2607,3,FALSE)))</f>
        <v/>
      </c>
      <c r="J4793" s="70"/>
      <c r="K4793" s="70"/>
      <c r="S4793" s="106" t="str">
        <f>IFERROR(IF(J4793="Y", "Research And Development Programs Cluster:", VLOOKUP(D4793,'Cluster Info'!$A$2:$B$113,2,FALSE)), "Non Cluster:")</f>
        <v>Non Cluster:</v>
      </c>
      <c r="T4793" s="106">
        <f t="shared" si="370"/>
        <v>0</v>
      </c>
      <c r="U4793" s="106">
        <f t="shared" si="372"/>
        <v>0</v>
      </c>
      <c r="V4793" s="106">
        <f t="shared" si="373"/>
        <v>0</v>
      </c>
      <c r="W4793" s="119">
        <f t="shared" si="371"/>
        <v>0</v>
      </c>
      <c r="X4793" s="106">
        <f t="shared" si="374"/>
        <v>0</v>
      </c>
    </row>
    <row r="4794" spans="1:24" ht="14">
      <c r="A4794" s="198"/>
      <c r="D4794" s="1"/>
      <c r="E4794" s="1"/>
      <c r="F4794" s="187"/>
      <c r="G4794" s="187"/>
      <c r="H4794" s="80" t="str">
        <f>IF(ISERROR(IF(ISERROR(VLOOKUP((LEFT(D4794,2)),'Fed. Agency Identifier Table'!A$2:C$63,3,FALSE)),(VLOOKUP((LEFT(D4794,1)),'Fed. Agency Identifier Table'!A$2:C$63,3,FALSE)),(VLOOKUP((LEFT(D4794,2)),'Fed. Agency Identifier Table'!A$2:C$63,3,FALSE)))),"",(IF(ISERROR(VLOOKUP((LEFT(D4794,2)),'Fed. Agency Identifier Table'!A$2:C$63,3,FALSE)),(VLOOKUP((LEFT(D4794,1)),'Fed. Agency Identifier Table'!A$2:C$63,3,FALSE)),(VLOOKUP((LEFT(D4794,2)),'Fed. Agency Identifier Table'!A$2:C$63,3,FALSE)))))</f>
        <v/>
      </c>
      <c r="I4794" s="150" t="str">
        <f>IF(ISNUMBER(SEARCH("*.unk*",D4794)),"Other Federal Awards",IF(ISERROR(VLOOKUP(D4794,'CFDA Program Titles Table'!A$2:C$2607,3,FALSE)),"",VLOOKUP(D4794,'CFDA Program Titles Table'!A$2:C$2607,3,FALSE)))</f>
        <v/>
      </c>
      <c r="J4794" s="70"/>
      <c r="K4794" s="70"/>
      <c r="S4794" s="106" t="str">
        <f>IFERROR(IF(J4794="Y", "Research And Development Programs Cluster:", VLOOKUP(D4794,'Cluster Info'!$A$2:$B$113,2,FALSE)), "Non Cluster:")</f>
        <v>Non Cluster:</v>
      </c>
      <c r="T4794" s="106">
        <f t="shared" si="370"/>
        <v>0</v>
      </c>
      <c r="U4794" s="106">
        <f t="shared" si="372"/>
        <v>0</v>
      </c>
      <c r="V4794" s="106">
        <f t="shared" si="373"/>
        <v>0</v>
      </c>
      <c r="W4794" s="119">
        <f t="shared" si="371"/>
        <v>0</v>
      </c>
      <c r="X4794" s="106">
        <f t="shared" si="374"/>
        <v>0</v>
      </c>
    </row>
    <row r="4795" spans="1:24" ht="14">
      <c r="A4795" s="198"/>
      <c r="D4795" s="1"/>
      <c r="E4795" s="1"/>
      <c r="F4795" s="187"/>
      <c r="G4795" s="187"/>
      <c r="H4795" s="80" t="str">
        <f>IF(ISERROR(IF(ISERROR(VLOOKUP((LEFT(D4795,2)),'Fed. Agency Identifier Table'!A$2:C$63,3,FALSE)),(VLOOKUP((LEFT(D4795,1)),'Fed. Agency Identifier Table'!A$2:C$63,3,FALSE)),(VLOOKUP((LEFT(D4795,2)),'Fed. Agency Identifier Table'!A$2:C$63,3,FALSE)))),"",(IF(ISERROR(VLOOKUP((LEFT(D4795,2)),'Fed. Agency Identifier Table'!A$2:C$63,3,FALSE)),(VLOOKUP((LEFT(D4795,1)),'Fed. Agency Identifier Table'!A$2:C$63,3,FALSE)),(VLOOKUP((LEFT(D4795,2)),'Fed. Agency Identifier Table'!A$2:C$63,3,FALSE)))))</f>
        <v/>
      </c>
      <c r="I4795" s="150" t="str">
        <f>IF(ISNUMBER(SEARCH("*.unk*",D4795)),"Other Federal Awards",IF(ISERROR(VLOOKUP(D4795,'CFDA Program Titles Table'!A$2:C$2607,3,FALSE)),"",VLOOKUP(D4795,'CFDA Program Titles Table'!A$2:C$2607,3,FALSE)))</f>
        <v/>
      </c>
      <c r="J4795" s="70"/>
      <c r="K4795" s="70"/>
      <c r="S4795" s="106" t="str">
        <f>IFERROR(IF(J4795="Y", "Research And Development Programs Cluster:", VLOOKUP(D4795,'Cluster Info'!$A$2:$B$113,2,FALSE)), "Non Cluster:")</f>
        <v>Non Cluster:</v>
      </c>
      <c r="T4795" s="106">
        <f t="shared" si="370"/>
        <v>0</v>
      </c>
      <c r="U4795" s="106">
        <f t="shared" si="372"/>
        <v>0</v>
      </c>
      <c r="V4795" s="106">
        <f t="shared" si="373"/>
        <v>0</v>
      </c>
      <c r="W4795" s="119">
        <f t="shared" si="371"/>
        <v>0</v>
      </c>
      <c r="X4795" s="106">
        <f t="shared" si="374"/>
        <v>0</v>
      </c>
    </row>
    <row r="4796" spans="1:24" ht="14">
      <c r="A4796" s="198"/>
      <c r="D4796" s="1"/>
      <c r="E4796" s="1"/>
      <c r="F4796" s="187"/>
      <c r="G4796" s="187"/>
      <c r="H4796" s="80" t="str">
        <f>IF(ISERROR(IF(ISERROR(VLOOKUP((LEFT(D4796,2)),'Fed. Agency Identifier Table'!A$2:C$63,3,FALSE)),(VLOOKUP((LEFT(D4796,1)),'Fed. Agency Identifier Table'!A$2:C$63,3,FALSE)),(VLOOKUP((LEFT(D4796,2)),'Fed. Agency Identifier Table'!A$2:C$63,3,FALSE)))),"",(IF(ISERROR(VLOOKUP((LEFT(D4796,2)),'Fed. Agency Identifier Table'!A$2:C$63,3,FALSE)),(VLOOKUP((LEFT(D4796,1)),'Fed. Agency Identifier Table'!A$2:C$63,3,FALSE)),(VLOOKUP((LEFT(D4796,2)),'Fed. Agency Identifier Table'!A$2:C$63,3,FALSE)))))</f>
        <v/>
      </c>
      <c r="I4796" s="150" t="str">
        <f>IF(ISNUMBER(SEARCH("*.unk*",D4796)),"Other Federal Awards",IF(ISERROR(VLOOKUP(D4796,'CFDA Program Titles Table'!A$2:C$2607,3,FALSE)),"",VLOOKUP(D4796,'CFDA Program Titles Table'!A$2:C$2607,3,FALSE)))</f>
        <v/>
      </c>
      <c r="J4796" s="70"/>
      <c r="K4796" s="70"/>
      <c r="S4796" s="106" t="str">
        <f>IFERROR(IF(J4796="Y", "Research And Development Programs Cluster:", VLOOKUP(D4796,'Cluster Info'!$A$2:$B$113,2,FALSE)), "Non Cluster:")</f>
        <v>Non Cluster:</v>
      </c>
      <c r="T4796" s="106">
        <f t="shared" si="370"/>
        <v>0</v>
      </c>
      <c r="U4796" s="106">
        <f t="shared" si="372"/>
        <v>0</v>
      </c>
      <c r="V4796" s="106">
        <f t="shared" si="373"/>
        <v>0</v>
      </c>
      <c r="W4796" s="119">
        <f t="shared" si="371"/>
        <v>0</v>
      </c>
      <c r="X4796" s="106">
        <f t="shared" si="374"/>
        <v>0</v>
      </c>
    </row>
    <row r="4797" spans="1:24" ht="14">
      <c r="A4797" s="198"/>
      <c r="D4797" s="1"/>
      <c r="E4797" s="1"/>
      <c r="F4797" s="187"/>
      <c r="G4797" s="187"/>
      <c r="H4797" s="80" t="str">
        <f>IF(ISERROR(IF(ISERROR(VLOOKUP((LEFT(D4797,2)),'Fed. Agency Identifier Table'!A$2:C$63,3,FALSE)),(VLOOKUP((LEFT(D4797,1)),'Fed. Agency Identifier Table'!A$2:C$63,3,FALSE)),(VLOOKUP((LEFT(D4797,2)),'Fed. Agency Identifier Table'!A$2:C$63,3,FALSE)))),"",(IF(ISERROR(VLOOKUP((LEFT(D4797,2)),'Fed. Agency Identifier Table'!A$2:C$63,3,FALSE)),(VLOOKUP((LEFT(D4797,1)),'Fed. Agency Identifier Table'!A$2:C$63,3,FALSE)),(VLOOKUP((LEFT(D4797,2)),'Fed. Agency Identifier Table'!A$2:C$63,3,FALSE)))))</f>
        <v/>
      </c>
      <c r="I4797" s="150" t="str">
        <f>IF(ISNUMBER(SEARCH("*.unk*",D4797)),"Other Federal Awards",IF(ISERROR(VLOOKUP(D4797,'CFDA Program Titles Table'!A$2:C$2607,3,FALSE)),"",VLOOKUP(D4797,'CFDA Program Titles Table'!A$2:C$2607,3,FALSE)))</f>
        <v/>
      </c>
      <c r="J4797" s="70"/>
      <c r="K4797" s="70"/>
      <c r="S4797" s="106" t="str">
        <f>IFERROR(IF(J4797="Y", "Research And Development Programs Cluster:", VLOOKUP(D4797,'Cluster Info'!$A$2:$B$113,2,FALSE)), "Non Cluster:")</f>
        <v>Non Cluster:</v>
      </c>
      <c r="T4797" s="106">
        <f t="shared" si="370"/>
        <v>0</v>
      </c>
      <c r="U4797" s="106">
        <f t="shared" si="372"/>
        <v>0</v>
      </c>
      <c r="V4797" s="106">
        <f t="shared" si="373"/>
        <v>0</v>
      </c>
      <c r="W4797" s="119">
        <f t="shared" si="371"/>
        <v>0</v>
      </c>
      <c r="X4797" s="106">
        <f t="shared" si="374"/>
        <v>0</v>
      </c>
    </row>
    <row r="4798" spans="1:24" ht="14">
      <c r="A4798" s="198"/>
      <c r="D4798" s="1"/>
      <c r="E4798" s="1"/>
      <c r="F4798" s="187"/>
      <c r="G4798" s="187"/>
      <c r="H4798" s="80" t="str">
        <f>IF(ISERROR(IF(ISERROR(VLOOKUP((LEFT(D4798,2)),'Fed. Agency Identifier Table'!A$2:C$63,3,FALSE)),(VLOOKUP((LEFT(D4798,1)),'Fed. Agency Identifier Table'!A$2:C$63,3,FALSE)),(VLOOKUP((LEFT(D4798,2)),'Fed. Agency Identifier Table'!A$2:C$63,3,FALSE)))),"",(IF(ISERROR(VLOOKUP((LEFT(D4798,2)),'Fed. Agency Identifier Table'!A$2:C$63,3,FALSE)),(VLOOKUP((LEFT(D4798,1)),'Fed. Agency Identifier Table'!A$2:C$63,3,FALSE)),(VLOOKUP((LEFT(D4798,2)),'Fed. Agency Identifier Table'!A$2:C$63,3,FALSE)))))</f>
        <v/>
      </c>
      <c r="I4798" s="150" t="str">
        <f>IF(ISNUMBER(SEARCH("*.unk*",D4798)),"Other Federal Awards",IF(ISERROR(VLOOKUP(D4798,'CFDA Program Titles Table'!A$2:C$2607,3,FALSE)),"",VLOOKUP(D4798,'CFDA Program Titles Table'!A$2:C$2607,3,FALSE)))</f>
        <v/>
      </c>
      <c r="J4798" s="70"/>
      <c r="K4798" s="70"/>
      <c r="S4798" s="106" t="str">
        <f>IFERROR(IF(J4798="Y", "Research And Development Programs Cluster:", VLOOKUP(D4798,'Cluster Info'!$A$2:$B$113,2,FALSE)), "Non Cluster:")</f>
        <v>Non Cluster:</v>
      </c>
      <c r="T4798" s="106">
        <f t="shared" si="370"/>
        <v>0</v>
      </c>
      <c r="U4798" s="106">
        <f t="shared" si="372"/>
        <v>0</v>
      </c>
      <c r="V4798" s="106">
        <f t="shared" si="373"/>
        <v>0</v>
      </c>
      <c r="W4798" s="119">
        <f t="shared" si="371"/>
        <v>0</v>
      </c>
      <c r="X4798" s="106">
        <f t="shared" si="374"/>
        <v>0</v>
      </c>
    </row>
    <row r="4799" spans="1:24" ht="14">
      <c r="A4799" s="198"/>
      <c r="D4799" s="1"/>
      <c r="E4799" s="1"/>
      <c r="F4799" s="187"/>
      <c r="G4799" s="187"/>
      <c r="H4799" s="80" t="str">
        <f>IF(ISERROR(IF(ISERROR(VLOOKUP((LEFT(D4799,2)),'Fed. Agency Identifier Table'!A$2:C$63,3,FALSE)),(VLOOKUP((LEFT(D4799,1)),'Fed. Agency Identifier Table'!A$2:C$63,3,FALSE)),(VLOOKUP((LEFT(D4799,2)),'Fed. Agency Identifier Table'!A$2:C$63,3,FALSE)))),"",(IF(ISERROR(VLOOKUP((LEFT(D4799,2)),'Fed. Agency Identifier Table'!A$2:C$63,3,FALSE)),(VLOOKUP((LEFT(D4799,1)),'Fed. Agency Identifier Table'!A$2:C$63,3,FALSE)),(VLOOKUP((LEFT(D4799,2)),'Fed. Agency Identifier Table'!A$2:C$63,3,FALSE)))))</f>
        <v/>
      </c>
      <c r="I4799" s="150" t="str">
        <f>IF(ISNUMBER(SEARCH("*.unk*",D4799)),"Other Federal Awards",IF(ISERROR(VLOOKUP(D4799,'CFDA Program Titles Table'!A$2:C$2607,3,FALSE)),"",VLOOKUP(D4799,'CFDA Program Titles Table'!A$2:C$2607,3,FALSE)))</f>
        <v/>
      </c>
      <c r="J4799" s="70"/>
      <c r="K4799" s="70"/>
      <c r="S4799" s="106" t="str">
        <f>IFERROR(IF(J4799="Y", "Research And Development Programs Cluster:", VLOOKUP(D4799,'Cluster Info'!$A$2:$B$113,2,FALSE)), "Non Cluster:")</f>
        <v>Non Cluster:</v>
      </c>
      <c r="T4799" s="106">
        <f t="shared" si="370"/>
        <v>0</v>
      </c>
      <c r="U4799" s="106">
        <f t="shared" si="372"/>
        <v>0</v>
      </c>
      <c r="V4799" s="106">
        <f t="shared" si="373"/>
        <v>0</v>
      </c>
      <c r="W4799" s="119">
        <f t="shared" si="371"/>
        <v>0</v>
      </c>
      <c r="X4799" s="106">
        <f t="shared" si="374"/>
        <v>0</v>
      </c>
    </row>
    <row r="4800" spans="1:24" ht="14">
      <c r="A4800" s="198"/>
      <c r="D4800" s="1"/>
      <c r="E4800" s="1"/>
      <c r="F4800" s="187"/>
      <c r="G4800" s="187"/>
      <c r="H4800" s="80" t="str">
        <f>IF(ISERROR(IF(ISERROR(VLOOKUP((LEFT(D4800,2)),'Fed. Agency Identifier Table'!A$2:C$63,3,FALSE)),(VLOOKUP((LEFT(D4800,1)),'Fed. Agency Identifier Table'!A$2:C$63,3,FALSE)),(VLOOKUP((LEFT(D4800,2)),'Fed. Agency Identifier Table'!A$2:C$63,3,FALSE)))),"",(IF(ISERROR(VLOOKUP((LEFT(D4800,2)),'Fed. Agency Identifier Table'!A$2:C$63,3,FALSE)),(VLOOKUP((LEFT(D4800,1)),'Fed. Agency Identifier Table'!A$2:C$63,3,FALSE)),(VLOOKUP((LEFT(D4800,2)),'Fed. Agency Identifier Table'!A$2:C$63,3,FALSE)))))</f>
        <v/>
      </c>
      <c r="I4800" s="150" t="str">
        <f>IF(ISNUMBER(SEARCH("*.unk*",D4800)),"Other Federal Awards",IF(ISERROR(VLOOKUP(D4800,'CFDA Program Titles Table'!A$2:C$2607,3,FALSE)),"",VLOOKUP(D4800,'CFDA Program Titles Table'!A$2:C$2607,3,FALSE)))</f>
        <v/>
      </c>
      <c r="J4800" s="70"/>
      <c r="K4800" s="70"/>
      <c r="S4800" s="106" t="str">
        <f>IFERROR(IF(J4800="Y", "Research And Development Programs Cluster:", VLOOKUP(D4800,'Cluster Info'!$A$2:$B$113,2,FALSE)), "Non Cluster:")</f>
        <v>Non Cluster:</v>
      </c>
      <c r="T4800" s="106">
        <f t="shared" si="370"/>
        <v>0</v>
      </c>
      <c r="U4800" s="106">
        <f t="shared" si="372"/>
        <v>0</v>
      </c>
      <c r="V4800" s="106">
        <f t="shared" si="373"/>
        <v>0</v>
      </c>
      <c r="W4800" s="119">
        <f t="shared" si="371"/>
        <v>0</v>
      </c>
      <c r="X4800" s="106">
        <f t="shared" si="374"/>
        <v>0</v>
      </c>
    </row>
    <row r="4801" spans="1:24" ht="14">
      <c r="A4801" s="198"/>
      <c r="D4801" s="1"/>
      <c r="E4801" s="1"/>
      <c r="F4801" s="187"/>
      <c r="G4801" s="187"/>
      <c r="H4801" s="80" t="str">
        <f>IF(ISERROR(IF(ISERROR(VLOOKUP((LEFT(D4801,2)),'Fed. Agency Identifier Table'!A$2:C$63,3,FALSE)),(VLOOKUP((LEFT(D4801,1)),'Fed. Agency Identifier Table'!A$2:C$63,3,FALSE)),(VLOOKUP((LEFT(D4801,2)),'Fed. Agency Identifier Table'!A$2:C$63,3,FALSE)))),"",(IF(ISERROR(VLOOKUP((LEFT(D4801,2)),'Fed. Agency Identifier Table'!A$2:C$63,3,FALSE)),(VLOOKUP((LEFT(D4801,1)),'Fed. Agency Identifier Table'!A$2:C$63,3,FALSE)),(VLOOKUP((LEFT(D4801,2)),'Fed. Agency Identifier Table'!A$2:C$63,3,FALSE)))))</f>
        <v/>
      </c>
      <c r="I4801" s="150" t="str">
        <f>IF(ISNUMBER(SEARCH("*.unk*",D4801)),"Other Federal Awards",IF(ISERROR(VLOOKUP(D4801,'CFDA Program Titles Table'!A$2:C$2607,3,FALSE)),"",VLOOKUP(D4801,'CFDA Program Titles Table'!A$2:C$2607,3,FALSE)))</f>
        <v/>
      </c>
      <c r="J4801" s="70"/>
      <c r="K4801" s="70"/>
      <c r="S4801" s="106" t="str">
        <f>IFERROR(IF(J4801="Y", "Research And Development Programs Cluster:", VLOOKUP(D4801,'Cluster Info'!$A$2:$B$113,2,FALSE)), "Non Cluster:")</f>
        <v>Non Cluster:</v>
      </c>
      <c r="T4801" s="106">
        <f t="shared" si="370"/>
        <v>0</v>
      </c>
      <c r="U4801" s="106">
        <f t="shared" si="372"/>
        <v>0</v>
      </c>
      <c r="V4801" s="106">
        <f t="shared" si="373"/>
        <v>0</v>
      </c>
      <c r="W4801" s="119">
        <f t="shared" si="371"/>
        <v>0</v>
      </c>
      <c r="X4801" s="106">
        <f t="shared" si="374"/>
        <v>0</v>
      </c>
    </row>
    <row r="4802" spans="1:24" ht="14">
      <c r="A4802" s="198"/>
      <c r="D4802" s="1"/>
      <c r="E4802" s="1"/>
      <c r="F4802" s="187"/>
      <c r="G4802" s="187"/>
      <c r="H4802" s="80" t="str">
        <f>IF(ISERROR(IF(ISERROR(VLOOKUP((LEFT(D4802,2)),'Fed. Agency Identifier Table'!A$2:C$63,3,FALSE)),(VLOOKUP((LEFT(D4802,1)),'Fed. Agency Identifier Table'!A$2:C$63,3,FALSE)),(VLOOKUP((LEFT(D4802,2)),'Fed. Agency Identifier Table'!A$2:C$63,3,FALSE)))),"",(IF(ISERROR(VLOOKUP((LEFT(D4802,2)),'Fed. Agency Identifier Table'!A$2:C$63,3,FALSE)),(VLOOKUP((LEFT(D4802,1)),'Fed. Agency Identifier Table'!A$2:C$63,3,FALSE)),(VLOOKUP((LEFT(D4802,2)),'Fed. Agency Identifier Table'!A$2:C$63,3,FALSE)))))</f>
        <v/>
      </c>
      <c r="I4802" s="150" t="str">
        <f>IF(ISNUMBER(SEARCH("*.unk*",D4802)),"Other Federal Awards",IF(ISERROR(VLOOKUP(D4802,'CFDA Program Titles Table'!A$2:C$2607,3,FALSE)),"",VLOOKUP(D4802,'CFDA Program Titles Table'!A$2:C$2607,3,FALSE)))</f>
        <v/>
      </c>
      <c r="J4802" s="70"/>
      <c r="K4802" s="70"/>
      <c r="S4802" s="106" t="str">
        <f>IFERROR(IF(J4802="Y", "Research And Development Programs Cluster:", VLOOKUP(D4802,'Cluster Info'!$A$2:$B$113,2,FALSE)), "Non Cluster:")</f>
        <v>Non Cluster:</v>
      </c>
      <c r="T4802" s="106">
        <f t="shared" ref="T4802:T4865" si="375">IF(E4802="Y","ARRA - "&amp;N4802, N4802)</f>
        <v>0</v>
      </c>
      <c r="U4802" s="106">
        <f t="shared" si="372"/>
        <v>0</v>
      </c>
      <c r="V4802" s="106">
        <f t="shared" si="373"/>
        <v>0</v>
      </c>
      <c r="W4802" s="119">
        <f t="shared" ref="W4802:W4865" si="376">IF(AND(J4802="Y",I4802="Other Federal Awards"),(LEFT(D4802,2)&amp;".RD"),D4802)</f>
        <v>0</v>
      </c>
      <c r="X4802" s="106">
        <f t="shared" si="374"/>
        <v>0</v>
      </c>
    </row>
    <row r="4803" spans="1:24" ht="14">
      <c r="A4803" s="198"/>
      <c r="D4803" s="1"/>
      <c r="E4803" s="1"/>
      <c r="F4803" s="187"/>
      <c r="G4803" s="187"/>
      <c r="H4803" s="80" t="str">
        <f>IF(ISERROR(IF(ISERROR(VLOOKUP((LEFT(D4803,2)),'Fed. Agency Identifier Table'!A$2:C$63,3,FALSE)),(VLOOKUP((LEFT(D4803,1)),'Fed. Agency Identifier Table'!A$2:C$63,3,FALSE)),(VLOOKUP((LEFT(D4803,2)),'Fed. Agency Identifier Table'!A$2:C$63,3,FALSE)))),"",(IF(ISERROR(VLOOKUP((LEFT(D4803,2)),'Fed. Agency Identifier Table'!A$2:C$63,3,FALSE)),(VLOOKUP((LEFT(D4803,1)),'Fed. Agency Identifier Table'!A$2:C$63,3,FALSE)),(VLOOKUP((LEFT(D4803,2)),'Fed. Agency Identifier Table'!A$2:C$63,3,FALSE)))))</f>
        <v/>
      </c>
      <c r="I4803" s="150" t="str">
        <f>IF(ISNUMBER(SEARCH("*.unk*",D4803)),"Other Federal Awards",IF(ISERROR(VLOOKUP(D4803,'CFDA Program Titles Table'!A$2:C$2607,3,FALSE)),"",VLOOKUP(D4803,'CFDA Program Titles Table'!A$2:C$2607,3,FALSE)))</f>
        <v/>
      </c>
      <c r="J4803" s="70"/>
      <c r="K4803" s="70"/>
      <c r="S4803" s="106" t="str">
        <f>IFERROR(IF(J4803="Y", "Research And Development Programs Cluster:", VLOOKUP(D4803,'Cluster Info'!$A$2:$B$113,2,FALSE)), "Non Cluster:")</f>
        <v>Non Cluster:</v>
      </c>
      <c r="T4803" s="106">
        <f t="shared" si="375"/>
        <v>0</v>
      </c>
      <c r="U4803" s="106">
        <f t="shared" ref="U4803:U4866" si="377">IF(F4803="Y","COVID-19 - "&amp;N4803, N4803)</f>
        <v>0</v>
      </c>
      <c r="V4803" s="106">
        <f t="shared" ref="V4803:V4866" si="378">IF(G4803="Y","ARP - "&amp;N4803, N4803)</f>
        <v>0</v>
      </c>
      <c r="W4803" s="119">
        <f t="shared" si="376"/>
        <v>0</v>
      </c>
      <c r="X4803" s="106">
        <f t="shared" ref="X4803:X4866" si="379">O4803-P4803</f>
        <v>0</v>
      </c>
    </row>
    <row r="4804" spans="1:24" ht="14">
      <c r="A4804" s="198"/>
      <c r="D4804" s="1"/>
      <c r="E4804" s="1"/>
      <c r="F4804" s="187"/>
      <c r="G4804" s="187"/>
      <c r="H4804" s="80" t="str">
        <f>IF(ISERROR(IF(ISERROR(VLOOKUP((LEFT(D4804,2)),'Fed. Agency Identifier Table'!A$2:C$63,3,FALSE)),(VLOOKUP((LEFT(D4804,1)),'Fed. Agency Identifier Table'!A$2:C$63,3,FALSE)),(VLOOKUP((LEFT(D4804,2)),'Fed. Agency Identifier Table'!A$2:C$63,3,FALSE)))),"",(IF(ISERROR(VLOOKUP((LEFT(D4804,2)),'Fed. Agency Identifier Table'!A$2:C$63,3,FALSE)),(VLOOKUP((LEFT(D4804,1)),'Fed. Agency Identifier Table'!A$2:C$63,3,FALSE)),(VLOOKUP((LEFT(D4804,2)),'Fed. Agency Identifier Table'!A$2:C$63,3,FALSE)))))</f>
        <v/>
      </c>
      <c r="I4804" s="150" t="str">
        <f>IF(ISNUMBER(SEARCH("*.unk*",D4804)),"Other Federal Awards",IF(ISERROR(VLOOKUP(D4804,'CFDA Program Titles Table'!A$2:C$2607,3,FALSE)),"",VLOOKUP(D4804,'CFDA Program Titles Table'!A$2:C$2607,3,FALSE)))</f>
        <v/>
      </c>
      <c r="J4804" s="70"/>
      <c r="K4804" s="70"/>
      <c r="S4804" s="106" t="str">
        <f>IFERROR(IF(J4804="Y", "Research And Development Programs Cluster:", VLOOKUP(D4804,'Cluster Info'!$A$2:$B$113,2,FALSE)), "Non Cluster:")</f>
        <v>Non Cluster:</v>
      </c>
      <c r="T4804" s="106">
        <f t="shared" si="375"/>
        <v>0</v>
      </c>
      <c r="U4804" s="106">
        <f t="shared" si="377"/>
        <v>0</v>
      </c>
      <c r="V4804" s="106">
        <f t="shared" si="378"/>
        <v>0</v>
      </c>
      <c r="W4804" s="119">
        <f t="shared" si="376"/>
        <v>0</v>
      </c>
      <c r="X4804" s="106">
        <f t="shared" si="379"/>
        <v>0</v>
      </c>
    </row>
    <row r="4805" spans="1:24" ht="14">
      <c r="A4805" s="198"/>
      <c r="D4805" s="1"/>
      <c r="E4805" s="1"/>
      <c r="F4805" s="187"/>
      <c r="G4805" s="187"/>
      <c r="H4805" s="80" t="str">
        <f>IF(ISERROR(IF(ISERROR(VLOOKUP((LEFT(D4805,2)),'Fed. Agency Identifier Table'!A$2:C$63,3,FALSE)),(VLOOKUP((LEFT(D4805,1)),'Fed. Agency Identifier Table'!A$2:C$63,3,FALSE)),(VLOOKUP((LEFT(D4805,2)),'Fed. Agency Identifier Table'!A$2:C$63,3,FALSE)))),"",(IF(ISERROR(VLOOKUP((LEFT(D4805,2)),'Fed. Agency Identifier Table'!A$2:C$63,3,FALSE)),(VLOOKUP((LEFT(D4805,1)),'Fed. Agency Identifier Table'!A$2:C$63,3,FALSE)),(VLOOKUP((LEFT(D4805,2)),'Fed. Agency Identifier Table'!A$2:C$63,3,FALSE)))))</f>
        <v/>
      </c>
      <c r="I4805" s="150" t="str">
        <f>IF(ISNUMBER(SEARCH("*.unk*",D4805)),"Other Federal Awards",IF(ISERROR(VLOOKUP(D4805,'CFDA Program Titles Table'!A$2:C$2607,3,FALSE)),"",VLOOKUP(D4805,'CFDA Program Titles Table'!A$2:C$2607,3,FALSE)))</f>
        <v/>
      </c>
      <c r="J4805" s="70"/>
      <c r="K4805" s="70"/>
      <c r="S4805" s="106" t="str">
        <f>IFERROR(IF(J4805="Y", "Research And Development Programs Cluster:", VLOOKUP(D4805,'Cluster Info'!$A$2:$B$113,2,FALSE)), "Non Cluster:")</f>
        <v>Non Cluster:</v>
      </c>
      <c r="T4805" s="106">
        <f t="shared" si="375"/>
        <v>0</v>
      </c>
      <c r="U4805" s="106">
        <f t="shared" si="377"/>
        <v>0</v>
      </c>
      <c r="V4805" s="106">
        <f t="shared" si="378"/>
        <v>0</v>
      </c>
      <c r="W4805" s="119">
        <f t="shared" si="376"/>
        <v>0</v>
      </c>
      <c r="X4805" s="106">
        <f t="shared" si="379"/>
        <v>0</v>
      </c>
    </row>
    <row r="4806" spans="1:24" ht="14">
      <c r="A4806" s="198"/>
      <c r="D4806" s="1"/>
      <c r="E4806" s="1"/>
      <c r="F4806" s="187"/>
      <c r="G4806" s="187"/>
      <c r="H4806" s="80" t="str">
        <f>IF(ISERROR(IF(ISERROR(VLOOKUP((LEFT(D4806,2)),'Fed. Agency Identifier Table'!A$2:C$63,3,FALSE)),(VLOOKUP((LEFT(D4806,1)),'Fed. Agency Identifier Table'!A$2:C$63,3,FALSE)),(VLOOKUP((LEFT(D4806,2)),'Fed. Agency Identifier Table'!A$2:C$63,3,FALSE)))),"",(IF(ISERROR(VLOOKUP((LEFT(D4806,2)),'Fed. Agency Identifier Table'!A$2:C$63,3,FALSE)),(VLOOKUP((LEFT(D4806,1)),'Fed. Agency Identifier Table'!A$2:C$63,3,FALSE)),(VLOOKUP((LEFT(D4806,2)),'Fed. Agency Identifier Table'!A$2:C$63,3,FALSE)))))</f>
        <v/>
      </c>
      <c r="I4806" s="150" t="str">
        <f>IF(ISNUMBER(SEARCH("*.unk*",D4806)),"Other Federal Awards",IF(ISERROR(VLOOKUP(D4806,'CFDA Program Titles Table'!A$2:C$2607,3,FALSE)),"",VLOOKUP(D4806,'CFDA Program Titles Table'!A$2:C$2607,3,FALSE)))</f>
        <v/>
      </c>
      <c r="J4806" s="70"/>
      <c r="K4806" s="70"/>
      <c r="S4806" s="106" t="str">
        <f>IFERROR(IF(J4806="Y", "Research And Development Programs Cluster:", VLOOKUP(D4806,'Cluster Info'!$A$2:$B$113,2,FALSE)), "Non Cluster:")</f>
        <v>Non Cluster:</v>
      </c>
      <c r="T4806" s="106">
        <f t="shared" si="375"/>
        <v>0</v>
      </c>
      <c r="U4806" s="106">
        <f t="shared" si="377"/>
        <v>0</v>
      </c>
      <c r="V4806" s="106">
        <f t="shared" si="378"/>
        <v>0</v>
      </c>
      <c r="W4806" s="119">
        <f t="shared" si="376"/>
        <v>0</v>
      </c>
      <c r="X4806" s="106">
        <f t="shared" si="379"/>
        <v>0</v>
      </c>
    </row>
    <row r="4807" spans="1:24" ht="14">
      <c r="A4807" s="198"/>
      <c r="D4807" s="1"/>
      <c r="E4807" s="1"/>
      <c r="F4807" s="187"/>
      <c r="G4807" s="187"/>
      <c r="H4807" s="80" t="str">
        <f>IF(ISERROR(IF(ISERROR(VLOOKUP((LEFT(D4807,2)),'Fed. Agency Identifier Table'!A$2:C$63,3,FALSE)),(VLOOKUP((LEFT(D4807,1)),'Fed. Agency Identifier Table'!A$2:C$63,3,FALSE)),(VLOOKUP((LEFT(D4807,2)),'Fed. Agency Identifier Table'!A$2:C$63,3,FALSE)))),"",(IF(ISERROR(VLOOKUP((LEFT(D4807,2)),'Fed. Agency Identifier Table'!A$2:C$63,3,FALSE)),(VLOOKUP((LEFT(D4807,1)),'Fed. Agency Identifier Table'!A$2:C$63,3,FALSE)),(VLOOKUP((LEFT(D4807,2)),'Fed. Agency Identifier Table'!A$2:C$63,3,FALSE)))))</f>
        <v/>
      </c>
      <c r="I4807" s="150" t="str">
        <f>IF(ISNUMBER(SEARCH("*.unk*",D4807)),"Other Federal Awards",IF(ISERROR(VLOOKUP(D4807,'CFDA Program Titles Table'!A$2:C$2607,3,FALSE)),"",VLOOKUP(D4807,'CFDA Program Titles Table'!A$2:C$2607,3,FALSE)))</f>
        <v/>
      </c>
      <c r="J4807" s="70"/>
      <c r="K4807" s="70"/>
      <c r="S4807" s="106" t="str">
        <f>IFERROR(IF(J4807="Y", "Research And Development Programs Cluster:", VLOOKUP(D4807,'Cluster Info'!$A$2:$B$113,2,FALSE)), "Non Cluster:")</f>
        <v>Non Cluster:</v>
      </c>
      <c r="T4807" s="106">
        <f t="shared" si="375"/>
        <v>0</v>
      </c>
      <c r="U4807" s="106">
        <f t="shared" si="377"/>
        <v>0</v>
      </c>
      <c r="V4807" s="106">
        <f t="shared" si="378"/>
        <v>0</v>
      </c>
      <c r="W4807" s="119">
        <f t="shared" si="376"/>
        <v>0</v>
      </c>
      <c r="X4807" s="106">
        <f t="shared" si="379"/>
        <v>0</v>
      </c>
    </row>
    <row r="4808" spans="1:24" ht="14">
      <c r="A4808" s="198"/>
      <c r="D4808" s="1"/>
      <c r="E4808" s="1"/>
      <c r="F4808" s="187"/>
      <c r="G4808" s="187"/>
      <c r="H4808" s="80" t="str">
        <f>IF(ISERROR(IF(ISERROR(VLOOKUP((LEFT(D4808,2)),'Fed. Agency Identifier Table'!A$2:C$63,3,FALSE)),(VLOOKUP((LEFT(D4808,1)),'Fed. Agency Identifier Table'!A$2:C$63,3,FALSE)),(VLOOKUP((LEFT(D4808,2)),'Fed. Agency Identifier Table'!A$2:C$63,3,FALSE)))),"",(IF(ISERROR(VLOOKUP((LEFT(D4808,2)),'Fed. Agency Identifier Table'!A$2:C$63,3,FALSE)),(VLOOKUP((LEFT(D4808,1)),'Fed. Agency Identifier Table'!A$2:C$63,3,FALSE)),(VLOOKUP((LEFT(D4808,2)),'Fed. Agency Identifier Table'!A$2:C$63,3,FALSE)))))</f>
        <v/>
      </c>
      <c r="I4808" s="150" t="str">
        <f>IF(ISNUMBER(SEARCH("*.unk*",D4808)),"Other Federal Awards",IF(ISERROR(VLOOKUP(D4808,'CFDA Program Titles Table'!A$2:C$2607,3,FALSE)),"",VLOOKUP(D4808,'CFDA Program Titles Table'!A$2:C$2607,3,FALSE)))</f>
        <v/>
      </c>
      <c r="J4808" s="70"/>
      <c r="K4808" s="70"/>
      <c r="S4808" s="106" t="str">
        <f>IFERROR(IF(J4808="Y", "Research And Development Programs Cluster:", VLOOKUP(D4808,'Cluster Info'!$A$2:$B$113,2,FALSE)), "Non Cluster:")</f>
        <v>Non Cluster:</v>
      </c>
      <c r="T4808" s="106">
        <f t="shared" si="375"/>
        <v>0</v>
      </c>
      <c r="U4808" s="106">
        <f t="shared" si="377"/>
        <v>0</v>
      </c>
      <c r="V4808" s="106">
        <f t="shared" si="378"/>
        <v>0</v>
      </c>
      <c r="W4808" s="119">
        <f t="shared" si="376"/>
        <v>0</v>
      </c>
      <c r="X4808" s="106">
        <f t="shared" si="379"/>
        <v>0</v>
      </c>
    </row>
    <row r="4809" spans="1:24" ht="14">
      <c r="A4809" s="198"/>
      <c r="D4809" s="1"/>
      <c r="E4809" s="1"/>
      <c r="F4809" s="187"/>
      <c r="G4809" s="187"/>
      <c r="H4809" s="80" t="str">
        <f>IF(ISERROR(IF(ISERROR(VLOOKUP((LEFT(D4809,2)),'Fed. Agency Identifier Table'!A$2:C$63,3,FALSE)),(VLOOKUP((LEFT(D4809,1)),'Fed. Agency Identifier Table'!A$2:C$63,3,FALSE)),(VLOOKUP((LEFT(D4809,2)),'Fed. Agency Identifier Table'!A$2:C$63,3,FALSE)))),"",(IF(ISERROR(VLOOKUP((LEFT(D4809,2)),'Fed. Agency Identifier Table'!A$2:C$63,3,FALSE)),(VLOOKUP((LEFT(D4809,1)),'Fed. Agency Identifier Table'!A$2:C$63,3,FALSE)),(VLOOKUP((LEFT(D4809,2)),'Fed. Agency Identifier Table'!A$2:C$63,3,FALSE)))))</f>
        <v/>
      </c>
      <c r="I4809" s="150" t="str">
        <f>IF(ISNUMBER(SEARCH("*.unk*",D4809)),"Other Federal Awards",IF(ISERROR(VLOOKUP(D4809,'CFDA Program Titles Table'!A$2:C$2607,3,FALSE)),"",VLOOKUP(D4809,'CFDA Program Titles Table'!A$2:C$2607,3,FALSE)))</f>
        <v/>
      </c>
      <c r="J4809" s="70"/>
      <c r="K4809" s="70"/>
      <c r="S4809" s="106" t="str">
        <f>IFERROR(IF(J4809="Y", "Research And Development Programs Cluster:", VLOOKUP(D4809,'Cluster Info'!$A$2:$B$113,2,FALSE)), "Non Cluster:")</f>
        <v>Non Cluster:</v>
      </c>
      <c r="T4809" s="106">
        <f t="shared" si="375"/>
        <v>0</v>
      </c>
      <c r="U4809" s="106">
        <f t="shared" si="377"/>
        <v>0</v>
      </c>
      <c r="V4809" s="106">
        <f t="shared" si="378"/>
        <v>0</v>
      </c>
      <c r="W4809" s="119">
        <f t="shared" si="376"/>
        <v>0</v>
      </c>
      <c r="X4809" s="106">
        <f t="shared" si="379"/>
        <v>0</v>
      </c>
    </row>
    <row r="4810" spans="1:24" ht="14">
      <c r="A4810" s="198"/>
      <c r="D4810" s="1"/>
      <c r="E4810" s="1"/>
      <c r="F4810" s="187"/>
      <c r="G4810" s="187"/>
      <c r="H4810" s="80" t="str">
        <f>IF(ISERROR(IF(ISERROR(VLOOKUP((LEFT(D4810,2)),'Fed. Agency Identifier Table'!A$2:C$63,3,FALSE)),(VLOOKUP((LEFT(D4810,1)),'Fed. Agency Identifier Table'!A$2:C$63,3,FALSE)),(VLOOKUP((LEFT(D4810,2)),'Fed. Agency Identifier Table'!A$2:C$63,3,FALSE)))),"",(IF(ISERROR(VLOOKUP((LEFT(D4810,2)),'Fed. Agency Identifier Table'!A$2:C$63,3,FALSE)),(VLOOKUP((LEFT(D4810,1)),'Fed. Agency Identifier Table'!A$2:C$63,3,FALSE)),(VLOOKUP((LEFT(D4810,2)),'Fed. Agency Identifier Table'!A$2:C$63,3,FALSE)))))</f>
        <v/>
      </c>
      <c r="I4810" s="150" t="str">
        <f>IF(ISNUMBER(SEARCH("*.unk*",D4810)),"Other Federal Awards",IF(ISERROR(VLOOKUP(D4810,'CFDA Program Titles Table'!A$2:C$2607,3,FALSE)),"",VLOOKUP(D4810,'CFDA Program Titles Table'!A$2:C$2607,3,FALSE)))</f>
        <v/>
      </c>
      <c r="J4810" s="70"/>
      <c r="K4810" s="70"/>
      <c r="S4810" s="106" t="str">
        <f>IFERROR(IF(J4810="Y", "Research And Development Programs Cluster:", VLOOKUP(D4810,'Cluster Info'!$A$2:$B$113,2,FALSE)), "Non Cluster:")</f>
        <v>Non Cluster:</v>
      </c>
      <c r="T4810" s="106">
        <f t="shared" si="375"/>
        <v>0</v>
      </c>
      <c r="U4810" s="106">
        <f t="shared" si="377"/>
        <v>0</v>
      </c>
      <c r="V4810" s="106">
        <f t="shared" si="378"/>
        <v>0</v>
      </c>
      <c r="W4810" s="119">
        <f t="shared" si="376"/>
        <v>0</v>
      </c>
      <c r="X4810" s="106">
        <f t="shared" si="379"/>
        <v>0</v>
      </c>
    </row>
    <row r="4811" spans="1:24" ht="14">
      <c r="A4811" s="198"/>
      <c r="D4811" s="1"/>
      <c r="E4811" s="1"/>
      <c r="F4811" s="187"/>
      <c r="G4811" s="187"/>
      <c r="H4811" s="80" t="str">
        <f>IF(ISERROR(IF(ISERROR(VLOOKUP((LEFT(D4811,2)),'Fed. Agency Identifier Table'!A$2:C$63,3,FALSE)),(VLOOKUP((LEFT(D4811,1)),'Fed. Agency Identifier Table'!A$2:C$63,3,FALSE)),(VLOOKUP((LEFT(D4811,2)),'Fed. Agency Identifier Table'!A$2:C$63,3,FALSE)))),"",(IF(ISERROR(VLOOKUP((LEFT(D4811,2)),'Fed. Agency Identifier Table'!A$2:C$63,3,FALSE)),(VLOOKUP((LEFT(D4811,1)),'Fed. Agency Identifier Table'!A$2:C$63,3,FALSE)),(VLOOKUP((LEFT(D4811,2)),'Fed. Agency Identifier Table'!A$2:C$63,3,FALSE)))))</f>
        <v/>
      </c>
      <c r="I4811" s="150" t="str">
        <f>IF(ISNUMBER(SEARCH("*.unk*",D4811)),"Other Federal Awards",IF(ISERROR(VLOOKUP(D4811,'CFDA Program Titles Table'!A$2:C$2607,3,FALSE)),"",VLOOKUP(D4811,'CFDA Program Titles Table'!A$2:C$2607,3,FALSE)))</f>
        <v/>
      </c>
      <c r="J4811" s="70"/>
      <c r="K4811" s="70"/>
      <c r="S4811" s="106" t="str">
        <f>IFERROR(IF(J4811="Y", "Research And Development Programs Cluster:", VLOOKUP(D4811,'Cluster Info'!$A$2:$B$113,2,FALSE)), "Non Cluster:")</f>
        <v>Non Cluster:</v>
      </c>
      <c r="T4811" s="106">
        <f t="shared" si="375"/>
        <v>0</v>
      </c>
      <c r="U4811" s="106">
        <f t="shared" si="377"/>
        <v>0</v>
      </c>
      <c r="V4811" s="106">
        <f t="shared" si="378"/>
        <v>0</v>
      </c>
      <c r="W4811" s="119">
        <f t="shared" si="376"/>
        <v>0</v>
      </c>
      <c r="X4811" s="106">
        <f t="shared" si="379"/>
        <v>0</v>
      </c>
    </row>
    <row r="4812" spans="1:24" ht="14">
      <c r="A4812" s="198"/>
      <c r="D4812" s="1"/>
      <c r="E4812" s="1"/>
      <c r="F4812" s="187"/>
      <c r="G4812" s="187"/>
      <c r="H4812" s="80" t="str">
        <f>IF(ISERROR(IF(ISERROR(VLOOKUP((LEFT(D4812,2)),'Fed. Agency Identifier Table'!A$2:C$63,3,FALSE)),(VLOOKUP((LEFT(D4812,1)),'Fed. Agency Identifier Table'!A$2:C$63,3,FALSE)),(VLOOKUP((LEFT(D4812,2)),'Fed. Agency Identifier Table'!A$2:C$63,3,FALSE)))),"",(IF(ISERROR(VLOOKUP((LEFT(D4812,2)),'Fed. Agency Identifier Table'!A$2:C$63,3,FALSE)),(VLOOKUP((LEFT(D4812,1)),'Fed. Agency Identifier Table'!A$2:C$63,3,FALSE)),(VLOOKUP((LEFT(D4812,2)),'Fed. Agency Identifier Table'!A$2:C$63,3,FALSE)))))</f>
        <v/>
      </c>
      <c r="I4812" s="150" t="str">
        <f>IF(ISNUMBER(SEARCH("*.unk*",D4812)),"Other Federal Awards",IF(ISERROR(VLOOKUP(D4812,'CFDA Program Titles Table'!A$2:C$2607,3,FALSE)),"",VLOOKUP(D4812,'CFDA Program Titles Table'!A$2:C$2607,3,FALSE)))</f>
        <v/>
      </c>
      <c r="J4812" s="70"/>
      <c r="K4812" s="70"/>
      <c r="S4812" s="106" t="str">
        <f>IFERROR(IF(J4812="Y", "Research And Development Programs Cluster:", VLOOKUP(D4812,'Cluster Info'!$A$2:$B$113,2,FALSE)), "Non Cluster:")</f>
        <v>Non Cluster:</v>
      </c>
      <c r="T4812" s="106">
        <f t="shared" si="375"/>
        <v>0</v>
      </c>
      <c r="U4812" s="106">
        <f t="shared" si="377"/>
        <v>0</v>
      </c>
      <c r="V4812" s="106">
        <f t="shared" si="378"/>
        <v>0</v>
      </c>
      <c r="W4812" s="119">
        <f t="shared" si="376"/>
        <v>0</v>
      </c>
      <c r="X4812" s="106">
        <f t="shared" si="379"/>
        <v>0</v>
      </c>
    </row>
    <row r="4813" spans="1:24" ht="14">
      <c r="A4813" s="198"/>
      <c r="D4813" s="1"/>
      <c r="E4813" s="1"/>
      <c r="F4813" s="187"/>
      <c r="G4813" s="187"/>
      <c r="H4813" s="80" t="str">
        <f>IF(ISERROR(IF(ISERROR(VLOOKUP((LEFT(D4813,2)),'Fed. Agency Identifier Table'!A$2:C$63,3,FALSE)),(VLOOKUP((LEFT(D4813,1)),'Fed. Agency Identifier Table'!A$2:C$63,3,FALSE)),(VLOOKUP((LEFT(D4813,2)),'Fed. Agency Identifier Table'!A$2:C$63,3,FALSE)))),"",(IF(ISERROR(VLOOKUP((LEFT(D4813,2)),'Fed. Agency Identifier Table'!A$2:C$63,3,FALSE)),(VLOOKUP((LEFT(D4813,1)),'Fed. Agency Identifier Table'!A$2:C$63,3,FALSE)),(VLOOKUP((LEFT(D4813,2)),'Fed. Agency Identifier Table'!A$2:C$63,3,FALSE)))))</f>
        <v/>
      </c>
      <c r="I4813" s="150" t="str">
        <f>IF(ISNUMBER(SEARCH("*.unk*",D4813)),"Other Federal Awards",IF(ISERROR(VLOOKUP(D4813,'CFDA Program Titles Table'!A$2:C$2607,3,FALSE)),"",VLOOKUP(D4813,'CFDA Program Titles Table'!A$2:C$2607,3,FALSE)))</f>
        <v/>
      </c>
      <c r="J4813" s="70"/>
      <c r="K4813" s="70"/>
      <c r="S4813" s="106" t="str">
        <f>IFERROR(IF(J4813="Y", "Research And Development Programs Cluster:", VLOOKUP(D4813,'Cluster Info'!$A$2:$B$113,2,FALSE)), "Non Cluster:")</f>
        <v>Non Cluster:</v>
      </c>
      <c r="T4813" s="106">
        <f t="shared" si="375"/>
        <v>0</v>
      </c>
      <c r="U4813" s="106">
        <f t="shared" si="377"/>
        <v>0</v>
      </c>
      <c r="V4813" s="106">
        <f t="shared" si="378"/>
        <v>0</v>
      </c>
      <c r="W4813" s="119">
        <f t="shared" si="376"/>
        <v>0</v>
      </c>
      <c r="X4813" s="106">
        <f t="shared" si="379"/>
        <v>0</v>
      </c>
    </row>
    <row r="4814" spans="1:24" ht="14">
      <c r="A4814" s="198"/>
      <c r="D4814" s="1"/>
      <c r="E4814" s="1"/>
      <c r="F4814" s="187"/>
      <c r="G4814" s="187"/>
      <c r="H4814" s="80" t="str">
        <f>IF(ISERROR(IF(ISERROR(VLOOKUP((LEFT(D4814,2)),'Fed. Agency Identifier Table'!A$2:C$63,3,FALSE)),(VLOOKUP((LEFT(D4814,1)),'Fed. Agency Identifier Table'!A$2:C$63,3,FALSE)),(VLOOKUP((LEFT(D4814,2)),'Fed. Agency Identifier Table'!A$2:C$63,3,FALSE)))),"",(IF(ISERROR(VLOOKUP((LEFT(D4814,2)),'Fed. Agency Identifier Table'!A$2:C$63,3,FALSE)),(VLOOKUP((LEFT(D4814,1)),'Fed. Agency Identifier Table'!A$2:C$63,3,FALSE)),(VLOOKUP((LEFT(D4814,2)),'Fed. Agency Identifier Table'!A$2:C$63,3,FALSE)))))</f>
        <v/>
      </c>
      <c r="I4814" s="150" t="str">
        <f>IF(ISNUMBER(SEARCH("*.unk*",D4814)),"Other Federal Awards",IF(ISERROR(VLOOKUP(D4814,'CFDA Program Titles Table'!A$2:C$2607,3,FALSE)),"",VLOOKUP(D4814,'CFDA Program Titles Table'!A$2:C$2607,3,FALSE)))</f>
        <v/>
      </c>
      <c r="J4814" s="70"/>
      <c r="K4814" s="70"/>
      <c r="S4814" s="106" t="str">
        <f>IFERROR(IF(J4814="Y", "Research And Development Programs Cluster:", VLOOKUP(D4814,'Cluster Info'!$A$2:$B$113,2,FALSE)), "Non Cluster:")</f>
        <v>Non Cluster:</v>
      </c>
      <c r="T4814" s="106">
        <f t="shared" si="375"/>
        <v>0</v>
      </c>
      <c r="U4814" s="106">
        <f t="shared" si="377"/>
        <v>0</v>
      </c>
      <c r="V4814" s="106">
        <f t="shared" si="378"/>
        <v>0</v>
      </c>
      <c r="W4814" s="119">
        <f t="shared" si="376"/>
        <v>0</v>
      </c>
      <c r="X4814" s="106">
        <f t="shared" si="379"/>
        <v>0</v>
      </c>
    </row>
    <row r="4815" spans="1:24" ht="14">
      <c r="A4815" s="198"/>
      <c r="D4815" s="1"/>
      <c r="E4815" s="1"/>
      <c r="F4815" s="187"/>
      <c r="G4815" s="187"/>
      <c r="H4815" s="80" t="str">
        <f>IF(ISERROR(IF(ISERROR(VLOOKUP((LEFT(D4815,2)),'Fed. Agency Identifier Table'!A$2:C$63,3,FALSE)),(VLOOKUP((LEFT(D4815,1)),'Fed. Agency Identifier Table'!A$2:C$63,3,FALSE)),(VLOOKUP((LEFT(D4815,2)),'Fed. Agency Identifier Table'!A$2:C$63,3,FALSE)))),"",(IF(ISERROR(VLOOKUP((LEFT(D4815,2)),'Fed. Agency Identifier Table'!A$2:C$63,3,FALSE)),(VLOOKUP((LEFT(D4815,1)),'Fed. Agency Identifier Table'!A$2:C$63,3,FALSE)),(VLOOKUP((LEFT(D4815,2)),'Fed. Agency Identifier Table'!A$2:C$63,3,FALSE)))))</f>
        <v/>
      </c>
      <c r="I4815" s="150" t="str">
        <f>IF(ISNUMBER(SEARCH("*.unk*",D4815)),"Other Federal Awards",IF(ISERROR(VLOOKUP(D4815,'CFDA Program Titles Table'!A$2:C$2607,3,FALSE)),"",VLOOKUP(D4815,'CFDA Program Titles Table'!A$2:C$2607,3,FALSE)))</f>
        <v/>
      </c>
      <c r="J4815" s="70"/>
      <c r="K4815" s="70"/>
      <c r="S4815" s="106" t="str">
        <f>IFERROR(IF(J4815="Y", "Research And Development Programs Cluster:", VLOOKUP(D4815,'Cluster Info'!$A$2:$B$113,2,FALSE)), "Non Cluster:")</f>
        <v>Non Cluster:</v>
      </c>
      <c r="T4815" s="106">
        <f t="shared" si="375"/>
        <v>0</v>
      </c>
      <c r="U4815" s="106">
        <f t="shared" si="377"/>
        <v>0</v>
      </c>
      <c r="V4815" s="106">
        <f t="shared" si="378"/>
        <v>0</v>
      </c>
      <c r="W4815" s="119">
        <f t="shared" si="376"/>
        <v>0</v>
      </c>
      <c r="X4815" s="106">
        <f t="shared" si="379"/>
        <v>0</v>
      </c>
    </row>
    <row r="4816" spans="1:24" ht="14">
      <c r="A4816" s="198"/>
      <c r="D4816" s="1"/>
      <c r="E4816" s="1"/>
      <c r="F4816" s="187"/>
      <c r="G4816" s="187"/>
      <c r="H4816" s="80" t="str">
        <f>IF(ISERROR(IF(ISERROR(VLOOKUP((LEFT(D4816,2)),'Fed. Agency Identifier Table'!A$2:C$63,3,FALSE)),(VLOOKUP((LEFT(D4816,1)),'Fed. Agency Identifier Table'!A$2:C$63,3,FALSE)),(VLOOKUP((LEFT(D4816,2)),'Fed. Agency Identifier Table'!A$2:C$63,3,FALSE)))),"",(IF(ISERROR(VLOOKUP((LEFT(D4816,2)),'Fed. Agency Identifier Table'!A$2:C$63,3,FALSE)),(VLOOKUP((LEFT(D4816,1)),'Fed. Agency Identifier Table'!A$2:C$63,3,FALSE)),(VLOOKUP((LEFT(D4816,2)),'Fed. Agency Identifier Table'!A$2:C$63,3,FALSE)))))</f>
        <v/>
      </c>
      <c r="I4816" s="150" t="str">
        <f>IF(ISNUMBER(SEARCH("*.unk*",D4816)),"Other Federal Awards",IF(ISERROR(VLOOKUP(D4816,'CFDA Program Titles Table'!A$2:C$2607,3,FALSE)),"",VLOOKUP(D4816,'CFDA Program Titles Table'!A$2:C$2607,3,FALSE)))</f>
        <v/>
      </c>
      <c r="J4816" s="70"/>
      <c r="K4816" s="70"/>
      <c r="S4816" s="106" t="str">
        <f>IFERROR(IF(J4816="Y", "Research And Development Programs Cluster:", VLOOKUP(D4816,'Cluster Info'!$A$2:$B$113,2,FALSE)), "Non Cluster:")</f>
        <v>Non Cluster:</v>
      </c>
      <c r="T4816" s="106">
        <f t="shared" si="375"/>
        <v>0</v>
      </c>
      <c r="U4816" s="106">
        <f t="shared" si="377"/>
        <v>0</v>
      </c>
      <c r="V4816" s="106">
        <f t="shared" si="378"/>
        <v>0</v>
      </c>
      <c r="W4816" s="119">
        <f t="shared" si="376"/>
        <v>0</v>
      </c>
      <c r="X4816" s="106">
        <f t="shared" si="379"/>
        <v>0</v>
      </c>
    </row>
    <row r="4817" spans="1:24" ht="14">
      <c r="A4817" s="198"/>
      <c r="D4817" s="1"/>
      <c r="E4817" s="1"/>
      <c r="F4817" s="187"/>
      <c r="G4817" s="187"/>
      <c r="H4817" s="80" t="str">
        <f>IF(ISERROR(IF(ISERROR(VLOOKUP((LEFT(D4817,2)),'Fed. Agency Identifier Table'!A$2:C$63,3,FALSE)),(VLOOKUP((LEFT(D4817,1)),'Fed. Agency Identifier Table'!A$2:C$63,3,FALSE)),(VLOOKUP((LEFT(D4817,2)),'Fed. Agency Identifier Table'!A$2:C$63,3,FALSE)))),"",(IF(ISERROR(VLOOKUP((LEFT(D4817,2)),'Fed. Agency Identifier Table'!A$2:C$63,3,FALSE)),(VLOOKUP((LEFT(D4817,1)),'Fed. Agency Identifier Table'!A$2:C$63,3,FALSE)),(VLOOKUP((LEFT(D4817,2)),'Fed. Agency Identifier Table'!A$2:C$63,3,FALSE)))))</f>
        <v/>
      </c>
      <c r="I4817" s="150" t="str">
        <f>IF(ISNUMBER(SEARCH("*.unk*",D4817)),"Other Federal Awards",IF(ISERROR(VLOOKUP(D4817,'CFDA Program Titles Table'!A$2:C$2607,3,FALSE)),"",VLOOKUP(D4817,'CFDA Program Titles Table'!A$2:C$2607,3,FALSE)))</f>
        <v/>
      </c>
      <c r="J4817" s="70"/>
      <c r="K4817" s="70"/>
      <c r="S4817" s="106" t="str">
        <f>IFERROR(IF(J4817="Y", "Research And Development Programs Cluster:", VLOOKUP(D4817,'Cluster Info'!$A$2:$B$113,2,FALSE)), "Non Cluster:")</f>
        <v>Non Cluster:</v>
      </c>
      <c r="T4817" s="106">
        <f t="shared" si="375"/>
        <v>0</v>
      </c>
      <c r="U4817" s="106">
        <f t="shared" si="377"/>
        <v>0</v>
      </c>
      <c r="V4817" s="106">
        <f t="shared" si="378"/>
        <v>0</v>
      </c>
      <c r="W4817" s="119">
        <f t="shared" si="376"/>
        <v>0</v>
      </c>
      <c r="X4817" s="106">
        <f t="shared" si="379"/>
        <v>0</v>
      </c>
    </row>
    <row r="4818" spans="1:24" ht="14">
      <c r="A4818" s="198"/>
      <c r="D4818" s="1"/>
      <c r="E4818" s="1"/>
      <c r="F4818" s="187"/>
      <c r="G4818" s="187"/>
      <c r="H4818" s="80" t="str">
        <f>IF(ISERROR(IF(ISERROR(VLOOKUP((LEFT(D4818,2)),'Fed. Agency Identifier Table'!A$2:C$63,3,FALSE)),(VLOOKUP((LEFT(D4818,1)),'Fed. Agency Identifier Table'!A$2:C$63,3,FALSE)),(VLOOKUP((LEFT(D4818,2)),'Fed. Agency Identifier Table'!A$2:C$63,3,FALSE)))),"",(IF(ISERROR(VLOOKUP((LEFT(D4818,2)),'Fed. Agency Identifier Table'!A$2:C$63,3,FALSE)),(VLOOKUP((LEFT(D4818,1)),'Fed. Agency Identifier Table'!A$2:C$63,3,FALSE)),(VLOOKUP((LEFT(D4818,2)),'Fed. Agency Identifier Table'!A$2:C$63,3,FALSE)))))</f>
        <v/>
      </c>
      <c r="I4818" s="150" t="str">
        <f>IF(ISNUMBER(SEARCH("*.unk*",D4818)),"Other Federal Awards",IF(ISERROR(VLOOKUP(D4818,'CFDA Program Titles Table'!A$2:C$2607,3,FALSE)),"",VLOOKUP(D4818,'CFDA Program Titles Table'!A$2:C$2607,3,FALSE)))</f>
        <v/>
      </c>
      <c r="J4818" s="70"/>
      <c r="K4818" s="70"/>
      <c r="S4818" s="106" t="str">
        <f>IFERROR(IF(J4818="Y", "Research And Development Programs Cluster:", VLOOKUP(D4818,'Cluster Info'!$A$2:$B$113,2,FALSE)), "Non Cluster:")</f>
        <v>Non Cluster:</v>
      </c>
      <c r="T4818" s="106">
        <f t="shared" si="375"/>
        <v>0</v>
      </c>
      <c r="U4818" s="106">
        <f t="shared" si="377"/>
        <v>0</v>
      </c>
      <c r="V4818" s="106">
        <f t="shared" si="378"/>
        <v>0</v>
      </c>
      <c r="W4818" s="119">
        <f t="shared" si="376"/>
        <v>0</v>
      </c>
      <c r="X4818" s="106">
        <f t="shared" si="379"/>
        <v>0</v>
      </c>
    </row>
    <row r="4819" spans="1:24" ht="14">
      <c r="A4819" s="198"/>
      <c r="D4819" s="1"/>
      <c r="E4819" s="1"/>
      <c r="F4819" s="187"/>
      <c r="G4819" s="187"/>
      <c r="H4819" s="80" t="str">
        <f>IF(ISERROR(IF(ISERROR(VLOOKUP((LEFT(D4819,2)),'Fed. Agency Identifier Table'!A$2:C$63,3,FALSE)),(VLOOKUP((LEFT(D4819,1)),'Fed. Agency Identifier Table'!A$2:C$63,3,FALSE)),(VLOOKUP((LEFT(D4819,2)),'Fed. Agency Identifier Table'!A$2:C$63,3,FALSE)))),"",(IF(ISERROR(VLOOKUP((LEFT(D4819,2)),'Fed. Agency Identifier Table'!A$2:C$63,3,FALSE)),(VLOOKUP((LEFT(D4819,1)),'Fed. Agency Identifier Table'!A$2:C$63,3,FALSE)),(VLOOKUP((LEFT(D4819,2)),'Fed. Agency Identifier Table'!A$2:C$63,3,FALSE)))))</f>
        <v/>
      </c>
      <c r="I4819" s="150" t="str">
        <f>IF(ISNUMBER(SEARCH("*.unk*",D4819)),"Other Federal Awards",IF(ISERROR(VLOOKUP(D4819,'CFDA Program Titles Table'!A$2:C$2607,3,FALSE)),"",VLOOKUP(D4819,'CFDA Program Titles Table'!A$2:C$2607,3,FALSE)))</f>
        <v/>
      </c>
      <c r="J4819" s="70"/>
      <c r="K4819" s="70"/>
      <c r="S4819" s="106" t="str">
        <f>IFERROR(IF(J4819="Y", "Research And Development Programs Cluster:", VLOOKUP(D4819,'Cluster Info'!$A$2:$B$113,2,FALSE)), "Non Cluster:")</f>
        <v>Non Cluster:</v>
      </c>
      <c r="T4819" s="106">
        <f t="shared" si="375"/>
        <v>0</v>
      </c>
      <c r="U4819" s="106">
        <f t="shared" si="377"/>
        <v>0</v>
      </c>
      <c r="V4819" s="106">
        <f t="shared" si="378"/>
        <v>0</v>
      </c>
      <c r="W4819" s="119">
        <f t="shared" si="376"/>
        <v>0</v>
      </c>
      <c r="X4819" s="106">
        <f t="shared" si="379"/>
        <v>0</v>
      </c>
    </row>
    <row r="4820" spans="1:24" ht="14">
      <c r="A4820" s="198"/>
      <c r="D4820" s="1"/>
      <c r="E4820" s="1"/>
      <c r="F4820" s="187"/>
      <c r="G4820" s="187"/>
      <c r="H4820" s="80" t="str">
        <f>IF(ISERROR(IF(ISERROR(VLOOKUP((LEFT(D4820,2)),'Fed. Agency Identifier Table'!A$2:C$63,3,FALSE)),(VLOOKUP((LEFT(D4820,1)),'Fed. Agency Identifier Table'!A$2:C$63,3,FALSE)),(VLOOKUP((LEFT(D4820,2)),'Fed. Agency Identifier Table'!A$2:C$63,3,FALSE)))),"",(IF(ISERROR(VLOOKUP((LEFT(D4820,2)),'Fed. Agency Identifier Table'!A$2:C$63,3,FALSE)),(VLOOKUP((LEFT(D4820,1)),'Fed. Agency Identifier Table'!A$2:C$63,3,FALSE)),(VLOOKUP((LEFT(D4820,2)),'Fed. Agency Identifier Table'!A$2:C$63,3,FALSE)))))</f>
        <v/>
      </c>
      <c r="I4820" s="150" t="str">
        <f>IF(ISNUMBER(SEARCH("*.unk*",D4820)),"Other Federal Awards",IF(ISERROR(VLOOKUP(D4820,'CFDA Program Titles Table'!A$2:C$2607,3,FALSE)),"",VLOOKUP(D4820,'CFDA Program Titles Table'!A$2:C$2607,3,FALSE)))</f>
        <v/>
      </c>
      <c r="J4820" s="70"/>
      <c r="K4820" s="70"/>
      <c r="S4820" s="106" t="str">
        <f>IFERROR(IF(J4820="Y", "Research And Development Programs Cluster:", VLOOKUP(D4820,'Cluster Info'!$A$2:$B$113,2,FALSE)), "Non Cluster:")</f>
        <v>Non Cluster:</v>
      </c>
      <c r="T4820" s="106">
        <f t="shared" si="375"/>
        <v>0</v>
      </c>
      <c r="U4820" s="106">
        <f t="shared" si="377"/>
        <v>0</v>
      </c>
      <c r="V4820" s="106">
        <f t="shared" si="378"/>
        <v>0</v>
      </c>
      <c r="W4820" s="119">
        <f t="shared" si="376"/>
        <v>0</v>
      </c>
      <c r="X4820" s="106">
        <f t="shared" si="379"/>
        <v>0</v>
      </c>
    </row>
    <row r="4821" spans="1:24" ht="14">
      <c r="A4821" s="198"/>
      <c r="D4821" s="1"/>
      <c r="E4821" s="1"/>
      <c r="F4821" s="187"/>
      <c r="G4821" s="187"/>
      <c r="H4821" s="80" t="str">
        <f>IF(ISERROR(IF(ISERROR(VLOOKUP((LEFT(D4821,2)),'Fed. Agency Identifier Table'!A$2:C$63,3,FALSE)),(VLOOKUP((LEFT(D4821,1)),'Fed. Agency Identifier Table'!A$2:C$63,3,FALSE)),(VLOOKUP((LEFT(D4821,2)),'Fed. Agency Identifier Table'!A$2:C$63,3,FALSE)))),"",(IF(ISERROR(VLOOKUP((LEFT(D4821,2)),'Fed. Agency Identifier Table'!A$2:C$63,3,FALSE)),(VLOOKUP((LEFT(D4821,1)),'Fed. Agency Identifier Table'!A$2:C$63,3,FALSE)),(VLOOKUP((LEFT(D4821,2)),'Fed. Agency Identifier Table'!A$2:C$63,3,FALSE)))))</f>
        <v/>
      </c>
      <c r="I4821" s="150" t="str">
        <f>IF(ISNUMBER(SEARCH("*.unk*",D4821)),"Other Federal Awards",IF(ISERROR(VLOOKUP(D4821,'CFDA Program Titles Table'!A$2:C$2607,3,FALSE)),"",VLOOKUP(D4821,'CFDA Program Titles Table'!A$2:C$2607,3,FALSE)))</f>
        <v/>
      </c>
      <c r="J4821" s="70"/>
      <c r="K4821" s="70"/>
      <c r="S4821" s="106" t="str">
        <f>IFERROR(IF(J4821="Y", "Research And Development Programs Cluster:", VLOOKUP(D4821,'Cluster Info'!$A$2:$B$113,2,FALSE)), "Non Cluster:")</f>
        <v>Non Cluster:</v>
      </c>
      <c r="T4821" s="106">
        <f t="shared" si="375"/>
        <v>0</v>
      </c>
      <c r="U4821" s="106">
        <f t="shared" si="377"/>
        <v>0</v>
      </c>
      <c r="V4821" s="106">
        <f t="shared" si="378"/>
        <v>0</v>
      </c>
      <c r="W4821" s="119">
        <f t="shared" si="376"/>
        <v>0</v>
      </c>
      <c r="X4821" s="106">
        <f t="shared" si="379"/>
        <v>0</v>
      </c>
    </row>
    <row r="4822" spans="1:24" ht="14">
      <c r="A4822" s="198"/>
      <c r="D4822" s="1"/>
      <c r="E4822" s="1"/>
      <c r="F4822" s="187"/>
      <c r="G4822" s="187"/>
      <c r="H4822" s="80" t="str">
        <f>IF(ISERROR(IF(ISERROR(VLOOKUP((LEFT(D4822,2)),'Fed. Agency Identifier Table'!A$2:C$63,3,FALSE)),(VLOOKUP((LEFT(D4822,1)),'Fed. Agency Identifier Table'!A$2:C$63,3,FALSE)),(VLOOKUP((LEFT(D4822,2)),'Fed. Agency Identifier Table'!A$2:C$63,3,FALSE)))),"",(IF(ISERROR(VLOOKUP((LEFT(D4822,2)),'Fed. Agency Identifier Table'!A$2:C$63,3,FALSE)),(VLOOKUP((LEFT(D4822,1)),'Fed. Agency Identifier Table'!A$2:C$63,3,FALSE)),(VLOOKUP((LEFT(D4822,2)),'Fed. Agency Identifier Table'!A$2:C$63,3,FALSE)))))</f>
        <v/>
      </c>
      <c r="I4822" s="150" t="str">
        <f>IF(ISNUMBER(SEARCH("*.unk*",D4822)),"Other Federal Awards",IF(ISERROR(VLOOKUP(D4822,'CFDA Program Titles Table'!A$2:C$2607,3,FALSE)),"",VLOOKUP(D4822,'CFDA Program Titles Table'!A$2:C$2607,3,FALSE)))</f>
        <v/>
      </c>
      <c r="J4822" s="70"/>
      <c r="K4822" s="70"/>
      <c r="S4822" s="106" t="str">
        <f>IFERROR(IF(J4822="Y", "Research And Development Programs Cluster:", VLOOKUP(D4822,'Cluster Info'!$A$2:$B$113,2,FALSE)), "Non Cluster:")</f>
        <v>Non Cluster:</v>
      </c>
      <c r="T4822" s="106">
        <f t="shared" si="375"/>
        <v>0</v>
      </c>
      <c r="U4822" s="106">
        <f t="shared" si="377"/>
        <v>0</v>
      </c>
      <c r="V4822" s="106">
        <f t="shared" si="378"/>
        <v>0</v>
      </c>
      <c r="W4822" s="119">
        <f t="shared" si="376"/>
        <v>0</v>
      </c>
      <c r="X4822" s="106">
        <f t="shared" si="379"/>
        <v>0</v>
      </c>
    </row>
    <row r="4823" spans="1:24" ht="14">
      <c r="A4823" s="198"/>
      <c r="D4823" s="1"/>
      <c r="E4823" s="1"/>
      <c r="F4823" s="187"/>
      <c r="G4823" s="187"/>
      <c r="H4823" s="80" t="str">
        <f>IF(ISERROR(IF(ISERROR(VLOOKUP((LEFT(D4823,2)),'Fed. Agency Identifier Table'!A$2:C$63,3,FALSE)),(VLOOKUP((LEFT(D4823,1)),'Fed. Agency Identifier Table'!A$2:C$63,3,FALSE)),(VLOOKUP((LEFT(D4823,2)),'Fed. Agency Identifier Table'!A$2:C$63,3,FALSE)))),"",(IF(ISERROR(VLOOKUP((LEFT(D4823,2)),'Fed. Agency Identifier Table'!A$2:C$63,3,FALSE)),(VLOOKUP((LEFT(D4823,1)),'Fed. Agency Identifier Table'!A$2:C$63,3,FALSE)),(VLOOKUP((LEFT(D4823,2)),'Fed. Agency Identifier Table'!A$2:C$63,3,FALSE)))))</f>
        <v/>
      </c>
      <c r="I4823" s="150" t="str">
        <f>IF(ISNUMBER(SEARCH("*.unk*",D4823)),"Other Federal Awards",IF(ISERROR(VLOOKUP(D4823,'CFDA Program Titles Table'!A$2:C$2607,3,FALSE)),"",VLOOKUP(D4823,'CFDA Program Titles Table'!A$2:C$2607,3,FALSE)))</f>
        <v/>
      </c>
      <c r="J4823" s="70"/>
      <c r="K4823" s="70"/>
      <c r="S4823" s="106" t="str">
        <f>IFERROR(IF(J4823="Y", "Research And Development Programs Cluster:", VLOOKUP(D4823,'Cluster Info'!$A$2:$B$113,2,FALSE)), "Non Cluster:")</f>
        <v>Non Cluster:</v>
      </c>
      <c r="T4823" s="106">
        <f t="shared" si="375"/>
        <v>0</v>
      </c>
      <c r="U4823" s="106">
        <f t="shared" si="377"/>
        <v>0</v>
      </c>
      <c r="V4823" s="106">
        <f t="shared" si="378"/>
        <v>0</v>
      </c>
      <c r="W4823" s="119">
        <f t="shared" si="376"/>
        <v>0</v>
      </c>
      <c r="X4823" s="106">
        <f t="shared" si="379"/>
        <v>0</v>
      </c>
    </row>
    <row r="4824" spans="1:24" ht="14">
      <c r="A4824" s="198"/>
      <c r="D4824" s="1"/>
      <c r="E4824" s="1"/>
      <c r="F4824" s="187"/>
      <c r="G4824" s="187"/>
      <c r="H4824" s="80" t="str">
        <f>IF(ISERROR(IF(ISERROR(VLOOKUP((LEFT(D4824,2)),'Fed. Agency Identifier Table'!A$2:C$63,3,FALSE)),(VLOOKUP((LEFT(D4824,1)),'Fed. Agency Identifier Table'!A$2:C$63,3,FALSE)),(VLOOKUP((LEFT(D4824,2)),'Fed. Agency Identifier Table'!A$2:C$63,3,FALSE)))),"",(IF(ISERROR(VLOOKUP((LEFT(D4824,2)),'Fed. Agency Identifier Table'!A$2:C$63,3,FALSE)),(VLOOKUP((LEFT(D4824,1)),'Fed. Agency Identifier Table'!A$2:C$63,3,FALSE)),(VLOOKUP((LEFT(D4824,2)),'Fed. Agency Identifier Table'!A$2:C$63,3,FALSE)))))</f>
        <v/>
      </c>
      <c r="I4824" s="150" t="str">
        <f>IF(ISNUMBER(SEARCH("*.unk*",D4824)),"Other Federal Awards",IF(ISERROR(VLOOKUP(D4824,'CFDA Program Titles Table'!A$2:C$2607,3,FALSE)),"",VLOOKUP(D4824,'CFDA Program Titles Table'!A$2:C$2607,3,FALSE)))</f>
        <v/>
      </c>
      <c r="J4824" s="70"/>
      <c r="K4824" s="70"/>
      <c r="S4824" s="106" t="str">
        <f>IFERROR(IF(J4824="Y", "Research And Development Programs Cluster:", VLOOKUP(D4824,'Cluster Info'!$A$2:$B$113,2,FALSE)), "Non Cluster:")</f>
        <v>Non Cluster:</v>
      </c>
      <c r="T4824" s="106">
        <f t="shared" si="375"/>
        <v>0</v>
      </c>
      <c r="U4824" s="106">
        <f t="shared" si="377"/>
        <v>0</v>
      </c>
      <c r="V4824" s="106">
        <f t="shared" si="378"/>
        <v>0</v>
      </c>
      <c r="W4824" s="119">
        <f t="shared" si="376"/>
        <v>0</v>
      </c>
      <c r="X4824" s="106">
        <f t="shared" si="379"/>
        <v>0</v>
      </c>
    </row>
    <row r="4825" spans="1:24" ht="14">
      <c r="A4825" s="198"/>
      <c r="D4825" s="1"/>
      <c r="E4825" s="1"/>
      <c r="F4825" s="187"/>
      <c r="G4825" s="187"/>
      <c r="H4825" s="80" t="str">
        <f>IF(ISERROR(IF(ISERROR(VLOOKUP((LEFT(D4825,2)),'Fed. Agency Identifier Table'!A$2:C$63,3,FALSE)),(VLOOKUP((LEFT(D4825,1)),'Fed. Agency Identifier Table'!A$2:C$63,3,FALSE)),(VLOOKUP((LEFT(D4825,2)),'Fed. Agency Identifier Table'!A$2:C$63,3,FALSE)))),"",(IF(ISERROR(VLOOKUP((LEFT(D4825,2)),'Fed. Agency Identifier Table'!A$2:C$63,3,FALSE)),(VLOOKUP((LEFT(D4825,1)),'Fed. Agency Identifier Table'!A$2:C$63,3,FALSE)),(VLOOKUP((LEFT(D4825,2)),'Fed. Agency Identifier Table'!A$2:C$63,3,FALSE)))))</f>
        <v/>
      </c>
      <c r="I4825" s="150" t="str">
        <f>IF(ISNUMBER(SEARCH("*.unk*",D4825)),"Other Federal Awards",IF(ISERROR(VLOOKUP(D4825,'CFDA Program Titles Table'!A$2:C$2607,3,FALSE)),"",VLOOKUP(D4825,'CFDA Program Titles Table'!A$2:C$2607,3,FALSE)))</f>
        <v/>
      </c>
      <c r="J4825" s="70"/>
      <c r="K4825" s="70"/>
      <c r="S4825" s="106" t="str">
        <f>IFERROR(IF(J4825="Y", "Research And Development Programs Cluster:", VLOOKUP(D4825,'Cluster Info'!$A$2:$B$113,2,FALSE)), "Non Cluster:")</f>
        <v>Non Cluster:</v>
      </c>
      <c r="T4825" s="106">
        <f t="shared" si="375"/>
        <v>0</v>
      </c>
      <c r="U4825" s="106">
        <f t="shared" si="377"/>
        <v>0</v>
      </c>
      <c r="V4825" s="106">
        <f t="shared" si="378"/>
        <v>0</v>
      </c>
      <c r="W4825" s="119">
        <f t="shared" si="376"/>
        <v>0</v>
      </c>
      <c r="X4825" s="106">
        <f t="shared" si="379"/>
        <v>0</v>
      </c>
    </row>
    <row r="4826" spans="1:24" ht="14">
      <c r="A4826" s="198"/>
      <c r="D4826" s="1"/>
      <c r="E4826" s="1"/>
      <c r="F4826" s="187"/>
      <c r="G4826" s="187"/>
      <c r="H4826" s="80" t="str">
        <f>IF(ISERROR(IF(ISERROR(VLOOKUP((LEFT(D4826,2)),'Fed. Agency Identifier Table'!A$2:C$63,3,FALSE)),(VLOOKUP((LEFT(D4826,1)),'Fed. Agency Identifier Table'!A$2:C$63,3,FALSE)),(VLOOKUP((LEFT(D4826,2)),'Fed. Agency Identifier Table'!A$2:C$63,3,FALSE)))),"",(IF(ISERROR(VLOOKUP((LEFT(D4826,2)),'Fed. Agency Identifier Table'!A$2:C$63,3,FALSE)),(VLOOKUP((LEFT(D4826,1)),'Fed. Agency Identifier Table'!A$2:C$63,3,FALSE)),(VLOOKUP((LEFT(D4826,2)),'Fed. Agency Identifier Table'!A$2:C$63,3,FALSE)))))</f>
        <v/>
      </c>
      <c r="I4826" s="150" t="str">
        <f>IF(ISNUMBER(SEARCH("*.unk*",D4826)),"Other Federal Awards",IF(ISERROR(VLOOKUP(D4826,'CFDA Program Titles Table'!A$2:C$2607,3,FALSE)),"",VLOOKUP(D4826,'CFDA Program Titles Table'!A$2:C$2607,3,FALSE)))</f>
        <v/>
      </c>
      <c r="J4826" s="70"/>
      <c r="K4826" s="70"/>
      <c r="S4826" s="106" t="str">
        <f>IFERROR(IF(J4826="Y", "Research And Development Programs Cluster:", VLOOKUP(D4826,'Cluster Info'!$A$2:$B$113,2,FALSE)), "Non Cluster:")</f>
        <v>Non Cluster:</v>
      </c>
      <c r="T4826" s="106">
        <f t="shared" si="375"/>
        <v>0</v>
      </c>
      <c r="U4826" s="106">
        <f t="shared" si="377"/>
        <v>0</v>
      </c>
      <c r="V4826" s="106">
        <f t="shared" si="378"/>
        <v>0</v>
      </c>
      <c r="W4826" s="119">
        <f t="shared" si="376"/>
        <v>0</v>
      </c>
      <c r="X4826" s="106">
        <f t="shared" si="379"/>
        <v>0</v>
      </c>
    </row>
    <row r="4827" spans="1:24" ht="14">
      <c r="A4827" s="198"/>
      <c r="D4827" s="1"/>
      <c r="E4827" s="1"/>
      <c r="F4827" s="187"/>
      <c r="G4827" s="187"/>
      <c r="H4827" s="80" t="str">
        <f>IF(ISERROR(IF(ISERROR(VLOOKUP((LEFT(D4827,2)),'Fed. Agency Identifier Table'!A$2:C$63,3,FALSE)),(VLOOKUP((LEFT(D4827,1)),'Fed. Agency Identifier Table'!A$2:C$63,3,FALSE)),(VLOOKUP((LEFT(D4827,2)),'Fed. Agency Identifier Table'!A$2:C$63,3,FALSE)))),"",(IF(ISERROR(VLOOKUP((LEFT(D4827,2)),'Fed. Agency Identifier Table'!A$2:C$63,3,FALSE)),(VLOOKUP((LEFT(D4827,1)),'Fed. Agency Identifier Table'!A$2:C$63,3,FALSE)),(VLOOKUP((LEFT(D4827,2)),'Fed. Agency Identifier Table'!A$2:C$63,3,FALSE)))))</f>
        <v/>
      </c>
      <c r="I4827" s="150" t="str">
        <f>IF(ISNUMBER(SEARCH("*.unk*",D4827)),"Other Federal Awards",IF(ISERROR(VLOOKUP(D4827,'CFDA Program Titles Table'!A$2:C$2607,3,FALSE)),"",VLOOKUP(D4827,'CFDA Program Titles Table'!A$2:C$2607,3,FALSE)))</f>
        <v/>
      </c>
      <c r="J4827" s="70"/>
      <c r="K4827" s="70"/>
      <c r="S4827" s="106" t="str">
        <f>IFERROR(IF(J4827="Y", "Research And Development Programs Cluster:", VLOOKUP(D4827,'Cluster Info'!$A$2:$B$113,2,FALSE)), "Non Cluster:")</f>
        <v>Non Cluster:</v>
      </c>
      <c r="T4827" s="106">
        <f t="shared" si="375"/>
        <v>0</v>
      </c>
      <c r="U4827" s="106">
        <f t="shared" si="377"/>
        <v>0</v>
      </c>
      <c r="V4827" s="106">
        <f t="shared" si="378"/>
        <v>0</v>
      </c>
      <c r="W4827" s="119">
        <f t="shared" si="376"/>
        <v>0</v>
      </c>
      <c r="X4827" s="106">
        <f t="shared" si="379"/>
        <v>0</v>
      </c>
    </row>
    <row r="4828" spans="1:24" ht="14">
      <c r="A4828" s="198"/>
      <c r="D4828" s="1"/>
      <c r="E4828" s="1"/>
      <c r="F4828" s="187"/>
      <c r="G4828" s="187"/>
      <c r="H4828" s="80" t="str">
        <f>IF(ISERROR(IF(ISERROR(VLOOKUP((LEFT(D4828,2)),'Fed. Agency Identifier Table'!A$2:C$63,3,FALSE)),(VLOOKUP((LEFT(D4828,1)),'Fed. Agency Identifier Table'!A$2:C$63,3,FALSE)),(VLOOKUP((LEFT(D4828,2)),'Fed. Agency Identifier Table'!A$2:C$63,3,FALSE)))),"",(IF(ISERROR(VLOOKUP((LEFT(D4828,2)),'Fed. Agency Identifier Table'!A$2:C$63,3,FALSE)),(VLOOKUP((LEFT(D4828,1)),'Fed. Agency Identifier Table'!A$2:C$63,3,FALSE)),(VLOOKUP((LEFT(D4828,2)),'Fed. Agency Identifier Table'!A$2:C$63,3,FALSE)))))</f>
        <v/>
      </c>
      <c r="I4828" s="150" t="str">
        <f>IF(ISNUMBER(SEARCH("*.unk*",D4828)),"Other Federal Awards",IF(ISERROR(VLOOKUP(D4828,'CFDA Program Titles Table'!A$2:C$2607,3,FALSE)),"",VLOOKUP(D4828,'CFDA Program Titles Table'!A$2:C$2607,3,FALSE)))</f>
        <v/>
      </c>
      <c r="J4828" s="70"/>
      <c r="K4828" s="70"/>
      <c r="S4828" s="106" t="str">
        <f>IFERROR(IF(J4828="Y", "Research And Development Programs Cluster:", VLOOKUP(D4828,'Cluster Info'!$A$2:$B$113,2,FALSE)), "Non Cluster:")</f>
        <v>Non Cluster:</v>
      </c>
      <c r="T4828" s="106">
        <f t="shared" si="375"/>
        <v>0</v>
      </c>
      <c r="U4828" s="106">
        <f t="shared" si="377"/>
        <v>0</v>
      </c>
      <c r="V4828" s="106">
        <f t="shared" si="378"/>
        <v>0</v>
      </c>
      <c r="W4828" s="119">
        <f t="shared" si="376"/>
        <v>0</v>
      </c>
      <c r="X4828" s="106">
        <f t="shared" si="379"/>
        <v>0</v>
      </c>
    </row>
    <row r="4829" spans="1:24" ht="14">
      <c r="A4829" s="198"/>
      <c r="D4829" s="1"/>
      <c r="E4829" s="1"/>
      <c r="F4829" s="187"/>
      <c r="G4829" s="187"/>
      <c r="H4829" s="80" t="str">
        <f>IF(ISERROR(IF(ISERROR(VLOOKUP((LEFT(D4829,2)),'Fed. Agency Identifier Table'!A$2:C$63,3,FALSE)),(VLOOKUP((LEFT(D4829,1)),'Fed. Agency Identifier Table'!A$2:C$63,3,FALSE)),(VLOOKUP((LEFT(D4829,2)),'Fed. Agency Identifier Table'!A$2:C$63,3,FALSE)))),"",(IF(ISERROR(VLOOKUP((LEFT(D4829,2)),'Fed. Agency Identifier Table'!A$2:C$63,3,FALSE)),(VLOOKUP((LEFT(D4829,1)),'Fed. Agency Identifier Table'!A$2:C$63,3,FALSE)),(VLOOKUP((LEFT(D4829,2)),'Fed. Agency Identifier Table'!A$2:C$63,3,FALSE)))))</f>
        <v/>
      </c>
      <c r="I4829" s="150" t="str">
        <f>IF(ISNUMBER(SEARCH("*.unk*",D4829)),"Other Federal Awards",IF(ISERROR(VLOOKUP(D4829,'CFDA Program Titles Table'!A$2:C$2607,3,FALSE)),"",VLOOKUP(D4829,'CFDA Program Titles Table'!A$2:C$2607,3,FALSE)))</f>
        <v/>
      </c>
      <c r="J4829" s="70"/>
      <c r="K4829" s="70"/>
      <c r="S4829" s="106" t="str">
        <f>IFERROR(IF(J4829="Y", "Research And Development Programs Cluster:", VLOOKUP(D4829,'Cluster Info'!$A$2:$B$113,2,FALSE)), "Non Cluster:")</f>
        <v>Non Cluster:</v>
      </c>
      <c r="T4829" s="106">
        <f t="shared" si="375"/>
        <v>0</v>
      </c>
      <c r="U4829" s="106">
        <f t="shared" si="377"/>
        <v>0</v>
      </c>
      <c r="V4829" s="106">
        <f t="shared" si="378"/>
        <v>0</v>
      </c>
      <c r="W4829" s="119">
        <f t="shared" si="376"/>
        <v>0</v>
      </c>
      <c r="X4829" s="106">
        <f t="shared" si="379"/>
        <v>0</v>
      </c>
    </row>
    <row r="4830" spans="1:24" ht="14">
      <c r="A4830" s="198"/>
      <c r="D4830" s="1"/>
      <c r="E4830" s="1"/>
      <c r="F4830" s="187"/>
      <c r="G4830" s="187"/>
      <c r="H4830" s="80" t="str">
        <f>IF(ISERROR(IF(ISERROR(VLOOKUP((LEFT(D4830,2)),'Fed. Agency Identifier Table'!A$2:C$63,3,FALSE)),(VLOOKUP((LEFT(D4830,1)),'Fed. Agency Identifier Table'!A$2:C$63,3,FALSE)),(VLOOKUP((LEFT(D4830,2)),'Fed. Agency Identifier Table'!A$2:C$63,3,FALSE)))),"",(IF(ISERROR(VLOOKUP((LEFT(D4830,2)),'Fed. Agency Identifier Table'!A$2:C$63,3,FALSE)),(VLOOKUP((LEFT(D4830,1)),'Fed. Agency Identifier Table'!A$2:C$63,3,FALSE)),(VLOOKUP((LEFT(D4830,2)),'Fed. Agency Identifier Table'!A$2:C$63,3,FALSE)))))</f>
        <v/>
      </c>
      <c r="I4830" s="150" t="str">
        <f>IF(ISNUMBER(SEARCH("*.unk*",D4830)),"Other Federal Awards",IF(ISERROR(VLOOKUP(D4830,'CFDA Program Titles Table'!A$2:C$2607,3,FALSE)),"",VLOOKUP(D4830,'CFDA Program Titles Table'!A$2:C$2607,3,FALSE)))</f>
        <v/>
      </c>
      <c r="J4830" s="70"/>
      <c r="K4830" s="70"/>
      <c r="S4830" s="106" t="str">
        <f>IFERROR(IF(J4830="Y", "Research And Development Programs Cluster:", VLOOKUP(D4830,'Cluster Info'!$A$2:$B$113,2,FALSE)), "Non Cluster:")</f>
        <v>Non Cluster:</v>
      </c>
      <c r="T4830" s="106">
        <f t="shared" si="375"/>
        <v>0</v>
      </c>
      <c r="U4830" s="106">
        <f t="shared" si="377"/>
        <v>0</v>
      </c>
      <c r="V4830" s="106">
        <f t="shared" si="378"/>
        <v>0</v>
      </c>
      <c r="W4830" s="119">
        <f t="shared" si="376"/>
        <v>0</v>
      </c>
      <c r="X4830" s="106">
        <f t="shared" si="379"/>
        <v>0</v>
      </c>
    </row>
    <row r="4831" spans="1:24" ht="14">
      <c r="A4831" s="198"/>
      <c r="D4831" s="1"/>
      <c r="E4831" s="1"/>
      <c r="F4831" s="187"/>
      <c r="G4831" s="187"/>
      <c r="H4831" s="80" t="str">
        <f>IF(ISERROR(IF(ISERROR(VLOOKUP((LEFT(D4831,2)),'Fed. Agency Identifier Table'!A$2:C$63,3,FALSE)),(VLOOKUP((LEFT(D4831,1)),'Fed. Agency Identifier Table'!A$2:C$63,3,FALSE)),(VLOOKUP((LEFT(D4831,2)),'Fed. Agency Identifier Table'!A$2:C$63,3,FALSE)))),"",(IF(ISERROR(VLOOKUP((LEFT(D4831,2)),'Fed. Agency Identifier Table'!A$2:C$63,3,FALSE)),(VLOOKUP((LEFT(D4831,1)),'Fed. Agency Identifier Table'!A$2:C$63,3,FALSE)),(VLOOKUP((LEFT(D4831,2)),'Fed. Agency Identifier Table'!A$2:C$63,3,FALSE)))))</f>
        <v/>
      </c>
      <c r="I4831" s="150" t="str">
        <f>IF(ISNUMBER(SEARCH("*.unk*",D4831)),"Other Federal Awards",IF(ISERROR(VLOOKUP(D4831,'CFDA Program Titles Table'!A$2:C$2607,3,FALSE)),"",VLOOKUP(D4831,'CFDA Program Titles Table'!A$2:C$2607,3,FALSE)))</f>
        <v/>
      </c>
      <c r="J4831" s="70"/>
      <c r="K4831" s="70"/>
      <c r="S4831" s="106" t="str">
        <f>IFERROR(IF(J4831="Y", "Research And Development Programs Cluster:", VLOOKUP(D4831,'Cluster Info'!$A$2:$B$113,2,FALSE)), "Non Cluster:")</f>
        <v>Non Cluster:</v>
      </c>
      <c r="T4831" s="106">
        <f t="shared" si="375"/>
        <v>0</v>
      </c>
      <c r="U4831" s="106">
        <f t="shared" si="377"/>
        <v>0</v>
      </c>
      <c r="V4831" s="106">
        <f t="shared" si="378"/>
        <v>0</v>
      </c>
      <c r="W4831" s="119">
        <f t="shared" si="376"/>
        <v>0</v>
      </c>
      <c r="X4831" s="106">
        <f t="shared" si="379"/>
        <v>0</v>
      </c>
    </row>
    <row r="4832" spans="1:24" ht="14">
      <c r="A4832" s="198"/>
      <c r="D4832" s="1"/>
      <c r="E4832" s="1"/>
      <c r="F4832" s="187"/>
      <c r="G4832" s="187"/>
      <c r="H4832" s="80" t="str">
        <f>IF(ISERROR(IF(ISERROR(VLOOKUP((LEFT(D4832,2)),'Fed. Agency Identifier Table'!A$2:C$63,3,FALSE)),(VLOOKUP((LEFT(D4832,1)),'Fed. Agency Identifier Table'!A$2:C$63,3,FALSE)),(VLOOKUP((LEFT(D4832,2)),'Fed. Agency Identifier Table'!A$2:C$63,3,FALSE)))),"",(IF(ISERROR(VLOOKUP((LEFT(D4832,2)),'Fed. Agency Identifier Table'!A$2:C$63,3,FALSE)),(VLOOKUP((LEFT(D4832,1)),'Fed. Agency Identifier Table'!A$2:C$63,3,FALSE)),(VLOOKUP((LEFT(D4832,2)),'Fed. Agency Identifier Table'!A$2:C$63,3,FALSE)))))</f>
        <v/>
      </c>
      <c r="I4832" s="150" t="str">
        <f>IF(ISNUMBER(SEARCH("*.unk*",D4832)),"Other Federal Awards",IF(ISERROR(VLOOKUP(D4832,'CFDA Program Titles Table'!A$2:C$2607,3,FALSE)),"",VLOOKUP(D4832,'CFDA Program Titles Table'!A$2:C$2607,3,FALSE)))</f>
        <v/>
      </c>
      <c r="J4832" s="70"/>
      <c r="K4832" s="70"/>
      <c r="S4832" s="106" t="str">
        <f>IFERROR(IF(J4832="Y", "Research And Development Programs Cluster:", VLOOKUP(D4832,'Cluster Info'!$A$2:$B$113,2,FALSE)), "Non Cluster:")</f>
        <v>Non Cluster:</v>
      </c>
      <c r="T4832" s="106">
        <f t="shared" si="375"/>
        <v>0</v>
      </c>
      <c r="U4832" s="106">
        <f t="shared" si="377"/>
        <v>0</v>
      </c>
      <c r="V4832" s="106">
        <f t="shared" si="378"/>
        <v>0</v>
      </c>
      <c r="W4832" s="119">
        <f t="shared" si="376"/>
        <v>0</v>
      </c>
      <c r="X4832" s="106">
        <f t="shared" si="379"/>
        <v>0</v>
      </c>
    </row>
    <row r="4833" spans="1:24" ht="14">
      <c r="A4833" s="198"/>
      <c r="D4833" s="1"/>
      <c r="E4833" s="1"/>
      <c r="F4833" s="187"/>
      <c r="G4833" s="187"/>
      <c r="H4833" s="80" t="str">
        <f>IF(ISERROR(IF(ISERROR(VLOOKUP((LEFT(D4833,2)),'Fed. Agency Identifier Table'!A$2:C$63,3,FALSE)),(VLOOKUP((LEFT(D4833,1)),'Fed. Agency Identifier Table'!A$2:C$63,3,FALSE)),(VLOOKUP((LEFT(D4833,2)),'Fed. Agency Identifier Table'!A$2:C$63,3,FALSE)))),"",(IF(ISERROR(VLOOKUP((LEFT(D4833,2)),'Fed. Agency Identifier Table'!A$2:C$63,3,FALSE)),(VLOOKUP((LEFT(D4833,1)),'Fed. Agency Identifier Table'!A$2:C$63,3,FALSE)),(VLOOKUP((LEFT(D4833,2)),'Fed. Agency Identifier Table'!A$2:C$63,3,FALSE)))))</f>
        <v/>
      </c>
      <c r="I4833" s="150" t="str">
        <f>IF(ISNUMBER(SEARCH("*.unk*",D4833)),"Other Federal Awards",IF(ISERROR(VLOOKUP(D4833,'CFDA Program Titles Table'!A$2:C$2607,3,FALSE)),"",VLOOKUP(D4833,'CFDA Program Titles Table'!A$2:C$2607,3,FALSE)))</f>
        <v/>
      </c>
      <c r="J4833" s="70"/>
      <c r="K4833" s="70"/>
      <c r="S4833" s="106" t="str">
        <f>IFERROR(IF(J4833="Y", "Research And Development Programs Cluster:", VLOOKUP(D4833,'Cluster Info'!$A$2:$B$113,2,FALSE)), "Non Cluster:")</f>
        <v>Non Cluster:</v>
      </c>
      <c r="T4833" s="106">
        <f t="shared" si="375"/>
        <v>0</v>
      </c>
      <c r="U4833" s="106">
        <f t="shared" si="377"/>
        <v>0</v>
      </c>
      <c r="V4833" s="106">
        <f t="shared" si="378"/>
        <v>0</v>
      </c>
      <c r="W4833" s="119">
        <f t="shared" si="376"/>
        <v>0</v>
      </c>
      <c r="X4833" s="106">
        <f t="shared" si="379"/>
        <v>0</v>
      </c>
    </row>
    <row r="4834" spans="1:24" ht="14">
      <c r="A4834" s="198"/>
      <c r="D4834" s="1"/>
      <c r="E4834" s="1"/>
      <c r="F4834" s="187"/>
      <c r="G4834" s="187"/>
      <c r="H4834" s="80" t="str">
        <f>IF(ISERROR(IF(ISERROR(VLOOKUP((LEFT(D4834,2)),'Fed. Agency Identifier Table'!A$2:C$63,3,FALSE)),(VLOOKUP((LEFT(D4834,1)),'Fed. Agency Identifier Table'!A$2:C$63,3,FALSE)),(VLOOKUP((LEFT(D4834,2)),'Fed. Agency Identifier Table'!A$2:C$63,3,FALSE)))),"",(IF(ISERROR(VLOOKUP((LEFT(D4834,2)),'Fed. Agency Identifier Table'!A$2:C$63,3,FALSE)),(VLOOKUP((LEFT(D4834,1)),'Fed. Agency Identifier Table'!A$2:C$63,3,FALSE)),(VLOOKUP((LEFT(D4834,2)),'Fed. Agency Identifier Table'!A$2:C$63,3,FALSE)))))</f>
        <v/>
      </c>
      <c r="I4834" s="150" t="str">
        <f>IF(ISNUMBER(SEARCH("*.unk*",D4834)),"Other Federal Awards",IF(ISERROR(VLOOKUP(D4834,'CFDA Program Titles Table'!A$2:C$2607,3,FALSE)),"",VLOOKUP(D4834,'CFDA Program Titles Table'!A$2:C$2607,3,FALSE)))</f>
        <v/>
      </c>
      <c r="J4834" s="70"/>
      <c r="K4834" s="70"/>
      <c r="S4834" s="106" t="str">
        <f>IFERROR(IF(J4834="Y", "Research And Development Programs Cluster:", VLOOKUP(D4834,'Cluster Info'!$A$2:$B$113,2,FALSE)), "Non Cluster:")</f>
        <v>Non Cluster:</v>
      </c>
      <c r="T4834" s="106">
        <f t="shared" si="375"/>
        <v>0</v>
      </c>
      <c r="U4834" s="106">
        <f t="shared" si="377"/>
        <v>0</v>
      </c>
      <c r="V4834" s="106">
        <f t="shared" si="378"/>
        <v>0</v>
      </c>
      <c r="W4834" s="119">
        <f t="shared" si="376"/>
        <v>0</v>
      </c>
      <c r="X4834" s="106">
        <f t="shared" si="379"/>
        <v>0</v>
      </c>
    </row>
    <row r="4835" spans="1:24" ht="14">
      <c r="A4835" s="198"/>
      <c r="D4835" s="1"/>
      <c r="E4835" s="1"/>
      <c r="F4835" s="187"/>
      <c r="G4835" s="187"/>
      <c r="H4835" s="80" t="str">
        <f>IF(ISERROR(IF(ISERROR(VLOOKUP((LEFT(D4835,2)),'Fed. Agency Identifier Table'!A$2:C$63,3,FALSE)),(VLOOKUP((LEFT(D4835,1)),'Fed. Agency Identifier Table'!A$2:C$63,3,FALSE)),(VLOOKUP((LEFT(D4835,2)),'Fed. Agency Identifier Table'!A$2:C$63,3,FALSE)))),"",(IF(ISERROR(VLOOKUP((LEFT(D4835,2)),'Fed. Agency Identifier Table'!A$2:C$63,3,FALSE)),(VLOOKUP((LEFT(D4835,1)),'Fed. Agency Identifier Table'!A$2:C$63,3,FALSE)),(VLOOKUP((LEFT(D4835,2)),'Fed. Agency Identifier Table'!A$2:C$63,3,FALSE)))))</f>
        <v/>
      </c>
      <c r="I4835" s="150" t="str">
        <f>IF(ISNUMBER(SEARCH("*.unk*",D4835)),"Other Federal Awards",IF(ISERROR(VLOOKUP(D4835,'CFDA Program Titles Table'!A$2:C$2607,3,FALSE)),"",VLOOKUP(D4835,'CFDA Program Titles Table'!A$2:C$2607,3,FALSE)))</f>
        <v/>
      </c>
      <c r="J4835" s="70"/>
      <c r="K4835" s="70"/>
      <c r="S4835" s="106" t="str">
        <f>IFERROR(IF(J4835="Y", "Research And Development Programs Cluster:", VLOOKUP(D4835,'Cluster Info'!$A$2:$B$113,2,FALSE)), "Non Cluster:")</f>
        <v>Non Cluster:</v>
      </c>
      <c r="T4835" s="106">
        <f t="shared" si="375"/>
        <v>0</v>
      </c>
      <c r="U4835" s="106">
        <f t="shared" si="377"/>
        <v>0</v>
      </c>
      <c r="V4835" s="106">
        <f t="shared" si="378"/>
        <v>0</v>
      </c>
      <c r="W4835" s="119">
        <f t="shared" si="376"/>
        <v>0</v>
      </c>
      <c r="X4835" s="106">
        <f t="shared" si="379"/>
        <v>0</v>
      </c>
    </row>
    <row r="4836" spans="1:24" ht="14">
      <c r="A4836" s="198"/>
      <c r="D4836" s="1"/>
      <c r="E4836" s="1"/>
      <c r="F4836" s="187"/>
      <c r="G4836" s="187"/>
      <c r="H4836" s="80" t="str">
        <f>IF(ISERROR(IF(ISERROR(VLOOKUP((LEFT(D4836,2)),'Fed. Agency Identifier Table'!A$2:C$63,3,FALSE)),(VLOOKUP((LEFT(D4836,1)),'Fed. Agency Identifier Table'!A$2:C$63,3,FALSE)),(VLOOKUP((LEFT(D4836,2)),'Fed. Agency Identifier Table'!A$2:C$63,3,FALSE)))),"",(IF(ISERROR(VLOOKUP((LEFT(D4836,2)),'Fed. Agency Identifier Table'!A$2:C$63,3,FALSE)),(VLOOKUP((LEFT(D4836,1)),'Fed. Agency Identifier Table'!A$2:C$63,3,FALSE)),(VLOOKUP((LEFT(D4836,2)),'Fed. Agency Identifier Table'!A$2:C$63,3,FALSE)))))</f>
        <v/>
      </c>
      <c r="I4836" s="150" t="str">
        <f>IF(ISNUMBER(SEARCH("*.unk*",D4836)),"Other Federal Awards",IF(ISERROR(VLOOKUP(D4836,'CFDA Program Titles Table'!A$2:C$2607,3,FALSE)),"",VLOOKUP(D4836,'CFDA Program Titles Table'!A$2:C$2607,3,FALSE)))</f>
        <v/>
      </c>
      <c r="J4836" s="70"/>
      <c r="K4836" s="70"/>
      <c r="S4836" s="106" t="str">
        <f>IFERROR(IF(J4836="Y", "Research And Development Programs Cluster:", VLOOKUP(D4836,'Cluster Info'!$A$2:$B$113,2,FALSE)), "Non Cluster:")</f>
        <v>Non Cluster:</v>
      </c>
      <c r="T4836" s="106">
        <f t="shared" si="375"/>
        <v>0</v>
      </c>
      <c r="U4836" s="106">
        <f t="shared" si="377"/>
        <v>0</v>
      </c>
      <c r="V4836" s="106">
        <f t="shared" si="378"/>
        <v>0</v>
      </c>
      <c r="W4836" s="119">
        <f t="shared" si="376"/>
        <v>0</v>
      </c>
      <c r="X4836" s="106">
        <f t="shared" si="379"/>
        <v>0</v>
      </c>
    </row>
    <row r="4837" spans="1:24" ht="14">
      <c r="A4837" s="198"/>
      <c r="D4837" s="1"/>
      <c r="E4837" s="1"/>
      <c r="F4837" s="187"/>
      <c r="G4837" s="187"/>
      <c r="H4837" s="80" t="str">
        <f>IF(ISERROR(IF(ISERROR(VLOOKUP((LEFT(D4837,2)),'Fed. Agency Identifier Table'!A$2:C$63,3,FALSE)),(VLOOKUP((LEFT(D4837,1)),'Fed. Agency Identifier Table'!A$2:C$63,3,FALSE)),(VLOOKUP((LEFT(D4837,2)),'Fed. Agency Identifier Table'!A$2:C$63,3,FALSE)))),"",(IF(ISERROR(VLOOKUP((LEFT(D4837,2)),'Fed. Agency Identifier Table'!A$2:C$63,3,FALSE)),(VLOOKUP((LEFT(D4837,1)),'Fed. Agency Identifier Table'!A$2:C$63,3,FALSE)),(VLOOKUP((LEFT(D4837,2)),'Fed. Agency Identifier Table'!A$2:C$63,3,FALSE)))))</f>
        <v/>
      </c>
      <c r="I4837" s="150" t="str">
        <f>IF(ISNUMBER(SEARCH("*.unk*",D4837)),"Other Federal Awards",IF(ISERROR(VLOOKUP(D4837,'CFDA Program Titles Table'!A$2:C$2607,3,FALSE)),"",VLOOKUP(D4837,'CFDA Program Titles Table'!A$2:C$2607,3,FALSE)))</f>
        <v/>
      </c>
      <c r="J4837" s="70"/>
      <c r="K4837" s="70"/>
      <c r="S4837" s="106" t="str">
        <f>IFERROR(IF(J4837="Y", "Research And Development Programs Cluster:", VLOOKUP(D4837,'Cluster Info'!$A$2:$B$113,2,FALSE)), "Non Cluster:")</f>
        <v>Non Cluster:</v>
      </c>
      <c r="T4837" s="106">
        <f t="shared" si="375"/>
        <v>0</v>
      </c>
      <c r="U4837" s="106">
        <f t="shared" si="377"/>
        <v>0</v>
      </c>
      <c r="V4837" s="106">
        <f t="shared" si="378"/>
        <v>0</v>
      </c>
      <c r="W4837" s="119">
        <f t="shared" si="376"/>
        <v>0</v>
      </c>
      <c r="X4837" s="106">
        <f t="shared" si="379"/>
        <v>0</v>
      </c>
    </row>
    <row r="4838" spans="1:24" ht="14">
      <c r="A4838" s="198"/>
      <c r="D4838" s="1"/>
      <c r="E4838" s="1"/>
      <c r="F4838" s="187"/>
      <c r="G4838" s="187"/>
      <c r="H4838" s="80" t="str">
        <f>IF(ISERROR(IF(ISERROR(VLOOKUP((LEFT(D4838,2)),'Fed. Agency Identifier Table'!A$2:C$63,3,FALSE)),(VLOOKUP((LEFT(D4838,1)),'Fed. Agency Identifier Table'!A$2:C$63,3,FALSE)),(VLOOKUP((LEFT(D4838,2)),'Fed. Agency Identifier Table'!A$2:C$63,3,FALSE)))),"",(IF(ISERROR(VLOOKUP((LEFT(D4838,2)),'Fed. Agency Identifier Table'!A$2:C$63,3,FALSE)),(VLOOKUP((LEFT(D4838,1)),'Fed. Agency Identifier Table'!A$2:C$63,3,FALSE)),(VLOOKUP((LEFT(D4838,2)),'Fed. Agency Identifier Table'!A$2:C$63,3,FALSE)))))</f>
        <v/>
      </c>
      <c r="I4838" s="150" t="str">
        <f>IF(ISNUMBER(SEARCH("*.unk*",D4838)),"Other Federal Awards",IF(ISERROR(VLOOKUP(D4838,'CFDA Program Titles Table'!A$2:C$2607,3,FALSE)),"",VLOOKUP(D4838,'CFDA Program Titles Table'!A$2:C$2607,3,FALSE)))</f>
        <v/>
      </c>
      <c r="J4838" s="70"/>
      <c r="K4838" s="70"/>
      <c r="S4838" s="106" t="str">
        <f>IFERROR(IF(J4838="Y", "Research And Development Programs Cluster:", VLOOKUP(D4838,'Cluster Info'!$A$2:$B$113,2,FALSE)), "Non Cluster:")</f>
        <v>Non Cluster:</v>
      </c>
      <c r="T4838" s="106">
        <f t="shared" si="375"/>
        <v>0</v>
      </c>
      <c r="U4838" s="106">
        <f t="shared" si="377"/>
        <v>0</v>
      </c>
      <c r="V4838" s="106">
        <f t="shared" si="378"/>
        <v>0</v>
      </c>
      <c r="W4838" s="119">
        <f t="shared" si="376"/>
        <v>0</v>
      </c>
      <c r="X4838" s="106">
        <f t="shared" si="379"/>
        <v>0</v>
      </c>
    </row>
    <row r="4839" spans="1:24" ht="14">
      <c r="A4839" s="198"/>
      <c r="D4839" s="1"/>
      <c r="E4839" s="1"/>
      <c r="F4839" s="187"/>
      <c r="G4839" s="187"/>
      <c r="H4839" s="80" t="str">
        <f>IF(ISERROR(IF(ISERROR(VLOOKUP((LEFT(D4839,2)),'Fed. Agency Identifier Table'!A$2:C$63,3,FALSE)),(VLOOKUP((LEFT(D4839,1)),'Fed. Agency Identifier Table'!A$2:C$63,3,FALSE)),(VLOOKUP((LEFT(D4839,2)),'Fed. Agency Identifier Table'!A$2:C$63,3,FALSE)))),"",(IF(ISERROR(VLOOKUP((LEFT(D4839,2)),'Fed. Agency Identifier Table'!A$2:C$63,3,FALSE)),(VLOOKUP((LEFT(D4839,1)),'Fed. Agency Identifier Table'!A$2:C$63,3,FALSE)),(VLOOKUP((LEFT(D4839,2)),'Fed. Agency Identifier Table'!A$2:C$63,3,FALSE)))))</f>
        <v/>
      </c>
      <c r="I4839" s="150" t="str">
        <f>IF(ISNUMBER(SEARCH("*.unk*",D4839)),"Other Federal Awards",IF(ISERROR(VLOOKUP(D4839,'CFDA Program Titles Table'!A$2:C$2607,3,FALSE)),"",VLOOKUP(D4839,'CFDA Program Titles Table'!A$2:C$2607,3,FALSE)))</f>
        <v/>
      </c>
      <c r="J4839" s="70"/>
      <c r="K4839" s="70"/>
      <c r="S4839" s="106" t="str">
        <f>IFERROR(IF(J4839="Y", "Research And Development Programs Cluster:", VLOOKUP(D4839,'Cluster Info'!$A$2:$B$113,2,FALSE)), "Non Cluster:")</f>
        <v>Non Cluster:</v>
      </c>
      <c r="T4839" s="106">
        <f t="shared" si="375"/>
        <v>0</v>
      </c>
      <c r="U4839" s="106">
        <f t="shared" si="377"/>
        <v>0</v>
      </c>
      <c r="V4839" s="106">
        <f t="shared" si="378"/>
        <v>0</v>
      </c>
      <c r="W4839" s="119">
        <f t="shared" si="376"/>
        <v>0</v>
      </c>
      <c r="X4839" s="106">
        <f t="shared" si="379"/>
        <v>0</v>
      </c>
    </row>
    <row r="4840" spans="1:24" ht="14">
      <c r="A4840" s="198"/>
      <c r="D4840" s="1"/>
      <c r="E4840" s="1"/>
      <c r="F4840" s="187"/>
      <c r="G4840" s="187"/>
      <c r="H4840" s="80" t="str">
        <f>IF(ISERROR(IF(ISERROR(VLOOKUP((LEFT(D4840,2)),'Fed. Agency Identifier Table'!A$2:C$63,3,FALSE)),(VLOOKUP((LEFT(D4840,1)),'Fed. Agency Identifier Table'!A$2:C$63,3,FALSE)),(VLOOKUP((LEFT(D4840,2)),'Fed. Agency Identifier Table'!A$2:C$63,3,FALSE)))),"",(IF(ISERROR(VLOOKUP((LEFT(D4840,2)),'Fed. Agency Identifier Table'!A$2:C$63,3,FALSE)),(VLOOKUP((LEFT(D4840,1)),'Fed. Agency Identifier Table'!A$2:C$63,3,FALSE)),(VLOOKUP((LEFT(D4840,2)),'Fed. Agency Identifier Table'!A$2:C$63,3,FALSE)))))</f>
        <v/>
      </c>
      <c r="I4840" s="150" t="str">
        <f>IF(ISNUMBER(SEARCH("*.unk*",D4840)),"Other Federal Awards",IF(ISERROR(VLOOKUP(D4840,'CFDA Program Titles Table'!A$2:C$2607,3,FALSE)),"",VLOOKUP(D4840,'CFDA Program Titles Table'!A$2:C$2607,3,FALSE)))</f>
        <v/>
      </c>
      <c r="J4840" s="70"/>
      <c r="K4840" s="70"/>
      <c r="S4840" s="106" t="str">
        <f>IFERROR(IF(J4840="Y", "Research And Development Programs Cluster:", VLOOKUP(D4840,'Cluster Info'!$A$2:$B$113,2,FALSE)), "Non Cluster:")</f>
        <v>Non Cluster:</v>
      </c>
      <c r="T4840" s="106">
        <f t="shared" si="375"/>
        <v>0</v>
      </c>
      <c r="U4840" s="106">
        <f t="shared" si="377"/>
        <v>0</v>
      </c>
      <c r="V4840" s="106">
        <f t="shared" si="378"/>
        <v>0</v>
      </c>
      <c r="W4840" s="119">
        <f t="shared" si="376"/>
        <v>0</v>
      </c>
      <c r="X4840" s="106">
        <f t="shared" si="379"/>
        <v>0</v>
      </c>
    </row>
    <row r="4841" spans="1:24" ht="14">
      <c r="A4841" s="198"/>
      <c r="D4841" s="1"/>
      <c r="E4841" s="1"/>
      <c r="F4841" s="187"/>
      <c r="G4841" s="187"/>
      <c r="H4841" s="80" t="str">
        <f>IF(ISERROR(IF(ISERROR(VLOOKUP((LEFT(D4841,2)),'Fed. Agency Identifier Table'!A$2:C$63,3,FALSE)),(VLOOKUP((LEFT(D4841,1)),'Fed. Agency Identifier Table'!A$2:C$63,3,FALSE)),(VLOOKUP((LEFT(D4841,2)),'Fed. Agency Identifier Table'!A$2:C$63,3,FALSE)))),"",(IF(ISERROR(VLOOKUP((LEFT(D4841,2)),'Fed. Agency Identifier Table'!A$2:C$63,3,FALSE)),(VLOOKUP((LEFT(D4841,1)),'Fed. Agency Identifier Table'!A$2:C$63,3,FALSE)),(VLOOKUP((LEFT(D4841,2)),'Fed. Agency Identifier Table'!A$2:C$63,3,FALSE)))))</f>
        <v/>
      </c>
      <c r="I4841" s="150" t="str">
        <f>IF(ISNUMBER(SEARCH("*.unk*",D4841)),"Other Federal Awards",IF(ISERROR(VLOOKUP(D4841,'CFDA Program Titles Table'!A$2:C$2607,3,FALSE)),"",VLOOKUP(D4841,'CFDA Program Titles Table'!A$2:C$2607,3,FALSE)))</f>
        <v/>
      </c>
      <c r="J4841" s="70"/>
      <c r="K4841" s="70"/>
      <c r="S4841" s="106" t="str">
        <f>IFERROR(IF(J4841="Y", "Research And Development Programs Cluster:", VLOOKUP(D4841,'Cluster Info'!$A$2:$B$113,2,FALSE)), "Non Cluster:")</f>
        <v>Non Cluster:</v>
      </c>
      <c r="T4841" s="106">
        <f t="shared" si="375"/>
        <v>0</v>
      </c>
      <c r="U4841" s="106">
        <f t="shared" si="377"/>
        <v>0</v>
      </c>
      <c r="V4841" s="106">
        <f t="shared" si="378"/>
        <v>0</v>
      </c>
      <c r="W4841" s="119">
        <f t="shared" si="376"/>
        <v>0</v>
      </c>
      <c r="X4841" s="106">
        <f t="shared" si="379"/>
        <v>0</v>
      </c>
    </row>
    <row r="4842" spans="1:24" ht="14">
      <c r="A4842" s="198"/>
      <c r="D4842" s="1"/>
      <c r="E4842" s="1"/>
      <c r="F4842" s="187"/>
      <c r="G4842" s="187"/>
      <c r="H4842" s="80" t="str">
        <f>IF(ISERROR(IF(ISERROR(VLOOKUP((LEFT(D4842,2)),'Fed. Agency Identifier Table'!A$2:C$63,3,FALSE)),(VLOOKUP((LEFT(D4842,1)),'Fed. Agency Identifier Table'!A$2:C$63,3,FALSE)),(VLOOKUP((LEFT(D4842,2)),'Fed. Agency Identifier Table'!A$2:C$63,3,FALSE)))),"",(IF(ISERROR(VLOOKUP((LEFT(D4842,2)),'Fed. Agency Identifier Table'!A$2:C$63,3,FALSE)),(VLOOKUP((LEFT(D4842,1)),'Fed. Agency Identifier Table'!A$2:C$63,3,FALSE)),(VLOOKUP((LEFT(D4842,2)),'Fed. Agency Identifier Table'!A$2:C$63,3,FALSE)))))</f>
        <v/>
      </c>
      <c r="I4842" s="150" t="str">
        <f>IF(ISNUMBER(SEARCH("*.unk*",D4842)),"Other Federal Awards",IF(ISERROR(VLOOKUP(D4842,'CFDA Program Titles Table'!A$2:C$2607,3,FALSE)),"",VLOOKUP(D4842,'CFDA Program Titles Table'!A$2:C$2607,3,FALSE)))</f>
        <v/>
      </c>
      <c r="J4842" s="70"/>
      <c r="K4842" s="70"/>
      <c r="S4842" s="106" t="str">
        <f>IFERROR(IF(J4842="Y", "Research And Development Programs Cluster:", VLOOKUP(D4842,'Cluster Info'!$A$2:$B$113,2,FALSE)), "Non Cluster:")</f>
        <v>Non Cluster:</v>
      </c>
      <c r="T4842" s="106">
        <f t="shared" si="375"/>
        <v>0</v>
      </c>
      <c r="U4842" s="106">
        <f t="shared" si="377"/>
        <v>0</v>
      </c>
      <c r="V4842" s="106">
        <f t="shared" si="378"/>
        <v>0</v>
      </c>
      <c r="W4842" s="119">
        <f t="shared" si="376"/>
        <v>0</v>
      </c>
      <c r="X4842" s="106">
        <f t="shared" si="379"/>
        <v>0</v>
      </c>
    </row>
    <row r="4843" spans="1:24" ht="14">
      <c r="A4843" s="198"/>
      <c r="D4843" s="1"/>
      <c r="E4843" s="1"/>
      <c r="F4843" s="187"/>
      <c r="G4843" s="187"/>
      <c r="H4843" s="80" t="str">
        <f>IF(ISERROR(IF(ISERROR(VLOOKUP((LEFT(D4843,2)),'Fed. Agency Identifier Table'!A$2:C$63,3,FALSE)),(VLOOKUP((LEFT(D4843,1)),'Fed. Agency Identifier Table'!A$2:C$63,3,FALSE)),(VLOOKUP((LEFT(D4843,2)),'Fed. Agency Identifier Table'!A$2:C$63,3,FALSE)))),"",(IF(ISERROR(VLOOKUP((LEFT(D4843,2)),'Fed. Agency Identifier Table'!A$2:C$63,3,FALSE)),(VLOOKUP((LEFT(D4843,1)),'Fed. Agency Identifier Table'!A$2:C$63,3,FALSE)),(VLOOKUP((LEFT(D4843,2)),'Fed. Agency Identifier Table'!A$2:C$63,3,FALSE)))))</f>
        <v/>
      </c>
      <c r="I4843" s="150" t="str">
        <f>IF(ISNUMBER(SEARCH("*.unk*",D4843)),"Other Federal Awards",IF(ISERROR(VLOOKUP(D4843,'CFDA Program Titles Table'!A$2:C$2607,3,FALSE)),"",VLOOKUP(D4843,'CFDA Program Titles Table'!A$2:C$2607,3,FALSE)))</f>
        <v/>
      </c>
      <c r="J4843" s="70"/>
      <c r="K4843" s="70"/>
      <c r="S4843" s="106" t="str">
        <f>IFERROR(IF(J4843="Y", "Research And Development Programs Cluster:", VLOOKUP(D4843,'Cluster Info'!$A$2:$B$113,2,FALSE)), "Non Cluster:")</f>
        <v>Non Cluster:</v>
      </c>
      <c r="T4843" s="106">
        <f t="shared" si="375"/>
        <v>0</v>
      </c>
      <c r="U4843" s="106">
        <f t="shared" si="377"/>
        <v>0</v>
      </c>
      <c r="V4843" s="106">
        <f t="shared" si="378"/>
        <v>0</v>
      </c>
      <c r="W4843" s="119">
        <f t="shared" si="376"/>
        <v>0</v>
      </c>
      <c r="X4843" s="106">
        <f t="shared" si="379"/>
        <v>0</v>
      </c>
    </row>
    <row r="4844" spans="1:24" ht="14">
      <c r="A4844" s="198"/>
      <c r="D4844" s="1"/>
      <c r="E4844" s="1"/>
      <c r="F4844" s="187"/>
      <c r="G4844" s="187"/>
      <c r="H4844" s="80" t="str">
        <f>IF(ISERROR(IF(ISERROR(VLOOKUP((LEFT(D4844,2)),'Fed. Agency Identifier Table'!A$2:C$63,3,FALSE)),(VLOOKUP((LEFT(D4844,1)),'Fed. Agency Identifier Table'!A$2:C$63,3,FALSE)),(VLOOKUP((LEFT(D4844,2)),'Fed. Agency Identifier Table'!A$2:C$63,3,FALSE)))),"",(IF(ISERROR(VLOOKUP((LEFT(D4844,2)),'Fed. Agency Identifier Table'!A$2:C$63,3,FALSE)),(VLOOKUP((LEFT(D4844,1)),'Fed. Agency Identifier Table'!A$2:C$63,3,FALSE)),(VLOOKUP((LEFT(D4844,2)),'Fed. Agency Identifier Table'!A$2:C$63,3,FALSE)))))</f>
        <v/>
      </c>
      <c r="I4844" s="150" t="str">
        <f>IF(ISNUMBER(SEARCH("*.unk*",D4844)),"Other Federal Awards",IF(ISERROR(VLOOKUP(D4844,'CFDA Program Titles Table'!A$2:C$2607,3,FALSE)),"",VLOOKUP(D4844,'CFDA Program Titles Table'!A$2:C$2607,3,FALSE)))</f>
        <v/>
      </c>
      <c r="J4844" s="70"/>
      <c r="K4844" s="70"/>
      <c r="S4844" s="106" t="str">
        <f>IFERROR(IF(J4844="Y", "Research And Development Programs Cluster:", VLOOKUP(D4844,'Cluster Info'!$A$2:$B$113,2,FALSE)), "Non Cluster:")</f>
        <v>Non Cluster:</v>
      </c>
      <c r="T4844" s="106">
        <f t="shared" si="375"/>
        <v>0</v>
      </c>
      <c r="U4844" s="106">
        <f t="shared" si="377"/>
        <v>0</v>
      </c>
      <c r="V4844" s="106">
        <f t="shared" si="378"/>
        <v>0</v>
      </c>
      <c r="W4844" s="119">
        <f t="shared" si="376"/>
        <v>0</v>
      </c>
      <c r="X4844" s="106">
        <f t="shared" si="379"/>
        <v>0</v>
      </c>
    </row>
    <row r="4845" spans="1:24" ht="14">
      <c r="A4845" s="198"/>
      <c r="D4845" s="1"/>
      <c r="E4845" s="1"/>
      <c r="F4845" s="187"/>
      <c r="G4845" s="187"/>
      <c r="H4845" s="80" t="str">
        <f>IF(ISERROR(IF(ISERROR(VLOOKUP((LEFT(D4845,2)),'Fed. Agency Identifier Table'!A$2:C$63,3,FALSE)),(VLOOKUP((LEFT(D4845,1)),'Fed. Agency Identifier Table'!A$2:C$63,3,FALSE)),(VLOOKUP((LEFT(D4845,2)),'Fed. Agency Identifier Table'!A$2:C$63,3,FALSE)))),"",(IF(ISERROR(VLOOKUP((LEFT(D4845,2)),'Fed. Agency Identifier Table'!A$2:C$63,3,FALSE)),(VLOOKUP((LEFT(D4845,1)),'Fed. Agency Identifier Table'!A$2:C$63,3,FALSE)),(VLOOKUP((LEFT(D4845,2)),'Fed. Agency Identifier Table'!A$2:C$63,3,FALSE)))))</f>
        <v/>
      </c>
      <c r="I4845" s="150" t="str">
        <f>IF(ISNUMBER(SEARCH("*.unk*",D4845)),"Other Federal Awards",IF(ISERROR(VLOOKUP(D4845,'CFDA Program Titles Table'!A$2:C$2607,3,FALSE)),"",VLOOKUP(D4845,'CFDA Program Titles Table'!A$2:C$2607,3,FALSE)))</f>
        <v/>
      </c>
      <c r="J4845" s="70"/>
      <c r="K4845" s="70"/>
      <c r="S4845" s="106" t="str">
        <f>IFERROR(IF(J4845="Y", "Research And Development Programs Cluster:", VLOOKUP(D4845,'Cluster Info'!$A$2:$B$113,2,FALSE)), "Non Cluster:")</f>
        <v>Non Cluster:</v>
      </c>
      <c r="T4845" s="106">
        <f t="shared" si="375"/>
        <v>0</v>
      </c>
      <c r="U4845" s="106">
        <f t="shared" si="377"/>
        <v>0</v>
      </c>
      <c r="V4845" s="106">
        <f t="shared" si="378"/>
        <v>0</v>
      </c>
      <c r="W4845" s="119">
        <f t="shared" si="376"/>
        <v>0</v>
      </c>
      <c r="X4845" s="106">
        <f t="shared" si="379"/>
        <v>0</v>
      </c>
    </row>
    <row r="4846" spans="1:24" ht="14">
      <c r="A4846" s="198"/>
      <c r="D4846" s="1"/>
      <c r="E4846" s="1"/>
      <c r="F4846" s="187"/>
      <c r="G4846" s="187"/>
      <c r="H4846" s="80" t="str">
        <f>IF(ISERROR(IF(ISERROR(VLOOKUP((LEFT(D4846,2)),'Fed. Agency Identifier Table'!A$2:C$63,3,FALSE)),(VLOOKUP((LEFT(D4846,1)),'Fed. Agency Identifier Table'!A$2:C$63,3,FALSE)),(VLOOKUP((LEFT(D4846,2)),'Fed. Agency Identifier Table'!A$2:C$63,3,FALSE)))),"",(IF(ISERROR(VLOOKUP((LEFT(D4846,2)),'Fed. Agency Identifier Table'!A$2:C$63,3,FALSE)),(VLOOKUP((LEFT(D4846,1)),'Fed. Agency Identifier Table'!A$2:C$63,3,FALSE)),(VLOOKUP((LEFT(D4846,2)),'Fed. Agency Identifier Table'!A$2:C$63,3,FALSE)))))</f>
        <v/>
      </c>
      <c r="I4846" s="150" t="str">
        <f>IF(ISNUMBER(SEARCH("*.unk*",D4846)),"Other Federal Awards",IF(ISERROR(VLOOKUP(D4846,'CFDA Program Titles Table'!A$2:C$2607,3,FALSE)),"",VLOOKUP(D4846,'CFDA Program Titles Table'!A$2:C$2607,3,FALSE)))</f>
        <v/>
      </c>
      <c r="J4846" s="70"/>
      <c r="K4846" s="70"/>
      <c r="S4846" s="106" t="str">
        <f>IFERROR(IF(J4846="Y", "Research And Development Programs Cluster:", VLOOKUP(D4846,'Cluster Info'!$A$2:$B$113,2,FALSE)), "Non Cluster:")</f>
        <v>Non Cluster:</v>
      </c>
      <c r="T4846" s="106">
        <f t="shared" si="375"/>
        <v>0</v>
      </c>
      <c r="U4846" s="106">
        <f t="shared" si="377"/>
        <v>0</v>
      </c>
      <c r="V4846" s="106">
        <f t="shared" si="378"/>
        <v>0</v>
      </c>
      <c r="W4846" s="119">
        <f t="shared" si="376"/>
        <v>0</v>
      </c>
      <c r="X4846" s="106">
        <f t="shared" si="379"/>
        <v>0</v>
      </c>
    </row>
    <row r="4847" spans="1:24" ht="14">
      <c r="A4847" s="198"/>
      <c r="D4847" s="1"/>
      <c r="E4847" s="1"/>
      <c r="F4847" s="187"/>
      <c r="G4847" s="187"/>
      <c r="H4847" s="80" t="str">
        <f>IF(ISERROR(IF(ISERROR(VLOOKUP((LEFT(D4847,2)),'Fed. Agency Identifier Table'!A$2:C$63,3,FALSE)),(VLOOKUP((LEFT(D4847,1)),'Fed. Agency Identifier Table'!A$2:C$63,3,FALSE)),(VLOOKUP((LEFT(D4847,2)),'Fed. Agency Identifier Table'!A$2:C$63,3,FALSE)))),"",(IF(ISERROR(VLOOKUP((LEFT(D4847,2)),'Fed. Agency Identifier Table'!A$2:C$63,3,FALSE)),(VLOOKUP((LEFT(D4847,1)),'Fed. Agency Identifier Table'!A$2:C$63,3,FALSE)),(VLOOKUP((LEFT(D4847,2)),'Fed. Agency Identifier Table'!A$2:C$63,3,FALSE)))))</f>
        <v/>
      </c>
      <c r="I4847" s="150" t="str">
        <f>IF(ISNUMBER(SEARCH("*.unk*",D4847)),"Other Federal Awards",IF(ISERROR(VLOOKUP(D4847,'CFDA Program Titles Table'!A$2:C$2607,3,FALSE)),"",VLOOKUP(D4847,'CFDA Program Titles Table'!A$2:C$2607,3,FALSE)))</f>
        <v/>
      </c>
      <c r="J4847" s="70"/>
      <c r="K4847" s="70"/>
      <c r="S4847" s="106" t="str">
        <f>IFERROR(IF(J4847="Y", "Research And Development Programs Cluster:", VLOOKUP(D4847,'Cluster Info'!$A$2:$B$113,2,FALSE)), "Non Cluster:")</f>
        <v>Non Cluster:</v>
      </c>
      <c r="T4847" s="106">
        <f t="shared" si="375"/>
        <v>0</v>
      </c>
      <c r="U4847" s="106">
        <f t="shared" si="377"/>
        <v>0</v>
      </c>
      <c r="V4847" s="106">
        <f t="shared" si="378"/>
        <v>0</v>
      </c>
      <c r="W4847" s="119">
        <f t="shared" si="376"/>
        <v>0</v>
      </c>
      <c r="X4847" s="106">
        <f t="shared" si="379"/>
        <v>0</v>
      </c>
    </row>
    <row r="4848" spans="1:24" ht="14">
      <c r="A4848" s="198"/>
      <c r="D4848" s="1"/>
      <c r="E4848" s="1"/>
      <c r="F4848" s="187"/>
      <c r="G4848" s="187"/>
      <c r="H4848" s="80" t="str">
        <f>IF(ISERROR(IF(ISERROR(VLOOKUP((LEFT(D4848,2)),'Fed. Agency Identifier Table'!A$2:C$63,3,FALSE)),(VLOOKUP((LEFT(D4848,1)),'Fed. Agency Identifier Table'!A$2:C$63,3,FALSE)),(VLOOKUP((LEFT(D4848,2)),'Fed. Agency Identifier Table'!A$2:C$63,3,FALSE)))),"",(IF(ISERROR(VLOOKUP((LEFT(D4848,2)),'Fed. Agency Identifier Table'!A$2:C$63,3,FALSE)),(VLOOKUP((LEFT(D4848,1)),'Fed. Agency Identifier Table'!A$2:C$63,3,FALSE)),(VLOOKUP((LEFT(D4848,2)),'Fed. Agency Identifier Table'!A$2:C$63,3,FALSE)))))</f>
        <v/>
      </c>
      <c r="I4848" s="150" t="str">
        <f>IF(ISNUMBER(SEARCH("*.unk*",D4848)),"Other Federal Awards",IF(ISERROR(VLOOKUP(D4848,'CFDA Program Titles Table'!A$2:C$2607,3,FALSE)),"",VLOOKUP(D4848,'CFDA Program Titles Table'!A$2:C$2607,3,FALSE)))</f>
        <v/>
      </c>
      <c r="J4848" s="70"/>
      <c r="K4848" s="70"/>
      <c r="S4848" s="106" t="str">
        <f>IFERROR(IF(J4848="Y", "Research And Development Programs Cluster:", VLOOKUP(D4848,'Cluster Info'!$A$2:$B$113,2,FALSE)), "Non Cluster:")</f>
        <v>Non Cluster:</v>
      </c>
      <c r="T4848" s="106">
        <f t="shared" si="375"/>
        <v>0</v>
      </c>
      <c r="U4848" s="106">
        <f t="shared" si="377"/>
        <v>0</v>
      </c>
      <c r="V4848" s="106">
        <f t="shared" si="378"/>
        <v>0</v>
      </c>
      <c r="W4848" s="119">
        <f t="shared" si="376"/>
        <v>0</v>
      </c>
      <c r="X4848" s="106">
        <f t="shared" si="379"/>
        <v>0</v>
      </c>
    </row>
    <row r="4849" spans="1:24" ht="14">
      <c r="A4849" s="198"/>
      <c r="D4849" s="1"/>
      <c r="E4849" s="1"/>
      <c r="F4849" s="187"/>
      <c r="G4849" s="187"/>
      <c r="H4849" s="80" t="str">
        <f>IF(ISERROR(IF(ISERROR(VLOOKUP((LEFT(D4849,2)),'Fed. Agency Identifier Table'!A$2:C$63,3,FALSE)),(VLOOKUP((LEFT(D4849,1)),'Fed. Agency Identifier Table'!A$2:C$63,3,FALSE)),(VLOOKUP((LEFT(D4849,2)),'Fed. Agency Identifier Table'!A$2:C$63,3,FALSE)))),"",(IF(ISERROR(VLOOKUP((LEFT(D4849,2)),'Fed. Agency Identifier Table'!A$2:C$63,3,FALSE)),(VLOOKUP((LEFT(D4849,1)),'Fed. Agency Identifier Table'!A$2:C$63,3,FALSE)),(VLOOKUP((LEFT(D4849,2)),'Fed. Agency Identifier Table'!A$2:C$63,3,FALSE)))))</f>
        <v/>
      </c>
      <c r="I4849" s="150" t="str">
        <f>IF(ISNUMBER(SEARCH("*.unk*",D4849)),"Other Federal Awards",IF(ISERROR(VLOOKUP(D4849,'CFDA Program Titles Table'!A$2:C$2607,3,FALSE)),"",VLOOKUP(D4849,'CFDA Program Titles Table'!A$2:C$2607,3,FALSE)))</f>
        <v/>
      </c>
      <c r="J4849" s="70"/>
      <c r="K4849" s="70"/>
      <c r="S4849" s="106" t="str">
        <f>IFERROR(IF(J4849="Y", "Research And Development Programs Cluster:", VLOOKUP(D4849,'Cluster Info'!$A$2:$B$113,2,FALSE)), "Non Cluster:")</f>
        <v>Non Cluster:</v>
      </c>
      <c r="T4849" s="106">
        <f t="shared" si="375"/>
        <v>0</v>
      </c>
      <c r="U4849" s="106">
        <f t="shared" si="377"/>
        <v>0</v>
      </c>
      <c r="V4849" s="106">
        <f t="shared" si="378"/>
        <v>0</v>
      </c>
      <c r="W4849" s="119">
        <f t="shared" si="376"/>
        <v>0</v>
      </c>
      <c r="X4849" s="106">
        <f t="shared" si="379"/>
        <v>0</v>
      </c>
    </row>
    <row r="4850" spans="1:24" ht="14">
      <c r="A4850" s="198"/>
      <c r="D4850" s="1"/>
      <c r="E4850" s="1"/>
      <c r="F4850" s="187"/>
      <c r="G4850" s="187"/>
      <c r="H4850" s="80" t="str">
        <f>IF(ISERROR(IF(ISERROR(VLOOKUP((LEFT(D4850,2)),'Fed. Agency Identifier Table'!A$2:C$63,3,FALSE)),(VLOOKUP((LEFT(D4850,1)),'Fed. Agency Identifier Table'!A$2:C$63,3,FALSE)),(VLOOKUP((LEFT(D4850,2)),'Fed. Agency Identifier Table'!A$2:C$63,3,FALSE)))),"",(IF(ISERROR(VLOOKUP((LEFT(D4850,2)),'Fed. Agency Identifier Table'!A$2:C$63,3,FALSE)),(VLOOKUP((LEFT(D4850,1)),'Fed. Agency Identifier Table'!A$2:C$63,3,FALSE)),(VLOOKUP((LEFT(D4850,2)),'Fed. Agency Identifier Table'!A$2:C$63,3,FALSE)))))</f>
        <v/>
      </c>
      <c r="I4850" s="150" t="str">
        <f>IF(ISNUMBER(SEARCH("*.unk*",D4850)),"Other Federal Awards",IF(ISERROR(VLOOKUP(D4850,'CFDA Program Titles Table'!A$2:C$2607,3,FALSE)),"",VLOOKUP(D4850,'CFDA Program Titles Table'!A$2:C$2607,3,FALSE)))</f>
        <v/>
      </c>
      <c r="J4850" s="70"/>
      <c r="K4850" s="70"/>
      <c r="S4850" s="106" t="str">
        <f>IFERROR(IF(J4850="Y", "Research And Development Programs Cluster:", VLOOKUP(D4850,'Cluster Info'!$A$2:$B$113,2,FALSE)), "Non Cluster:")</f>
        <v>Non Cluster:</v>
      </c>
      <c r="T4850" s="106">
        <f t="shared" si="375"/>
        <v>0</v>
      </c>
      <c r="U4850" s="106">
        <f t="shared" si="377"/>
        <v>0</v>
      </c>
      <c r="V4850" s="106">
        <f t="shared" si="378"/>
        <v>0</v>
      </c>
      <c r="W4850" s="119">
        <f t="shared" si="376"/>
        <v>0</v>
      </c>
      <c r="X4850" s="106">
        <f t="shared" si="379"/>
        <v>0</v>
      </c>
    </row>
    <row r="4851" spans="1:24" ht="14">
      <c r="A4851" s="198"/>
      <c r="D4851" s="1"/>
      <c r="E4851" s="1"/>
      <c r="F4851" s="187"/>
      <c r="G4851" s="187"/>
      <c r="H4851" s="80" t="str">
        <f>IF(ISERROR(IF(ISERROR(VLOOKUP((LEFT(D4851,2)),'Fed. Agency Identifier Table'!A$2:C$63,3,FALSE)),(VLOOKUP((LEFT(D4851,1)),'Fed. Agency Identifier Table'!A$2:C$63,3,FALSE)),(VLOOKUP((LEFT(D4851,2)),'Fed. Agency Identifier Table'!A$2:C$63,3,FALSE)))),"",(IF(ISERROR(VLOOKUP((LEFT(D4851,2)),'Fed. Agency Identifier Table'!A$2:C$63,3,FALSE)),(VLOOKUP((LEFT(D4851,1)),'Fed. Agency Identifier Table'!A$2:C$63,3,FALSE)),(VLOOKUP((LEFT(D4851,2)),'Fed. Agency Identifier Table'!A$2:C$63,3,FALSE)))))</f>
        <v/>
      </c>
      <c r="I4851" s="150" t="str">
        <f>IF(ISNUMBER(SEARCH("*.unk*",D4851)),"Other Federal Awards",IF(ISERROR(VLOOKUP(D4851,'CFDA Program Titles Table'!A$2:C$2607,3,FALSE)),"",VLOOKUP(D4851,'CFDA Program Titles Table'!A$2:C$2607,3,FALSE)))</f>
        <v/>
      </c>
      <c r="J4851" s="70"/>
      <c r="K4851" s="70"/>
      <c r="S4851" s="106" t="str">
        <f>IFERROR(IF(J4851="Y", "Research And Development Programs Cluster:", VLOOKUP(D4851,'Cluster Info'!$A$2:$B$113,2,FALSE)), "Non Cluster:")</f>
        <v>Non Cluster:</v>
      </c>
      <c r="T4851" s="106">
        <f t="shared" si="375"/>
        <v>0</v>
      </c>
      <c r="U4851" s="106">
        <f t="shared" si="377"/>
        <v>0</v>
      </c>
      <c r="V4851" s="106">
        <f t="shared" si="378"/>
        <v>0</v>
      </c>
      <c r="W4851" s="119">
        <f t="shared" si="376"/>
        <v>0</v>
      </c>
      <c r="X4851" s="106">
        <f t="shared" si="379"/>
        <v>0</v>
      </c>
    </row>
    <row r="4852" spans="1:24" ht="14">
      <c r="A4852" s="198"/>
      <c r="D4852" s="1"/>
      <c r="E4852" s="1"/>
      <c r="F4852" s="187"/>
      <c r="G4852" s="187"/>
      <c r="H4852" s="80" t="str">
        <f>IF(ISERROR(IF(ISERROR(VLOOKUP((LEFT(D4852,2)),'Fed. Agency Identifier Table'!A$2:C$63,3,FALSE)),(VLOOKUP((LEFT(D4852,1)),'Fed. Agency Identifier Table'!A$2:C$63,3,FALSE)),(VLOOKUP((LEFT(D4852,2)),'Fed. Agency Identifier Table'!A$2:C$63,3,FALSE)))),"",(IF(ISERROR(VLOOKUP((LEFT(D4852,2)),'Fed. Agency Identifier Table'!A$2:C$63,3,FALSE)),(VLOOKUP((LEFT(D4852,1)),'Fed. Agency Identifier Table'!A$2:C$63,3,FALSE)),(VLOOKUP((LEFT(D4852,2)),'Fed. Agency Identifier Table'!A$2:C$63,3,FALSE)))))</f>
        <v/>
      </c>
      <c r="I4852" s="150" t="str">
        <f>IF(ISNUMBER(SEARCH("*.unk*",D4852)),"Other Federal Awards",IF(ISERROR(VLOOKUP(D4852,'CFDA Program Titles Table'!A$2:C$2607,3,FALSE)),"",VLOOKUP(D4852,'CFDA Program Titles Table'!A$2:C$2607,3,FALSE)))</f>
        <v/>
      </c>
      <c r="J4852" s="70"/>
      <c r="K4852" s="70"/>
      <c r="S4852" s="106" t="str">
        <f>IFERROR(IF(J4852="Y", "Research And Development Programs Cluster:", VLOOKUP(D4852,'Cluster Info'!$A$2:$B$113,2,FALSE)), "Non Cluster:")</f>
        <v>Non Cluster:</v>
      </c>
      <c r="T4852" s="106">
        <f t="shared" si="375"/>
        <v>0</v>
      </c>
      <c r="U4852" s="106">
        <f t="shared" si="377"/>
        <v>0</v>
      </c>
      <c r="V4852" s="106">
        <f t="shared" si="378"/>
        <v>0</v>
      </c>
      <c r="W4852" s="119">
        <f t="shared" si="376"/>
        <v>0</v>
      </c>
      <c r="X4852" s="106">
        <f t="shared" si="379"/>
        <v>0</v>
      </c>
    </row>
    <row r="4853" spans="1:24" ht="14">
      <c r="A4853" s="198"/>
      <c r="D4853" s="1"/>
      <c r="E4853" s="1"/>
      <c r="F4853" s="187"/>
      <c r="G4853" s="187"/>
      <c r="H4853" s="80" t="str">
        <f>IF(ISERROR(IF(ISERROR(VLOOKUP((LEFT(D4853,2)),'Fed. Agency Identifier Table'!A$2:C$63,3,FALSE)),(VLOOKUP((LEFT(D4853,1)),'Fed. Agency Identifier Table'!A$2:C$63,3,FALSE)),(VLOOKUP((LEFT(D4853,2)),'Fed. Agency Identifier Table'!A$2:C$63,3,FALSE)))),"",(IF(ISERROR(VLOOKUP((LEFT(D4853,2)),'Fed. Agency Identifier Table'!A$2:C$63,3,FALSE)),(VLOOKUP((LEFT(D4853,1)),'Fed. Agency Identifier Table'!A$2:C$63,3,FALSE)),(VLOOKUP((LEFT(D4853,2)),'Fed. Agency Identifier Table'!A$2:C$63,3,FALSE)))))</f>
        <v/>
      </c>
      <c r="I4853" s="150" t="str">
        <f>IF(ISNUMBER(SEARCH("*.unk*",D4853)),"Other Federal Awards",IF(ISERROR(VLOOKUP(D4853,'CFDA Program Titles Table'!A$2:C$2607,3,FALSE)),"",VLOOKUP(D4853,'CFDA Program Titles Table'!A$2:C$2607,3,FALSE)))</f>
        <v/>
      </c>
      <c r="J4853" s="70"/>
      <c r="K4853" s="70"/>
      <c r="S4853" s="106" t="str">
        <f>IFERROR(IF(J4853="Y", "Research And Development Programs Cluster:", VLOOKUP(D4853,'Cluster Info'!$A$2:$B$113,2,FALSE)), "Non Cluster:")</f>
        <v>Non Cluster:</v>
      </c>
      <c r="T4853" s="106">
        <f t="shared" si="375"/>
        <v>0</v>
      </c>
      <c r="U4853" s="106">
        <f t="shared" si="377"/>
        <v>0</v>
      </c>
      <c r="V4853" s="106">
        <f t="shared" si="378"/>
        <v>0</v>
      </c>
      <c r="W4853" s="119">
        <f t="shared" si="376"/>
        <v>0</v>
      </c>
      <c r="X4853" s="106">
        <f t="shared" si="379"/>
        <v>0</v>
      </c>
    </row>
    <row r="4854" spans="1:24" ht="14">
      <c r="A4854" s="198"/>
      <c r="D4854" s="1"/>
      <c r="E4854" s="1"/>
      <c r="F4854" s="187"/>
      <c r="G4854" s="187"/>
      <c r="H4854" s="80" t="str">
        <f>IF(ISERROR(IF(ISERROR(VLOOKUP((LEFT(D4854,2)),'Fed. Agency Identifier Table'!A$2:C$63,3,FALSE)),(VLOOKUP((LEFT(D4854,1)),'Fed. Agency Identifier Table'!A$2:C$63,3,FALSE)),(VLOOKUP((LEFT(D4854,2)),'Fed. Agency Identifier Table'!A$2:C$63,3,FALSE)))),"",(IF(ISERROR(VLOOKUP((LEFT(D4854,2)),'Fed. Agency Identifier Table'!A$2:C$63,3,FALSE)),(VLOOKUP((LEFT(D4854,1)),'Fed. Agency Identifier Table'!A$2:C$63,3,FALSE)),(VLOOKUP((LEFT(D4854,2)),'Fed. Agency Identifier Table'!A$2:C$63,3,FALSE)))))</f>
        <v/>
      </c>
      <c r="I4854" s="150" t="str">
        <f>IF(ISNUMBER(SEARCH("*.unk*",D4854)),"Other Federal Awards",IF(ISERROR(VLOOKUP(D4854,'CFDA Program Titles Table'!A$2:C$2607,3,FALSE)),"",VLOOKUP(D4854,'CFDA Program Titles Table'!A$2:C$2607,3,FALSE)))</f>
        <v/>
      </c>
      <c r="J4854" s="70"/>
      <c r="K4854" s="70"/>
      <c r="S4854" s="106" t="str">
        <f>IFERROR(IF(J4854="Y", "Research And Development Programs Cluster:", VLOOKUP(D4854,'Cluster Info'!$A$2:$B$113,2,FALSE)), "Non Cluster:")</f>
        <v>Non Cluster:</v>
      </c>
      <c r="T4854" s="106">
        <f t="shared" si="375"/>
        <v>0</v>
      </c>
      <c r="U4854" s="106">
        <f t="shared" si="377"/>
        <v>0</v>
      </c>
      <c r="V4854" s="106">
        <f t="shared" si="378"/>
        <v>0</v>
      </c>
      <c r="W4854" s="119">
        <f t="shared" si="376"/>
        <v>0</v>
      </c>
      <c r="X4854" s="106">
        <f t="shared" si="379"/>
        <v>0</v>
      </c>
    </row>
    <row r="4855" spans="1:24" ht="14">
      <c r="A4855" s="198"/>
      <c r="D4855" s="1"/>
      <c r="E4855" s="1"/>
      <c r="F4855" s="187"/>
      <c r="G4855" s="187"/>
      <c r="H4855" s="80" t="str">
        <f>IF(ISERROR(IF(ISERROR(VLOOKUP((LEFT(D4855,2)),'Fed. Agency Identifier Table'!A$2:C$63,3,FALSE)),(VLOOKUP((LEFT(D4855,1)),'Fed. Agency Identifier Table'!A$2:C$63,3,FALSE)),(VLOOKUP((LEFT(D4855,2)),'Fed. Agency Identifier Table'!A$2:C$63,3,FALSE)))),"",(IF(ISERROR(VLOOKUP((LEFT(D4855,2)),'Fed. Agency Identifier Table'!A$2:C$63,3,FALSE)),(VLOOKUP((LEFT(D4855,1)),'Fed. Agency Identifier Table'!A$2:C$63,3,FALSE)),(VLOOKUP((LEFT(D4855,2)),'Fed. Agency Identifier Table'!A$2:C$63,3,FALSE)))))</f>
        <v/>
      </c>
      <c r="I4855" s="150" t="str">
        <f>IF(ISNUMBER(SEARCH("*.unk*",D4855)),"Other Federal Awards",IF(ISERROR(VLOOKUP(D4855,'CFDA Program Titles Table'!A$2:C$2607,3,FALSE)),"",VLOOKUP(D4855,'CFDA Program Titles Table'!A$2:C$2607,3,FALSE)))</f>
        <v/>
      </c>
      <c r="J4855" s="70"/>
      <c r="K4855" s="70"/>
      <c r="S4855" s="106" t="str">
        <f>IFERROR(IF(J4855="Y", "Research And Development Programs Cluster:", VLOOKUP(D4855,'Cluster Info'!$A$2:$B$113,2,FALSE)), "Non Cluster:")</f>
        <v>Non Cluster:</v>
      </c>
      <c r="T4855" s="106">
        <f t="shared" si="375"/>
        <v>0</v>
      </c>
      <c r="U4855" s="106">
        <f t="shared" si="377"/>
        <v>0</v>
      </c>
      <c r="V4855" s="106">
        <f t="shared" si="378"/>
        <v>0</v>
      </c>
      <c r="W4855" s="119">
        <f t="shared" si="376"/>
        <v>0</v>
      </c>
      <c r="X4855" s="106">
        <f t="shared" si="379"/>
        <v>0</v>
      </c>
    </row>
    <row r="4856" spans="1:24" ht="14">
      <c r="A4856" s="198"/>
      <c r="D4856" s="1"/>
      <c r="E4856" s="1"/>
      <c r="F4856" s="187"/>
      <c r="G4856" s="187"/>
      <c r="H4856" s="80" t="str">
        <f>IF(ISERROR(IF(ISERROR(VLOOKUP((LEFT(D4856,2)),'Fed. Agency Identifier Table'!A$2:C$63,3,FALSE)),(VLOOKUP((LEFT(D4856,1)),'Fed. Agency Identifier Table'!A$2:C$63,3,FALSE)),(VLOOKUP((LEFT(D4856,2)),'Fed. Agency Identifier Table'!A$2:C$63,3,FALSE)))),"",(IF(ISERROR(VLOOKUP((LEFT(D4856,2)),'Fed. Agency Identifier Table'!A$2:C$63,3,FALSE)),(VLOOKUP((LEFT(D4856,1)),'Fed. Agency Identifier Table'!A$2:C$63,3,FALSE)),(VLOOKUP((LEFT(D4856,2)),'Fed. Agency Identifier Table'!A$2:C$63,3,FALSE)))))</f>
        <v/>
      </c>
      <c r="I4856" s="150" t="str">
        <f>IF(ISNUMBER(SEARCH("*.unk*",D4856)),"Other Federal Awards",IF(ISERROR(VLOOKUP(D4856,'CFDA Program Titles Table'!A$2:C$2607,3,FALSE)),"",VLOOKUP(D4856,'CFDA Program Titles Table'!A$2:C$2607,3,FALSE)))</f>
        <v/>
      </c>
      <c r="J4856" s="70"/>
      <c r="K4856" s="70"/>
      <c r="S4856" s="106" t="str">
        <f>IFERROR(IF(J4856="Y", "Research And Development Programs Cluster:", VLOOKUP(D4856,'Cluster Info'!$A$2:$B$113,2,FALSE)), "Non Cluster:")</f>
        <v>Non Cluster:</v>
      </c>
      <c r="T4856" s="106">
        <f t="shared" si="375"/>
        <v>0</v>
      </c>
      <c r="U4856" s="106">
        <f t="shared" si="377"/>
        <v>0</v>
      </c>
      <c r="V4856" s="106">
        <f t="shared" si="378"/>
        <v>0</v>
      </c>
      <c r="W4856" s="119">
        <f t="shared" si="376"/>
        <v>0</v>
      </c>
      <c r="X4856" s="106">
        <f t="shared" si="379"/>
        <v>0</v>
      </c>
    </row>
    <row r="4857" spans="1:24" ht="14">
      <c r="A4857" s="198"/>
      <c r="D4857" s="1"/>
      <c r="E4857" s="1"/>
      <c r="F4857" s="187"/>
      <c r="G4857" s="187"/>
      <c r="H4857" s="80" t="str">
        <f>IF(ISERROR(IF(ISERROR(VLOOKUP((LEFT(D4857,2)),'Fed. Agency Identifier Table'!A$2:C$63,3,FALSE)),(VLOOKUP((LEFT(D4857,1)),'Fed. Agency Identifier Table'!A$2:C$63,3,FALSE)),(VLOOKUP((LEFT(D4857,2)),'Fed. Agency Identifier Table'!A$2:C$63,3,FALSE)))),"",(IF(ISERROR(VLOOKUP((LEFT(D4857,2)),'Fed. Agency Identifier Table'!A$2:C$63,3,FALSE)),(VLOOKUP((LEFT(D4857,1)),'Fed. Agency Identifier Table'!A$2:C$63,3,FALSE)),(VLOOKUP((LEFT(D4857,2)),'Fed. Agency Identifier Table'!A$2:C$63,3,FALSE)))))</f>
        <v/>
      </c>
      <c r="I4857" s="150" t="str">
        <f>IF(ISNUMBER(SEARCH("*.unk*",D4857)),"Other Federal Awards",IF(ISERROR(VLOOKUP(D4857,'CFDA Program Titles Table'!A$2:C$2607,3,FALSE)),"",VLOOKUP(D4857,'CFDA Program Titles Table'!A$2:C$2607,3,FALSE)))</f>
        <v/>
      </c>
      <c r="J4857" s="70"/>
      <c r="K4857" s="70"/>
      <c r="S4857" s="106" t="str">
        <f>IFERROR(IF(J4857="Y", "Research And Development Programs Cluster:", VLOOKUP(D4857,'Cluster Info'!$A$2:$B$113,2,FALSE)), "Non Cluster:")</f>
        <v>Non Cluster:</v>
      </c>
      <c r="T4857" s="106">
        <f t="shared" si="375"/>
        <v>0</v>
      </c>
      <c r="U4857" s="106">
        <f t="shared" si="377"/>
        <v>0</v>
      </c>
      <c r="V4857" s="106">
        <f t="shared" si="378"/>
        <v>0</v>
      </c>
      <c r="W4857" s="119">
        <f t="shared" si="376"/>
        <v>0</v>
      </c>
      <c r="X4857" s="106">
        <f t="shared" si="379"/>
        <v>0</v>
      </c>
    </row>
    <row r="4858" spans="1:24" ht="14">
      <c r="A4858" s="198"/>
      <c r="D4858" s="1"/>
      <c r="E4858" s="1"/>
      <c r="F4858" s="187"/>
      <c r="G4858" s="187"/>
      <c r="H4858" s="80" t="str">
        <f>IF(ISERROR(IF(ISERROR(VLOOKUP((LEFT(D4858,2)),'Fed. Agency Identifier Table'!A$2:C$63,3,FALSE)),(VLOOKUP((LEFT(D4858,1)),'Fed. Agency Identifier Table'!A$2:C$63,3,FALSE)),(VLOOKUP((LEFT(D4858,2)),'Fed. Agency Identifier Table'!A$2:C$63,3,FALSE)))),"",(IF(ISERROR(VLOOKUP((LEFT(D4858,2)),'Fed. Agency Identifier Table'!A$2:C$63,3,FALSE)),(VLOOKUP((LEFT(D4858,1)),'Fed. Agency Identifier Table'!A$2:C$63,3,FALSE)),(VLOOKUP((LEFT(D4858,2)),'Fed. Agency Identifier Table'!A$2:C$63,3,FALSE)))))</f>
        <v/>
      </c>
      <c r="I4858" s="150" t="str">
        <f>IF(ISNUMBER(SEARCH("*.unk*",D4858)),"Other Federal Awards",IF(ISERROR(VLOOKUP(D4858,'CFDA Program Titles Table'!A$2:C$2607,3,FALSE)),"",VLOOKUP(D4858,'CFDA Program Titles Table'!A$2:C$2607,3,FALSE)))</f>
        <v/>
      </c>
      <c r="J4858" s="70"/>
      <c r="K4858" s="70"/>
      <c r="S4858" s="106" t="str">
        <f>IFERROR(IF(J4858="Y", "Research And Development Programs Cluster:", VLOOKUP(D4858,'Cluster Info'!$A$2:$B$113,2,FALSE)), "Non Cluster:")</f>
        <v>Non Cluster:</v>
      </c>
      <c r="T4858" s="106">
        <f t="shared" si="375"/>
        <v>0</v>
      </c>
      <c r="U4858" s="106">
        <f t="shared" si="377"/>
        <v>0</v>
      </c>
      <c r="V4858" s="106">
        <f t="shared" si="378"/>
        <v>0</v>
      </c>
      <c r="W4858" s="119">
        <f t="shared" si="376"/>
        <v>0</v>
      </c>
      <c r="X4858" s="106">
        <f t="shared" si="379"/>
        <v>0</v>
      </c>
    </row>
    <row r="4859" spans="1:24" ht="14">
      <c r="A4859" s="198"/>
      <c r="D4859" s="1"/>
      <c r="E4859" s="1"/>
      <c r="F4859" s="187"/>
      <c r="G4859" s="187"/>
      <c r="H4859" s="80" t="str">
        <f>IF(ISERROR(IF(ISERROR(VLOOKUP((LEFT(D4859,2)),'Fed. Agency Identifier Table'!A$2:C$63,3,FALSE)),(VLOOKUP((LEFT(D4859,1)),'Fed. Agency Identifier Table'!A$2:C$63,3,FALSE)),(VLOOKUP((LEFT(D4859,2)),'Fed. Agency Identifier Table'!A$2:C$63,3,FALSE)))),"",(IF(ISERROR(VLOOKUP((LEFT(D4859,2)),'Fed. Agency Identifier Table'!A$2:C$63,3,FALSE)),(VLOOKUP((LEFT(D4859,1)),'Fed. Agency Identifier Table'!A$2:C$63,3,FALSE)),(VLOOKUP((LEFT(D4859,2)),'Fed. Agency Identifier Table'!A$2:C$63,3,FALSE)))))</f>
        <v/>
      </c>
      <c r="I4859" s="150" t="str">
        <f>IF(ISNUMBER(SEARCH("*.unk*",D4859)),"Other Federal Awards",IF(ISERROR(VLOOKUP(D4859,'CFDA Program Titles Table'!A$2:C$2607,3,FALSE)),"",VLOOKUP(D4859,'CFDA Program Titles Table'!A$2:C$2607,3,FALSE)))</f>
        <v/>
      </c>
      <c r="J4859" s="70"/>
      <c r="K4859" s="70"/>
      <c r="S4859" s="106" t="str">
        <f>IFERROR(IF(J4859="Y", "Research And Development Programs Cluster:", VLOOKUP(D4859,'Cluster Info'!$A$2:$B$113,2,FALSE)), "Non Cluster:")</f>
        <v>Non Cluster:</v>
      </c>
      <c r="T4859" s="106">
        <f t="shared" si="375"/>
        <v>0</v>
      </c>
      <c r="U4859" s="106">
        <f t="shared" si="377"/>
        <v>0</v>
      </c>
      <c r="V4859" s="106">
        <f t="shared" si="378"/>
        <v>0</v>
      </c>
      <c r="W4859" s="119">
        <f t="shared" si="376"/>
        <v>0</v>
      </c>
      <c r="X4859" s="106">
        <f t="shared" si="379"/>
        <v>0</v>
      </c>
    </row>
    <row r="4860" spans="1:24" ht="14">
      <c r="A4860" s="198"/>
      <c r="D4860" s="1"/>
      <c r="E4860" s="1"/>
      <c r="F4860" s="187"/>
      <c r="G4860" s="187"/>
      <c r="H4860" s="80" t="str">
        <f>IF(ISERROR(IF(ISERROR(VLOOKUP((LEFT(D4860,2)),'Fed. Agency Identifier Table'!A$2:C$63,3,FALSE)),(VLOOKUP((LEFT(D4860,1)),'Fed. Agency Identifier Table'!A$2:C$63,3,FALSE)),(VLOOKUP((LEFT(D4860,2)),'Fed. Agency Identifier Table'!A$2:C$63,3,FALSE)))),"",(IF(ISERROR(VLOOKUP((LEFT(D4860,2)),'Fed. Agency Identifier Table'!A$2:C$63,3,FALSE)),(VLOOKUP((LEFT(D4860,1)),'Fed. Agency Identifier Table'!A$2:C$63,3,FALSE)),(VLOOKUP((LEFT(D4860,2)),'Fed. Agency Identifier Table'!A$2:C$63,3,FALSE)))))</f>
        <v/>
      </c>
      <c r="I4860" s="150" t="str">
        <f>IF(ISNUMBER(SEARCH("*.unk*",D4860)),"Other Federal Awards",IF(ISERROR(VLOOKUP(D4860,'CFDA Program Titles Table'!A$2:C$2607,3,FALSE)),"",VLOOKUP(D4860,'CFDA Program Titles Table'!A$2:C$2607,3,FALSE)))</f>
        <v/>
      </c>
      <c r="J4860" s="70"/>
      <c r="K4860" s="70"/>
      <c r="S4860" s="106" t="str">
        <f>IFERROR(IF(J4860="Y", "Research And Development Programs Cluster:", VLOOKUP(D4860,'Cluster Info'!$A$2:$B$113,2,FALSE)), "Non Cluster:")</f>
        <v>Non Cluster:</v>
      </c>
      <c r="T4860" s="106">
        <f t="shared" si="375"/>
        <v>0</v>
      </c>
      <c r="U4860" s="106">
        <f t="shared" si="377"/>
        <v>0</v>
      </c>
      <c r="V4860" s="106">
        <f t="shared" si="378"/>
        <v>0</v>
      </c>
      <c r="W4860" s="119">
        <f t="shared" si="376"/>
        <v>0</v>
      </c>
      <c r="X4860" s="106">
        <f t="shared" si="379"/>
        <v>0</v>
      </c>
    </row>
    <row r="4861" spans="1:24" ht="14">
      <c r="A4861" s="198"/>
      <c r="D4861" s="1"/>
      <c r="E4861" s="1"/>
      <c r="F4861" s="187"/>
      <c r="G4861" s="187"/>
      <c r="H4861" s="80" t="str">
        <f>IF(ISERROR(IF(ISERROR(VLOOKUP((LEFT(D4861,2)),'Fed. Agency Identifier Table'!A$2:C$63,3,FALSE)),(VLOOKUP((LEFT(D4861,1)),'Fed. Agency Identifier Table'!A$2:C$63,3,FALSE)),(VLOOKUP((LEFT(D4861,2)),'Fed. Agency Identifier Table'!A$2:C$63,3,FALSE)))),"",(IF(ISERROR(VLOOKUP((LEFT(D4861,2)),'Fed. Agency Identifier Table'!A$2:C$63,3,FALSE)),(VLOOKUP((LEFT(D4861,1)),'Fed. Agency Identifier Table'!A$2:C$63,3,FALSE)),(VLOOKUP((LEFT(D4861,2)),'Fed. Agency Identifier Table'!A$2:C$63,3,FALSE)))))</f>
        <v/>
      </c>
      <c r="I4861" s="150" t="str">
        <f>IF(ISNUMBER(SEARCH("*.unk*",D4861)),"Other Federal Awards",IF(ISERROR(VLOOKUP(D4861,'CFDA Program Titles Table'!A$2:C$2607,3,FALSE)),"",VLOOKUP(D4861,'CFDA Program Titles Table'!A$2:C$2607,3,FALSE)))</f>
        <v/>
      </c>
      <c r="J4861" s="70"/>
      <c r="K4861" s="70"/>
      <c r="S4861" s="106" t="str">
        <f>IFERROR(IF(J4861="Y", "Research And Development Programs Cluster:", VLOOKUP(D4861,'Cluster Info'!$A$2:$B$113,2,FALSE)), "Non Cluster:")</f>
        <v>Non Cluster:</v>
      </c>
      <c r="T4861" s="106">
        <f t="shared" si="375"/>
        <v>0</v>
      </c>
      <c r="U4861" s="106">
        <f t="shared" si="377"/>
        <v>0</v>
      </c>
      <c r="V4861" s="106">
        <f t="shared" si="378"/>
        <v>0</v>
      </c>
      <c r="W4861" s="119">
        <f t="shared" si="376"/>
        <v>0</v>
      </c>
      <c r="X4861" s="106">
        <f t="shared" si="379"/>
        <v>0</v>
      </c>
    </row>
    <row r="4862" spans="1:24" ht="14">
      <c r="A4862" s="198"/>
      <c r="D4862" s="1"/>
      <c r="E4862" s="1"/>
      <c r="F4862" s="187"/>
      <c r="G4862" s="187"/>
      <c r="H4862" s="80" t="str">
        <f>IF(ISERROR(IF(ISERROR(VLOOKUP((LEFT(D4862,2)),'Fed. Agency Identifier Table'!A$2:C$63,3,FALSE)),(VLOOKUP((LEFT(D4862,1)),'Fed. Agency Identifier Table'!A$2:C$63,3,FALSE)),(VLOOKUP((LEFT(D4862,2)),'Fed. Agency Identifier Table'!A$2:C$63,3,FALSE)))),"",(IF(ISERROR(VLOOKUP((LEFT(D4862,2)),'Fed. Agency Identifier Table'!A$2:C$63,3,FALSE)),(VLOOKUP((LEFT(D4862,1)),'Fed. Agency Identifier Table'!A$2:C$63,3,FALSE)),(VLOOKUP((LEFT(D4862,2)),'Fed. Agency Identifier Table'!A$2:C$63,3,FALSE)))))</f>
        <v/>
      </c>
      <c r="I4862" s="150" t="str">
        <f>IF(ISNUMBER(SEARCH("*.unk*",D4862)),"Other Federal Awards",IF(ISERROR(VLOOKUP(D4862,'CFDA Program Titles Table'!A$2:C$2607,3,FALSE)),"",VLOOKUP(D4862,'CFDA Program Titles Table'!A$2:C$2607,3,FALSE)))</f>
        <v/>
      </c>
      <c r="J4862" s="70"/>
      <c r="K4862" s="70"/>
      <c r="S4862" s="106" t="str">
        <f>IFERROR(IF(J4862="Y", "Research And Development Programs Cluster:", VLOOKUP(D4862,'Cluster Info'!$A$2:$B$113,2,FALSE)), "Non Cluster:")</f>
        <v>Non Cluster:</v>
      </c>
      <c r="T4862" s="106">
        <f t="shared" si="375"/>
        <v>0</v>
      </c>
      <c r="U4862" s="106">
        <f t="shared" si="377"/>
        <v>0</v>
      </c>
      <c r="V4862" s="106">
        <f t="shared" si="378"/>
        <v>0</v>
      </c>
      <c r="W4862" s="119">
        <f t="shared" si="376"/>
        <v>0</v>
      </c>
      <c r="X4862" s="106">
        <f t="shared" si="379"/>
        <v>0</v>
      </c>
    </row>
    <row r="4863" spans="1:24" ht="14">
      <c r="A4863" s="198"/>
      <c r="D4863" s="1"/>
      <c r="E4863" s="1"/>
      <c r="F4863" s="187"/>
      <c r="G4863" s="187"/>
      <c r="H4863" s="80" t="str">
        <f>IF(ISERROR(IF(ISERROR(VLOOKUP((LEFT(D4863,2)),'Fed. Agency Identifier Table'!A$2:C$63,3,FALSE)),(VLOOKUP((LEFT(D4863,1)),'Fed. Agency Identifier Table'!A$2:C$63,3,FALSE)),(VLOOKUP((LEFT(D4863,2)),'Fed. Agency Identifier Table'!A$2:C$63,3,FALSE)))),"",(IF(ISERROR(VLOOKUP((LEFT(D4863,2)),'Fed. Agency Identifier Table'!A$2:C$63,3,FALSE)),(VLOOKUP((LEFT(D4863,1)),'Fed. Agency Identifier Table'!A$2:C$63,3,FALSE)),(VLOOKUP((LEFT(D4863,2)),'Fed. Agency Identifier Table'!A$2:C$63,3,FALSE)))))</f>
        <v/>
      </c>
      <c r="I4863" s="150" t="str">
        <f>IF(ISNUMBER(SEARCH("*.unk*",D4863)),"Other Federal Awards",IF(ISERROR(VLOOKUP(D4863,'CFDA Program Titles Table'!A$2:C$2607,3,FALSE)),"",VLOOKUP(D4863,'CFDA Program Titles Table'!A$2:C$2607,3,FALSE)))</f>
        <v/>
      </c>
      <c r="J4863" s="70"/>
      <c r="K4863" s="70"/>
      <c r="S4863" s="106" t="str">
        <f>IFERROR(IF(J4863="Y", "Research And Development Programs Cluster:", VLOOKUP(D4863,'Cluster Info'!$A$2:$B$113,2,FALSE)), "Non Cluster:")</f>
        <v>Non Cluster:</v>
      </c>
      <c r="T4863" s="106">
        <f t="shared" si="375"/>
        <v>0</v>
      </c>
      <c r="U4863" s="106">
        <f t="shared" si="377"/>
        <v>0</v>
      </c>
      <c r="V4863" s="106">
        <f t="shared" si="378"/>
        <v>0</v>
      </c>
      <c r="W4863" s="119">
        <f t="shared" si="376"/>
        <v>0</v>
      </c>
      <c r="X4863" s="106">
        <f t="shared" si="379"/>
        <v>0</v>
      </c>
    </row>
    <row r="4864" spans="1:24" ht="14">
      <c r="A4864" s="198"/>
      <c r="D4864" s="1"/>
      <c r="E4864" s="1"/>
      <c r="F4864" s="187"/>
      <c r="G4864" s="187"/>
      <c r="H4864" s="80" t="str">
        <f>IF(ISERROR(IF(ISERROR(VLOOKUP((LEFT(D4864,2)),'Fed. Agency Identifier Table'!A$2:C$63,3,FALSE)),(VLOOKUP((LEFT(D4864,1)),'Fed. Agency Identifier Table'!A$2:C$63,3,FALSE)),(VLOOKUP((LEFT(D4864,2)),'Fed. Agency Identifier Table'!A$2:C$63,3,FALSE)))),"",(IF(ISERROR(VLOOKUP((LEFT(D4864,2)),'Fed. Agency Identifier Table'!A$2:C$63,3,FALSE)),(VLOOKUP((LEFT(D4864,1)),'Fed. Agency Identifier Table'!A$2:C$63,3,FALSE)),(VLOOKUP((LEFT(D4864,2)),'Fed. Agency Identifier Table'!A$2:C$63,3,FALSE)))))</f>
        <v/>
      </c>
      <c r="I4864" s="150" t="str">
        <f>IF(ISNUMBER(SEARCH("*.unk*",D4864)),"Other Federal Awards",IF(ISERROR(VLOOKUP(D4864,'CFDA Program Titles Table'!A$2:C$2607,3,FALSE)),"",VLOOKUP(D4864,'CFDA Program Titles Table'!A$2:C$2607,3,FALSE)))</f>
        <v/>
      </c>
      <c r="J4864" s="70"/>
      <c r="K4864" s="70"/>
      <c r="S4864" s="106" t="str">
        <f>IFERROR(IF(J4864="Y", "Research And Development Programs Cluster:", VLOOKUP(D4864,'Cluster Info'!$A$2:$B$113,2,FALSE)), "Non Cluster:")</f>
        <v>Non Cluster:</v>
      </c>
      <c r="T4864" s="106">
        <f t="shared" si="375"/>
        <v>0</v>
      </c>
      <c r="U4864" s="106">
        <f t="shared" si="377"/>
        <v>0</v>
      </c>
      <c r="V4864" s="106">
        <f t="shared" si="378"/>
        <v>0</v>
      </c>
      <c r="W4864" s="119">
        <f t="shared" si="376"/>
        <v>0</v>
      </c>
      <c r="X4864" s="106">
        <f t="shared" si="379"/>
        <v>0</v>
      </c>
    </row>
    <row r="4865" spans="1:24" ht="14">
      <c r="A4865" s="198"/>
      <c r="D4865" s="1"/>
      <c r="E4865" s="1"/>
      <c r="F4865" s="187"/>
      <c r="G4865" s="187"/>
      <c r="H4865" s="80" t="str">
        <f>IF(ISERROR(IF(ISERROR(VLOOKUP((LEFT(D4865,2)),'Fed. Agency Identifier Table'!A$2:C$63,3,FALSE)),(VLOOKUP((LEFT(D4865,1)),'Fed. Agency Identifier Table'!A$2:C$63,3,FALSE)),(VLOOKUP((LEFT(D4865,2)),'Fed. Agency Identifier Table'!A$2:C$63,3,FALSE)))),"",(IF(ISERROR(VLOOKUP((LEFT(D4865,2)),'Fed. Agency Identifier Table'!A$2:C$63,3,FALSE)),(VLOOKUP((LEFT(D4865,1)),'Fed. Agency Identifier Table'!A$2:C$63,3,FALSE)),(VLOOKUP((LEFT(D4865,2)),'Fed. Agency Identifier Table'!A$2:C$63,3,FALSE)))))</f>
        <v/>
      </c>
      <c r="I4865" s="150" t="str">
        <f>IF(ISNUMBER(SEARCH("*.unk*",D4865)),"Other Federal Awards",IF(ISERROR(VLOOKUP(D4865,'CFDA Program Titles Table'!A$2:C$2607,3,FALSE)),"",VLOOKUP(D4865,'CFDA Program Titles Table'!A$2:C$2607,3,FALSE)))</f>
        <v/>
      </c>
      <c r="J4865" s="70"/>
      <c r="K4865" s="70"/>
      <c r="S4865" s="106" t="str">
        <f>IFERROR(IF(J4865="Y", "Research And Development Programs Cluster:", VLOOKUP(D4865,'Cluster Info'!$A$2:$B$113,2,FALSE)), "Non Cluster:")</f>
        <v>Non Cluster:</v>
      </c>
      <c r="T4865" s="106">
        <f t="shared" si="375"/>
        <v>0</v>
      </c>
      <c r="U4865" s="106">
        <f t="shared" si="377"/>
        <v>0</v>
      </c>
      <c r="V4865" s="106">
        <f t="shared" si="378"/>
        <v>0</v>
      </c>
      <c r="W4865" s="119">
        <f t="shared" si="376"/>
        <v>0</v>
      </c>
      <c r="X4865" s="106">
        <f t="shared" si="379"/>
        <v>0</v>
      </c>
    </row>
    <row r="4866" spans="1:24" ht="14">
      <c r="A4866" s="198"/>
      <c r="D4866" s="1"/>
      <c r="E4866" s="1"/>
      <c r="F4866" s="187"/>
      <c r="G4866" s="187"/>
      <c r="H4866" s="80" t="str">
        <f>IF(ISERROR(IF(ISERROR(VLOOKUP((LEFT(D4866,2)),'Fed. Agency Identifier Table'!A$2:C$63,3,FALSE)),(VLOOKUP((LEFT(D4866,1)),'Fed. Agency Identifier Table'!A$2:C$63,3,FALSE)),(VLOOKUP((LEFT(D4866,2)),'Fed. Agency Identifier Table'!A$2:C$63,3,FALSE)))),"",(IF(ISERROR(VLOOKUP((LEFT(D4866,2)),'Fed. Agency Identifier Table'!A$2:C$63,3,FALSE)),(VLOOKUP((LEFT(D4866,1)),'Fed. Agency Identifier Table'!A$2:C$63,3,FALSE)),(VLOOKUP((LEFT(D4866,2)),'Fed. Agency Identifier Table'!A$2:C$63,3,FALSE)))))</f>
        <v/>
      </c>
      <c r="I4866" s="150" t="str">
        <f>IF(ISNUMBER(SEARCH("*.unk*",D4866)),"Other Federal Awards",IF(ISERROR(VLOOKUP(D4866,'CFDA Program Titles Table'!A$2:C$2607,3,FALSE)),"",VLOOKUP(D4866,'CFDA Program Titles Table'!A$2:C$2607,3,FALSE)))</f>
        <v/>
      </c>
      <c r="J4866" s="70"/>
      <c r="K4866" s="70"/>
      <c r="S4866" s="106" t="str">
        <f>IFERROR(IF(J4866="Y", "Research And Development Programs Cluster:", VLOOKUP(D4866,'Cluster Info'!$A$2:$B$113,2,FALSE)), "Non Cluster:")</f>
        <v>Non Cluster:</v>
      </c>
      <c r="T4866" s="106">
        <f t="shared" ref="T4866:T4929" si="380">IF(E4866="Y","ARRA - "&amp;N4866, N4866)</f>
        <v>0</v>
      </c>
      <c r="U4866" s="106">
        <f t="shared" si="377"/>
        <v>0</v>
      </c>
      <c r="V4866" s="106">
        <f t="shared" si="378"/>
        <v>0</v>
      </c>
      <c r="W4866" s="119">
        <f t="shared" ref="W4866:W4929" si="381">IF(AND(J4866="Y",I4866="Other Federal Awards"),(LEFT(D4866,2)&amp;".RD"),D4866)</f>
        <v>0</v>
      </c>
      <c r="X4866" s="106">
        <f t="shared" si="379"/>
        <v>0</v>
      </c>
    </row>
    <row r="4867" spans="1:24" ht="14">
      <c r="A4867" s="198"/>
      <c r="D4867" s="1"/>
      <c r="E4867" s="1"/>
      <c r="F4867" s="187"/>
      <c r="G4867" s="187"/>
      <c r="H4867" s="80" t="str">
        <f>IF(ISERROR(IF(ISERROR(VLOOKUP((LEFT(D4867,2)),'Fed. Agency Identifier Table'!A$2:C$63,3,FALSE)),(VLOOKUP((LEFT(D4867,1)),'Fed. Agency Identifier Table'!A$2:C$63,3,FALSE)),(VLOOKUP((LEFT(D4867,2)),'Fed. Agency Identifier Table'!A$2:C$63,3,FALSE)))),"",(IF(ISERROR(VLOOKUP((LEFT(D4867,2)),'Fed. Agency Identifier Table'!A$2:C$63,3,FALSE)),(VLOOKUP((LEFT(D4867,1)),'Fed. Agency Identifier Table'!A$2:C$63,3,FALSE)),(VLOOKUP((LEFT(D4867,2)),'Fed. Agency Identifier Table'!A$2:C$63,3,FALSE)))))</f>
        <v/>
      </c>
      <c r="I4867" s="150" t="str">
        <f>IF(ISNUMBER(SEARCH("*.unk*",D4867)),"Other Federal Awards",IF(ISERROR(VLOOKUP(D4867,'CFDA Program Titles Table'!A$2:C$2607,3,FALSE)),"",VLOOKUP(D4867,'CFDA Program Titles Table'!A$2:C$2607,3,FALSE)))</f>
        <v/>
      </c>
      <c r="J4867" s="70"/>
      <c r="K4867" s="70"/>
      <c r="S4867" s="106" t="str">
        <f>IFERROR(IF(J4867="Y", "Research And Development Programs Cluster:", VLOOKUP(D4867,'Cluster Info'!$A$2:$B$113,2,FALSE)), "Non Cluster:")</f>
        <v>Non Cluster:</v>
      </c>
      <c r="T4867" s="106">
        <f t="shared" si="380"/>
        <v>0</v>
      </c>
      <c r="U4867" s="106">
        <f t="shared" ref="U4867:U4930" si="382">IF(F4867="Y","COVID-19 - "&amp;N4867, N4867)</f>
        <v>0</v>
      </c>
      <c r="V4867" s="106">
        <f t="shared" ref="V4867:V4930" si="383">IF(G4867="Y","ARP - "&amp;N4867, N4867)</f>
        <v>0</v>
      </c>
      <c r="W4867" s="119">
        <f t="shared" si="381"/>
        <v>0</v>
      </c>
      <c r="X4867" s="106">
        <f t="shared" ref="X4867:X4930" si="384">O4867-P4867</f>
        <v>0</v>
      </c>
    </row>
    <row r="4868" spans="1:24" ht="14">
      <c r="A4868" s="198"/>
      <c r="D4868" s="1"/>
      <c r="E4868" s="1"/>
      <c r="F4868" s="187"/>
      <c r="G4868" s="187"/>
      <c r="H4868" s="80" t="str">
        <f>IF(ISERROR(IF(ISERROR(VLOOKUP((LEFT(D4868,2)),'Fed. Agency Identifier Table'!A$2:C$63,3,FALSE)),(VLOOKUP((LEFT(D4868,1)),'Fed. Agency Identifier Table'!A$2:C$63,3,FALSE)),(VLOOKUP((LEFT(D4868,2)),'Fed. Agency Identifier Table'!A$2:C$63,3,FALSE)))),"",(IF(ISERROR(VLOOKUP((LEFT(D4868,2)),'Fed. Agency Identifier Table'!A$2:C$63,3,FALSE)),(VLOOKUP((LEFT(D4868,1)),'Fed. Agency Identifier Table'!A$2:C$63,3,FALSE)),(VLOOKUP((LEFT(D4868,2)),'Fed. Agency Identifier Table'!A$2:C$63,3,FALSE)))))</f>
        <v/>
      </c>
      <c r="I4868" s="150" t="str">
        <f>IF(ISNUMBER(SEARCH("*.unk*",D4868)),"Other Federal Awards",IF(ISERROR(VLOOKUP(D4868,'CFDA Program Titles Table'!A$2:C$2607,3,FALSE)),"",VLOOKUP(D4868,'CFDA Program Titles Table'!A$2:C$2607,3,FALSE)))</f>
        <v/>
      </c>
      <c r="J4868" s="70"/>
      <c r="K4868" s="70"/>
      <c r="S4868" s="106" t="str">
        <f>IFERROR(IF(J4868="Y", "Research And Development Programs Cluster:", VLOOKUP(D4868,'Cluster Info'!$A$2:$B$113,2,FALSE)), "Non Cluster:")</f>
        <v>Non Cluster:</v>
      </c>
      <c r="T4868" s="106">
        <f t="shared" si="380"/>
        <v>0</v>
      </c>
      <c r="U4868" s="106">
        <f t="shared" si="382"/>
        <v>0</v>
      </c>
      <c r="V4868" s="106">
        <f t="shared" si="383"/>
        <v>0</v>
      </c>
      <c r="W4868" s="119">
        <f t="shared" si="381"/>
        <v>0</v>
      </c>
      <c r="X4868" s="106">
        <f t="shared" si="384"/>
        <v>0</v>
      </c>
    </row>
    <row r="4869" spans="1:24" ht="14">
      <c r="A4869" s="198"/>
      <c r="D4869" s="1"/>
      <c r="E4869" s="1"/>
      <c r="F4869" s="187"/>
      <c r="G4869" s="187"/>
      <c r="H4869" s="80" t="str">
        <f>IF(ISERROR(IF(ISERROR(VLOOKUP((LEFT(D4869,2)),'Fed. Agency Identifier Table'!A$2:C$63,3,FALSE)),(VLOOKUP((LEFT(D4869,1)),'Fed. Agency Identifier Table'!A$2:C$63,3,FALSE)),(VLOOKUP((LEFT(D4869,2)),'Fed. Agency Identifier Table'!A$2:C$63,3,FALSE)))),"",(IF(ISERROR(VLOOKUP((LEFT(D4869,2)),'Fed. Agency Identifier Table'!A$2:C$63,3,FALSE)),(VLOOKUP((LEFT(D4869,1)),'Fed. Agency Identifier Table'!A$2:C$63,3,FALSE)),(VLOOKUP((LEFT(D4869,2)),'Fed. Agency Identifier Table'!A$2:C$63,3,FALSE)))))</f>
        <v/>
      </c>
      <c r="I4869" s="150" t="str">
        <f>IF(ISNUMBER(SEARCH("*.unk*",D4869)),"Other Federal Awards",IF(ISERROR(VLOOKUP(D4869,'CFDA Program Titles Table'!A$2:C$2607,3,FALSE)),"",VLOOKUP(D4869,'CFDA Program Titles Table'!A$2:C$2607,3,FALSE)))</f>
        <v/>
      </c>
      <c r="J4869" s="70"/>
      <c r="K4869" s="70"/>
      <c r="S4869" s="106" t="str">
        <f>IFERROR(IF(J4869="Y", "Research And Development Programs Cluster:", VLOOKUP(D4869,'Cluster Info'!$A$2:$B$113,2,FALSE)), "Non Cluster:")</f>
        <v>Non Cluster:</v>
      </c>
      <c r="T4869" s="106">
        <f t="shared" si="380"/>
        <v>0</v>
      </c>
      <c r="U4869" s="106">
        <f t="shared" si="382"/>
        <v>0</v>
      </c>
      <c r="V4869" s="106">
        <f t="shared" si="383"/>
        <v>0</v>
      </c>
      <c r="W4869" s="119">
        <f t="shared" si="381"/>
        <v>0</v>
      </c>
      <c r="X4869" s="106">
        <f t="shared" si="384"/>
        <v>0</v>
      </c>
    </row>
    <row r="4870" spans="1:24" ht="14">
      <c r="A4870" s="198"/>
      <c r="D4870" s="1"/>
      <c r="E4870" s="1"/>
      <c r="F4870" s="187"/>
      <c r="G4870" s="187"/>
      <c r="H4870" s="80" t="str">
        <f>IF(ISERROR(IF(ISERROR(VLOOKUP((LEFT(D4870,2)),'Fed. Agency Identifier Table'!A$2:C$63,3,FALSE)),(VLOOKUP((LEFT(D4870,1)),'Fed. Agency Identifier Table'!A$2:C$63,3,FALSE)),(VLOOKUP((LEFT(D4870,2)),'Fed. Agency Identifier Table'!A$2:C$63,3,FALSE)))),"",(IF(ISERROR(VLOOKUP((LEFT(D4870,2)),'Fed. Agency Identifier Table'!A$2:C$63,3,FALSE)),(VLOOKUP((LEFT(D4870,1)),'Fed. Agency Identifier Table'!A$2:C$63,3,FALSE)),(VLOOKUP((LEFT(D4870,2)),'Fed. Agency Identifier Table'!A$2:C$63,3,FALSE)))))</f>
        <v/>
      </c>
      <c r="I4870" s="150" t="str">
        <f>IF(ISNUMBER(SEARCH("*.unk*",D4870)),"Other Federal Awards",IF(ISERROR(VLOOKUP(D4870,'CFDA Program Titles Table'!A$2:C$2607,3,FALSE)),"",VLOOKUP(D4870,'CFDA Program Titles Table'!A$2:C$2607,3,FALSE)))</f>
        <v/>
      </c>
      <c r="J4870" s="70"/>
      <c r="K4870" s="70"/>
      <c r="S4870" s="106" t="str">
        <f>IFERROR(IF(J4870="Y", "Research And Development Programs Cluster:", VLOOKUP(D4870,'Cluster Info'!$A$2:$B$113,2,FALSE)), "Non Cluster:")</f>
        <v>Non Cluster:</v>
      </c>
      <c r="T4870" s="106">
        <f t="shared" si="380"/>
        <v>0</v>
      </c>
      <c r="U4870" s="106">
        <f t="shared" si="382"/>
        <v>0</v>
      </c>
      <c r="V4870" s="106">
        <f t="shared" si="383"/>
        <v>0</v>
      </c>
      <c r="W4870" s="119">
        <f t="shared" si="381"/>
        <v>0</v>
      </c>
      <c r="X4870" s="106">
        <f t="shared" si="384"/>
        <v>0</v>
      </c>
    </row>
    <row r="4871" spans="1:24" ht="14">
      <c r="A4871" s="198"/>
      <c r="D4871" s="1"/>
      <c r="E4871" s="1"/>
      <c r="F4871" s="187"/>
      <c r="G4871" s="187"/>
      <c r="H4871" s="80" t="str">
        <f>IF(ISERROR(IF(ISERROR(VLOOKUP((LEFT(D4871,2)),'Fed. Agency Identifier Table'!A$2:C$63,3,FALSE)),(VLOOKUP((LEFT(D4871,1)),'Fed. Agency Identifier Table'!A$2:C$63,3,FALSE)),(VLOOKUP((LEFT(D4871,2)),'Fed. Agency Identifier Table'!A$2:C$63,3,FALSE)))),"",(IF(ISERROR(VLOOKUP((LEFT(D4871,2)),'Fed. Agency Identifier Table'!A$2:C$63,3,FALSE)),(VLOOKUP((LEFT(D4871,1)),'Fed. Agency Identifier Table'!A$2:C$63,3,FALSE)),(VLOOKUP((LEFT(D4871,2)),'Fed. Agency Identifier Table'!A$2:C$63,3,FALSE)))))</f>
        <v/>
      </c>
      <c r="I4871" s="150" t="str">
        <f>IF(ISNUMBER(SEARCH("*.unk*",D4871)),"Other Federal Awards",IF(ISERROR(VLOOKUP(D4871,'CFDA Program Titles Table'!A$2:C$2607,3,FALSE)),"",VLOOKUP(D4871,'CFDA Program Titles Table'!A$2:C$2607,3,FALSE)))</f>
        <v/>
      </c>
      <c r="J4871" s="70"/>
      <c r="K4871" s="70"/>
      <c r="S4871" s="106" t="str">
        <f>IFERROR(IF(J4871="Y", "Research And Development Programs Cluster:", VLOOKUP(D4871,'Cluster Info'!$A$2:$B$113,2,FALSE)), "Non Cluster:")</f>
        <v>Non Cluster:</v>
      </c>
      <c r="T4871" s="106">
        <f t="shared" si="380"/>
        <v>0</v>
      </c>
      <c r="U4871" s="106">
        <f t="shared" si="382"/>
        <v>0</v>
      </c>
      <c r="V4871" s="106">
        <f t="shared" si="383"/>
        <v>0</v>
      </c>
      <c r="W4871" s="119">
        <f t="shared" si="381"/>
        <v>0</v>
      </c>
      <c r="X4871" s="106">
        <f t="shared" si="384"/>
        <v>0</v>
      </c>
    </row>
    <row r="4872" spans="1:24" ht="14">
      <c r="A4872" s="198"/>
      <c r="D4872" s="1"/>
      <c r="E4872" s="1"/>
      <c r="F4872" s="187"/>
      <c r="G4872" s="187"/>
      <c r="H4872" s="80" t="str">
        <f>IF(ISERROR(IF(ISERROR(VLOOKUP((LEFT(D4872,2)),'Fed. Agency Identifier Table'!A$2:C$63,3,FALSE)),(VLOOKUP((LEFT(D4872,1)),'Fed. Agency Identifier Table'!A$2:C$63,3,FALSE)),(VLOOKUP((LEFT(D4872,2)),'Fed. Agency Identifier Table'!A$2:C$63,3,FALSE)))),"",(IF(ISERROR(VLOOKUP((LEFT(D4872,2)),'Fed. Agency Identifier Table'!A$2:C$63,3,FALSE)),(VLOOKUP((LEFT(D4872,1)),'Fed. Agency Identifier Table'!A$2:C$63,3,FALSE)),(VLOOKUP((LEFT(D4872,2)),'Fed. Agency Identifier Table'!A$2:C$63,3,FALSE)))))</f>
        <v/>
      </c>
      <c r="I4872" s="150" t="str">
        <f>IF(ISNUMBER(SEARCH("*.unk*",D4872)),"Other Federal Awards",IF(ISERROR(VLOOKUP(D4872,'CFDA Program Titles Table'!A$2:C$2607,3,FALSE)),"",VLOOKUP(D4872,'CFDA Program Titles Table'!A$2:C$2607,3,FALSE)))</f>
        <v/>
      </c>
      <c r="J4872" s="70"/>
      <c r="K4872" s="70"/>
      <c r="S4872" s="106" t="str">
        <f>IFERROR(IF(J4872="Y", "Research And Development Programs Cluster:", VLOOKUP(D4872,'Cluster Info'!$A$2:$B$113,2,FALSE)), "Non Cluster:")</f>
        <v>Non Cluster:</v>
      </c>
      <c r="T4872" s="106">
        <f t="shared" si="380"/>
        <v>0</v>
      </c>
      <c r="U4872" s="106">
        <f t="shared" si="382"/>
        <v>0</v>
      </c>
      <c r="V4872" s="106">
        <f t="shared" si="383"/>
        <v>0</v>
      </c>
      <c r="W4872" s="119">
        <f t="shared" si="381"/>
        <v>0</v>
      </c>
      <c r="X4872" s="106">
        <f t="shared" si="384"/>
        <v>0</v>
      </c>
    </row>
    <row r="4873" spans="1:24" ht="14">
      <c r="A4873" s="198"/>
      <c r="D4873" s="1"/>
      <c r="E4873" s="1"/>
      <c r="F4873" s="187"/>
      <c r="G4873" s="187"/>
      <c r="H4873" s="80" t="str">
        <f>IF(ISERROR(IF(ISERROR(VLOOKUP((LEFT(D4873,2)),'Fed. Agency Identifier Table'!A$2:C$63,3,FALSE)),(VLOOKUP((LEFT(D4873,1)),'Fed. Agency Identifier Table'!A$2:C$63,3,FALSE)),(VLOOKUP((LEFT(D4873,2)),'Fed. Agency Identifier Table'!A$2:C$63,3,FALSE)))),"",(IF(ISERROR(VLOOKUP((LEFT(D4873,2)),'Fed. Agency Identifier Table'!A$2:C$63,3,FALSE)),(VLOOKUP((LEFT(D4873,1)),'Fed. Agency Identifier Table'!A$2:C$63,3,FALSE)),(VLOOKUP((LEFT(D4873,2)),'Fed. Agency Identifier Table'!A$2:C$63,3,FALSE)))))</f>
        <v/>
      </c>
      <c r="I4873" s="150" t="str">
        <f>IF(ISNUMBER(SEARCH("*.unk*",D4873)),"Other Federal Awards",IF(ISERROR(VLOOKUP(D4873,'CFDA Program Titles Table'!A$2:C$2607,3,FALSE)),"",VLOOKUP(D4873,'CFDA Program Titles Table'!A$2:C$2607,3,FALSE)))</f>
        <v/>
      </c>
      <c r="J4873" s="70"/>
      <c r="K4873" s="70"/>
      <c r="S4873" s="106" t="str">
        <f>IFERROR(IF(J4873="Y", "Research And Development Programs Cluster:", VLOOKUP(D4873,'Cluster Info'!$A$2:$B$113,2,FALSE)), "Non Cluster:")</f>
        <v>Non Cluster:</v>
      </c>
      <c r="T4873" s="106">
        <f t="shared" si="380"/>
        <v>0</v>
      </c>
      <c r="U4873" s="106">
        <f t="shared" si="382"/>
        <v>0</v>
      </c>
      <c r="V4873" s="106">
        <f t="shared" si="383"/>
        <v>0</v>
      </c>
      <c r="W4873" s="119">
        <f t="shared" si="381"/>
        <v>0</v>
      </c>
      <c r="X4873" s="106">
        <f t="shared" si="384"/>
        <v>0</v>
      </c>
    </row>
    <row r="4874" spans="1:24" ht="14">
      <c r="A4874" s="198"/>
      <c r="D4874" s="1"/>
      <c r="E4874" s="1"/>
      <c r="F4874" s="187"/>
      <c r="G4874" s="187"/>
      <c r="H4874" s="80" t="str">
        <f>IF(ISERROR(IF(ISERROR(VLOOKUP((LEFT(D4874,2)),'Fed. Agency Identifier Table'!A$2:C$63,3,FALSE)),(VLOOKUP((LEFT(D4874,1)),'Fed. Agency Identifier Table'!A$2:C$63,3,FALSE)),(VLOOKUP((LEFT(D4874,2)),'Fed. Agency Identifier Table'!A$2:C$63,3,FALSE)))),"",(IF(ISERROR(VLOOKUP((LEFT(D4874,2)),'Fed. Agency Identifier Table'!A$2:C$63,3,FALSE)),(VLOOKUP((LEFT(D4874,1)),'Fed. Agency Identifier Table'!A$2:C$63,3,FALSE)),(VLOOKUP((LEFT(D4874,2)),'Fed. Agency Identifier Table'!A$2:C$63,3,FALSE)))))</f>
        <v/>
      </c>
      <c r="I4874" s="150" t="str">
        <f>IF(ISNUMBER(SEARCH("*.unk*",D4874)),"Other Federal Awards",IF(ISERROR(VLOOKUP(D4874,'CFDA Program Titles Table'!A$2:C$2607,3,FALSE)),"",VLOOKUP(D4874,'CFDA Program Titles Table'!A$2:C$2607,3,FALSE)))</f>
        <v/>
      </c>
      <c r="J4874" s="70"/>
      <c r="K4874" s="70"/>
      <c r="S4874" s="106" t="str">
        <f>IFERROR(IF(J4874="Y", "Research And Development Programs Cluster:", VLOOKUP(D4874,'Cluster Info'!$A$2:$B$113,2,FALSE)), "Non Cluster:")</f>
        <v>Non Cluster:</v>
      </c>
      <c r="T4874" s="106">
        <f t="shared" si="380"/>
        <v>0</v>
      </c>
      <c r="U4874" s="106">
        <f t="shared" si="382"/>
        <v>0</v>
      </c>
      <c r="V4874" s="106">
        <f t="shared" si="383"/>
        <v>0</v>
      </c>
      <c r="W4874" s="119">
        <f t="shared" si="381"/>
        <v>0</v>
      </c>
      <c r="X4874" s="106">
        <f t="shared" si="384"/>
        <v>0</v>
      </c>
    </row>
    <row r="4875" spans="1:24" ht="14">
      <c r="A4875" s="198"/>
      <c r="D4875" s="1"/>
      <c r="E4875" s="1"/>
      <c r="F4875" s="187"/>
      <c r="G4875" s="187"/>
      <c r="H4875" s="80" t="str">
        <f>IF(ISERROR(IF(ISERROR(VLOOKUP((LEFT(D4875,2)),'Fed. Agency Identifier Table'!A$2:C$63,3,FALSE)),(VLOOKUP((LEFT(D4875,1)),'Fed. Agency Identifier Table'!A$2:C$63,3,FALSE)),(VLOOKUP((LEFT(D4875,2)),'Fed. Agency Identifier Table'!A$2:C$63,3,FALSE)))),"",(IF(ISERROR(VLOOKUP((LEFT(D4875,2)),'Fed. Agency Identifier Table'!A$2:C$63,3,FALSE)),(VLOOKUP((LEFT(D4875,1)),'Fed. Agency Identifier Table'!A$2:C$63,3,FALSE)),(VLOOKUP((LEFT(D4875,2)),'Fed. Agency Identifier Table'!A$2:C$63,3,FALSE)))))</f>
        <v/>
      </c>
      <c r="I4875" s="150" t="str">
        <f>IF(ISNUMBER(SEARCH("*.unk*",D4875)),"Other Federal Awards",IF(ISERROR(VLOOKUP(D4875,'CFDA Program Titles Table'!A$2:C$2607,3,FALSE)),"",VLOOKUP(D4875,'CFDA Program Titles Table'!A$2:C$2607,3,FALSE)))</f>
        <v/>
      </c>
      <c r="J4875" s="70"/>
      <c r="K4875" s="70"/>
      <c r="S4875" s="106" t="str">
        <f>IFERROR(IF(J4875="Y", "Research And Development Programs Cluster:", VLOOKUP(D4875,'Cluster Info'!$A$2:$B$113,2,FALSE)), "Non Cluster:")</f>
        <v>Non Cluster:</v>
      </c>
      <c r="T4875" s="106">
        <f t="shared" si="380"/>
        <v>0</v>
      </c>
      <c r="U4875" s="106">
        <f t="shared" si="382"/>
        <v>0</v>
      </c>
      <c r="V4875" s="106">
        <f t="shared" si="383"/>
        <v>0</v>
      </c>
      <c r="W4875" s="119">
        <f t="shared" si="381"/>
        <v>0</v>
      </c>
      <c r="X4875" s="106">
        <f t="shared" si="384"/>
        <v>0</v>
      </c>
    </row>
    <row r="4876" spans="1:24" ht="14">
      <c r="A4876" s="198"/>
      <c r="D4876" s="1"/>
      <c r="E4876" s="1"/>
      <c r="F4876" s="187"/>
      <c r="G4876" s="187"/>
      <c r="H4876" s="80" t="str">
        <f>IF(ISERROR(IF(ISERROR(VLOOKUP((LEFT(D4876,2)),'Fed. Agency Identifier Table'!A$2:C$63,3,FALSE)),(VLOOKUP((LEFT(D4876,1)),'Fed. Agency Identifier Table'!A$2:C$63,3,FALSE)),(VLOOKUP((LEFT(D4876,2)),'Fed. Agency Identifier Table'!A$2:C$63,3,FALSE)))),"",(IF(ISERROR(VLOOKUP((LEFT(D4876,2)),'Fed. Agency Identifier Table'!A$2:C$63,3,FALSE)),(VLOOKUP((LEFT(D4876,1)),'Fed. Agency Identifier Table'!A$2:C$63,3,FALSE)),(VLOOKUP((LEFT(D4876,2)),'Fed. Agency Identifier Table'!A$2:C$63,3,FALSE)))))</f>
        <v/>
      </c>
      <c r="I4876" s="150" t="str">
        <f>IF(ISNUMBER(SEARCH("*.unk*",D4876)),"Other Federal Awards",IF(ISERROR(VLOOKUP(D4876,'CFDA Program Titles Table'!A$2:C$2607,3,FALSE)),"",VLOOKUP(D4876,'CFDA Program Titles Table'!A$2:C$2607,3,FALSE)))</f>
        <v/>
      </c>
      <c r="J4876" s="70"/>
      <c r="K4876" s="70"/>
      <c r="S4876" s="106" t="str">
        <f>IFERROR(IF(J4876="Y", "Research And Development Programs Cluster:", VLOOKUP(D4876,'Cluster Info'!$A$2:$B$113,2,FALSE)), "Non Cluster:")</f>
        <v>Non Cluster:</v>
      </c>
      <c r="T4876" s="106">
        <f t="shared" si="380"/>
        <v>0</v>
      </c>
      <c r="U4876" s="106">
        <f t="shared" si="382"/>
        <v>0</v>
      </c>
      <c r="V4876" s="106">
        <f t="shared" si="383"/>
        <v>0</v>
      </c>
      <c r="W4876" s="119">
        <f t="shared" si="381"/>
        <v>0</v>
      </c>
      <c r="X4876" s="106">
        <f t="shared" si="384"/>
        <v>0</v>
      </c>
    </row>
    <row r="4877" spans="1:24" ht="14">
      <c r="A4877" s="198"/>
      <c r="D4877" s="1"/>
      <c r="E4877" s="1"/>
      <c r="F4877" s="187"/>
      <c r="G4877" s="187"/>
      <c r="H4877" s="80" t="str">
        <f>IF(ISERROR(IF(ISERROR(VLOOKUP((LEFT(D4877,2)),'Fed. Agency Identifier Table'!A$2:C$63,3,FALSE)),(VLOOKUP((LEFT(D4877,1)),'Fed. Agency Identifier Table'!A$2:C$63,3,FALSE)),(VLOOKUP((LEFT(D4877,2)),'Fed. Agency Identifier Table'!A$2:C$63,3,FALSE)))),"",(IF(ISERROR(VLOOKUP((LEFT(D4877,2)),'Fed. Agency Identifier Table'!A$2:C$63,3,FALSE)),(VLOOKUP((LEFT(D4877,1)),'Fed. Agency Identifier Table'!A$2:C$63,3,FALSE)),(VLOOKUP((LEFT(D4877,2)),'Fed. Agency Identifier Table'!A$2:C$63,3,FALSE)))))</f>
        <v/>
      </c>
      <c r="I4877" s="150" t="str">
        <f>IF(ISNUMBER(SEARCH("*.unk*",D4877)),"Other Federal Awards",IF(ISERROR(VLOOKUP(D4877,'CFDA Program Titles Table'!A$2:C$2607,3,FALSE)),"",VLOOKUP(D4877,'CFDA Program Titles Table'!A$2:C$2607,3,FALSE)))</f>
        <v/>
      </c>
      <c r="J4877" s="70"/>
      <c r="K4877" s="70"/>
      <c r="S4877" s="106" t="str">
        <f>IFERROR(IF(J4877="Y", "Research And Development Programs Cluster:", VLOOKUP(D4877,'Cluster Info'!$A$2:$B$113,2,FALSE)), "Non Cluster:")</f>
        <v>Non Cluster:</v>
      </c>
      <c r="T4877" s="106">
        <f t="shared" si="380"/>
        <v>0</v>
      </c>
      <c r="U4877" s="106">
        <f t="shared" si="382"/>
        <v>0</v>
      </c>
      <c r="V4877" s="106">
        <f t="shared" si="383"/>
        <v>0</v>
      </c>
      <c r="W4877" s="119">
        <f t="shared" si="381"/>
        <v>0</v>
      </c>
      <c r="X4877" s="106">
        <f t="shared" si="384"/>
        <v>0</v>
      </c>
    </row>
    <row r="4878" spans="1:24" ht="14">
      <c r="A4878" s="198"/>
      <c r="D4878" s="1"/>
      <c r="E4878" s="1"/>
      <c r="F4878" s="187"/>
      <c r="G4878" s="187"/>
      <c r="H4878" s="80" t="str">
        <f>IF(ISERROR(IF(ISERROR(VLOOKUP((LEFT(D4878,2)),'Fed. Agency Identifier Table'!A$2:C$63,3,FALSE)),(VLOOKUP((LEFT(D4878,1)),'Fed. Agency Identifier Table'!A$2:C$63,3,FALSE)),(VLOOKUP((LEFT(D4878,2)),'Fed. Agency Identifier Table'!A$2:C$63,3,FALSE)))),"",(IF(ISERROR(VLOOKUP((LEFT(D4878,2)),'Fed. Agency Identifier Table'!A$2:C$63,3,FALSE)),(VLOOKUP((LEFT(D4878,1)),'Fed. Agency Identifier Table'!A$2:C$63,3,FALSE)),(VLOOKUP((LEFT(D4878,2)),'Fed. Agency Identifier Table'!A$2:C$63,3,FALSE)))))</f>
        <v/>
      </c>
      <c r="I4878" s="150" t="str">
        <f>IF(ISNUMBER(SEARCH("*.unk*",D4878)),"Other Federal Awards",IF(ISERROR(VLOOKUP(D4878,'CFDA Program Titles Table'!A$2:C$2607,3,FALSE)),"",VLOOKUP(D4878,'CFDA Program Titles Table'!A$2:C$2607,3,FALSE)))</f>
        <v/>
      </c>
      <c r="J4878" s="70"/>
      <c r="K4878" s="70"/>
      <c r="S4878" s="106" t="str">
        <f>IFERROR(IF(J4878="Y", "Research And Development Programs Cluster:", VLOOKUP(D4878,'Cluster Info'!$A$2:$B$113,2,FALSE)), "Non Cluster:")</f>
        <v>Non Cluster:</v>
      </c>
      <c r="T4878" s="106">
        <f t="shared" si="380"/>
        <v>0</v>
      </c>
      <c r="U4878" s="106">
        <f t="shared" si="382"/>
        <v>0</v>
      </c>
      <c r="V4878" s="106">
        <f t="shared" si="383"/>
        <v>0</v>
      </c>
      <c r="W4878" s="119">
        <f t="shared" si="381"/>
        <v>0</v>
      </c>
      <c r="X4878" s="106">
        <f t="shared" si="384"/>
        <v>0</v>
      </c>
    </row>
    <row r="4879" spans="1:24" ht="14">
      <c r="A4879" s="198"/>
      <c r="D4879" s="1"/>
      <c r="E4879" s="1"/>
      <c r="F4879" s="187"/>
      <c r="G4879" s="187"/>
      <c r="H4879" s="80" t="str">
        <f>IF(ISERROR(IF(ISERROR(VLOOKUP((LEFT(D4879,2)),'Fed. Agency Identifier Table'!A$2:C$63,3,FALSE)),(VLOOKUP((LEFT(D4879,1)),'Fed. Agency Identifier Table'!A$2:C$63,3,FALSE)),(VLOOKUP((LEFT(D4879,2)),'Fed. Agency Identifier Table'!A$2:C$63,3,FALSE)))),"",(IF(ISERROR(VLOOKUP((LEFT(D4879,2)),'Fed. Agency Identifier Table'!A$2:C$63,3,FALSE)),(VLOOKUP((LEFT(D4879,1)),'Fed. Agency Identifier Table'!A$2:C$63,3,FALSE)),(VLOOKUP((LEFT(D4879,2)),'Fed. Agency Identifier Table'!A$2:C$63,3,FALSE)))))</f>
        <v/>
      </c>
      <c r="I4879" s="150" t="str">
        <f>IF(ISNUMBER(SEARCH("*.unk*",D4879)),"Other Federal Awards",IF(ISERROR(VLOOKUP(D4879,'CFDA Program Titles Table'!A$2:C$2607,3,FALSE)),"",VLOOKUP(D4879,'CFDA Program Titles Table'!A$2:C$2607,3,FALSE)))</f>
        <v/>
      </c>
      <c r="J4879" s="70"/>
      <c r="K4879" s="70"/>
      <c r="S4879" s="106" t="str">
        <f>IFERROR(IF(J4879="Y", "Research And Development Programs Cluster:", VLOOKUP(D4879,'Cluster Info'!$A$2:$B$113,2,FALSE)), "Non Cluster:")</f>
        <v>Non Cluster:</v>
      </c>
      <c r="T4879" s="106">
        <f t="shared" si="380"/>
        <v>0</v>
      </c>
      <c r="U4879" s="106">
        <f t="shared" si="382"/>
        <v>0</v>
      </c>
      <c r="V4879" s="106">
        <f t="shared" si="383"/>
        <v>0</v>
      </c>
      <c r="W4879" s="119">
        <f t="shared" si="381"/>
        <v>0</v>
      </c>
      <c r="X4879" s="106">
        <f t="shared" si="384"/>
        <v>0</v>
      </c>
    </row>
    <row r="4880" spans="1:24" ht="14">
      <c r="A4880" s="198"/>
      <c r="D4880" s="1"/>
      <c r="E4880" s="1"/>
      <c r="F4880" s="187"/>
      <c r="G4880" s="187"/>
      <c r="H4880" s="80" t="str">
        <f>IF(ISERROR(IF(ISERROR(VLOOKUP((LEFT(D4880,2)),'Fed. Agency Identifier Table'!A$2:C$63,3,FALSE)),(VLOOKUP((LEFT(D4880,1)),'Fed. Agency Identifier Table'!A$2:C$63,3,FALSE)),(VLOOKUP((LEFT(D4880,2)),'Fed. Agency Identifier Table'!A$2:C$63,3,FALSE)))),"",(IF(ISERROR(VLOOKUP((LEFT(D4880,2)),'Fed. Agency Identifier Table'!A$2:C$63,3,FALSE)),(VLOOKUP((LEFT(D4880,1)),'Fed. Agency Identifier Table'!A$2:C$63,3,FALSE)),(VLOOKUP((LEFT(D4880,2)),'Fed. Agency Identifier Table'!A$2:C$63,3,FALSE)))))</f>
        <v/>
      </c>
      <c r="I4880" s="150" t="str">
        <f>IF(ISNUMBER(SEARCH("*.unk*",D4880)),"Other Federal Awards",IF(ISERROR(VLOOKUP(D4880,'CFDA Program Titles Table'!A$2:C$2607,3,FALSE)),"",VLOOKUP(D4880,'CFDA Program Titles Table'!A$2:C$2607,3,FALSE)))</f>
        <v/>
      </c>
      <c r="J4880" s="70"/>
      <c r="K4880" s="70"/>
      <c r="S4880" s="106" t="str">
        <f>IFERROR(IF(J4880="Y", "Research And Development Programs Cluster:", VLOOKUP(D4880,'Cluster Info'!$A$2:$B$113,2,FALSE)), "Non Cluster:")</f>
        <v>Non Cluster:</v>
      </c>
      <c r="T4880" s="106">
        <f t="shared" si="380"/>
        <v>0</v>
      </c>
      <c r="U4880" s="106">
        <f t="shared" si="382"/>
        <v>0</v>
      </c>
      <c r="V4880" s="106">
        <f t="shared" si="383"/>
        <v>0</v>
      </c>
      <c r="W4880" s="119">
        <f t="shared" si="381"/>
        <v>0</v>
      </c>
      <c r="X4880" s="106">
        <f t="shared" si="384"/>
        <v>0</v>
      </c>
    </row>
    <row r="4881" spans="1:24" ht="14">
      <c r="A4881" s="198"/>
      <c r="D4881" s="1"/>
      <c r="E4881" s="1"/>
      <c r="F4881" s="187"/>
      <c r="G4881" s="187"/>
      <c r="H4881" s="80" t="str">
        <f>IF(ISERROR(IF(ISERROR(VLOOKUP((LEFT(D4881,2)),'Fed. Agency Identifier Table'!A$2:C$63,3,FALSE)),(VLOOKUP((LEFT(D4881,1)),'Fed. Agency Identifier Table'!A$2:C$63,3,FALSE)),(VLOOKUP((LEFT(D4881,2)),'Fed. Agency Identifier Table'!A$2:C$63,3,FALSE)))),"",(IF(ISERROR(VLOOKUP((LEFT(D4881,2)),'Fed. Agency Identifier Table'!A$2:C$63,3,FALSE)),(VLOOKUP((LEFT(D4881,1)),'Fed. Agency Identifier Table'!A$2:C$63,3,FALSE)),(VLOOKUP((LEFT(D4881,2)),'Fed. Agency Identifier Table'!A$2:C$63,3,FALSE)))))</f>
        <v/>
      </c>
      <c r="I4881" s="150" t="str">
        <f>IF(ISNUMBER(SEARCH("*.unk*",D4881)),"Other Federal Awards",IF(ISERROR(VLOOKUP(D4881,'CFDA Program Titles Table'!A$2:C$2607,3,FALSE)),"",VLOOKUP(D4881,'CFDA Program Titles Table'!A$2:C$2607,3,FALSE)))</f>
        <v/>
      </c>
      <c r="J4881" s="70"/>
      <c r="K4881" s="70"/>
      <c r="S4881" s="106" t="str">
        <f>IFERROR(IF(J4881="Y", "Research And Development Programs Cluster:", VLOOKUP(D4881,'Cluster Info'!$A$2:$B$113,2,FALSE)), "Non Cluster:")</f>
        <v>Non Cluster:</v>
      </c>
      <c r="T4881" s="106">
        <f t="shared" si="380"/>
        <v>0</v>
      </c>
      <c r="U4881" s="106">
        <f t="shared" si="382"/>
        <v>0</v>
      </c>
      <c r="V4881" s="106">
        <f t="shared" si="383"/>
        <v>0</v>
      </c>
      <c r="W4881" s="119">
        <f t="shared" si="381"/>
        <v>0</v>
      </c>
      <c r="X4881" s="106">
        <f t="shared" si="384"/>
        <v>0</v>
      </c>
    </row>
    <row r="4882" spans="1:24" ht="14">
      <c r="A4882" s="198"/>
      <c r="D4882" s="1"/>
      <c r="E4882" s="1"/>
      <c r="F4882" s="187"/>
      <c r="G4882" s="187"/>
      <c r="H4882" s="80" t="str">
        <f>IF(ISERROR(IF(ISERROR(VLOOKUP((LEFT(D4882,2)),'Fed. Agency Identifier Table'!A$2:C$63,3,FALSE)),(VLOOKUP((LEFT(D4882,1)),'Fed. Agency Identifier Table'!A$2:C$63,3,FALSE)),(VLOOKUP((LEFT(D4882,2)),'Fed. Agency Identifier Table'!A$2:C$63,3,FALSE)))),"",(IF(ISERROR(VLOOKUP((LEFT(D4882,2)),'Fed. Agency Identifier Table'!A$2:C$63,3,FALSE)),(VLOOKUP((LEFT(D4882,1)),'Fed. Agency Identifier Table'!A$2:C$63,3,FALSE)),(VLOOKUP((LEFT(D4882,2)),'Fed. Agency Identifier Table'!A$2:C$63,3,FALSE)))))</f>
        <v/>
      </c>
      <c r="I4882" s="150" t="str">
        <f>IF(ISNUMBER(SEARCH("*.unk*",D4882)),"Other Federal Awards",IF(ISERROR(VLOOKUP(D4882,'CFDA Program Titles Table'!A$2:C$2607,3,FALSE)),"",VLOOKUP(D4882,'CFDA Program Titles Table'!A$2:C$2607,3,FALSE)))</f>
        <v/>
      </c>
      <c r="J4882" s="70"/>
      <c r="K4882" s="70"/>
      <c r="S4882" s="106" t="str">
        <f>IFERROR(IF(J4882="Y", "Research And Development Programs Cluster:", VLOOKUP(D4882,'Cluster Info'!$A$2:$B$113,2,FALSE)), "Non Cluster:")</f>
        <v>Non Cluster:</v>
      </c>
      <c r="T4882" s="106">
        <f t="shared" si="380"/>
        <v>0</v>
      </c>
      <c r="U4882" s="106">
        <f t="shared" si="382"/>
        <v>0</v>
      </c>
      <c r="V4882" s="106">
        <f t="shared" si="383"/>
        <v>0</v>
      </c>
      <c r="W4882" s="119">
        <f t="shared" si="381"/>
        <v>0</v>
      </c>
      <c r="X4882" s="106">
        <f t="shared" si="384"/>
        <v>0</v>
      </c>
    </row>
    <row r="4883" spans="1:24" ht="14">
      <c r="A4883" s="198"/>
      <c r="D4883" s="1"/>
      <c r="E4883" s="1"/>
      <c r="F4883" s="187"/>
      <c r="G4883" s="187"/>
      <c r="H4883" s="80" t="str">
        <f>IF(ISERROR(IF(ISERROR(VLOOKUP((LEFT(D4883,2)),'Fed. Agency Identifier Table'!A$2:C$63,3,FALSE)),(VLOOKUP((LEFT(D4883,1)),'Fed. Agency Identifier Table'!A$2:C$63,3,FALSE)),(VLOOKUP((LEFT(D4883,2)),'Fed. Agency Identifier Table'!A$2:C$63,3,FALSE)))),"",(IF(ISERROR(VLOOKUP((LEFT(D4883,2)),'Fed. Agency Identifier Table'!A$2:C$63,3,FALSE)),(VLOOKUP((LEFT(D4883,1)),'Fed. Agency Identifier Table'!A$2:C$63,3,FALSE)),(VLOOKUP((LEFT(D4883,2)),'Fed. Agency Identifier Table'!A$2:C$63,3,FALSE)))))</f>
        <v/>
      </c>
      <c r="I4883" s="150" t="str">
        <f>IF(ISNUMBER(SEARCH("*.unk*",D4883)),"Other Federal Awards",IF(ISERROR(VLOOKUP(D4883,'CFDA Program Titles Table'!A$2:C$2607,3,FALSE)),"",VLOOKUP(D4883,'CFDA Program Titles Table'!A$2:C$2607,3,FALSE)))</f>
        <v/>
      </c>
      <c r="J4883" s="70"/>
      <c r="K4883" s="70"/>
      <c r="S4883" s="106" t="str">
        <f>IFERROR(IF(J4883="Y", "Research And Development Programs Cluster:", VLOOKUP(D4883,'Cluster Info'!$A$2:$B$113,2,FALSE)), "Non Cluster:")</f>
        <v>Non Cluster:</v>
      </c>
      <c r="T4883" s="106">
        <f t="shared" si="380"/>
        <v>0</v>
      </c>
      <c r="U4883" s="106">
        <f t="shared" si="382"/>
        <v>0</v>
      </c>
      <c r="V4883" s="106">
        <f t="shared" si="383"/>
        <v>0</v>
      </c>
      <c r="W4883" s="119">
        <f t="shared" si="381"/>
        <v>0</v>
      </c>
      <c r="X4883" s="106">
        <f t="shared" si="384"/>
        <v>0</v>
      </c>
    </row>
    <row r="4884" spans="1:24" ht="14">
      <c r="A4884" s="198"/>
      <c r="D4884" s="1"/>
      <c r="E4884" s="1"/>
      <c r="F4884" s="187"/>
      <c r="G4884" s="187"/>
      <c r="H4884" s="80" t="str">
        <f>IF(ISERROR(IF(ISERROR(VLOOKUP((LEFT(D4884,2)),'Fed. Agency Identifier Table'!A$2:C$63,3,FALSE)),(VLOOKUP((LEFT(D4884,1)),'Fed. Agency Identifier Table'!A$2:C$63,3,FALSE)),(VLOOKUP((LEFT(D4884,2)),'Fed. Agency Identifier Table'!A$2:C$63,3,FALSE)))),"",(IF(ISERROR(VLOOKUP((LEFT(D4884,2)),'Fed. Agency Identifier Table'!A$2:C$63,3,FALSE)),(VLOOKUP((LEFT(D4884,1)),'Fed. Agency Identifier Table'!A$2:C$63,3,FALSE)),(VLOOKUP((LEFT(D4884,2)),'Fed. Agency Identifier Table'!A$2:C$63,3,FALSE)))))</f>
        <v/>
      </c>
      <c r="I4884" s="150" t="str">
        <f>IF(ISNUMBER(SEARCH("*.unk*",D4884)),"Other Federal Awards",IF(ISERROR(VLOOKUP(D4884,'CFDA Program Titles Table'!A$2:C$2607,3,FALSE)),"",VLOOKUP(D4884,'CFDA Program Titles Table'!A$2:C$2607,3,FALSE)))</f>
        <v/>
      </c>
      <c r="J4884" s="70"/>
      <c r="K4884" s="70"/>
      <c r="S4884" s="106" t="str">
        <f>IFERROR(IF(J4884="Y", "Research And Development Programs Cluster:", VLOOKUP(D4884,'Cluster Info'!$A$2:$B$113,2,FALSE)), "Non Cluster:")</f>
        <v>Non Cluster:</v>
      </c>
      <c r="T4884" s="106">
        <f t="shared" si="380"/>
        <v>0</v>
      </c>
      <c r="U4884" s="106">
        <f t="shared" si="382"/>
        <v>0</v>
      </c>
      <c r="V4884" s="106">
        <f t="shared" si="383"/>
        <v>0</v>
      </c>
      <c r="W4884" s="119">
        <f t="shared" si="381"/>
        <v>0</v>
      </c>
      <c r="X4884" s="106">
        <f t="shared" si="384"/>
        <v>0</v>
      </c>
    </row>
    <row r="4885" spans="1:24" ht="14">
      <c r="A4885" s="198"/>
      <c r="D4885" s="1"/>
      <c r="E4885" s="1"/>
      <c r="F4885" s="187"/>
      <c r="G4885" s="187"/>
      <c r="H4885" s="80" t="str">
        <f>IF(ISERROR(IF(ISERROR(VLOOKUP((LEFT(D4885,2)),'Fed. Agency Identifier Table'!A$2:C$63,3,FALSE)),(VLOOKUP((LEFT(D4885,1)),'Fed. Agency Identifier Table'!A$2:C$63,3,FALSE)),(VLOOKUP((LEFT(D4885,2)),'Fed. Agency Identifier Table'!A$2:C$63,3,FALSE)))),"",(IF(ISERROR(VLOOKUP((LEFT(D4885,2)),'Fed. Agency Identifier Table'!A$2:C$63,3,FALSE)),(VLOOKUP((LEFT(D4885,1)),'Fed. Agency Identifier Table'!A$2:C$63,3,FALSE)),(VLOOKUP((LEFT(D4885,2)),'Fed. Agency Identifier Table'!A$2:C$63,3,FALSE)))))</f>
        <v/>
      </c>
      <c r="I4885" s="150" t="str">
        <f>IF(ISNUMBER(SEARCH("*.unk*",D4885)),"Other Federal Awards",IF(ISERROR(VLOOKUP(D4885,'CFDA Program Titles Table'!A$2:C$2607,3,FALSE)),"",VLOOKUP(D4885,'CFDA Program Titles Table'!A$2:C$2607,3,FALSE)))</f>
        <v/>
      </c>
      <c r="J4885" s="70"/>
      <c r="K4885" s="70"/>
      <c r="S4885" s="106" t="str">
        <f>IFERROR(IF(J4885="Y", "Research And Development Programs Cluster:", VLOOKUP(D4885,'Cluster Info'!$A$2:$B$113,2,FALSE)), "Non Cluster:")</f>
        <v>Non Cluster:</v>
      </c>
      <c r="T4885" s="106">
        <f t="shared" si="380"/>
        <v>0</v>
      </c>
      <c r="U4885" s="106">
        <f t="shared" si="382"/>
        <v>0</v>
      </c>
      <c r="V4885" s="106">
        <f t="shared" si="383"/>
        <v>0</v>
      </c>
      <c r="W4885" s="119">
        <f t="shared" si="381"/>
        <v>0</v>
      </c>
      <c r="X4885" s="106">
        <f t="shared" si="384"/>
        <v>0</v>
      </c>
    </row>
    <row r="4886" spans="1:24" ht="14">
      <c r="A4886" s="198"/>
      <c r="D4886" s="1"/>
      <c r="E4886" s="1"/>
      <c r="F4886" s="187"/>
      <c r="G4886" s="187"/>
      <c r="H4886" s="80" t="str">
        <f>IF(ISERROR(IF(ISERROR(VLOOKUP((LEFT(D4886,2)),'Fed. Agency Identifier Table'!A$2:C$63,3,FALSE)),(VLOOKUP((LEFT(D4886,1)),'Fed. Agency Identifier Table'!A$2:C$63,3,FALSE)),(VLOOKUP((LEFT(D4886,2)),'Fed. Agency Identifier Table'!A$2:C$63,3,FALSE)))),"",(IF(ISERROR(VLOOKUP((LEFT(D4886,2)),'Fed. Agency Identifier Table'!A$2:C$63,3,FALSE)),(VLOOKUP((LEFT(D4886,1)),'Fed. Agency Identifier Table'!A$2:C$63,3,FALSE)),(VLOOKUP((LEFT(D4886,2)),'Fed. Agency Identifier Table'!A$2:C$63,3,FALSE)))))</f>
        <v/>
      </c>
      <c r="I4886" s="150" t="str">
        <f>IF(ISNUMBER(SEARCH("*.unk*",D4886)),"Other Federal Awards",IF(ISERROR(VLOOKUP(D4886,'CFDA Program Titles Table'!A$2:C$2607,3,FALSE)),"",VLOOKUP(D4886,'CFDA Program Titles Table'!A$2:C$2607,3,FALSE)))</f>
        <v/>
      </c>
      <c r="J4886" s="70"/>
      <c r="K4886" s="70"/>
      <c r="S4886" s="106" t="str">
        <f>IFERROR(IF(J4886="Y", "Research And Development Programs Cluster:", VLOOKUP(D4886,'Cluster Info'!$A$2:$B$113,2,FALSE)), "Non Cluster:")</f>
        <v>Non Cluster:</v>
      </c>
      <c r="T4886" s="106">
        <f t="shared" si="380"/>
        <v>0</v>
      </c>
      <c r="U4886" s="106">
        <f t="shared" si="382"/>
        <v>0</v>
      </c>
      <c r="V4886" s="106">
        <f t="shared" si="383"/>
        <v>0</v>
      </c>
      <c r="W4886" s="119">
        <f t="shared" si="381"/>
        <v>0</v>
      </c>
      <c r="X4886" s="106">
        <f t="shared" si="384"/>
        <v>0</v>
      </c>
    </row>
    <row r="4887" spans="1:24" ht="14">
      <c r="A4887" s="198"/>
      <c r="D4887" s="1"/>
      <c r="E4887" s="1"/>
      <c r="F4887" s="187"/>
      <c r="G4887" s="187"/>
      <c r="H4887" s="80" t="str">
        <f>IF(ISERROR(IF(ISERROR(VLOOKUP((LEFT(D4887,2)),'Fed. Agency Identifier Table'!A$2:C$63,3,FALSE)),(VLOOKUP((LEFT(D4887,1)),'Fed. Agency Identifier Table'!A$2:C$63,3,FALSE)),(VLOOKUP((LEFT(D4887,2)),'Fed. Agency Identifier Table'!A$2:C$63,3,FALSE)))),"",(IF(ISERROR(VLOOKUP((LEFT(D4887,2)),'Fed. Agency Identifier Table'!A$2:C$63,3,FALSE)),(VLOOKUP((LEFT(D4887,1)),'Fed. Agency Identifier Table'!A$2:C$63,3,FALSE)),(VLOOKUP((LEFT(D4887,2)),'Fed. Agency Identifier Table'!A$2:C$63,3,FALSE)))))</f>
        <v/>
      </c>
      <c r="I4887" s="150" t="str">
        <f>IF(ISNUMBER(SEARCH("*.unk*",D4887)),"Other Federal Awards",IF(ISERROR(VLOOKUP(D4887,'CFDA Program Titles Table'!A$2:C$2607,3,FALSE)),"",VLOOKUP(D4887,'CFDA Program Titles Table'!A$2:C$2607,3,FALSE)))</f>
        <v/>
      </c>
      <c r="J4887" s="70"/>
      <c r="K4887" s="70"/>
      <c r="S4887" s="106" t="str">
        <f>IFERROR(IF(J4887="Y", "Research And Development Programs Cluster:", VLOOKUP(D4887,'Cluster Info'!$A$2:$B$113,2,FALSE)), "Non Cluster:")</f>
        <v>Non Cluster:</v>
      </c>
      <c r="T4887" s="106">
        <f t="shared" si="380"/>
        <v>0</v>
      </c>
      <c r="U4887" s="106">
        <f t="shared" si="382"/>
        <v>0</v>
      </c>
      <c r="V4887" s="106">
        <f t="shared" si="383"/>
        <v>0</v>
      </c>
      <c r="W4887" s="119">
        <f t="shared" si="381"/>
        <v>0</v>
      </c>
      <c r="X4887" s="106">
        <f t="shared" si="384"/>
        <v>0</v>
      </c>
    </row>
    <row r="4888" spans="1:24" ht="14">
      <c r="A4888" s="198"/>
      <c r="D4888" s="1"/>
      <c r="E4888" s="1"/>
      <c r="F4888" s="187"/>
      <c r="G4888" s="187"/>
      <c r="H4888" s="80" t="str">
        <f>IF(ISERROR(IF(ISERROR(VLOOKUP((LEFT(D4888,2)),'Fed. Agency Identifier Table'!A$2:C$63,3,FALSE)),(VLOOKUP((LEFT(D4888,1)),'Fed. Agency Identifier Table'!A$2:C$63,3,FALSE)),(VLOOKUP((LEFT(D4888,2)),'Fed. Agency Identifier Table'!A$2:C$63,3,FALSE)))),"",(IF(ISERROR(VLOOKUP((LEFT(D4888,2)),'Fed. Agency Identifier Table'!A$2:C$63,3,FALSE)),(VLOOKUP((LEFT(D4888,1)),'Fed. Agency Identifier Table'!A$2:C$63,3,FALSE)),(VLOOKUP((LEFT(D4888,2)),'Fed. Agency Identifier Table'!A$2:C$63,3,FALSE)))))</f>
        <v/>
      </c>
      <c r="I4888" s="150" t="str">
        <f>IF(ISNUMBER(SEARCH("*.unk*",D4888)),"Other Federal Awards",IF(ISERROR(VLOOKUP(D4888,'CFDA Program Titles Table'!A$2:C$2607,3,FALSE)),"",VLOOKUP(D4888,'CFDA Program Titles Table'!A$2:C$2607,3,FALSE)))</f>
        <v/>
      </c>
      <c r="J4888" s="70"/>
      <c r="K4888" s="70"/>
      <c r="S4888" s="106" t="str">
        <f>IFERROR(IF(J4888="Y", "Research And Development Programs Cluster:", VLOOKUP(D4888,'Cluster Info'!$A$2:$B$113,2,FALSE)), "Non Cluster:")</f>
        <v>Non Cluster:</v>
      </c>
      <c r="T4888" s="106">
        <f t="shared" si="380"/>
        <v>0</v>
      </c>
      <c r="U4888" s="106">
        <f t="shared" si="382"/>
        <v>0</v>
      </c>
      <c r="V4888" s="106">
        <f t="shared" si="383"/>
        <v>0</v>
      </c>
      <c r="W4888" s="119">
        <f t="shared" si="381"/>
        <v>0</v>
      </c>
      <c r="X4888" s="106">
        <f t="shared" si="384"/>
        <v>0</v>
      </c>
    </row>
    <row r="4889" spans="1:24" ht="14">
      <c r="A4889" s="198"/>
      <c r="D4889" s="1"/>
      <c r="E4889" s="1"/>
      <c r="F4889" s="187"/>
      <c r="G4889" s="187"/>
      <c r="H4889" s="80" t="str">
        <f>IF(ISERROR(IF(ISERROR(VLOOKUP((LEFT(D4889,2)),'Fed. Agency Identifier Table'!A$2:C$63,3,FALSE)),(VLOOKUP((LEFT(D4889,1)),'Fed. Agency Identifier Table'!A$2:C$63,3,FALSE)),(VLOOKUP((LEFT(D4889,2)),'Fed. Agency Identifier Table'!A$2:C$63,3,FALSE)))),"",(IF(ISERROR(VLOOKUP((LEFT(D4889,2)),'Fed. Agency Identifier Table'!A$2:C$63,3,FALSE)),(VLOOKUP((LEFT(D4889,1)),'Fed. Agency Identifier Table'!A$2:C$63,3,FALSE)),(VLOOKUP((LEFT(D4889,2)),'Fed. Agency Identifier Table'!A$2:C$63,3,FALSE)))))</f>
        <v/>
      </c>
      <c r="I4889" s="150" t="str">
        <f>IF(ISNUMBER(SEARCH("*.unk*",D4889)),"Other Federal Awards",IF(ISERROR(VLOOKUP(D4889,'CFDA Program Titles Table'!A$2:C$2607,3,FALSE)),"",VLOOKUP(D4889,'CFDA Program Titles Table'!A$2:C$2607,3,FALSE)))</f>
        <v/>
      </c>
      <c r="J4889" s="70"/>
      <c r="K4889" s="70"/>
      <c r="S4889" s="106" t="str">
        <f>IFERROR(IF(J4889="Y", "Research And Development Programs Cluster:", VLOOKUP(D4889,'Cluster Info'!$A$2:$B$113,2,FALSE)), "Non Cluster:")</f>
        <v>Non Cluster:</v>
      </c>
      <c r="T4889" s="106">
        <f t="shared" si="380"/>
        <v>0</v>
      </c>
      <c r="U4889" s="106">
        <f t="shared" si="382"/>
        <v>0</v>
      </c>
      <c r="V4889" s="106">
        <f t="shared" si="383"/>
        <v>0</v>
      </c>
      <c r="W4889" s="119">
        <f t="shared" si="381"/>
        <v>0</v>
      </c>
      <c r="X4889" s="106">
        <f t="shared" si="384"/>
        <v>0</v>
      </c>
    </row>
    <row r="4890" spans="1:24" ht="14">
      <c r="A4890" s="198"/>
      <c r="D4890" s="1"/>
      <c r="E4890" s="1"/>
      <c r="F4890" s="187"/>
      <c r="G4890" s="187"/>
      <c r="H4890" s="80" t="str">
        <f>IF(ISERROR(IF(ISERROR(VLOOKUP((LEFT(D4890,2)),'Fed. Agency Identifier Table'!A$2:C$63,3,FALSE)),(VLOOKUP((LEFT(D4890,1)),'Fed. Agency Identifier Table'!A$2:C$63,3,FALSE)),(VLOOKUP((LEFT(D4890,2)),'Fed. Agency Identifier Table'!A$2:C$63,3,FALSE)))),"",(IF(ISERROR(VLOOKUP((LEFT(D4890,2)),'Fed. Agency Identifier Table'!A$2:C$63,3,FALSE)),(VLOOKUP((LEFT(D4890,1)),'Fed. Agency Identifier Table'!A$2:C$63,3,FALSE)),(VLOOKUP((LEFT(D4890,2)),'Fed. Agency Identifier Table'!A$2:C$63,3,FALSE)))))</f>
        <v/>
      </c>
      <c r="I4890" s="150" t="str">
        <f>IF(ISNUMBER(SEARCH("*.unk*",D4890)),"Other Federal Awards",IF(ISERROR(VLOOKUP(D4890,'CFDA Program Titles Table'!A$2:C$2607,3,FALSE)),"",VLOOKUP(D4890,'CFDA Program Titles Table'!A$2:C$2607,3,FALSE)))</f>
        <v/>
      </c>
      <c r="J4890" s="70"/>
      <c r="K4890" s="70"/>
      <c r="S4890" s="106" t="str">
        <f>IFERROR(IF(J4890="Y", "Research And Development Programs Cluster:", VLOOKUP(D4890,'Cluster Info'!$A$2:$B$113,2,FALSE)), "Non Cluster:")</f>
        <v>Non Cluster:</v>
      </c>
      <c r="T4890" s="106">
        <f t="shared" si="380"/>
        <v>0</v>
      </c>
      <c r="U4890" s="106">
        <f t="shared" si="382"/>
        <v>0</v>
      </c>
      <c r="V4890" s="106">
        <f t="shared" si="383"/>
        <v>0</v>
      </c>
      <c r="W4890" s="119">
        <f t="shared" si="381"/>
        <v>0</v>
      </c>
      <c r="X4890" s="106">
        <f t="shared" si="384"/>
        <v>0</v>
      </c>
    </row>
    <row r="4891" spans="1:24" ht="14">
      <c r="A4891" s="198"/>
      <c r="D4891" s="1"/>
      <c r="E4891" s="1"/>
      <c r="F4891" s="187"/>
      <c r="G4891" s="187"/>
      <c r="H4891" s="80" t="str">
        <f>IF(ISERROR(IF(ISERROR(VLOOKUP((LEFT(D4891,2)),'Fed. Agency Identifier Table'!A$2:C$63,3,FALSE)),(VLOOKUP((LEFT(D4891,1)),'Fed. Agency Identifier Table'!A$2:C$63,3,FALSE)),(VLOOKUP((LEFT(D4891,2)),'Fed. Agency Identifier Table'!A$2:C$63,3,FALSE)))),"",(IF(ISERROR(VLOOKUP((LEFT(D4891,2)),'Fed. Agency Identifier Table'!A$2:C$63,3,FALSE)),(VLOOKUP((LEFT(D4891,1)),'Fed. Agency Identifier Table'!A$2:C$63,3,FALSE)),(VLOOKUP((LEFT(D4891,2)),'Fed. Agency Identifier Table'!A$2:C$63,3,FALSE)))))</f>
        <v/>
      </c>
      <c r="I4891" s="150" t="str">
        <f>IF(ISNUMBER(SEARCH("*.unk*",D4891)),"Other Federal Awards",IF(ISERROR(VLOOKUP(D4891,'CFDA Program Titles Table'!A$2:C$2607,3,FALSE)),"",VLOOKUP(D4891,'CFDA Program Titles Table'!A$2:C$2607,3,FALSE)))</f>
        <v/>
      </c>
      <c r="J4891" s="70"/>
      <c r="K4891" s="70"/>
      <c r="S4891" s="106" t="str">
        <f>IFERROR(IF(J4891="Y", "Research And Development Programs Cluster:", VLOOKUP(D4891,'Cluster Info'!$A$2:$B$113,2,FALSE)), "Non Cluster:")</f>
        <v>Non Cluster:</v>
      </c>
      <c r="T4891" s="106">
        <f t="shared" si="380"/>
        <v>0</v>
      </c>
      <c r="U4891" s="106">
        <f t="shared" si="382"/>
        <v>0</v>
      </c>
      <c r="V4891" s="106">
        <f t="shared" si="383"/>
        <v>0</v>
      </c>
      <c r="W4891" s="119">
        <f t="shared" si="381"/>
        <v>0</v>
      </c>
      <c r="X4891" s="106">
        <f t="shared" si="384"/>
        <v>0</v>
      </c>
    </row>
    <row r="4892" spans="1:24" ht="14">
      <c r="A4892" s="198"/>
      <c r="D4892" s="1"/>
      <c r="E4892" s="1"/>
      <c r="F4892" s="187"/>
      <c r="G4892" s="187"/>
      <c r="H4892" s="80" t="str">
        <f>IF(ISERROR(IF(ISERROR(VLOOKUP((LEFT(D4892,2)),'Fed. Agency Identifier Table'!A$2:C$63,3,FALSE)),(VLOOKUP((LEFT(D4892,1)),'Fed. Agency Identifier Table'!A$2:C$63,3,FALSE)),(VLOOKUP((LEFT(D4892,2)),'Fed. Agency Identifier Table'!A$2:C$63,3,FALSE)))),"",(IF(ISERROR(VLOOKUP((LEFT(D4892,2)),'Fed. Agency Identifier Table'!A$2:C$63,3,FALSE)),(VLOOKUP((LEFT(D4892,1)),'Fed. Agency Identifier Table'!A$2:C$63,3,FALSE)),(VLOOKUP((LEFT(D4892,2)),'Fed. Agency Identifier Table'!A$2:C$63,3,FALSE)))))</f>
        <v/>
      </c>
      <c r="I4892" s="150" t="str">
        <f>IF(ISNUMBER(SEARCH("*.unk*",D4892)),"Other Federal Awards",IF(ISERROR(VLOOKUP(D4892,'CFDA Program Titles Table'!A$2:C$2607,3,FALSE)),"",VLOOKUP(D4892,'CFDA Program Titles Table'!A$2:C$2607,3,FALSE)))</f>
        <v/>
      </c>
      <c r="J4892" s="70"/>
      <c r="K4892" s="70"/>
      <c r="S4892" s="106" t="str">
        <f>IFERROR(IF(J4892="Y", "Research And Development Programs Cluster:", VLOOKUP(D4892,'Cluster Info'!$A$2:$B$113,2,FALSE)), "Non Cluster:")</f>
        <v>Non Cluster:</v>
      </c>
      <c r="T4892" s="106">
        <f t="shared" si="380"/>
        <v>0</v>
      </c>
      <c r="U4892" s="106">
        <f t="shared" si="382"/>
        <v>0</v>
      </c>
      <c r="V4892" s="106">
        <f t="shared" si="383"/>
        <v>0</v>
      </c>
      <c r="W4892" s="119">
        <f t="shared" si="381"/>
        <v>0</v>
      </c>
      <c r="X4892" s="106">
        <f t="shared" si="384"/>
        <v>0</v>
      </c>
    </row>
    <row r="4893" spans="1:24" ht="14">
      <c r="A4893" s="198"/>
      <c r="D4893" s="1"/>
      <c r="E4893" s="1"/>
      <c r="F4893" s="187"/>
      <c r="G4893" s="187"/>
      <c r="H4893" s="80" t="str">
        <f>IF(ISERROR(IF(ISERROR(VLOOKUP((LEFT(D4893,2)),'Fed. Agency Identifier Table'!A$2:C$63,3,FALSE)),(VLOOKUP((LEFT(D4893,1)),'Fed. Agency Identifier Table'!A$2:C$63,3,FALSE)),(VLOOKUP((LEFT(D4893,2)),'Fed. Agency Identifier Table'!A$2:C$63,3,FALSE)))),"",(IF(ISERROR(VLOOKUP((LEFT(D4893,2)),'Fed. Agency Identifier Table'!A$2:C$63,3,FALSE)),(VLOOKUP((LEFT(D4893,1)),'Fed. Agency Identifier Table'!A$2:C$63,3,FALSE)),(VLOOKUP((LEFT(D4893,2)),'Fed. Agency Identifier Table'!A$2:C$63,3,FALSE)))))</f>
        <v/>
      </c>
      <c r="I4893" s="150" t="str">
        <f>IF(ISNUMBER(SEARCH("*.unk*",D4893)),"Other Federal Awards",IF(ISERROR(VLOOKUP(D4893,'CFDA Program Titles Table'!A$2:C$2607,3,FALSE)),"",VLOOKUP(D4893,'CFDA Program Titles Table'!A$2:C$2607,3,FALSE)))</f>
        <v/>
      </c>
      <c r="J4893" s="70"/>
      <c r="K4893" s="70"/>
      <c r="S4893" s="106" t="str">
        <f>IFERROR(IF(J4893="Y", "Research And Development Programs Cluster:", VLOOKUP(D4893,'Cluster Info'!$A$2:$B$113,2,FALSE)), "Non Cluster:")</f>
        <v>Non Cluster:</v>
      </c>
      <c r="T4893" s="106">
        <f t="shared" si="380"/>
        <v>0</v>
      </c>
      <c r="U4893" s="106">
        <f t="shared" si="382"/>
        <v>0</v>
      </c>
      <c r="V4893" s="106">
        <f t="shared" si="383"/>
        <v>0</v>
      </c>
      <c r="W4893" s="119">
        <f t="shared" si="381"/>
        <v>0</v>
      </c>
      <c r="X4893" s="106">
        <f t="shared" si="384"/>
        <v>0</v>
      </c>
    </row>
    <row r="4894" spans="1:24" ht="14">
      <c r="A4894" s="198"/>
      <c r="D4894" s="1"/>
      <c r="E4894" s="1"/>
      <c r="F4894" s="187"/>
      <c r="G4894" s="187"/>
      <c r="H4894" s="80" t="str">
        <f>IF(ISERROR(IF(ISERROR(VLOOKUP((LEFT(D4894,2)),'Fed. Agency Identifier Table'!A$2:C$63,3,FALSE)),(VLOOKUP((LEFT(D4894,1)),'Fed. Agency Identifier Table'!A$2:C$63,3,FALSE)),(VLOOKUP((LEFT(D4894,2)),'Fed. Agency Identifier Table'!A$2:C$63,3,FALSE)))),"",(IF(ISERROR(VLOOKUP((LEFT(D4894,2)),'Fed. Agency Identifier Table'!A$2:C$63,3,FALSE)),(VLOOKUP((LEFT(D4894,1)),'Fed. Agency Identifier Table'!A$2:C$63,3,FALSE)),(VLOOKUP((LEFT(D4894,2)),'Fed. Agency Identifier Table'!A$2:C$63,3,FALSE)))))</f>
        <v/>
      </c>
      <c r="I4894" s="150" t="str">
        <f>IF(ISNUMBER(SEARCH("*.unk*",D4894)),"Other Federal Awards",IF(ISERROR(VLOOKUP(D4894,'CFDA Program Titles Table'!A$2:C$2607,3,FALSE)),"",VLOOKUP(D4894,'CFDA Program Titles Table'!A$2:C$2607,3,FALSE)))</f>
        <v/>
      </c>
      <c r="J4894" s="70"/>
      <c r="K4894" s="70"/>
      <c r="S4894" s="106" t="str">
        <f>IFERROR(IF(J4894="Y", "Research And Development Programs Cluster:", VLOOKUP(D4894,'Cluster Info'!$A$2:$B$113,2,FALSE)), "Non Cluster:")</f>
        <v>Non Cluster:</v>
      </c>
      <c r="T4894" s="106">
        <f t="shared" si="380"/>
        <v>0</v>
      </c>
      <c r="U4894" s="106">
        <f t="shared" si="382"/>
        <v>0</v>
      </c>
      <c r="V4894" s="106">
        <f t="shared" si="383"/>
        <v>0</v>
      </c>
      <c r="W4894" s="119">
        <f t="shared" si="381"/>
        <v>0</v>
      </c>
      <c r="X4894" s="106">
        <f t="shared" si="384"/>
        <v>0</v>
      </c>
    </row>
    <row r="4895" spans="1:24" ht="14">
      <c r="A4895" s="198"/>
      <c r="D4895" s="1"/>
      <c r="E4895" s="1"/>
      <c r="F4895" s="187"/>
      <c r="G4895" s="187"/>
      <c r="H4895" s="80" t="str">
        <f>IF(ISERROR(IF(ISERROR(VLOOKUP((LEFT(D4895,2)),'Fed. Agency Identifier Table'!A$2:C$63,3,FALSE)),(VLOOKUP((LEFT(D4895,1)),'Fed. Agency Identifier Table'!A$2:C$63,3,FALSE)),(VLOOKUP((LEFT(D4895,2)),'Fed. Agency Identifier Table'!A$2:C$63,3,FALSE)))),"",(IF(ISERROR(VLOOKUP((LEFT(D4895,2)),'Fed. Agency Identifier Table'!A$2:C$63,3,FALSE)),(VLOOKUP((LEFT(D4895,1)),'Fed. Agency Identifier Table'!A$2:C$63,3,FALSE)),(VLOOKUP((LEFT(D4895,2)),'Fed. Agency Identifier Table'!A$2:C$63,3,FALSE)))))</f>
        <v/>
      </c>
      <c r="I4895" s="150" t="str">
        <f>IF(ISNUMBER(SEARCH("*.unk*",D4895)),"Other Federal Awards",IF(ISERROR(VLOOKUP(D4895,'CFDA Program Titles Table'!A$2:C$2607,3,FALSE)),"",VLOOKUP(D4895,'CFDA Program Titles Table'!A$2:C$2607,3,FALSE)))</f>
        <v/>
      </c>
      <c r="J4895" s="70"/>
      <c r="K4895" s="70"/>
      <c r="S4895" s="106" t="str">
        <f>IFERROR(IF(J4895="Y", "Research And Development Programs Cluster:", VLOOKUP(D4895,'Cluster Info'!$A$2:$B$113,2,FALSE)), "Non Cluster:")</f>
        <v>Non Cluster:</v>
      </c>
      <c r="T4895" s="106">
        <f t="shared" si="380"/>
        <v>0</v>
      </c>
      <c r="U4895" s="106">
        <f t="shared" si="382"/>
        <v>0</v>
      </c>
      <c r="V4895" s="106">
        <f t="shared" si="383"/>
        <v>0</v>
      </c>
      <c r="W4895" s="119">
        <f t="shared" si="381"/>
        <v>0</v>
      </c>
      <c r="X4895" s="106">
        <f t="shared" si="384"/>
        <v>0</v>
      </c>
    </row>
    <row r="4896" spans="1:24" ht="14">
      <c r="A4896" s="198"/>
      <c r="D4896" s="1"/>
      <c r="E4896" s="1"/>
      <c r="F4896" s="187"/>
      <c r="G4896" s="187"/>
      <c r="H4896" s="80" t="str">
        <f>IF(ISERROR(IF(ISERROR(VLOOKUP((LEFT(D4896,2)),'Fed. Agency Identifier Table'!A$2:C$63,3,FALSE)),(VLOOKUP((LEFT(D4896,1)),'Fed. Agency Identifier Table'!A$2:C$63,3,FALSE)),(VLOOKUP((LEFT(D4896,2)),'Fed. Agency Identifier Table'!A$2:C$63,3,FALSE)))),"",(IF(ISERROR(VLOOKUP((LEFT(D4896,2)),'Fed. Agency Identifier Table'!A$2:C$63,3,FALSE)),(VLOOKUP((LEFT(D4896,1)),'Fed. Agency Identifier Table'!A$2:C$63,3,FALSE)),(VLOOKUP((LEFT(D4896,2)),'Fed. Agency Identifier Table'!A$2:C$63,3,FALSE)))))</f>
        <v/>
      </c>
      <c r="I4896" s="150" t="str">
        <f>IF(ISNUMBER(SEARCH("*.unk*",D4896)),"Other Federal Awards",IF(ISERROR(VLOOKUP(D4896,'CFDA Program Titles Table'!A$2:C$2607,3,FALSE)),"",VLOOKUP(D4896,'CFDA Program Titles Table'!A$2:C$2607,3,FALSE)))</f>
        <v/>
      </c>
      <c r="J4896" s="70"/>
      <c r="K4896" s="70"/>
      <c r="S4896" s="106" t="str">
        <f>IFERROR(IF(J4896="Y", "Research And Development Programs Cluster:", VLOOKUP(D4896,'Cluster Info'!$A$2:$B$113,2,FALSE)), "Non Cluster:")</f>
        <v>Non Cluster:</v>
      </c>
      <c r="T4896" s="106">
        <f t="shared" si="380"/>
        <v>0</v>
      </c>
      <c r="U4896" s="106">
        <f t="shared" si="382"/>
        <v>0</v>
      </c>
      <c r="V4896" s="106">
        <f t="shared" si="383"/>
        <v>0</v>
      </c>
      <c r="W4896" s="119">
        <f t="shared" si="381"/>
        <v>0</v>
      </c>
      <c r="X4896" s="106">
        <f t="shared" si="384"/>
        <v>0</v>
      </c>
    </row>
    <row r="4897" spans="1:24" ht="14">
      <c r="A4897" s="198"/>
      <c r="D4897" s="1"/>
      <c r="E4897" s="1"/>
      <c r="F4897" s="187"/>
      <c r="G4897" s="187"/>
      <c r="H4897" s="80" t="str">
        <f>IF(ISERROR(IF(ISERROR(VLOOKUP((LEFT(D4897,2)),'Fed. Agency Identifier Table'!A$2:C$63,3,FALSE)),(VLOOKUP((LEFT(D4897,1)),'Fed. Agency Identifier Table'!A$2:C$63,3,FALSE)),(VLOOKUP((LEFT(D4897,2)),'Fed. Agency Identifier Table'!A$2:C$63,3,FALSE)))),"",(IF(ISERROR(VLOOKUP((LEFT(D4897,2)),'Fed. Agency Identifier Table'!A$2:C$63,3,FALSE)),(VLOOKUP((LEFT(D4897,1)),'Fed. Agency Identifier Table'!A$2:C$63,3,FALSE)),(VLOOKUP((LEFT(D4897,2)),'Fed. Agency Identifier Table'!A$2:C$63,3,FALSE)))))</f>
        <v/>
      </c>
      <c r="I4897" s="150" t="str">
        <f>IF(ISNUMBER(SEARCH("*.unk*",D4897)),"Other Federal Awards",IF(ISERROR(VLOOKUP(D4897,'CFDA Program Titles Table'!A$2:C$2607,3,FALSE)),"",VLOOKUP(D4897,'CFDA Program Titles Table'!A$2:C$2607,3,FALSE)))</f>
        <v/>
      </c>
      <c r="J4897" s="70"/>
      <c r="K4897" s="70"/>
      <c r="S4897" s="106" t="str">
        <f>IFERROR(IF(J4897="Y", "Research And Development Programs Cluster:", VLOOKUP(D4897,'Cluster Info'!$A$2:$B$113,2,FALSE)), "Non Cluster:")</f>
        <v>Non Cluster:</v>
      </c>
      <c r="T4897" s="106">
        <f t="shared" si="380"/>
        <v>0</v>
      </c>
      <c r="U4897" s="106">
        <f t="shared" si="382"/>
        <v>0</v>
      </c>
      <c r="V4897" s="106">
        <f t="shared" si="383"/>
        <v>0</v>
      </c>
      <c r="W4897" s="119">
        <f t="shared" si="381"/>
        <v>0</v>
      </c>
      <c r="X4897" s="106">
        <f t="shared" si="384"/>
        <v>0</v>
      </c>
    </row>
    <row r="4898" spans="1:24" ht="14">
      <c r="A4898" s="198"/>
      <c r="D4898" s="1"/>
      <c r="E4898" s="1"/>
      <c r="F4898" s="187"/>
      <c r="G4898" s="187"/>
      <c r="H4898" s="80" t="str">
        <f>IF(ISERROR(IF(ISERROR(VLOOKUP((LEFT(D4898,2)),'Fed. Agency Identifier Table'!A$2:C$63,3,FALSE)),(VLOOKUP((LEFT(D4898,1)),'Fed. Agency Identifier Table'!A$2:C$63,3,FALSE)),(VLOOKUP((LEFT(D4898,2)),'Fed. Agency Identifier Table'!A$2:C$63,3,FALSE)))),"",(IF(ISERROR(VLOOKUP((LEFT(D4898,2)),'Fed. Agency Identifier Table'!A$2:C$63,3,FALSE)),(VLOOKUP((LEFT(D4898,1)),'Fed. Agency Identifier Table'!A$2:C$63,3,FALSE)),(VLOOKUP((LEFT(D4898,2)),'Fed. Agency Identifier Table'!A$2:C$63,3,FALSE)))))</f>
        <v/>
      </c>
      <c r="I4898" s="150" t="str">
        <f>IF(ISNUMBER(SEARCH("*.unk*",D4898)),"Other Federal Awards",IF(ISERROR(VLOOKUP(D4898,'CFDA Program Titles Table'!A$2:C$2607,3,FALSE)),"",VLOOKUP(D4898,'CFDA Program Titles Table'!A$2:C$2607,3,FALSE)))</f>
        <v/>
      </c>
      <c r="J4898" s="70"/>
      <c r="K4898" s="70"/>
      <c r="S4898" s="106" t="str">
        <f>IFERROR(IF(J4898="Y", "Research And Development Programs Cluster:", VLOOKUP(D4898,'Cluster Info'!$A$2:$B$113,2,FALSE)), "Non Cluster:")</f>
        <v>Non Cluster:</v>
      </c>
      <c r="T4898" s="106">
        <f t="shared" si="380"/>
        <v>0</v>
      </c>
      <c r="U4898" s="106">
        <f t="shared" si="382"/>
        <v>0</v>
      </c>
      <c r="V4898" s="106">
        <f t="shared" si="383"/>
        <v>0</v>
      </c>
      <c r="W4898" s="119">
        <f t="shared" si="381"/>
        <v>0</v>
      </c>
      <c r="X4898" s="106">
        <f t="shared" si="384"/>
        <v>0</v>
      </c>
    </row>
    <row r="4899" spans="1:24" ht="14">
      <c r="A4899" s="198"/>
      <c r="D4899" s="1"/>
      <c r="E4899" s="1"/>
      <c r="F4899" s="187"/>
      <c r="G4899" s="187"/>
      <c r="H4899" s="80" t="str">
        <f>IF(ISERROR(IF(ISERROR(VLOOKUP((LEFT(D4899,2)),'Fed. Agency Identifier Table'!A$2:C$63,3,FALSE)),(VLOOKUP((LEFT(D4899,1)),'Fed. Agency Identifier Table'!A$2:C$63,3,FALSE)),(VLOOKUP((LEFT(D4899,2)),'Fed. Agency Identifier Table'!A$2:C$63,3,FALSE)))),"",(IF(ISERROR(VLOOKUP((LEFT(D4899,2)),'Fed. Agency Identifier Table'!A$2:C$63,3,FALSE)),(VLOOKUP((LEFT(D4899,1)),'Fed. Agency Identifier Table'!A$2:C$63,3,FALSE)),(VLOOKUP((LEFT(D4899,2)),'Fed. Agency Identifier Table'!A$2:C$63,3,FALSE)))))</f>
        <v/>
      </c>
      <c r="I4899" s="150" t="str">
        <f>IF(ISNUMBER(SEARCH("*.unk*",D4899)),"Other Federal Awards",IF(ISERROR(VLOOKUP(D4899,'CFDA Program Titles Table'!A$2:C$2607,3,FALSE)),"",VLOOKUP(D4899,'CFDA Program Titles Table'!A$2:C$2607,3,FALSE)))</f>
        <v/>
      </c>
      <c r="J4899" s="70"/>
      <c r="K4899" s="70"/>
      <c r="S4899" s="106" t="str">
        <f>IFERROR(IF(J4899="Y", "Research And Development Programs Cluster:", VLOOKUP(D4899,'Cluster Info'!$A$2:$B$113,2,FALSE)), "Non Cluster:")</f>
        <v>Non Cluster:</v>
      </c>
      <c r="T4899" s="106">
        <f t="shared" si="380"/>
        <v>0</v>
      </c>
      <c r="U4899" s="106">
        <f t="shared" si="382"/>
        <v>0</v>
      </c>
      <c r="V4899" s="106">
        <f t="shared" si="383"/>
        <v>0</v>
      </c>
      <c r="W4899" s="119">
        <f t="shared" si="381"/>
        <v>0</v>
      </c>
      <c r="X4899" s="106">
        <f t="shared" si="384"/>
        <v>0</v>
      </c>
    </row>
    <row r="4900" spans="1:24" ht="14">
      <c r="A4900" s="198"/>
      <c r="D4900" s="1"/>
      <c r="E4900" s="1"/>
      <c r="F4900" s="187"/>
      <c r="G4900" s="187"/>
      <c r="H4900" s="80" t="str">
        <f>IF(ISERROR(IF(ISERROR(VLOOKUP((LEFT(D4900,2)),'Fed. Agency Identifier Table'!A$2:C$63,3,FALSE)),(VLOOKUP((LEFT(D4900,1)),'Fed. Agency Identifier Table'!A$2:C$63,3,FALSE)),(VLOOKUP((LEFT(D4900,2)),'Fed. Agency Identifier Table'!A$2:C$63,3,FALSE)))),"",(IF(ISERROR(VLOOKUP((LEFT(D4900,2)),'Fed. Agency Identifier Table'!A$2:C$63,3,FALSE)),(VLOOKUP((LEFT(D4900,1)),'Fed. Agency Identifier Table'!A$2:C$63,3,FALSE)),(VLOOKUP((LEFT(D4900,2)),'Fed. Agency Identifier Table'!A$2:C$63,3,FALSE)))))</f>
        <v/>
      </c>
      <c r="I4900" s="150" t="str">
        <f>IF(ISNUMBER(SEARCH("*.unk*",D4900)),"Other Federal Awards",IF(ISERROR(VLOOKUP(D4900,'CFDA Program Titles Table'!A$2:C$2607,3,FALSE)),"",VLOOKUP(D4900,'CFDA Program Titles Table'!A$2:C$2607,3,FALSE)))</f>
        <v/>
      </c>
      <c r="J4900" s="70"/>
      <c r="K4900" s="70"/>
      <c r="S4900" s="106" t="str">
        <f>IFERROR(IF(J4900="Y", "Research And Development Programs Cluster:", VLOOKUP(D4900,'Cluster Info'!$A$2:$B$113,2,FALSE)), "Non Cluster:")</f>
        <v>Non Cluster:</v>
      </c>
      <c r="T4900" s="106">
        <f t="shared" si="380"/>
        <v>0</v>
      </c>
      <c r="U4900" s="106">
        <f t="shared" si="382"/>
        <v>0</v>
      </c>
      <c r="V4900" s="106">
        <f t="shared" si="383"/>
        <v>0</v>
      </c>
      <c r="W4900" s="119">
        <f t="shared" si="381"/>
        <v>0</v>
      </c>
      <c r="X4900" s="106">
        <f t="shared" si="384"/>
        <v>0</v>
      </c>
    </row>
    <row r="4901" spans="1:24" ht="14">
      <c r="A4901" s="198"/>
      <c r="D4901" s="1"/>
      <c r="E4901" s="1"/>
      <c r="F4901" s="187"/>
      <c r="G4901" s="187"/>
      <c r="H4901" s="80" t="str">
        <f>IF(ISERROR(IF(ISERROR(VLOOKUP((LEFT(D4901,2)),'Fed. Agency Identifier Table'!A$2:C$63,3,FALSE)),(VLOOKUP((LEFT(D4901,1)),'Fed. Agency Identifier Table'!A$2:C$63,3,FALSE)),(VLOOKUP((LEFT(D4901,2)),'Fed. Agency Identifier Table'!A$2:C$63,3,FALSE)))),"",(IF(ISERROR(VLOOKUP((LEFT(D4901,2)),'Fed. Agency Identifier Table'!A$2:C$63,3,FALSE)),(VLOOKUP((LEFT(D4901,1)),'Fed. Agency Identifier Table'!A$2:C$63,3,FALSE)),(VLOOKUP((LEFT(D4901,2)),'Fed. Agency Identifier Table'!A$2:C$63,3,FALSE)))))</f>
        <v/>
      </c>
      <c r="I4901" s="150" t="str">
        <f>IF(ISNUMBER(SEARCH("*.unk*",D4901)),"Other Federal Awards",IF(ISERROR(VLOOKUP(D4901,'CFDA Program Titles Table'!A$2:C$2607,3,FALSE)),"",VLOOKUP(D4901,'CFDA Program Titles Table'!A$2:C$2607,3,FALSE)))</f>
        <v/>
      </c>
      <c r="J4901" s="70"/>
      <c r="K4901" s="70"/>
      <c r="S4901" s="106" t="str">
        <f>IFERROR(IF(J4901="Y", "Research And Development Programs Cluster:", VLOOKUP(D4901,'Cluster Info'!$A$2:$B$113,2,FALSE)), "Non Cluster:")</f>
        <v>Non Cluster:</v>
      </c>
      <c r="T4901" s="106">
        <f t="shared" si="380"/>
        <v>0</v>
      </c>
      <c r="U4901" s="106">
        <f t="shared" si="382"/>
        <v>0</v>
      </c>
      <c r="V4901" s="106">
        <f t="shared" si="383"/>
        <v>0</v>
      </c>
      <c r="W4901" s="119">
        <f t="shared" si="381"/>
        <v>0</v>
      </c>
      <c r="X4901" s="106">
        <f t="shared" si="384"/>
        <v>0</v>
      </c>
    </row>
    <row r="4902" spans="1:24" ht="14">
      <c r="A4902" s="198"/>
      <c r="D4902" s="1"/>
      <c r="E4902" s="1"/>
      <c r="F4902" s="187"/>
      <c r="G4902" s="187"/>
      <c r="H4902" s="80" t="str">
        <f>IF(ISERROR(IF(ISERROR(VLOOKUP((LEFT(D4902,2)),'Fed. Agency Identifier Table'!A$2:C$63,3,FALSE)),(VLOOKUP((LEFT(D4902,1)),'Fed. Agency Identifier Table'!A$2:C$63,3,FALSE)),(VLOOKUP((LEFT(D4902,2)),'Fed. Agency Identifier Table'!A$2:C$63,3,FALSE)))),"",(IF(ISERROR(VLOOKUP((LEFT(D4902,2)),'Fed. Agency Identifier Table'!A$2:C$63,3,FALSE)),(VLOOKUP((LEFT(D4902,1)),'Fed. Agency Identifier Table'!A$2:C$63,3,FALSE)),(VLOOKUP((LEFT(D4902,2)),'Fed. Agency Identifier Table'!A$2:C$63,3,FALSE)))))</f>
        <v/>
      </c>
      <c r="I4902" s="150" t="str">
        <f>IF(ISNUMBER(SEARCH("*.unk*",D4902)),"Other Federal Awards",IF(ISERROR(VLOOKUP(D4902,'CFDA Program Titles Table'!A$2:C$2607,3,FALSE)),"",VLOOKUP(D4902,'CFDA Program Titles Table'!A$2:C$2607,3,FALSE)))</f>
        <v/>
      </c>
      <c r="J4902" s="70"/>
      <c r="K4902" s="70"/>
      <c r="S4902" s="106" t="str">
        <f>IFERROR(IF(J4902="Y", "Research And Development Programs Cluster:", VLOOKUP(D4902,'Cluster Info'!$A$2:$B$113,2,FALSE)), "Non Cluster:")</f>
        <v>Non Cluster:</v>
      </c>
      <c r="T4902" s="106">
        <f t="shared" si="380"/>
        <v>0</v>
      </c>
      <c r="U4902" s="106">
        <f t="shared" si="382"/>
        <v>0</v>
      </c>
      <c r="V4902" s="106">
        <f t="shared" si="383"/>
        <v>0</v>
      </c>
      <c r="W4902" s="119">
        <f t="shared" si="381"/>
        <v>0</v>
      </c>
      <c r="X4902" s="106">
        <f t="shared" si="384"/>
        <v>0</v>
      </c>
    </row>
    <row r="4903" spans="1:24" ht="14">
      <c r="A4903" s="198"/>
      <c r="D4903" s="1"/>
      <c r="E4903" s="1"/>
      <c r="F4903" s="187"/>
      <c r="G4903" s="187"/>
      <c r="H4903" s="80" t="str">
        <f>IF(ISERROR(IF(ISERROR(VLOOKUP((LEFT(D4903,2)),'Fed. Agency Identifier Table'!A$2:C$63,3,FALSE)),(VLOOKUP((LEFT(D4903,1)),'Fed. Agency Identifier Table'!A$2:C$63,3,FALSE)),(VLOOKUP((LEFT(D4903,2)),'Fed. Agency Identifier Table'!A$2:C$63,3,FALSE)))),"",(IF(ISERROR(VLOOKUP((LEFT(D4903,2)),'Fed. Agency Identifier Table'!A$2:C$63,3,FALSE)),(VLOOKUP((LEFT(D4903,1)),'Fed. Agency Identifier Table'!A$2:C$63,3,FALSE)),(VLOOKUP((LEFT(D4903,2)),'Fed. Agency Identifier Table'!A$2:C$63,3,FALSE)))))</f>
        <v/>
      </c>
      <c r="I4903" s="150" t="str">
        <f>IF(ISNUMBER(SEARCH("*.unk*",D4903)),"Other Federal Awards",IF(ISERROR(VLOOKUP(D4903,'CFDA Program Titles Table'!A$2:C$2607,3,FALSE)),"",VLOOKUP(D4903,'CFDA Program Titles Table'!A$2:C$2607,3,FALSE)))</f>
        <v/>
      </c>
      <c r="J4903" s="70"/>
      <c r="K4903" s="70"/>
      <c r="S4903" s="106" t="str">
        <f>IFERROR(IF(J4903="Y", "Research And Development Programs Cluster:", VLOOKUP(D4903,'Cluster Info'!$A$2:$B$113,2,FALSE)), "Non Cluster:")</f>
        <v>Non Cluster:</v>
      </c>
      <c r="T4903" s="106">
        <f t="shared" si="380"/>
        <v>0</v>
      </c>
      <c r="U4903" s="106">
        <f t="shared" si="382"/>
        <v>0</v>
      </c>
      <c r="V4903" s="106">
        <f t="shared" si="383"/>
        <v>0</v>
      </c>
      <c r="W4903" s="119">
        <f t="shared" si="381"/>
        <v>0</v>
      </c>
      <c r="X4903" s="106">
        <f t="shared" si="384"/>
        <v>0</v>
      </c>
    </row>
    <row r="4904" spans="1:24" ht="14">
      <c r="A4904" s="198"/>
      <c r="D4904" s="1"/>
      <c r="E4904" s="1"/>
      <c r="F4904" s="187"/>
      <c r="G4904" s="187"/>
      <c r="H4904" s="80" t="str">
        <f>IF(ISERROR(IF(ISERROR(VLOOKUP((LEFT(D4904,2)),'Fed. Agency Identifier Table'!A$2:C$63,3,FALSE)),(VLOOKUP((LEFT(D4904,1)),'Fed. Agency Identifier Table'!A$2:C$63,3,FALSE)),(VLOOKUP((LEFT(D4904,2)),'Fed. Agency Identifier Table'!A$2:C$63,3,FALSE)))),"",(IF(ISERROR(VLOOKUP((LEFT(D4904,2)),'Fed. Agency Identifier Table'!A$2:C$63,3,FALSE)),(VLOOKUP((LEFT(D4904,1)),'Fed. Agency Identifier Table'!A$2:C$63,3,FALSE)),(VLOOKUP((LEFT(D4904,2)),'Fed. Agency Identifier Table'!A$2:C$63,3,FALSE)))))</f>
        <v/>
      </c>
      <c r="I4904" s="150" t="str">
        <f>IF(ISNUMBER(SEARCH("*.unk*",D4904)),"Other Federal Awards",IF(ISERROR(VLOOKUP(D4904,'CFDA Program Titles Table'!A$2:C$2607,3,FALSE)),"",VLOOKUP(D4904,'CFDA Program Titles Table'!A$2:C$2607,3,FALSE)))</f>
        <v/>
      </c>
      <c r="J4904" s="70"/>
      <c r="K4904" s="70"/>
      <c r="S4904" s="106" t="str">
        <f>IFERROR(IF(J4904="Y", "Research And Development Programs Cluster:", VLOOKUP(D4904,'Cluster Info'!$A$2:$B$113,2,FALSE)), "Non Cluster:")</f>
        <v>Non Cluster:</v>
      </c>
      <c r="T4904" s="106">
        <f t="shared" si="380"/>
        <v>0</v>
      </c>
      <c r="U4904" s="106">
        <f t="shared" si="382"/>
        <v>0</v>
      </c>
      <c r="V4904" s="106">
        <f t="shared" si="383"/>
        <v>0</v>
      </c>
      <c r="W4904" s="119">
        <f t="shared" si="381"/>
        <v>0</v>
      </c>
      <c r="X4904" s="106">
        <f t="shared" si="384"/>
        <v>0</v>
      </c>
    </row>
    <row r="4905" spans="1:24" ht="14">
      <c r="A4905" s="198"/>
      <c r="D4905" s="1"/>
      <c r="E4905" s="1"/>
      <c r="F4905" s="187"/>
      <c r="G4905" s="187"/>
      <c r="H4905" s="80" t="str">
        <f>IF(ISERROR(IF(ISERROR(VLOOKUP((LEFT(D4905,2)),'Fed. Agency Identifier Table'!A$2:C$63,3,FALSE)),(VLOOKUP((LEFT(D4905,1)),'Fed. Agency Identifier Table'!A$2:C$63,3,FALSE)),(VLOOKUP((LEFT(D4905,2)),'Fed. Agency Identifier Table'!A$2:C$63,3,FALSE)))),"",(IF(ISERROR(VLOOKUP((LEFT(D4905,2)),'Fed. Agency Identifier Table'!A$2:C$63,3,FALSE)),(VLOOKUP((LEFT(D4905,1)),'Fed. Agency Identifier Table'!A$2:C$63,3,FALSE)),(VLOOKUP((LEFT(D4905,2)),'Fed. Agency Identifier Table'!A$2:C$63,3,FALSE)))))</f>
        <v/>
      </c>
      <c r="I4905" s="150" t="str">
        <f>IF(ISNUMBER(SEARCH("*.unk*",D4905)),"Other Federal Awards",IF(ISERROR(VLOOKUP(D4905,'CFDA Program Titles Table'!A$2:C$2607,3,FALSE)),"",VLOOKUP(D4905,'CFDA Program Titles Table'!A$2:C$2607,3,FALSE)))</f>
        <v/>
      </c>
      <c r="J4905" s="70"/>
      <c r="K4905" s="70"/>
      <c r="S4905" s="106" t="str">
        <f>IFERROR(IF(J4905="Y", "Research And Development Programs Cluster:", VLOOKUP(D4905,'Cluster Info'!$A$2:$B$113,2,FALSE)), "Non Cluster:")</f>
        <v>Non Cluster:</v>
      </c>
      <c r="T4905" s="106">
        <f t="shared" si="380"/>
        <v>0</v>
      </c>
      <c r="U4905" s="106">
        <f t="shared" si="382"/>
        <v>0</v>
      </c>
      <c r="V4905" s="106">
        <f t="shared" si="383"/>
        <v>0</v>
      </c>
      <c r="W4905" s="119">
        <f t="shared" si="381"/>
        <v>0</v>
      </c>
      <c r="X4905" s="106">
        <f t="shared" si="384"/>
        <v>0</v>
      </c>
    </row>
    <row r="4906" spans="1:24" ht="14">
      <c r="A4906" s="198"/>
      <c r="D4906" s="1"/>
      <c r="E4906" s="1"/>
      <c r="F4906" s="187"/>
      <c r="G4906" s="187"/>
      <c r="H4906" s="80" t="str">
        <f>IF(ISERROR(IF(ISERROR(VLOOKUP((LEFT(D4906,2)),'Fed. Agency Identifier Table'!A$2:C$63,3,FALSE)),(VLOOKUP((LEFT(D4906,1)),'Fed. Agency Identifier Table'!A$2:C$63,3,FALSE)),(VLOOKUP((LEFT(D4906,2)),'Fed. Agency Identifier Table'!A$2:C$63,3,FALSE)))),"",(IF(ISERROR(VLOOKUP((LEFT(D4906,2)),'Fed. Agency Identifier Table'!A$2:C$63,3,FALSE)),(VLOOKUP((LEFT(D4906,1)),'Fed. Agency Identifier Table'!A$2:C$63,3,FALSE)),(VLOOKUP((LEFT(D4906,2)),'Fed. Agency Identifier Table'!A$2:C$63,3,FALSE)))))</f>
        <v/>
      </c>
      <c r="I4906" s="150" t="str">
        <f>IF(ISNUMBER(SEARCH("*.unk*",D4906)),"Other Federal Awards",IF(ISERROR(VLOOKUP(D4906,'CFDA Program Titles Table'!A$2:C$2607,3,FALSE)),"",VLOOKUP(D4906,'CFDA Program Titles Table'!A$2:C$2607,3,FALSE)))</f>
        <v/>
      </c>
      <c r="J4906" s="70"/>
      <c r="K4906" s="70"/>
      <c r="S4906" s="106" t="str">
        <f>IFERROR(IF(J4906="Y", "Research And Development Programs Cluster:", VLOOKUP(D4906,'Cluster Info'!$A$2:$B$113,2,FALSE)), "Non Cluster:")</f>
        <v>Non Cluster:</v>
      </c>
      <c r="T4906" s="106">
        <f t="shared" si="380"/>
        <v>0</v>
      </c>
      <c r="U4906" s="106">
        <f t="shared" si="382"/>
        <v>0</v>
      </c>
      <c r="V4906" s="106">
        <f t="shared" si="383"/>
        <v>0</v>
      </c>
      <c r="W4906" s="119">
        <f t="shared" si="381"/>
        <v>0</v>
      </c>
      <c r="X4906" s="106">
        <f t="shared" si="384"/>
        <v>0</v>
      </c>
    </row>
    <row r="4907" spans="1:24" ht="14">
      <c r="A4907" s="198"/>
      <c r="D4907" s="1"/>
      <c r="E4907" s="1"/>
      <c r="F4907" s="187"/>
      <c r="G4907" s="187"/>
      <c r="H4907" s="80" t="str">
        <f>IF(ISERROR(IF(ISERROR(VLOOKUP((LEFT(D4907,2)),'Fed. Agency Identifier Table'!A$2:C$63,3,FALSE)),(VLOOKUP((LEFT(D4907,1)),'Fed. Agency Identifier Table'!A$2:C$63,3,FALSE)),(VLOOKUP((LEFT(D4907,2)),'Fed. Agency Identifier Table'!A$2:C$63,3,FALSE)))),"",(IF(ISERROR(VLOOKUP((LEFT(D4907,2)),'Fed. Agency Identifier Table'!A$2:C$63,3,FALSE)),(VLOOKUP((LEFT(D4907,1)),'Fed. Agency Identifier Table'!A$2:C$63,3,FALSE)),(VLOOKUP((LEFT(D4907,2)),'Fed. Agency Identifier Table'!A$2:C$63,3,FALSE)))))</f>
        <v/>
      </c>
      <c r="I4907" s="150" t="str">
        <f>IF(ISNUMBER(SEARCH("*.unk*",D4907)),"Other Federal Awards",IF(ISERROR(VLOOKUP(D4907,'CFDA Program Titles Table'!A$2:C$2607,3,FALSE)),"",VLOOKUP(D4907,'CFDA Program Titles Table'!A$2:C$2607,3,FALSE)))</f>
        <v/>
      </c>
      <c r="J4907" s="70"/>
      <c r="K4907" s="70"/>
      <c r="S4907" s="106" t="str">
        <f>IFERROR(IF(J4907="Y", "Research And Development Programs Cluster:", VLOOKUP(D4907,'Cluster Info'!$A$2:$B$113,2,FALSE)), "Non Cluster:")</f>
        <v>Non Cluster:</v>
      </c>
      <c r="T4907" s="106">
        <f t="shared" si="380"/>
        <v>0</v>
      </c>
      <c r="U4907" s="106">
        <f t="shared" si="382"/>
        <v>0</v>
      </c>
      <c r="V4907" s="106">
        <f t="shared" si="383"/>
        <v>0</v>
      </c>
      <c r="W4907" s="119">
        <f t="shared" si="381"/>
        <v>0</v>
      </c>
      <c r="X4907" s="106">
        <f t="shared" si="384"/>
        <v>0</v>
      </c>
    </row>
    <row r="4908" spans="1:24" ht="14">
      <c r="A4908" s="198"/>
      <c r="D4908" s="1"/>
      <c r="E4908" s="1"/>
      <c r="F4908" s="187"/>
      <c r="G4908" s="187"/>
      <c r="H4908" s="80" t="str">
        <f>IF(ISERROR(IF(ISERROR(VLOOKUP((LEFT(D4908,2)),'Fed. Agency Identifier Table'!A$2:C$63,3,FALSE)),(VLOOKUP((LEFT(D4908,1)),'Fed. Agency Identifier Table'!A$2:C$63,3,FALSE)),(VLOOKUP((LEFT(D4908,2)),'Fed. Agency Identifier Table'!A$2:C$63,3,FALSE)))),"",(IF(ISERROR(VLOOKUP((LEFT(D4908,2)),'Fed. Agency Identifier Table'!A$2:C$63,3,FALSE)),(VLOOKUP((LEFT(D4908,1)),'Fed. Agency Identifier Table'!A$2:C$63,3,FALSE)),(VLOOKUP((LEFT(D4908,2)),'Fed. Agency Identifier Table'!A$2:C$63,3,FALSE)))))</f>
        <v/>
      </c>
      <c r="I4908" s="150" t="str">
        <f>IF(ISNUMBER(SEARCH("*.unk*",D4908)),"Other Federal Awards",IF(ISERROR(VLOOKUP(D4908,'CFDA Program Titles Table'!A$2:C$2607,3,FALSE)),"",VLOOKUP(D4908,'CFDA Program Titles Table'!A$2:C$2607,3,FALSE)))</f>
        <v/>
      </c>
      <c r="J4908" s="70"/>
      <c r="K4908" s="70"/>
      <c r="S4908" s="106" t="str">
        <f>IFERROR(IF(J4908="Y", "Research And Development Programs Cluster:", VLOOKUP(D4908,'Cluster Info'!$A$2:$B$113,2,FALSE)), "Non Cluster:")</f>
        <v>Non Cluster:</v>
      </c>
      <c r="T4908" s="106">
        <f t="shared" si="380"/>
        <v>0</v>
      </c>
      <c r="U4908" s="106">
        <f t="shared" si="382"/>
        <v>0</v>
      </c>
      <c r="V4908" s="106">
        <f t="shared" si="383"/>
        <v>0</v>
      </c>
      <c r="W4908" s="119">
        <f t="shared" si="381"/>
        <v>0</v>
      </c>
      <c r="X4908" s="106">
        <f t="shared" si="384"/>
        <v>0</v>
      </c>
    </row>
    <row r="4909" spans="1:24" ht="14">
      <c r="A4909" s="198"/>
      <c r="D4909" s="1"/>
      <c r="E4909" s="1"/>
      <c r="F4909" s="187"/>
      <c r="G4909" s="187"/>
      <c r="H4909" s="80" t="str">
        <f>IF(ISERROR(IF(ISERROR(VLOOKUP((LEFT(D4909,2)),'Fed. Agency Identifier Table'!A$2:C$63,3,FALSE)),(VLOOKUP((LEFT(D4909,1)),'Fed. Agency Identifier Table'!A$2:C$63,3,FALSE)),(VLOOKUP((LEFT(D4909,2)),'Fed. Agency Identifier Table'!A$2:C$63,3,FALSE)))),"",(IF(ISERROR(VLOOKUP((LEFT(D4909,2)),'Fed. Agency Identifier Table'!A$2:C$63,3,FALSE)),(VLOOKUP((LEFT(D4909,1)),'Fed. Agency Identifier Table'!A$2:C$63,3,FALSE)),(VLOOKUP((LEFT(D4909,2)),'Fed. Agency Identifier Table'!A$2:C$63,3,FALSE)))))</f>
        <v/>
      </c>
      <c r="I4909" s="150" t="str">
        <f>IF(ISNUMBER(SEARCH("*.unk*",D4909)),"Other Federal Awards",IF(ISERROR(VLOOKUP(D4909,'CFDA Program Titles Table'!A$2:C$2607,3,FALSE)),"",VLOOKUP(D4909,'CFDA Program Titles Table'!A$2:C$2607,3,FALSE)))</f>
        <v/>
      </c>
      <c r="J4909" s="70"/>
      <c r="K4909" s="70"/>
      <c r="S4909" s="106" t="str">
        <f>IFERROR(IF(J4909="Y", "Research And Development Programs Cluster:", VLOOKUP(D4909,'Cluster Info'!$A$2:$B$113,2,FALSE)), "Non Cluster:")</f>
        <v>Non Cluster:</v>
      </c>
      <c r="T4909" s="106">
        <f t="shared" si="380"/>
        <v>0</v>
      </c>
      <c r="U4909" s="106">
        <f t="shared" si="382"/>
        <v>0</v>
      </c>
      <c r="V4909" s="106">
        <f t="shared" si="383"/>
        <v>0</v>
      </c>
      <c r="W4909" s="119">
        <f t="shared" si="381"/>
        <v>0</v>
      </c>
      <c r="X4909" s="106">
        <f t="shared" si="384"/>
        <v>0</v>
      </c>
    </row>
    <row r="4910" spans="1:24" ht="14">
      <c r="A4910" s="198"/>
      <c r="D4910" s="1"/>
      <c r="E4910" s="1"/>
      <c r="F4910" s="187"/>
      <c r="G4910" s="187"/>
      <c r="H4910" s="80" t="str">
        <f>IF(ISERROR(IF(ISERROR(VLOOKUP((LEFT(D4910,2)),'Fed. Agency Identifier Table'!A$2:C$63,3,FALSE)),(VLOOKUP((LEFT(D4910,1)),'Fed. Agency Identifier Table'!A$2:C$63,3,FALSE)),(VLOOKUP((LEFT(D4910,2)),'Fed. Agency Identifier Table'!A$2:C$63,3,FALSE)))),"",(IF(ISERROR(VLOOKUP((LEFT(D4910,2)),'Fed. Agency Identifier Table'!A$2:C$63,3,FALSE)),(VLOOKUP((LEFT(D4910,1)),'Fed. Agency Identifier Table'!A$2:C$63,3,FALSE)),(VLOOKUP((LEFT(D4910,2)),'Fed. Agency Identifier Table'!A$2:C$63,3,FALSE)))))</f>
        <v/>
      </c>
      <c r="I4910" s="150" t="str">
        <f>IF(ISNUMBER(SEARCH("*.unk*",D4910)),"Other Federal Awards",IF(ISERROR(VLOOKUP(D4910,'CFDA Program Titles Table'!A$2:C$2607,3,FALSE)),"",VLOOKUP(D4910,'CFDA Program Titles Table'!A$2:C$2607,3,FALSE)))</f>
        <v/>
      </c>
      <c r="J4910" s="70"/>
      <c r="K4910" s="70"/>
      <c r="S4910" s="106" t="str">
        <f>IFERROR(IF(J4910="Y", "Research And Development Programs Cluster:", VLOOKUP(D4910,'Cluster Info'!$A$2:$B$113,2,FALSE)), "Non Cluster:")</f>
        <v>Non Cluster:</v>
      </c>
      <c r="T4910" s="106">
        <f t="shared" si="380"/>
        <v>0</v>
      </c>
      <c r="U4910" s="106">
        <f t="shared" si="382"/>
        <v>0</v>
      </c>
      <c r="V4910" s="106">
        <f t="shared" si="383"/>
        <v>0</v>
      </c>
      <c r="W4910" s="119">
        <f t="shared" si="381"/>
        <v>0</v>
      </c>
      <c r="X4910" s="106">
        <f t="shared" si="384"/>
        <v>0</v>
      </c>
    </row>
    <row r="4911" spans="1:24" ht="14">
      <c r="A4911" s="198"/>
      <c r="D4911" s="1"/>
      <c r="E4911" s="1"/>
      <c r="F4911" s="187"/>
      <c r="G4911" s="187"/>
      <c r="H4911" s="80" t="str">
        <f>IF(ISERROR(IF(ISERROR(VLOOKUP((LEFT(D4911,2)),'Fed. Agency Identifier Table'!A$2:C$63,3,FALSE)),(VLOOKUP((LEFT(D4911,1)),'Fed. Agency Identifier Table'!A$2:C$63,3,FALSE)),(VLOOKUP((LEFT(D4911,2)),'Fed. Agency Identifier Table'!A$2:C$63,3,FALSE)))),"",(IF(ISERROR(VLOOKUP((LEFT(D4911,2)),'Fed. Agency Identifier Table'!A$2:C$63,3,FALSE)),(VLOOKUP((LEFT(D4911,1)),'Fed. Agency Identifier Table'!A$2:C$63,3,FALSE)),(VLOOKUP((LEFT(D4911,2)),'Fed. Agency Identifier Table'!A$2:C$63,3,FALSE)))))</f>
        <v/>
      </c>
      <c r="I4911" s="150" t="str">
        <f>IF(ISNUMBER(SEARCH("*.unk*",D4911)),"Other Federal Awards",IF(ISERROR(VLOOKUP(D4911,'CFDA Program Titles Table'!A$2:C$2607,3,FALSE)),"",VLOOKUP(D4911,'CFDA Program Titles Table'!A$2:C$2607,3,FALSE)))</f>
        <v/>
      </c>
      <c r="J4911" s="70"/>
      <c r="K4911" s="70"/>
      <c r="S4911" s="106" t="str">
        <f>IFERROR(IF(J4911="Y", "Research And Development Programs Cluster:", VLOOKUP(D4911,'Cluster Info'!$A$2:$B$113,2,FALSE)), "Non Cluster:")</f>
        <v>Non Cluster:</v>
      </c>
      <c r="T4911" s="106">
        <f t="shared" si="380"/>
        <v>0</v>
      </c>
      <c r="U4911" s="106">
        <f t="shared" si="382"/>
        <v>0</v>
      </c>
      <c r="V4911" s="106">
        <f t="shared" si="383"/>
        <v>0</v>
      </c>
      <c r="W4911" s="119">
        <f t="shared" si="381"/>
        <v>0</v>
      </c>
      <c r="X4911" s="106">
        <f t="shared" si="384"/>
        <v>0</v>
      </c>
    </row>
    <row r="4912" spans="1:24" ht="14">
      <c r="A4912" s="198"/>
      <c r="D4912" s="1"/>
      <c r="E4912" s="1"/>
      <c r="F4912" s="187"/>
      <c r="G4912" s="187"/>
      <c r="H4912" s="80" t="str">
        <f>IF(ISERROR(IF(ISERROR(VLOOKUP((LEFT(D4912,2)),'Fed. Agency Identifier Table'!A$2:C$63,3,FALSE)),(VLOOKUP((LEFT(D4912,1)),'Fed. Agency Identifier Table'!A$2:C$63,3,FALSE)),(VLOOKUP((LEFT(D4912,2)),'Fed. Agency Identifier Table'!A$2:C$63,3,FALSE)))),"",(IF(ISERROR(VLOOKUP((LEFT(D4912,2)),'Fed. Agency Identifier Table'!A$2:C$63,3,FALSE)),(VLOOKUP((LEFT(D4912,1)),'Fed. Agency Identifier Table'!A$2:C$63,3,FALSE)),(VLOOKUP((LEFT(D4912,2)),'Fed. Agency Identifier Table'!A$2:C$63,3,FALSE)))))</f>
        <v/>
      </c>
      <c r="I4912" s="150" t="str">
        <f>IF(ISNUMBER(SEARCH("*.unk*",D4912)),"Other Federal Awards",IF(ISERROR(VLOOKUP(D4912,'CFDA Program Titles Table'!A$2:C$2607,3,FALSE)),"",VLOOKUP(D4912,'CFDA Program Titles Table'!A$2:C$2607,3,FALSE)))</f>
        <v/>
      </c>
      <c r="J4912" s="70"/>
      <c r="K4912" s="70"/>
      <c r="S4912" s="106" t="str">
        <f>IFERROR(IF(J4912="Y", "Research And Development Programs Cluster:", VLOOKUP(D4912,'Cluster Info'!$A$2:$B$113,2,FALSE)), "Non Cluster:")</f>
        <v>Non Cluster:</v>
      </c>
      <c r="T4912" s="106">
        <f t="shared" si="380"/>
        <v>0</v>
      </c>
      <c r="U4912" s="106">
        <f t="shared" si="382"/>
        <v>0</v>
      </c>
      <c r="V4912" s="106">
        <f t="shared" si="383"/>
        <v>0</v>
      </c>
      <c r="W4912" s="119">
        <f t="shared" si="381"/>
        <v>0</v>
      </c>
      <c r="X4912" s="106">
        <f t="shared" si="384"/>
        <v>0</v>
      </c>
    </row>
    <row r="4913" spans="1:24" ht="14">
      <c r="A4913" s="198"/>
      <c r="D4913" s="1"/>
      <c r="E4913" s="1"/>
      <c r="F4913" s="187"/>
      <c r="G4913" s="187"/>
      <c r="H4913" s="80" t="str">
        <f>IF(ISERROR(IF(ISERROR(VLOOKUP((LEFT(D4913,2)),'Fed. Agency Identifier Table'!A$2:C$63,3,FALSE)),(VLOOKUP((LEFT(D4913,1)),'Fed. Agency Identifier Table'!A$2:C$63,3,FALSE)),(VLOOKUP((LEFT(D4913,2)),'Fed. Agency Identifier Table'!A$2:C$63,3,FALSE)))),"",(IF(ISERROR(VLOOKUP((LEFT(D4913,2)),'Fed. Agency Identifier Table'!A$2:C$63,3,FALSE)),(VLOOKUP((LEFT(D4913,1)),'Fed. Agency Identifier Table'!A$2:C$63,3,FALSE)),(VLOOKUP((LEFT(D4913,2)),'Fed. Agency Identifier Table'!A$2:C$63,3,FALSE)))))</f>
        <v/>
      </c>
      <c r="I4913" s="150" t="str">
        <f>IF(ISNUMBER(SEARCH("*.unk*",D4913)),"Other Federal Awards",IF(ISERROR(VLOOKUP(D4913,'CFDA Program Titles Table'!A$2:C$2607,3,FALSE)),"",VLOOKUP(D4913,'CFDA Program Titles Table'!A$2:C$2607,3,FALSE)))</f>
        <v/>
      </c>
      <c r="J4913" s="70"/>
      <c r="K4913" s="70"/>
      <c r="S4913" s="106" t="str">
        <f>IFERROR(IF(J4913="Y", "Research And Development Programs Cluster:", VLOOKUP(D4913,'Cluster Info'!$A$2:$B$113,2,FALSE)), "Non Cluster:")</f>
        <v>Non Cluster:</v>
      </c>
      <c r="T4913" s="106">
        <f t="shared" si="380"/>
        <v>0</v>
      </c>
      <c r="U4913" s="106">
        <f t="shared" si="382"/>
        <v>0</v>
      </c>
      <c r="V4913" s="106">
        <f t="shared" si="383"/>
        <v>0</v>
      </c>
      <c r="W4913" s="119">
        <f t="shared" si="381"/>
        <v>0</v>
      </c>
      <c r="X4913" s="106">
        <f t="shared" si="384"/>
        <v>0</v>
      </c>
    </row>
    <row r="4914" spans="1:24" ht="14">
      <c r="A4914" s="198"/>
      <c r="D4914" s="1"/>
      <c r="E4914" s="1"/>
      <c r="F4914" s="187"/>
      <c r="G4914" s="187"/>
      <c r="H4914" s="80" t="str">
        <f>IF(ISERROR(IF(ISERROR(VLOOKUP((LEFT(D4914,2)),'Fed. Agency Identifier Table'!A$2:C$63,3,FALSE)),(VLOOKUP((LEFT(D4914,1)),'Fed. Agency Identifier Table'!A$2:C$63,3,FALSE)),(VLOOKUP((LEFT(D4914,2)),'Fed. Agency Identifier Table'!A$2:C$63,3,FALSE)))),"",(IF(ISERROR(VLOOKUP((LEFT(D4914,2)),'Fed. Agency Identifier Table'!A$2:C$63,3,FALSE)),(VLOOKUP((LEFT(D4914,1)),'Fed. Agency Identifier Table'!A$2:C$63,3,FALSE)),(VLOOKUP((LEFT(D4914,2)),'Fed. Agency Identifier Table'!A$2:C$63,3,FALSE)))))</f>
        <v/>
      </c>
      <c r="I4914" s="150" t="str">
        <f>IF(ISNUMBER(SEARCH("*.unk*",D4914)),"Other Federal Awards",IF(ISERROR(VLOOKUP(D4914,'CFDA Program Titles Table'!A$2:C$2607,3,FALSE)),"",VLOOKUP(D4914,'CFDA Program Titles Table'!A$2:C$2607,3,FALSE)))</f>
        <v/>
      </c>
      <c r="J4914" s="70"/>
      <c r="K4914" s="70"/>
      <c r="S4914" s="106" t="str">
        <f>IFERROR(IF(J4914="Y", "Research And Development Programs Cluster:", VLOOKUP(D4914,'Cluster Info'!$A$2:$B$113,2,FALSE)), "Non Cluster:")</f>
        <v>Non Cluster:</v>
      </c>
      <c r="T4914" s="106">
        <f t="shared" si="380"/>
        <v>0</v>
      </c>
      <c r="U4914" s="106">
        <f t="shared" si="382"/>
        <v>0</v>
      </c>
      <c r="V4914" s="106">
        <f t="shared" si="383"/>
        <v>0</v>
      </c>
      <c r="W4914" s="119">
        <f t="shared" si="381"/>
        <v>0</v>
      </c>
      <c r="X4914" s="106">
        <f t="shared" si="384"/>
        <v>0</v>
      </c>
    </row>
    <row r="4915" spans="1:24" ht="14">
      <c r="A4915" s="198"/>
      <c r="D4915" s="1"/>
      <c r="E4915" s="1"/>
      <c r="F4915" s="187"/>
      <c r="G4915" s="187"/>
      <c r="H4915" s="80" t="str">
        <f>IF(ISERROR(IF(ISERROR(VLOOKUP((LEFT(D4915,2)),'Fed. Agency Identifier Table'!A$2:C$63,3,FALSE)),(VLOOKUP((LEFT(D4915,1)),'Fed. Agency Identifier Table'!A$2:C$63,3,FALSE)),(VLOOKUP((LEFT(D4915,2)),'Fed. Agency Identifier Table'!A$2:C$63,3,FALSE)))),"",(IF(ISERROR(VLOOKUP((LEFT(D4915,2)),'Fed. Agency Identifier Table'!A$2:C$63,3,FALSE)),(VLOOKUP((LEFT(D4915,1)),'Fed. Agency Identifier Table'!A$2:C$63,3,FALSE)),(VLOOKUP((LEFT(D4915,2)),'Fed. Agency Identifier Table'!A$2:C$63,3,FALSE)))))</f>
        <v/>
      </c>
      <c r="I4915" s="150" t="str">
        <f>IF(ISNUMBER(SEARCH("*.unk*",D4915)),"Other Federal Awards",IF(ISERROR(VLOOKUP(D4915,'CFDA Program Titles Table'!A$2:C$2607,3,FALSE)),"",VLOOKUP(D4915,'CFDA Program Titles Table'!A$2:C$2607,3,FALSE)))</f>
        <v/>
      </c>
      <c r="J4915" s="70"/>
      <c r="K4915" s="70"/>
      <c r="S4915" s="106" t="str">
        <f>IFERROR(IF(J4915="Y", "Research And Development Programs Cluster:", VLOOKUP(D4915,'Cluster Info'!$A$2:$B$113,2,FALSE)), "Non Cluster:")</f>
        <v>Non Cluster:</v>
      </c>
      <c r="T4915" s="106">
        <f t="shared" si="380"/>
        <v>0</v>
      </c>
      <c r="U4915" s="106">
        <f t="shared" si="382"/>
        <v>0</v>
      </c>
      <c r="V4915" s="106">
        <f t="shared" si="383"/>
        <v>0</v>
      </c>
      <c r="W4915" s="119">
        <f t="shared" si="381"/>
        <v>0</v>
      </c>
      <c r="X4915" s="106">
        <f t="shared" si="384"/>
        <v>0</v>
      </c>
    </row>
    <row r="4916" spans="1:24" ht="14">
      <c r="A4916" s="198"/>
      <c r="D4916" s="1"/>
      <c r="E4916" s="1"/>
      <c r="F4916" s="187"/>
      <c r="G4916" s="187"/>
      <c r="H4916" s="80" t="str">
        <f>IF(ISERROR(IF(ISERROR(VLOOKUP((LEFT(D4916,2)),'Fed. Agency Identifier Table'!A$2:C$63,3,FALSE)),(VLOOKUP((LEFT(D4916,1)),'Fed. Agency Identifier Table'!A$2:C$63,3,FALSE)),(VLOOKUP((LEFT(D4916,2)),'Fed. Agency Identifier Table'!A$2:C$63,3,FALSE)))),"",(IF(ISERROR(VLOOKUP((LEFT(D4916,2)),'Fed. Agency Identifier Table'!A$2:C$63,3,FALSE)),(VLOOKUP((LEFT(D4916,1)),'Fed. Agency Identifier Table'!A$2:C$63,3,FALSE)),(VLOOKUP((LEFT(D4916,2)),'Fed. Agency Identifier Table'!A$2:C$63,3,FALSE)))))</f>
        <v/>
      </c>
      <c r="I4916" s="150" t="str">
        <f>IF(ISNUMBER(SEARCH("*.unk*",D4916)),"Other Federal Awards",IF(ISERROR(VLOOKUP(D4916,'CFDA Program Titles Table'!A$2:C$2607,3,FALSE)),"",VLOOKUP(D4916,'CFDA Program Titles Table'!A$2:C$2607,3,FALSE)))</f>
        <v/>
      </c>
      <c r="J4916" s="70"/>
      <c r="K4916" s="70"/>
      <c r="S4916" s="106" t="str">
        <f>IFERROR(IF(J4916="Y", "Research And Development Programs Cluster:", VLOOKUP(D4916,'Cluster Info'!$A$2:$B$113,2,FALSE)), "Non Cluster:")</f>
        <v>Non Cluster:</v>
      </c>
      <c r="T4916" s="106">
        <f t="shared" si="380"/>
        <v>0</v>
      </c>
      <c r="U4916" s="106">
        <f t="shared" si="382"/>
        <v>0</v>
      </c>
      <c r="V4916" s="106">
        <f t="shared" si="383"/>
        <v>0</v>
      </c>
      <c r="W4916" s="119">
        <f t="shared" si="381"/>
        <v>0</v>
      </c>
      <c r="X4916" s="106">
        <f t="shared" si="384"/>
        <v>0</v>
      </c>
    </row>
    <row r="4917" spans="1:24" ht="14">
      <c r="A4917" s="198"/>
      <c r="D4917" s="1"/>
      <c r="E4917" s="1"/>
      <c r="F4917" s="187"/>
      <c r="G4917" s="187"/>
      <c r="H4917" s="80" t="str">
        <f>IF(ISERROR(IF(ISERROR(VLOOKUP((LEFT(D4917,2)),'Fed. Agency Identifier Table'!A$2:C$63,3,FALSE)),(VLOOKUP((LEFT(D4917,1)),'Fed. Agency Identifier Table'!A$2:C$63,3,FALSE)),(VLOOKUP((LEFT(D4917,2)),'Fed. Agency Identifier Table'!A$2:C$63,3,FALSE)))),"",(IF(ISERROR(VLOOKUP((LEFT(D4917,2)),'Fed. Agency Identifier Table'!A$2:C$63,3,FALSE)),(VLOOKUP((LEFT(D4917,1)),'Fed. Agency Identifier Table'!A$2:C$63,3,FALSE)),(VLOOKUP((LEFT(D4917,2)),'Fed. Agency Identifier Table'!A$2:C$63,3,FALSE)))))</f>
        <v/>
      </c>
      <c r="I4917" s="150" t="str">
        <f>IF(ISNUMBER(SEARCH("*.unk*",D4917)),"Other Federal Awards",IF(ISERROR(VLOOKUP(D4917,'CFDA Program Titles Table'!A$2:C$2607,3,FALSE)),"",VLOOKUP(D4917,'CFDA Program Titles Table'!A$2:C$2607,3,FALSE)))</f>
        <v/>
      </c>
      <c r="J4917" s="70"/>
      <c r="K4917" s="70"/>
      <c r="S4917" s="106" t="str">
        <f>IFERROR(IF(J4917="Y", "Research And Development Programs Cluster:", VLOOKUP(D4917,'Cluster Info'!$A$2:$B$113,2,FALSE)), "Non Cluster:")</f>
        <v>Non Cluster:</v>
      </c>
      <c r="T4917" s="106">
        <f t="shared" si="380"/>
        <v>0</v>
      </c>
      <c r="U4917" s="106">
        <f t="shared" si="382"/>
        <v>0</v>
      </c>
      <c r="V4917" s="106">
        <f t="shared" si="383"/>
        <v>0</v>
      </c>
      <c r="W4917" s="119">
        <f t="shared" si="381"/>
        <v>0</v>
      </c>
      <c r="X4917" s="106">
        <f t="shared" si="384"/>
        <v>0</v>
      </c>
    </row>
    <row r="4918" spans="1:24" ht="14">
      <c r="A4918" s="198"/>
      <c r="D4918" s="1"/>
      <c r="E4918" s="1"/>
      <c r="F4918" s="187"/>
      <c r="G4918" s="187"/>
      <c r="H4918" s="80" t="str">
        <f>IF(ISERROR(IF(ISERROR(VLOOKUP((LEFT(D4918,2)),'Fed. Agency Identifier Table'!A$2:C$63,3,FALSE)),(VLOOKUP((LEFT(D4918,1)),'Fed. Agency Identifier Table'!A$2:C$63,3,FALSE)),(VLOOKUP((LEFT(D4918,2)),'Fed. Agency Identifier Table'!A$2:C$63,3,FALSE)))),"",(IF(ISERROR(VLOOKUP((LEFT(D4918,2)),'Fed. Agency Identifier Table'!A$2:C$63,3,FALSE)),(VLOOKUP((LEFT(D4918,1)),'Fed. Agency Identifier Table'!A$2:C$63,3,FALSE)),(VLOOKUP((LEFT(D4918,2)),'Fed. Agency Identifier Table'!A$2:C$63,3,FALSE)))))</f>
        <v/>
      </c>
      <c r="I4918" s="150" t="str">
        <f>IF(ISNUMBER(SEARCH("*.unk*",D4918)),"Other Federal Awards",IF(ISERROR(VLOOKUP(D4918,'CFDA Program Titles Table'!A$2:C$2607,3,FALSE)),"",VLOOKUP(D4918,'CFDA Program Titles Table'!A$2:C$2607,3,FALSE)))</f>
        <v/>
      </c>
      <c r="J4918" s="70"/>
      <c r="K4918" s="70"/>
      <c r="S4918" s="106" t="str">
        <f>IFERROR(IF(J4918="Y", "Research And Development Programs Cluster:", VLOOKUP(D4918,'Cluster Info'!$A$2:$B$113,2,FALSE)), "Non Cluster:")</f>
        <v>Non Cluster:</v>
      </c>
      <c r="T4918" s="106">
        <f t="shared" si="380"/>
        <v>0</v>
      </c>
      <c r="U4918" s="106">
        <f t="shared" si="382"/>
        <v>0</v>
      </c>
      <c r="V4918" s="106">
        <f t="shared" si="383"/>
        <v>0</v>
      </c>
      <c r="W4918" s="119">
        <f t="shared" si="381"/>
        <v>0</v>
      </c>
      <c r="X4918" s="106">
        <f t="shared" si="384"/>
        <v>0</v>
      </c>
    </row>
    <row r="4919" spans="1:24" ht="14">
      <c r="A4919" s="198"/>
      <c r="D4919" s="1"/>
      <c r="E4919" s="1"/>
      <c r="F4919" s="187"/>
      <c r="G4919" s="187"/>
      <c r="H4919" s="80" t="str">
        <f>IF(ISERROR(IF(ISERROR(VLOOKUP((LEFT(D4919,2)),'Fed. Agency Identifier Table'!A$2:C$63,3,FALSE)),(VLOOKUP((LEFT(D4919,1)),'Fed. Agency Identifier Table'!A$2:C$63,3,FALSE)),(VLOOKUP((LEFT(D4919,2)),'Fed. Agency Identifier Table'!A$2:C$63,3,FALSE)))),"",(IF(ISERROR(VLOOKUP((LEFT(D4919,2)),'Fed. Agency Identifier Table'!A$2:C$63,3,FALSE)),(VLOOKUP((LEFT(D4919,1)),'Fed. Agency Identifier Table'!A$2:C$63,3,FALSE)),(VLOOKUP((LEFT(D4919,2)),'Fed. Agency Identifier Table'!A$2:C$63,3,FALSE)))))</f>
        <v/>
      </c>
      <c r="I4919" s="150" t="str">
        <f>IF(ISNUMBER(SEARCH("*.unk*",D4919)),"Other Federal Awards",IF(ISERROR(VLOOKUP(D4919,'CFDA Program Titles Table'!A$2:C$2607,3,FALSE)),"",VLOOKUP(D4919,'CFDA Program Titles Table'!A$2:C$2607,3,FALSE)))</f>
        <v/>
      </c>
      <c r="J4919" s="70"/>
      <c r="K4919" s="70"/>
      <c r="S4919" s="106" t="str">
        <f>IFERROR(IF(J4919="Y", "Research And Development Programs Cluster:", VLOOKUP(D4919,'Cluster Info'!$A$2:$B$113,2,FALSE)), "Non Cluster:")</f>
        <v>Non Cluster:</v>
      </c>
      <c r="T4919" s="106">
        <f t="shared" si="380"/>
        <v>0</v>
      </c>
      <c r="U4919" s="106">
        <f t="shared" si="382"/>
        <v>0</v>
      </c>
      <c r="V4919" s="106">
        <f t="shared" si="383"/>
        <v>0</v>
      </c>
      <c r="W4919" s="119">
        <f t="shared" si="381"/>
        <v>0</v>
      </c>
      <c r="X4919" s="106">
        <f t="shared" si="384"/>
        <v>0</v>
      </c>
    </row>
    <row r="4920" spans="1:24" ht="14">
      <c r="A4920" s="198"/>
      <c r="D4920" s="1"/>
      <c r="E4920" s="1"/>
      <c r="F4920" s="187"/>
      <c r="G4920" s="187"/>
      <c r="H4920" s="80" t="str">
        <f>IF(ISERROR(IF(ISERROR(VLOOKUP((LEFT(D4920,2)),'Fed. Agency Identifier Table'!A$2:C$63,3,FALSE)),(VLOOKUP((LEFT(D4920,1)),'Fed. Agency Identifier Table'!A$2:C$63,3,FALSE)),(VLOOKUP((LEFT(D4920,2)),'Fed. Agency Identifier Table'!A$2:C$63,3,FALSE)))),"",(IF(ISERROR(VLOOKUP((LEFT(D4920,2)),'Fed. Agency Identifier Table'!A$2:C$63,3,FALSE)),(VLOOKUP((LEFT(D4920,1)),'Fed. Agency Identifier Table'!A$2:C$63,3,FALSE)),(VLOOKUP((LEFT(D4920,2)),'Fed. Agency Identifier Table'!A$2:C$63,3,FALSE)))))</f>
        <v/>
      </c>
      <c r="I4920" s="150" t="str">
        <f>IF(ISNUMBER(SEARCH("*.unk*",D4920)),"Other Federal Awards",IF(ISERROR(VLOOKUP(D4920,'CFDA Program Titles Table'!A$2:C$2607,3,FALSE)),"",VLOOKUP(D4920,'CFDA Program Titles Table'!A$2:C$2607,3,FALSE)))</f>
        <v/>
      </c>
      <c r="J4920" s="70"/>
      <c r="K4920" s="70"/>
      <c r="S4920" s="106" t="str">
        <f>IFERROR(IF(J4920="Y", "Research And Development Programs Cluster:", VLOOKUP(D4920,'Cluster Info'!$A$2:$B$113,2,FALSE)), "Non Cluster:")</f>
        <v>Non Cluster:</v>
      </c>
      <c r="T4920" s="106">
        <f t="shared" si="380"/>
        <v>0</v>
      </c>
      <c r="U4920" s="106">
        <f t="shared" si="382"/>
        <v>0</v>
      </c>
      <c r="V4920" s="106">
        <f t="shared" si="383"/>
        <v>0</v>
      </c>
      <c r="W4920" s="119">
        <f t="shared" si="381"/>
        <v>0</v>
      </c>
      <c r="X4920" s="106">
        <f t="shared" si="384"/>
        <v>0</v>
      </c>
    </row>
    <row r="4921" spans="1:24" ht="14">
      <c r="A4921" s="198"/>
      <c r="D4921" s="1"/>
      <c r="E4921" s="1"/>
      <c r="F4921" s="187"/>
      <c r="G4921" s="187"/>
      <c r="H4921" s="80" t="str">
        <f>IF(ISERROR(IF(ISERROR(VLOOKUP((LEFT(D4921,2)),'Fed. Agency Identifier Table'!A$2:C$63,3,FALSE)),(VLOOKUP((LEFT(D4921,1)),'Fed. Agency Identifier Table'!A$2:C$63,3,FALSE)),(VLOOKUP((LEFT(D4921,2)),'Fed. Agency Identifier Table'!A$2:C$63,3,FALSE)))),"",(IF(ISERROR(VLOOKUP((LEFT(D4921,2)),'Fed. Agency Identifier Table'!A$2:C$63,3,FALSE)),(VLOOKUP((LEFT(D4921,1)),'Fed. Agency Identifier Table'!A$2:C$63,3,FALSE)),(VLOOKUP((LEFT(D4921,2)),'Fed. Agency Identifier Table'!A$2:C$63,3,FALSE)))))</f>
        <v/>
      </c>
      <c r="I4921" s="150" t="str">
        <f>IF(ISNUMBER(SEARCH("*.unk*",D4921)),"Other Federal Awards",IF(ISERROR(VLOOKUP(D4921,'CFDA Program Titles Table'!A$2:C$2607,3,FALSE)),"",VLOOKUP(D4921,'CFDA Program Titles Table'!A$2:C$2607,3,FALSE)))</f>
        <v/>
      </c>
      <c r="J4921" s="70"/>
      <c r="K4921" s="70"/>
      <c r="S4921" s="106" t="str">
        <f>IFERROR(IF(J4921="Y", "Research And Development Programs Cluster:", VLOOKUP(D4921,'Cluster Info'!$A$2:$B$113,2,FALSE)), "Non Cluster:")</f>
        <v>Non Cluster:</v>
      </c>
      <c r="T4921" s="106">
        <f t="shared" si="380"/>
        <v>0</v>
      </c>
      <c r="U4921" s="106">
        <f t="shared" si="382"/>
        <v>0</v>
      </c>
      <c r="V4921" s="106">
        <f t="shared" si="383"/>
        <v>0</v>
      </c>
      <c r="W4921" s="119">
        <f t="shared" si="381"/>
        <v>0</v>
      </c>
      <c r="X4921" s="106">
        <f t="shared" si="384"/>
        <v>0</v>
      </c>
    </row>
    <row r="4922" spans="1:24" ht="14">
      <c r="A4922" s="198"/>
      <c r="D4922" s="1"/>
      <c r="E4922" s="1"/>
      <c r="F4922" s="187"/>
      <c r="G4922" s="187"/>
      <c r="H4922" s="80" t="str">
        <f>IF(ISERROR(IF(ISERROR(VLOOKUP((LEFT(D4922,2)),'Fed. Agency Identifier Table'!A$2:C$63,3,FALSE)),(VLOOKUP((LEFT(D4922,1)),'Fed. Agency Identifier Table'!A$2:C$63,3,FALSE)),(VLOOKUP((LEFT(D4922,2)),'Fed. Agency Identifier Table'!A$2:C$63,3,FALSE)))),"",(IF(ISERROR(VLOOKUP((LEFT(D4922,2)),'Fed. Agency Identifier Table'!A$2:C$63,3,FALSE)),(VLOOKUP((LEFT(D4922,1)),'Fed. Agency Identifier Table'!A$2:C$63,3,FALSE)),(VLOOKUP((LEFT(D4922,2)),'Fed. Agency Identifier Table'!A$2:C$63,3,FALSE)))))</f>
        <v/>
      </c>
      <c r="I4922" s="150" t="str">
        <f>IF(ISNUMBER(SEARCH("*.unk*",D4922)),"Other Federal Awards",IF(ISERROR(VLOOKUP(D4922,'CFDA Program Titles Table'!A$2:C$2607,3,FALSE)),"",VLOOKUP(D4922,'CFDA Program Titles Table'!A$2:C$2607,3,FALSE)))</f>
        <v/>
      </c>
      <c r="J4922" s="70"/>
      <c r="K4922" s="70"/>
      <c r="S4922" s="106" t="str">
        <f>IFERROR(IF(J4922="Y", "Research And Development Programs Cluster:", VLOOKUP(D4922,'Cluster Info'!$A$2:$B$113,2,FALSE)), "Non Cluster:")</f>
        <v>Non Cluster:</v>
      </c>
      <c r="T4922" s="106">
        <f t="shared" si="380"/>
        <v>0</v>
      </c>
      <c r="U4922" s="106">
        <f t="shared" si="382"/>
        <v>0</v>
      </c>
      <c r="V4922" s="106">
        <f t="shared" si="383"/>
        <v>0</v>
      </c>
      <c r="W4922" s="119">
        <f t="shared" si="381"/>
        <v>0</v>
      </c>
      <c r="X4922" s="106">
        <f t="shared" si="384"/>
        <v>0</v>
      </c>
    </row>
    <row r="4923" spans="1:24" ht="14">
      <c r="A4923" s="198"/>
      <c r="D4923" s="1"/>
      <c r="E4923" s="1"/>
      <c r="F4923" s="187"/>
      <c r="G4923" s="187"/>
      <c r="H4923" s="80" t="str">
        <f>IF(ISERROR(IF(ISERROR(VLOOKUP((LEFT(D4923,2)),'Fed. Agency Identifier Table'!A$2:C$63,3,FALSE)),(VLOOKUP((LEFT(D4923,1)),'Fed. Agency Identifier Table'!A$2:C$63,3,FALSE)),(VLOOKUP((LEFT(D4923,2)),'Fed. Agency Identifier Table'!A$2:C$63,3,FALSE)))),"",(IF(ISERROR(VLOOKUP((LEFT(D4923,2)),'Fed. Agency Identifier Table'!A$2:C$63,3,FALSE)),(VLOOKUP((LEFT(D4923,1)),'Fed. Agency Identifier Table'!A$2:C$63,3,FALSE)),(VLOOKUP((LEFT(D4923,2)),'Fed. Agency Identifier Table'!A$2:C$63,3,FALSE)))))</f>
        <v/>
      </c>
      <c r="I4923" s="150" t="str">
        <f>IF(ISNUMBER(SEARCH("*.unk*",D4923)),"Other Federal Awards",IF(ISERROR(VLOOKUP(D4923,'CFDA Program Titles Table'!A$2:C$2607,3,FALSE)),"",VLOOKUP(D4923,'CFDA Program Titles Table'!A$2:C$2607,3,FALSE)))</f>
        <v/>
      </c>
      <c r="J4923" s="70"/>
      <c r="K4923" s="70"/>
      <c r="S4923" s="106" t="str">
        <f>IFERROR(IF(J4923="Y", "Research And Development Programs Cluster:", VLOOKUP(D4923,'Cluster Info'!$A$2:$B$113,2,FALSE)), "Non Cluster:")</f>
        <v>Non Cluster:</v>
      </c>
      <c r="T4923" s="106">
        <f t="shared" si="380"/>
        <v>0</v>
      </c>
      <c r="U4923" s="106">
        <f t="shared" si="382"/>
        <v>0</v>
      </c>
      <c r="V4923" s="106">
        <f t="shared" si="383"/>
        <v>0</v>
      </c>
      <c r="W4923" s="119">
        <f t="shared" si="381"/>
        <v>0</v>
      </c>
      <c r="X4923" s="106">
        <f t="shared" si="384"/>
        <v>0</v>
      </c>
    </row>
    <row r="4924" spans="1:24" ht="14">
      <c r="A4924" s="198"/>
      <c r="D4924" s="1"/>
      <c r="E4924" s="1"/>
      <c r="F4924" s="187"/>
      <c r="G4924" s="187"/>
      <c r="H4924" s="80" t="str">
        <f>IF(ISERROR(IF(ISERROR(VLOOKUP((LEFT(D4924,2)),'Fed. Agency Identifier Table'!A$2:C$63,3,FALSE)),(VLOOKUP((LEFT(D4924,1)),'Fed. Agency Identifier Table'!A$2:C$63,3,FALSE)),(VLOOKUP((LEFT(D4924,2)),'Fed. Agency Identifier Table'!A$2:C$63,3,FALSE)))),"",(IF(ISERROR(VLOOKUP((LEFT(D4924,2)),'Fed. Agency Identifier Table'!A$2:C$63,3,FALSE)),(VLOOKUP((LEFT(D4924,1)),'Fed. Agency Identifier Table'!A$2:C$63,3,FALSE)),(VLOOKUP((LEFT(D4924,2)),'Fed. Agency Identifier Table'!A$2:C$63,3,FALSE)))))</f>
        <v/>
      </c>
      <c r="I4924" s="150" t="str">
        <f>IF(ISNUMBER(SEARCH("*.unk*",D4924)),"Other Federal Awards",IF(ISERROR(VLOOKUP(D4924,'CFDA Program Titles Table'!A$2:C$2607,3,FALSE)),"",VLOOKUP(D4924,'CFDA Program Titles Table'!A$2:C$2607,3,FALSE)))</f>
        <v/>
      </c>
      <c r="J4924" s="70"/>
      <c r="K4924" s="70"/>
      <c r="S4924" s="106" t="str">
        <f>IFERROR(IF(J4924="Y", "Research And Development Programs Cluster:", VLOOKUP(D4924,'Cluster Info'!$A$2:$B$113,2,FALSE)), "Non Cluster:")</f>
        <v>Non Cluster:</v>
      </c>
      <c r="T4924" s="106">
        <f t="shared" si="380"/>
        <v>0</v>
      </c>
      <c r="U4924" s="106">
        <f t="shared" si="382"/>
        <v>0</v>
      </c>
      <c r="V4924" s="106">
        <f t="shared" si="383"/>
        <v>0</v>
      </c>
      <c r="W4924" s="119">
        <f t="shared" si="381"/>
        <v>0</v>
      </c>
      <c r="X4924" s="106">
        <f t="shared" si="384"/>
        <v>0</v>
      </c>
    </row>
    <row r="4925" spans="1:24" ht="14">
      <c r="A4925" s="198"/>
      <c r="D4925" s="1"/>
      <c r="E4925" s="1"/>
      <c r="F4925" s="187"/>
      <c r="G4925" s="187"/>
      <c r="H4925" s="80" t="str">
        <f>IF(ISERROR(IF(ISERROR(VLOOKUP((LEFT(D4925,2)),'Fed. Agency Identifier Table'!A$2:C$63,3,FALSE)),(VLOOKUP((LEFT(D4925,1)),'Fed. Agency Identifier Table'!A$2:C$63,3,FALSE)),(VLOOKUP((LEFT(D4925,2)),'Fed. Agency Identifier Table'!A$2:C$63,3,FALSE)))),"",(IF(ISERROR(VLOOKUP((LEFT(D4925,2)),'Fed. Agency Identifier Table'!A$2:C$63,3,FALSE)),(VLOOKUP((LEFT(D4925,1)),'Fed. Agency Identifier Table'!A$2:C$63,3,FALSE)),(VLOOKUP((LEFT(D4925,2)),'Fed. Agency Identifier Table'!A$2:C$63,3,FALSE)))))</f>
        <v/>
      </c>
      <c r="I4925" s="150" t="str">
        <f>IF(ISNUMBER(SEARCH("*.unk*",D4925)),"Other Federal Awards",IF(ISERROR(VLOOKUP(D4925,'CFDA Program Titles Table'!A$2:C$2607,3,FALSE)),"",VLOOKUP(D4925,'CFDA Program Titles Table'!A$2:C$2607,3,FALSE)))</f>
        <v/>
      </c>
      <c r="J4925" s="70"/>
      <c r="K4925" s="70"/>
      <c r="S4925" s="106" t="str">
        <f>IFERROR(IF(J4925="Y", "Research And Development Programs Cluster:", VLOOKUP(D4925,'Cluster Info'!$A$2:$B$113,2,FALSE)), "Non Cluster:")</f>
        <v>Non Cluster:</v>
      </c>
      <c r="T4925" s="106">
        <f t="shared" si="380"/>
        <v>0</v>
      </c>
      <c r="U4925" s="106">
        <f t="shared" si="382"/>
        <v>0</v>
      </c>
      <c r="V4925" s="106">
        <f t="shared" si="383"/>
        <v>0</v>
      </c>
      <c r="W4925" s="119">
        <f t="shared" si="381"/>
        <v>0</v>
      </c>
      <c r="X4925" s="106">
        <f t="shared" si="384"/>
        <v>0</v>
      </c>
    </row>
    <row r="4926" spans="1:24" ht="14">
      <c r="A4926" s="198"/>
      <c r="D4926" s="1"/>
      <c r="E4926" s="1"/>
      <c r="F4926" s="187"/>
      <c r="G4926" s="187"/>
      <c r="H4926" s="80" t="str">
        <f>IF(ISERROR(IF(ISERROR(VLOOKUP((LEFT(D4926,2)),'Fed. Agency Identifier Table'!A$2:C$63,3,FALSE)),(VLOOKUP((LEFT(D4926,1)),'Fed. Agency Identifier Table'!A$2:C$63,3,FALSE)),(VLOOKUP((LEFT(D4926,2)),'Fed. Agency Identifier Table'!A$2:C$63,3,FALSE)))),"",(IF(ISERROR(VLOOKUP((LEFT(D4926,2)),'Fed. Agency Identifier Table'!A$2:C$63,3,FALSE)),(VLOOKUP((LEFT(D4926,1)),'Fed. Agency Identifier Table'!A$2:C$63,3,FALSE)),(VLOOKUP((LEFT(D4926,2)),'Fed. Agency Identifier Table'!A$2:C$63,3,FALSE)))))</f>
        <v/>
      </c>
      <c r="I4926" s="150" t="str">
        <f>IF(ISNUMBER(SEARCH("*.unk*",D4926)),"Other Federal Awards",IF(ISERROR(VLOOKUP(D4926,'CFDA Program Titles Table'!A$2:C$2607,3,FALSE)),"",VLOOKUP(D4926,'CFDA Program Titles Table'!A$2:C$2607,3,FALSE)))</f>
        <v/>
      </c>
      <c r="J4926" s="70"/>
      <c r="K4926" s="70"/>
      <c r="S4926" s="106" t="str">
        <f>IFERROR(IF(J4926="Y", "Research And Development Programs Cluster:", VLOOKUP(D4926,'Cluster Info'!$A$2:$B$113,2,FALSE)), "Non Cluster:")</f>
        <v>Non Cluster:</v>
      </c>
      <c r="T4926" s="106">
        <f t="shared" si="380"/>
        <v>0</v>
      </c>
      <c r="U4926" s="106">
        <f t="shared" si="382"/>
        <v>0</v>
      </c>
      <c r="V4926" s="106">
        <f t="shared" si="383"/>
        <v>0</v>
      </c>
      <c r="W4926" s="119">
        <f t="shared" si="381"/>
        <v>0</v>
      </c>
      <c r="X4926" s="106">
        <f t="shared" si="384"/>
        <v>0</v>
      </c>
    </row>
    <row r="4927" spans="1:24" ht="14">
      <c r="A4927" s="198"/>
      <c r="D4927" s="1"/>
      <c r="E4927" s="1"/>
      <c r="F4927" s="187"/>
      <c r="G4927" s="187"/>
      <c r="H4927" s="80" t="str">
        <f>IF(ISERROR(IF(ISERROR(VLOOKUP((LEFT(D4927,2)),'Fed. Agency Identifier Table'!A$2:C$63,3,FALSE)),(VLOOKUP((LEFT(D4927,1)),'Fed. Agency Identifier Table'!A$2:C$63,3,FALSE)),(VLOOKUP((LEFT(D4927,2)),'Fed. Agency Identifier Table'!A$2:C$63,3,FALSE)))),"",(IF(ISERROR(VLOOKUP((LEFT(D4927,2)),'Fed. Agency Identifier Table'!A$2:C$63,3,FALSE)),(VLOOKUP((LEFT(D4927,1)),'Fed. Agency Identifier Table'!A$2:C$63,3,FALSE)),(VLOOKUP((LEFT(D4927,2)),'Fed. Agency Identifier Table'!A$2:C$63,3,FALSE)))))</f>
        <v/>
      </c>
      <c r="I4927" s="150" t="str">
        <f>IF(ISNUMBER(SEARCH("*.unk*",D4927)),"Other Federal Awards",IF(ISERROR(VLOOKUP(D4927,'CFDA Program Titles Table'!A$2:C$2607,3,FALSE)),"",VLOOKUP(D4927,'CFDA Program Titles Table'!A$2:C$2607,3,FALSE)))</f>
        <v/>
      </c>
      <c r="J4927" s="70"/>
      <c r="K4927" s="70"/>
      <c r="S4927" s="106" t="str">
        <f>IFERROR(IF(J4927="Y", "Research And Development Programs Cluster:", VLOOKUP(D4927,'Cluster Info'!$A$2:$B$113,2,FALSE)), "Non Cluster:")</f>
        <v>Non Cluster:</v>
      </c>
      <c r="T4927" s="106">
        <f t="shared" si="380"/>
        <v>0</v>
      </c>
      <c r="U4927" s="106">
        <f t="shared" si="382"/>
        <v>0</v>
      </c>
      <c r="V4927" s="106">
        <f t="shared" si="383"/>
        <v>0</v>
      </c>
      <c r="W4927" s="119">
        <f t="shared" si="381"/>
        <v>0</v>
      </c>
      <c r="X4927" s="106">
        <f t="shared" si="384"/>
        <v>0</v>
      </c>
    </row>
    <row r="4928" spans="1:24" ht="14">
      <c r="A4928" s="198"/>
      <c r="D4928" s="1"/>
      <c r="E4928" s="1"/>
      <c r="F4928" s="187"/>
      <c r="G4928" s="187"/>
      <c r="H4928" s="80" t="str">
        <f>IF(ISERROR(IF(ISERROR(VLOOKUP((LEFT(D4928,2)),'Fed. Agency Identifier Table'!A$2:C$63,3,FALSE)),(VLOOKUP((LEFT(D4928,1)),'Fed. Agency Identifier Table'!A$2:C$63,3,FALSE)),(VLOOKUP((LEFT(D4928,2)),'Fed. Agency Identifier Table'!A$2:C$63,3,FALSE)))),"",(IF(ISERROR(VLOOKUP((LEFT(D4928,2)),'Fed. Agency Identifier Table'!A$2:C$63,3,FALSE)),(VLOOKUP((LEFT(D4928,1)),'Fed. Agency Identifier Table'!A$2:C$63,3,FALSE)),(VLOOKUP((LEFT(D4928,2)),'Fed. Agency Identifier Table'!A$2:C$63,3,FALSE)))))</f>
        <v/>
      </c>
      <c r="I4928" s="150" t="str">
        <f>IF(ISNUMBER(SEARCH("*.unk*",D4928)),"Other Federal Awards",IF(ISERROR(VLOOKUP(D4928,'CFDA Program Titles Table'!A$2:C$2607,3,FALSE)),"",VLOOKUP(D4928,'CFDA Program Titles Table'!A$2:C$2607,3,FALSE)))</f>
        <v/>
      </c>
      <c r="J4928" s="70"/>
      <c r="K4928" s="70"/>
      <c r="S4928" s="106" t="str">
        <f>IFERROR(IF(J4928="Y", "Research And Development Programs Cluster:", VLOOKUP(D4928,'Cluster Info'!$A$2:$B$113,2,FALSE)), "Non Cluster:")</f>
        <v>Non Cluster:</v>
      </c>
      <c r="T4928" s="106">
        <f t="shared" si="380"/>
        <v>0</v>
      </c>
      <c r="U4928" s="106">
        <f t="shared" si="382"/>
        <v>0</v>
      </c>
      <c r="V4928" s="106">
        <f t="shared" si="383"/>
        <v>0</v>
      </c>
      <c r="W4928" s="119">
        <f t="shared" si="381"/>
        <v>0</v>
      </c>
      <c r="X4928" s="106">
        <f t="shared" si="384"/>
        <v>0</v>
      </c>
    </row>
    <row r="4929" spans="1:24" ht="14">
      <c r="A4929" s="198"/>
      <c r="D4929" s="1"/>
      <c r="E4929" s="1"/>
      <c r="F4929" s="187"/>
      <c r="G4929" s="187"/>
      <c r="H4929" s="80" t="str">
        <f>IF(ISERROR(IF(ISERROR(VLOOKUP((LEFT(D4929,2)),'Fed. Agency Identifier Table'!A$2:C$63,3,FALSE)),(VLOOKUP((LEFT(D4929,1)),'Fed. Agency Identifier Table'!A$2:C$63,3,FALSE)),(VLOOKUP((LEFT(D4929,2)),'Fed. Agency Identifier Table'!A$2:C$63,3,FALSE)))),"",(IF(ISERROR(VLOOKUP((LEFT(D4929,2)),'Fed. Agency Identifier Table'!A$2:C$63,3,FALSE)),(VLOOKUP((LEFT(D4929,1)),'Fed. Agency Identifier Table'!A$2:C$63,3,FALSE)),(VLOOKUP((LEFT(D4929,2)),'Fed. Agency Identifier Table'!A$2:C$63,3,FALSE)))))</f>
        <v/>
      </c>
      <c r="I4929" s="150" t="str">
        <f>IF(ISNUMBER(SEARCH("*.unk*",D4929)),"Other Federal Awards",IF(ISERROR(VLOOKUP(D4929,'CFDA Program Titles Table'!A$2:C$2607,3,FALSE)),"",VLOOKUP(D4929,'CFDA Program Titles Table'!A$2:C$2607,3,FALSE)))</f>
        <v/>
      </c>
      <c r="J4929" s="70"/>
      <c r="K4929" s="70"/>
      <c r="S4929" s="106" t="str">
        <f>IFERROR(IF(J4929="Y", "Research And Development Programs Cluster:", VLOOKUP(D4929,'Cluster Info'!$A$2:$B$113,2,FALSE)), "Non Cluster:")</f>
        <v>Non Cluster:</v>
      </c>
      <c r="T4929" s="106">
        <f t="shared" si="380"/>
        <v>0</v>
      </c>
      <c r="U4929" s="106">
        <f t="shared" si="382"/>
        <v>0</v>
      </c>
      <c r="V4929" s="106">
        <f t="shared" si="383"/>
        <v>0</v>
      </c>
      <c r="W4929" s="119">
        <f t="shared" si="381"/>
        <v>0</v>
      </c>
      <c r="X4929" s="106">
        <f t="shared" si="384"/>
        <v>0</v>
      </c>
    </row>
    <row r="4930" spans="1:24" ht="14">
      <c r="A4930" s="198"/>
      <c r="D4930" s="1"/>
      <c r="E4930" s="1"/>
      <c r="F4930" s="187"/>
      <c r="G4930" s="187"/>
      <c r="H4930" s="80" t="str">
        <f>IF(ISERROR(IF(ISERROR(VLOOKUP((LEFT(D4930,2)),'Fed. Agency Identifier Table'!A$2:C$63,3,FALSE)),(VLOOKUP((LEFT(D4930,1)),'Fed. Agency Identifier Table'!A$2:C$63,3,FALSE)),(VLOOKUP((LEFT(D4930,2)),'Fed. Agency Identifier Table'!A$2:C$63,3,FALSE)))),"",(IF(ISERROR(VLOOKUP((LEFT(D4930,2)),'Fed. Agency Identifier Table'!A$2:C$63,3,FALSE)),(VLOOKUP((LEFT(D4930,1)),'Fed. Agency Identifier Table'!A$2:C$63,3,FALSE)),(VLOOKUP((LEFT(D4930,2)),'Fed. Agency Identifier Table'!A$2:C$63,3,FALSE)))))</f>
        <v/>
      </c>
      <c r="I4930" s="150" t="str">
        <f>IF(ISNUMBER(SEARCH("*.unk*",D4930)),"Other Federal Awards",IF(ISERROR(VLOOKUP(D4930,'CFDA Program Titles Table'!A$2:C$2607,3,FALSE)),"",VLOOKUP(D4930,'CFDA Program Titles Table'!A$2:C$2607,3,FALSE)))</f>
        <v/>
      </c>
      <c r="J4930" s="70"/>
      <c r="K4930" s="70"/>
      <c r="S4930" s="106" t="str">
        <f>IFERROR(IF(J4930="Y", "Research And Development Programs Cluster:", VLOOKUP(D4930,'Cluster Info'!$A$2:$B$113,2,FALSE)), "Non Cluster:")</f>
        <v>Non Cluster:</v>
      </c>
      <c r="T4930" s="106">
        <f t="shared" ref="T4930:T4993" si="385">IF(E4930="Y","ARRA - "&amp;N4930, N4930)</f>
        <v>0</v>
      </c>
      <c r="U4930" s="106">
        <f t="shared" si="382"/>
        <v>0</v>
      </c>
      <c r="V4930" s="106">
        <f t="shared" si="383"/>
        <v>0</v>
      </c>
      <c r="W4930" s="119">
        <f t="shared" ref="W4930:W4993" si="386">IF(AND(J4930="Y",I4930="Other Federal Awards"),(LEFT(D4930,2)&amp;".RD"),D4930)</f>
        <v>0</v>
      </c>
      <c r="X4930" s="106">
        <f t="shared" si="384"/>
        <v>0</v>
      </c>
    </row>
    <row r="4931" spans="1:24" ht="14">
      <c r="A4931" s="198"/>
      <c r="D4931" s="1"/>
      <c r="E4931" s="1"/>
      <c r="F4931" s="187"/>
      <c r="G4931" s="187"/>
      <c r="H4931" s="80" t="str">
        <f>IF(ISERROR(IF(ISERROR(VLOOKUP((LEFT(D4931,2)),'Fed. Agency Identifier Table'!A$2:C$63,3,FALSE)),(VLOOKUP((LEFT(D4931,1)),'Fed. Agency Identifier Table'!A$2:C$63,3,FALSE)),(VLOOKUP((LEFT(D4931,2)),'Fed. Agency Identifier Table'!A$2:C$63,3,FALSE)))),"",(IF(ISERROR(VLOOKUP((LEFT(D4931,2)),'Fed. Agency Identifier Table'!A$2:C$63,3,FALSE)),(VLOOKUP((LEFT(D4931,1)),'Fed. Agency Identifier Table'!A$2:C$63,3,FALSE)),(VLOOKUP((LEFT(D4931,2)),'Fed. Agency Identifier Table'!A$2:C$63,3,FALSE)))))</f>
        <v/>
      </c>
      <c r="I4931" s="150" t="str">
        <f>IF(ISNUMBER(SEARCH("*.unk*",D4931)),"Other Federal Awards",IF(ISERROR(VLOOKUP(D4931,'CFDA Program Titles Table'!A$2:C$2607,3,FALSE)),"",VLOOKUP(D4931,'CFDA Program Titles Table'!A$2:C$2607,3,FALSE)))</f>
        <v/>
      </c>
      <c r="J4931" s="70"/>
      <c r="K4931" s="70"/>
      <c r="S4931" s="106" t="str">
        <f>IFERROR(IF(J4931="Y", "Research And Development Programs Cluster:", VLOOKUP(D4931,'Cluster Info'!$A$2:$B$113,2,FALSE)), "Non Cluster:")</f>
        <v>Non Cluster:</v>
      </c>
      <c r="T4931" s="106">
        <f t="shared" si="385"/>
        <v>0</v>
      </c>
      <c r="U4931" s="106">
        <f t="shared" ref="U4931:U4994" si="387">IF(F4931="Y","COVID-19 - "&amp;N4931, N4931)</f>
        <v>0</v>
      </c>
      <c r="V4931" s="106">
        <f t="shared" ref="V4931:V4994" si="388">IF(G4931="Y","ARP - "&amp;N4931, N4931)</f>
        <v>0</v>
      </c>
      <c r="W4931" s="119">
        <f t="shared" si="386"/>
        <v>0</v>
      </c>
      <c r="X4931" s="106">
        <f t="shared" ref="X4931:X4994" si="389">O4931-P4931</f>
        <v>0</v>
      </c>
    </row>
    <row r="4932" spans="1:24" ht="14">
      <c r="A4932" s="198"/>
      <c r="D4932" s="1"/>
      <c r="E4932" s="1"/>
      <c r="F4932" s="187"/>
      <c r="G4932" s="187"/>
      <c r="H4932" s="80" t="str">
        <f>IF(ISERROR(IF(ISERROR(VLOOKUP((LEFT(D4932,2)),'Fed. Agency Identifier Table'!A$2:C$63,3,FALSE)),(VLOOKUP((LEFT(D4932,1)),'Fed. Agency Identifier Table'!A$2:C$63,3,FALSE)),(VLOOKUP((LEFT(D4932,2)),'Fed. Agency Identifier Table'!A$2:C$63,3,FALSE)))),"",(IF(ISERROR(VLOOKUP((LEFT(D4932,2)),'Fed. Agency Identifier Table'!A$2:C$63,3,FALSE)),(VLOOKUP((LEFT(D4932,1)),'Fed. Agency Identifier Table'!A$2:C$63,3,FALSE)),(VLOOKUP((LEFT(D4932,2)),'Fed. Agency Identifier Table'!A$2:C$63,3,FALSE)))))</f>
        <v/>
      </c>
      <c r="I4932" s="150" t="str">
        <f>IF(ISNUMBER(SEARCH("*.unk*",D4932)),"Other Federal Awards",IF(ISERROR(VLOOKUP(D4932,'CFDA Program Titles Table'!A$2:C$2607,3,FALSE)),"",VLOOKUP(D4932,'CFDA Program Titles Table'!A$2:C$2607,3,FALSE)))</f>
        <v/>
      </c>
      <c r="J4932" s="70"/>
      <c r="K4932" s="70"/>
      <c r="S4932" s="106" t="str">
        <f>IFERROR(IF(J4932="Y", "Research And Development Programs Cluster:", VLOOKUP(D4932,'Cluster Info'!$A$2:$B$113,2,FALSE)), "Non Cluster:")</f>
        <v>Non Cluster:</v>
      </c>
      <c r="T4932" s="106">
        <f t="shared" si="385"/>
        <v>0</v>
      </c>
      <c r="U4932" s="106">
        <f t="shared" si="387"/>
        <v>0</v>
      </c>
      <c r="V4932" s="106">
        <f t="shared" si="388"/>
        <v>0</v>
      </c>
      <c r="W4932" s="119">
        <f t="shared" si="386"/>
        <v>0</v>
      </c>
      <c r="X4932" s="106">
        <f t="shared" si="389"/>
        <v>0</v>
      </c>
    </row>
    <row r="4933" spans="1:24" ht="14">
      <c r="A4933" s="198"/>
      <c r="D4933" s="1"/>
      <c r="E4933" s="1"/>
      <c r="F4933" s="187"/>
      <c r="G4933" s="187"/>
      <c r="H4933" s="80" t="str">
        <f>IF(ISERROR(IF(ISERROR(VLOOKUP((LEFT(D4933,2)),'Fed. Agency Identifier Table'!A$2:C$63,3,FALSE)),(VLOOKUP((LEFT(D4933,1)),'Fed. Agency Identifier Table'!A$2:C$63,3,FALSE)),(VLOOKUP((LEFT(D4933,2)),'Fed. Agency Identifier Table'!A$2:C$63,3,FALSE)))),"",(IF(ISERROR(VLOOKUP((LEFT(D4933,2)),'Fed. Agency Identifier Table'!A$2:C$63,3,FALSE)),(VLOOKUP((LEFT(D4933,1)),'Fed. Agency Identifier Table'!A$2:C$63,3,FALSE)),(VLOOKUP((LEFT(D4933,2)),'Fed. Agency Identifier Table'!A$2:C$63,3,FALSE)))))</f>
        <v/>
      </c>
      <c r="I4933" s="150" t="str">
        <f>IF(ISNUMBER(SEARCH("*.unk*",D4933)),"Other Federal Awards",IF(ISERROR(VLOOKUP(D4933,'CFDA Program Titles Table'!A$2:C$2607,3,FALSE)),"",VLOOKUP(D4933,'CFDA Program Titles Table'!A$2:C$2607,3,FALSE)))</f>
        <v/>
      </c>
      <c r="J4933" s="70"/>
      <c r="K4933" s="70"/>
      <c r="S4933" s="106" t="str">
        <f>IFERROR(IF(J4933="Y", "Research And Development Programs Cluster:", VLOOKUP(D4933,'Cluster Info'!$A$2:$B$113,2,FALSE)), "Non Cluster:")</f>
        <v>Non Cluster:</v>
      </c>
      <c r="T4933" s="106">
        <f t="shared" si="385"/>
        <v>0</v>
      </c>
      <c r="U4933" s="106">
        <f t="shared" si="387"/>
        <v>0</v>
      </c>
      <c r="V4933" s="106">
        <f t="shared" si="388"/>
        <v>0</v>
      </c>
      <c r="W4933" s="119">
        <f t="shared" si="386"/>
        <v>0</v>
      </c>
      <c r="X4933" s="106">
        <f t="shared" si="389"/>
        <v>0</v>
      </c>
    </row>
    <row r="4934" spans="1:24" ht="14">
      <c r="A4934" s="198"/>
      <c r="D4934" s="1"/>
      <c r="E4934" s="1"/>
      <c r="F4934" s="187"/>
      <c r="G4934" s="187"/>
      <c r="H4934" s="80" t="str">
        <f>IF(ISERROR(IF(ISERROR(VLOOKUP((LEFT(D4934,2)),'Fed. Agency Identifier Table'!A$2:C$63,3,FALSE)),(VLOOKUP((LEFT(D4934,1)),'Fed. Agency Identifier Table'!A$2:C$63,3,FALSE)),(VLOOKUP((LEFT(D4934,2)),'Fed. Agency Identifier Table'!A$2:C$63,3,FALSE)))),"",(IF(ISERROR(VLOOKUP((LEFT(D4934,2)),'Fed. Agency Identifier Table'!A$2:C$63,3,FALSE)),(VLOOKUP((LEFT(D4934,1)),'Fed. Agency Identifier Table'!A$2:C$63,3,FALSE)),(VLOOKUP((LEFT(D4934,2)),'Fed. Agency Identifier Table'!A$2:C$63,3,FALSE)))))</f>
        <v/>
      </c>
      <c r="I4934" s="150" t="str">
        <f>IF(ISNUMBER(SEARCH("*.unk*",D4934)),"Other Federal Awards",IF(ISERROR(VLOOKUP(D4934,'CFDA Program Titles Table'!A$2:C$2607,3,FALSE)),"",VLOOKUP(D4934,'CFDA Program Titles Table'!A$2:C$2607,3,FALSE)))</f>
        <v/>
      </c>
      <c r="J4934" s="70"/>
      <c r="K4934" s="70"/>
      <c r="S4934" s="106" t="str">
        <f>IFERROR(IF(J4934="Y", "Research And Development Programs Cluster:", VLOOKUP(D4934,'Cluster Info'!$A$2:$B$113,2,FALSE)), "Non Cluster:")</f>
        <v>Non Cluster:</v>
      </c>
      <c r="T4934" s="106">
        <f t="shared" si="385"/>
        <v>0</v>
      </c>
      <c r="U4934" s="106">
        <f t="shared" si="387"/>
        <v>0</v>
      </c>
      <c r="V4934" s="106">
        <f t="shared" si="388"/>
        <v>0</v>
      </c>
      <c r="W4934" s="119">
        <f t="shared" si="386"/>
        <v>0</v>
      </c>
      <c r="X4934" s="106">
        <f t="shared" si="389"/>
        <v>0</v>
      </c>
    </row>
    <row r="4935" spans="1:24" ht="14">
      <c r="A4935" s="198"/>
      <c r="D4935" s="1"/>
      <c r="E4935" s="1"/>
      <c r="F4935" s="187"/>
      <c r="G4935" s="187"/>
      <c r="H4935" s="80" t="str">
        <f>IF(ISERROR(IF(ISERROR(VLOOKUP((LEFT(D4935,2)),'Fed. Agency Identifier Table'!A$2:C$63,3,FALSE)),(VLOOKUP((LEFT(D4935,1)),'Fed. Agency Identifier Table'!A$2:C$63,3,FALSE)),(VLOOKUP((LEFT(D4935,2)),'Fed. Agency Identifier Table'!A$2:C$63,3,FALSE)))),"",(IF(ISERROR(VLOOKUP((LEFT(D4935,2)),'Fed. Agency Identifier Table'!A$2:C$63,3,FALSE)),(VLOOKUP((LEFT(D4935,1)),'Fed. Agency Identifier Table'!A$2:C$63,3,FALSE)),(VLOOKUP((LEFT(D4935,2)),'Fed. Agency Identifier Table'!A$2:C$63,3,FALSE)))))</f>
        <v/>
      </c>
      <c r="I4935" s="150" t="str">
        <f>IF(ISNUMBER(SEARCH("*.unk*",D4935)),"Other Federal Awards",IF(ISERROR(VLOOKUP(D4935,'CFDA Program Titles Table'!A$2:C$2607,3,FALSE)),"",VLOOKUP(D4935,'CFDA Program Titles Table'!A$2:C$2607,3,FALSE)))</f>
        <v/>
      </c>
      <c r="J4935" s="70"/>
      <c r="K4935" s="70"/>
      <c r="S4935" s="106" t="str">
        <f>IFERROR(IF(J4935="Y", "Research And Development Programs Cluster:", VLOOKUP(D4935,'Cluster Info'!$A$2:$B$113,2,FALSE)), "Non Cluster:")</f>
        <v>Non Cluster:</v>
      </c>
      <c r="T4935" s="106">
        <f t="shared" si="385"/>
        <v>0</v>
      </c>
      <c r="U4935" s="106">
        <f t="shared" si="387"/>
        <v>0</v>
      </c>
      <c r="V4935" s="106">
        <f t="shared" si="388"/>
        <v>0</v>
      </c>
      <c r="W4935" s="119">
        <f t="shared" si="386"/>
        <v>0</v>
      </c>
      <c r="X4935" s="106">
        <f t="shared" si="389"/>
        <v>0</v>
      </c>
    </row>
    <row r="4936" spans="1:24" ht="14">
      <c r="A4936" s="198"/>
      <c r="D4936" s="1"/>
      <c r="E4936" s="1"/>
      <c r="F4936" s="187"/>
      <c r="G4936" s="187"/>
      <c r="H4936" s="80" t="str">
        <f>IF(ISERROR(IF(ISERROR(VLOOKUP((LEFT(D4936,2)),'Fed. Agency Identifier Table'!A$2:C$63,3,FALSE)),(VLOOKUP((LEFT(D4936,1)),'Fed. Agency Identifier Table'!A$2:C$63,3,FALSE)),(VLOOKUP((LEFT(D4936,2)),'Fed. Agency Identifier Table'!A$2:C$63,3,FALSE)))),"",(IF(ISERROR(VLOOKUP((LEFT(D4936,2)),'Fed. Agency Identifier Table'!A$2:C$63,3,FALSE)),(VLOOKUP((LEFT(D4936,1)),'Fed. Agency Identifier Table'!A$2:C$63,3,FALSE)),(VLOOKUP((LEFT(D4936,2)),'Fed. Agency Identifier Table'!A$2:C$63,3,FALSE)))))</f>
        <v/>
      </c>
      <c r="I4936" s="150" t="str">
        <f>IF(ISNUMBER(SEARCH("*.unk*",D4936)),"Other Federal Awards",IF(ISERROR(VLOOKUP(D4936,'CFDA Program Titles Table'!A$2:C$2607,3,FALSE)),"",VLOOKUP(D4936,'CFDA Program Titles Table'!A$2:C$2607,3,FALSE)))</f>
        <v/>
      </c>
      <c r="J4936" s="70"/>
      <c r="K4936" s="70"/>
      <c r="S4936" s="106" t="str">
        <f>IFERROR(IF(J4936="Y", "Research And Development Programs Cluster:", VLOOKUP(D4936,'Cluster Info'!$A$2:$B$113,2,FALSE)), "Non Cluster:")</f>
        <v>Non Cluster:</v>
      </c>
      <c r="T4936" s="106">
        <f t="shared" si="385"/>
        <v>0</v>
      </c>
      <c r="U4936" s="106">
        <f t="shared" si="387"/>
        <v>0</v>
      </c>
      <c r="V4936" s="106">
        <f t="shared" si="388"/>
        <v>0</v>
      </c>
      <c r="W4936" s="119">
        <f t="shared" si="386"/>
        <v>0</v>
      </c>
      <c r="X4936" s="106">
        <f t="shared" si="389"/>
        <v>0</v>
      </c>
    </row>
    <row r="4937" spans="1:24" ht="14">
      <c r="A4937" s="198"/>
      <c r="D4937" s="1"/>
      <c r="E4937" s="1"/>
      <c r="F4937" s="187"/>
      <c r="G4937" s="187"/>
      <c r="H4937" s="80" t="str">
        <f>IF(ISERROR(IF(ISERROR(VLOOKUP((LEFT(D4937,2)),'Fed. Agency Identifier Table'!A$2:C$63,3,FALSE)),(VLOOKUP((LEFT(D4937,1)),'Fed. Agency Identifier Table'!A$2:C$63,3,FALSE)),(VLOOKUP((LEFT(D4937,2)),'Fed. Agency Identifier Table'!A$2:C$63,3,FALSE)))),"",(IF(ISERROR(VLOOKUP((LEFT(D4937,2)),'Fed. Agency Identifier Table'!A$2:C$63,3,FALSE)),(VLOOKUP((LEFT(D4937,1)),'Fed. Agency Identifier Table'!A$2:C$63,3,FALSE)),(VLOOKUP((LEFT(D4937,2)),'Fed. Agency Identifier Table'!A$2:C$63,3,FALSE)))))</f>
        <v/>
      </c>
      <c r="I4937" s="150" t="str">
        <f>IF(ISNUMBER(SEARCH("*.unk*",D4937)),"Other Federal Awards",IF(ISERROR(VLOOKUP(D4937,'CFDA Program Titles Table'!A$2:C$2607,3,FALSE)),"",VLOOKUP(D4937,'CFDA Program Titles Table'!A$2:C$2607,3,FALSE)))</f>
        <v/>
      </c>
      <c r="J4937" s="70"/>
      <c r="K4937" s="70"/>
      <c r="S4937" s="106" t="str">
        <f>IFERROR(IF(J4937="Y", "Research And Development Programs Cluster:", VLOOKUP(D4937,'Cluster Info'!$A$2:$B$113,2,FALSE)), "Non Cluster:")</f>
        <v>Non Cluster:</v>
      </c>
      <c r="T4937" s="106">
        <f t="shared" si="385"/>
        <v>0</v>
      </c>
      <c r="U4937" s="106">
        <f t="shared" si="387"/>
        <v>0</v>
      </c>
      <c r="V4937" s="106">
        <f t="shared" si="388"/>
        <v>0</v>
      </c>
      <c r="W4937" s="119">
        <f t="shared" si="386"/>
        <v>0</v>
      </c>
      <c r="X4937" s="106">
        <f t="shared" si="389"/>
        <v>0</v>
      </c>
    </row>
    <row r="4938" spans="1:24" ht="14">
      <c r="A4938" s="198"/>
      <c r="D4938" s="1"/>
      <c r="E4938" s="1"/>
      <c r="F4938" s="187"/>
      <c r="G4938" s="187"/>
      <c r="H4938" s="80" t="str">
        <f>IF(ISERROR(IF(ISERROR(VLOOKUP((LEFT(D4938,2)),'Fed. Agency Identifier Table'!A$2:C$63,3,FALSE)),(VLOOKUP((LEFT(D4938,1)),'Fed. Agency Identifier Table'!A$2:C$63,3,FALSE)),(VLOOKUP((LEFT(D4938,2)),'Fed. Agency Identifier Table'!A$2:C$63,3,FALSE)))),"",(IF(ISERROR(VLOOKUP((LEFT(D4938,2)),'Fed. Agency Identifier Table'!A$2:C$63,3,FALSE)),(VLOOKUP((LEFT(D4938,1)),'Fed. Agency Identifier Table'!A$2:C$63,3,FALSE)),(VLOOKUP((LEFT(D4938,2)),'Fed. Agency Identifier Table'!A$2:C$63,3,FALSE)))))</f>
        <v/>
      </c>
      <c r="I4938" s="150" t="str">
        <f>IF(ISNUMBER(SEARCH("*.unk*",D4938)),"Other Federal Awards",IF(ISERROR(VLOOKUP(D4938,'CFDA Program Titles Table'!A$2:C$2607,3,FALSE)),"",VLOOKUP(D4938,'CFDA Program Titles Table'!A$2:C$2607,3,FALSE)))</f>
        <v/>
      </c>
      <c r="J4938" s="70"/>
      <c r="K4938" s="70"/>
      <c r="S4938" s="106" t="str">
        <f>IFERROR(IF(J4938="Y", "Research And Development Programs Cluster:", VLOOKUP(D4938,'Cluster Info'!$A$2:$B$113,2,FALSE)), "Non Cluster:")</f>
        <v>Non Cluster:</v>
      </c>
      <c r="T4938" s="106">
        <f t="shared" si="385"/>
        <v>0</v>
      </c>
      <c r="U4938" s="106">
        <f t="shared" si="387"/>
        <v>0</v>
      </c>
      <c r="V4938" s="106">
        <f t="shared" si="388"/>
        <v>0</v>
      </c>
      <c r="W4938" s="119">
        <f t="shared" si="386"/>
        <v>0</v>
      </c>
      <c r="X4938" s="106">
        <f t="shared" si="389"/>
        <v>0</v>
      </c>
    </row>
    <row r="4939" spans="1:24" ht="14">
      <c r="A4939" s="198"/>
      <c r="D4939" s="1"/>
      <c r="E4939" s="1"/>
      <c r="F4939" s="187"/>
      <c r="G4939" s="187"/>
      <c r="H4939" s="80" t="str">
        <f>IF(ISERROR(IF(ISERROR(VLOOKUP((LEFT(D4939,2)),'Fed. Agency Identifier Table'!A$2:C$63,3,FALSE)),(VLOOKUP((LEFT(D4939,1)),'Fed. Agency Identifier Table'!A$2:C$63,3,FALSE)),(VLOOKUP((LEFT(D4939,2)),'Fed. Agency Identifier Table'!A$2:C$63,3,FALSE)))),"",(IF(ISERROR(VLOOKUP((LEFT(D4939,2)),'Fed. Agency Identifier Table'!A$2:C$63,3,FALSE)),(VLOOKUP((LEFT(D4939,1)),'Fed. Agency Identifier Table'!A$2:C$63,3,FALSE)),(VLOOKUP((LEFT(D4939,2)),'Fed. Agency Identifier Table'!A$2:C$63,3,FALSE)))))</f>
        <v/>
      </c>
      <c r="I4939" s="150" t="str">
        <f>IF(ISNUMBER(SEARCH("*.unk*",D4939)),"Other Federal Awards",IF(ISERROR(VLOOKUP(D4939,'CFDA Program Titles Table'!A$2:C$2607,3,FALSE)),"",VLOOKUP(D4939,'CFDA Program Titles Table'!A$2:C$2607,3,FALSE)))</f>
        <v/>
      </c>
      <c r="J4939" s="70"/>
      <c r="K4939" s="70"/>
      <c r="S4939" s="106" t="str">
        <f>IFERROR(IF(J4939="Y", "Research And Development Programs Cluster:", VLOOKUP(D4939,'Cluster Info'!$A$2:$B$113,2,FALSE)), "Non Cluster:")</f>
        <v>Non Cluster:</v>
      </c>
      <c r="T4939" s="106">
        <f t="shared" si="385"/>
        <v>0</v>
      </c>
      <c r="U4939" s="106">
        <f t="shared" si="387"/>
        <v>0</v>
      </c>
      <c r="V4939" s="106">
        <f t="shared" si="388"/>
        <v>0</v>
      </c>
      <c r="W4939" s="119">
        <f t="shared" si="386"/>
        <v>0</v>
      </c>
      <c r="X4939" s="106">
        <f t="shared" si="389"/>
        <v>0</v>
      </c>
    </row>
    <row r="4940" spans="1:24" ht="14">
      <c r="A4940" s="198"/>
      <c r="D4940" s="1"/>
      <c r="E4940" s="1"/>
      <c r="F4940" s="187"/>
      <c r="G4940" s="187"/>
      <c r="H4940" s="80" t="str">
        <f>IF(ISERROR(IF(ISERROR(VLOOKUP((LEFT(D4940,2)),'Fed. Agency Identifier Table'!A$2:C$63,3,FALSE)),(VLOOKUP((LEFT(D4940,1)),'Fed. Agency Identifier Table'!A$2:C$63,3,FALSE)),(VLOOKUP((LEFT(D4940,2)),'Fed. Agency Identifier Table'!A$2:C$63,3,FALSE)))),"",(IF(ISERROR(VLOOKUP((LEFT(D4940,2)),'Fed. Agency Identifier Table'!A$2:C$63,3,FALSE)),(VLOOKUP((LEFT(D4940,1)),'Fed. Agency Identifier Table'!A$2:C$63,3,FALSE)),(VLOOKUP((LEFT(D4940,2)),'Fed. Agency Identifier Table'!A$2:C$63,3,FALSE)))))</f>
        <v/>
      </c>
      <c r="I4940" s="150" t="str">
        <f>IF(ISNUMBER(SEARCH("*.unk*",D4940)),"Other Federal Awards",IF(ISERROR(VLOOKUP(D4940,'CFDA Program Titles Table'!A$2:C$2607,3,FALSE)),"",VLOOKUP(D4940,'CFDA Program Titles Table'!A$2:C$2607,3,FALSE)))</f>
        <v/>
      </c>
      <c r="J4940" s="70"/>
      <c r="K4940" s="70"/>
      <c r="S4940" s="106" t="str">
        <f>IFERROR(IF(J4940="Y", "Research And Development Programs Cluster:", VLOOKUP(D4940,'Cluster Info'!$A$2:$B$113,2,FALSE)), "Non Cluster:")</f>
        <v>Non Cluster:</v>
      </c>
      <c r="T4940" s="106">
        <f t="shared" si="385"/>
        <v>0</v>
      </c>
      <c r="U4940" s="106">
        <f t="shared" si="387"/>
        <v>0</v>
      </c>
      <c r="V4940" s="106">
        <f t="shared" si="388"/>
        <v>0</v>
      </c>
      <c r="W4940" s="119">
        <f t="shared" si="386"/>
        <v>0</v>
      </c>
      <c r="X4940" s="106">
        <f t="shared" si="389"/>
        <v>0</v>
      </c>
    </row>
    <row r="4941" spans="1:24" ht="14">
      <c r="A4941" s="198"/>
      <c r="D4941" s="1"/>
      <c r="E4941" s="1"/>
      <c r="F4941" s="187"/>
      <c r="G4941" s="187"/>
      <c r="H4941" s="80" t="str">
        <f>IF(ISERROR(IF(ISERROR(VLOOKUP((LEFT(D4941,2)),'Fed. Agency Identifier Table'!A$2:C$63,3,FALSE)),(VLOOKUP((LEFT(D4941,1)),'Fed. Agency Identifier Table'!A$2:C$63,3,FALSE)),(VLOOKUP((LEFT(D4941,2)),'Fed. Agency Identifier Table'!A$2:C$63,3,FALSE)))),"",(IF(ISERROR(VLOOKUP((LEFT(D4941,2)),'Fed. Agency Identifier Table'!A$2:C$63,3,FALSE)),(VLOOKUP((LEFT(D4941,1)),'Fed. Agency Identifier Table'!A$2:C$63,3,FALSE)),(VLOOKUP((LEFT(D4941,2)),'Fed. Agency Identifier Table'!A$2:C$63,3,FALSE)))))</f>
        <v/>
      </c>
      <c r="I4941" s="150" t="str">
        <f>IF(ISNUMBER(SEARCH("*.unk*",D4941)),"Other Federal Awards",IF(ISERROR(VLOOKUP(D4941,'CFDA Program Titles Table'!A$2:C$2607,3,FALSE)),"",VLOOKUP(D4941,'CFDA Program Titles Table'!A$2:C$2607,3,FALSE)))</f>
        <v/>
      </c>
      <c r="J4941" s="70"/>
      <c r="K4941" s="70"/>
      <c r="S4941" s="106" t="str">
        <f>IFERROR(IF(J4941="Y", "Research And Development Programs Cluster:", VLOOKUP(D4941,'Cluster Info'!$A$2:$B$113,2,FALSE)), "Non Cluster:")</f>
        <v>Non Cluster:</v>
      </c>
      <c r="T4941" s="106">
        <f t="shared" si="385"/>
        <v>0</v>
      </c>
      <c r="U4941" s="106">
        <f t="shared" si="387"/>
        <v>0</v>
      </c>
      <c r="V4941" s="106">
        <f t="shared" si="388"/>
        <v>0</v>
      </c>
      <c r="W4941" s="119">
        <f t="shared" si="386"/>
        <v>0</v>
      </c>
      <c r="X4941" s="106">
        <f t="shared" si="389"/>
        <v>0</v>
      </c>
    </row>
    <row r="4942" spans="1:24" ht="14">
      <c r="A4942" s="198"/>
      <c r="D4942" s="1"/>
      <c r="E4942" s="1"/>
      <c r="F4942" s="187"/>
      <c r="G4942" s="187"/>
      <c r="H4942" s="80" t="str">
        <f>IF(ISERROR(IF(ISERROR(VLOOKUP((LEFT(D4942,2)),'Fed. Agency Identifier Table'!A$2:C$63,3,FALSE)),(VLOOKUP((LEFT(D4942,1)),'Fed. Agency Identifier Table'!A$2:C$63,3,FALSE)),(VLOOKUP((LEFT(D4942,2)),'Fed. Agency Identifier Table'!A$2:C$63,3,FALSE)))),"",(IF(ISERROR(VLOOKUP((LEFT(D4942,2)),'Fed. Agency Identifier Table'!A$2:C$63,3,FALSE)),(VLOOKUP((LEFT(D4942,1)),'Fed. Agency Identifier Table'!A$2:C$63,3,FALSE)),(VLOOKUP((LEFT(D4942,2)),'Fed. Agency Identifier Table'!A$2:C$63,3,FALSE)))))</f>
        <v/>
      </c>
      <c r="I4942" s="150" t="str">
        <f>IF(ISNUMBER(SEARCH("*.unk*",D4942)),"Other Federal Awards",IF(ISERROR(VLOOKUP(D4942,'CFDA Program Titles Table'!A$2:C$2607,3,FALSE)),"",VLOOKUP(D4942,'CFDA Program Titles Table'!A$2:C$2607,3,FALSE)))</f>
        <v/>
      </c>
      <c r="J4942" s="70"/>
      <c r="K4942" s="70"/>
      <c r="S4942" s="106" t="str">
        <f>IFERROR(IF(J4942="Y", "Research And Development Programs Cluster:", VLOOKUP(D4942,'Cluster Info'!$A$2:$B$113,2,FALSE)), "Non Cluster:")</f>
        <v>Non Cluster:</v>
      </c>
      <c r="T4942" s="106">
        <f t="shared" si="385"/>
        <v>0</v>
      </c>
      <c r="U4942" s="106">
        <f t="shared" si="387"/>
        <v>0</v>
      </c>
      <c r="V4942" s="106">
        <f t="shared" si="388"/>
        <v>0</v>
      </c>
      <c r="W4942" s="119">
        <f t="shared" si="386"/>
        <v>0</v>
      </c>
      <c r="X4942" s="106">
        <f t="shared" si="389"/>
        <v>0</v>
      </c>
    </row>
    <row r="4943" spans="1:24" ht="14">
      <c r="A4943" s="198"/>
      <c r="D4943" s="1"/>
      <c r="E4943" s="1"/>
      <c r="F4943" s="187"/>
      <c r="G4943" s="187"/>
      <c r="H4943" s="80" t="str">
        <f>IF(ISERROR(IF(ISERROR(VLOOKUP((LEFT(D4943,2)),'Fed. Agency Identifier Table'!A$2:C$63,3,FALSE)),(VLOOKUP((LEFT(D4943,1)),'Fed. Agency Identifier Table'!A$2:C$63,3,FALSE)),(VLOOKUP((LEFT(D4943,2)),'Fed. Agency Identifier Table'!A$2:C$63,3,FALSE)))),"",(IF(ISERROR(VLOOKUP((LEFT(D4943,2)),'Fed. Agency Identifier Table'!A$2:C$63,3,FALSE)),(VLOOKUP((LEFT(D4943,1)),'Fed. Agency Identifier Table'!A$2:C$63,3,FALSE)),(VLOOKUP((LEFT(D4943,2)),'Fed. Agency Identifier Table'!A$2:C$63,3,FALSE)))))</f>
        <v/>
      </c>
      <c r="I4943" s="150" t="str">
        <f>IF(ISNUMBER(SEARCH("*.unk*",D4943)),"Other Federal Awards",IF(ISERROR(VLOOKUP(D4943,'CFDA Program Titles Table'!A$2:C$2607,3,FALSE)),"",VLOOKUP(D4943,'CFDA Program Titles Table'!A$2:C$2607,3,FALSE)))</f>
        <v/>
      </c>
      <c r="J4943" s="70"/>
      <c r="K4943" s="70"/>
      <c r="S4943" s="106" t="str">
        <f>IFERROR(IF(J4943="Y", "Research And Development Programs Cluster:", VLOOKUP(D4943,'Cluster Info'!$A$2:$B$113,2,FALSE)), "Non Cluster:")</f>
        <v>Non Cluster:</v>
      </c>
      <c r="T4943" s="106">
        <f t="shared" si="385"/>
        <v>0</v>
      </c>
      <c r="U4943" s="106">
        <f t="shared" si="387"/>
        <v>0</v>
      </c>
      <c r="V4943" s="106">
        <f t="shared" si="388"/>
        <v>0</v>
      </c>
      <c r="W4943" s="119">
        <f t="shared" si="386"/>
        <v>0</v>
      </c>
      <c r="X4943" s="106">
        <f t="shared" si="389"/>
        <v>0</v>
      </c>
    </row>
    <row r="4944" spans="1:24" ht="14">
      <c r="A4944" s="198"/>
      <c r="D4944" s="1"/>
      <c r="E4944" s="1"/>
      <c r="F4944" s="187"/>
      <c r="G4944" s="187"/>
      <c r="H4944" s="80" t="str">
        <f>IF(ISERROR(IF(ISERROR(VLOOKUP((LEFT(D4944,2)),'Fed. Agency Identifier Table'!A$2:C$63,3,FALSE)),(VLOOKUP((LEFT(D4944,1)),'Fed. Agency Identifier Table'!A$2:C$63,3,FALSE)),(VLOOKUP((LEFT(D4944,2)),'Fed. Agency Identifier Table'!A$2:C$63,3,FALSE)))),"",(IF(ISERROR(VLOOKUP((LEFT(D4944,2)),'Fed. Agency Identifier Table'!A$2:C$63,3,FALSE)),(VLOOKUP((LEFT(D4944,1)),'Fed. Agency Identifier Table'!A$2:C$63,3,FALSE)),(VLOOKUP((LEFT(D4944,2)),'Fed. Agency Identifier Table'!A$2:C$63,3,FALSE)))))</f>
        <v/>
      </c>
      <c r="I4944" s="150" t="str">
        <f>IF(ISNUMBER(SEARCH("*.unk*",D4944)),"Other Federal Awards",IF(ISERROR(VLOOKUP(D4944,'CFDA Program Titles Table'!A$2:C$2607,3,FALSE)),"",VLOOKUP(D4944,'CFDA Program Titles Table'!A$2:C$2607,3,FALSE)))</f>
        <v/>
      </c>
      <c r="J4944" s="70"/>
      <c r="K4944" s="70"/>
      <c r="S4944" s="106" t="str">
        <f>IFERROR(IF(J4944="Y", "Research And Development Programs Cluster:", VLOOKUP(D4944,'Cluster Info'!$A$2:$B$113,2,FALSE)), "Non Cluster:")</f>
        <v>Non Cluster:</v>
      </c>
      <c r="T4944" s="106">
        <f t="shared" si="385"/>
        <v>0</v>
      </c>
      <c r="U4944" s="106">
        <f t="shared" si="387"/>
        <v>0</v>
      </c>
      <c r="V4944" s="106">
        <f t="shared" si="388"/>
        <v>0</v>
      </c>
      <c r="W4944" s="119">
        <f t="shared" si="386"/>
        <v>0</v>
      </c>
      <c r="X4944" s="106">
        <f t="shared" si="389"/>
        <v>0</v>
      </c>
    </row>
    <row r="4945" spans="1:24" ht="14">
      <c r="A4945" s="198"/>
      <c r="D4945" s="1"/>
      <c r="E4945" s="1"/>
      <c r="F4945" s="187"/>
      <c r="G4945" s="187"/>
      <c r="H4945" s="80" t="str">
        <f>IF(ISERROR(IF(ISERROR(VLOOKUP((LEFT(D4945,2)),'Fed. Agency Identifier Table'!A$2:C$63,3,FALSE)),(VLOOKUP((LEFT(D4945,1)),'Fed. Agency Identifier Table'!A$2:C$63,3,FALSE)),(VLOOKUP((LEFT(D4945,2)),'Fed. Agency Identifier Table'!A$2:C$63,3,FALSE)))),"",(IF(ISERROR(VLOOKUP((LEFT(D4945,2)),'Fed. Agency Identifier Table'!A$2:C$63,3,FALSE)),(VLOOKUP((LEFT(D4945,1)),'Fed. Agency Identifier Table'!A$2:C$63,3,FALSE)),(VLOOKUP((LEFT(D4945,2)),'Fed. Agency Identifier Table'!A$2:C$63,3,FALSE)))))</f>
        <v/>
      </c>
      <c r="I4945" s="150" t="str">
        <f>IF(ISNUMBER(SEARCH("*.unk*",D4945)),"Other Federal Awards",IF(ISERROR(VLOOKUP(D4945,'CFDA Program Titles Table'!A$2:C$2607,3,FALSE)),"",VLOOKUP(D4945,'CFDA Program Titles Table'!A$2:C$2607,3,FALSE)))</f>
        <v/>
      </c>
      <c r="J4945" s="70"/>
      <c r="K4945" s="70"/>
      <c r="S4945" s="106" t="str">
        <f>IFERROR(IF(J4945="Y", "Research And Development Programs Cluster:", VLOOKUP(D4945,'Cluster Info'!$A$2:$B$113,2,FALSE)), "Non Cluster:")</f>
        <v>Non Cluster:</v>
      </c>
      <c r="T4945" s="106">
        <f t="shared" si="385"/>
        <v>0</v>
      </c>
      <c r="U4945" s="106">
        <f t="shared" si="387"/>
        <v>0</v>
      </c>
      <c r="V4945" s="106">
        <f t="shared" si="388"/>
        <v>0</v>
      </c>
      <c r="W4945" s="119">
        <f t="shared" si="386"/>
        <v>0</v>
      </c>
      <c r="X4945" s="106">
        <f t="shared" si="389"/>
        <v>0</v>
      </c>
    </row>
    <row r="4946" spans="1:24" ht="14">
      <c r="A4946" s="198"/>
      <c r="D4946" s="1"/>
      <c r="E4946" s="1"/>
      <c r="F4946" s="187"/>
      <c r="G4946" s="187"/>
      <c r="H4946" s="80" t="str">
        <f>IF(ISERROR(IF(ISERROR(VLOOKUP((LEFT(D4946,2)),'Fed. Agency Identifier Table'!A$2:C$63,3,FALSE)),(VLOOKUP((LEFT(D4946,1)),'Fed. Agency Identifier Table'!A$2:C$63,3,FALSE)),(VLOOKUP((LEFT(D4946,2)),'Fed. Agency Identifier Table'!A$2:C$63,3,FALSE)))),"",(IF(ISERROR(VLOOKUP((LEFT(D4946,2)),'Fed. Agency Identifier Table'!A$2:C$63,3,FALSE)),(VLOOKUP((LEFT(D4946,1)),'Fed. Agency Identifier Table'!A$2:C$63,3,FALSE)),(VLOOKUP((LEFT(D4946,2)),'Fed. Agency Identifier Table'!A$2:C$63,3,FALSE)))))</f>
        <v/>
      </c>
      <c r="I4946" s="150" t="str">
        <f>IF(ISNUMBER(SEARCH("*.unk*",D4946)),"Other Federal Awards",IF(ISERROR(VLOOKUP(D4946,'CFDA Program Titles Table'!A$2:C$2607,3,FALSE)),"",VLOOKUP(D4946,'CFDA Program Titles Table'!A$2:C$2607,3,FALSE)))</f>
        <v/>
      </c>
      <c r="J4946" s="70"/>
      <c r="K4946" s="70"/>
      <c r="S4946" s="106" t="str">
        <f>IFERROR(IF(J4946="Y", "Research And Development Programs Cluster:", VLOOKUP(D4946,'Cluster Info'!$A$2:$B$113,2,FALSE)), "Non Cluster:")</f>
        <v>Non Cluster:</v>
      </c>
      <c r="T4946" s="106">
        <f t="shared" si="385"/>
        <v>0</v>
      </c>
      <c r="U4946" s="106">
        <f t="shared" si="387"/>
        <v>0</v>
      </c>
      <c r="V4946" s="106">
        <f t="shared" si="388"/>
        <v>0</v>
      </c>
      <c r="W4946" s="119">
        <f t="shared" si="386"/>
        <v>0</v>
      </c>
      <c r="X4946" s="106">
        <f t="shared" si="389"/>
        <v>0</v>
      </c>
    </row>
    <row r="4947" spans="1:24" ht="14">
      <c r="A4947" s="198"/>
      <c r="D4947" s="1"/>
      <c r="E4947" s="1"/>
      <c r="F4947" s="187"/>
      <c r="G4947" s="187"/>
      <c r="H4947" s="80" t="str">
        <f>IF(ISERROR(IF(ISERROR(VLOOKUP((LEFT(D4947,2)),'Fed. Agency Identifier Table'!A$2:C$63,3,FALSE)),(VLOOKUP((LEFT(D4947,1)),'Fed. Agency Identifier Table'!A$2:C$63,3,FALSE)),(VLOOKUP((LEFT(D4947,2)),'Fed. Agency Identifier Table'!A$2:C$63,3,FALSE)))),"",(IF(ISERROR(VLOOKUP((LEFT(D4947,2)),'Fed. Agency Identifier Table'!A$2:C$63,3,FALSE)),(VLOOKUP((LEFT(D4947,1)),'Fed. Agency Identifier Table'!A$2:C$63,3,FALSE)),(VLOOKUP((LEFT(D4947,2)),'Fed. Agency Identifier Table'!A$2:C$63,3,FALSE)))))</f>
        <v/>
      </c>
      <c r="I4947" s="150" t="str">
        <f>IF(ISNUMBER(SEARCH("*.unk*",D4947)),"Other Federal Awards",IF(ISERROR(VLOOKUP(D4947,'CFDA Program Titles Table'!A$2:C$2607,3,FALSE)),"",VLOOKUP(D4947,'CFDA Program Titles Table'!A$2:C$2607,3,FALSE)))</f>
        <v/>
      </c>
      <c r="J4947" s="70"/>
      <c r="K4947" s="70"/>
      <c r="S4947" s="106" t="str">
        <f>IFERROR(IF(J4947="Y", "Research And Development Programs Cluster:", VLOOKUP(D4947,'Cluster Info'!$A$2:$B$113,2,FALSE)), "Non Cluster:")</f>
        <v>Non Cluster:</v>
      </c>
      <c r="T4947" s="106">
        <f t="shared" si="385"/>
        <v>0</v>
      </c>
      <c r="U4947" s="106">
        <f t="shared" si="387"/>
        <v>0</v>
      </c>
      <c r="V4947" s="106">
        <f t="shared" si="388"/>
        <v>0</v>
      </c>
      <c r="W4947" s="119">
        <f t="shared" si="386"/>
        <v>0</v>
      </c>
      <c r="X4947" s="106">
        <f t="shared" si="389"/>
        <v>0</v>
      </c>
    </row>
    <row r="4948" spans="1:24" ht="14">
      <c r="A4948" s="198"/>
      <c r="D4948" s="1"/>
      <c r="E4948" s="1"/>
      <c r="F4948" s="187"/>
      <c r="G4948" s="187"/>
      <c r="H4948" s="80" t="str">
        <f>IF(ISERROR(IF(ISERROR(VLOOKUP((LEFT(D4948,2)),'Fed. Agency Identifier Table'!A$2:C$63,3,FALSE)),(VLOOKUP((LEFT(D4948,1)),'Fed. Agency Identifier Table'!A$2:C$63,3,FALSE)),(VLOOKUP((LEFT(D4948,2)),'Fed. Agency Identifier Table'!A$2:C$63,3,FALSE)))),"",(IF(ISERROR(VLOOKUP((LEFT(D4948,2)),'Fed. Agency Identifier Table'!A$2:C$63,3,FALSE)),(VLOOKUP((LEFT(D4948,1)),'Fed. Agency Identifier Table'!A$2:C$63,3,FALSE)),(VLOOKUP((LEFT(D4948,2)),'Fed. Agency Identifier Table'!A$2:C$63,3,FALSE)))))</f>
        <v/>
      </c>
      <c r="I4948" s="150" t="str">
        <f>IF(ISNUMBER(SEARCH("*.unk*",D4948)),"Other Federal Awards",IF(ISERROR(VLOOKUP(D4948,'CFDA Program Titles Table'!A$2:C$2607,3,FALSE)),"",VLOOKUP(D4948,'CFDA Program Titles Table'!A$2:C$2607,3,FALSE)))</f>
        <v/>
      </c>
      <c r="J4948" s="70"/>
      <c r="K4948" s="70"/>
      <c r="S4948" s="106" t="str">
        <f>IFERROR(IF(J4948="Y", "Research And Development Programs Cluster:", VLOOKUP(D4948,'Cluster Info'!$A$2:$B$113,2,FALSE)), "Non Cluster:")</f>
        <v>Non Cluster:</v>
      </c>
      <c r="T4948" s="106">
        <f t="shared" si="385"/>
        <v>0</v>
      </c>
      <c r="U4948" s="106">
        <f t="shared" si="387"/>
        <v>0</v>
      </c>
      <c r="V4948" s="106">
        <f t="shared" si="388"/>
        <v>0</v>
      </c>
      <c r="W4948" s="119">
        <f t="shared" si="386"/>
        <v>0</v>
      </c>
      <c r="X4948" s="106">
        <f t="shared" si="389"/>
        <v>0</v>
      </c>
    </row>
    <row r="4949" spans="1:24" ht="14">
      <c r="A4949" s="198"/>
      <c r="D4949" s="1"/>
      <c r="E4949" s="1"/>
      <c r="F4949" s="187"/>
      <c r="G4949" s="187"/>
      <c r="H4949" s="80" t="str">
        <f>IF(ISERROR(IF(ISERROR(VLOOKUP((LEFT(D4949,2)),'Fed. Agency Identifier Table'!A$2:C$63,3,FALSE)),(VLOOKUP((LEFT(D4949,1)),'Fed. Agency Identifier Table'!A$2:C$63,3,FALSE)),(VLOOKUP((LEFT(D4949,2)),'Fed. Agency Identifier Table'!A$2:C$63,3,FALSE)))),"",(IF(ISERROR(VLOOKUP((LEFT(D4949,2)),'Fed. Agency Identifier Table'!A$2:C$63,3,FALSE)),(VLOOKUP((LEFT(D4949,1)),'Fed. Agency Identifier Table'!A$2:C$63,3,FALSE)),(VLOOKUP((LEFT(D4949,2)),'Fed. Agency Identifier Table'!A$2:C$63,3,FALSE)))))</f>
        <v/>
      </c>
      <c r="I4949" s="150" t="str">
        <f>IF(ISNUMBER(SEARCH("*.unk*",D4949)),"Other Federal Awards",IF(ISERROR(VLOOKUP(D4949,'CFDA Program Titles Table'!A$2:C$2607,3,FALSE)),"",VLOOKUP(D4949,'CFDA Program Titles Table'!A$2:C$2607,3,FALSE)))</f>
        <v/>
      </c>
      <c r="J4949" s="70"/>
      <c r="K4949" s="70"/>
      <c r="S4949" s="106" t="str">
        <f>IFERROR(IF(J4949="Y", "Research And Development Programs Cluster:", VLOOKUP(D4949,'Cluster Info'!$A$2:$B$113,2,FALSE)), "Non Cluster:")</f>
        <v>Non Cluster:</v>
      </c>
      <c r="T4949" s="106">
        <f t="shared" si="385"/>
        <v>0</v>
      </c>
      <c r="U4949" s="106">
        <f t="shared" si="387"/>
        <v>0</v>
      </c>
      <c r="V4949" s="106">
        <f t="shared" si="388"/>
        <v>0</v>
      </c>
      <c r="W4949" s="119">
        <f t="shared" si="386"/>
        <v>0</v>
      </c>
      <c r="X4949" s="106">
        <f t="shared" si="389"/>
        <v>0</v>
      </c>
    </row>
    <row r="4950" spans="1:24" ht="14">
      <c r="A4950" s="198"/>
      <c r="D4950" s="1"/>
      <c r="E4950" s="1"/>
      <c r="F4950" s="187"/>
      <c r="G4950" s="187"/>
      <c r="H4950" s="80" t="str">
        <f>IF(ISERROR(IF(ISERROR(VLOOKUP((LEFT(D4950,2)),'Fed. Agency Identifier Table'!A$2:C$63,3,FALSE)),(VLOOKUP((LEFT(D4950,1)),'Fed. Agency Identifier Table'!A$2:C$63,3,FALSE)),(VLOOKUP((LEFT(D4950,2)),'Fed. Agency Identifier Table'!A$2:C$63,3,FALSE)))),"",(IF(ISERROR(VLOOKUP((LEFT(D4950,2)),'Fed. Agency Identifier Table'!A$2:C$63,3,FALSE)),(VLOOKUP((LEFT(D4950,1)),'Fed. Agency Identifier Table'!A$2:C$63,3,FALSE)),(VLOOKUP((LEFT(D4950,2)),'Fed. Agency Identifier Table'!A$2:C$63,3,FALSE)))))</f>
        <v/>
      </c>
      <c r="I4950" s="150" t="str">
        <f>IF(ISNUMBER(SEARCH("*.unk*",D4950)),"Other Federal Awards",IF(ISERROR(VLOOKUP(D4950,'CFDA Program Titles Table'!A$2:C$2607,3,FALSE)),"",VLOOKUP(D4950,'CFDA Program Titles Table'!A$2:C$2607,3,FALSE)))</f>
        <v/>
      </c>
      <c r="J4950" s="70"/>
      <c r="K4950" s="70"/>
      <c r="S4950" s="106" t="str">
        <f>IFERROR(IF(J4950="Y", "Research And Development Programs Cluster:", VLOOKUP(D4950,'Cluster Info'!$A$2:$B$113,2,FALSE)), "Non Cluster:")</f>
        <v>Non Cluster:</v>
      </c>
      <c r="T4950" s="106">
        <f t="shared" si="385"/>
        <v>0</v>
      </c>
      <c r="U4950" s="106">
        <f t="shared" si="387"/>
        <v>0</v>
      </c>
      <c r="V4950" s="106">
        <f t="shared" si="388"/>
        <v>0</v>
      </c>
      <c r="W4950" s="119">
        <f t="shared" si="386"/>
        <v>0</v>
      </c>
      <c r="X4950" s="106">
        <f t="shared" si="389"/>
        <v>0</v>
      </c>
    </row>
    <row r="4951" spans="1:24" ht="14">
      <c r="A4951" s="198"/>
      <c r="D4951" s="1"/>
      <c r="E4951" s="1"/>
      <c r="F4951" s="187"/>
      <c r="G4951" s="187"/>
      <c r="H4951" s="80" t="str">
        <f>IF(ISERROR(IF(ISERROR(VLOOKUP((LEFT(D4951,2)),'Fed. Agency Identifier Table'!A$2:C$63,3,FALSE)),(VLOOKUP((LEFT(D4951,1)),'Fed. Agency Identifier Table'!A$2:C$63,3,FALSE)),(VLOOKUP((LEFT(D4951,2)),'Fed. Agency Identifier Table'!A$2:C$63,3,FALSE)))),"",(IF(ISERROR(VLOOKUP((LEFT(D4951,2)),'Fed. Agency Identifier Table'!A$2:C$63,3,FALSE)),(VLOOKUP((LEFT(D4951,1)),'Fed. Agency Identifier Table'!A$2:C$63,3,FALSE)),(VLOOKUP((LEFT(D4951,2)),'Fed. Agency Identifier Table'!A$2:C$63,3,FALSE)))))</f>
        <v/>
      </c>
      <c r="I4951" s="150" t="str">
        <f>IF(ISNUMBER(SEARCH("*.unk*",D4951)),"Other Federal Awards",IF(ISERROR(VLOOKUP(D4951,'CFDA Program Titles Table'!A$2:C$2607,3,FALSE)),"",VLOOKUP(D4951,'CFDA Program Titles Table'!A$2:C$2607,3,FALSE)))</f>
        <v/>
      </c>
      <c r="J4951" s="70"/>
      <c r="K4951" s="70"/>
      <c r="S4951" s="106" t="str">
        <f>IFERROR(IF(J4951="Y", "Research And Development Programs Cluster:", VLOOKUP(D4951,'Cluster Info'!$A$2:$B$113,2,FALSE)), "Non Cluster:")</f>
        <v>Non Cluster:</v>
      </c>
      <c r="T4951" s="106">
        <f t="shared" si="385"/>
        <v>0</v>
      </c>
      <c r="U4951" s="106">
        <f t="shared" si="387"/>
        <v>0</v>
      </c>
      <c r="V4951" s="106">
        <f t="shared" si="388"/>
        <v>0</v>
      </c>
      <c r="W4951" s="119">
        <f t="shared" si="386"/>
        <v>0</v>
      </c>
      <c r="X4951" s="106">
        <f t="shared" si="389"/>
        <v>0</v>
      </c>
    </row>
    <row r="4952" spans="1:24" ht="14">
      <c r="A4952" s="198"/>
      <c r="D4952" s="1"/>
      <c r="E4952" s="1"/>
      <c r="F4952" s="187"/>
      <c r="G4952" s="187"/>
      <c r="H4952" s="80" t="str">
        <f>IF(ISERROR(IF(ISERROR(VLOOKUP((LEFT(D4952,2)),'Fed. Agency Identifier Table'!A$2:C$63,3,FALSE)),(VLOOKUP((LEFT(D4952,1)),'Fed. Agency Identifier Table'!A$2:C$63,3,FALSE)),(VLOOKUP((LEFT(D4952,2)),'Fed. Agency Identifier Table'!A$2:C$63,3,FALSE)))),"",(IF(ISERROR(VLOOKUP((LEFT(D4952,2)),'Fed. Agency Identifier Table'!A$2:C$63,3,FALSE)),(VLOOKUP((LEFT(D4952,1)),'Fed. Agency Identifier Table'!A$2:C$63,3,FALSE)),(VLOOKUP((LEFT(D4952,2)),'Fed. Agency Identifier Table'!A$2:C$63,3,FALSE)))))</f>
        <v/>
      </c>
      <c r="I4952" s="150" t="str">
        <f>IF(ISNUMBER(SEARCH("*.unk*",D4952)),"Other Federal Awards",IF(ISERROR(VLOOKUP(D4952,'CFDA Program Titles Table'!A$2:C$2607,3,FALSE)),"",VLOOKUP(D4952,'CFDA Program Titles Table'!A$2:C$2607,3,FALSE)))</f>
        <v/>
      </c>
      <c r="J4952" s="70"/>
      <c r="K4952" s="70"/>
      <c r="S4952" s="106" t="str">
        <f>IFERROR(IF(J4952="Y", "Research And Development Programs Cluster:", VLOOKUP(D4952,'Cluster Info'!$A$2:$B$113,2,FALSE)), "Non Cluster:")</f>
        <v>Non Cluster:</v>
      </c>
      <c r="T4952" s="106">
        <f t="shared" si="385"/>
        <v>0</v>
      </c>
      <c r="U4952" s="106">
        <f t="shared" si="387"/>
        <v>0</v>
      </c>
      <c r="V4952" s="106">
        <f t="shared" si="388"/>
        <v>0</v>
      </c>
      <c r="W4952" s="119">
        <f t="shared" si="386"/>
        <v>0</v>
      </c>
      <c r="X4952" s="106">
        <f t="shared" si="389"/>
        <v>0</v>
      </c>
    </row>
    <row r="4953" spans="1:24" ht="14">
      <c r="A4953" s="198"/>
      <c r="D4953" s="1"/>
      <c r="E4953" s="1"/>
      <c r="F4953" s="187"/>
      <c r="G4953" s="187"/>
      <c r="H4953" s="80" t="str">
        <f>IF(ISERROR(IF(ISERROR(VLOOKUP((LEFT(D4953,2)),'Fed. Agency Identifier Table'!A$2:C$63,3,FALSE)),(VLOOKUP((LEFT(D4953,1)),'Fed. Agency Identifier Table'!A$2:C$63,3,FALSE)),(VLOOKUP((LEFT(D4953,2)),'Fed. Agency Identifier Table'!A$2:C$63,3,FALSE)))),"",(IF(ISERROR(VLOOKUP((LEFT(D4953,2)),'Fed. Agency Identifier Table'!A$2:C$63,3,FALSE)),(VLOOKUP((LEFT(D4953,1)),'Fed. Agency Identifier Table'!A$2:C$63,3,FALSE)),(VLOOKUP((LEFT(D4953,2)),'Fed. Agency Identifier Table'!A$2:C$63,3,FALSE)))))</f>
        <v/>
      </c>
      <c r="I4953" s="150" t="str">
        <f>IF(ISNUMBER(SEARCH("*.unk*",D4953)),"Other Federal Awards",IF(ISERROR(VLOOKUP(D4953,'CFDA Program Titles Table'!A$2:C$2607,3,FALSE)),"",VLOOKUP(D4953,'CFDA Program Titles Table'!A$2:C$2607,3,FALSE)))</f>
        <v/>
      </c>
      <c r="J4953" s="70"/>
      <c r="K4953" s="70"/>
      <c r="S4953" s="106" t="str">
        <f>IFERROR(IF(J4953="Y", "Research And Development Programs Cluster:", VLOOKUP(D4953,'Cluster Info'!$A$2:$B$113,2,FALSE)), "Non Cluster:")</f>
        <v>Non Cluster:</v>
      </c>
      <c r="T4953" s="106">
        <f t="shared" si="385"/>
        <v>0</v>
      </c>
      <c r="U4953" s="106">
        <f t="shared" si="387"/>
        <v>0</v>
      </c>
      <c r="V4953" s="106">
        <f t="shared" si="388"/>
        <v>0</v>
      </c>
      <c r="W4953" s="119">
        <f t="shared" si="386"/>
        <v>0</v>
      </c>
      <c r="X4953" s="106">
        <f t="shared" si="389"/>
        <v>0</v>
      </c>
    </row>
    <row r="4954" spans="1:24" ht="14">
      <c r="A4954" s="198"/>
      <c r="D4954" s="1"/>
      <c r="E4954" s="1"/>
      <c r="F4954" s="187"/>
      <c r="G4954" s="187"/>
      <c r="H4954" s="80" t="str">
        <f>IF(ISERROR(IF(ISERROR(VLOOKUP((LEFT(D4954,2)),'Fed. Agency Identifier Table'!A$2:C$63,3,FALSE)),(VLOOKUP((LEFT(D4954,1)),'Fed. Agency Identifier Table'!A$2:C$63,3,FALSE)),(VLOOKUP((LEFT(D4954,2)),'Fed. Agency Identifier Table'!A$2:C$63,3,FALSE)))),"",(IF(ISERROR(VLOOKUP((LEFT(D4954,2)),'Fed. Agency Identifier Table'!A$2:C$63,3,FALSE)),(VLOOKUP((LEFT(D4954,1)),'Fed. Agency Identifier Table'!A$2:C$63,3,FALSE)),(VLOOKUP((LEFT(D4954,2)),'Fed. Agency Identifier Table'!A$2:C$63,3,FALSE)))))</f>
        <v/>
      </c>
      <c r="I4954" s="150" t="str">
        <f>IF(ISNUMBER(SEARCH("*.unk*",D4954)),"Other Federal Awards",IF(ISERROR(VLOOKUP(D4954,'CFDA Program Titles Table'!A$2:C$2607,3,FALSE)),"",VLOOKUP(D4954,'CFDA Program Titles Table'!A$2:C$2607,3,FALSE)))</f>
        <v/>
      </c>
      <c r="J4954" s="70"/>
      <c r="K4954" s="70"/>
      <c r="S4954" s="106" t="str">
        <f>IFERROR(IF(J4954="Y", "Research And Development Programs Cluster:", VLOOKUP(D4954,'Cluster Info'!$A$2:$B$113,2,FALSE)), "Non Cluster:")</f>
        <v>Non Cluster:</v>
      </c>
      <c r="T4954" s="106">
        <f t="shared" si="385"/>
        <v>0</v>
      </c>
      <c r="U4954" s="106">
        <f t="shared" si="387"/>
        <v>0</v>
      </c>
      <c r="V4954" s="106">
        <f t="shared" si="388"/>
        <v>0</v>
      </c>
      <c r="W4954" s="119">
        <f t="shared" si="386"/>
        <v>0</v>
      </c>
      <c r="X4954" s="106">
        <f t="shared" si="389"/>
        <v>0</v>
      </c>
    </row>
    <row r="4955" spans="1:24" ht="14">
      <c r="A4955" s="198"/>
      <c r="D4955" s="1"/>
      <c r="E4955" s="1"/>
      <c r="F4955" s="187"/>
      <c r="G4955" s="187"/>
      <c r="H4955" s="80" t="str">
        <f>IF(ISERROR(IF(ISERROR(VLOOKUP((LEFT(D4955,2)),'Fed. Agency Identifier Table'!A$2:C$63,3,FALSE)),(VLOOKUP((LEFT(D4955,1)),'Fed. Agency Identifier Table'!A$2:C$63,3,FALSE)),(VLOOKUP((LEFT(D4955,2)),'Fed. Agency Identifier Table'!A$2:C$63,3,FALSE)))),"",(IF(ISERROR(VLOOKUP((LEFT(D4955,2)),'Fed. Agency Identifier Table'!A$2:C$63,3,FALSE)),(VLOOKUP((LEFT(D4955,1)),'Fed. Agency Identifier Table'!A$2:C$63,3,FALSE)),(VLOOKUP((LEFT(D4955,2)),'Fed. Agency Identifier Table'!A$2:C$63,3,FALSE)))))</f>
        <v/>
      </c>
      <c r="I4955" s="150" t="str">
        <f>IF(ISNUMBER(SEARCH("*.unk*",D4955)),"Other Federal Awards",IF(ISERROR(VLOOKUP(D4955,'CFDA Program Titles Table'!A$2:C$2607,3,FALSE)),"",VLOOKUP(D4955,'CFDA Program Titles Table'!A$2:C$2607,3,FALSE)))</f>
        <v/>
      </c>
      <c r="J4955" s="70"/>
      <c r="K4955" s="70"/>
      <c r="S4955" s="106" t="str">
        <f>IFERROR(IF(J4955="Y", "Research And Development Programs Cluster:", VLOOKUP(D4955,'Cluster Info'!$A$2:$B$113,2,FALSE)), "Non Cluster:")</f>
        <v>Non Cluster:</v>
      </c>
      <c r="T4955" s="106">
        <f t="shared" si="385"/>
        <v>0</v>
      </c>
      <c r="U4955" s="106">
        <f t="shared" si="387"/>
        <v>0</v>
      </c>
      <c r="V4955" s="106">
        <f t="shared" si="388"/>
        <v>0</v>
      </c>
      <c r="W4955" s="119">
        <f t="shared" si="386"/>
        <v>0</v>
      </c>
      <c r="X4955" s="106">
        <f t="shared" si="389"/>
        <v>0</v>
      </c>
    </row>
    <row r="4956" spans="1:24" ht="14">
      <c r="A4956" s="198"/>
      <c r="D4956" s="1"/>
      <c r="E4956" s="1"/>
      <c r="F4956" s="187"/>
      <c r="G4956" s="187"/>
      <c r="H4956" s="80" t="str">
        <f>IF(ISERROR(IF(ISERROR(VLOOKUP((LEFT(D4956,2)),'Fed. Agency Identifier Table'!A$2:C$63,3,FALSE)),(VLOOKUP((LEFT(D4956,1)),'Fed. Agency Identifier Table'!A$2:C$63,3,FALSE)),(VLOOKUP((LEFT(D4956,2)),'Fed. Agency Identifier Table'!A$2:C$63,3,FALSE)))),"",(IF(ISERROR(VLOOKUP((LEFT(D4956,2)),'Fed. Agency Identifier Table'!A$2:C$63,3,FALSE)),(VLOOKUP((LEFT(D4956,1)),'Fed. Agency Identifier Table'!A$2:C$63,3,FALSE)),(VLOOKUP((LEFT(D4956,2)),'Fed. Agency Identifier Table'!A$2:C$63,3,FALSE)))))</f>
        <v/>
      </c>
      <c r="I4956" s="150" t="str">
        <f>IF(ISNUMBER(SEARCH("*.unk*",D4956)),"Other Federal Awards",IF(ISERROR(VLOOKUP(D4956,'CFDA Program Titles Table'!A$2:C$2607,3,FALSE)),"",VLOOKUP(D4956,'CFDA Program Titles Table'!A$2:C$2607,3,FALSE)))</f>
        <v/>
      </c>
      <c r="J4956" s="70"/>
      <c r="K4956" s="70"/>
      <c r="S4956" s="106" t="str">
        <f>IFERROR(IF(J4956="Y", "Research And Development Programs Cluster:", VLOOKUP(D4956,'Cluster Info'!$A$2:$B$113,2,FALSE)), "Non Cluster:")</f>
        <v>Non Cluster:</v>
      </c>
      <c r="T4956" s="106">
        <f t="shared" si="385"/>
        <v>0</v>
      </c>
      <c r="U4956" s="106">
        <f t="shared" si="387"/>
        <v>0</v>
      </c>
      <c r="V4956" s="106">
        <f t="shared" si="388"/>
        <v>0</v>
      </c>
      <c r="W4956" s="119">
        <f t="shared" si="386"/>
        <v>0</v>
      </c>
      <c r="X4956" s="106">
        <f t="shared" si="389"/>
        <v>0</v>
      </c>
    </row>
    <row r="4957" spans="1:24" ht="14">
      <c r="A4957" s="198"/>
      <c r="D4957" s="1"/>
      <c r="E4957" s="1"/>
      <c r="F4957" s="187"/>
      <c r="G4957" s="187"/>
      <c r="H4957" s="80" t="str">
        <f>IF(ISERROR(IF(ISERROR(VLOOKUP((LEFT(D4957,2)),'Fed. Agency Identifier Table'!A$2:C$63,3,FALSE)),(VLOOKUP((LEFT(D4957,1)),'Fed. Agency Identifier Table'!A$2:C$63,3,FALSE)),(VLOOKUP((LEFT(D4957,2)),'Fed. Agency Identifier Table'!A$2:C$63,3,FALSE)))),"",(IF(ISERROR(VLOOKUP((LEFT(D4957,2)),'Fed. Agency Identifier Table'!A$2:C$63,3,FALSE)),(VLOOKUP((LEFT(D4957,1)),'Fed. Agency Identifier Table'!A$2:C$63,3,FALSE)),(VLOOKUP((LEFT(D4957,2)),'Fed. Agency Identifier Table'!A$2:C$63,3,FALSE)))))</f>
        <v/>
      </c>
      <c r="I4957" s="150" t="str">
        <f>IF(ISNUMBER(SEARCH("*.unk*",D4957)),"Other Federal Awards",IF(ISERROR(VLOOKUP(D4957,'CFDA Program Titles Table'!A$2:C$2607,3,FALSE)),"",VLOOKUP(D4957,'CFDA Program Titles Table'!A$2:C$2607,3,FALSE)))</f>
        <v/>
      </c>
      <c r="J4957" s="70"/>
      <c r="K4957" s="70"/>
      <c r="S4957" s="106" t="str">
        <f>IFERROR(IF(J4957="Y", "Research And Development Programs Cluster:", VLOOKUP(D4957,'Cluster Info'!$A$2:$B$113,2,FALSE)), "Non Cluster:")</f>
        <v>Non Cluster:</v>
      </c>
      <c r="T4957" s="106">
        <f t="shared" si="385"/>
        <v>0</v>
      </c>
      <c r="U4957" s="106">
        <f t="shared" si="387"/>
        <v>0</v>
      </c>
      <c r="V4957" s="106">
        <f t="shared" si="388"/>
        <v>0</v>
      </c>
      <c r="W4957" s="119">
        <f t="shared" si="386"/>
        <v>0</v>
      </c>
      <c r="X4957" s="106">
        <f t="shared" si="389"/>
        <v>0</v>
      </c>
    </row>
    <row r="4958" spans="1:24" ht="14">
      <c r="A4958" s="198"/>
      <c r="D4958" s="1"/>
      <c r="E4958" s="1"/>
      <c r="F4958" s="187"/>
      <c r="G4958" s="187"/>
      <c r="H4958" s="80" t="str">
        <f>IF(ISERROR(IF(ISERROR(VLOOKUP((LEFT(D4958,2)),'Fed. Agency Identifier Table'!A$2:C$63,3,FALSE)),(VLOOKUP((LEFT(D4958,1)),'Fed. Agency Identifier Table'!A$2:C$63,3,FALSE)),(VLOOKUP((LEFT(D4958,2)),'Fed. Agency Identifier Table'!A$2:C$63,3,FALSE)))),"",(IF(ISERROR(VLOOKUP((LEFT(D4958,2)),'Fed. Agency Identifier Table'!A$2:C$63,3,FALSE)),(VLOOKUP((LEFT(D4958,1)),'Fed. Agency Identifier Table'!A$2:C$63,3,FALSE)),(VLOOKUP((LEFT(D4958,2)),'Fed. Agency Identifier Table'!A$2:C$63,3,FALSE)))))</f>
        <v/>
      </c>
      <c r="I4958" s="150" t="str">
        <f>IF(ISNUMBER(SEARCH("*.unk*",D4958)),"Other Federal Awards",IF(ISERROR(VLOOKUP(D4958,'CFDA Program Titles Table'!A$2:C$2607,3,FALSE)),"",VLOOKUP(D4958,'CFDA Program Titles Table'!A$2:C$2607,3,FALSE)))</f>
        <v/>
      </c>
      <c r="J4958" s="70"/>
      <c r="K4958" s="70"/>
      <c r="S4958" s="106" t="str">
        <f>IFERROR(IF(J4958="Y", "Research And Development Programs Cluster:", VLOOKUP(D4958,'Cluster Info'!$A$2:$B$113,2,FALSE)), "Non Cluster:")</f>
        <v>Non Cluster:</v>
      </c>
      <c r="T4958" s="106">
        <f t="shared" si="385"/>
        <v>0</v>
      </c>
      <c r="U4958" s="106">
        <f t="shared" si="387"/>
        <v>0</v>
      </c>
      <c r="V4958" s="106">
        <f t="shared" si="388"/>
        <v>0</v>
      </c>
      <c r="W4958" s="119">
        <f t="shared" si="386"/>
        <v>0</v>
      </c>
      <c r="X4958" s="106">
        <f t="shared" si="389"/>
        <v>0</v>
      </c>
    </row>
    <row r="4959" spans="1:24" ht="14">
      <c r="A4959" s="198"/>
      <c r="D4959" s="1"/>
      <c r="E4959" s="1"/>
      <c r="F4959" s="187"/>
      <c r="G4959" s="187"/>
      <c r="H4959" s="80" t="str">
        <f>IF(ISERROR(IF(ISERROR(VLOOKUP((LEFT(D4959,2)),'Fed. Agency Identifier Table'!A$2:C$63,3,FALSE)),(VLOOKUP((LEFT(D4959,1)),'Fed. Agency Identifier Table'!A$2:C$63,3,FALSE)),(VLOOKUP((LEFT(D4959,2)),'Fed. Agency Identifier Table'!A$2:C$63,3,FALSE)))),"",(IF(ISERROR(VLOOKUP((LEFT(D4959,2)),'Fed. Agency Identifier Table'!A$2:C$63,3,FALSE)),(VLOOKUP((LEFT(D4959,1)),'Fed. Agency Identifier Table'!A$2:C$63,3,FALSE)),(VLOOKUP((LEFT(D4959,2)),'Fed. Agency Identifier Table'!A$2:C$63,3,FALSE)))))</f>
        <v/>
      </c>
      <c r="I4959" s="150" t="str">
        <f>IF(ISNUMBER(SEARCH("*.unk*",D4959)),"Other Federal Awards",IF(ISERROR(VLOOKUP(D4959,'CFDA Program Titles Table'!A$2:C$2607,3,FALSE)),"",VLOOKUP(D4959,'CFDA Program Titles Table'!A$2:C$2607,3,FALSE)))</f>
        <v/>
      </c>
      <c r="J4959" s="70"/>
      <c r="K4959" s="70"/>
      <c r="S4959" s="106" t="str">
        <f>IFERROR(IF(J4959="Y", "Research And Development Programs Cluster:", VLOOKUP(D4959,'Cluster Info'!$A$2:$B$113,2,FALSE)), "Non Cluster:")</f>
        <v>Non Cluster:</v>
      </c>
      <c r="T4959" s="106">
        <f t="shared" si="385"/>
        <v>0</v>
      </c>
      <c r="U4959" s="106">
        <f t="shared" si="387"/>
        <v>0</v>
      </c>
      <c r="V4959" s="106">
        <f t="shared" si="388"/>
        <v>0</v>
      </c>
      <c r="W4959" s="119">
        <f t="shared" si="386"/>
        <v>0</v>
      </c>
      <c r="X4959" s="106">
        <f t="shared" si="389"/>
        <v>0</v>
      </c>
    </row>
    <row r="4960" spans="1:24" ht="14">
      <c r="A4960" s="198"/>
      <c r="D4960" s="1"/>
      <c r="E4960" s="1"/>
      <c r="F4960" s="187"/>
      <c r="G4960" s="187"/>
      <c r="H4960" s="80" t="str">
        <f>IF(ISERROR(IF(ISERROR(VLOOKUP((LEFT(D4960,2)),'Fed. Agency Identifier Table'!A$2:C$63,3,FALSE)),(VLOOKUP((LEFT(D4960,1)),'Fed. Agency Identifier Table'!A$2:C$63,3,FALSE)),(VLOOKUP((LEFT(D4960,2)),'Fed. Agency Identifier Table'!A$2:C$63,3,FALSE)))),"",(IF(ISERROR(VLOOKUP((LEFT(D4960,2)),'Fed. Agency Identifier Table'!A$2:C$63,3,FALSE)),(VLOOKUP((LEFT(D4960,1)),'Fed. Agency Identifier Table'!A$2:C$63,3,FALSE)),(VLOOKUP((LEFT(D4960,2)),'Fed. Agency Identifier Table'!A$2:C$63,3,FALSE)))))</f>
        <v/>
      </c>
      <c r="I4960" s="150" t="str">
        <f>IF(ISNUMBER(SEARCH("*.unk*",D4960)),"Other Federal Awards",IF(ISERROR(VLOOKUP(D4960,'CFDA Program Titles Table'!A$2:C$2607,3,FALSE)),"",VLOOKUP(D4960,'CFDA Program Titles Table'!A$2:C$2607,3,FALSE)))</f>
        <v/>
      </c>
      <c r="J4960" s="70"/>
      <c r="K4960" s="70"/>
      <c r="S4960" s="106" t="str">
        <f>IFERROR(IF(J4960="Y", "Research And Development Programs Cluster:", VLOOKUP(D4960,'Cluster Info'!$A$2:$B$113,2,FALSE)), "Non Cluster:")</f>
        <v>Non Cluster:</v>
      </c>
      <c r="T4960" s="106">
        <f t="shared" si="385"/>
        <v>0</v>
      </c>
      <c r="U4960" s="106">
        <f t="shared" si="387"/>
        <v>0</v>
      </c>
      <c r="V4960" s="106">
        <f t="shared" si="388"/>
        <v>0</v>
      </c>
      <c r="W4960" s="119">
        <f t="shared" si="386"/>
        <v>0</v>
      </c>
      <c r="X4960" s="106">
        <f t="shared" si="389"/>
        <v>0</v>
      </c>
    </row>
    <row r="4961" spans="1:24" ht="14">
      <c r="A4961" s="198"/>
      <c r="D4961" s="1"/>
      <c r="E4961" s="1"/>
      <c r="F4961" s="187"/>
      <c r="G4961" s="187"/>
      <c r="H4961" s="80" t="str">
        <f>IF(ISERROR(IF(ISERROR(VLOOKUP((LEFT(D4961,2)),'Fed. Agency Identifier Table'!A$2:C$63,3,FALSE)),(VLOOKUP((LEFT(D4961,1)),'Fed. Agency Identifier Table'!A$2:C$63,3,FALSE)),(VLOOKUP((LEFT(D4961,2)),'Fed. Agency Identifier Table'!A$2:C$63,3,FALSE)))),"",(IF(ISERROR(VLOOKUP((LEFT(D4961,2)),'Fed. Agency Identifier Table'!A$2:C$63,3,FALSE)),(VLOOKUP((LEFT(D4961,1)),'Fed. Agency Identifier Table'!A$2:C$63,3,FALSE)),(VLOOKUP((LEFT(D4961,2)),'Fed. Agency Identifier Table'!A$2:C$63,3,FALSE)))))</f>
        <v/>
      </c>
      <c r="I4961" s="150" t="str">
        <f>IF(ISNUMBER(SEARCH("*.unk*",D4961)),"Other Federal Awards",IF(ISERROR(VLOOKUP(D4961,'CFDA Program Titles Table'!A$2:C$2607,3,FALSE)),"",VLOOKUP(D4961,'CFDA Program Titles Table'!A$2:C$2607,3,FALSE)))</f>
        <v/>
      </c>
      <c r="J4961" s="70"/>
      <c r="K4961" s="70"/>
      <c r="S4961" s="106" t="str">
        <f>IFERROR(IF(J4961="Y", "Research And Development Programs Cluster:", VLOOKUP(D4961,'Cluster Info'!$A$2:$B$113,2,FALSE)), "Non Cluster:")</f>
        <v>Non Cluster:</v>
      </c>
      <c r="T4961" s="106">
        <f t="shared" si="385"/>
        <v>0</v>
      </c>
      <c r="U4961" s="106">
        <f t="shared" si="387"/>
        <v>0</v>
      </c>
      <c r="V4961" s="106">
        <f t="shared" si="388"/>
        <v>0</v>
      </c>
      <c r="W4961" s="119">
        <f t="shared" si="386"/>
        <v>0</v>
      </c>
      <c r="X4961" s="106">
        <f t="shared" si="389"/>
        <v>0</v>
      </c>
    </row>
    <row r="4962" spans="1:24" ht="14">
      <c r="A4962" s="198"/>
      <c r="D4962" s="1"/>
      <c r="E4962" s="1"/>
      <c r="F4962" s="187"/>
      <c r="G4962" s="187"/>
      <c r="H4962" s="80" t="str">
        <f>IF(ISERROR(IF(ISERROR(VLOOKUP((LEFT(D4962,2)),'Fed. Agency Identifier Table'!A$2:C$63,3,FALSE)),(VLOOKUP((LEFT(D4962,1)),'Fed. Agency Identifier Table'!A$2:C$63,3,FALSE)),(VLOOKUP((LEFT(D4962,2)),'Fed. Agency Identifier Table'!A$2:C$63,3,FALSE)))),"",(IF(ISERROR(VLOOKUP((LEFT(D4962,2)),'Fed. Agency Identifier Table'!A$2:C$63,3,FALSE)),(VLOOKUP((LEFT(D4962,1)),'Fed. Agency Identifier Table'!A$2:C$63,3,FALSE)),(VLOOKUP((LEFT(D4962,2)),'Fed. Agency Identifier Table'!A$2:C$63,3,FALSE)))))</f>
        <v/>
      </c>
      <c r="I4962" s="150" t="str">
        <f>IF(ISNUMBER(SEARCH("*.unk*",D4962)),"Other Federal Awards",IF(ISERROR(VLOOKUP(D4962,'CFDA Program Titles Table'!A$2:C$2607,3,FALSE)),"",VLOOKUP(D4962,'CFDA Program Titles Table'!A$2:C$2607,3,FALSE)))</f>
        <v/>
      </c>
      <c r="J4962" s="70"/>
      <c r="K4962" s="70"/>
      <c r="S4962" s="106" t="str">
        <f>IFERROR(IF(J4962="Y", "Research And Development Programs Cluster:", VLOOKUP(D4962,'Cluster Info'!$A$2:$B$113,2,FALSE)), "Non Cluster:")</f>
        <v>Non Cluster:</v>
      </c>
      <c r="T4962" s="106">
        <f t="shared" si="385"/>
        <v>0</v>
      </c>
      <c r="U4962" s="106">
        <f t="shared" si="387"/>
        <v>0</v>
      </c>
      <c r="V4962" s="106">
        <f t="shared" si="388"/>
        <v>0</v>
      </c>
      <c r="W4962" s="119">
        <f t="shared" si="386"/>
        <v>0</v>
      </c>
      <c r="X4962" s="106">
        <f t="shared" si="389"/>
        <v>0</v>
      </c>
    </row>
    <row r="4963" spans="1:24" ht="14">
      <c r="A4963" s="198"/>
      <c r="D4963" s="1"/>
      <c r="E4963" s="1"/>
      <c r="F4963" s="187"/>
      <c r="G4963" s="187"/>
      <c r="H4963" s="80" t="str">
        <f>IF(ISERROR(IF(ISERROR(VLOOKUP((LEFT(D4963,2)),'Fed. Agency Identifier Table'!A$2:C$63,3,FALSE)),(VLOOKUP((LEFT(D4963,1)),'Fed. Agency Identifier Table'!A$2:C$63,3,FALSE)),(VLOOKUP((LEFT(D4963,2)),'Fed. Agency Identifier Table'!A$2:C$63,3,FALSE)))),"",(IF(ISERROR(VLOOKUP((LEFT(D4963,2)),'Fed. Agency Identifier Table'!A$2:C$63,3,FALSE)),(VLOOKUP((LEFT(D4963,1)),'Fed. Agency Identifier Table'!A$2:C$63,3,FALSE)),(VLOOKUP((LEFT(D4963,2)),'Fed. Agency Identifier Table'!A$2:C$63,3,FALSE)))))</f>
        <v/>
      </c>
      <c r="I4963" s="150" t="str">
        <f>IF(ISNUMBER(SEARCH("*.unk*",D4963)),"Other Federal Awards",IF(ISERROR(VLOOKUP(D4963,'CFDA Program Titles Table'!A$2:C$2607,3,FALSE)),"",VLOOKUP(D4963,'CFDA Program Titles Table'!A$2:C$2607,3,FALSE)))</f>
        <v/>
      </c>
      <c r="J4963" s="70"/>
      <c r="K4963" s="70"/>
      <c r="S4963" s="106" t="str">
        <f>IFERROR(IF(J4963="Y", "Research And Development Programs Cluster:", VLOOKUP(D4963,'Cluster Info'!$A$2:$B$113,2,FALSE)), "Non Cluster:")</f>
        <v>Non Cluster:</v>
      </c>
      <c r="T4963" s="106">
        <f t="shared" si="385"/>
        <v>0</v>
      </c>
      <c r="U4963" s="106">
        <f t="shared" si="387"/>
        <v>0</v>
      </c>
      <c r="V4963" s="106">
        <f t="shared" si="388"/>
        <v>0</v>
      </c>
      <c r="W4963" s="119">
        <f t="shared" si="386"/>
        <v>0</v>
      </c>
      <c r="X4963" s="106">
        <f t="shared" si="389"/>
        <v>0</v>
      </c>
    </row>
    <row r="4964" spans="1:24" ht="14">
      <c r="A4964" s="198"/>
      <c r="D4964" s="1"/>
      <c r="E4964" s="1"/>
      <c r="F4964" s="187"/>
      <c r="G4964" s="187"/>
      <c r="H4964" s="80" t="str">
        <f>IF(ISERROR(IF(ISERROR(VLOOKUP((LEFT(D4964,2)),'Fed. Agency Identifier Table'!A$2:C$63,3,FALSE)),(VLOOKUP((LEFT(D4964,1)),'Fed. Agency Identifier Table'!A$2:C$63,3,FALSE)),(VLOOKUP((LEFT(D4964,2)),'Fed. Agency Identifier Table'!A$2:C$63,3,FALSE)))),"",(IF(ISERROR(VLOOKUP((LEFT(D4964,2)),'Fed. Agency Identifier Table'!A$2:C$63,3,FALSE)),(VLOOKUP((LEFT(D4964,1)),'Fed. Agency Identifier Table'!A$2:C$63,3,FALSE)),(VLOOKUP((LEFT(D4964,2)),'Fed. Agency Identifier Table'!A$2:C$63,3,FALSE)))))</f>
        <v/>
      </c>
      <c r="I4964" s="150" t="str">
        <f>IF(ISNUMBER(SEARCH("*.unk*",D4964)),"Other Federal Awards",IF(ISERROR(VLOOKUP(D4964,'CFDA Program Titles Table'!A$2:C$2607,3,FALSE)),"",VLOOKUP(D4964,'CFDA Program Titles Table'!A$2:C$2607,3,FALSE)))</f>
        <v/>
      </c>
      <c r="J4964" s="70"/>
      <c r="K4964" s="70"/>
      <c r="S4964" s="106" t="str">
        <f>IFERROR(IF(J4964="Y", "Research And Development Programs Cluster:", VLOOKUP(D4964,'Cluster Info'!$A$2:$B$113,2,FALSE)), "Non Cluster:")</f>
        <v>Non Cluster:</v>
      </c>
      <c r="T4964" s="106">
        <f t="shared" si="385"/>
        <v>0</v>
      </c>
      <c r="U4964" s="106">
        <f t="shared" si="387"/>
        <v>0</v>
      </c>
      <c r="V4964" s="106">
        <f t="shared" si="388"/>
        <v>0</v>
      </c>
      <c r="W4964" s="119">
        <f t="shared" si="386"/>
        <v>0</v>
      </c>
      <c r="X4964" s="106">
        <f t="shared" si="389"/>
        <v>0</v>
      </c>
    </row>
    <row r="4965" spans="1:24" ht="14">
      <c r="A4965" s="198"/>
      <c r="D4965" s="1"/>
      <c r="E4965" s="1"/>
      <c r="F4965" s="187"/>
      <c r="G4965" s="187"/>
      <c r="H4965" s="80" t="str">
        <f>IF(ISERROR(IF(ISERROR(VLOOKUP((LEFT(D4965,2)),'Fed. Agency Identifier Table'!A$2:C$63,3,FALSE)),(VLOOKUP((LEFT(D4965,1)),'Fed. Agency Identifier Table'!A$2:C$63,3,FALSE)),(VLOOKUP((LEFT(D4965,2)),'Fed. Agency Identifier Table'!A$2:C$63,3,FALSE)))),"",(IF(ISERROR(VLOOKUP((LEFT(D4965,2)),'Fed. Agency Identifier Table'!A$2:C$63,3,FALSE)),(VLOOKUP((LEFT(D4965,1)),'Fed. Agency Identifier Table'!A$2:C$63,3,FALSE)),(VLOOKUP((LEFT(D4965,2)),'Fed. Agency Identifier Table'!A$2:C$63,3,FALSE)))))</f>
        <v/>
      </c>
      <c r="I4965" s="150" t="str">
        <f>IF(ISNUMBER(SEARCH("*.unk*",D4965)),"Other Federal Awards",IF(ISERROR(VLOOKUP(D4965,'CFDA Program Titles Table'!A$2:C$2607,3,FALSE)),"",VLOOKUP(D4965,'CFDA Program Titles Table'!A$2:C$2607,3,FALSE)))</f>
        <v/>
      </c>
      <c r="J4965" s="70"/>
      <c r="K4965" s="70"/>
      <c r="S4965" s="106" t="str">
        <f>IFERROR(IF(J4965="Y", "Research And Development Programs Cluster:", VLOOKUP(D4965,'Cluster Info'!$A$2:$B$113,2,FALSE)), "Non Cluster:")</f>
        <v>Non Cluster:</v>
      </c>
      <c r="T4965" s="106">
        <f t="shared" si="385"/>
        <v>0</v>
      </c>
      <c r="U4965" s="106">
        <f t="shared" si="387"/>
        <v>0</v>
      </c>
      <c r="V4965" s="106">
        <f t="shared" si="388"/>
        <v>0</v>
      </c>
      <c r="W4965" s="119">
        <f t="shared" si="386"/>
        <v>0</v>
      </c>
      <c r="X4965" s="106">
        <f t="shared" si="389"/>
        <v>0</v>
      </c>
    </row>
    <row r="4966" spans="1:24" ht="14">
      <c r="A4966" s="198"/>
      <c r="D4966" s="1"/>
      <c r="E4966" s="1"/>
      <c r="F4966" s="187"/>
      <c r="G4966" s="187"/>
      <c r="H4966" s="80" t="str">
        <f>IF(ISERROR(IF(ISERROR(VLOOKUP((LEFT(D4966,2)),'Fed. Agency Identifier Table'!A$2:C$63,3,FALSE)),(VLOOKUP((LEFT(D4966,1)),'Fed. Agency Identifier Table'!A$2:C$63,3,FALSE)),(VLOOKUP((LEFT(D4966,2)),'Fed. Agency Identifier Table'!A$2:C$63,3,FALSE)))),"",(IF(ISERROR(VLOOKUP((LEFT(D4966,2)),'Fed. Agency Identifier Table'!A$2:C$63,3,FALSE)),(VLOOKUP((LEFT(D4966,1)),'Fed. Agency Identifier Table'!A$2:C$63,3,FALSE)),(VLOOKUP((LEFT(D4966,2)),'Fed. Agency Identifier Table'!A$2:C$63,3,FALSE)))))</f>
        <v/>
      </c>
      <c r="I4966" s="150" t="str">
        <f>IF(ISNUMBER(SEARCH("*.unk*",D4966)),"Other Federal Awards",IF(ISERROR(VLOOKUP(D4966,'CFDA Program Titles Table'!A$2:C$2607,3,FALSE)),"",VLOOKUP(D4966,'CFDA Program Titles Table'!A$2:C$2607,3,FALSE)))</f>
        <v/>
      </c>
      <c r="J4966" s="70"/>
      <c r="K4966" s="70"/>
      <c r="S4966" s="106" t="str">
        <f>IFERROR(IF(J4966="Y", "Research And Development Programs Cluster:", VLOOKUP(D4966,'Cluster Info'!$A$2:$B$113,2,FALSE)), "Non Cluster:")</f>
        <v>Non Cluster:</v>
      </c>
      <c r="T4966" s="106">
        <f t="shared" si="385"/>
        <v>0</v>
      </c>
      <c r="U4966" s="106">
        <f t="shared" si="387"/>
        <v>0</v>
      </c>
      <c r="V4966" s="106">
        <f t="shared" si="388"/>
        <v>0</v>
      </c>
      <c r="W4966" s="119">
        <f t="shared" si="386"/>
        <v>0</v>
      </c>
      <c r="X4966" s="106">
        <f t="shared" si="389"/>
        <v>0</v>
      </c>
    </row>
    <row r="4967" spans="1:24" ht="14">
      <c r="A4967" s="198"/>
      <c r="D4967" s="1"/>
      <c r="E4967" s="1"/>
      <c r="F4967" s="187"/>
      <c r="G4967" s="187"/>
      <c r="H4967" s="80" t="str">
        <f>IF(ISERROR(IF(ISERROR(VLOOKUP((LEFT(D4967,2)),'Fed. Agency Identifier Table'!A$2:C$63,3,FALSE)),(VLOOKUP((LEFT(D4967,1)),'Fed. Agency Identifier Table'!A$2:C$63,3,FALSE)),(VLOOKUP((LEFT(D4967,2)),'Fed. Agency Identifier Table'!A$2:C$63,3,FALSE)))),"",(IF(ISERROR(VLOOKUP((LEFT(D4967,2)),'Fed. Agency Identifier Table'!A$2:C$63,3,FALSE)),(VLOOKUP((LEFT(D4967,1)),'Fed. Agency Identifier Table'!A$2:C$63,3,FALSE)),(VLOOKUP((LEFT(D4967,2)),'Fed. Agency Identifier Table'!A$2:C$63,3,FALSE)))))</f>
        <v/>
      </c>
      <c r="I4967" s="150" t="str">
        <f>IF(ISNUMBER(SEARCH("*.unk*",D4967)),"Other Federal Awards",IF(ISERROR(VLOOKUP(D4967,'CFDA Program Titles Table'!A$2:C$2607,3,FALSE)),"",VLOOKUP(D4967,'CFDA Program Titles Table'!A$2:C$2607,3,FALSE)))</f>
        <v/>
      </c>
      <c r="J4967" s="70"/>
      <c r="K4967" s="70"/>
      <c r="S4967" s="106" t="str">
        <f>IFERROR(IF(J4967="Y", "Research And Development Programs Cluster:", VLOOKUP(D4967,'Cluster Info'!$A$2:$B$113,2,FALSE)), "Non Cluster:")</f>
        <v>Non Cluster:</v>
      </c>
      <c r="T4967" s="106">
        <f t="shared" si="385"/>
        <v>0</v>
      </c>
      <c r="U4967" s="106">
        <f t="shared" si="387"/>
        <v>0</v>
      </c>
      <c r="V4967" s="106">
        <f t="shared" si="388"/>
        <v>0</v>
      </c>
      <c r="W4967" s="119">
        <f t="shared" si="386"/>
        <v>0</v>
      </c>
      <c r="X4967" s="106">
        <f t="shared" si="389"/>
        <v>0</v>
      </c>
    </row>
    <row r="4968" spans="1:24" ht="14">
      <c r="A4968" s="198"/>
      <c r="D4968" s="1"/>
      <c r="E4968" s="1"/>
      <c r="F4968" s="187"/>
      <c r="G4968" s="187"/>
      <c r="H4968" s="80" t="str">
        <f>IF(ISERROR(IF(ISERROR(VLOOKUP((LEFT(D4968,2)),'Fed. Agency Identifier Table'!A$2:C$63,3,FALSE)),(VLOOKUP((LEFT(D4968,1)),'Fed. Agency Identifier Table'!A$2:C$63,3,FALSE)),(VLOOKUP((LEFT(D4968,2)),'Fed. Agency Identifier Table'!A$2:C$63,3,FALSE)))),"",(IF(ISERROR(VLOOKUP((LEFT(D4968,2)),'Fed. Agency Identifier Table'!A$2:C$63,3,FALSE)),(VLOOKUP((LEFT(D4968,1)),'Fed. Agency Identifier Table'!A$2:C$63,3,FALSE)),(VLOOKUP((LEFT(D4968,2)),'Fed. Agency Identifier Table'!A$2:C$63,3,FALSE)))))</f>
        <v/>
      </c>
      <c r="I4968" s="150" t="str">
        <f>IF(ISNUMBER(SEARCH("*.unk*",D4968)),"Other Federal Awards",IF(ISERROR(VLOOKUP(D4968,'CFDA Program Titles Table'!A$2:C$2607,3,FALSE)),"",VLOOKUP(D4968,'CFDA Program Titles Table'!A$2:C$2607,3,FALSE)))</f>
        <v/>
      </c>
      <c r="J4968" s="70"/>
      <c r="K4968" s="70"/>
      <c r="S4968" s="106" t="str">
        <f>IFERROR(IF(J4968="Y", "Research And Development Programs Cluster:", VLOOKUP(D4968,'Cluster Info'!$A$2:$B$113,2,FALSE)), "Non Cluster:")</f>
        <v>Non Cluster:</v>
      </c>
      <c r="T4968" s="106">
        <f t="shared" si="385"/>
        <v>0</v>
      </c>
      <c r="U4968" s="106">
        <f t="shared" si="387"/>
        <v>0</v>
      </c>
      <c r="V4968" s="106">
        <f t="shared" si="388"/>
        <v>0</v>
      </c>
      <c r="W4968" s="119">
        <f t="shared" si="386"/>
        <v>0</v>
      </c>
      <c r="X4968" s="106">
        <f t="shared" si="389"/>
        <v>0</v>
      </c>
    </row>
    <row r="4969" spans="1:24" ht="14">
      <c r="A4969" s="198"/>
      <c r="D4969" s="1"/>
      <c r="E4969" s="1"/>
      <c r="F4969" s="187"/>
      <c r="G4969" s="187"/>
      <c r="H4969" s="80" t="str">
        <f>IF(ISERROR(IF(ISERROR(VLOOKUP((LEFT(D4969,2)),'Fed. Agency Identifier Table'!A$2:C$63,3,FALSE)),(VLOOKUP((LEFT(D4969,1)),'Fed. Agency Identifier Table'!A$2:C$63,3,FALSE)),(VLOOKUP((LEFT(D4969,2)),'Fed. Agency Identifier Table'!A$2:C$63,3,FALSE)))),"",(IF(ISERROR(VLOOKUP((LEFT(D4969,2)),'Fed. Agency Identifier Table'!A$2:C$63,3,FALSE)),(VLOOKUP((LEFT(D4969,1)),'Fed. Agency Identifier Table'!A$2:C$63,3,FALSE)),(VLOOKUP((LEFT(D4969,2)),'Fed. Agency Identifier Table'!A$2:C$63,3,FALSE)))))</f>
        <v/>
      </c>
      <c r="I4969" s="150" t="str">
        <f>IF(ISNUMBER(SEARCH("*.unk*",D4969)),"Other Federal Awards",IF(ISERROR(VLOOKUP(D4969,'CFDA Program Titles Table'!A$2:C$2607,3,FALSE)),"",VLOOKUP(D4969,'CFDA Program Titles Table'!A$2:C$2607,3,FALSE)))</f>
        <v/>
      </c>
      <c r="J4969" s="70"/>
      <c r="K4969" s="70"/>
      <c r="S4969" s="106" t="str">
        <f>IFERROR(IF(J4969="Y", "Research And Development Programs Cluster:", VLOOKUP(D4969,'Cluster Info'!$A$2:$B$113,2,FALSE)), "Non Cluster:")</f>
        <v>Non Cluster:</v>
      </c>
      <c r="T4969" s="106">
        <f t="shared" si="385"/>
        <v>0</v>
      </c>
      <c r="U4969" s="106">
        <f t="shared" si="387"/>
        <v>0</v>
      </c>
      <c r="V4969" s="106">
        <f t="shared" si="388"/>
        <v>0</v>
      </c>
      <c r="W4969" s="119">
        <f t="shared" si="386"/>
        <v>0</v>
      </c>
      <c r="X4969" s="106">
        <f t="shared" si="389"/>
        <v>0</v>
      </c>
    </row>
    <row r="4970" spans="1:24" ht="14">
      <c r="A4970" s="198"/>
      <c r="D4970" s="1"/>
      <c r="E4970" s="1"/>
      <c r="F4970" s="187"/>
      <c r="G4970" s="187"/>
      <c r="H4970" s="80" t="str">
        <f>IF(ISERROR(IF(ISERROR(VLOOKUP((LEFT(D4970,2)),'Fed. Agency Identifier Table'!A$2:C$63,3,FALSE)),(VLOOKUP((LEFT(D4970,1)),'Fed. Agency Identifier Table'!A$2:C$63,3,FALSE)),(VLOOKUP((LEFT(D4970,2)),'Fed. Agency Identifier Table'!A$2:C$63,3,FALSE)))),"",(IF(ISERROR(VLOOKUP((LEFT(D4970,2)),'Fed. Agency Identifier Table'!A$2:C$63,3,FALSE)),(VLOOKUP((LEFT(D4970,1)),'Fed. Agency Identifier Table'!A$2:C$63,3,FALSE)),(VLOOKUP((LEFT(D4970,2)),'Fed. Agency Identifier Table'!A$2:C$63,3,FALSE)))))</f>
        <v/>
      </c>
      <c r="I4970" s="150" t="str">
        <f>IF(ISNUMBER(SEARCH("*.unk*",D4970)),"Other Federal Awards",IF(ISERROR(VLOOKUP(D4970,'CFDA Program Titles Table'!A$2:C$2607,3,FALSE)),"",VLOOKUP(D4970,'CFDA Program Titles Table'!A$2:C$2607,3,FALSE)))</f>
        <v/>
      </c>
      <c r="J4970" s="70"/>
      <c r="K4970" s="70"/>
      <c r="S4970" s="106" t="str">
        <f>IFERROR(IF(J4970="Y", "Research And Development Programs Cluster:", VLOOKUP(D4970,'Cluster Info'!$A$2:$B$113,2,FALSE)), "Non Cluster:")</f>
        <v>Non Cluster:</v>
      </c>
      <c r="T4970" s="106">
        <f t="shared" si="385"/>
        <v>0</v>
      </c>
      <c r="U4970" s="106">
        <f t="shared" si="387"/>
        <v>0</v>
      </c>
      <c r="V4970" s="106">
        <f t="shared" si="388"/>
        <v>0</v>
      </c>
      <c r="W4970" s="119">
        <f t="shared" si="386"/>
        <v>0</v>
      </c>
      <c r="X4970" s="106">
        <f t="shared" si="389"/>
        <v>0</v>
      </c>
    </row>
    <row r="4971" spans="1:24" ht="14">
      <c r="A4971" s="198"/>
      <c r="D4971" s="1"/>
      <c r="E4971" s="1"/>
      <c r="F4971" s="187"/>
      <c r="G4971" s="187"/>
      <c r="H4971" s="80" t="str">
        <f>IF(ISERROR(IF(ISERROR(VLOOKUP((LEFT(D4971,2)),'Fed. Agency Identifier Table'!A$2:C$63,3,FALSE)),(VLOOKUP((LEFT(D4971,1)),'Fed. Agency Identifier Table'!A$2:C$63,3,FALSE)),(VLOOKUP((LEFT(D4971,2)),'Fed. Agency Identifier Table'!A$2:C$63,3,FALSE)))),"",(IF(ISERROR(VLOOKUP((LEFT(D4971,2)),'Fed. Agency Identifier Table'!A$2:C$63,3,FALSE)),(VLOOKUP((LEFT(D4971,1)),'Fed. Agency Identifier Table'!A$2:C$63,3,FALSE)),(VLOOKUP((LEFT(D4971,2)),'Fed. Agency Identifier Table'!A$2:C$63,3,FALSE)))))</f>
        <v/>
      </c>
      <c r="I4971" s="150" t="str">
        <f>IF(ISNUMBER(SEARCH("*.unk*",D4971)),"Other Federal Awards",IF(ISERROR(VLOOKUP(D4971,'CFDA Program Titles Table'!A$2:C$2607,3,FALSE)),"",VLOOKUP(D4971,'CFDA Program Titles Table'!A$2:C$2607,3,FALSE)))</f>
        <v/>
      </c>
      <c r="J4971" s="70"/>
      <c r="K4971" s="70"/>
      <c r="S4971" s="106" t="str">
        <f>IFERROR(IF(J4971="Y", "Research And Development Programs Cluster:", VLOOKUP(D4971,'Cluster Info'!$A$2:$B$113,2,FALSE)), "Non Cluster:")</f>
        <v>Non Cluster:</v>
      </c>
      <c r="T4971" s="106">
        <f t="shared" si="385"/>
        <v>0</v>
      </c>
      <c r="U4971" s="106">
        <f t="shared" si="387"/>
        <v>0</v>
      </c>
      <c r="V4971" s="106">
        <f t="shared" si="388"/>
        <v>0</v>
      </c>
      <c r="W4971" s="119">
        <f t="shared" si="386"/>
        <v>0</v>
      </c>
      <c r="X4971" s="106">
        <f t="shared" si="389"/>
        <v>0</v>
      </c>
    </row>
    <row r="4972" spans="1:24" ht="14">
      <c r="A4972" s="198"/>
      <c r="D4972" s="1"/>
      <c r="E4972" s="1"/>
      <c r="F4972" s="187"/>
      <c r="G4972" s="187"/>
      <c r="H4972" s="80" t="str">
        <f>IF(ISERROR(IF(ISERROR(VLOOKUP((LEFT(D4972,2)),'Fed. Agency Identifier Table'!A$2:C$63,3,FALSE)),(VLOOKUP((LEFT(D4972,1)),'Fed. Agency Identifier Table'!A$2:C$63,3,FALSE)),(VLOOKUP((LEFT(D4972,2)),'Fed. Agency Identifier Table'!A$2:C$63,3,FALSE)))),"",(IF(ISERROR(VLOOKUP((LEFT(D4972,2)),'Fed. Agency Identifier Table'!A$2:C$63,3,FALSE)),(VLOOKUP((LEFT(D4972,1)),'Fed. Agency Identifier Table'!A$2:C$63,3,FALSE)),(VLOOKUP((LEFT(D4972,2)),'Fed. Agency Identifier Table'!A$2:C$63,3,FALSE)))))</f>
        <v/>
      </c>
      <c r="I4972" s="150" t="str">
        <f>IF(ISNUMBER(SEARCH("*.unk*",D4972)),"Other Federal Awards",IF(ISERROR(VLOOKUP(D4972,'CFDA Program Titles Table'!A$2:C$2607,3,FALSE)),"",VLOOKUP(D4972,'CFDA Program Titles Table'!A$2:C$2607,3,FALSE)))</f>
        <v/>
      </c>
      <c r="J4972" s="70"/>
      <c r="K4972" s="70"/>
      <c r="S4972" s="106" t="str">
        <f>IFERROR(IF(J4972="Y", "Research And Development Programs Cluster:", VLOOKUP(D4972,'Cluster Info'!$A$2:$B$113,2,FALSE)), "Non Cluster:")</f>
        <v>Non Cluster:</v>
      </c>
      <c r="T4972" s="106">
        <f t="shared" si="385"/>
        <v>0</v>
      </c>
      <c r="U4972" s="106">
        <f t="shared" si="387"/>
        <v>0</v>
      </c>
      <c r="V4972" s="106">
        <f t="shared" si="388"/>
        <v>0</v>
      </c>
      <c r="W4972" s="119">
        <f t="shared" si="386"/>
        <v>0</v>
      </c>
      <c r="X4972" s="106">
        <f t="shared" si="389"/>
        <v>0</v>
      </c>
    </row>
    <row r="4973" spans="1:24" ht="14">
      <c r="A4973" s="198"/>
      <c r="D4973" s="1"/>
      <c r="E4973" s="1"/>
      <c r="F4973" s="187"/>
      <c r="G4973" s="187"/>
      <c r="H4973" s="80" t="str">
        <f>IF(ISERROR(IF(ISERROR(VLOOKUP((LEFT(D4973,2)),'Fed. Agency Identifier Table'!A$2:C$63,3,FALSE)),(VLOOKUP((LEFT(D4973,1)),'Fed. Agency Identifier Table'!A$2:C$63,3,FALSE)),(VLOOKUP((LEFT(D4973,2)),'Fed. Agency Identifier Table'!A$2:C$63,3,FALSE)))),"",(IF(ISERROR(VLOOKUP((LEFT(D4973,2)),'Fed. Agency Identifier Table'!A$2:C$63,3,FALSE)),(VLOOKUP((LEFT(D4973,1)),'Fed. Agency Identifier Table'!A$2:C$63,3,FALSE)),(VLOOKUP((LEFT(D4973,2)),'Fed. Agency Identifier Table'!A$2:C$63,3,FALSE)))))</f>
        <v/>
      </c>
      <c r="I4973" s="150" t="str">
        <f>IF(ISNUMBER(SEARCH("*.unk*",D4973)),"Other Federal Awards",IF(ISERROR(VLOOKUP(D4973,'CFDA Program Titles Table'!A$2:C$2607,3,FALSE)),"",VLOOKUP(D4973,'CFDA Program Titles Table'!A$2:C$2607,3,FALSE)))</f>
        <v/>
      </c>
      <c r="J4973" s="70"/>
      <c r="K4973" s="70"/>
      <c r="S4973" s="106" t="str">
        <f>IFERROR(IF(J4973="Y", "Research And Development Programs Cluster:", VLOOKUP(D4973,'Cluster Info'!$A$2:$B$113,2,FALSE)), "Non Cluster:")</f>
        <v>Non Cluster:</v>
      </c>
      <c r="T4973" s="106">
        <f t="shared" si="385"/>
        <v>0</v>
      </c>
      <c r="U4973" s="106">
        <f t="shared" si="387"/>
        <v>0</v>
      </c>
      <c r="V4973" s="106">
        <f t="shared" si="388"/>
        <v>0</v>
      </c>
      <c r="W4973" s="119">
        <f t="shared" si="386"/>
        <v>0</v>
      </c>
      <c r="X4973" s="106">
        <f t="shared" si="389"/>
        <v>0</v>
      </c>
    </row>
    <row r="4974" spans="1:24" ht="14">
      <c r="A4974" s="198"/>
      <c r="D4974" s="1"/>
      <c r="E4974" s="1"/>
      <c r="F4974" s="187"/>
      <c r="G4974" s="187"/>
      <c r="H4974" s="80" t="str">
        <f>IF(ISERROR(IF(ISERROR(VLOOKUP((LEFT(D4974,2)),'Fed. Agency Identifier Table'!A$2:C$63,3,FALSE)),(VLOOKUP((LEFT(D4974,1)),'Fed. Agency Identifier Table'!A$2:C$63,3,FALSE)),(VLOOKUP((LEFT(D4974,2)),'Fed. Agency Identifier Table'!A$2:C$63,3,FALSE)))),"",(IF(ISERROR(VLOOKUP((LEFT(D4974,2)),'Fed. Agency Identifier Table'!A$2:C$63,3,FALSE)),(VLOOKUP((LEFT(D4974,1)),'Fed. Agency Identifier Table'!A$2:C$63,3,FALSE)),(VLOOKUP((LEFT(D4974,2)),'Fed. Agency Identifier Table'!A$2:C$63,3,FALSE)))))</f>
        <v/>
      </c>
      <c r="I4974" s="150" t="str">
        <f>IF(ISNUMBER(SEARCH("*.unk*",D4974)),"Other Federal Awards",IF(ISERROR(VLOOKUP(D4974,'CFDA Program Titles Table'!A$2:C$2607,3,FALSE)),"",VLOOKUP(D4974,'CFDA Program Titles Table'!A$2:C$2607,3,FALSE)))</f>
        <v/>
      </c>
      <c r="J4974" s="70"/>
      <c r="K4974" s="70"/>
      <c r="S4974" s="106" t="str">
        <f>IFERROR(IF(J4974="Y", "Research And Development Programs Cluster:", VLOOKUP(D4974,'Cluster Info'!$A$2:$B$113,2,FALSE)), "Non Cluster:")</f>
        <v>Non Cluster:</v>
      </c>
      <c r="T4974" s="106">
        <f t="shared" si="385"/>
        <v>0</v>
      </c>
      <c r="U4974" s="106">
        <f t="shared" si="387"/>
        <v>0</v>
      </c>
      <c r="V4974" s="106">
        <f t="shared" si="388"/>
        <v>0</v>
      </c>
      <c r="W4974" s="119">
        <f t="shared" si="386"/>
        <v>0</v>
      </c>
      <c r="X4974" s="106">
        <f t="shared" si="389"/>
        <v>0</v>
      </c>
    </row>
    <row r="4975" spans="1:24" ht="14">
      <c r="A4975" s="198"/>
      <c r="D4975" s="1"/>
      <c r="E4975" s="1"/>
      <c r="F4975" s="187"/>
      <c r="G4975" s="187"/>
      <c r="H4975" s="80" t="str">
        <f>IF(ISERROR(IF(ISERROR(VLOOKUP((LEFT(D4975,2)),'Fed. Agency Identifier Table'!A$2:C$63,3,FALSE)),(VLOOKUP((LEFT(D4975,1)),'Fed. Agency Identifier Table'!A$2:C$63,3,FALSE)),(VLOOKUP((LEFT(D4975,2)),'Fed. Agency Identifier Table'!A$2:C$63,3,FALSE)))),"",(IF(ISERROR(VLOOKUP((LEFT(D4975,2)),'Fed. Agency Identifier Table'!A$2:C$63,3,FALSE)),(VLOOKUP((LEFT(D4975,1)),'Fed. Agency Identifier Table'!A$2:C$63,3,FALSE)),(VLOOKUP((LEFT(D4975,2)),'Fed. Agency Identifier Table'!A$2:C$63,3,FALSE)))))</f>
        <v/>
      </c>
      <c r="I4975" s="150" t="str">
        <f>IF(ISNUMBER(SEARCH("*.unk*",D4975)),"Other Federal Awards",IF(ISERROR(VLOOKUP(D4975,'CFDA Program Titles Table'!A$2:C$2607,3,FALSE)),"",VLOOKUP(D4975,'CFDA Program Titles Table'!A$2:C$2607,3,FALSE)))</f>
        <v/>
      </c>
      <c r="J4975" s="70"/>
      <c r="K4975" s="70"/>
      <c r="S4975" s="106" t="str">
        <f>IFERROR(IF(J4975="Y", "Research And Development Programs Cluster:", VLOOKUP(D4975,'Cluster Info'!$A$2:$B$113,2,FALSE)), "Non Cluster:")</f>
        <v>Non Cluster:</v>
      </c>
      <c r="T4975" s="106">
        <f t="shared" si="385"/>
        <v>0</v>
      </c>
      <c r="U4975" s="106">
        <f t="shared" si="387"/>
        <v>0</v>
      </c>
      <c r="V4975" s="106">
        <f t="shared" si="388"/>
        <v>0</v>
      </c>
      <c r="W4975" s="119">
        <f t="shared" si="386"/>
        <v>0</v>
      </c>
      <c r="X4975" s="106">
        <f t="shared" si="389"/>
        <v>0</v>
      </c>
    </row>
    <row r="4976" spans="1:24" ht="14">
      <c r="A4976" s="198"/>
      <c r="D4976" s="1"/>
      <c r="E4976" s="1"/>
      <c r="F4976" s="187"/>
      <c r="G4976" s="187"/>
      <c r="H4976" s="80" t="str">
        <f>IF(ISERROR(IF(ISERROR(VLOOKUP((LEFT(D4976,2)),'Fed. Agency Identifier Table'!A$2:C$63,3,FALSE)),(VLOOKUP((LEFT(D4976,1)),'Fed. Agency Identifier Table'!A$2:C$63,3,FALSE)),(VLOOKUP((LEFT(D4976,2)),'Fed. Agency Identifier Table'!A$2:C$63,3,FALSE)))),"",(IF(ISERROR(VLOOKUP((LEFT(D4976,2)),'Fed. Agency Identifier Table'!A$2:C$63,3,FALSE)),(VLOOKUP((LEFT(D4976,1)),'Fed. Agency Identifier Table'!A$2:C$63,3,FALSE)),(VLOOKUP((LEFT(D4976,2)),'Fed. Agency Identifier Table'!A$2:C$63,3,FALSE)))))</f>
        <v/>
      </c>
      <c r="I4976" s="150" t="str">
        <f>IF(ISNUMBER(SEARCH("*.unk*",D4976)),"Other Federal Awards",IF(ISERROR(VLOOKUP(D4976,'CFDA Program Titles Table'!A$2:C$2607,3,FALSE)),"",VLOOKUP(D4976,'CFDA Program Titles Table'!A$2:C$2607,3,FALSE)))</f>
        <v/>
      </c>
      <c r="J4976" s="70"/>
      <c r="K4976" s="70"/>
      <c r="S4976" s="106" t="str">
        <f>IFERROR(IF(J4976="Y", "Research And Development Programs Cluster:", VLOOKUP(D4976,'Cluster Info'!$A$2:$B$113,2,FALSE)), "Non Cluster:")</f>
        <v>Non Cluster:</v>
      </c>
      <c r="T4976" s="106">
        <f t="shared" si="385"/>
        <v>0</v>
      </c>
      <c r="U4976" s="106">
        <f t="shared" si="387"/>
        <v>0</v>
      </c>
      <c r="V4976" s="106">
        <f t="shared" si="388"/>
        <v>0</v>
      </c>
      <c r="W4976" s="119">
        <f t="shared" si="386"/>
        <v>0</v>
      </c>
      <c r="X4976" s="106">
        <f t="shared" si="389"/>
        <v>0</v>
      </c>
    </row>
    <row r="4977" spans="1:24" ht="14">
      <c r="A4977" s="198"/>
      <c r="D4977" s="1"/>
      <c r="E4977" s="1"/>
      <c r="F4977" s="187"/>
      <c r="G4977" s="187"/>
      <c r="H4977" s="80" t="str">
        <f>IF(ISERROR(IF(ISERROR(VLOOKUP((LEFT(D4977,2)),'Fed. Agency Identifier Table'!A$2:C$63,3,FALSE)),(VLOOKUP((LEFT(D4977,1)),'Fed. Agency Identifier Table'!A$2:C$63,3,FALSE)),(VLOOKUP((LEFT(D4977,2)),'Fed. Agency Identifier Table'!A$2:C$63,3,FALSE)))),"",(IF(ISERROR(VLOOKUP((LEFT(D4977,2)),'Fed. Agency Identifier Table'!A$2:C$63,3,FALSE)),(VLOOKUP((LEFT(D4977,1)),'Fed. Agency Identifier Table'!A$2:C$63,3,FALSE)),(VLOOKUP((LEFT(D4977,2)),'Fed. Agency Identifier Table'!A$2:C$63,3,FALSE)))))</f>
        <v/>
      </c>
      <c r="I4977" s="150" t="str">
        <f>IF(ISNUMBER(SEARCH("*.unk*",D4977)),"Other Federal Awards",IF(ISERROR(VLOOKUP(D4977,'CFDA Program Titles Table'!A$2:C$2607,3,FALSE)),"",VLOOKUP(D4977,'CFDA Program Titles Table'!A$2:C$2607,3,FALSE)))</f>
        <v/>
      </c>
      <c r="J4977" s="70"/>
      <c r="K4977" s="70"/>
      <c r="S4977" s="106" t="str">
        <f>IFERROR(IF(J4977="Y", "Research And Development Programs Cluster:", VLOOKUP(D4977,'Cluster Info'!$A$2:$B$113,2,FALSE)), "Non Cluster:")</f>
        <v>Non Cluster:</v>
      </c>
      <c r="T4977" s="106">
        <f t="shared" si="385"/>
        <v>0</v>
      </c>
      <c r="U4977" s="106">
        <f t="shared" si="387"/>
        <v>0</v>
      </c>
      <c r="V4977" s="106">
        <f t="shared" si="388"/>
        <v>0</v>
      </c>
      <c r="W4977" s="119">
        <f t="shared" si="386"/>
        <v>0</v>
      </c>
      <c r="X4977" s="106">
        <f t="shared" si="389"/>
        <v>0</v>
      </c>
    </row>
    <row r="4978" spans="1:24" ht="14">
      <c r="A4978" s="198"/>
      <c r="D4978" s="1"/>
      <c r="E4978" s="1"/>
      <c r="F4978" s="187"/>
      <c r="G4978" s="187"/>
      <c r="H4978" s="80" t="str">
        <f>IF(ISERROR(IF(ISERROR(VLOOKUP((LEFT(D4978,2)),'Fed. Agency Identifier Table'!A$2:C$63,3,FALSE)),(VLOOKUP((LEFT(D4978,1)),'Fed. Agency Identifier Table'!A$2:C$63,3,FALSE)),(VLOOKUP((LEFT(D4978,2)),'Fed. Agency Identifier Table'!A$2:C$63,3,FALSE)))),"",(IF(ISERROR(VLOOKUP((LEFT(D4978,2)),'Fed. Agency Identifier Table'!A$2:C$63,3,FALSE)),(VLOOKUP((LEFT(D4978,1)),'Fed. Agency Identifier Table'!A$2:C$63,3,FALSE)),(VLOOKUP((LEFT(D4978,2)),'Fed. Agency Identifier Table'!A$2:C$63,3,FALSE)))))</f>
        <v/>
      </c>
      <c r="I4978" s="150" t="str">
        <f>IF(ISNUMBER(SEARCH("*.unk*",D4978)),"Other Federal Awards",IF(ISERROR(VLOOKUP(D4978,'CFDA Program Titles Table'!A$2:C$2607,3,FALSE)),"",VLOOKUP(D4978,'CFDA Program Titles Table'!A$2:C$2607,3,FALSE)))</f>
        <v/>
      </c>
      <c r="J4978" s="70"/>
      <c r="K4978" s="70"/>
      <c r="S4978" s="106" t="str">
        <f>IFERROR(IF(J4978="Y", "Research And Development Programs Cluster:", VLOOKUP(D4978,'Cluster Info'!$A$2:$B$113,2,FALSE)), "Non Cluster:")</f>
        <v>Non Cluster:</v>
      </c>
      <c r="T4978" s="106">
        <f t="shared" si="385"/>
        <v>0</v>
      </c>
      <c r="U4978" s="106">
        <f t="shared" si="387"/>
        <v>0</v>
      </c>
      <c r="V4978" s="106">
        <f t="shared" si="388"/>
        <v>0</v>
      </c>
      <c r="W4978" s="119">
        <f t="shared" si="386"/>
        <v>0</v>
      </c>
      <c r="X4978" s="106">
        <f t="shared" si="389"/>
        <v>0</v>
      </c>
    </row>
    <row r="4979" spans="1:24" ht="14">
      <c r="A4979" s="198"/>
      <c r="D4979" s="1"/>
      <c r="E4979" s="1"/>
      <c r="F4979" s="187"/>
      <c r="G4979" s="187"/>
      <c r="H4979" s="80" t="str">
        <f>IF(ISERROR(IF(ISERROR(VLOOKUP((LEFT(D4979,2)),'Fed. Agency Identifier Table'!A$2:C$63,3,FALSE)),(VLOOKUP((LEFT(D4979,1)),'Fed. Agency Identifier Table'!A$2:C$63,3,FALSE)),(VLOOKUP((LEFT(D4979,2)),'Fed. Agency Identifier Table'!A$2:C$63,3,FALSE)))),"",(IF(ISERROR(VLOOKUP((LEFT(D4979,2)),'Fed. Agency Identifier Table'!A$2:C$63,3,FALSE)),(VLOOKUP((LEFT(D4979,1)),'Fed. Agency Identifier Table'!A$2:C$63,3,FALSE)),(VLOOKUP((LEFT(D4979,2)),'Fed. Agency Identifier Table'!A$2:C$63,3,FALSE)))))</f>
        <v/>
      </c>
      <c r="I4979" s="150" t="str">
        <f>IF(ISNUMBER(SEARCH("*.unk*",D4979)),"Other Federal Awards",IF(ISERROR(VLOOKUP(D4979,'CFDA Program Titles Table'!A$2:C$2607,3,FALSE)),"",VLOOKUP(D4979,'CFDA Program Titles Table'!A$2:C$2607,3,FALSE)))</f>
        <v/>
      </c>
      <c r="J4979" s="70"/>
      <c r="K4979" s="70"/>
      <c r="S4979" s="106" t="str">
        <f>IFERROR(IF(J4979="Y", "Research And Development Programs Cluster:", VLOOKUP(D4979,'Cluster Info'!$A$2:$B$113,2,FALSE)), "Non Cluster:")</f>
        <v>Non Cluster:</v>
      </c>
      <c r="T4979" s="106">
        <f t="shared" si="385"/>
        <v>0</v>
      </c>
      <c r="U4979" s="106">
        <f t="shared" si="387"/>
        <v>0</v>
      </c>
      <c r="V4979" s="106">
        <f t="shared" si="388"/>
        <v>0</v>
      </c>
      <c r="W4979" s="119">
        <f t="shared" si="386"/>
        <v>0</v>
      </c>
      <c r="X4979" s="106">
        <f t="shared" si="389"/>
        <v>0</v>
      </c>
    </row>
    <row r="4980" spans="1:24" ht="14">
      <c r="A4980" s="198"/>
      <c r="D4980" s="1"/>
      <c r="E4980" s="1"/>
      <c r="F4980" s="187"/>
      <c r="G4980" s="187"/>
      <c r="H4980" s="80" t="str">
        <f>IF(ISERROR(IF(ISERROR(VLOOKUP((LEFT(D4980,2)),'Fed. Agency Identifier Table'!A$2:C$63,3,FALSE)),(VLOOKUP((LEFT(D4980,1)),'Fed. Agency Identifier Table'!A$2:C$63,3,FALSE)),(VLOOKUP((LEFT(D4980,2)),'Fed. Agency Identifier Table'!A$2:C$63,3,FALSE)))),"",(IF(ISERROR(VLOOKUP((LEFT(D4980,2)),'Fed. Agency Identifier Table'!A$2:C$63,3,FALSE)),(VLOOKUP((LEFT(D4980,1)),'Fed. Agency Identifier Table'!A$2:C$63,3,FALSE)),(VLOOKUP((LEFT(D4980,2)),'Fed. Agency Identifier Table'!A$2:C$63,3,FALSE)))))</f>
        <v/>
      </c>
      <c r="I4980" s="150" t="str">
        <f>IF(ISNUMBER(SEARCH("*.unk*",D4980)),"Other Federal Awards",IF(ISERROR(VLOOKUP(D4980,'CFDA Program Titles Table'!A$2:C$2607,3,FALSE)),"",VLOOKUP(D4980,'CFDA Program Titles Table'!A$2:C$2607,3,FALSE)))</f>
        <v/>
      </c>
      <c r="J4980" s="70"/>
      <c r="K4980" s="70"/>
      <c r="S4980" s="106" t="str">
        <f>IFERROR(IF(J4980="Y", "Research And Development Programs Cluster:", VLOOKUP(D4980,'Cluster Info'!$A$2:$B$113,2,FALSE)), "Non Cluster:")</f>
        <v>Non Cluster:</v>
      </c>
      <c r="T4980" s="106">
        <f t="shared" si="385"/>
        <v>0</v>
      </c>
      <c r="U4980" s="106">
        <f t="shared" si="387"/>
        <v>0</v>
      </c>
      <c r="V4980" s="106">
        <f t="shared" si="388"/>
        <v>0</v>
      </c>
      <c r="W4980" s="119">
        <f t="shared" si="386"/>
        <v>0</v>
      </c>
      <c r="X4980" s="106">
        <f t="shared" si="389"/>
        <v>0</v>
      </c>
    </row>
    <row r="4981" spans="1:24" ht="14">
      <c r="A4981" s="198"/>
      <c r="D4981" s="1"/>
      <c r="E4981" s="1"/>
      <c r="F4981" s="187"/>
      <c r="G4981" s="187"/>
      <c r="H4981" s="80" t="str">
        <f>IF(ISERROR(IF(ISERROR(VLOOKUP((LEFT(D4981,2)),'Fed. Agency Identifier Table'!A$2:C$63,3,FALSE)),(VLOOKUP((LEFT(D4981,1)),'Fed. Agency Identifier Table'!A$2:C$63,3,FALSE)),(VLOOKUP((LEFT(D4981,2)),'Fed. Agency Identifier Table'!A$2:C$63,3,FALSE)))),"",(IF(ISERROR(VLOOKUP((LEFT(D4981,2)),'Fed. Agency Identifier Table'!A$2:C$63,3,FALSE)),(VLOOKUP((LEFT(D4981,1)),'Fed. Agency Identifier Table'!A$2:C$63,3,FALSE)),(VLOOKUP((LEFT(D4981,2)),'Fed. Agency Identifier Table'!A$2:C$63,3,FALSE)))))</f>
        <v/>
      </c>
      <c r="I4981" s="150" t="str">
        <f>IF(ISNUMBER(SEARCH("*.unk*",D4981)),"Other Federal Awards",IF(ISERROR(VLOOKUP(D4981,'CFDA Program Titles Table'!A$2:C$2607,3,FALSE)),"",VLOOKUP(D4981,'CFDA Program Titles Table'!A$2:C$2607,3,FALSE)))</f>
        <v/>
      </c>
      <c r="J4981" s="70"/>
      <c r="K4981" s="70"/>
      <c r="S4981" s="106" t="str">
        <f>IFERROR(IF(J4981="Y", "Research And Development Programs Cluster:", VLOOKUP(D4981,'Cluster Info'!$A$2:$B$113,2,FALSE)), "Non Cluster:")</f>
        <v>Non Cluster:</v>
      </c>
      <c r="T4981" s="106">
        <f t="shared" si="385"/>
        <v>0</v>
      </c>
      <c r="U4981" s="106">
        <f t="shared" si="387"/>
        <v>0</v>
      </c>
      <c r="V4981" s="106">
        <f t="shared" si="388"/>
        <v>0</v>
      </c>
      <c r="W4981" s="119">
        <f t="shared" si="386"/>
        <v>0</v>
      </c>
      <c r="X4981" s="106">
        <f t="shared" si="389"/>
        <v>0</v>
      </c>
    </row>
    <row r="4982" spans="1:24" ht="14">
      <c r="A4982" s="198"/>
      <c r="D4982" s="1"/>
      <c r="E4982" s="1"/>
      <c r="F4982" s="187"/>
      <c r="G4982" s="187"/>
      <c r="H4982" s="80" t="str">
        <f>IF(ISERROR(IF(ISERROR(VLOOKUP((LEFT(D4982,2)),'Fed. Agency Identifier Table'!A$2:C$63,3,FALSE)),(VLOOKUP((LEFT(D4982,1)),'Fed. Agency Identifier Table'!A$2:C$63,3,FALSE)),(VLOOKUP((LEFT(D4982,2)),'Fed. Agency Identifier Table'!A$2:C$63,3,FALSE)))),"",(IF(ISERROR(VLOOKUP((LEFT(D4982,2)),'Fed. Agency Identifier Table'!A$2:C$63,3,FALSE)),(VLOOKUP((LEFT(D4982,1)),'Fed. Agency Identifier Table'!A$2:C$63,3,FALSE)),(VLOOKUP((LEFT(D4982,2)),'Fed. Agency Identifier Table'!A$2:C$63,3,FALSE)))))</f>
        <v/>
      </c>
      <c r="I4982" s="150" t="str">
        <f>IF(ISNUMBER(SEARCH("*.unk*",D4982)),"Other Federal Awards",IF(ISERROR(VLOOKUP(D4982,'CFDA Program Titles Table'!A$2:C$2607,3,FALSE)),"",VLOOKUP(D4982,'CFDA Program Titles Table'!A$2:C$2607,3,FALSE)))</f>
        <v/>
      </c>
      <c r="J4982" s="70"/>
      <c r="K4982" s="70"/>
      <c r="S4982" s="106" t="str">
        <f>IFERROR(IF(J4982="Y", "Research And Development Programs Cluster:", VLOOKUP(D4982,'Cluster Info'!$A$2:$B$113,2,FALSE)), "Non Cluster:")</f>
        <v>Non Cluster:</v>
      </c>
      <c r="T4982" s="106">
        <f t="shared" si="385"/>
        <v>0</v>
      </c>
      <c r="U4982" s="106">
        <f t="shared" si="387"/>
        <v>0</v>
      </c>
      <c r="V4982" s="106">
        <f t="shared" si="388"/>
        <v>0</v>
      </c>
      <c r="W4982" s="119">
        <f t="shared" si="386"/>
        <v>0</v>
      </c>
      <c r="X4982" s="106">
        <f t="shared" si="389"/>
        <v>0</v>
      </c>
    </row>
    <row r="4983" spans="1:24" ht="14">
      <c r="A4983" s="198"/>
      <c r="D4983" s="1"/>
      <c r="E4983" s="1"/>
      <c r="F4983" s="187"/>
      <c r="G4983" s="187"/>
      <c r="H4983" s="80" t="str">
        <f>IF(ISERROR(IF(ISERROR(VLOOKUP((LEFT(D4983,2)),'Fed. Agency Identifier Table'!A$2:C$63,3,FALSE)),(VLOOKUP((LEFT(D4983,1)),'Fed. Agency Identifier Table'!A$2:C$63,3,FALSE)),(VLOOKUP((LEFT(D4983,2)),'Fed. Agency Identifier Table'!A$2:C$63,3,FALSE)))),"",(IF(ISERROR(VLOOKUP((LEFT(D4983,2)),'Fed. Agency Identifier Table'!A$2:C$63,3,FALSE)),(VLOOKUP((LEFT(D4983,1)),'Fed. Agency Identifier Table'!A$2:C$63,3,FALSE)),(VLOOKUP((LEFT(D4983,2)),'Fed. Agency Identifier Table'!A$2:C$63,3,FALSE)))))</f>
        <v/>
      </c>
      <c r="I4983" s="150" t="str">
        <f>IF(ISNUMBER(SEARCH("*.unk*",D4983)),"Other Federal Awards",IF(ISERROR(VLOOKUP(D4983,'CFDA Program Titles Table'!A$2:C$2607,3,FALSE)),"",VLOOKUP(D4983,'CFDA Program Titles Table'!A$2:C$2607,3,FALSE)))</f>
        <v/>
      </c>
      <c r="J4983" s="70"/>
      <c r="K4983" s="70"/>
      <c r="S4983" s="106" t="str">
        <f>IFERROR(IF(J4983="Y", "Research And Development Programs Cluster:", VLOOKUP(D4983,'Cluster Info'!$A$2:$B$113,2,FALSE)), "Non Cluster:")</f>
        <v>Non Cluster:</v>
      </c>
      <c r="T4983" s="106">
        <f t="shared" si="385"/>
        <v>0</v>
      </c>
      <c r="U4983" s="106">
        <f t="shared" si="387"/>
        <v>0</v>
      </c>
      <c r="V4983" s="106">
        <f t="shared" si="388"/>
        <v>0</v>
      </c>
      <c r="W4983" s="119">
        <f t="shared" si="386"/>
        <v>0</v>
      </c>
      <c r="X4983" s="106">
        <f t="shared" si="389"/>
        <v>0</v>
      </c>
    </row>
    <row r="4984" spans="1:24" ht="14">
      <c r="A4984" s="198"/>
      <c r="D4984" s="1"/>
      <c r="E4984" s="1"/>
      <c r="F4984" s="187"/>
      <c r="G4984" s="187"/>
      <c r="H4984" s="80" t="str">
        <f>IF(ISERROR(IF(ISERROR(VLOOKUP((LEFT(D4984,2)),'Fed. Agency Identifier Table'!A$2:C$63,3,FALSE)),(VLOOKUP((LEFT(D4984,1)),'Fed. Agency Identifier Table'!A$2:C$63,3,FALSE)),(VLOOKUP((LEFT(D4984,2)),'Fed. Agency Identifier Table'!A$2:C$63,3,FALSE)))),"",(IF(ISERROR(VLOOKUP((LEFT(D4984,2)),'Fed. Agency Identifier Table'!A$2:C$63,3,FALSE)),(VLOOKUP((LEFT(D4984,1)),'Fed. Agency Identifier Table'!A$2:C$63,3,FALSE)),(VLOOKUP((LEFT(D4984,2)),'Fed. Agency Identifier Table'!A$2:C$63,3,FALSE)))))</f>
        <v/>
      </c>
      <c r="I4984" s="150" t="str">
        <f>IF(ISNUMBER(SEARCH("*.unk*",D4984)),"Other Federal Awards",IF(ISERROR(VLOOKUP(D4984,'CFDA Program Titles Table'!A$2:C$2607,3,FALSE)),"",VLOOKUP(D4984,'CFDA Program Titles Table'!A$2:C$2607,3,FALSE)))</f>
        <v/>
      </c>
      <c r="J4984" s="70"/>
      <c r="K4984" s="70"/>
      <c r="S4984" s="106" t="str">
        <f>IFERROR(IF(J4984="Y", "Research And Development Programs Cluster:", VLOOKUP(D4984,'Cluster Info'!$A$2:$B$113,2,FALSE)), "Non Cluster:")</f>
        <v>Non Cluster:</v>
      </c>
      <c r="T4984" s="106">
        <f t="shared" si="385"/>
        <v>0</v>
      </c>
      <c r="U4984" s="106">
        <f t="shared" si="387"/>
        <v>0</v>
      </c>
      <c r="V4984" s="106">
        <f t="shared" si="388"/>
        <v>0</v>
      </c>
      <c r="W4984" s="119">
        <f t="shared" si="386"/>
        <v>0</v>
      </c>
      <c r="X4984" s="106">
        <f t="shared" si="389"/>
        <v>0</v>
      </c>
    </row>
    <row r="4985" spans="1:24" ht="14">
      <c r="A4985" s="198"/>
      <c r="D4985" s="1"/>
      <c r="E4985" s="1"/>
      <c r="F4985" s="187"/>
      <c r="G4985" s="187"/>
      <c r="H4985" s="80" t="str">
        <f>IF(ISERROR(IF(ISERROR(VLOOKUP((LEFT(D4985,2)),'Fed. Agency Identifier Table'!A$2:C$63,3,FALSE)),(VLOOKUP((LEFT(D4985,1)),'Fed. Agency Identifier Table'!A$2:C$63,3,FALSE)),(VLOOKUP((LEFT(D4985,2)),'Fed. Agency Identifier Table'!A$2:C$63,3,FALSE)))),"",(IF(ISERROR(VLOOKUP((LEFT(D4985,2)),'Fed. Agency Identifier Table'!A$2:C$63,3,FALSE)),(VLOOKUP((LEFT(D4985,1)),'Fed. Agency Identifier Table'!A$2:C$63,3,FALSE)),(VLOOKUP((LEFT(D4985,2)),'Fed. Agency Identifier Table'!A$2:C$63,3,FALSE)))))</f>
        <v/>
      </c>
      <c r="I4985" s="150" t="str">
        <f>IF(ISNUMBER(SEARCH("*.unk*",D4985)),"Other Federal Awards",IF(ISERROR(VLOOKUP(D4985,'CFDA Program Titles Table'!A$2:C$2607,3,FALSE)),"",VLOOKUP(D4985,'CFDA Program Titles Table'!A$2:C$2607,3,FALSE)))</f>
        <v/>
      </c>
      <c r="J4985" s="70"/>
      <c r="K4985" s="70"/>
      <c r="S4985" s="106" t="str">
        <f>IFERROR(IF(J4985="Y", "Research And Development Programs Cluster:", VLOOKUP(D4985,'Cluster Info'!$A$2:$B$113,2,FALSE)), "Non Cluster:")</f>
        <v>Non Cluster:</v>
      </c>
      <c r="T4985" s="106">
        <f t="shared" si="385"/>
        <v>0</v>
      </c>
      <c r="U4985" s="106">
        <f t="shared" si="387"/>
        <v>0</v>
      </c>
      <c r="V4985" s="106">
        <f t="shared" si="388"/>
        <v>0</v>
      </c>
      <c r="W4985" s="119">
        <f t="shared" si="386"/>
        <v>0</v>
      </c>
      <c r="X4985" s="106">
        <f t="shared" si="389"/>
        <v>0</v>
      </c>
    </row>
    <row r="4986" spans="1:24" ht="14">
      <c r="A4986" s="198"/>
      <c r="D4986" s="1"/>
      <c r="E4986" s="1"/>
      <c r="F4986" s="187"/>
      <c r="G4986" s="187"/>
      <c r="H4986" s="80" t="str">
        <f>IF(ISERROR(IF(ISERROR(VLOOKUP((LEFT(D4986,2)),'Fed. Agency Identifier Table'!A$2:C$63,3,FALSE)),(VLOOKUP((LEFT(D4986,1)),'Fed. Agency Identifier Table'!A$2:C$63,3,FALSE)),(VLOOKUP((LEFT(D4986,2)),'Fed. Agency Identifier Table'!A$2:C$63,3,FALSE)))),"",(IF(ISERROR(VLOOKUP((LEFT(D4986,2)),'Fed. Agency Identifier Table'!A$2:C$63,3,FALSE)),(VLOOKUP((LEFT(D4986,1)),'Fed. Agency Identifier Table'!A$2:C$63,3,FALSE)),(VLOOKUP((LEFT(D4986,2)),'Fed. Agency Identifier Table'!A$2:C$63,3,FALSE)))))</f>
        <v/>
      </c>
      <c r="I4986" s="150" t="str">
        <f>IF(ISNUMBER(SEARCH("*.unk*",D4986)),"Other Federal Awards",IF(ISERROR(VLOOKUP(D4986,'CFDA Program Titles Table'!A$2:C$2607,3,FALSE)),"",VLOOKUP(D4986,'CFDA Program Titles Table'!A$2:C$2607,3,FALSE)))</f>
        <v/>
      </c>
      <c r="J4986" s="70"/>
      <c r="K4986" s="70"/>
      <c r="S4986" s="106" t="str">
        <f>IFERROR(IF(J4986="Y", "Research And Development Programs Cluster:", VLOOKUP(D4986,'Cluster Info'!$A$2:$B$113,2,FALSE)), "Non Cluster:")</f>
        <v>Non Cluster:</v>
      </c>
      <c r="T4986" s="106">
        <f t="shared" si="385"/>
        <v>0</v>
      </c>
      <c r="U4986" s="106">
        <f t="shared" si="387"/>
        <v>0</v>
      </c>
      <c r="V4986" s="106">
        <f t="shared" si="388"/>
        <v>0</v>
      </c>
      <c r="W4986" s="119">
        <f t="shared" si="386"/>
        <v>0</v>
      </c>
      <c r="X4986" s="106">
        <f t="shared" si="389"/>
        <v>0</v>
      </c>
    </row>
    <row r="4987" spans="1:24" ht="14">
      <c r="A4987" s="198"/>
      <c r="D4987" s="1"/>
      <c r="E4987" s="1"/>
      <c r="F4987" s="187"/>
      <c r="G4987" s="187"/>
      <c r="H4987" s="80" t="str">
        <f>IF(ISERROR(IF(ISERROR(VLOOKUP((LEFT(D4987,2)),'Fed. Agency Identifier Table'!A$2:C$63,3,FALSE)),(VLOOKUP((LEFT(D4987,1)),'Fed. Agency Identifier Table'!A$2:C$63,3,FALSE)),(VLOOKUP((LEFT(D4987,2)),'Fed. Agency Identifier Table'!A$2:C$63,3,FALSE)))),"",(IF(ISERROR(VLOOKUP((LEFT(D4987,2)),'Fed. Agency Identifier Table'!A$2:C$63,3,FALSE)),(VLOOKUP((LEFT(D4987,1)),'Fed. Agency Identifier Table'!A$2:C$63,3,FALSE)),(VLOOKUP((LEFT(D4987,2)),'Fed. Agency Identifier Table'!A$2:C$63,3,FALSE)))))</f>
        <v/>
      </c>
      <c r="I4987" s="150" t="str">
        <f>IF(ISNUMBER(SEARCH("*.unk*",D4987)),"Other Federal Awards",IF(ISERROR(VLOOKUP(D4987,'CFDA Program Titles Table'!A$2:C$2607,3,FALSE)),"",VLOOKUP(D4987,'CFDA Program Titles Table'!A$2:C$2607,3,FALSE)))</f>
        <v/>
      </c>
      <c r="J4987" s="70"/>
      <c r="K4987" s="70"/>
      <c r="S4987" s="106" t="str">
        <f>IFERROR(IF(J4987="Y", "Research And Development Programs Cluster:", VLOOKUP(D4987,'Cluster Info'!$A$2:$B$113,2,FALSE)), "Non Cluster:")</f>
        <v>Non Cluster:</v>
      </c>
      <c r="T4987" s="106">
        <f t="shared" si="385"/>
        <v>0</v>
      </c>
      <c r="U4987" s="106">
        <f t="shared" si="387"/>
        <v>0</v>
      </c>
      <c r="V4987" s="106">
        <f t="shared" si="388"/>
        <v>0</v>
      </c>
      <c r="W4987" s="119">
        <f t="shared" si="386"/>
        <v>0</v>
      </c>
      <c r="X4987" s="106">
        <f t="shared" si="389"/>
        <v>0</v>
      </c>
    </row>
    <row r="4988" spans="1:24" ht="14">
      <c r="A4988" s="198"/>
      <c r="D4988" s="1"/>
      <c r="E4988" s="1"/>
      <c r="F4988" s="187"/>
      <c r="G4988" s="187"/>
      <c r="H4988" s="80" t="str">
        <f>IF(ISERROR(IF(ISERROR(VLOOKUP((LEFT(D4988,2)),'Fed. Agency Identifier Table'!A$2:C$63,3,FALSE)),(VLOOKUP((LEFT(D4988,1)),'Fed. Agency Identifier Table'!A$2:C$63,3,FALSE)),(VLOOKUP((LEFT(D4988,2)),'Fed. Agency Identifier Table'!A$2:C$63,3,FALSE)))),"",(IF(ISERROR(VLOOKUP((LEFT(D4988,2)),'Fed. Agency Identifier Table'!A$2:C$63,3,FALSE)),(VLOOKUP((LEFT(D4988,1)),'Fed. Agency Identifier Table'!A$2:C$63,3,FALSE)),(VLOOKUP((LEFT(D4988,2)),'Fed. Agency Identifier Table'!A$2:C$63,3,FALSE)))))</f>
        <v/>
      </c>
      <c r="I4988" s="150" t="str">
        <f>IF(ISNUMBER(SEARCH("*.unk*",D4988)),"Other Federal Awards",IF(ISERROR(VLOOKUP(D4988,'CFDA Program Titles Table'!A$2:C$2607,3,FALSE)),"",VLOOKUP(D4988,'CFDA Program Titles Table'!A$2:C$2607,3,FALSE)))</f>
        <v/>
      </c>
      <c r="J4988" s="70"/>
      <c r="K4988" s="70"/>
      <c r="S4988" s="106" t="str">
        <f>IFERROR(IF(J4988="Y", "Research And Development Programs Cluster:", VLOOKUP(D4988,'Cluster Info'!$A$2:$B$113,2,FALSE)), "Non Cluster:")</f>
        <v>Non Cluster:</v>
      </c>
      <c r="T4988" s="106">
        <f t="shared" si="385"/>
        <v>0</v>
      </c>
      <c r="U4988" s="106">
        <f t="shared" si="387"/>
        <v>0</v>
      </c>
      <c r="V4988" s="106">
        <f t="shared" si="388"/>
        <v>0</v>
      </c>
      <c r="W4988" s="119">
        <f t="shared" si="386"/>
        <v>0</v>
      </c>
      <c r="X4988" s="106">
        <f t="shared" si="389"/>
        <v>0</v>
      </c>
    </row>
    <row r="4989" spans="1:24" ht="14">
      <c r="A4989" s="198"/>
      <c r="D4989" s="1"/>
      <c r="E4989" s="1"/>
      <c r="F4989" s="187"/>
      <c r="G4989" s="187"/>
      <c r="H4989" s="80" t="str">
        <f>IF(ISERROR(IF(ISERROR(VLOOKUP((LEFT(D4989,2)),'Fed. Agency Identifier Table'!A$2:C$63,3,FALSE)),(VLOOKUP((LEFT(D4989,1)),'Fed. Agency Identifier Table'!A$2:C$63,3,FALSE)),(VLOOKUP((LEFT(D4989,2)),'Fed. Agency Identifier Table'!A$2:C$63,3,FALSE)))),"",(IF(ISERROR(VLOOKUP((LEFT(D4989,2)),'Fed. Agency Identifier Table'!A$2:C$63,3,FALSE)),(VLOOKUP((LEFT(D4989,1)),'Fed. Agency Identifier Table'!A$2:C$63,3,FALSE)),(VLOOKUP((LEFT(D4989,2)),'Fed. Agency Identifier Table'!A$2:C$63,3,FALSE)))))</f>
        <v/>
      </c>
      <c r="I4989" s="150" t="str">
        <f>IF(ISNUMBER(SEARCH("*.unk*",D4989)),"Other Federal Awards",IF(ISERROR(VLOOKUP(D4989,'CFDA Program Titles Table'!A$2:C$2607,3,FALSE)),"",VLOOKUP(D4989,'CFDA Program Titles Table'!A$2:C$2607,3,FALSE)))</f>
        <v/>
      </c>
      <c r="J4989" s="70"/>
      <c r="K4989" s="70"/>
      <c r="S4989" s="106" t="str">
        <f>IFERROR(IF(J4989="Y", "Research And Development Programs Cluster:", VLOOKUP(D4989,'Cluster Info'!$A$2:$B$113,2,FALSE)), "Non Cluster:")</f>
        <v>Non Cluster:</v>
      </c>
      <c r="T4989" s="106">
        <f t="shared" si="385"/>
        <v>0</v>
      </c>
      <c r="U4989" s="106">
        <f t="shared" si="387"/>
        <v>0</v>
      </c>
      <c r="V4989" s="106">
        <f t="shared" si="388"/>
        <v>0</v>
      </c>
      <c r="W4989" s="119">
        <f t="shared" si="386"/>
        <v>0</v>
      </c>
      <c r="X4989" s="106">
        <f t="shared" si="389"/>
        <v>0</v>
      </c>
    </row>
    <row r="4990" spans="1:24" ht="14">
      <c r="A4990" s="198"/>
      <c r="D4990" s="1"/>
      <c r="E4990" s="1"/>
      <c r="F4990" s="187"/>
      <c r="G4990" s="187"/>
      <c r="H4990" s="80" t="str">
        <f>IF(ISERROR(IF(ISERROR(VLOOKUP((LEFT(D4990,2)),'Fed. Agency Identifier Table'!A$2:C$63,3,FALSE)),(VLOOKUP((LEFT(D4990,1)),'Fed. Agency Identifier Table'!A$2:C$63,3,FALSE)),(VLOOKUP((LEFT(D4990,2)),'Fed. Agency Identifier Table'!A$2:C$63,3,FALSE)))),"",(IF(ISERROR(VLOOKUP((LEFT(D4990,2)),'Fed. Agency Identifier Table'!A$2:C$63,3,FALSE)),(VLOOKUP((LEFT(D4990,1)),'Fed. Agency Identifier Table'!A$2:C$63,3,FALSE)),(VLOOKUP((LEFT(D4990,2)),'Fed. Agency Identifier Table'!A$2:C$63,3,FALSE)))))</f>
        <v/>
      </c>
      <c r="I4990" s="150" t="str">
        <f>IF(ISNUMBER(SEARCH("*.unk*",D4990)),"Other Federal Awards",IF(ISERROR(VLOOKUP(D4990,'CFDA Program Titles Table'!A$2:C$2607,3,FALSE)),"",VLOOKUP(D4990,'CFDA Program Titles Table'!A$2:C$2607,3,FALSE)))</f>
        <v/>
      </c>
      <c r="J4990" s="70"/>
      <c r="K4990" s="70"/>
      <c r="S4990" s="106" t="str">
        <f>IFERROR(IF(J4990="Y", "Research And Development Programs Cluster:", VLOOKUP(D4990,'Cluster Info'!$A$2:$B$113,2,FALSE)), "Non Cluster:")</f>
        <v>Non Cluster:</v>
      </c>
      <c r="T4990" s="106">
        <f t="shared" si="385"/>
        <v>0</v>
      </c>
      <c r="U4990" s="106">
        <f t="shared" si="387"/>
        <v>0</v>
      </c>
      <c r="V4990" s="106">
        <f t="shared" si="388"/>
        <v>0</v>
      </c>
      <c r="W4990" s="119">
        <f t="shared" si="386"/>
        <v>0</v>
      </c>
      <c r="X4990" s="106">
        <f t="shared" si="389"/>
        <v>0</v>
      </c>
    </row>
    <row r="4991" spans="1:24" ht="14">
      <c r="A4991" s="198"/>
      <c r="D4991" s="1"/>
      <c r="E4991" s="1"/>
      <c r="F4991" s="187"/>
      <c r="G4991" s="187"/>
      <c r="H4991" s="80" t="str">
        <f>IF(ISERROR(IF(ISERROR(VLOOKUP((LEFT(D4991,2)),'Fed. Agency Identifier Table'!A$2:C$63,3,FALSE)),(VLOOKUP((LEFT(D4991,1)),'Fed. Agency Identifier Table'!A$2:C$63,3,FALSE)),(VLOOKUP((LEFT(D4991,2)),'Fed. Agency Identifier Table'!A$2:C$63,3,FALSE)))),"",(IF(ISERROR(VLOOKUP((LEFT(D4991,2)),'Fed. Agency Identifier Table'!A$2:C$63,3,FALSE)),(VLOOKUP((LEFT(D4991,1)),'Fed. Agency Identifier Table'!A$2:C$63,3,FALSE)),(VLOOKUP((LEFT(D4991,2)),'Fed. Agency Identifier Table'!A$2:C$63,3,FALSE)))))</f>
        <v/>
      </c>
      <c r="I4991" s="150" t="str">
        <f>IF(ISNUMBER(SEARCH("*.unk*",D4991)),"Other Federal Awards",IF(ISERROR(VLOOKUP(D4991,'CFDA Program Titles Table'!A$2:C$2607,3,FALSE)),"",VLOOKUP(D4991,'CFDA Program Titles Table'!A$2:C$2607,3,FALSE)))</f>
        <v/>
      </c>
      <c r="J4991" s="70"/>
      <c r="K4991" s="70"/>
      <c r="S4991" s="106" t="str">
        <f>IFERROR(IF(J4991="Y", "Research And Development Programs Cluster:", VLOOKUP(D4991,'Cluster Info'!$A$2:$B$113,2,FALSE)), "Non Cluster:")</f>
        <v>Non Cluster:</v>
      </c>
      <c r="T4991" s="106">
        <f t="shared" si="385"/>
        <v>0</v>
      </c>
      <c r="U4991" s="106">
        <f t="shared" si="387"/>
        <v>0</v>
      </c>
      <c r="V4991" s="106">
        <f t="shared" si="388"/>
        <v>0</v>
      </c>
      <c r="W4991" s="119">
        <f t="shared" si="386"/>
        <v>0</v>
      </c>
      <c r="X4991" s="106">
        <f t="shared" si="389"/>
        <v>0</v>
      </c>
    </row>
    <row r="4992" spans="1:24" ht="14">
      <c r="A4992" s="198"/>
      <c r="D4992" s="1"/>
      <c r="E4992" s="1"/>
      <c r="F4992" s="187"/>
      <c r="G4992" s="187"/>
      <c r="H4992" s="80" t="str">
        <f>IF(ISERROR(IF(ISERROR(VLOOKUP((LEFT(D4992,2)),'Fed. Agency Identifier Table'!A$2:C$63,3,FALSE)),(VLOOKUP((LEFT(D4992,1)),'Fed. Agency Identifier Table'!A$2:C$63,3,FALSE)),(VLOOKUP((LEFT(D4992,2)),'Fed. Agency Identifier Table'!A$2:C$63,3,FALSE)))),"",(IF(ISERROR(VLOOKUP((LEFT(D4992,2)),'Fed. Agency Identifier Table'!A$2:C$63,3,FALSE)),(VLOOKUP((LEFT(D4992,1)),'Fed. Agency Identifier Table'!A$2:C$63,3,FALSE)),(VLOOKUP((LEFT(D4992,2)),'Fed. Agency Identifier Table'!A$2:C$63,3,FALSE)))))</f>
        <v/>
      </c>
      <c r="I4992" s="150" t="str">
        <f>IF(ISNUMBER(SEARCH("*.unk*",D4992)),"Other Federal Awards",IF(ISERROR(VLOOKUP(D4992,'CFDA Program Titles Table'!A$2:C$2607,3,FALSE)),"",VLOOKUP(D4992,'CFDA Program Titles Table'!A$2:C$2607,3,FALSE)))</f>
        <v/>
      </c>
      <c r="J4992" s="70"/>
      <c r="K4992" s="70"/>
      <c r="S4992" s="106" t="str">
        <f>IFERROR(IF(J4992="Y", "Research And Development Programs Cluster:", VLOOKUP(D4992,'Cluster Info'!$A$2:$B$113,2,FALSE)), "Non Cluster:")</f>
        <v>Non Cluster:</v>
      </c>
      <c r="T4992" s="106">
        <f t="shared" si="385"/>
        <v>0</v>
      </c>
      <c r="U4992" s="106">
        <f t="shared" si="387"/>
        <v>0</v>
      </c>
      <c r="V4992" s="106">
        <f t="shared" si="388"/>
        <v>0</v>
      </c>
      <c r="W4992" s="119">
        <f t="shared" si="386"/>
        <v>0</v>
      </c>
      <c r="X4992" s="106">
        <f t="shared" si="389"/>
        <v>0</v>
      </c>
    </row>
    <row r="4993" spans="1:24" ht="14">
      <c r="A4993" s="198"/>
      <c r="D4993" s="1"/>
      <c r="E4993" s="1"/>
      <c r="F4993" s="187"/>
      <c r="G4993" s="187"/>
      <c r="H4993" s="80" t="str">
        <f>IF(ISERROR(IF(ISERROR(VLOOKUP((LEFT(D4993,2)),'Fed. Agency Identifier Table'!A$2:C$63,3,FALSE)),(VLOOKUP((LEFT(D4993,1)),'Fed. Agency Identifier Table'!A$2:C$63,3,FALSE)),(VLOOKUP((LEFT(D4993,2)),'Fed. Agency Identifier Table'!A$2:C$63,3,FALSE)))),"",(IF(ISERROR(VLOOKUP((LEFT(D4993,2)),'Fed. Agency Identifier Table'!A$2:C$63,3,FALSE)),(VLOOKUP((LEFT(D4993,1)),'Fed. Agency Identifier Table'!A$2:C$63,3,FALSE)),(VLOOKUP((LEFT(D4993,2)),'Fed. Agency Identifier Table'!A$2:C$63,3,FALSE)))))</f>
        <v/>
      </c>
      <c r="I4993" s="150" t="str">
        <f>IF(ISNUMBER(SEARCH("*.unk*",D4993)),"Other Federal Awards",IF(ISERROR(VLOOKUP(D4993,'CFDA Program Titles Table'!A$2:C$2607,3,FALSE)),"",VLOOKUP(D4993,'CFDA Program Titles Table'!A$2:C$2607,3,FALSE)))</f>
        <v/>
      </c>
      <c r="J4993" s="70"/>
      <c r="K4993" s="70"/>
      <c r="S4993" s="106" t="str">
        <f>IFERROR(IF(J4993="Y", "Research And Development Programs Cluster:", VLOOKUP(D4993,'Cluster Info'!$A$2:$B$113,2,FALSE)), "Non Cluster:")</f>
        <v>Non Cluster:</v>
      </c>
      <c r="T4993" s="106">
        <f t="shared" si="385"/>
        <v>0</v>
      </c>
      <c r="U4993" s="106">
        <f t="shared" si="387"/>
        <v>0</v>
      </c>
      <c r="V4993" s="106">
        <f t="shared" si="388"/>
        <v>0</v>
      </c>
      <c r="W4993" s="119">
        <f t="shared" si="386"/>
        <v>0</v>
      </c>
      <c r="X4993" s="106">
        <f t="shared" si="389"/>
        <v>0</v>
      </c>
    </row>
    <row r="4994" spans="1:24" ht="14">
      <c r="A4994" s="198"/>
      <c r="D4994" s="1"/>
      <c r="E4994" s="1"/>
      <c r="F4994" s="187"/>
      <c r="G4994" s="187"/>
      <c r="H4994" s="80" t="str">
        <f>IF(ISERROR(IF(ISERROR(VLOOKUP((LEFT(D4994,2)),'Fed. Agency Identifier Table'!A$2:C$63,3,FALSE)),(VLOOKUP((LEFT(D4994,1)),'Fed. Agency Identifier Table'!A$2:C$63,3,FALSE)),(VLOOKUP((LEFT(D4994,2)),'Fed. Agency Identifier Table'!A$2:C$63,3,FALSE)))),"",(IF(ISERROR(VLOOKUP((LEFT(D4994,2)),'Fed. Agency Identifier Table'!A$2:C$63,3,FALSE)),(VLOOKUP((LEFT(D4994,1)),'Fed. Agency Identifier Table'!A$2:C$63,3,FALSE)),(VLOOKUP((LEFT(D4994,2)),'Fed. Agency Identifier Table'!A$2:C$63,3,FALSE)))))</f>
        <v/>
      </c>
      <c r="I4994" s="150" t="str">
        <f>IF(ISNUMBER(SEARCH("*.unk*",D4994)),"Other Federal Awards",IF(ISERROR(VLOOKUP(D4994,'CFDA Program Titles Table'!A$2:C$2607,3,FALSE)),"",VLOOKUP(D4994,'CFDA Program Titles Table'!A$2:C$2607,3,FALSE)))</f>
        <v/>
      </c>
      <c r="J4994" s="70"/>
      <c r="K4994" s="70"/>
      <c r="S4994" s="106" t="str">
        <f>IFERROR(IF(J4994="Y", "Research And Development Programs Cluster:", VLOOKUP(D4994,'Cluster Info'!$A$2:$B$113,2,FALSE)), "Non Cluster:")</f>
        <v>Non Cluster:</v>
      </c>
      <c r="T4994" s="106">
        <f t="shared" ref="T4994:T5057" si="390">IF(E4994="Y","ARRA - "&amp;N4994, N4994)</f>
        <v>0</v>
      </c>
      <c r="U4994" s="106">
        <f t="shared" si="387"/>
        <v>0</v>
      </c>
      <c r="V4994" s="106">
        <f t="shared" si="388"/>
        <v>0</v>
      </c>
      <c r="W4994" s="119">
        <f t="shared" ref="W4994:W5057" si="391">IF(AND(J4994="Y",I4994="Other Federal Awards"),(LEFT(D4994,2)&amp;".RD"),D4994)</f>
        <v>0</v>
      </c>
      <c r="X4994" s="106">
        <f t="shared" si="389"/>
        <v>0</v>
      </c>
    </row>
    <row r="4995" spans="1:24" ht="14">
      <c r="A4995" s="198"/>
      <c r="D4995" s="1"/>
      <c r="E4995" s="1"/>
      <c r="F4995" s="187"/>
      <c r="G4995" s="187"/>
      <c r="H4995" s="80" t="str">
        <f>IF(ISERROR(IF(ISERROR(VLOOKUP((LEFT(D4995,2)),'Fed. Agency Identifier Table'!A$2:C$63,3,FALSE)),(VLOOKUP((LEFT(D4995,1)),'Fed. Agency Identifier Table'!A$2:C$63,3,FALSE)),(VLOOKUP((LEFT(D4995,2)),'Fed. Agency Identifier Table'!A$2:C$63,3,FALSE)))),"",(IF(ISERROR(VLOOKUP((LEFT(D4995,2)),'Fed. Agency Identifier Table'!A$2:C$63,3,FALSE)),(VLOOKUP((LEFT(D4995,1)),'Fed. Agency Identifier Table'!A$2:C$63,3,FALSE)),(VLOOKUP((LEFT(D4995,2)),'Fed. Agency Identifier Table'!A$2:C$63,3,FALSE)))))</f>
        <v/>
      </c>
      <c r="I4995" s="150" t="str">
        <f>IF(ISNUMBER(SEARCH("*.unk*",D4995)),"Other Federal Awards",IF(ISERROR(VLOOKUP(D4995,'CFDA Program Titles Table'!A$2:C$2607,3,FALSE)),"",VLOOKUP(D4995,'CFDA Program Titles Table'!A$2:C$2607,3,FALSE)))</f>
        <v/>
      </c>
      <c r="J4995" s="70"/>
      <c r="K4995" s="70"/>
      <c r="S4995" s="106" t="str">
        <f>IFERROR(IF(J4995="Y", "Research And Development Programs Cluster:", VLOOKUP(D4995,'Cluster Info'!$A$2:$B$113,2,FALSE)), "Non Cluster:")</f>
        <v>Non Cluster:</v>
      </c>
      <c r="T4995" s="106">
        <f t="shared" si="390"/>
        <v>0</v>
      </c>
      <c r="U4995" s="106">
        <f t="shared" ref="U4995:U5058" si="392">IF(F4995="Y","COVID-19 - "&amp;N4995, N4995)</f>
        <v>0</v>
      </c>
      <c r="V4995" s="106">
        <f t="shared" ref="V4995:V5058" si="393">IF(G4995="Y","ARP - "&amp;N4995, N4995)</f>
        <v>0</v>
      </c>
      <c r="W4995" s="119">
        <f t="shared" si="391"/>
        <v>0</v>
      </c>
      <c r="X4995" s="106">
        <f t="shared" ref="X4995:X5058" si="394">O4995-P4995</f>
        <v>0</v>
      </c>
    </row>
    <row r="4996" spans="1:24" ht="14">
      <c r="A4996" s="198"/>
      <c r="D4996" s="1"/>
      <c r="E4996" s="1"/>
      <c r="F4996" s="187"/>
      <c r="G4996" s="187"/>
      <c r="H4996" s="80" t="str">
        <f>IF(ISERROR(IF(ISERROR(VLOOKUP((LEFT(D4996,2)),'Fed. Agency Identifier Table'!A$2:C$63,3,FALSE)),(VLOOKUP((LEFT(D4996,1)),'Fed. Agency Identifier Table'!A$2:C$63,3,FALSE)),(VLOOKUP((LEFT(D4996,2)),'Fed. Agency Identifier Table'!A$2:C$63,3,FALSE)))),"",(IF(ISERROR(VLOOKUP((LEFT(D4996,2)),'Fed. Agency Identifier Table'!A$2:C$63,3,FALSE)),(VLOOKUP((LEFT(D4996,1)),'Fed. Agency Identifier Table'!A$2:C$63,3,FALSE)),(VLOOKUP((LEFT(D4996,2)),'Fed. Agency Identifier Table'!A$2:C$63,3,FALSE)))))</f>
        <v/>
      </c>
      <c r="I4996" s="150" t="str">
        <f>IF(ISNUMBER(SEARCH("*.unk*",D4996)),"Other Federal Awards",IF(ISERROR(VLOOKUP(D4996,'CFDA Program Titles Table'!A$2:C$2607,3,FALSE)),"",VLOOKUP(D4996,'CFDA Program Titles Table'!A$2:C$2607,3,FALSE)))</f>
        <v/>
      </c>
      <c r="J4996" s="70"/>
      <c r="K4996" s="70"/>
      <c r="S4996" s="106" t="str">
        <f>IFERROR(IF(J4996="Y", "Research And Development Programs Cluster:", VLOOKUP(D4996,'Cluster Info'!$A$2:$B$113,2,FALSE)), "Non Cluster:")</f>
        <v>Non Cluster:</v>
      </c>
      <c r="T4996" s="106">
        <f t="shared" si="390"/>
        <v>0</v>
      </c>
      <c r="U4996" s="106">
        <f t="shared" si="392"/>
        <v>0</v>
      </c>
      <c r="V4996" s="106">
        <f t="shared" si="393"/>
        <v>0</v>
      </c>
      <c r="W4996" s="119">
        <f t="shared" si="391"/>
        <v>0</v>
      </c>
      <c r="X4996" s="106">
        <f t="shared" si="394"/>
        <v>0</v>
      </c>
    </row>
    <row r="4997" spans="1:24" ht="14">
      <c r="A4997" s="198"/>
      <c r="D4997" s="1"/>
      <c r="E4997" s="1"/>
      <c r="F4997" s="187"/>
      <c r="G4997" s="187"/>
      <c r="H4997" s="80" t="str">
        <f>IF(ISERROR(IF(ISERROR(VLOOKUP((LEFT(D4997,2)),'Fed. Agency Identifier Table'!A$2:C$63,3,FALSE)),(VLOOKUP((LEFT(D4997,1)),'Fed. Agency Identifier Table'!A$2:C$63,3,FALSE)),(VLOOKUP((LEFT(D4997,2)),'Fed. Agency Identifier Table'!A$2:C$63,3,FALSE)))),"",(IF(ISERROR(VLOOKUP((LEFT(D4997,2)),'Fed. Agency Identifier Table'!A$2:C$63,3,FALSE)),(VLOOKUP((LEFT(D4997,1)),'Fed. Agency Identifier Table'!A$2:C$63,3,FALSE)),(VLOOKUP((LEFT(D4997,2)),'Fed. Agency Identifier Table'!A$2:C$63,3,FALSE)))))</f>
        <v/>
      </c>
      <c r="I4997" s="150" t="str">
        <f>IF(ISNUMBER(SEARCH("*.unk*",D4997)),"Other Federal Awards",IF(ISERROR(VLOOKUP(D4997,'CFDA Program Titles Table'!A$2:C$2607,3,FALSE)),"",VLOOKUP(D4997,'CFDA Program Titles Table'!A$2:C$2607,3,FALSE)))</f>
        <v/>
      </c>
      <c r="J4997" s="70"/>
      <c r="K4997" s="70"/>
      <c r="S4997" s="106" t="str">
        <f>IFERROR(IF(J4997="Y", "Research And Development Programs Cluster:", VLOOKUP(D4997,'Cluster Info'!$A$2:$B$113,2,FALSE)), "Non Cluster:")</f>
        <v>Non Cluster:</v>
      </c>
      <c r="T4997" s="106">
        <f t="shared" si="390"/>
        <v>0</v>
      </c>
      <c r="U4997" s="106">
        <f t="shared" si="392"/>
        <v>0</v>
      </c>
      <c r="V4997" s="106">
        <f t="shared" si="393"/>
        <v>0</v>
      </c>
      <c r="W4997" s="119">
        <f t="shared" si="391"/>
        <v>0</v>
      </c>
      <c r="X4997" s="106">
        <f t="shared" si="394"/>
        <v>0</v>
      </c>
    </row>
    <row r="4998" spans="1:24" ht="14">
      <c r="A4998" s="198"/>
      <c r="D4998" s="1"/>
      <c r="E4998" s="1"/>
      <c r="F4998" s="187"/>
      <c r="G4998" s="187"/>
      <c r="H4998" s="80" t="str">
        <f>IF(ISERROR(IF(ISERROR(VLOOKUP((LEFT(D4998,2)),'Fed. Agency Identifier Table'!A$2:C$63,3,FALSE)),(VLOOKUP((LEFT(D4998,1)),'Fed. Agency Identifier Table'!A$2:C$63,3,FALSE)),(VLOOKUP((LEFT(D4998,2)),'Fed. Agency Identifier Table'!A$2:C$63,3,FALSE)))),"",(IF(ISERROR(VLOOKUP((LEFT(D4998,2)),'Fed. Agency Identifier Table'!A$2:C$63,3,FALSE)),(VLOOKUP((LEFT(D4998,1)),'Fed. Agency Identifier Table'!A$2:C$63,3,FALSE)),(VLOOKUP((LEFT(D4998,2)),'Fed. Agency Identifier Table'!A$2:C$63,3,FALSE)))))</f>
        <v/>
      </c>
      <c r="I4998" s="150" t="str">
        <f>IF(ISNUMBER(SEARCH("*.unk*",D4998)),"Other Federal Awards",IF(ISERROR(VLOOKUP(D4998,'CFDA Program Titles Table'!A$2:C$2607,3,FALSE)),"",VLOOKUP(D4998,'CFDA Program Titles Table'!A$2:C$2607,3,FALSE)))</f>
        <v/>
      </c>
      <c r="J4998" s="70"/>
      <c r="K4998" s="70"/>
      <c r="S4998" s="106" t="str">
        <f>IFERROR(IF(J4998="Y", "Research And Development Programs Cluster:", VLOOKUP(D4998,'Cluster Info'!$A$2:$B$113,2,FALSE)), "Non Cluster:")</f>
        <v>Non Cluster:</v>
      </c>
      <c r="T4998" s="106">
        <f t="shared" si="390"/>
        <v>0</v>
      </c>
      <c r="U4998" s="106">
        <f t="shared" si="392"/>
        <v>0</v>
      </c>
      <c r="V4998" s="106">
        <f t="shared" si="393"/>
        <v>0</v>
      </c>
      <c r="W4998" s="119">
        <f t="shared" si="391"/>
        <v>0</v>
      </c>
      <c r="X4998" s="106">
        <f t="shared" si="394"/>
        <v>0</v>
      </c>
    </row>
    <row r="4999" spans="1:24" ht="14">
      <c r="A4999" s="198"/>
      <c r="D4999" s="1"/>
      <c r="E4999" s="1"/>
      <c r="F4999" s="187"/>
      <c r="G4999" s="187"/>
      <c r="H4999" s="80" t="str">
        <f>IF(ISERROR(IF(ISERROR(VLOOKUP((LEFT(D4999,2)),'Fed. Agency Identifier Table'!A$2:C$63,3,FALSE)),(VLOOKUP((LEFT(D4999,1)),'Fed. Agency Identifier Table'!A$2:C$63,3,FALSE)),(VLOOKUP((LEFT(D4999,2)),'Fed. Agency Identifier Table'!A$2:C$63,3,FALSE)))),"",(IF(ISERROR(VLOOKUP((LEFT(D4999,2)),'Fed. Agency Identifier Table'!A$2:C$63,3,FALSE)),(VLOOKUP((LEFT(D4999,1)),'Fed. Agency Identifier Table'!A$2:C$63,3,FALSE)),(VLOOKUP((LEFT(D4999,2)),'Fed. Agency Identifier Table'!A$2:C$63,3,FALSE)))))</f>
        <v/>
      </c>
      <c r="I4999" s="150" t="str">
        <f>IF(ISNUMBER(SEARCH("*.unk*",D4999)),"Other Federal Awards",IF(ISERROR(VLOOKUP(D4999,'CFDA Program Titles Table'!A$2:C$2607,3,FALSE)),"",VLOOKUP(D4999,'CFDA Program Titles Table'!A$2:C$2607,3,FALSE)))</f>
        <v/>
      </c>
      <c r="J4999" s="70"/>
      <c r="K4999" s="70"/>
      <c r="S4999" s="106" t="str">
        <f>IFERROR(IF(J4999="Y", "Research And Development Programs Cluster:", VLOOKUP(D4999,'Cluster Info'!$A$2:$B$113,2,FALSE)), "Non Cluster:")</f>
        <v>Non Cluster:</v>
      </c>
      <c r="T4999" s="106">
        <f t="shared" si="390"/>
        <v>0</v>
      </c>
      <c r="U4999" s="106">
        <f t="shared" si="392"/>
        <v>0</v>
      </c>
      <c r="V4999" s="106">
        <f t="shared" si="393"/>
        <v>0</v>
      </c>
      <c r="W4999" s="119">
        <f t="shared" si="391"/>
        <v>0</v>
      </c>
      <c r="X4999" s="106">
        <f t="shared" si="394"/>
        <v>0</v>
      </c>
    </row>
    <row r="5000" spans="1:24" ht="14">
      <c r="A5000" s="198"/>
      <c r="D5000" s="1"/>
      <c r="E5000" s="1"/>
      <c r="F5000" s="187"/>
      <c r="G5000" s="187"/>
      <c r="H5000" s="80" t="str">
        <f>IF(ISERROR(IF(ISERROR(VLOOKUP((LEFT(D5000,2)),'Fed. Agency Identifier Table'!A$2:C$63,3,FALSE)),(VLOOKUP((LEFT(D5000,1)),'Fed. Agency Identifier Table'!A$2:C$63,3,FALSE)),(VLOOKUP((LEFT(D5000,2)),'Fed. Agency Identifier Table'!A$2:C$63,3,FALSE)))),"",(IF(ISERROR(VLOOKUP((LEFT(D5000,2)),'Fed. Agency Identifier Table'!A$2:C$63,3,FALSE)),(VLOOKUP((LEFT(D5000,1)),'Fed. Agency Identifier Table'!A$2:C$63,3,FALSE)),(VLOOKUP((LEFT(D5000,2)),'Fed. Agency Identifier Table'!A$2:C$63,3,FALSE)))))</f>
        <v/>
      </c>
      <c r="I5000" s="150" t="str">
        <f>IF(ISNUMBER(SEARCH("*.unk*",D5000)),"Other Federal Awards",IF(ISERROR(VLOOKUP(D5000,'CFDA Program Titles Table'!A$2:C$2607,3,FALSE)),"",VLOOKUP(D5000,'CFDA Program Titles Table'!A$2:C$2607,3,FALSE)))</f>
        <v/>
      </c>
      <c r="J5000" s="70"/>
      <c r="K5000" s="70"/>
      <c r="S5000" s="106" t="str">
        <f>IFERROR(IF(J5000="Y", "Research And Development Programs Cluster:", VLOOKUP(D5000,'Cluster Info'!$A$2:$B$113,2,FALSE)), "Non Cluster:")</f>
        <v>Non Cluster:</v>
      </c>
      <c r="T5000" s="106">
        <f t="shared" si="390"/>
        <v>0</v>
      </c>
      <c r="U5000" s="106">
        <f t="shared" si="392"/>
        <v>0</v>
      </c>
      <c r="V5000" s="106">
        <f t="shared" si="393"/>
        <v>0</v>
      </c>
      <c r="W5000" s="119">
        <f t="shared" si="391"/>
        <v>0</v>
      </c>
      <c r="X5000" s="106">
        <f t="shared" si="394"/>
        <v>0</v>
      </c>
    </row>
    <row r="5001" spans="1:24" ht="14">
      <c r="A5001" s="198"/>
      <c r="D5001" s="1"/>
      <c r="E5001" s="1"/>
      <c r="F5001" s="187"/>
      <c r="G5001" s="187"/>
      <c r="H5001" s="80" t="str">
        <f>IF(ISERROR(IF(ISERROR(VLOOKUP((LEFT(D5001,2)),'Fed. Agency Identifier Table'!A$2:C$63,3,FALSE)),(VLOOKUP((LEFT(D5001,1)),'Fed. Agency Identifier Table'!A$2:C$63,3,FALSE)),(VLOOKUP((LEFT(D5001,2)),'Fed. Agency Identifier Table'!A$2:C$63,3,FALSE)))),"",(IF(ISERROR(VLOOKUP((LEFT(D5001,2)),'Fed. Agency Identifier Table'!A$2:C$63,3,FALSE)),(VLOOKUP((LEFT(D5001,1)),'Fed. Agency Identifier Table'!A$2:C$63,3,FALSE)),(VLOOKUP((LEFT(D5001,2)),'Fed. Agency Identifier Table'!A$2:C$63,3,FALSE)))))</f>
        <v/>
      </c>
      <c r="I5001" s="150" t="str">
        <f>IF(ISNUMBER(SEARCH("*.unk*",D5001)),"Other Federal Awards",IF(ISERROR(VLOOKUP(D5001,'CFDA Program Titles Table'!A$2:C$2607,3,FALSE)),"",VLOOKUP(D5001,'CFDA Program Titles Table'!A$2:C$2607,3,FALSE)))</f>
        <v/>
      </c>
      <c r="J5001" s="70"/>
      <c r="K5001" s="70"/>
      <c r="S5001" s="106" t="str">
        <f>IFERROR(IF(J5001="Y", "Research And Development Programs Cluster:", VLOOKUP(D5001,'Cluster Info'!$A$2:$B$113,2,FALSE)), "Non Cluster:")</f>
        <v>Non Cluster:</v>
      </c>
      <c r="T5001" s="106">
        <f t="shared" si="390"/>
        <v>0</v>
      </c>
      <c r="U5001" s="106">
        <f t="shared" si="392"/>
        <v>0</v>
      </c>
      <c r="V5001" s="106">
        <f t="shared" si="393"/>
        <v>0</v>
      </c>
      <c r="W5001" s="119">
        <f t="shared" si="391"/>
        <v>0</v>
      </c>
      <c r="X5001" s="106">
        <f t="shared" si="394"/>
        <v>0</v>
      </c>
    </row>
    <row r="5002" spans="1:24" ht="14">
      <c r="A5002" s="198"/>
      <c r="D5002" s="1"/>
      <c r="E5002" s="1"/>
      <c r="F5002" s="187"/>
      <c r="G5002" s="187"/>
      <c r="H5002" s="80" t="str">
        <f>IF(ISERROR(IF(ISERROR(VLOOKUP((LEFT(D5002,2)),'Fed. Agency Identifier Table'!A$2:C$63,3,FALSE)),(VLOOKUP((LEFT(D5002,1)),'Fed. Agency Identifier Table'!A$2:C$63,3,FALSE)),(VLOOKUP((LEFT(D5002,2)),'Fed. Agency Identifier Table'!A$2:C$63,3,FALSE)))),"",(IF(ISERROR(VLOOKUP((LEFT(D5002,2)),'Fed. Agency Identifier Table'!A$2:C$63,3,FALSE)),(VLOOKUP((LEFT(D5002,1)),'Fed. Agency Identifier Table'!A$2:C$63,3,FALSE)),(VLOOKUP((LEFT(D5002,2)),'Fed. Agency Identifier Table'!A$2:C$63,3,FALSE)))))</f>
        <v/>
      </c>
      <c r="I5002" s="150" t="str">
        <f>IF(ISNUMBER(SEARCH("*.unk*",D5002)),"Other Federal Awards",IF(ISERROR(VLOOKUP(D5002,'CFDA Program Titles Table'!A$2:C$2607,3,FALSE)),"",VLOOKUP(D5002,'CFDA Program Titles Table'!A$2:C$2607,3,FALSE)))</f>
        <v/>
      </c>
      <c r="J5002" s="70"/>
      <c r="K5002" s="70"/>
      <c r="S5002" s="106" t="str">
        <f>IFERROR(IF(J5002="Y", "Research And Development Programs Cluster:", VLOOKUP(D5002,'Cluster Info'!$A$2:$B$113,2,FALSE)), "Non Cluster:")</f>
        <v>Non Cluster:</v>
      </c>
      <c r="T5002" s="106">
        <f t="shared" si="390"/>
        <v>0</v>
      </c>
      <c r="U5002" s="106">
        <f t="shared" si="392"/>
        <v>0</v>
      </c>
      <c r="V5002" s="106">
        <f t="shared" si="393"/>
        <v>0</v>
      </c>
      <c r="W5002" s="119">
        <f t="shared" si="391"/>
        <v>0</v>
      </c>
      <c r="X5002" s="106">
        <f t="shared" si="394"/>
        <v>0</v>
      </c>
    </row>
    <row r="5003" spans="1:24" ht="14">
      <c r="A5003" s="198"/>
      <c r="D5003" s="1"/>
      <c r="E5003" s="1"/>
      <c r="F5003" s="187"/>
      <c r="G5003" s="187"/>
      <c r="H5003" s="80" t="str">
        <f>IF(ISERROR(IF(ISERROR(VLOOKUP((LEFT(D5003,2)),'Fed. Agency Identifier Table'!A$2:C$63,3,FALSE)),(VLOOKUP((LEFT(D5003,1)),'Fed. Agency Identifier Table'!A$2:C$63,3,FALSE)),(VLOOKUP((LEFT(D5003,2)),'Fed. Agency Identifier Table'!A$2:C$63,3,FALSE)))),"",(IF(ISERROR(VLOOKUP((LEFT(D5003,2)),'Fed. Agency Identifier Table'!A$2:C$63,3,FALSE)),(VLOOKUP((LEFT(D5003,1)),'Fed. Agency Identifier Table'!A$2:C$63,3,FALSE)),(VLOOKUP((LEFT(D5003,2)),'Fed. Agency Identifier Table'!A$2:C$63,3,FALSE)))))</f>
        <v/>
      </c>
      <c r="I5003" s="150" t="str">
        <f>IF(ISNUMBER(SEARCH("*.unk*",D5003)),"Other Federal Awards",IF(ISERROR(VLOOKUP(D5003,'CFDA Program Titles Table'!A$2:C$2607,3,FALSE)),"",VLOOKUP(D5003,'CFDA Program Titles Table'!A$2:C$2607,3,FALSE)))</f>
        <v/>
      </c>
      <c r="J5003" s="70"/>
      <c r="K5003" s="70"/>
      <c r="S5003" s="106" t="str">
        <f>IFERROR(IF(J5003="Y", "Research And Development Programs Cluster:", VLOOKUP(D5003,'Cluster Info'!$A$2:$B$113,2,FALSE)), "Non Cluster:")</f>
        <v>Non Cluster:</v>
      </c>
      <c r="T5003" s="106">
        <f t="shared" si="390"/>
        <v>0</v>
      </c>
      <c r="U5003" s="106">
        <f t="shared" si="392"/>
        <v>0</v>
      </c>
      <c r="V5003" s="106">
        <f t="shared" si="393"/>
        <v>0</v>
      </c>
      <c r="W5003" s="119">
        <f t="shared" si="391"/>
        <v>0</v>
      </c>
      <c r="X5003" s="106">
        <f t="shared" si="394"/>
        <v>0</v>
      </c>
    </row>
    <row r="5004" spans="1:24" ht="14">
      <c r="A5004" s="198"/>
      <c r="D5004" s="1"/>
      <c r="E5004" s="1"/>
      <c r="F5004" s="187"/>
      <c r="G5004" s="187"/>
      <c r="H5004" s="80" t="str">
        <f>IF(ISERROR(IF(ISERROR(VLOOKUP((LEFT(D5004,2)),'Fed. Agency Identifier Table'!A$2:C$63,3,FALSE)),(VLOOKUP((LEFT(D5004,1)),'Fed. Agency Identifier Table'!A$2:C$63,3,FALSE)),(VLOOKUP((LEFT(D5004,2)),'Fed. Agency Identifier Table'!A$2:C$63,3,FALSE)))),"",(IF(ISERROR(VLOOKUP((LEFT(D5004,2)),'Fed. Agency Identifier Table'!A$2:C$63,3,FALSE)),(VLOOKUP((LEFT(D5004,1)),'Fed. Agency Identifier Table'!A$2:C$63,3,FALSE)),(VLOOKUP((LEFT(D5004,2)),'Fed. Agency Identifier Table'!A$2:C$63,3,FALSE)))))</f>
        <v/>
      </c>
      <c r="I5004" s="150" t="str">
        <f>IF(ISNUMBER(SEARCH("*.unk*",D5004)),"Other Federal Awards",IF(ISERROR(VLOOKUP(D5004,'CFDA Program Titles Table'!A$2:C$2607,3,FALSE)),"",VLOOKUP(D5004,'CFDA Program Titles Table'!A$2:C$2607,3,FALSE)))</f>
        <v/>
      </c>
      <c r="J5004" s="70"/>
      <c r="K5004" s="70"/>
      <c r="S5004" s="106" t="str">
        <f>IFERROR(IF(J5004="Y", "Research And Development Programs Cluster:", VLOOKUP(D5004,'Cluster Info'!$A$2:$B$113,2,FALSE)), "Non Cluster:")</f>
        <v>Non Cluster:</v>
      </c>
      <c r="T5004" s="106">
        <f t="shared" si="390"/>
        <v>0</v>
      </c>
      <c r="U5004" s="106">
        <f t="shared" si="392"/>
        <v>0</v>
      </c>
      <c r="V5004" s="106">
        <f t="shared" si="393"/>
        <v>0</v>
      </c>
      <c r="W5004" s="119">
        <f t="shared" si="391"/>
        <v>0</v>
      </c>
      <c r="X5004" s="106">
        <f t="shared" si="394"/>
        <v>0</v>
      </c>
    </row>
    <row r="5005" spans="1:24" ht="14">
      <c r="A5005" s="198"/>
      <c r="D5005" s="1"/>
      <c r="E5005" s="1"/>
      <c r="F5005" s="187"/>
      <c r="G5005" s="187"/>
      <c r="H5005" s="80" t="str">
        <f>IF(ISERROR(IF(ISERROR(VLOOKUP((LEFT(D5005,2)),'Fed. Agency Identifier Table'!A$2:C$63,3,FALSE)),(VLOOKUP((LEFT(D5005,1)),'Fed. Agency Identifier Table'!A$2:C$63,3,FALSE)),(VLOOKUP((LEFT(D5005,2)),'Fed. Agency Identifier Table'!A$2:C$63,3,FALSE)))),"",(IF(ISERROR(VLOOKUP((LEFT(D5005,2)),'Fed. Agency Identifier Table'!A$2:C$63,3,FALSE)),(VLOOKUP((LEFT(D5005,1)),'Fed. Agency Identifier Table'!A$2:C$63,3,FALSE)),(VLOOKUP((LEFT(D5005,2)),'Fed. Agency Identifier Table'!A$2:C$63,3,FALSE)))))</f>
        <v/>
      </c>
      <c r="I5005" s="150" t="str">
        <f>IF(ISNUMBER(SEARCH("*.unk*",D5005)),"Other Federal Awards",IF(ISERROR(VLOOKUP(D5005,'CFDA Program Titles Table'!A$2:C$2607,3,FALSE)),"",VLOOKUP(D5005,'CFDA Program Titles Table'!A$2:C$2607,3,FALSE)))</f>
        <v/>
      </c>
      <c r="J5005" s="70"/>
      <c r="K5005" s="70"/>
      <c r="S5005" s="106" t="str">
        <f>IFERROR(IF(J5005="Y", "Research And Development Programs Cluster:", VLOOKUP(D5005,'Cluster Info'!$A$2:$B$113,2,FALSE)), "Non Cluster:")</f>
        <v>Non Cluster:</v>
      </c>
      <c r="T5005" s="106">
        <f t="shared" si="390"/>
        <v>0</v>
      </c>
      <c r="U5005" s="106">
        <f t="shared" si="392"/>
        <v>0</v>
      </c>
      <c r="V5005" s="106">
        <f t="shared" si="393"/>
        <v>0</v>
      </c>
      <c r="W5005" s="119">
        <f t="shared" si="391"/>
        <v>0</v>
      </c>
      <c r="X5005" s="106">
        <f t="shared" si="394"/>
        <v>0</v>
      </c>
    </row>
    <row r="5006" spans="1:24" ht="14">
      <c r="A5006" s="198"/>
      <c r="D5006" s="1"/>
      <c r="E5006" s="1"/>
      <c r="F5006" s="187"/>
      <c r="G5006" s="187"/>
      <c r="H5006" s="80" t="str">
        <f>IF(ISERROR(IF(ISERROR(VLOOKUP((LEFT(D5006,2)),'Fed. Agency Identifier Table'!A$2:C$63,3,FALSE)),(VLOOKUP((LEFT(D5006,1)),'Fed. Agency Identifier Table'!A$2:C$63,3,FALSE)),(VLOOKUP((LEFT(D5006,2)),'Fed. Agency Identifier Table'!A$2:C$63,3,FALSE)))),"",(IF(ISERROR(VLOOKUP((LEFT(D5006,2)),'Fed. Agency Identifier Table'!A$2:C$63,3,FALSE)),(VLOOKUP((LEFT(D5006,1)),'Fed. Agency Identifier Table'!A$2:C$63,3,FALSE)),(VLOOKUP((LEFT(D5006,2)),'Fed. Agency Identifier Table'!A$2:C$63,3,FALSE)))))</f>
        <v/>
      </c>
      <c r="I5006" s="150" t="str">
        <f>IF(ISNUMBER(SEARCH("*.unk*",D5006)),"Other Federal Awards",IF(ISERROR(VLOOKUP(D5006,'CFDA Program Titles Table'!A$2:C$2607,3,FALSE)),"",VLOOKUP(D5006,'CFDA Program Titles Table'!A$2:C$2607,3,FALSE)))</f>
        <v/>
      </c>
      <c r="J5006" s="70"/>
      <c r="K5006" s="70"/>
      <c r="S5006" s="106" t="str">
        <f>IFERROR(IF(J5006="Y", "Research And Development Programs Cluster:", VLOOKUP(D5006,'Cluster Info'!$A$2:$B$113,2,FALSE)), "Non Cluster:")</f>
        <v>Non Cluster:</v>
      </c>
      <c r="T5006" s="106">
        <f t="shared" si="390"/>
        <v>0</v>
      </c>
      <c r="U5006" s="106">
        <f t="shared" si="392"/>
        <v>0</v>
      </c>
      <c r="V5006" s="106">
        <f t="shared" si="393"/>
        <v>0</v>
      </c>
      <c r="W5006" s="119">
        <f t="shared" si="391"/>
        <v>0</v>
      </c>
      <c r="X5006" s="106">
        <f t="shared" si="394"/>
        <v>0</v>
      </c>
    </row>
    <row r="5007" spans="1:24" ht="14">
      <c r="A5007" s="198"/>
      <c r="D5007" s="1"/>
      <c r="E5007" s="1"/>
      <c r="F5007" s="187"/>
      <c r="G5007" s="187"/>
      <c r="H5007" s="80" t="str">
        <f>IF(ISERROR(IF(ISERROR(VLOOKUP((LEFT(D5007,2)),'Fed. Agency Identifier Table'!A$2:C$63,3,FALSE)),(VLOOKUP((LEFT(D5007,1)),'Fed. Agency Identifier Table'!A$2:C$63,3,FALSE)),(VLOOKUP((LEFT(D5007,2)),'Fed. Agency Identifier Table'!A$2:C$63,3,FALSE)))),"",(IF(ISERROR(VLOOKUP((LEFT(D5007,2)),'Fed. Agency Identifier Table'!A$2:C$63,3,FALSE)),(VLOOKUP((LEFT(D5007,1)),'Fed. Agency Identifier Table'!A$2:C$63,3,FALSE)),(VLOOKUP((LEFT(D5007,2)),'Fed. Agency Identifier Table'!A$2:C$63,3,FALSE)))))</f>
        <v/>
      </c>
      <c r="I5007" s="150" t="str">
        <f>IF(ISNUMBER(SEARCH("*.unk*",D5007)),"Other Federal Awards",IF(ISERROR(VLOOKUP(D5007,'CFDA Program Titles Table'!A$2:C$2607,3,FALSE)),"",VLOOKUP(D5007,'CFDA Program Titles Table'!A$2:C$2607,3,FALSE)))</f>
        <v/>
      </c>
      <c r="J5007" s="70"/>
      <c r="K5007" s="70"/>
      <c r="S5007" s="106" t="str">
        <f>IFERROR(IF(J5007="Y", "Research And Development Programs Cluster:", VLOOKUP(D5007,'Cluster Info'!$A$2:$B$113,2,FALSE)), "Non Cluster:")</f>
        <v>Non Cluster:</v>
      </c>
      <c r="T5007" s="106">
        <f t="shared" si="390"/>
        <v>0</v>
      </c>
      <c r="U5007" s="106">
        <f t="shared" si="392"/>
        <v>0</v>
      </c>
      <c r="V5007" s="106">
        <f t="shared" si="393"/>
        <v>0</v>
      </c>
      <c r="W5007" s="119">
        <f t="shared" si="391"/>
        <v>0</v>
      </c>
      <c r="X5007" s="106">
        <f t="shared" si="394"/>
        <v>0</v>
      </c>
    </row>
    <row r="5008" spans="1:24" ht="14">
      <c r="A5008" s="198"/>
      <c r="D5008" s="1"/>
      <c r="E5008" s="1"/>
      <c r="F5008" s="187"/>
      <c r="G5008" s="187"/>
      <c r="H5008" s="80" t="str">
        <f>IF(ISERROR(IF(ISERROR(VLOOKUP((LEFT(D5008,2)),'Fed. Agency Identifier Table'!A$2:C$63,3,FALSE)),(VLOOKUP((LEFT(D5008,1)),'Fed. Agency Identifier Table'!A$2:C$63,3,FALSE)),(VLOOKUP((LEFT(D5008,2)),'Fed. Agency Identifier Table'!A$2:C$63,3,FALSE)))),"",(IF(ISERROR(VLOOKUP((LEFT(D5008,2)),'Fed. Agency Identifier Table'!A$2:C$63,3,FALSE)),(VLOOKUP((LEFT(D5008,1)),'Fed. Agency Identifier Table'!A$2:C$63,3,FALSE)),(VLOOKUP((LEFT(D5008,2)),'Fed. Agency Identifier Table'!A$2:C$63,3,FALSE)))))</f>
        <v/>
      </c>
      <c r="I5008" s="150" t="str">
        <f>IF(ISNUMBER(SEARCH("*.unk*",D5008)),"Other Federal Awards",IF(ISERROR(VLOOKUP(D5008,'CFDA Program Titles Table'!A$2:C$2607,3,FALSE)),"",VLOOKUP(D5008,'CFDA Program Titles Table'!A$2:C$2607,3,FALSE)))</f>
        <v/>
      </c>
      <c r="J5008" s="70"/>
      <c r="K5008" s="70"/>
      <c r="S5008" s="106" t="str">
        <f>IFERROR(IF(J5008="Y", "Research And Development Programs Cluster:", VLOOKUP(D5008,'Cluster Info'!$A$2:$B$113,2,FALSE)), "Non Cluster:")</f>
        <v>Non Cluster:</v>
      </c>
      <c r="T5008" s="106">
        <f t="shared" si="390"/>
        <v>0</v>
      </c>
      <c r="U5008" s="106">
        <f t="shared" si="392"/>
        <v>0</v>
      </c>
      <c r="V5008" s="106">
        <f t="shared" si="393"/>
        <v>0</v>
      </c>
      <c r="W5008" s="119">
        <f t="shared" si="391"/>
        <v>0</v>
      </c>
      <c r="X5008" s="106">
        <f t="shared" si="394"/>
        <v>0</v>
      </c>
    </row>
    <row r="5009" spans="1:24" ht="14">
      <c r="A5009" s="198"/>
      <c r="D5009" s="1"/>
      <c r="E5009" s="1"/>
      <c r="F5009" s="187"/>
      <c r="G5009" s="187"/>
      <c r="H5009" s="80" t="str">
        <f>IF(ISERROR(IF(ISERROR(VLOOKUP((LEFT(D5009,2)),'Fed. Agency Identifier Table'!A$2:C$63,3,FALSE)),(VLOOKUP((LEFT(D5009,1)),'Fed. Agency Identifier Table'!A$2:C$63,3,FALSE)),(VLOOKUP((LEFT(D5009,2)),'Fed. Agency Identifier Table'!A$2:C$63,3,FALSE)))),"",(IF(ISERROR(VLOOKUP((LEFT(D5009,2)),'Fed. Agency Identifier Table'!A$2:C$63,3,FALSE)),(VLOOKUP((LEFT(D5009,1)),'Fed. Agency Identifier Table'!A$2:C$63,3,FALSE)),(VLOOKUP((LEFT(D5009,2)),'Fed. Agency Identifier Table'!A$2:C$63,3,FALSE)))))</f>
        <v/>
      </c>
      <c r="I5009" s="150" t="str">
        <f>IF(ISNUMBER(SEARCH("*.unk*",D5009)),"Other Federal Awards",IF(ISERROR(VLOOKUP(D5009,'CFDA Program Titles Table'!A$2:C$2607,3,FALSE)),"",VLOOKUP(D5009,'CFDA Program Titles Table'!A$2:C$2607,3,FALSE)))</f>
        <v/>
      </c>
      <c r="J5009" s="70"/>
      <c r="K5009" s="70"/>
      <c r="S5009" s="106" t="str">
        <f>IFERROR(IF(J5009="Y", "Research And Development Programs Cluster:", VLOOKUP(D5009,'Cluster Info'!$A$2:$B$113,2,FALSE)), "Non Cluster:")</f>
        <v>Non Cluster:</v>
      </c>
      <c r="T5009" s="106">
        <f t="shared" si="390"/>
        <v>0</v>
      </c>
      <c r="U5009" s="106">
        <f t="shared" si="392"/>
        <v>0</v>
      </c>
      <c r="V5009" s="106">
        <f t="shared" si="393"/>
        <v>0</v>
      </c>
      <c r="W5009" s="119">
        <f t="shared" si="391"/>
        <v>0</v>
      </c>
      <c r="X5009" s="106">
        <f t="shared" si="394"/>
        <v>0</v>
      </c>
    </row>
    <row r="5010" spans="1:24" ht="14">
      <c r="A5010" s="198"/>
      <c r="D5010" s="1"/>
      <c r="E5010" s="1"/>
      <c r="F5010" s="187"/>
      <c r="G5010" s="187"/>
      <c r="H5010" s="80" t="str">
        <f>IF(ISERROR(IF(ISERROR(VLOOKUP((LEFT(D5010,2)),'Fed. Agency Identifier Table'!A$2:C$63,3,FALSE)),(VLOOKUP((LEFT(D5010,1)),'Fed. Agency Identifier Table'!A$2:C$63,3,FALSE)),(VLOOKUP((LEFT(D5010,2)),'Fed. Agency Identifier Table'!A$2:C$63,3,FALSE)))),"",(IF(ISERROR(VLOOKUP((LEFT(D5010,2)),'Fed. Agency Identifier Table'!A$2:C$63,3,FALSE)),(VLOOKUP((LEFT(D5010,1)),'Fed. Agency Identifier Table'!A$2:C$63,3,FALSE)),(VLOOKUP((LEFT(D5010,2)),'Fed. Agency Identifier Table'!A$2:C$63,3,FALSE)))))</f>
        <v/>
      </c>
      <c r="I5010" s="150" t="str">
        <f>IF(ISNUMBER(SEARCH("*.unk*",D5010)),"Other Federal Awards",IF(ISERROR(VLOOKUP(D5010,'CFDA Program Titles Table'!A$2:C$2607,3,FALSE)),"",VLOOKUP(D5010,'CFDA Program Titles Table'!A$2:C$2607,3,FALSE)))</f>
        <v/>
      </c>
      <c r="J5010" s="70"/>
      <c r="K5010" s="70"/>
      <c r="S5010" s="106" t="str">
        <f>IFERROR(IF(J5010="Y", "Research And Development Programs Cluster:", VLOOKUP(D5010,'Cluster Info'!$A$2:$B$113,2,FALSE)), "Non Cluster:")</f>
        <v>Non Cluster:</v>
      </c>
      <c r="T5010" s="106">
        <f t="shared" si="390"/>
        <v>0</v>
      </c>
      <c r="U5010" s="106">
        <f t="shared" si="392"/>
        <v>0</v>
      </c>
      <c r="V5010" s="106">
        <f t="shared" si="393"/>
        <v>0</v>
      </c>
      <c r="W5010" s="119">
        <f t="shared" si="391"/>
        <v>0</v>
      </c>
      <c r="X5010" s="106">
        <f t="shared" si="394"/>
        <v>0</v>
      </c>
    </row>
    <row r="5011" spans="1:24" ht="14">
      <c r="A5011" s="198"/>
      <c r="D5011" s="1"/>
      <c r="E5011" s="1"/>
      <c r="F5011" s="187"/>
      <c r="G5011" s="187"/>
      <c r="H5011" s="80" t="str">
        <f>IF(ISERROR(IF(ISERROR(VLOOKUP((LEFT(D5011,2)),'Fed. Agency Identifier Table'!A$2:C$63,3,FALSE)),(VLOOKUP((LEFT(D5011,1)),'Fed. Agency Identifier Table'!A$2:C$63,3,FALSE)),(VLOOKUP((LEFT(D5011,2)),'Fed. Agency Identifier Table'!A$2:C$63,3,FALSE)))),"",(IF(ISERROR(VLOOKUP((LEFT(D5011,2)),'Fed. Agency Identifier Table'!A$2:C$63,3,FALSE)),(VLOOKUP((LEFT(D5011,1)),'Fed. Agency Identifier Table'!A$2:C$63,3,FALSE)),(VLOOKUP((LEFT(D5011,2)),'Fed. Agency Identifier Table'!A$2:C$63,3,FALSE)))))</f>
        <v/>
      </c>
      <c r="I5011" s="150" t="str">
        <f>IF(ISNUMBER(SEARCH("*.unk*",D5011)),"Other Federal Awards",IF(ISERROR(VLOOKUP(D5011,'CFDA Program Titles Table'!A$2:C$2607,3,FALSE)),"",VLOOKUP(D5011,'CFDA Program Titles Table'!A$2:C$2607,3,FALSE)))</f>
        <v/>
      </c>
      <c r="J5011" s="70"/>
      <c r="K5011" s="70"/>
      <c r="S5011" s="106" t="str">
        <f>IFERROR(IF(J5011="Y", "Research And Development Programs Cluster:", VLOOKUP(D5011,'Cluster Info'!$A$2:$B$113,2,FALSE)), "Non Cluster:")</f>
        <v>Non Cluster:</v>
      </c>
      <c r="T5011" s="106">
        <f t="shared" si="390"/>
        <v>0</v>
      </c>
      <c r="U5011" s="106">
        <f t="shared" si="392"/>
        <v>0</v>
      </c>
      <c r="V5011" s="106">
        <f t="shared" si="393"/>
        <v>0</v>
      </c>
      <c r="W5011" s="119">
        <f t="shared" si="391"/>
        <v>0</v>
      </c>
      <c r="X5011" s="106">
        <f t="shared" si="394"/>
        <v>0</v>
      </c>
    </row>
    <row r="5012" spans="1:24" ht="14">
      <c r="A5012" s="198"/>
      <c r="D5012" s="1"/>
      <c r="E5012" s="1"/>
      <c r="F5012" s="187"/>
      <c r="G5012" s="187"/>
      <c r="H5012" s="80" t="str">
        <f>IF(ISERROR(IF(ISERROR(VLOOKUP((LEFT(D5012,2)),'Fed. Agency Identifier Table'!A$2:C$63,3,FALSE)),(VLOOKUP((LEFT(D5012,1)),'Fed. Agency Identifier Table'!A$2:C$63,3,FALSE)),(VLOOKUP((LEFT(D5012,2)),'Fed. Agency Identifier Table'!A$2:C$63,3,FALSE)))),"",(IF(ISERROR(VLOOKUP((LEFT(D5012,2)),'Fed. Agency Identifier Table'!A$2:C$63,3,FALSE)),(VLOOKUP((LEFT(D5012,1)),'Fed. Agency Identifier Table'!A$2:C$63,3,FALSE)),(VLOOKUP((LEFT(D5012,2)),'Fed. Agency Identifier Table'!A$2:C$63,3,FALSE)))))</f>
        <v/>
      </c>
      <c r="I5012" s="150" t="str">
        <f>IF(ISNUMBER(SEARCH("*.unk*",D5012)),"Other Federal Awards",IF(ISERROR(VLOOKUP(D5012,'CFDA Program Titles Table'!A$2:C$2607,3,FALSE)),"",VLOOKUP(D5012,'CFDA Program Titles Table'!A$2:C$2607,3,FALSE)))</f>
        <v/>
      </c>
      <c r="J5012" s="70"/>
      <c r="K5012" s="70"/>
      <c r="S5012" s="106" t="str">
        <f>IFERROR(IF(J5012="Y", "Research And Development Programs Cluster:", VLOOKUP(D5012,'Cluster Info'!$A$2:$B$113,2,FALSE)), "Non Cluster:")</f>
        <v>Non Cluster:</v>
      </c>
      <c r="T5012" s="106">
        <f t="shared" si="390"/>
        <v>0</v>
      </c>
      <c r="U5012" s="106">
        <f t="shared" si="392"/>
        <v>0</v>
      </c>
      <c r="V5012" s="106">
        <f t="shared" si="393"/>
        <v>0</v>
      </c>
      <c r="W5012" s="119">
        <f t="shared" si="391"/>
        <v>0</v>
      </c>
      <c r="X5012" s="106">
        <f t="shared" si="394"/>
        <v>0</v>
      </c>
    </row>
    <row r="5013" spans="1:24" ht="14">
      <c r="A5013" s="198"/>
      <c r="D5013" s="1"/>
      <c r="E5013" s="1"/>
      <c r="F5013" s="187"/>
      <c r="G5013" s="187"/>
      <c r="H5013" s="80" t="str">
        <f>IF(ISERROR(IF(ISERROR(VLOOKUP((LEFT(D5013,2)),'Fed. Agency Identifier Table'!A$2:C$63,3,FALSE)),(VLOOKUP((LEFT(D5013,1)),'Fed. Agency Identifier Table'!A$2:C$63,3,FALSE)),(VLOOKUP((LEFT(D5013,2)),'Fed. Agency Identifier Table'!A$2:C$63,3,FALSE)))),"",(IF(ISERROR(VLOOKUP((LEFT(D5013,2)),'Fed. Agency Identifier Table'!A$2:C$63,3,FALSE)),(VLOOKUP((LEFT(D5013,1)),'Fed. Agency Identifier Table'!A$2:C$63,3,FALSE)),(VLOOKUP((LEFT(D5013,2)),'Fed. Agency Identifier Table'!A$2:C$63,3,FALSE)))))</f>
        <v/>
      </c>
      <c r="I5013" s="150" t="str">
        <f>IF(ISNUMBER(SEARCH("*.unk*",D5013)),"Other Federal Awards",IF(ISERROR(VLOOKUP(D5013,'CFDA Program Titles Table'!A$2:C$2607,3,FALSE)),"",VLOOKUP(D5013,'CFDA Program Titles Table'!A$2:C$2607,3,FALSE)))</f>
        <v/>
      </c>
      <c r="J5013" s="70"/>
      <c r="K5013" s="70"/>
      <c r="S5013" s="106" t="str">
        <f>IFERROR(IF(J5013="Y", "Research And Development Programs Cluster:", VLOOKUP(D5013,'Cluster Info'!$A$2:$B$113,2,FALSE)), "Non Cluster:")</f>
        <v>Non Cluster:</v>
      </c>
      <c r="T5013" s="106">
        <f t="shared" si="390"/>
        <v>0</v>
      </c>
      <c r="U5013" s="106">
        <f t="shared" si="392"/>
        <v>0</v>
      </c>
      <c r="V5013" s="106">
        <f t="shared" si="393"/>
        <v>0</v>
      </c>
      <c r="W5013" s="119">
        <f t="shared" si="391"/>
        <v>0</v>
      </c>
      <c r="X5013" s="106">
        <f t="shared" si="394"/>
        <v>0</v>
      </c>
    </row>
    <row r="5014" spans="1:24" ht="14">
      <c r="A5014" s="198"/>
      <c r="D5014" s="1"/>
      <c r="E5014" s="1"/>
      <c r="F5014" s="187"/>
      <c r="G5014" s="187"/>
      <c r="H5014" s="80" t="str">
        <f>IF(ISERROR(IF(ISERROR(VLOOKUP((LEFT(D5014,2)),'Fed. Agency Identifier Table'!A$2:C$63,3,FALSE)),(VLOOKUP((LEFT(D5014,1)),'Fed. Agency Identifier Table'!A$2:C$63,3,FALSE)),(VLOOKUP((LEFT(D5014,2)),'Fed. Agency Identifier Table'!A$2:C$63,3,FALSE)))),"",(IF(ISERROR(VLOOKUP((LEFT(D5014,2)),'Fed. Agency Identifier Table'!A$2:C$63,3,FALSE)),(VLOOKUP((LEFT(D5014,1)),'Fed. Agency Identifier Table'!A$2:C$63,3,FALSE)),(VLOOKUP((LEFT(D5014,2)),'Fed. Agency Identifier Table'!A$2:C$63,3,FALSE)))))</f>
        <v/>
      </c>
      <c r="I5014" s="150" t="str">
        <f>IF(ISNUMBER(SEARCH("*.unk*",D5014)),"Other Federal Awards",IF(ISERROR(VLOOKUP(D5014,'CFDA Program Titles Table'!A$2:C$2607,3,FALSE)),"",VLOOKUP(D5014,'CFDA Program Titles Table'!A$2:C$2607,3,FALSE)))</f>
        <v/>
      </c>
      <c r="J5014" s="70"/>
      <c r="K5014" s="70"/>
      <c r="S5014" s="106" t="str">
        <f>IFERROR(IF(J5014="Y", "Research And Development Programs Cluster:", VLOOKUP(D5014,'Cluster Info'!$A$2:$B$113,2,FALSE)), "Non Cluster:")</f>
        <v>Non Cluster:</v>
      </c>
      <c r="T5014" s="106">
        <f t="shared" si="390"/>
        <v>0</v>
      </c>
      <c r="U5014" s="106">
        <f t="shared" si="392"/>
        <v>0</v>
      </c>
      <c r="V5014" s="106">
        <f t="shared" si="393"/>
        <v>0</v>
      </c>
      <c r="W5014" s="119">
        <f t="shared" si="391"/>
        <v>0</v>
      </c>
      <c r="X5014" s="106">
        <f t="shared" si="394"/>
        <v>0</v>
      </c>
    </row>
    <row r="5015" spans="1:24" ht="14">
      <c r="A5015" s="198"/>
      <c r="D5015" s="1"/>
      <c r="E5015" s="1"/>
      <c r="F5015" s="187"/>
      <c r="G5015" s="187"/>
      <c r="H5015" s="80" t="str">
        <f>IF(ISERROR(IF(ISERROR(VLOOKUP((LEFT(D5015,2)),'Fed. Agency Identifier Table'!A$2:C$63,3,FALSE)),(VLOOKUP((LEFT(D5015,1)),'Fed. Agency Identifier Table'!A$2:C$63,3,FALSE)),(VLOOKUP((LEFT(D5015,2)),'Fed. Agency Identifier Table'!A$2:C$63,3,FALSE)))),"",(IF(ISERROR(VLOOKUP((LEFT(D5015,2)),'Fed. Agency Identifier Table'!A$2:C$63,3,FALSE)),(VLOOKUP((LEFT(D5015,1)),'Fed. Agency Identifier Table'!A$2:C$63,3,FALSE)),(VLOOKUP((LEFT(D5015,2)),'Fed. Agency Identifier Table'!A$2:C$63,3,FALSE)))))</f>
        <v/>
      </c>
      <c r="I5015" s="150" t="str">
        <f>IF(ISNUMBER(SEARCH("*.unk*",D5015)),"Other Federal Awards",IF(ISERROR(VLOOKUP(D5015,'CFDA Program Titles Table'!A$2:C$2607,3,FALSE)),"",VLOOKUP(D5015,'CFDA Program Titles Table'!A$2:C$2607,3,FALSE)))</f>
        <v/>
      </c>
      <c r="J5015" s="70"/>
      <c r="K5015" s="70"/>
      <c r="S5015" s="106" t="str">
        <f>IFERROR(IF(J5015="Y", "Research And Development Programs Cluster:", VLOOKUP(D5015,'Cluster Info'!$A$2:$B$113,2,FALSE)), "Non Cluster:")</f>
        <v>Non Cluster:</v>
      </c>
      <c r="T5015" s="106">
        <f t="shared" si="390"/>
        <v>0</v>
      </c>
      <c r="U5015" s="106">
        <f t="shared" si="392"/>
        <v>0</v>
      </c>
      <c r="V5015" s="106">
        <f t="shared" si="393"/>
        <v>0</v>
      </c>
      <c r="W5015" s="119">
        <f t="shared" si="391"/>
        <v>0</v>
      </c>
      <c r="X5015" s="106">
        <f t="shared" si="394"/>
        <v>0</v>
      </c>
    </row>
    <row r="5016" spans="1:24" ht="14">
      <c r="A5016" s="198"/>
      <c r="D5016" s="1"/>
      <c r="E5016" s="1"/>
      <c r="F5016" s="187"/>
      <c r="G5016" s="187"/>
      <c r="H5016" s="80" t="str">
        <f>IF(ISERROR(IF(ISERROR(VLOOKUP((LEFT(D5016,2)),'Fed. Agency Identifier Table'!A$2:C$63,3,FALSE)),(VLOOKUP((LEFT(D5016,1)),'Fed. Agency Identifier Table'!A$2:C$63,3,FALSE)),(VLOOKUP((LEFT(D5016,2)),'Fed. Agency Identifier Table'!A$2:C$63,3,FALSE)))),"",(IF(ISERROR(VLOOKUP((LEFT(D5016,2)),'Fed. Agency Identifier Table'!A$2:C$63,3,FALSE)),(VLOOKUP((LEFT(D5016,1)),'Fed. Agency Identifier Table'!A$2:C$63,3,FALSE)),(VLOOKUP((LEFT(D5016,2)),'Fed. Agency Identifier Table'!A$2:C$63,3,FALSE)))))</f>
        <v/>
      </c>
      <c r="I5016" s="150" t="str">
        <f>IF(ISNUMBER(SEARCH("*.unk*",D5016)),"Other Federal Awards",IF(ISERROR(VLOOKUP(D5016,'CFDA Program Titles Table'!A$2:C$2607,3,FALSE)),"",VLOOKUP(D5016,'CFDA Program Titles Table'!A$2:C$2607,3,FALSE)))</f>
        <v/>
      </c>
      <c r="J5016" s="70"/>
      <c r="K5016" s="70"/>
      <c r="S5016" s="106" t="str">
        <f>IFERROR(IF(J5016="Y", "Research And Development Programs Cluster:", VLOOKUP(D5016,'Cluster Info'!$A$2:$B$113,2,FALSE)), "Non Cluster:")</f>
        <v>Non Cluster:</v>
      </c>
      <c r="T5016" s="106">
        <f t="shared" si="390"/>
        <v>0</v>
      </c>
      <c r="U5016" s="106">
        <f t="shared" si="392"/>
        <v>0</v>
      </c>
      <c r="V5016" s="106">
        <f t="shared" si="393"/>
        <v>0</v>
      </c>
      <c r="W5016" s="119">
        <f t="shared" si="391"/>
        <v>0</v>
      </c>
      <c r="X5016" s="106">
        <f t="shared" si="394"/>
        <v>0</v>
      </c>
    </row>
    <row r="5017" spans="1:24" ht="14">
      <c r="A5017" s="198"/>
      <c r="D5017" s="1"/>
      <c r="E5017" s="1"/>
      <c r="F5017" s="187"/>
      <c r="G5017" s="187"/>
      <c r="H5017" s="80" t="str">
        <f>IF(ISERROR(IF(ISERROR(VLOOKUP((LEFT(D5017,2)),'Fed. Agency Identifier Table'!A$2:C$63,3,FALSE)),(VLOOKUP((LEFT(D5017,1)),'Fed. Agency Identifier Table'!A$2:C$63,3,FALSE)),(VLOOKUP((LEFT(D5017,2)),'Fed. Agency Identifier Table'!A$2:C$63,3,FALSE)))),"",(IF(ISERROR(VLOOKUP((LEFT(D5017,2)),'Fed. Agency Identifier Table'!A$2:C$63,3,FALSE)),(VLOOKUP((LEFT(D5017,1)),'Fed. Agency Identifier Table'!A$2:C$63,3,FALSE)),(VLOOKUP((LEFT(D5017,2)),'Fed. Agency Identifier Table'!A$2:C$63,3,FALSE)))))</f>
        <v/>
      </c>
      <c r="I5017" s="150" t="str">
        <f>IF(ISNUMBER(SEARCH("*.unk*",D5017)),"Other Federal Awards",IF(ISERROR(VLOOKUP(D5017,'CFDA Program Titles Table'!A$2:C$2607,3,FALSE)),"",VLOOKUP(D5017,'CFDA Program Titles Table'!A$2:C$2607,3,FALSE)))</f>
        <v/>
      </c>
      <c r="J5017" s="70"/>
      <c r="K5017" s="70"/>
      <c r="S5017" s="106" t="str">
        <f>IFERROR(IF(J5017="Y", "Research And Development Programs Cluster:", VLOOKUP(D5017,'Cluster Info'!$A$2:$B$113,2,FALSE)), "Non Cluster:")</f>
        <v>Non Cluster:</v>
      </c>
      <c r="T5017" s="106">
        <f t="shared" si="390"/>
        <v>0</v>
      </c>
      <c r="U5017" s="106">
        <f t="shared" si="392"/>
        <v>0</v>
      </c>
      <c r="V5017" s="106">
        <f t="shared" si="393"/>
        <v>0</v>
      </c>
      <c r="W5017" s="119">
        <f t="shared" si="391"/>
        <v>0</v>
      </c>
      <c r="X5017" s="106">
        <f t="shared" si="394"/>
        <v>0</v>
      </c>
    </row>
    <row r="5018" spans="1:24" ht="14">
      <c r="A5018" s="198"/>
      <c r="D5018" s="1"/>
      <c r="E5018" s="1"/>
      <c r="F5018" s="187"/>
      <c r="G5018" s="187"/>
      <c r="H5018" s="80" t="str">
        <f>IF(ISERROR(IF(ISERROR(VLOOKUP((LEFT(D5018,2)),'Fed. Agency Identifier Table'!A$2:C$63,3,FALSE)),(VLOOKUP((LEFT(D5018,1)),'Fed. Agency Identifier Table'!A$2:C$63,3,FALSE)),(VLOOKUP((LEFT(D5018,2)),'Fed. Agency Identifier Table'!A$2:C$63,3,FALSE)))),"",(IF(ISERROR(VLOOKUP((LEFT(D5018,2)),'Fed. Agency Identifier Table'!A$2:C$63,3,FALSE)),(VLOOKUP((LEFT(D5018,1)),'Fed. Agency Identifier Table'!A$2:C$63,3,FALSE)),(VLOOKUP((LEFT(D5018,2)),'Fed. Agency Identifier Table'!A$2:C$63,3,FALSE)))))</f>
        <v/>
      </c>
      <c r="I5018" s="150" t="str">
        <f>IF(ISNUMBER(SEARCH("*.unk*",D5018)),"Other Federal Awards",IF(ISERROR(VLOOKUP(D5018,'CFDA Program Titles Table'!A$2:C$2607,3,FALSE)),"",VLOOKUP(D5018,'CFDA Program Titles Table'!A$2:C$2607,3,FALSE)))</f>
        <v/>
      </c>
      <c r="J5018" s="70"/>
      <c r="K5018" s="70"/>
      <c r="S5018" s="106" t="str">
        <f>IFERROR(IF(J5018="Y", "Research And Development Programs Cluster:", VLOOKUP(D5018,'Cluster Info'!$A$2:$B$113,2,FALSE)), "Non Cluster:")</f>
        <v>Non Cluster:</v>
      </c>
      <c r="T5018" s="106">
        <f t="shared" si="390"/>
        <v>0</v>
      </c>
      <c r="U5018" s="106">
        <f t="shared" si="392"/>
        <v>0</v>
      </c>
      <c r="V5018" s="106">
        <f t="shared" si="393"/>
        <v>0</v>
      </c>
      <c r="W5018" s="119">
        <f t="shared" si="391"/>
        <v>0</v>
      </c>
      <c r="X5018" s="106">
        <f t="shared" si="394"/>
        <v>0</v>
      </c>
    </row>
    <row r="5019" spans="1:24" ht="14">
      <c r="A5019" s="198"/>
      <c r="D5019" s="1"/>
      <c r="E5019" s="1"/>
      <c r="F5019" s="187"/>
      <c r="G5019" s="187"/>
      <c r="H5019" s="80" t="str">
        <f>IF(ISERROR(IF(ISERROR(VLOOKUP((LEFT(D5019,2)),'Fed. Agency Identifier Table'!A$2:C$63,3,FALSE)),(VLOOKUP((LEFT(D5019,1)),'Fed. Agency Identifier Table'!A$2:C$63,3,FALSE)),(VLOOKUP((LEFT(D5019,2)),'Fed. Agency Identifier Table'!A$2:C$63,3,FALSE)))),"",(IF(ISERROR(VLOOKUP((LEFT(D5019,2)),'Fed. Agency Identifier Table'!A$2:C$63,3,FALSE)),(VLOOKUP((LEFT(D5019,1)),'Fed. Agency Identifier Table'!A$2:C$63,3,FALSE)),(VLOOKUP((LEFT(D5019,2)),'Fed. Agency Identifier Table'!A$2:C$63,3,FALSE)))))</f>
        <v/>
      </c>
      <c r="I5019" s="150" t="str">
        <f>IF(ISNUMBER(SEARCH("*.unk*",D5019)),"Other Federal Awards",IF(ISERROR(VLOOKUP(D5019,'CFDA Program Titles Table'!A$2:C$2607,3,FALSE)),"",VLOOKUP(D5019,'CFDA Program Titles Table'!A$2:C$2607,3,FALSE)))</f>
        <v/>
      </c>
      <c r="J5019" s="70"/>
      <c r="K5019" s="70"/>
      <c r="S5019" s="106" t="str">
        <f>IFERROR(IF(J5019="Y", "Research And Development Programs Cluster:", VLOOKUP(D5019,'Cluster Info'!$A$2:$B$113,2,FALSE)), "Non Cluster:")</f>
        <v>Non Cluster:</v>
      </c>
      <c r="T5019" s="106">
        <f t="shared" si="390"/>
        <v>0</v>
      </c>
      <c r="U5019" s="106">
        <f t="shared" si="392"/>
        <v>0</v>
      </c>
      <c r="V5019" s="106">
        <f t="shared" si="393"/>
        <v>0</v>
      </c>
      <c r="W5019" s="119">
        <f t="shared" si="391"/>
        <v>0</v>
      </c>
      <c r="X5019" s="106">
        <f t="shared" si="394"/>
        <v>0</v>
      </c>
    </row>
    <row r="5020" spans="1:24" ht="14">
      <c r="A5020" s="198"/>
      <c r="D5020" s="1"/>
      <c r="E5020" s="1"/>
      <c r="F5020" s="187"/>
      <c r="G5020" s="187"/>
      <c r="H5020" s="80" t="str">
        <f>IF(ISERROR(IF(ISERROR(VLOOKUP((LEFT(D5020,2)),'Fed. Agency Identifier Table'!A$2:C$63,3,FALSE)),(VLOOKUP((LEFT(D5020,1)),'Fed. Agency Identifier Table'!A$2:C$63,3,FALSE)),(VLOOKUP((LEFT(D5020,2)),'Fed. Agency Identifier Table'!A$2:C$63,3,FALSE)))),"",(IF(ISERROR(VLOOKUP((LEFT(D5020,2)),'Fed. Agency Identifier Table'!A$2:C$63,3,FALSE)),(VLOOKUP((LEFT(D5020,1)),'Fed. Agency Identifier Table'!A$2:C$63,3,FALSE)),(VLOOKUP((LEFT(D5020,2)),'Fed. Agency Identifier Table'!A$2:C$63,3,FALSE)))))</f>
        <v/>
      </c>
      <c r="I5020" s="150" t="str">
        <f>IF(ISNUMBER(SEARCH("*.unk*",D5020)),"Other Federal Awards",IF(ISERROR(VLOOKUP(D5020,'CFDA Program Titles Table'!A$2:C$2607,3,FALSE)),"",VLOOKUP(D5020,'CFDA Program Titles Table'!A$2:C$2607,3,FALSE)))</f>
        <v/>
      </c>
      <c r="J5020" s="70"/>
      <c r="K5020" s="70"/>
      <c r="S5020" s="106" t="str">
        <f>IFERROR(IF(J5020="Y", "Research And Development Programs Cluster:", VLOOKUP(D5020,'Cluster Info'!$A$2:$B$113,2,FALSE)), "Non Cluster:")</f>
        <v>Non Cluster:</v>
      </c>
      <c r="T5020" s="106">
        <f t="shared" si="390"/>
        <v>0</v>
      </c>
      <c r="U5020" s="106">
        <f t="shared" si="392"/>
        <v>0</v>
      </c>
      <c r="V5020" s="106">
        <f t="shared" si="393"/>
        <v>0</v>
      </c>
      <c r="W5020" s="119">
        <f t="shared" si="391"/>
        <v>0</v>
      </c>
      <c r="X5020" s="106">
        <f t="shared" si="394"/>
        <v>0</v>
      </c>
    </row>
    <row r="5021" spans="1:24" ht="14">
      <c r="A5021" s="198"/>
      <c r="D5021" s="1"/>
      <c r="E5021" s="1"/>
      <c r="F5021" s="187"/>
      <c r="G5021" s="187"/>
      <c r="H5021" s="80" t="str">
        <f>IF(ISERROR(IF(ISERROR(VLOOKUP((LEFT(D5021,2)),'Fed. Agency Identifier Table'!A$2:C$63,3,FALSE)),(VLOOKUP((LEFT(D5021,1)),'Fed. Agency Identifier Table'!A$2:C$63,3,FALSE)),(VLOOKUP((LEFT(D5021,2)),'Fed. Agency Identifier Table'!A$2:C$63,3,FALSE)))),"",(IF(ISERROR(VLOOKUP((LEFT(D5021,2)),'Fed. Agency Identifier Table'!A$2:C$63,3,FALSE)),(VLOOKUP((LEFT(D5021,1)),'Fed. Agency Identifier Table'!A$2:C$63,3,FALSE)),(VLOOKUP((LEFT(D5021,2)),'Fed. Agency Identifier Table'!A$2:C$63,3,FALSE)))))</f>
        <v/>
      </c>
      <c r="I5021" s="150" t="str">
        <f>IF(ISNUMBER(SEARCH("*.unk*",D5021)),"Other Federal Awards",IF(ISERROR(VLOOKUP(D5021,'CFDA Program Titles Table'!A$2:C$2607,3,FALSE)),"",VLOOKUP(D5021,'CFDA Program Titles Table'!A$2:C$2607,3,FALSE)))</f>
        <v/>
      </c>
      <c r="J5021" s="70"/>
      <c r="K5021" s="70"/>
      <c r="S5021" s="106" t="str">
        <f>IFERROR(IF(J5021="Y", "Research And Development Programs Cluster:", VLOOKUP(D5021,'Cluster Info'!$A$2:$B$113,2,FALSE)), "Non Cluster:")</f>
        <v>Non Cluster:</v>
      </c>
      <c r="T5021" s="106">
        <f t="shared" si="390"/>
        <v>0</v>
      </c>
      <c r="U5021" s="106">
        <f t="shared" si="392"/>
        <v>0</v>
      </c>
      <c r="V5021" s="106">
        <f t="shared" si="393"/>
        <v>0</v>
      </c>
      <c r="W5021" s="119">
        <f t="shared" si="391"/>
        <v>0</v>
      </c>
      <c r="X5021" s="106">
        <f t="shared" si="394"/>
        <v>0</v>
      </c>
    </row>
    <row r="5022" spans="1:24" ht="14">
      <c r="A5022" s="198"/>
      <c r="D5022" s="1"/>
      <c r="E5022" s="1"/>
      <c r="F5022" s="187"/>
      <c r="G5022" s="187"/>
      <c r="H5022" s="80" t="str">
        <f>IF(ISERROR(IF(ISERROR(VLOOKUP((LEFT(D5022,2)),'Fed. Agency Identifier Table'!A$2:C$63,3,FALSE)),(VLOOKUP((LEFT(D5022,1)),'Fed. Agency Identifier Table'!A$2:C$63,3,FALSE)),(VLOOKUP((LEFT(D5022,2)),'Fed. Agency Identifier Table'!A$2:C$63,3,FALSE)))),"",(IF(ISERROR(VLOOKUP((LEFT(D5022,2)),'Fed. Agency Identifier Table'!A$2:C$63,3,FALSE)),(VLOOKUP((LEFT(D5022,1)),'Fed. Agency Identifier Table'!A$2:C$63,3,FALSE)),(VLOOKUP((LEFT(D5022,2)),'Fed. Agency Identifier Table'!A$2:C$63,3,FALSE)))))</f>
        <v/>
      </c>
      <c r="I5022" s="150" t="str">
        <f>IF(ISNUMBER(SEARCH("*.unk*",D5022)),"Other Federal Awards",IF(ISERROR(VLOOKUP(D5022,'CFDA Program Titles Table'!A$2:C$2607,3,FALSE)),"",VLOOKUP(D5022,'CFDA Program Titles Table'!A$2:C$2607,3,FALSE)))</f>
        <v/>
      </c>
      <c r="J5022" s="70"/>
      <c r="K5022" s="70"/>
      <c r="S5022" s="106" t="str">
        <f>IFERROR(IF(J5022="Y", "Research And Development Programs Cluster:", VLOOKUP(D5022,'Cluster Info'!$A$2:$B$113,2,FALSE)), "Non Cluster:")</f>
        <v>Non Cluster:</v>
      </c>
      <c r="T5022" s="106">
        <f t="shared" si="390"/>
        <v>0</v>
      </c>
      <c r="U5022" s="106">
        <f t="shared" si="392"/>
        <v>0</v>
      </c>
      <c r="V5022" s="106">
        <f t="shared" si="393"/>
        <v>0</v>
      </c>
      <c r="W5022" s="119">
        <f t="shared" si="391"/>
        <v>0</v>
      </c>
      <c r="X5022" s="106">
        <f t="shared" si="394"/>
        <v>0</v>
      </c>
    </row>
    <row r="5023" spans="1:24" ht="14">
      <c r="A5023" s="198"/>
      <c r="D5023" s="1"/>
      <c r="E5023" s="1"/>
      <c r="F5023" s="187"/>
      <c r="G5023" s="187"/>
      <c r="H5023" s="80" t="str">
        <f>IF(ISERROR(IF(ISERROR(VLOOKUP((LEFT(D5023,2)),'Fed. Agency Identifier Table'!A$2:C$63,3,FALSE)),(VLOOKUP((LEFT(D5023,1)),'Fed. Agency Identifier Table'!A$2:C$63,3,FALSE)),(VLOOKUP((LEFT(D5023,2)),'Fed. Agency Identifier Table'!A$2:C$63,3,FALSE)))),"",(IF(ISERROR(VLOOKUP((LEFT(D5023,2)),'Fed. Agency Identifier Table'!A$2:C$63,3,FALSE)),(VLOOKUP((LEFT(D5023,1)),'Fed. Agency Identifier Table'!A$2:C$63,3,FALSE)),(VLOOKUP((LEFT(D5023,2)),'Fed. Agency Identifier Table'!A$2:C$63,3,FALSE)))))</f>
        <v/>
      </c>
      <c r="I5023" s="150" t="str">
        <f>IF(ISNUMBER(SEARCH("*.unk*",D5023)),"Other Federal Awards",IF(ISERROR(VLOOKUP(D5023,'CFDA Program Titles Table'!A$2:C$2607,3,FALSE)),"",VLOOKUP(D5023,'CFDA Program Titles Table'!A$2:C$2607,3,FALSE)))</f>
        <v/>
      </c>
      <c r="J5023" s="70"/>
      <c r="K5023" s="70"/>
      <c r="S5023" s="106" t="str">
        <f>IFERROR(IF(J5023="Y", "Research And Development Programs Cluster:", VLOOKUP(D5023,'Cluster Info'!$A$2:$B$113,2,FALSE)), "Non Cluster:")</f>
        <v>Non Cluster:</v>
      </c>
      <c r="T5023" s="106">
        <f t="shared" si="390"/>
        <v>0</v>
      </c>
      <c r="U5023" s="106">
        <f t="shared" si="392"/>
        <v>0</v>
      </c>
      <c r="V5023" s="106">
        <f t="shared" si="393"/>
        <v>0</v>
      </c>
      <c r="W5023" s="119">
        <f t="shared" si="391"/>
        <v>0</v>
      </c>
      <c r="X5023" s="106">
        <f t="shared" si="394"/>
        <v>0</v>
      </c>
    </row>
    <row r="5024" spans="1:24" ht="14">
      <c r="A5024" s="198"/>
      <c r="D5024" s="1"/>
      <c r="E5024" s="1"/>
      <c r="F5024" s="187"/>
      <c r="G5024" s="187"/>
      <c r="H5024" s="80" t="str">
        <f>IF(ISERROR(IF(ISERROR(VLOOKUP((LEFT(D5024,2)),'Fed. Agency Identifier Table'!A$2:C$63,3,FALSE)),(VLOOKUP((LEFT(D5024,1)),'Fed. Agency Identifier Table'!A$2:C$63,3,FALSE)),(VLOOKUP((LEFT(D5024,2)),'Fed. Agency Identifier Table'!A$2:C$63,3,FALSE)))),"",(IF(ISERROR(VLOOKUP((LEFT(D5024,2)),'Fed. Agency Identifier Table'!A$2:C$63,3,FALSE)),(VLOOKUP((LEFT(D5024,1)),'Fed. Agency Identifier Table'!A$2:C$63,3,FALSE)),(VLOOKUP((LEFT(D5024,2)),'Fed. Agency Identifier Table'!A$2:C$63,3,FALSE)))))</f>
        <v/>
      </c>
      <c r="I5024" s="150" t="str">
        <f>IF(ISNUMBER(SEARCH("*.unk*",D5024)),"Other Federal Awards",IF(ISERROR(VLOOKUP(D5024,'CFDA Program Titles Table'!A$2:C$2607,3,FALSE)),"",VLOOKUP(D5024,'CFDA Program Titles Table'!A$2:C$2607,3,FALSE)))</f>
        <v/>
      </c>
      <c r="J5024" s="70"/>
      <c r="K5024" s="70"/>
      <c r="S5024" s="106" t="str">
        <f>IFERROR(IF(J5024="Y", "Research And Development Programs Cluster:", VLOOKUP(D5024,'Cluster Info'!$A$2:$B$113,2,FALSE)), "Non Cluster:")</f>
        <v>Non Cluster:</v>
      </c>
      <c r="T5024" s="106">
        <f t="shared" si="390"/>
        <v>0</v>
      </c>
      <c r="U5024" s="106">
        <f t="shared" si="392"/>
        <v>0</v>
      </c>
      <c r="V5024" s="106">
        <f t="shared" si="393"/>
        <v>0</v>
      </c>
      <c r="W5024" s="119">
        <f t="shared" si="391"/>
        <v>0</v>
      </c>
      <c r="X5024" s="106">
        <f t="shared" si="394"/>
        <v>0</v>
      </c>
    </row>
    <row r="5025" spans="1:24" ht="14">
      <c r="A5025" s="198"/>
      <c r="D5025" s="1"/>
      <c r="E5025" s="1"/>
      <c r="F5025" s="187"/>
      <c r="G5025" s="187"/>
      <c r="H5025" s="80" t="str">
        <f>IF(ISERROR(IF(ISERROR(VLOOKUP((LEFT(D5025,2)),'Fed. Agency Identifier Table'!A$2:C$63,3,FALSE)),(VLOOKUP((LEFT(D5025,1)),'Fed. Agency Identifier Table'!A$2:C$63,3,FALSE)),(VLOOKUP((LEFT(D5025,2)),'Fed. Agency Identifier Table'!A$2:C$63,3,FALSE)))),"",(IF(ISERROR(VLOOKUP((LEFT(D5025,2)),'Fed. Agency Identifier Table'!A$2:C$63,3,FALSE)),(VLOOKUP((LEFT(D5025,1)),'Fed. Agency Identifier Table'!A$2:C$63,3,FALSE)),(VLOOKUP((LEFT(D5025,2)),'Fed. Agency Identifier Table'!A$2:C$63,3,FALSE)))))</f>
        <v/>
      </c>
      <c r="I5025" s="150" t="str">
        <f>IF(ISNUMBER(SEARCH("*.unk*",D5025)),"Other Federal Awards",IF(ISERROR(VLOOKUP(D5025,'CFDA Program Titles Table'!A$2:C$2607,3,FALSE)),"",VLOOKUP(D5025,'CFDA Program Titles Table'!A$2:C$2607,3,FALSE)))</f>
        <v/>
      </c>
      <c r="J5025" s="70"/>
      <c r="K5025" s="70"/>
      <c r="S5025" s="106" t="str">
        <f>IFERROR(IF(J5025="Y", "Research And Development Programs Cluster:", VLOOKUP(D5025,'Cluster Info'!$A$2:$B$113,2,FALSE)), "Non Cluster:")</f>
        <v>Non Cluster:</v>
      </c>
      <c r="T5025" s="106">
        <f t="shared" si="390"/>
        <v>0</v>
      </c>
      <c r="U5025" s="106">
        <f t="shared" si="392"/>
        <v>0</v>
      </c>
      <c r="V5025" s="106">
        <f t="shared" si="393"/>
        <v>0</v>
      </c>
      <c r="W5025" s="119">
        <f t="shared" si="391"/>
        <v>0</v>
      </c>
      <c r="X5025" s="106">
        <f t="shared" si="394"/>
        <v>0</v>
      </c>
    </row>
    <row r="5026" spans="1:24" ht="14">
      <c r="A5026" s="198"/>
      <c r="D5026" s="1"/>
      <c r="E5026" s="1"/>
      <c r="F5026" s="187"/>
      <c r="G5026" s="187"/>
      <c r="H5026" s="80" t="str">
        <f>IF(ISERROR(IF(ISERROR(VLOOKUP((LEFT(D5026,2)),'Fed. Agency Identifier Table'!A$2:C$63,3,FALSE)),(VLOOKUP((LEFT(D5026,1)),'Fed. Agency Identifier Table'!A$2:C$63,3,FALSE)),(VLOOKUP((LEFT(D5026,2)),'Fed. Agency Identifier Table'!A$2:C$63,3,FALSE)))),"",(IF(ISERROR(VLOOKUP((LEFT(D5026,2)),'Fed. Agency Identifier Table'!A$2:C$63,3,FALSE)),(VLOOKUP((LEFT(D5026,1)),'Fed. Agency Identifier Table'!A$2:C$63,3,FALSE)),(VLOOKUP((LEFT(D5026,2)),'Fed. Agency Identifier Table'!A$2:C$63,3,FALSE)))))</f>
        <v/>
      </c>
      <c r="I5026" s="150" t="str">
        <f>IF(ISNUMBER(SEARCH("*.unk*",D5026)),"Other Federal Awards",IF(ISERROR(VLOOKUP(D5026,'CFDA Program Titles Table'!A$2:C$2607,3,FALSE)),"",VLOOKUP(D5026,'CFDA Program Titles Table'!A$2:C$2607,3,FALSE)))</f>
        <v/>
      </c>
      <c r="J5026" s="70"/>
      <c r="K5026" s="70"/>
      <c r="S5026" s="106" t="str">
        <f>IFERROR(IF(J5026="Y", "Research And Development Programs Cluster:", VLOOKUP(D5026,'Cluster Info'!$A$2:$B$113,2,FALSE)), "Non Cluster:")</f>
        <v>Non Cluster:</v>
      </c>
      <c r="T5026" s="106">
        <f t="shared" si="390"/>
        <v>0</v>
      </c>
      <c r="U5026" s="106">
        <f t="shared" si="392"/>
        <v>0</v>
      </c>
      <c r="V5026" s="106">
        <f t="shared" si="393"/>
        <v>0</v>
      </c>
      <c r="W5026" s="119">
        <f t="shared" si="391"/>
        <v>0</v>
      </c>
      <c r="X5026" s="106">
        <f t="shared" si="394"/>
        <v>0</v>
      </c>
    </row>
    <row r="5027" spans="1:24" ht="14">
      <c r="A5027" s="198"/>
      <c r="D5027" s="1"/>
      <c r="E5027" s="1"/>
      <c r="F5027" s="187"/>
      <c r="G5027" s="187"/>
      <c r="H5027" s="80" t="str">
        <f>IF(ISERROR(IF(ISERROR(VLOOKUP((LEFT(D5027,2)),'Fed. Agency Identifier Table'!A$2:C$63,3,FALSE)),(VLOOKUP((LEFT(D5027,1)),'Fed. Agency Identifier Table'!A$2:C$63,3,FALSE)),(VLOOKUP((LEFT(D5027,2)),'Fed. Agency Identifier Table'!A$2:C$63,3,FALSE)))),"",(IF(ISERROR(VLOOKUP((LEFT(D5027,2)),'Fed. Agency Identifier Table'!A$2:C$63,3,FALSE)),(VLOOKUP((LEFT(D5027,1)),'Fed. Agency Identifier Table'!A$2:C$63,3,FALSE)),(VLOOKUP((LEFT(D5027,2)),'Fed. Agency Identifier Table'!A$2:C$63,3,FALSE)))))</f>
        <v/>
      </c>
      <c r="I5027" s="150" t="str">
        <f>IF(ISNUMBER(SEARCH("*.unk*",D5027)),"Other Federal Awards",IF(ISERROR(VLOOKUP(D5027,'CFDA Program Titles Table'!A$2:C$2607,3,FALSE)),"",VLOOKUP(D5027,'CFDA Program Titles Table'!A$2:C$2607,3,FALSE)))</f>
        <v/>
      </c>
      <c r="J5027" s="70"/>
      <c r="K5027" s="70"/>
      <c r="S5027" s="106" t="str">
        <f>IFERROR(IF(J5027="Y", "Research And Development Programs Cluster:", VLOOKUP(D5027,'Cluster Info'!$A$2:$B$113,2,FALSE)), "Non Cluster:")</f>
        <v>Non Cluster:</v>
      </c>
      <c r="T5027" s="106">
        <f t="shared" si="390"/>
        <v>0</v>
      </c>
      <c r="U5027" s="106">
        <f t="shared" si="392"/>
        <v>0</v>
      </c>
      <c r="V5027" s="106">
        <f t="shared" si="393"/>
        <v>0</v>
      </c>
      <c r="W5027" s="119">
        <f t="shared" si="391"/>
        <v>0</v>
      </c>
      <c r="X5027" s="106">
        <f t="shared" si="394"/>
        <v>0</v>
      </c>
    </row>
    <row r="5028" spans="1:24" ht="14">
      <c r="A5028" s="198"/>
      <c r="D5028" s="1"/>
      <c r="E5028" s="1"/>
      <c r="F5028" s="187"/>
      <c r="G5028" s="187"/>
      <c r="H5028" s="80" t="str">
        <f>IF(ISERROR(IF(ISERROR(VLOOKUP((LEFT(D5028,2)),'Fed. Agency Identifier Table'!A$2:C$63,3,FALSE)),(VLOOKUP((LEFT(D5028,1)),'Fed. Agency Identifier Table'!A$2:C$63,3,FALSE)),(VLOOKUP((LEFT(D5028,2)),'Fed. Agency Identifier Table'!A$2:C$63,3,FALSE)))),"",(IF(ISERROR(VLOOKUP((LEFT(D5028,2)),'Fed. Agency Identifier Table'!A$2:C$63,3,FALSE)),(VLOOKUP((LEFT(D5028,1)),'Fed. Agency Identifier Table'!A$2:C$63,3,FALSE)),(VLOOKUP((LEFT(D5028,2)),'Fed. Agency Identifier Table'!A$2:C$63,3,FALSE)))))</f>
        <v/>
      </c>
      <c r="I5028" s="150" t="str">
        <f>IF(ISNUMBER(SEARCH("*.unk*",D5028)),"Other Federal Awards",IF(ISERROR(VLOOKUP(D5028,'CFDA Program Titles Table'!A$2:C$2607,3,FALSE)),"",VLOOKUP(D5028,'CFDA Program Titles Table'!A$2:C$2607,3,FALSE)))</f>
        <v/>
      </c>
      <c r="J5028" s="70"/>
      <c r="K5028" s="70"/>
      <c r="S5028" s="106" t="str">
        <f>IFERROR(IF(J5028="Y", "Research And Development Programs Cluster:", VLOOKUP(D5028,'Cluster Info'!$A$2:$B$113,2,FALSE)), "Non Cluster:")</f>
        <v>Non Cluster:</v>
      </c>
      <c r="T5028" s="106">
        <f t="shared" si="390"/>
        <v>0</v>
      </c>
      <c r="U5028" s="106">
        <f t="shared" si="392"/>
        <v>0</v>
      </c>
      <c r="V5028" s="106">
        <f t="shared" si="393"/>
        <v>0</v>
      </c>
      <c r="W5028" s="119">
        <f t="shared" si="391"/>
        <v>0</v>
      </c>
      <c r="X5028" s="106">
        <f t="shared" si="394"/>
        <v>0</v>
      </c>
    </row>
    <row r="5029" spans="1:24" ht="14">
      <c r="A5029" s="198"/>
      <c r="D5029" s="1"/>
      <c r="E5029" s="1"/>
      <c r="F5029" s="187"/>
      <c r="G5029" s="187"/>
      <c r="H5029" s="80" t="str">
        <f>IF(ISERROR(IF(ISERROR(VLOOKUP((LEFT(D5029,2)),'Fed. Agency Identifier Table'!A$2:C$63,3,FALSE)),(VLOOKUP((LEFT(D5029,1)),'Fed. Agency Identifier Table'!A$2:C$63,3,FALSE)),(VLOOKUP((LEFT(D5029,2)),'Fed. Agency Identifier Table'!A$2:C$63,3,FALSE)))),"",(IF(ISERROR(VLOOKUP((LEFT(D5029,2)),'Fed. Agency Identifier Table'!A$2:C$63,3,FALSE)),(VLOOKUP((LEFT(D5029,1)),'Fed. Agency Identifier Table'!A$2:C$63,3,FALSE)),(VLOOKUP((LEFT(D5029,2)),'Fed. Agency Identifier Table'!A$2:C$63,3,FALSE)))))</f>
        <v/>
      </c>
      <c r="I5029" s="150" t="str">
        <f>IF(ISNUMBER(SEARCH("*.unk*",D5029)),"Other Federal Awards",IF(ISERROR(VLOOKUP(D5029,'CFDA Program Titles Table'!A$2:C$2607,3,FALSE)),"",VLOOKUP(D5029,'CFDA Program Titles Table'!A$2:C$2607,3,FALSE)))</f>
        <v/>
      </c>
      <c r="J5029" s="70"/>
      <c r="K5029" s="70"/>
      <c r="S5029" s="106" t="str">
        <f>IFERROR(IF(J5029="Y", "Research And Development Programs Cluster:", VLOOKUP(D5029,'Cluster Info'!$A$2:$B$113,2,FALSE)), "Non Cluster:")</f>
        <v>Non Cluster:</v>
      </c>
      <c r="T5029" s="106">
        <f t="shared" si="390"/>
        <v>0</v>
      </c>
      <c r="U5029" s="106">
        <f t="shared" si="392"/>
        <v>0</v>
      </c>
      <c r="V5029" s="106">
        <f t="shared" si="393"/>
        <v>0</v>
      </c>
      <c r="W5029" s="119">
        <f t="shared" si="391"/>
        <v>0</v>
      </c>
      <c r="X5029" s="106">
        <f t="shared" si="394"/>
        <v>0</v>
      </c>
    </row>
    <row r="5030" spans="1:24" ht="14">
      <c r="A5030" s="198"/>
      <c r="D5030" s="1"/>
      <c r="E5030" s="1"/>
      <c r="F5030" s="187"/>
      <c r="G5030" s="187"/>
      <c r="H5030" s="80" t="str">
        <f>IF(ISERROR(IF(ISERROR(VLOOKUP((LEFT(D5030,2)),'Fed. Agency Identifier Table'!A$2:C$63,3,FALSE)),(VLOOKUP((LEFT(D5030,1)),'Fed. Agency Identifier Table'!A$2:C$63,3,FALSE)),(VLOOKUP((LEFT(D5030,2)),'Fed. Agency Identifier Table'!A$2:C$63,3,FALSE)))),"",(IF(ISERROR(VLOOKUP((LEFT(D5030,2)),'Fed. Agency Identifier Table'!A$2:C$63,3,FALSE)),(VLOOKUP((LEFT(D5030,1)),'Fed. Agency Identifier Table'!A$2:C$63,3,FALSE)),(VLOOKUP((LEFT(D5030,2)),'Fed. Agency Identifier Table'!A$2:C$63,3,FALSE)))))</f>
        <v/>
      </c>
      <c r="I5030" s="150" t="str">
        <f>IF(ISNUMBER(SEARCH("*.unk*",D5030)),"Other Federal Awards",IF(ISERROR(VLOOKUP(D5030,'CFDA Program Titles Table'!A$2:C$2607,3,FALSE)),"",VLOOKUP(D5030,'CFDA Program Titles Table'!A$2:C$2607,3,FALSE)))</f>
        <v/>
      </c>
      <c r="J5030" s="70"/>
      <c r="K5030" s="70"/>
      <c r="S5030" s="106" t="str">
        <f>IFERROR(IF(J5030="Y", "Research And Development Programs Cluster:", VLOOKUP(D5030,'Cluster Info'!$A$2:$B$113,2,FALSE)), "Non Cluster:")</f>
        <v>Non Cluster:</v>
      </c>
      <c r="T5030" s="106">
        <f t="shared" si="390"/>
        <v>0</v>
      </c>
      <c r="U5030" s="106">
        <f t="shared" si="392"/>
        <v>0</v>
      </c>
      <c r="V5030" s="106">
        <f t="shared" si="393"/>
        <v>0</v>
      </c>
      <c r="W5030" s="119">
        <f t="shared" si="391"/>
        <v>0</v>
      </c>
      <c r="X5030" s="106">
        <f t="shared" si="394"/>
        <v>0</v>
      </c>
    </row>
    <row r="5031" spans="1:24" ht="14">
      <c r="A5031" s="198"/>
      <c r="D5031" s="1"/>
      <c r="E5031" s="1"/>
      <c r="F5031" s="187"/>
      <c r="G5031" s="187"/>
      <c r="H5031" s="80" t="str">
        <f>IF(ISERROR(IF(ISERROR(VLOOKUP((LEFT(D5031,2)),'Fed. Agency Identifier Table'!A$2:C$63,3,FALSE)),(VLOOKUP((LEFT(D5031,1)),'Fed. Agency Identifier Table'!A$2:C$63,3,FALSE)),(VLOOKUP((LEFT(D5031,2)),'Fed. Agency Identifier Table'!A$2:C$63,3,FALSE)))),"",(IF(ISERROR(VLOOKUP((LEFT(D5031,2)),'Fed. Agency Identifier Table'!A$2:C$63,3,FALSE)),(VLOOKUP((LEFT(D5031,1)),'Fed. Agency Identifier Table'!A$2:C$63,3,FALSE)),(VLOOKUP((LEFT(D5031,2)),'Fed. Agency Identifier Table'!A$2:C$63,3,FALSE)))))</f>
        <v/>
      </c>
      <c r="I5031" s="150" t="str">
        <f>IF(ISNUMBER(SEARCH("*.unk*",D5031)),"Other Federal Awards",IF(ISERROR(VLOOKUP(D5031,'CFDA Program Titles Table'!A$2:C$2607,3,FALSE)),"",VLOOKUP(D5031,'CFDA Program Titles Table'!A$2:C$2607,3,FALSE)))</f>
        <v/>
      </c>
      <c r="J5031" s="70"/>
      <c r="K5031" s="70"/>
      <c r="S5031" s="106" t="str">
        <f>IFERROR(IF(J5031="Y", "Research And Development Programs Cluster:", VLOOKUP(D5031,'Cluster Info'!$A$2:$B$113,2,FALSE)), "Non Cluster:")</f>
        <v>Non Cluster:</v>
      </c>
      <c r="T5031" s="106">
        <f t="shared" si="390"/>
        <v>0</v>
      </c>
      <c r="U5031" s="106">
        <f t="shared" si="392"/>
        <v>0</v>
      </c>
      <c r="V5031" s="106">
        <f t="shared" si="393"/>
        <v>0</v>
      </c>
      <c r="W5031" s="119">
        <f t="shared" si="391"/>
        <v>0</v>
      </c>
      <c r="X5031" s="106">
        <f t="shared" si="394"/>
        <v>0</v>
      </c>
    </row>
    <row r="5032" spans="1:24" ht="14">
      <c r="A5032" s="198"/>
      <c r="D5032" s="1"/>
      <c r="E5032" s="1"/>
      <c r="F5032" s="187"/>
      <c r="G5032" s="187"/>
      <c r="H5032" s="80" t="str">
        <f>IF(ISERROR(IF(ISERROR(VLOOKUP((LEFT(D5032,2)),'Fed. Agency Identifier Table'!A$2:C$63,3,FALSE)),(VLOOKUP((LEFT(D5032,1)),'Fed. Agency Identifier Table'!A$2:C$63,3,FALSE)),(VLOOKUP((LEFT(D5032,2)),'Fed. Agency Identifier Table'!A$2:C$63,3,FALSE)))),"",(IF(ISERROR(VLOOKUP((LEFT(D5032,2)),'Fed. Agency Identifier Table'!A$2:C$63,3,FALSE)),(VLOOKUP((LEFT(D5032,1)),'Fed. Agency Identifier Table'!A$2:C$63,3,FALSE)),(VLOOKUP((LEFT(D5032,2)),'Fed. Agency Identifier Table'!A$2:C$63,3,FALSE)))))</f>
        <v/>
      </c>
      <c r="I5032" s="150" t="str">
        <f>IF(ISNUMBER(SEARCH("*.unk*",D5032)),"Other Federal Awards",IF(ISERROR(VLOOKUP(D5032,'CFDA Program Titles Table'!A$2:C$2607,3,FALSE)),"",VLOOKUP(D5032,'CFDA Program Titles Table'!A$2:C$2607,3,FALSE)))</f>
        <v/>
      </c>
      <c r="J5032" s="70"/>
      <c r="K5032" s="70"/>
      <c r="S5032" s="106" t="str">
        <f>IFERROR(IF(J5032="Y", "Research And Development Programs Cluster:", VLOOKUP(D5032,'Cluster Info'!$A$2:$B$113,2,FALSE)), "Non Cluster:")</f>
        <v>Non Cluster:</v>
      </c>
      <c r="T5032" s="106">
        <f t="shared" si="390"/>
        <v>0</v>
      </c>
      <c r="U5032" s="106">
        <f t="shared" si="392"/>
        <v>0</v>
      </c>
      <c r="V5032" s="106">
        <f t="shared" si="393"/>
        <v>0</v>
      </c>
      <c r="W5032" s="119">
        <f t="shared" si="391"/>
        <v>0</v>
      </c>
      <c r="X5032" s="106">
        <f t="shared" si="394"/>
        <v>0</v>
      </c>
    </row>
    <row r="5033" spans="1:24" ht="14">
      <c r="A5033" s="198"/>
      <c r="D5033" s="1"/>
      <c r="E5033" s="1"/>
      <c r="F5033" s="187"/>
      <c r="G5033" s="187"/>
      <c r="H5033" s="80" t="str">
        <f>IF(ISERROR(IF(ISERROR(VLOOKUP((LEFT(D5033,2)),'Fed. Agency Identifier Table'!A$2:C$63,3,FALSE)),(VLOOKUP((LEFT(D5033,1)),'Fed. Agency Identifier Table'!A$2:C$63,3,FALSE)),(VLOOKUP((LEFT(D5033,2)),'Fed. Agency Identifier Table'!A$2:C$63,3,FALSE)))),"",(IF(ISERROR(VLOOKUP((LEFT(D5033,2)),'Fed. Agency Identifier Table'!A$2:C$63,3,FALSE)),(VLOOKUP((LEFT(D5033,1)),'Fed. Agency Identifier Table'!A$2:C$63,3,FALSE)),(VLOOKUP((LEFT(D5033,2)),'Fed. Agency Identifier Table'!A$2:C$63,3,FALSE)))))</f>
        <v/>
      </c>
      <c r="I5033" s="150" t="str">
        <f>IF(ISNUMBER(SEARCH("*.unk*",D5033)),"Other Federal Awards",IF(ISERROR(VLOOKUP(D5033,'CFDA Program Titles Table'!A$2:C$2607,3,FALSE)),"",VLOOKUP(D5033,'CFDA Program Titles Table'!A$2:C$2607,3,FALSE)))</f>
        <v/>
      </c>
      <c r="J5033" s="70"/>
      <c r="K5033" s="70"/>
      <c r="S5033" s="106" t="str">
        <f>IFERROR(IF(J5033="Y", "Research And Development Programs Cluster:", VLOOKUP(D5033,'Cluster Info'!$A$2:$B$113,2,FALSE)), "Non Cluster:")</f>
        <v>Non Cluster:</v>
      </c>
      <c r="T5033" s="106">
        <f t="shared" si="390"/>
        <v>0</v>
      </c>
      <c r="U5033" s="106">
        <f t="shared" si="392"/>
        <v>0</v>
      </c>
      <c r="V5033" s="106">
        <f t="shared" si="393"/>
        <v>0</v>
      </c>
      <c r="W5033" s="119">
        <f t="shared" si="391"/>
        <v>0</v>
      </c>
      <c r="X5033" s="106">
        <f t="shared" si="394"/>
        <v>0</v>
      </c>
    </row>
    <row r="5034" spans="1:24" ht="14">
      <c r="A5034" s="198"/>
      <c r="D5034" s="1"/>
      <c r="E5034" s="1"/>
      <c r="F5034" s="187"/>
      <c r="G5034" s="187"/>
      <c r="H5034" s="80" t="str">
        <f>IF(ISERROR(IF(ISERROR(VLOOKUP((LEFT(D5034,2)),'Fed. Agency Identifier Table'!A$2:C$63,3,FALSE)),(VLOOKUP((LEFT(D5034,1)),'Fed. Agency Identifier Table'!A$2:C$63,3,FALSE)),(VLOOKUP((LEFT(D5034,2)),'Fed. Agency Identifier Table'!A$2:C$63,3,FALSE)))),"",(IF(ISERROR(VLOOKUP((LEFT(D5034,2)),'Fed. Agency Identifier Table'!A$2:C$63,3,FALSE)),(VLOOKUP((LEFT(D5034,1)),'Fed. Agency Identifier Table'!A$2:C$63,3,FALSE)),(VLOOKUP((LEFT(D5034,2)),'Fed. Agency Identifier Table'!A$2:C$63,3,FALSE)))))</f>
        <v/>
      </c>
      <c r="I5034" s="150" t="str">
        <f>IF(ISNUMBER(SEARCH("*.unk*",D5034)),"Other Federal Awards",IF(ISERROR(VLOOKUP(D5034,'CFDA Program Titles Table'!A$2:C$2607,3,FALSE)),"",VLOOKUP(D5034,'CFDA Program Titles Table'!A$2:C$2607,3,FALSE)))</f>
        <v/>
      </c>
      <c r="J5034" s="70"/>
      <c r="K5034" s="70"/>
      <c r="S5034" s="106" t="str">
        <f>IFERROR(IF(J5034="Y", "Research And Development Programs Cluster:", VLOOKUP(D5034,'Cluster Info'!$A$2:$B$113,2,FALSE)), "Non Cluster:")</f>
        <v>Non Cluster:</v>
      </c>
      <c r="T5034" s="106">
        <f t="shared" si="390"/>
        <v>0</v>
      </c>
      <c r="U5034" s="106">
        <f t="shared" si="392"/>
        <v>0</v>
      </c>
      <c r="V5034" s="106">
        <f t="shared" si="393"/>
        <v>0</v>
      </c>
      <c r="W5034" s="119">
        <f t="shared" si="391"/>
        <v>0</v>
      </c>
      <c r="X5034" s="106">
        <f t="shared" si="394"/>
        <v>0</v>
      </c>
    </row>
    <row r="5035" spans="1:24" ht="14">
      <c r="A5035" s="198"/>
      <c r="D5035" s="1"/>
      <c r="E5035" s="1"/>
      <c r="F5035" s="187"/>
      <c r="G5035" s="187"/>
      <c r="H5035" s="80" t="str">
        <f>IF(ISERROR(IF(ISERROR(VLOOKUP((LEFT(D5035,2)),'Fed. Agency Identifier Table'!A$2:C$63,3,FALSE)),(VLOOKUP((LEFT(D5035,1)),'Fed. Agency Identifier Table'!A$2:C$63,3,FALSE)),(VLOOKUP((LEFT(D5035,2)),'Fed. Agency Identifier Table'!A$2:C$63,3,FALSE)))),"",(IF(ISERROR(VLOOKUP((LEFT(D5035,2)),'Fed. Agency Identifier Table'!A$2:C$63,3,FALSE)),(VLOOKUP((LEFT(D5035,1)),'Fed. Agency Identifier Table'!A$2:C$63,3,FALSE)),(VLOOKUP((LEFT(D5035,2)),'Fed. Agency Identifier Table'!A$2:C$63,3,FALSE)))))</f>
        <v/>
      </c>
      <c r="I5035" s="150" t="str">
        <f>IF(ISNUMBER(SEARCH("*.unk*",D5035)),"Other Federal Awards",IF(ISERROR(VLOOKUP(D5035,'CFDA Program Titles Table'!A$2:C$2607,3,FALSE)),"",VLOOKUP(D5035,'CFDA Program Titles Table'!A$2:C$2607,3,FALSE)))</f>
        <v/>
      </c>
      <c r="J5035" s="70"/>
      <c r="K5035" s="70"/>
      <c r="S5035" s="106" t="str">
        <f>IFERROR(IF(J5035="Y", "Research And Development Programs Cluster:", VLOOKUP(D5035,'Cluster Info'!$A$2:$B$113,2,FALSE)), "Non Cluster:")</f>
        <v>Non Cluster:</v>
      </c>
      <c r="T5035" s="106">
        <f t="shared" si="390"/>
        <v>0</v>
      </c>
      <c r="U5035" s="106">
        <f t="shared" si="392"/>
        <v>0</v>
      </c>
      <c r="V5035" s="106">
        <f t="shared" si="393"/>
        <v>0</v>
      </c>
      <c r="W5035" s="119">
        <f t="shared" si="391"/>
        <v>0</v>
      </c>
      <c r="X5035" s="106">
        <f t="shared" si="394"/>
        <v>0</v>
      </c>
    </row>
    <row r="5036" spans="1:24" ht="14">
      <c r="A5036" s="198"/>
      <c r="D5036" s="1"/>
      <c r="E5036" s="1"/>
      <c r="F5036" s="187"/>
      <c r="G5036" s="187"/>
      <c r="H5036" s="80" t="str">
        <f>IF(ISERROR(IF(ISERROR(VLOOKUP((LEFT(D5036,2)),'Fed. Agency Identifier Table'!A$2:C$63,3,FALSE)),(VLOOKUP((LEFT(D5036,1)),'Fed. Agency Identifier Table'!A$2:C$63,3,FALSE)),(VLOOKUP((LEFT(D5036,2)),'Fed. Agency Identifier Table'!A$2:C$63,3,FALSE)))),"",(IF(ISERROR(VLOOKUP((LEFT(D5036,2)),'Fed. Agency Identifier Table'!A$2:C$63,3,FALSE)),(VLOOKUP((LEFT(D5036,1)),'Fed. Agency Identifier Table'!A$2:C$63,3,FALSE)),(VLOOKUP((LEFT(D5036,2)),'Fed. Agency Identifier Table'!A$2:C$63,3,FALSE)))))</f>
        <v/>
      </c>
      <c r="I5036" s="150" t="str">
        <f>IF(ISNUMBER(SEARCH("*.unk*",D5036)),"Other Federal Awards",IF(ISERROR(VLOOKUP(D5036,'CFDA Program Titles Table'!A$2:C$2607,3,FALSE)),"",VLOOKUP(D5036,'CFDA Program Titles Table'!A$2:C$2607,3,FALSE)))</f>
        <v/>
      </c>
      <c r="J5036" s="70"/>
      <c r="K5036" s="70"/>
      <c r="S5036" s="106" t="str">
        <f>IFERROR(IF(J5036="Y", "Research And Development Programs Cluster:", VLOOKUP(D5036,'Cluster Info'!$A$2:$B$113,2,FALSE)), "Non Cluster:")</f>
        <v>Non Cluster:</v>
      </c>
      <c r="T5036" s="106">
        <f t="shared" si="390"/>
        <v>0</v>
      </c>
      <c r="U5036" s="106">
        <f t="shared" si="392"/>
        <v>0</v>
      </c>
      <c r="V5036" s="106">
        <f t="shared" si="393"/>
        <v>0</v>
      </c>
      <c r="W5036" s="119">
        <f t="shared" si="391"/>
        <v>0</v>
      </c>
      <c r="X5036" s="106">
        <f t="shared" si="394"/>
        <v>0</v>
      </c>
    </row>
    <row r="5037" spans="1:24" ht="14">
      <c r="A5037" s="198"/>
      <c r="D5037" s="1"/>
      <c r="E5037" s="1"/>
      <c r="F5037" s="187"/>
      <c r="G5037" s="187"/>
      <c r="H5037" s="80" t="str">
        <f>IF(ISERROR(IF(ISERROR(VLOOKUP((LEFT(D5037,2)),'Fed. Agency Identifier Table'!A$2:C$63,3,FALSE)),(VLOOKUP((LEFT(D5037,1)),'Fed. Agency Identifier Table'!A$2:C$63,3,FALSE)),(VLOOKUP((LEFT(D5037,2)),'Fed. Agency Identifier Table'!A$2:C$63,3,FALSE)))),"",(IF(ISERROR(VLOOKUP((LEFT(D5037,2)),'Fed. Agency Identifier Table'!A$2:C$63,3,FALSE)),(VLOOKUP((LEFT(D5037,1)),'Fed. Agency Identifier Table'!A$2:C$63,3,FALSE)),(VLOOKUP((LEFT(D5037,2)),'Fed. Agency Identifier Table'!A$2:C$63,3,FALSE)))))</f>
        <v/>
      </c>
      <c r="I5037" s="150" t="str">
        <f>IF(ISNUMBER(SEARCH("*.unk*",D5037)),"Other Federal Awards",IF(ISERROR(VLOOKUP(D5037,'CFDA Program Titles Table'!A$2:C$2607,3,FALSE)),"",VLOOKUP(D5037,'CFDA Program Titles Table'!A$2:C$2607,3,FALSE)))</f>
        <v/>
      </c>
      <c r="J5037" s="70"/>
      <c r="K5037" s="70"/>
      <c r="S5037" s="106" t="str">
        <f>IFERROR(IF(J5037="Y", "Research And Development Programs Cluster:", VLOOKUP(D5037,'Cluster Info'!$A$2:$B$113,2,FALSE)), "Non Cluster:")</f>
        <v>Non Cluster:</v>
      </c>
      <c r="T5037" s="106">
        <f t="shared" si="390"/>
        <v>0</v>
      </c>
      <c r="U5037" s="106">
        <f t="shared" si="392"/>
        <v>0</v>
      </c>
      <c r="V5037" s="106">
        <f t="shared" si="393"/>
        <v>0</v>
      </c>
      <c r="W5037" s="119">
        <f t="shared" si="391"/>
        <v>0</v>
      </c>
      <c r="X5037" s="106">
        <f t="shared" si="394"/>
        <v>0</v>
      </c>
    </row>
    <row r="5038" spans="1:24" ht="14">
      <c r="A5038" s="198"/>
      <c r="D5038" s="1"/>
      <c r="E5038" s="1"/>
      <c r="F5038" s="187"/>
      <c r="G5038" s="187"/>
      <c r="H5038" s="80" t="str">
        <f>IF(ISERROR(IF(ISERROR(VLOOKUP((LEFT(D5038,2)),'Fed. Agency Identifier Table'!A$2:C$63,3,FALSE)),(VLOOKUP((LEFT(D5038,1)),'Fed. Agency Identifier Table'!A$2:C$63,3,FALSE)),(VLOOKUP((LEFT(D5038,2)),'Fed. Agency Identifier Table'!A$2:C$63,3,FALSE)))),"",(IF(ISERROR(VLOOKUP((LEFT(D5038,2)),'Fed. Agency Identifier Table'!A$2:C$63,3,FALSE)),(VLOOKUP((LEFT(D5038,1)),'Fed. Agency Identifier Table'!A$2:C$63,3,FALSE)),(VLOOKUP((LEFT(D5038,2)),'Fed. Agency Identifier Table'!A$2:C$63,3,FALSE)))))</f>
        <v/>
      </c>
      <c r="I5038" s="150" t="str">
        <f>IF(ISNUMBER(SEARCH("*.unk*",D5038)),"Other Federal Awards",IF(ISERROR(VLOOKUP(D5038,'CFDA Program Titles Table'!A$2:C$2607,3,FALSE)),"",VLOOKUP(D5038,'CFDA Program Titles Table'!A$2:C$2607,3,FALSE)))</f>
        <v/>
      </c>
      <c r="J5038" s="70"/>
      <c r="K5038" s="70"/>
      <c r="S5038" s="106" t="str">
        <f>IFERROR(IF(J5038="Y", "Research And Development Programs Cluster:", VLOOKUP(D5038,'Cluster Info'!$A$2:$B$113,2,FALSE)), "Non Cluster:")</f>
        <v>Non Cluster:</v>
      </c>
      <c r="T5038" s="106">
        <f t="shared" si="390"/>
        <v>0</v>
      </c>
      <c r="U5038" s="106">
        <f t="shared" si="392"/>
        <v>0</v>
      </c>
      <c r="V5038" s="106">
        <f t="shared" si="393"/>
        <v>0</v>
      </c>
      <c r="W5038" s="119">
        <f t="shared" si="391"/>
        <v>0</v>
      </c>
      <c r="X5038" s="106">
        <f t="shared" si="394"/>
        <v>0</v>
      </c>
    </row>
    <row r="5039" spans="1:24" ht="14">
      <c r="A5039" s="198"/>
      <c r="D5039" s="1"/>
      <c r="E5039" s="1"/>
      <c r="F5039" s="187"/>
      <c r="G5039" s="187"/>
      <c r="H5039" s="80" t="str">
        <f>IF(ISERROR(IF(ISERROR(VLOOKUP((LEFT(D5039,2)),'Fed. Agency Identifier Table'!A$2:C$63,3,FALSE)),(VLOOKUP((LEFT(D5039,1)),'Fed. Agency Identifier Table'!A$2:C$63,3,FALSE)),(VLOOKUP((LEFT(D5039,2)),'Fed. Agency Identifier Table'!A$2:C$63,3,FALSE)))),"",(IF(ISERROR(VLOOKUP((LEFT(D5039,2)),'Fed. Agency Identifier Table'!A$2:C$63,3,FALSE)),(VLOOKUP((LEFT(D5039,1)),'Fed. Agency Identifier Table'!A$2:C$63,3,FALSE)),(VLOOKUP((LEFT(D5039,2)),'Fed. Agency Identifier Table'!A$2:C$63,3,FALSE)))))</f>
        <v/>
      </c>
      <c r="I5039" s="150" t="str">
        <f>IF(ISNUMBER(SEARCH("*.unk*",D5039)),"Other Federal Awards",IF(ISERROR(VLOOKUP(D5039,'CFDA Program Titles Table'!A$2:C$2607,3,FALSE)),"",VLOOKUP(D5039,'CFDA Program Titles Table'!A$2:C$2607,3,FALSE)))</f>
        <v/>
      </c>
      <c r="J5039" s="70"/>
      <c r="K5039" s="70"/>
      <c r="S5039" s="106" t="str">
        <f>IFERROR(IF(J5039="Y", "Research And Development Programs Cluster:", VLOOKUP(D5039,'Cluster Info'!$A$2:$B$113,2,FALSE)), "Non Cluster:")</f>
        <v>Non Cluster:</v>
      </c>
      <c r="T5039" s="106">
        <f t="shared" si="390"/>
        <v>0</v>
      </c>
      <c r="U5039" s="106">
        <f t="shared" si="392"/>
        <v>0</v>
      </c>
      <c r="V5039" s="106">
        <f t="shared" si="393"/>
        <v>0</v>
      </c>
      <c r="W5039" s="119">
        <f t="shared" si="391"/>
        <v>0</v>
      </c>
      <c r="X5039" s="106">
        <f t="shared" si="394"/>
        <v>0</v>
      </c>
    </row>
    <row r="5040" spans="1:24" ht="14">
      <c r="A5040" s="198"/>
      <c r="D5040" s="1"/>
      <c r="E5040" s="1"/>
      <c r="F5040" s="187"/>
      <c r="G5040" s="187"/>
      <c r="H5040" s="80" t="str">
        <f>IF(ISERROR(IF(ISERROR(VLOOKUP((LEFT(D5040,2)),'Fed. Agency Identifier Table'!A$2:C$63,3,FALSE)),(VLOOKUP((LEFT(D5040,1)),'Fed. Agency Identifier Table'!A$2:C$63,3,FALSE)),(VLOOKUP((LEFT(D5040,2)),'Fed. Agency Identifier Table'!A$2:C$63,3,FALSE)))),"",(IF(ISERROR(VLOOKUP((LEFT(D5040,2)),'Fed. Agency Identifier Table'!A$2:C$63,3,FALSE)),(VLOOKUP((LEFT(D5040,1)),'Fed. Agency Identifier Table'!A$2:C$63,3,FALSE)),(VLOOKUP((LEFT(D5040,2)),'Fed. Agency Identifier Table'!A$2:C$63,3,FALSE)))))</f>
        <v/>
      </c>
      <c r="I5040" s="150" t="str">
        <f>IF(ISNUMBER(SEARCH("*.unk*",D5040)),"Other Federal Awards",IF(ISERROR(VLOOKUP(D5040,'CFDA Program Titles Table'!A$2:C$2607,3,FALSE)),"",VLOOKUP(D5040,'CFDA Program Titles Table'!A$2:C$2607,3,FALSE)))</f>
        <v/>
      </c>
      <c r="J5040" s="70"/>
      <c r="K5040" s="70"/>
      <c r="S5040" s="106" t="str">
        <f>IFERROR(IF(J5040="Y", "Research And Development Programs Cluster:", VLOOKUP(D5040,'Cluster Info'!$A$2:$B$113,2,FALSE)), "Non Cluster:")</f>
        <v>Non Cluster:</v>
      </c>
      <c r="T5040" s="106">
        <f t="shared" si="390"/>
        <v>0</v>
      </c>
      <c r="U5040" s="106">
        <f t="shared" si="392"/>
        <v>0</v>
      </c>
      <c r="V5040" s="106">
        <f t="shared" si="393"/>
        <v>0</v>
      </c>
      <c r="W5040" s="119">
        <f t="shared" si="391"/>
        <v>0</v>
      </c>
      <c r="X5040" s="106">
        <f t="shared" si="394"/>
        <v>0</v>
      </c>
    </row>
    <row r="5041" spans="1:24" ht="14">
      <c r="A5041" s="198"/>
      <c r="D5041" s="1"/>
      <c r="E5041" s="1"/>
      <c r="F5041" s="187"/>
      <c r="G5041" s="187"/>
      <c r="H5041" s="80" t="str">
        <f>IF(ISERROR(IF(ISERROR(VLOOKUP((LEFT(D5041,2)),'Fed. Agency Identifier Table'!A$2:C$63,3,FALSE)),(VLOOKUP((LEFT(D5041,1)),'Fed. Agency Identifier Table'!A$2:C$63,3,FALSE)),(VLOOKUP((LEFT(D5041,2)),'Fed. Agency Identifier Table'!A$2:C$63,3,FALSE)))),"",(IF(ISERROR(VLOOKUP((LEFT(D5041,2)),'Fed. Agency Identifier Table'!A$2:C$63,3,FALSE)),(VLOOKUP((LEFT(D5041,1)),'Fed. Agency Identifier Table'!A$2:C$63,3,FALSE)),(VLOOKUP((LEFT(D5041,2)),'Fed. Agency Identifier Table'!A$2:C$63,3,FALSE)))))</f>
        <v/>
      </c>
      <c r="I5041" s="150" t="str">
        <f>IF(ISNUMBER(SEARCH("*.unk*",D5041)),"Other Federal Awards",IF(ISERROR(VLOOKUP(D5041,'CFDA Program Titles Table'!A$2:C$2607,3,FALSE)),"",VLOOKUP(D5041,'CFDA Program Titles Table'!A$2:C$2607,3,FALSE)))</f>
        <v/>
      </c>
      <c r="J5041" s="70"/>
      <c r="K5041" s="70"/>
      <c r="S5041" s="106" t="str">
        <f>IFERROR(IF(J5041="Y", "Research And Development Programs Cluster:", VLOOKUP(D5041,'Cluster Info'!$A$2:$B$113,2,FALSE)), "Non Cluster:")</f>
        <v>Non Cluster:</v>
      </c>
      <c r="T5041" s="106">
        <f t="shared" si="390"/>
        <v>0</v>
      </c>
      <c r="U5041" s="106">
        <f t="shared" si="392"/>
        <v>0</v>
      </c>
      <c r="V5041" s="106">
        <f t="shared" si="393"/>
        <v>0</v>
      </c>
      <c r="W5041" s="119">
        <f t="shared" si="391"/>
        <v>0</v>
      </c>
      <c r="X5041" s="106">
        <f t="shared" si="394"/>
        <v>0</v>
      </c>
    </row>
    <row r="5042" spans="1:24" ht="14">
      <c r="A5042" s="198"/>
      <c r="D5042" s="1"/>
      <c r="E5042" s="1"/>
      <c r="F5042" s="187"/>
      <c r="G5042" s="187"/>
      <c r="H5042" s="80" t="str">
        <f>IF(ISERROR(IF(ISERROR(VLOOKUP((LEFT(D5042,2)),'Fed. Agency Identifier Table'!A$2:C$63,3,FALSE)),(VLOOKUP((LEFT(D5042,1)),'Fed. Agency Identifier Table'!A$2:C$63,3,FALSE)),(VLOOKUP((LEFT(D5042,2)),'Fed. Agency Identifier Table'!A$2:C$63,3,FALSE)))),"",(IF(ISERROR(VLOOKUP((LEFT(D5042,2)),'Fed. Agency Identifier Table'!A$2:C$63,3,FALSE)),(VLOOKUP((LEFT(D5042,1)),'Fed. Agency Identifier Table'!A$2:C$63,3,FALSE)),(VLOOKUP((LEFT(D5042,2)),'Fed. Agency Identifier Table'!A$2:C$63,3,FALSE)))))</f>
        <v/>
      </c>
      <c r="I5042" s="150" t="str">
        <f>IF(ISNUMBER(SEARCH("*.unk*",D5042)),"Other Federal Awards",IF(ISERROR(VLOOKUP(D5042,'CFDA Program Titles Table'!A$2:C$2607,3,FALSE)),"",VLOOKUP(D5042,'CFDA Program Titles Table'!A$2:C$2607,3,FALSE)))</f>
        <v/>
      </c>
      <c r="J5042" s="70"/>
      <c r="K5042" s="70"/>
      <c r="S5042" s="106" t="str">
        <f>IFERROR(IF(J5042="Y", "Research And Development Programs Cluster:", VLOOKUP(D5042,'Cluster Info'!$A$2:$B$113,2,FALSE)), "Non Cluster:")</f>
        <v>Non Cluster:</v>
      </c>
      <c r="T5042" s="106">
        <f t="shared" si="390"/>
        <v>0</v>
      </c>
      <c r="U5042" s="106">
        <f t="shared" si="392"/>
        <v>0</v>
      </c>
      <c r="V5042" s="106">
        <f t="shared" si="393"/>
        <v>0</v>
      </c>
      <c r="W5042" s="119">
        <f t="shared" si="391"/>
        <v>0</v>
      </c>
      <c r="X5042" s="106">
        <f t="shared" si="394"/>
        <v>0</v>
      </c>
    </row>
    <row r="5043" spans="1:24" ht="14">
      <c r="A5043" s="198"/>
      <c r="D5043" s="1"/>
      <c r="E5043" s="1"/>
      <c r="F5043" s="187"/>
      <c r="G5043" s="187"/>
      <c r="H5043" s="80" t="str">
        <f>IF(ISERROR(IF(ISERROR(VLOOKUP((LEFT(D5043,2)),'Fed. Agency Identifier Table'!A$2:C$63,3,FALSE)),(VLOOKUP((LEFT(D5043,1)),'Fed. Agency Identifier Table'!A$2:C$63,3,FALSE)),(VLOOKUP((LEFT(D5043,2)),'Fed. Agency Identifier Table'!A$2:C$63,3,FALSE)))),"",(IF(ISERROR(VLOOKUP((LEFT(D5043,2)),'Fed. Agency Identifier Table'!A$2:C$63,3,FALSE)),(VLOOKUP((LEFT(D5043,1)),'Fed. Agency Identifier Table'!A$2:C$63,3,FALSE)),(VLOOKUP((LEFT(D5043,2)),'Fed. Agency Identifier Table'!A$2:C$63,3,FALSE)))))</f>
        <v/>
      </c>
      <c r="I5043" s="150" t="str">
        <f>IF(ISNUMBER(SEARCH("*.unk*",D5043)),"Other Federal Awards",IF(ISERROR(VLOOKUP(D5043,'CFDA Program Titles Table'!A$2:C$2607,3,FALSE)),"",VLOOKUP(D5043,'CFDA Program Titles Table'!A$2:C$2607,3,FALSE)))</f>
        <v/>
      </c>
      <c r="J5043" s="70"/>
      <c r="K5043" s="70"/>
      <c r="S5043" s="106" t="str">
        <f>IFERROR(IF(J5043="Y", "Research And Development Programs Cluster:", VLOOKUP(D5043,'Cluster Info'!$A$2:$B$113,2,FALSE)), "Non Cluster:")</f>
        <v>Non Cluster:</v>
      </c>
      <c r="T5043" s="106">
        <f t="shared" si="390"/>
        <v>0</v>
      </c>
      <c r="U5043" s="106">
        <f t="shared" si="392"/>
        <v>0</v>
      </c>
      <c r="V5043" s="106">
        <f t="shared" si="393"/>
        <v>0</v>
      </c>
      <c r="W5043" s="119">
        <f t="shared" si="391"/>
        <v>0</v>
      </c>
      <c r="X5043" s="106">
        <f t="shared" si="394"/>
        <v>0</v>
      </c>
    </row>
    <row r="5044" spans="1:24" ht="14">
      <c r="A5044" s="198"/>
      <c r="D5044" s="1"/>
      <c r="E5044" s="1"/>
      <c r="F5044" s="187"/>
      <c r="G5044" s="187"/>
      <c r="H5044" s="80" t="str">
        <f>IF(ISERROR(IF(ISERROR(VLOOKUP((LEFT(D5044,2)),'Fed. Agency Identifier Table'!A$2:C$63,3,FALSE)),(VLOOKUP((LEFT(D5044,1)),'Fed. Agency Identifier Table'!A$2:C$63,3,FALSE)),(VLOOKUP((LEFT(D5044,2)),'Fed. Agency Identifier Table'!A$2:C$63,3,FALSE)))),"",(IF(ISERROR(VLOOKUP((LEFT(D5044,2)),'Fed. Agency Identifier Table'!A$2:C$63,3,FALSE)),(VLOOKUP((LEFT(D5044,1)),'Fed. Agency Identifier Table'!A$2:C$63,3,FALSE)),(VLOOKUP((LEFT(D5044,2)),'Fed. Agency Identifier Table'!A$2:C$63,3,FALSE)))))</f>
        <v/>
      </c>
      <c r="I5044" s="150" t="str">
        <f>IF(ISNUMBER(SEARCH("*.unk*",D5044)),"Other Federal Awards",IF(ISERROR(VLOOKUP(D5044,'CFDA Program Titles Table'!A$2:C$2607,3,FALSE)),"",VLOOKUP(D5044,'CFDA Program Titles Table'!A$2:C$2607,3,FALSE)))</f>
        <v/>
      </c>
      <c r="J5044" s="70"/>
      <c r="K5044" s="70"/>
      <c r="S5044" s="106" t="str">
        <f>IFERROR(IF(J5044="Y", "Research And Development Programs Cluster:", VLOOKUP(D5044,'Cluster Info'!$A$2:$B$113,2,FALSE)), "Non Cluster:")</f>
        <v>Non Cluster:</v>
      </c>
      <c r="T5044" s="106">
        <f t="shared" si="390"/>
        <v>0</v>
      </c>
      <c r="U5044" s="106">
        <f t="shared" si="392"/>
        <v>0</v>
      </c>
      <c r="V5044" s="106">
        <f t="shared" si="393"/>
        <v>0</v>
      </c>
      <c r="W5044" s="119">
        <f t="shared" si="391"/>
        <v>0</v>
      </c>
      <c r="X5044" s="106">
        <f t="shared" si="394"/>
        <v>0</v>
      </c>
    </row>
    <row r="5045" spans="1:24" ht="14">
      <c r="A5045" s="198"/>
      <c r="D5045" s="1"/>
      <c r="E5045" s="1"/>
      <c r="F5045" s="187"/>
      <c r="G5045" s="187"/>
      <c r="H5045" s="80" t="str">
        <f>IF(ISERROR(IF(ISERROR(VLOOKUP((LEFT(D5045,2)),'Fed. Agency Identifier Table'!A$2:C$63,3,FALSE)),(VLOOKUP((LEFT(D5045,1)),'Fed. Agency Identifier Table'!A$2:C$63,3,FALSE)),(VLOOKUP((LEFT(D5045,2)),'Fed. Agency Identifier Table'!A$2:C$63,3,FALSE)))),"",(IF(ISERROR(VLOOKUP((LEFT(D5045,2)),'Fed. Agency Identifier Table'!A$2:C$63,3,FALSE)),(VLOOKUP((LEFT(D5045,1)),'Fed. Agency Identifier Table'!A$2:C$63,3,FALSE)),(VLOOKUP((LEFT(D5045,2)),'Fed. Agency Identifier Table'!A$2:C$63,3,FALSE)))))</f>
        <v/>
      </c>
      <c r="I5045" s="150" t="str">
        <f>IF(ISNUMBER(SEARCH("*.unk*",D5045)),"Other Federal Awards",IF(ISERROR(VLOOKUP(D5045,'CFDA Program Titles Table'!A$2:C$2607,3,FALSE)),"",VLOOKUP(D5045,'CFDA Program Titles Table'!A$2:C$2607,3,FALSE)))</f>
        <v/>
      </c>
      <c r="J5045" s="70"/>
      <c r="K5045" s="70"/>
      <c r="S5045" s="106" t="str">
        <f>IFERROR(IF(J5045="Y", "Research And Development Programs Cluster:", VLOOKUP(D5045,'Cluster Info'!$A$2:$B$113,2,FALSE)), "Non Cluster:")</f>
        <v>Non Cluster:</v>
      </c>
      <c r="T5045" s="106">
        <f t="shared" si="390"/>
        <v>0</v>
      </c>
      <c r="U5045" s="106">
        <f t="shared" si="392"/>
        <v>0</v>
      </c>
      <c r="V5045" s="106">
        <f t="shared" si="393"/>
        <v>0</v>
      </c>
      <c r="W5045" s="119">
        <f t="shared" si="391"/>
        <v>0</v>
      </c>
      <c r="X5045" s="106">
        <f t="shared" si="394"/>
        <v>0</v>
      </c>
    </row>
    <row r="5046" spans="1:24" ht="14">
      <c r="A5046" s="198"/>
      <c r="D5046" s="1"/>
      <c r="E5046" s="1"/>
      <c r="F5046" s="187"/>
      <c r="G5046" s="187"/>
      <c r="H5046" s="80" t="str">
        <f>IF(ISERROR(IF(ISERROR(VLOOKUP((LEFT(D5046,2)),'Fed. Agency Identifier Table'!A$2:C$63,3,FALSE)),(VLOOKUP((LEFT(D5046,1)),'Fed. Agency Identifier Table'!A$2:C$63,3,FALSE)),(VLOOKUP((LEFT(D5046,2)),'Fed. Agency Identifier Table'!A$2:C$63,3,FALSE)))),"",(IF(ISERROR(VLOOKUP((LEFT(D5046,2)),'Fed. Agency Identifier Table'!A$2:C$63,3,FALSE)),(VLOOKUP((LEFT(D5046,1)),'Fed. Agency Identifier Table'!A$2:C$63,3,FALSE)),(VLOOKUP((LEFT(D5046,2)),'Fed. Agency Identifier Table'!A$2:C$63,3,FALSE)))))</f>
        <v/>
      </c>
      <c r="I5046" s="150" t="str">
        <f>IF(ISNUMBER(SEARCH("*.unk*",D5046)),"Other Federal Awards",IF(ISERROR(VLOOKUP(D5046,'CFDA Program Titles Table'!A$2:C$2607,3,FALSE)),"",VLOOKUP(D5046,'CFDA Program Titles Table'!A$2:C$2607,3,FALSE)))</f>
        <v/>
      </c>
      <c r="J5046" s="70"/>
      <c r="K5046" s="70"/>
      <c r="S5046" s="106" t="str">
        <f>IFERROR(IF(J5046="Y", "Research And Development Programs Cluster:", VLOOKUP(D5046,'Cluster Info'!$A$2:$B$113,2,FALSE)), "Non Cluster:")</f>
        <v>Non Cluster:</v>
      </c>
      <c r="T5046" s="106">
        <f t="shared" si="390"/>
        <v>0</v>
      </c>
      <c r="U5046" s="106">
        <f t="shared" si="392"/>
        <v>0</v>
      </c>
      <c r="V5046" s="106">
        <f t="shared" si="393"/>
        <v>0</v>
      </c>
      <c r="W5046" s="119">
        <f t="shared" si="391"/>
        <v>0</v>
      </c>
      <c r="X5046" s="106">
        <f t="shared" si="394"/>
        <v>0</v>
      </c>
    </row>
    <row r="5047" spans="1:24" ht="14">
      <c r="A5047" s="198"/>
      <c r="D5047" s="1"/>
      <c r="E5047" s="1"/>
      <c r="F5047" s="187"/>
      <c r="G5047" s="187"/>
      <c r="H5047" s="80" t="str">
        <f>IF(ISERROR(IF(ISERROR(VLOOKUP((LEFT(D5047,2)),'Fed. Agency Identifier Table'!A$2:C$63,3,FALSE)),(VLOOKUP((LEFT(D5047,1)),'Fed. Agency Identifier Table'!A$2:C$63,3,FALSE)),(VLOOKUP((LEFT(D5047,2)),'Fed. Agency Identifier Table'!A$2:C$63,3,FALSE)))),"",(IF(ISERROR(VLOOKUP((LEFT(D5047,2)),'Fed. Agency Identifier Table'!A$2:C$63,3,FALSE)),(VLOOKUP((LEFT(D5047,1)),'Fed. Agency Identifier Table'!A$2:C$63,3,FALSE)),(VLOOKUP((LEFT(D5047,2)),'Fed. Agency Identifier Table'!A$2:C$63,3,FALSE)))))</f>
        <v/>
      </c>
      <c r="I5047" s="150" t="str">
        <f>IF(ISNUMBER(SEARCH("*.unk*",D5047)),"Other Federal Awards",IF(ISERROR(VLOOKUP(D5047,'CFDA Program Titles Table'!A$2:C$2607,3,FALSE)),"",VLOOKUP(D5047,'CFDA Program Titles Table'!A$2:C$2607,3,FALSE)))</f>
        <v/>
      </c>
      <c r="J5047" s="70"/>
      <c r="K5047" s="70"/>
      <c r="S5047" s="106" t="str">
        <f>IFERROR(IF(J5047="Y", "Research And Development Programs Cluster:", VLOOKUP(D5047,'Cluster Info'!$A$2:$B$113,2,FALSE)), "Non Cluster:")</f>
        <v>Non Cluster:</v>
      </c>
      <c r="T5047" s="106">
        <f t="shared" si="390"/>
        <v>0</v>
      </c>
      <c r="U5047" s="106">
        <f t="shared" si="392"/>
        <v>0</v>
      </c>
      <c r="V5047" s="106">
        <f t="shared" si="393"/>
        <v>0</v>
      </c>
      <c r="W5047" s="119">
        <f t="shared" si="391"/>
        <v>0</v>
      </c>
      <c r="X5047" s="106">
        <f t="shared" si="394"/>
        <v>0</v>
      </c>
    </row>
    <row r="5048" spans="1:24" ht="14">
      <c r="A5048" s="198"/>
      <c r="D5048" s="1"/>
      <c r="E5048" s="1"/>
      <c r="F5048" s="187"/>
      <c r="G5048" s="187"/>
      <c r="H5048" s="80" t="str">
        <f>IF(ISERROR(IF(ISERROR(VLOOKUP((LEFT(D5048,2)),'Fed. Agency Identifier Table'!A$2:C$63,3,FALSE)),(VLOOKUP((LEFT(D5048,1)),'Fed. Agency Identifier Table'!A$2:C$63,3,FALSE)),(VLOOKUP((LEFT(D5048,2)),'Fed. Agency Identifier Table'!A$2:C$63,3,FALSE)))),"",(IF(ISERROR(VLOOKUP((LEFT(D5048,2)),'Fed. Agency Identifier Table'!A$2:C$63,3,FALSE)),(VLOOKUP((LEFT(D5048,1)),'Fed. Agency Identifier Table'!A$2:C$63,3,FALSE)),(VLOOKUP((LEFT(D5048,2)),'Fed. Agency Identifier Table'!A$2:C$63,3,FALSE)))))</f>
        <v/>
      </c>
      <c r="I5048" s="150" t="str">
        <f>IF(ISNUMBER(SEARCH("*.unk*",D5048)),"Other Federal Awards",IF(ISERROR(VLOOKUP(D5048,'CFDA Program Titles Table'!A$2:C$2607,3,FALSE)),"",VLOOKUP(D5048,'CFDA Program Titles Table'!A$2:C$2607,3,FALSE)))</f>
        <v/>
      </c>
      <c r="J5048" s="70"/>
      <c r="K5048" s="70"/>
      <c r="S5048" s="106" t="str">
        <f>IFERROR(IF(J5048="Y", "Research And Development Programs Cluster:", VLOOKUP(D5048,'Cluster Info'!$A$2:$B$113,2,FALSE)), "Non Cluster:")</f>
        <v>Non Cluster:</v>
      </c>
      <c r="T5048" s="106">
        <f t="shared" si="390"/>
        <v>0</v>
      </c>
      <c r="U5048" s="106">
        <f t="shared" si="392"/>
        <v>0</v>
      </c>
      <c r="V5048" s="106">
        <f t="shared" si="393"/>
        <v>0</v>
      </c>
      <c r="W5048" s="119">
        <f t="shared" si="391"/>
        <v>0</v>
      </c>
      <c r="X5048" s="106">
        <f t="shared" si="394"/>
        <v>0</v>
      </c>
    </row>
    <row r="5049" spans="1:24" ht="14">
      <c r="A5049" s="198"/>
      <c r="D5049" s="1"/>
      <c r="E5049" s="1"/>
      <c r="F5049" s="187"/>
      <c r="G5049" s="187"/>
      <c r="H5049" s="80" t="str">
        <f>IF(ISERROR(IF(ISERROR(VLOOKUP((LEFT(D5049,2)),'Fed. Agency Identifier Table'!A$2:C$63,3,FALSE)),(VLOOKUP((LEFT(D5049,1)),'Fed. Agency Identifier Table'!A$2:C$63,3,FALSE)),(VLOOKUP((LEFT(D5049,2)),'Fed. Agency Identifier Table'!A$2:C$63,3,FALSE)))),"",(IF(ISERROR(VLOOKUP((LEFT(D5049,2)),'Fed. Agency Identifier Table'!A$2:C$63,3,FALSE)),(VLOOKUP((LEFT(D5049,1)),'Fed. Agency Identifier Table'!A$2:C$63,3,FALSE)),(VLOOKUP((LEFT(D5049,2)),'Fed. Agency Identifier Table'!A$2:C$63,3,FALSE)))))</f>
        <v/>
      </c>
      <c r="I5049" s="150" t="str">
        <f>IF(ISNUMBER(SEARCH("*.unk*",D5049)),"Other Federal Awards",IF(ISERROR(VLOOKUP(D5049,'CFDA Program Titles Table'!A$2:C$2607,3,FALSE)),"",VLOOKUP(D5049,'CFDA Program Titles Table'!A$2:C$2607,3,FALSE)))</f>
        <v/>
      </c>
      <c r="J5049" s="70"/>
      <c r="K5049" s="70"/>
      <c r="S5049" s="106" t="str">
        <f>IFERROR(IF(J5049="Y", "Research And Development Programs Cluster:", VLOOKUP(D5049,'Cluster Info'!$A$2:$B$113,2,FALSE)), "Non Cluster:")</f>
        <v>Non Cluster:</v>
      </c>
      <c r="T5049" s="106">
        <f t="shared" si="390"/>
        <v>0</v>
      </c>
      <c r="U5049" s="106">
        <f t="shared" si="392"/>
        <v>0</v>
      </c>
      <c r="V5049" s="106">
        <f t="shared" si="393"/>
        <v>0</v>
      </c>
      <c r="W5049" s="119">
        <f t="shared" si="391"/>
        <v>0</v>
      </c>
      <c r="X5049" s="106">
        <f t="shared" si="394"/>
        <v>0</v>
      </c>
    </row>
    <row r="5050" spans="1:24" ht="14">
      <c r="A5050" s="198"/>
      <c r="D5050" s="1"/>
      <c r="E5050" s="1"/>
      <c r="F5050" s="187"/>
      <c r="G5050" s="187"/>
      <c r="H5050" s="80" t="str">
        <f>IF(ISERROR(IF(ISERROR(VLOOKUP((LEFT(D5050,2)),'Fed. Agency Identifier Table'!A$2:C$63,3,FALSE)),(VLOOKUP((LEFT(D5050,1)),'Fed. Agency Identifier Table'!A$2:C$63,3,FALSE)),(VLOOKUP((LEFT(D5050,2)),'Fed. Agency Identifier Table'!A$2:C$63,3,FALSE)))),"",(IF(ISERROR(VLOOKUP((LEFT(D5050,2)),'Fed. Agency Identifier Table'!A$2:C$63,3,FALSE)),(VLOOKUP((LEFT(D5050,1)),'Fed. Agency Identifier Table'!A$2:C$63,3,FALSE)),(VLOOKUP((LEFT(D5050,2)),'Fed. Agency Identifier Table'!A$2:C$63,3,FALSE)))))</f>
        <v/>
      </c>
      <c r="I5050" s="150" t="str">
        <f>IF(ISNUMBER(SEARCH("*.unk*",D5050)),"Other Federal Awards",IF(ISERROR(VLOOKUP(D5050,'CFDA Program Titles Table'!A$2:C$2607,3,FALSE)),"",VLOOKUP(D5050,'CFDA Program Titles Table'!A$2:C$2607,3,FALSE)))</f>
        <v/>
      </c>
      <c r="J5050" s="70"/>
      <c r="K5050" s="70"/>
      <c r="S5050" s="106" t="str">
        <f>IFERROR(IF(J5050="Y", "Research And Development Programs Cluster:", VLOOKUP(D5050,'Cluster Info'!$A$2:$B$113,2,FALSE)), "Non Cluster:")</f>
        <v>Non Cluster:</v>
      </c>
      <c r="T5050" s="106">
        <f t="shared" si="390"/>
        <v>0</v>
      </c>
      <c r="U5050" s="106">
        <f t="shared" si="392"/>
        <v>0</v>
      </c>
      <c r="V5050" s="106">
        <f t="shared" si="393"/>
        <v>0</v>
      </c>
      <c r="W5050" s="119">
        <f t="shared" si="391"/>
        <v>0</v>
      </c>
      <c r="X5050" s="106">
        <f t="shared" si="394"/>
        <v>0</v>
      </c>
    </row>
    <row r="5051" spans="1:24" ht="14">
      <c r="A5051" s="198"/>
      <c r="D5051" s="1"/>
      <c r="E5051" s="1"/>
      <c r="F5051" s="187"/>
      <c r="G5051" s="187"/>
      <c r="H5051" s="80" t="str">
        <f>IF(ISERROR(IF(ISERROR(VLOOKUP((LEFT(D5051,2)),'Fed. Agency Identifier Table'!A$2:C$63,3,FALSE)),(VLOOKUP((LEFT(D5051,1)),'Fed. Agency Identifier Table'!A$2:C$63,3,FALSE)),(VLOOKUP((LEFT(D5051,2)),'Fed. Agency Identifier Table'!A$2:C$63,3,FALSE)))),"",(IF(ISERROR(VLOOKUP((LEFT(D5051,2)),'Fed. Agency Identifier Table'!A$2:C$63,3,FALSE)),(VLOOKUP((LEFT(D5051,1)),'Fed. Agency Identifier Table'!A$2:C$63,3,FALSE)),(VLOOKUP((LEFT(D5051,2)),'Fed. Agency Identifier Table'!A$2:C$63,3,FALSE)))))</f>
        <v/>
      </c>
      <c r="I5051" s="150" t="str">
        <f>IF(ISNUMBER(SEARCH("*.unk*",D5051)),"Other Federal Awards",IF(ISERROR(VLOOKUP(D5051,'CFDA Program Titles Table'!A$2:C$2607,3,FALSE)),"",VLOOKUP(D5051,'CFDA Program Titles Table'!A$2:C$2607,3,FALSE)))</f>
        <v/>
      </c>
      <c r="J5051" s="70"/>
      <c r="K5051" s="70"/>
      <c r="S5051" s="106" t="str">
        <f>IFERROR(IF(J5051="Y", "Research And Development Programs Cluster:", VLOOKUP(D5051,'Cluster Info'!$A$2:$B$113,2,FALSE)), "Non Cluster:")</f>
        <v>Non Cluster:</v>
      </c>
      <c r="T5051" s="106">
        <f t="shared" si="390"/>
        <v>0</v>
      </c>
      <c r="U5051" s="106">
        <f t="shared" si="392"/>
        <v>0</v>
      </c>
      <c r="V5051" s="106">
        <f t="shared" si="393"/>
        <v>0</v>
      </c>
      <c r="W5051" s="119">
        <f t="shared" si="391"/>
        <v>0</v>
      </c>
      <c r="X5051" s="106">
        <f t="shared" si="394"/>
        <v>0</v>
      </c>
    </row>
    <row r="5052" spans="1:24" ht="14">
      <c r="A5052" s="198"/>
      <c r="D5052" s="1"/>
      <c r="E5052" s="1"/>
      <c r="F5052" s="187"/>
      <c r="G5052" s="187"/>
      <c r="H5052" s="80" t="str">
        <f>IF(ISERROR(IF(ISERROR(VLOOKUP((LEFT(D5052,2)),'Fed. Agency Identifier Table'!A$2:C$63,3,FALSE)),(VLOOKUP((LEFT(D5052,1)),'Fed. Agency Identifier Table'!A$2:C$63,3,FALSE)),(VLOOKUP((LEFT(D5052,2)),'Fed. Agency Identifier Table'!A$2:C$63,3,FALSE)))),"",(IF(ISERROR(VLOOKUP((LEFT(D5052,2)),'Fed. Agency Identifier Table'!A$2:C$63,3,FALSE)),(VLOOKUP((LEFT(D5052,1)),'Fed. Agency Identifier Table'!A$2:C$63,3,FALSE)),(VLOOKUP((LEFT(D5052,2)),'Fed. Agency Identifier Table'!A$2:C$63,3,FALSE)))))</f>
        <v/>
      </c>
      <c r="I5052" s="150" t="str">
        <f>IF(ISNUMBER(SEARCH("*.unk*",D5052)),"Other Federal Awards",IF(ISERROR(VLOOKUP(D5052,'CFDA Program Titles Table'!A$2:C$2607,3,FALSE)),"",VLOOKUP(D5052,'CFDA Program Titles Table'!A$2:C$2607,3,FALSE)))</f>
        <v/>
      </c>
      <c r="J5052" s="70"/>
      <c r="K5052" s="70"/>
      <c r="S5052" s="106" t="str">
        <f>IFERROR(IF(J5052="Y", "Research And Development Programs Cluster:", VLOOKUP(D5052,'Cluster Info'!$A$2:$B$113,2,FALSE)), "Non Cluster:")</f>
        <v>Non Cluster:</v>
      </c>
      <c r="T5052" s="106">
        <f t="shared" si="390"/>
        <v>0</v>
      </c>
      <c r="U5052" s="106">
        <f t="shared" si="392"/>
        <v>0</v>
      </c>
      <c r="V5052" s="106">
        <f t="shared" si="393"/>
        <v>0</v>
      </c>
      <c r="W5052" s="119">
        <f t="shared" si="391"/>
        <v>0</v>
      </c>
      <c r="X5052" s="106">
        <f t="shared" si="394"/>
        <v>0</v>
      </c>
    </row>
    <row r="5053" spans="1:24" ht="14">
      <c r="A5053" s="198"/>
      <c r="D5053" s="1"/>
      <c r="E5053" s="1"/>
      <c r="F5053" s="187"/>
      <c r="G5053" s="187"/>
      <c r="H5053" s="80" t="str">
        <f>IF(ISERROR(IF(ISERROR(VLOOKUP((LEFT(D5053,2)),'Fed. Agency Identifier Table'!A$2:C$63,3,FALSE)),(VLOOKUP((LEFT(D5053,1)),'Fed. Agency Identifier Table'!A$2:C$63,3,FALSE)),(VLOOKUP((LEFT(D5053,2)),'Fed. Agency Identifier Table'!A$2:C$63,3,FALSE)))),"",(IF(ISERROR(VLOOKUP((LEFT(D5053,2)),'Fed. Agency Identifier Table'!A$2:C$63,3,FALSE)),(VLOOKUP((LEFT(D5053,1)),'Fed. Agency Identifier Table'!A$2:C$63,3,FALSE)),(VLOOKUP((LEFT(D5053,2)),'Fed. Agency Identifier Table'!A$2:C$63,3,FALSE)))))</f>
        <v/>
      </c>
      <c r="I5053" s="150" t="str">
        <f>IF(ISNUMBER(SEARCH("*.unk*",D5053)),"Other Federal Awards",IF(ISERROR(VLOOKUP(D5053,'CFDA Program Titles Table'!A$2:C$2607,3,FALSE)),"",VLOOKUP(D5053,'CFDA Program Titles Table'!A$2:C$2607,3,FALSE)))</f>
        <v/>
      </c>
      <c r="J5053" s="70"/>
      <c r="K5053" s="70"/>
      <c r="S5053" s="106" t="str">
        <f>IFERROR(IF(J5053="Y", "Research And Development Programs Cluster:", VLOOKUP(D5053,'Cluster Info'!$A$2:$B$113,2,FALSE)), "Non Cluster:")</f>
        <v>Non Cluster:</v>
      </c>
      <c r="T5053" s="106">
        <f t="shared" si="390"/>
        <v>0</v>
      </c>
      <c r="U5053" s="106">
        <f t="shared" si="392"/>
        <v>0</v>
      </c>
      <c r="V5053" s="106">
        <f t="shared" si="393"/>
        <v>0</v>
      </c>
      <c r="W5053" s="119">
        <f t="shared" si="391"/>
        <v>0</v>
      </c>
      <c r="X5053" s="106">
        <f t="shared" si="394"/>
        <v>0</v>
      </c>
    </row>
    <row r="5054" spans="1:24" ht="14">
      <c r="A5054" s="198"/>
      <c r="D5054" s="1"/>
      <c r="E5054" s="1"/>
      <c r="F5054" s="187"/>
      <c r="G5054" s="187"/>
      <c r="H5054" s="80" t="str">
        <f>IF(ISERROR(IF(ISERROR(VLOOKUP((LEFT(D5054,2)),'Fed. Agency Identifier Table'!A$2:C$63,3,FALSE)),(VLOOKUP((LEFT(D5054,1)),'Fed. Agency Identifier Table'!A$2:C$63,3,FALSE)),(VLOOKUP((LEFT(D5054,2)),'Fed. Agency Identifier Table'!A$2:C$63,3,FALSE)))),"",(IF(ISERROR(VLOOKUP((LEFT(D5054,2)),'Fed. Agency Identifier Table'!A$2:C$63,3,FALSE)),(VLOOKUP((LEFT(D5054,1)),'Fed. Agency Identifier Table'!A$2:C$63,3,FALSE)),(VLOOKUP((LEFT(D5054,2)),'Fed. Agency Identifier Table'!A$2:C$63,3,FALSE)))))</f>
        <v/>
      </c>
      <c r="I5054" s="150" t="str">
        <f>IF(ISNUMBER(SEARCH("*.unk*",D5054)),"Other Federal Awards",IF(ISERROR(VLOOKUP(D5054,'CFDA Program Titles Table'!A$2:C$2607,3,FALSE)),"",VLOOKUP(D5054,'CFDA Program Titles Table'!A$2:C$2607,3,FALSE)))</f>
        <v/>
      </c>
      <c r="J5054" s="70"/>
      <c r="K5054" s="70"/>
      <c r="S5054" s="106" t="str">
        <f>IFERROR(IF(J5054="Y", "Research And Development Programs Cluster:", VLOOKUP(D5054,'Cluster Info'!$A$2:$B$113,2,FALSE)), "Non Cluster:")</f>
        <v>Non Cluster:</v>
      </c>
      <c r="T5054" s="106">
        <f t="shared" si="390"/>
        <v>0</v>
      </c>
      <c r="U5054" s="106">
        <f t="shared" si="392"/>
        <v>0</v>
      </c>
      <c r="V5054" s="106">
        <f t="shared" si="393"/>
        <v>0</v>
      </c>
      <c r="W5054" s="119">
        <f t="shared" si="391"/>
        <v>0</v>
      </c>
      <c r="X5054" s="106">
        <f t="shared" si="394"/>
        <v>0</v>
      </c>
    </row>
    <row r="5055" spans="1:24" ht="14">
      <c r="A5055" s="198"/>
      <c r="D5055" s="1"/>
      <c r="E5055" s="1"/>
      <c r="F5055" s="187"/>
      <c r="G5055" s="187"/>
      <c r="H5055" s="80" t="str">
        <f>IF(ISERROR(IF(ISERROR(VLOOKUP((LEFT(D5055,2)),'Fed. Agency Identifier Table'!A$2:C$63,3,FALSE)),(VLOOKUP((LEFT(D5055,1)),'Fed. Agency Identifier Table'!A$2:C$63,3,FALSE)),(VLOOKUP((LEFT(D5055,2)),'Fed. Agency Identifier Table'!A$2:C$63,3,FALSE)))),"",(IF(ISERROR(VLOOKUP((LEFT(D5055,2)),'Fed. Agency Identifier Table'!A$2:C$63,3,FALSE)),(VLOOKUP((LEFT(D5055,1)),'Fed. Agency Identifier Table'!A$2:C$63,3,FALSE)),(VLOOKUP((LEFT(D5055,2)),'Fed. Agency Identifier Table'!A$2:C$63,3,FALSE)))))</f>
        <v/>
      </c>
      <c r="I5055" s="150" t="str">
        <f>IF(ISNUMBER(SEARCH("*.unk*",D5055)),"Other Federal Awards",IF(ISERROR(VLOOKUP(D5055,'CFDA Program Titles Table'!A$2:C$2607,3,FALSE)),"",VLOOKUP(D5055,'CFDA Program Titles Table'!A$2:C$2607,3,FALSE)))</f>
        <v/>
      </c>
      <c r="J5055" s="70"/>
      <c r="K5055" s="70"/>
      <c r="S5055" s="106" t="str">
        <f>IFERROR(IF(J5055="Y", "Research And Development Programs Cluster:", VLOOKUP(D5055,'Cluster Info'!$A$2:$B$113,2,FALSE)), "Non Cluster:")</f>
        <v>Non Cluster:</v>
      </c>
      <c r="T5055" s="106">
        <f t="shared" si="390"/>
        <v>0</v>
      </c>
      <c r="U5055" s="106">
        <f t="shared" si="392"/>
        <v>0</v>
      </c>
      <c r="V5055" s="106">
        <f t="shared" si="393"/>
        <v>0</v>
      </c>
      <c r="W5055" s="119">
        <f t="shared" si="391"/>
        <v>0</v>
      </c>
      <c r="X5055" s="106">
        <f t="shared" si="394"/>
        <v>0</v>
      </c>
    </row>
    <row r="5056" spans="1:24" ht="14">
      <c r="A5056" s="198"/>
      <c r="D5056" s="1"/>
      <c r="E5056" s="1"/>
      <c r="F5056" s="187"/>
      <c r="G5056" s="187"/>
      <c r="H5056" s="80" t="str">
        <f>IF(ISERROR(IF(ISERROR(VLOOKUP((LEFT(D5056,2)),'Fed. Agency Identifier Table'!A$2:C$63,3,FALSE)),(VLOOKUP((LEFT(D5056,1)),'Fed. Agency Identifier Table'!A$2:C$63,3,FALSE)),(VLOOKUP((LEFT(D5056,2)),'Fed. Agency Identifier Table'!A$2:C$63,3,FALSE)))),"",(IF(ISERROR(VLOOKUP((LEFT(D5056,2)),'Fed. Agency Identifier Table'!A$2:C$63,3,FALSE)),(VLOOKUP((LEFT(D5056,1)),'Fed. Agency Identifier Table'!A$2:C$63,3,FALSE)),(VLOOKUP((LEFT(D5056,2)),'Fed. Agency Identifier Table'!A$2:C$63,3,FALSE)))))</f>
        <v/>
      </c>
      <c r="I5056" s="150" t="str">
        <f>IF(ISNUMBER(SEARCH("*.unk*",D5056)),"Other Federal Awards",IF(ISERROR(VLOOKUP(D5056,'CFDA Program Titles Table'!A$2:C$2607,3,FALSE)),"",VLOOKUP(D5056,'CFDA Program Titles Table'!A$2:C$2607,3,FALSE)))</f>
        <v/>
      </c>
      <c r="J5056" s="70"/>
      <c r="K5056" s="70"/>
      <c r="S5056" s="106" t="str">
        <f>IFERROR(IF(J5056="Y", "Research And Development Programs Cluster:", VLOOKUP(D5056,'Cluster Info'!$A$2:$B$113,2,FALSE)), "Non Cluster:")</f>
        <v>Non Cluster:</v>
      </c>
      <c r="T5056" s="106">
        <f t="shared" si="390"/>
        <v>0</v>
      </c>
      <c r="U5056" s="106">
        <f t="shared" si="392"/>
        <v>0</v>
      </c>
      <c r="V5056" s="106">
        <f t="shared" si="393"/>
        <v>0</v>
      </c>
      <c r="W5056" s="119">
        <f t="shared" si="391"/>
        <v>0</v>
      </c>
      <c r="X5056" s="106">
        <f t="shared" si="394"/>
        <v>0</v>
      </c>
    </row>
    <row r="5057" spans="1:24" ht="14">
      <c r="A5057" s="198"/>
      <c r="D5057" s="1"/>
      <c r="E5057" s="1"/>
      <c r="F5057" s="187"/>
      <c r="G5057" s="187"/>
      <c r="H5057" s="80" t="str">
        <f>IF(ISERROR(IF(ISERROR(VLOOKUP((LEFT(D5057,2)),'Fed. Agency Identifier Table'!A$2:C$63,3,FALSE)),(VLOOKUP((LEFT(D5057,1)),'Fed. Agency Identifier Table'!A$2:C$63,3,FALSE)),(VLOOKUP((LEFT(D5057,2)),'Fed. Agency Identifier Table'!A$2:C$63,3,FALSE)))),"",(IF(ISERROR(VLOOKUP((LEFT(D5057,2)),'Fed. Agency Identifier Table'!A$2:C$63,3,FALSE)),(VLOOKUP((LEFT(D5057,1)),'Fed. Agency Identifier Table'!A$2:C$63,3,FALSE)),(VLOOKUP((LEFT(D5057,2)),'Fed. Agency Identifier Table'!A$2:C$63,3,FALSE)))))</f>
        <v/>
      </c>
      <c r="I5057" s="150" t="str">
        <f>IF(ISNUMBER(SEARCH("*.unk*",D5057)),"Other Federal Awards",IF(ISERROR(VLOOKUP(D5057,'CFDA Program Titles Table'!A$2:C$2607,3,FALSE)),"",VLOOKUP(D5057,'CFDA Program Titles Table'!A$2:C$2607,3,FALSE)))</f>
        <v/>
      </c>
      <c r="J5057" s="70"/>
      <c r="K5057" s="70"/>
      <c r="S5057" s="106" t="str">
        <f>IFERROR(IF(J5057="Y", "Research And Development Programs Cluster:", VLOOKUP(D5057,'Cluster Info'!$A$2:$B$113,2,FALSE)), "Non Cluster:")</f>
        <v>Non Cluster:</v>
      </c>
      <c r="T5057" s="106">
        <f t="shared" si="390"/>
        <v>0</v>
      </c>
      <c r="U5057" s="106">
        <f t="shared" si="392"/>
        <v>0</v>
      </c>
      <c r="V5057" s="106">
        <f t="shared" si="393"/>
        <v>0</v>
      </c>
      <c r="W5057" s="119">
        <f t="shared" si="391"/>
        <v>0</v>
      </c>
      <c r="X5057" s="106">
        <f t="shared" si="394"/>
        <v>0</v>
      </c>
    </row>
    <row r="5058" spans="1:24" ht="14">
      <c r="A5058" s="198"/>
      <c r="D5058" s="1"/>
      <c r="E5058" s="1"/>
      <c r="F5058" s="187"/>
      <c r="G5058" s="187"/>
      <c r="H5058" s="80" t="str">
        <f>IF(ISERROR(IF(ISERROR(VLOOKUP((LEFT(D5058,2)),'Fed. Agency Identifier Table'!A$2:C$63,3,FALSE)),(VLOOKUP((LEFT(D5058,1)),'Fed. Agency Identifier Table'!A$2:C$63,3,FALSE)),(VLOOKUP((LEFT(D5058,2)),'Fed. Agency Identifier Table'!A$2:C$63,3,FALSE)))),"",(IF(ISERROR(VLOOKUP((LEFT(D5058,2)),'Fed. Agency Identifier Table'!A$2:C$63,3,FALSE)),(VLOOKUP((LEFT(D5058,1)),'Fed. Agency Identifier Table'!A$2:C$63,3,FALSE)),(VLOOKUP((LEFT(D5058,2)),'Fed. Agency Identifier Table'!A$2:C$63,3,FALSE)))))</f>
        <v/>
      </c>
      <c r="I5058" s="150" t="str">
        <f>IF(ISNUMBER(SEARCH("*.unk*",D5058)),"Other Federal Awards",IF(ISERROR(VLOOKUP(D5058,'CFDA Program Titles Table'!A$2:C$2607,3,FALSE)),"",VLOOKUP(D5058,'CFDA Program Titles Table'!A$2:C$2607,3,FALSE)))</f>
        <v/>
      </c>
      <c r="J5058" s="70"/>
      <c r="K5058" s="70"/>
      <c r="S5058" s="106" t="str">
        <f>IFERROR(IF(J5058="Y", "Research And Development Programs Cluster:", VLOOKUP(D5058,'Cluster Info'!$A$2:$B$113,2,FALSE)), "Non Cluster:")</f>
        <v>Non Cluster:</v>
      </c>
      <c r="T5058" s="106">
        <f t="shared" ref="T5058:T5121" si="395">IF(E5058="Y","ARRA - "&amp;N5058, N5058)</f>
        <v>0</v>
      </c>
      <c r="U5058" s="106">
        <f t="shared" si="392"/>
        <v>0</v>
      </c>
      <c r="V5058" s="106">
        <f t="shared" si="393"/>
        <v>0</v>
      </c>
      <c r="W5058" s="119">
        <f t="shared" ref="W5058:W5121" si="396">IF(AND(J5058="Y",I5058="Other Federal Awards"),(LEFT(D5058,2)&amp;".RD"),D5058)</f>
        <v>0</v>
      </c>
      <c r="X5058" s="106">
        <f t="shared" si="394"/>
        <v>0</v>
      </c>
    </row>
    <row r="5059" spans="1:24" ht="14">
      <c r="A5059" s="198"/>
      <c r="D5059" s="1"/>
      <c r="E5059" s="1"/>
      <c r="F5059" s="187"/>
      <c r="G5059" s="187"/>
      <c r="H5059" s="80" t="str">
        <f>IF(ISERROR(IF(ISERROR(VLOOKUP((LEFT(D5059,2)),'Fed. Agency Identifier Table'!A$2:C$63,3,FALSE)),(VLOOKUP((LEFT(D5059,1)),'Fed. Agency Identifier Table'!A$2:C$63,3,FALSE)),(VLOOKUP((LEFT(D5059,2)),'Fed. Agency Identifier Table'!A$2:C$63,3,FALSE)))),"",(IF(ISERROR(VLOOKUP((LEFT(D5059,2)),'Fed. Agency Identifier Table'!A$2:C$63,3,FALSE)),(VLOOKUP((LEFT(D5059,1)),'Fed. Agency Identifier Table'!A$2:C$63,3,FALSE)),(VLOOKUP((LEFT(D5059,2)),'Fed. Agency Identifier Table'!A$2:C$63,3,FALSE)))))</f>
        <v/>
      </c>
      <c r="I5059" s="150" t="str">
        <f>IF(ISNUMBER(SEARCH("*.unk*",D5059)),"Other Federal Awards",IF(ISERROR(VLOOKUP(D5059,'CFDA Program Titles Table'!A$2:C$2607,3,FALSE)),"",VLOOKUP(D5059,'CFDA Program Titles Table'!A$2:C$2607,3,FALSE)))</f>
        <v/>
      </c>
      <c r="J5059" s="70"/>
      <c r="K5059" s="70"/>
      <c r="S5059" s="106" t="str">
        <f>IFERROR(IF(J5059="Y", "Research And Development Programs Cluster:", VLOOKUP(D5059,'Cluster Info'!$A$2:$B$113,2,FALSE)), "Non Cluster:")</f>
        <v>Non Cluster:</v>
      </c>
      <c r="T5059" s="106">
        <f t="shared" si="395"/>
        <v>0</v>
      </c>
      <c r="U5059" s="106">
        <f t="shared" ref="U5059:U5122" si="397">IF(F5059="Y","COVID-19 - "&amp;N5059, N5059)</f>
        <v>0</v>
      </c>
      <c r="V5059" s="106">
        <f t="shared" ref="V5059:V5122" si="398">IF(G5059="Y","ARP - "&amp;N5059, N5059)</f>
        <v>0</v>
      </c>
      <c r="W5059" s="119">
        <f t="shared" si="396"/>
        <v>0</v>
      </c>
      <c r="X5059" s="106">
        <f t="shared" ref="X5059:X5122" si="399">O5059-P5059</f>
        <v>0</v>
      </c>
    </row>
    <row r="5060" spans="1:24" ht="14">
      <c r="A5060" s="198"/>
      <c r="D5060" s="1"/>
      <c r="E5060" s="1"/>
      <c r="F5060" s="187"/>
      <c r="G5060" s="187"/>
      <c r="H5060" s="80" t="str">
        <f>IF(ISERROR(IF(ISERROR(VLOOKUP((LEFT(D5060,2)),'Fed. Agency Identifier Table'!A$2:C$63,3,FALSE)),(VLOOKUP((LEFT(D5060,1)),'Fed. Agency Identifier Table'!A$2:C$63,3,FALSE)),(VLOOKUP((LEFT(D5060,2)),'Fed. Agency Identifier Table'!A$2:C$63,3,FALSE)))),"",(IF(ISERROR(VLOOKUP((LEFT(D5060,2)),'Fed. Agency Identifier Table'!A$2:C$63,3,FALSE)),(VLOOKUP((LEFT(D5060,1)),'Fed. Agency Identifier Table'!A$2:C$63,3,FALSE)),(VLOOKUP((LEFT(D5060,2)),'Fed. Agency Identifier Table'!A$2:C$63,3,FALSE)))))</f>
        <v/>
      </c>
      <c r="I5060" s="150" t="str">
        <f>IF(ISNUMBER(SEARCH("*.unk*",D5060)),"Other Federal Awards",IF(ISERROR(VLOOKUP(D5060,'CFDA Program Titles Table'!A$2:C$2607,3,FALSE)),"",VLOOKUP(D5060,'CFDA Program Titles Table'!A$2:C$2607,3,FALSE)))</f>
        <v/>
      </c>
      <c r="J5060" s="70"/>
      <c r="K5060" s="70"/>
      <c r="S5060" s="106" t="str">
        <f>IFERROR(IF(J5060="Y", "Research And Development Programs Cluster:", VLOOKUP(D5060,'Cluster Info'!$A$2:$B$113,2,FALSE)), "Non Cluster:")</f>
        <v>Non Cluster:</v>
      </c>
      <c r="T5060" s="106">
        <f t="shared" si="395"/>
        <v>0</v>
      </c>
      <c r="U5060" s="106">
        <f t="shared" si="397"/>
        <v>0</v>
      </c>
      <c r="V5060" s="106">
        <f t="shared" si="398"/>
        <v>0</v>
      </c>
      <c r="W5060" s="119">
        <f t="shared" si="396"/>
        <v>0</v>
      </c>
      <c r="X5060" s="106">
        <f t="shared" si="399"/>
        <v>0</v>
      </c>
    </row>
    <row r="5061" spans="1:24" ht="14">
      <c r="A5061" s="198"/>
      <c r="D5061" s="1"/>
      <c r="E5061" s="1"/>
      <c r="F5061" s="187"/>
      <c r="G5061" s="187"/>
      <c r="H5061" s="80" t="str">
        <f>IF(ISERROR(IF(ISERROR(VLOOKUP((LEFT(D5061,2)),'Fed. Agency Identifier Table'!A$2:C$63,3,FALSE)),(VLOOKUP((LEFT(D5061,1)),'Fed. Agency Identifier Table'!A$2:C$63,3,FALSE)),(VLOOKUP((LEFT(D5061,2)),'Fed. Agency Identifier Table'!A$2:C$63,3,FALSE)))),"",(IF(ISERROR(VLOOKUP((LEFT(D5061,2)),'Fed. Agency Identifier Table'!A$2:C$63,3,FALSE)),(VLOOKUP((LEFT(D5061,1)),'Fed. Agency Identifier Table'!A$2:C$63,3,FALSE)),(VLOOKUP((LEFT(D5061,2)),'Fed. Agency Identifier Table'!A$2:C$63,3,FALSE)))))</f>
        <v/>
      </c>
      <c r="I5061" s="150" t="str">
        <f>IF(ISNUMBER(SEARCH("*.unk*",D5061)),"Other Federal Awards",IF(ISERROR(VLOOKUP(D5061,'CFDA Program Titles Table'!A$2:C$2607,3,FALSE)),"",VLOOKUP(D5061,'CFDA Program Titles Table'!A$2:C$2607,3,FALSE)))</f>
        <v/>
      </c>
      <c r="J5061" s="70"/>
      <c r="K5061" s="70"/>
      <c r="S5061" s="106" t="str">
        <f>IFERROR(IF(J5061="Y", "Research And Development Programs Cluster:", VLOOKUP(D5061,'Cluster Info'!$A$2:$B$113,2,FALSE)), "Non Cluster:")</f>
        <v>Non Cluster:</v>
      </c>
      <c r="T5061" s="106">
        <f t="shared" si="395"/>
        <v>0</v>
      </c>
      <c r="U5061" s="106">
        <f t="shared" si="397"/>
        <v>0</v>
      </c>
      <c r="V5061" s="106">
        <f t="shared" si="398"/>
        <v>0</v>
      </c>
      <c r="W5061" s="119">
        <f t="shared" si="396"/>
        <v>0</v>
      </c>
      <c r="X5061" s="106">
        <f t="shared" si="399"/>
        <v>0</v>
      </c>
    </row>
    <row r="5062" spans="1:24" ht="14">
      <c r="A5062" s="198"/>
      <c r="D5062" s="1"/>
      <c r="E5062" s="1"/>
      <c r="F5062" s="187"/>
      <c r="G5062" s="187"/>
      <c r="H5062" s="80" t="str">
        <f>IF(ISERROR(IF(ISERROR(VLOOKUP((LEFT(D5062,2)),'Fed. Agency Identifier Table'!A$2:C$63,3,FALSE)),(VLOOKUP((LEFT(D5062,1)),'Fed. Agency Identifier Table'!A$2:C$63,3,FALSE)),(VLOOKUP((LEFT(D5062,2)),'Fed. Agency Identifier Table'!A$2:C$63,3,FALSE)))),"",(IF(ISERROR(VLOOKUP((LEFT(D5062,2)),'Fed. Agency Identifier Table'!A$2:C$63,3,FALSE)),(VLOOKUP((LEFT(D5062,1)),'Fed. Agency Identifier Table'!A$2:C$63,3,FALSE)),(VLOOKUP((LEFT(D5062,2)),'Fed. Agency Identifier Table'!A$2:C$63,3,FALSE)))))</f>
        <v/>
      </c>
      <c r="I5062" s="150" t="str">
        <f>IF(ISNUMBER(SEARCH("*.unk*",D5062)),"Other Federal Awards",IF(ISERROR(VLOOKUP(D5062,'CFDA Program Titles Table'!A$2:C$2607,3,FALSE)),"",VLOOKUP(D5062,'CFDA Program Titles Table'!A$2:C$2607,3,FALSE)))</f>
        <v/>
      </c>
      <c r="J5062" s="70"/>
      <c r="K5062" s="70"/>
      <c r="S5062" s="106" t="str">
        <f>IFERROR(IF(J5062="Y", "Research And Development Programs Cluster:", VLOOKUP(D5062,'Cluster Info'!$A$2:$B$113,2,FALSE)), "Non Cluster:")</f>
        <v>Non Cluster:</v>
      </c>
      <c r="T5062" s="106">
        <f t="shared" si="395"/>
        <v>0</v>
      </c>
      <c r="U5062" s="106">
        <f t="shared" si="397"/>
        <v>0</v>
      </c>
      <c r="V5062" s="106">
        <f t="shared" si="398"/>
        <v>0</v>
      </c>
      <c r="W5062" s="119">
        <f t="shared" si="396"/>
        <v>0</v>
      </c>
      <c r="X5062" s="106">
        <f t="shared" si="399"/>
        <v>0</v>
      </c>
    </row>
    <row r="5063" spans="1:24" ht="14">
      <c r="A5063" s="198"/>
      <c r="D5063" s="1"/>
      <c r="E5063" s="1"/>
      <c r="F5063" s="187"/>
      <c r="G5063" s="187"/>
      <c r="H5063" s="80" t="str">
        <f>IF(ISERROR(IF(ISERROR(VLOOKUP((LEFT(D5063,2)),'Fed. Agency Identifier Table'!A$2:C$63,3,FALSE)),(VLOOKUP((LEFT(D5063,1)),'Fed. Agency Identifier Table'!A$2:C$63,3,FALSE)),(VLOOKUP((LEFT(D5063,2)),'Fed. Agency Identifier Table'!A$2:C$63,3,FALSE)))),"",(IF(ISERROR(VLOOKUP((LEFT(D5063,2)),'Fed. Agency Identifier Table'!A$2:C$63,3,FALSE)),(VLOOKUP((LEFT(D5063,1)),'Fed. Agency Identifier Table'!A$2:C$63,3,FALSE)),(VLOOKUP((LEFT(D5063,2)),'Fed. Agency Identifier Table'!A$2:C$63,3,FALSE)))))</f>
        <v/>
      </c>
      <c r="I5063" s="150" t="str">
        <f>IF(ISNUMBER(SEARCH("*.unk*",D5063)),"Other Federal Awards",IF(ISERROR(VLOOKUP(D5063,'CFDA Program Titles Table'!A$2:C$2607,3,FALSE)),"",VLOOKUP(D5063,'CFDA Program Titles Table'!A$2:C$2607,3,FALSE)))</f>
        <v/>
      </c>
      <c r="J5063" s="70"/>
      <c r="K5063" s="70"/>
      <c r="S5063" s="106" t="str">
        <f>IFERROR(IF(J5063="Y", "Research And Development Programs Cluster:", VLOOKUP(D5063,'Cluster Info'!$A$2:$B$113,2,FALSE)), "Non Cluster:")</f>
        <v>Non Cluster:</v>
      </c>
      <c r="T5063" s="106">
        <f t="shared" si="395"/>
        <v>0</v>
      </c>
      <c r="U5063" s="106">
        <f t="shared" si="397"/>
        <v>0</v>
      </c>
      <c r="V5063" s="106">
        <f t="shared" si="398"/>
        <v>0</v>
      </c>
      <c r="W5063" s="119">
        <f t="shared" si="396"/>
        <v>0</v>
      </c>
      <c r="X5063" s="106">
        <f t="shared" si="399"/>
        <v>0</v>
      </c>
    </row>
    <row r="5064" spans="1:24" ht="14">
      <c r="A5064" s="198"/>
      <c r="D5064" s="1"/>
      <c r="E5064" s="1"/>
      <c r="F5064" s="187"/>
      <c r="G5064" s="187"/>
      <c r="H5064" s="80" t="str">
        <f>IF(ISERROR(IF(ISERROR(VLOOKUP((LEFT(D5064,2)),'Fed. Agency Identifier Table'!A$2:C$63,3,FALSE)),(VLOOKUP((LEFT(D5064,1)),'Fed. Agency Identifier Table'!A$2:C$63,3,FALSE)),(VLOOKUP((LEFT(D5064,2)),'Fed. Agency Identifier Table'!A$2:C$63,3,FALSE)))),"",(IF(ISERROR(VLOOKUP((LEFT(D5064,2)),'Fed. Agency Identifier Table'!A$2:C$63,3,FALSE)),(VLOOKUP((LEFT(D5064,1)),'Fed. Agency Identifier Table'!A$2:C$63,3,FALSE)),(VLOOKUP((LEFT(D5064,2)),'Fed. Agency Identifier Table'!A$2:C$63,3,FALSE)))))</f>
        <v/>
      </c>
      <c r="I5064" s="150" t="str">
        <f>IF(ISNUMBER(SEARCH("*.unk*",D5064)),"Other Federal Awards",IF(ISERROR(VLOOKUP(D5064,'CFDA Program Titles Table'!A$2:C$2607,3,FALSE)),"",VLOOKUP(D5064,'CFDA Program Titles Table'!A$2:C$2607,3,FALSE)))</f>
        <v/>
      </c>
      <c r="J5064" s="70"/>
      <c r="K5064" s="70"/>
      <c r="S5064" s="106" t="str">
        <f>IFERROR(IF(J5064="Y", "Research And Development Programs Cluster:", VLOOKUP(D5064,'Cluster Info'!$A$2:$B$113,2,FALSE)), "Non Cluster:")</f>
        <v>Non Cluster:</v>
      </c>
      <c r="T5064" s="106">
        <f t="shared" si="395"/>
        <v>0</v>
      </c>
      <c r="U5064" s="106">
        <f t="shared" si="397"/>
        <v>0</v>
      </c>
      <c r="V5064" s="106">
        <f t="shared" si="398"/>
        <v>0</v>
      </c>
      <c r="W5064" s="119">
        <f t="shared" si="396"/>
        <v>0</v>
      </c>
      <c r="X5064" s="106">
        <f t="shared" si="399"/>
        <v>0</v>
      </c>
    </row>
    <row r="5065" spans="1:24" ht="14">
      <c r="A5065" s="198"/>
      <c r="D5065" s="1"/>
      <c r="E5065" s="1"/>
      <c r="F5065" s="187"/>
      <c r="G5065" s="187"/>
      <c r="H5065" s="80" t="str">
        <f>IF(ISERROR(IF(ISERROR(VLOOKUP((LEFT(D5065,2)),'Fed. Agency Identifier Table'!A$2:C$63,3,FALSE)),(VLOOKUP((LEFT(D5065,1)),'Fed. Agency Identifier Table'!A$2:C$63,3,FALSE)),(VLOOKUP((LEFT(D5065,2)),'Fed. Agency Identifier Table'!A$2:C$63,3,FALSE)))),"",(IF(ISERROR(VLOOKUP((LEFT(D5065,2)),'Fed. Agency Identifier Table'!A$2:C$63,3,FALSE)),(VLOOKUP((LEFT(D5065,1)),'Fed. Agency Identifier Table'!A$2:C$63,3,FALSE)),(VLOOKUP((LEFT(D5065,2)),'Fed. Agency Identifier Table'!A$2:C$63,3,FALSE)))))</f>
        <v/>
      </c>
      <c r="I5065" s="150" t="str">
        <f>IF(ISNUMBER(SEARCH("*.unk*",D5065)),"Other Federal Awards",IF(ISERROR(VLOOKUP(D5065,'CFDA Program Titles Table'!A$2:C$2607,3,FALSE)),"",VLOOKUP(D5065,'CFDA Program Titles Table'!A$2:C$2607,3,FALSE)))</f>
        <v/>
      </c>
      <c r="J5065" s="70"/>
      <c r="K5065" s="70"/>
      <c r="S5065" s="106" t="str">
        <f>IFERROR(IF(J5065="Y", "Research And Development Programs Cluster:", VLOOKUP(D5065,'Cluster Info'!$A$2:$B$113,2,FALSE)), "Non Cluster:")</f>
        <v>Non Cluster:</v>
      </c>
      <c r="T5065" s="106">
        <f t="shared" si="395"/>
        <v>0</v>
      </c>
      <c r="U5065" s="106">
        <f t="shared" si="397"/>
        <v>0</v>
      </c>
      <c r="V5065" s="106">
        <f t="shared" si="398"/>
        <v>0</v>
      </c>
      <c r="W5065" s="119">
        <f t="shared" si="396"/>
        <v>0</v>
      </c>
      <c r="X5065" s="106">
        <f t="shared" si="399"/>
        <v>0</v>
      </c>
    </row>
    <row r="5066" spans="1:24" ht="14">
      <c r="A5066" s="198"/>
      <c r="D5066" s="1"/>
      <c r="E5066" s="1"/>
      <c r="F5066" s="187"/>
      <c r="G5066" s="187"/>
      <c r="H5066" s="80" t="str">
        <f>IF(ISERROR(IF(ISERROR(VLOOKUP((LEFT(D5066,2)),'Fed. Agency Identifier Table'!A$2:C$63,3,FALSE)),(VLOOKUP((LEFT(D5066,1)),'Fed. Agency Identifier Table'!A$2:C$63,3,FALSE)),(VLOOKUP((LEFT(D5066,2)),'Fed. Agency Identifier Table'!A$2:C$63,3,FALSE)))),"",(IF(ISERROR(VLOOKUP((LEFT(D5066,2)),'Fed. Agency Identifier Table'!A$2:C$63,3,FALSE)),(VLOOKUP((LEFT(D5066,1)),'Fed. Agency Identifier Table'!A$2:C$63,3,FALSE)),(VLOOKUP((LEFT(D5066,2)),'Fed. Agency Identifier Table'!A$2:C$63,3,FALSE)))))</f>
        <v/>
      </c>
      <c r="I5066" s="150" t="str">
        <f>IF(ISNUMBER(SEARCH("*.unk*",D5066)),"Other Federal Awards",IF(ISERROR(VLOOKUP(D5066,'CFDA Program Titles Table'!A$2:C$2607,3,FALSE)),"",VLOOKUP(D5066,'CFDA Program Titles Table'!A$2:C$2607,3,FALSE)))</f>
        <v/>
      </c>
      <c r="J5066" s="70"/>
      <c r="K5066" s="70"/>
      <c r="S5066" s="106" t="str">
        <f>IFERROR(IF(J5066="Y", "Research And Development Programs Cluster:", VLOOKUP(D5066,'Cluster Info'!$A$2:$B$113,2,FALSE)), "Non Cluster:")</f>
        <v>Non Cluster:</v>
      </c>
      <c r="T5066" s="106">
        <f t="shared" si="395"/>
        <v>0</v>
      </c>
      <c r="U5066" s="106">
        <f t="shared" si="397"/>
        <v>0</v>
      </c>
      <c r="V5066" s="106">
        <f t="shared" si="398"/>
        <v>0</v>
      </c>
      <c r="W5066" s="119">
        <f t="shared" si="396"/>
        <v>0</v>
      </c>
      <c r="X5066" s="106">
        <f t="shared" si="399"/>
        <v>0</v>
      </c>
    </row>
    <row r="5067" spans="1:24" ht="14">
      <c r="A5067" s="198"/>
      <c r="D5067" s="1"/>
      <c r="E5067" s="1"/>
      <c r="F5067" s="187"/>
      <c r="G5067" s="187"/>
      <c r="H5067" s="80" t="str">
        <f>IF(ISERROR(IF(ISERROR(VLOOKUP((LEFT(D5067,2)),'Fed. Agency Identifier Table'!A$2:C$63,3,FALSE)),(VLOOKUP((LEFT(D5067,1)),'Fed. Agency Identifier Table'!A$2:C$63,3,FALSE)),(VLOOKUP((LEFT(D5067,2)),'Fed. Agency Identifier Table'!A$2:C$63,3,FALSE)))),"",(IF(ISERROR(VLOOKUP((LEFT(D5067,2)),'Fed. Agency Identifier Table'!A$2:C$63,3,FALSE)),(VLOOKUP((LEFT(D5067,1)),'Fed. Agency Identifier Table'!A$2:C$63,3,FALSE)),(VLOOKUP((LEFT(D5067,2)),'Fed. Agency Identifier Table'!A$2:C$63,3,FALSE)))))</f>
        <v/>
      </c>
      <c r="I5067" s="150" t="str">
        <f>IF(ISNUMBER(SEARCH("*.unk*",D5067)),"Other Federal Awards",IF(ISERROR(VLOOKUP(D5067,'CFDA Program Titles Table'!A$2:C$2607,3,FALSE)),"",VLOOKUP(D5067,'CFDA Program Titles Table'!A$2:C$2607,3,FALSE)))</f>
        <v/>
      </c>
      <c r="J5067" s="70"/>
      <c r="K5067" s="70"/>
      <c r="S5067" s="106" t="str">
        <f>IFERROR(IF(J5067="Y", "Research And Development Programs Cluster:", VLOOKUP(D5067,'Cluster Info'!$A$2:$B$113,2,FALSE)), "Non Cluster:")</f>
        <v>Non Cluster:</v>
      </c>
      <c r="T5067" s="106">
        <f t="shared" si="395"/>
        <v>0</v>
      </c>
      <c r="U5067" s="106">
        <f t="shared" si="397"/>
        <v>0</v>
      </c>
      <c r="V5067" s="106">
        <f t="shared" si="398"/>
        <v>0</v>
      </c>
      <c r="W5067" s="119">
        <f t="shared" si="396"/>
        <v>0</v>
      </c>
      <c r="X5067" s="106">
        <f t="shared" si="399"/>
        <v>0</v>
      </c>
    </row>
    <row r="5068" spans="1:24" ht="14">
      <c r="A5068" s="198"/>
      <c r="D5068" s="1"/>
      <c r="E5068" s="1"/>
      <c r="F5068" s="187"/>
      <c r="G5068" s="187"/>
      <c r="H5068" s="80" t="str">
        <f>IF(ISERROR(IF(ISERROR(VLOOKUP((LEFT(D5068,2)),'Fed. Agency Identifier Table'!A$2:C$63,3,FALSE)),(VLOOKUP((LEFT(D5068,1)),'Fed. Agency Identifier Table'!A$2:C$63,3,FALSE)),(VLOOKUP((LEFT(D5068,2)),'Fed. Agency Identifier Table'!A$2:C$63,3,FALSE)))),"",(IF(ISERROR(VLOOKUP((LEFT(D5068,2)),'Fed. Agency Identifier Table'!A$2:C$63,3,FALSE)),(VLOOKUP((LEFT(D5068,1)),'Fed. Agency Identifier Table'!A$2:C$63,3,FALSE)),(VLOOKUP((LEFT(D5068,2)),'Fed. Agency Identifier Table'!A$2:C$63,3,FALSE)))))</f>
        <v/>
      </c>
      <c r="I5068" s="150" t="str">
        <f>IF(ISNUMBER(SEARCH("*.unk*",D5068)),"Other Federal Awards",IF(ISERROR(VLOOKUP(D5068,'CFDA Program Titles Table'!A$2:C$2607,3,FALSE)),"",VLOOKUP(D5068,'CFDA Program Titles Table'!A$2:C$2607,3,FALSE)))</f>
        <v/>
      </c>
      <c r="J5068" s="70"/>
      <c r="K5068" s="70"/>
      <c r="S5068" s="106" t="str">
        <f>IFERROR(IF(J5068="Y", "Research And Development Programs Cluster:", VLOOKUP(D5068,'Cluster Info'!$A$2:$B$113,2,FALSE)), "Non Cluster:")</f>
        <v>Non Cluster:</v>
      </c>
      <c r="T5068" s="106">
        <f t="shared" si="395"/>
        <v>0</v>
      </c>
      <c r="U5068" s="106">
        <f t="shared" si="397"/>
        <v>0</v>
      </c>
      <c r="V5068" s="106">
        <f t="shared" si="398"/>
        <v>0</v>
      </c>
      <c r="W5068" s="119">
        <f t="shared" si="396"/>
        <v>0</v>
      </c>
      <c r="X5068" s="106">
        <f t="shared" si="399"/>
        <v>0</v>
      </c>
    </row>
    <row r="5069" spans="1:24" ht="14">
      <c r="A5069" s="198"/>
      <c r="D5069" s="1"/>
      <c r="E5069" s="1"/>
      <c r="F5069" s="187"/>
      <c r="G5069" s="187"/>
      <c r="H5069" s="80" t="str">
        <f>IF(ISERROR(IF(ISERROR(VLOOKUP((LEFT(D5069,2)),'Fed. Agency Identifier Table'!A$2:C$63,3,FALSE)),(VLOOKUP((LEFT(D5069,1)),'Fed. Agency Identifier Table'!A$2:C$63,3,FALSE)),(VLOOKUP((LEFT(D5069,2)),'Fed. Agency Identifier Table'!A$2:C$63,3,FALSE)))),"",(IF(ISERROR(VLOOKUP((LEFT(D5069,2)),'Fed. Agency Identifier Table'!A$2:C$63,3,FALSE)),(VLOOKUP((LEFT(D5069,1)),'Fed. Agency Identifier Table'!A$2:C$63,3,FALSE)),(VLOOKUP((LEFT(D5069,2)),'Fed. Agency Identifier Table'!A$2:C$63,3,FALSE)))))</f>
        <v/>
      </c>
      <c r="I5069" s="150" t="str">
        <f>IF(ISNUMBER(SEARCH("*.unk*",D5069)),"Other Federal Awards",IF(ISERROR(VLOOKUP(D5069,'CFDA Program Titles Table'!A$2:C$2607,3,FALSE)),"",VLOOKUP(D5069,'CFDA Program Titles Table'!A$2:C$2607,3,FALSE)))</f>
        <v/>
      </c>
      <c r="J5069" s="70"/>
      <c r="K5069" s="70"/>
      <c r="S5069" s="106" t="str">
        <f>IFERROR(IF(J5069="Y", "Research And Development Programs Cluster:", VLOOKUP(D5069,'Cluster Info'!$A$2:$B$113,2,FALSE)), "Non Cluster:")</f>
        <v>Non Cluster:</v>
      </c>
      <c r="T5069" s="106">
        <f t="shared" si="395"/>
        <v>0</v>
      </c>
      <c r="U5069" s="106">
        <f t="shared" si="397"/>
        <v>0</v>
      </c>
      <c r="V5069" s="106">
        <f t="shared" si="398"/>
        <v>0</v>
      </c>
      <c r="W5069" s="119">
        <f t="shared" si="396"/>
        <v>0</v>
      </c>
      <c r="X5069" s="106">
        <f t="shared" si="399"/>
        <v>0</v>
      </c>
    </row>
    <row r="5070" spans="1:24" ht="14">
      <c r="A5070" s="198"/>
      <c r="D5070" s="1"/>
      <c r="E5070" s="1"/>
      <c r="F5070" s="187"/>
      <c r="G5070" s="187"/>
      <c r="H5070" s="80" t="str">
        <f>IF(ISERROR(IF(ISERROR(VLOOKUP((LEFT(D5070,2)),'Fed. Agency Identifier Table'!A$2:C$63,3,FALSE)),(VLOOKUP((LEFT(D5070,1)),'Fed. Agency Identifier Table'!A$2:C$63,3,FALSE)),(VLOOKUP((LEFT(D5070,2)),'Fed. Agency Identifier Table'!A$2:C$63,3,FALSE)))),"",(IF(ISERROR(VLOOKUP((LEFT(D5070,2)),'Fed. Agency Identifier Table'!A$2:C$63,3,FALSE)),(VLOOKUP((LEFT(D5070,1)),'Fed. Agency Identifier Table'!A$2:C$63,3,FALSE)),(VLOOKUP((LEFT(D5070,2)),'Fed. Agency Identifier Table'!A$2:C$63,3,FALSE)))))</f>
        <v/>
      </c>
      <c r="I5070" s="150" t="str">
        <f>IF(ISNUMBER(SEARCH("*.unk*",D5070)),"Other Federal Awards",IF(ISERROR(VLOOKUP(D5070,'CFDA Program Titles Table'!A$2:C$2607,3,FALSE)),"",VLOOKUP(D5070,'CFDA Program Titles Table'!A$2:C$2607,3,FALSE)))</f>
        <v/>
      </c>
      <c r="J5070" s="70"/>
      <c r="K5070" s="70"/>
      <c r="S5070" s="106" t="str">
        <f>IFERROR(IF(J5070="Y", "Research And Development Programs Cluster:", VLOOKUP(D5070,'Cluster Info'!$A$2:$B$113,2,FALSE)), "Non Cluster:")</f>
        <v>Non Cluster:</v>
      </c>
      <c r="T5070" s="106">
        <f t="shared" si="395"/>
        <v>0</v>
      </c>
      <c r="U5070" s="106">
        <f t="shared" si="397"/>
        <v>0</v>
      </c>
      <c r="V5070" s="106">
        <f t="shared" si="398"/>
        <v>0</v>
      </c>
      <c r="W5070" s="119">
        <f t="shared" si="396"/>
        <v>0</v>
      </c>
      <c r="X5070" s="106">
        <f t="shared" si="399"/>
        <v>0</v>
      </c>
    </row>
    <row r="5071" spans="1:24" ht="14">
      <c r="A5071" s="198"/>
      <c r="D5071" s="1"/>
      <c r="E5071" s="1"/>
      <c r="F5071" s="187"/>
      <c r="G5071" s="187"/>
      <c r="H5071" s="80" t="str">
        <f>IF(ISERROR(IF(ISERROR(VLOOKUP((LEFT(D5071,2)),'Fed. Agency Identifier Table'!A$2:C$63,3,FALSE)),(VLOOKUP((LEFT(D5071,1)),'Fed. Agency Identifier Table'!A$2:C$63,3,FALSE)),(VLOOKUP((LEFT(D5071,2)),'Fed. Agency Identifier Table'!A$2:C$63,3,FALSE)))),"",(IF(ISERROR(VLOOKUP((LEFT(D5071,2)),'Fed. Agency Identifier Table'!A$2:C$63,3,FALSE)),(VLOOKUP((LEFT(D5071,1)),'Fed. Agency Identifier Table'!A$2:C$63,3,FALSE)),(VLOOKUP((LEFT(D5071,2)),'Fed. Agency Identifier Table'!A$2:C$63,3,FALSE)))))</f>
        <v/>
      </c>
      <c r="I5071" s="150" t="str">
        <f>IF(ISNUMBER(SEARCH("*.unk*",D5071)),"Other Federal Awards",IF(ISERROR(VLOOKUP(D5071,'CFDA Program Titles Table'!A$2:C$2607,3,FALSE)),"",VLOOKUP(D5071,'CFDA Program Titles Table'!A$2:C$2607,3,FALSE)))</f>
        <v/>
      </c>
      <c r="J5071" s="70"/>
      <c r="K5071" s="70"/>
      <c r="S5071" s="106" t="str">
        <f>IFERROR(IF(J5071="Y", "Research And Development Programs Cluster:", VLOOKUP(D5071,'Cluster Info'!$A$2:$B$113,2,FALSE)), "Non Cluster:")</f>
        <v>Non Cluster:</v>
      </c>
      <c r="T5071" s="106">
        <f t="shared" si="395"/>
        <v>0</v>
      </c>
      <c r="U5071" s="106">
        <f t="shared" si="397"/>
        <v>0</v>
      </c>
      <c r="V5071" s="106">
        <f t="shared" si="398"/>
        <v>0</v>
      </c>
      <c r="W5071" s="119">
        <f t="shared" si="396"/>
        <v>0</v>
      </c>
      <c r="X5071" s="106">
        <f t="shared" si="399"/>
        <v>0</v>
      </c>
    </row>
    <row r="5072" spans="1:24" ht="14">
      <c r="A5072" s="198"/>
      <c r="D5072" s="1"/>
      <c r="E5072" s="1"/>
      <c r="F5072" s="187"/>
      <c r="G5072" s="187"/>
      <c r="H5072" s="80" t="str">
        <f>IF(ISERROR(IF(ISERROR(VLOOKUP((LEFT(D5072,2)),'Fed. Agency Identifier Table'!A$2:C$63,3,FALSE)),(VLOOKUP((LEFT(D5072,1)),'Fed. Agency Identifier Table'!A$2:C$63,3,FALSE)),(VLOOKUP((LEFT(D5072,2)),'Fed. Agency Identifier Table'!A$2:C$63,3,FALSE)))),"",(IF(ISERROR(VLOOKUP((LEFT(D5072,2)),'Fed. Agency Identifier Table'!A$2:C$63,3,FALSE)),(VLOOKUP((LEFT(D5072,1)),'Fed. Agency Identifier Table'!A$2:C$63,3,FALSE)),(VLOOKUP((LEFT(D5072,2)),'Fed. Agency Identifier Table'!A$2:C$63,3,FALSE)))))</f>
        <v/>
      </c>
      <c r="I5072" s="150" t="str">
        <f>IF(ISNUMBER(SEARCH("*.unk*",D5072)),"Other Federal Awards",IF(ISERROR(VLOOKUP(D5072,'CFDA Program Titles Table'!A$2:C$2607,3,FALSE)),"",VLOOKUP(D5072,'CFDA Program Titles Table'!A$2:C$2607,3,FALSE)))</f>
        <v/>
      </c>
      <c r="J5072" s="70"/>
      <c r="K5072" s="70"/>
      <c r="S5072" s="106" t="str">
        <f>IFERROR(IF(J5072="Y", "Research And Development Programs Cluster:", VLOOKUP(D5072,'Cluster Info'!$A$2:$B$113,2,FALSE)), "Non Cluster:")</f>
        <v>Non Cluster:</v>
      </c>
      <c r="T5072" s="106">
        <f t="shared" si="395"/>
        <v>0</v>
      </c>
      <c r="U5072" s="106">
        <f t="shared" si="397"/>
        <v>0</v>
      </c>
      <c r="V5072" s="106">
        <f t="shared" si="398"/>
        <v>0</v>
      </c>
      <c r="W5072" s="119">
        <f t="shared" si="396"/>
        <v>0</v>
      </c>
      <c r="X5072" s="106">
        <f t="shared" si="399"/>
        <v>0</v>
      </c>
    </row>
    <row r="5073" spans="1:24" ht="14">
      <c r="A5073" s="198"/>
      <c r="D5073" s="1"/>
      <c r="E5073" s="1"/>
      <c r="F5073" s="187"/>
      <c r="G5073" s="187"/>
      <c r="H5073" s="80" t="str">
        <f>IF(ISERROR(IF(ISERROR(VLOOKUP((LEFT(D5073,2)),'Fed. Agency Identifier Table'!A$2:C$63,3,FALSE)),(VLOOKUP((LEFT(D5073,1)),'Fed. Agency Identifier Table'!A$2:C$63,3,FALSE)),(VLOOKUP((LEFT(D5073,2)),'Fed. Agency Identifier Table'!A$2:C$63,3,FALSE)))),"",(IF(ISERROR(VLOOKUP((LEFT(D5073,2)),'Fed. Agency Identifier Table'!A$2:C$63,3,FALSE)),(VLOOKUP((LEFT(D5073,1)),'Fed. Agency Identifier Table'!A$2:C$63,3,FALSE)),(VLOOKUP((LEFT(D5073,2)),'Fed. Agency Identifier Table'!A$2:C$63,3,FALSE)))))</f>
        <v/>
      </c>
      <c r="I5073" s="150" t="str">
        <f>IF(ISNUMBER(SEARCH("*.unk*",D5073)),"Other Federal Awards",IF(ISERROR(VLOOKUP(D5073,'CFDA Program Titles Table'!A$2:C$2607,3,FALSE)),"",VLOOKUP(D5073,'CFDA Program Titles Table'!A$2:C$2607,3,FALSE)))</f>
        <v/>
      </c>
      <c r="J5073" s="70"/>
      <c r="K5073" s="70"/>
      <c r="S5073" s="106" t="str">
        <f>IFERROR(IF(J5073="Y", "Research And Development Programs Cluster:", VLOOKUP(D5073,'Cluster Info'!$A$2:$B$113,2,FALSE)), "Non Cluster:")</f>
        <v>Non Cluster:</v>
      </c>
      <c r="T5073" s="106">
        <f t="shared" si="395"/>
        <v>0</v>
      </c>
      <c r="U5073" s="106">
        <f t="shared" si="397"/>
        <v>0</v>
      </c>
      <c r="V5073" s="106">
        <f t="shared" si="398"/>
        <v>0</v>
      </c>
      <c r="W5073" s="119">
        <f t="shared" si="396"/>
        <v>0</v>
      </c>
      <c r="X5073" s="106">
        <f t="shared" si="399"/>
        <v>0</v>
      </c>
    </row>
    <row r="5074" spans="1:24" ht="14">
      <c r="A5074" s="198"/>
      <c r="D5074" s="1"/>
      <c r="E5074" s="1"/>
      <c r="F5074" s="187"/>
      <c r="G5074" s="187"/>
      <c r="H5074" s="80" t="str">
        <f>IF(ISERROR(IF(ISERROR(VLOOKUP((LEFT(D5074,2)),'Fed. Agency Identifier Table'!A$2:C$63,3,FALSE)),(VLOOKUP((LEFT(D5074,1)),'Fed. Agency Identifier Table'!A$2:C$63,3,FALSE)),(VLOOKUP((LEFT(D5074,2)),'Fed. Agency Identifier Table'!A$2:C$63,3,FALSE)))),"",(IF(ISERROR(VLOOKUP((LEFT(D5074,2)),'Fed. Agency Identifier Table'!A$2:C$63,3,FALSE)),(VLOOKUP((LEFT(D5074,1)),'Fed. Agency Identifier Table'!A$2:C$63,3,FALSE)),(VLOOKUP((LEFT(D5074,2)),'Fed. Agency Identifier Table'!A$2:C$63,3,FALSE)))))</f>
        <v/>
      </c>
      <c r="I5074" s="150" t="str">
        <f>IF(ISNUMBER(SEARCH("*.unk*",D5074)),"Other Federal Awards",IF(ISERROR(VLOOKUP(D5074,'CFDA Program Titles Table'!A$2:C$2607,3,FALSE)),"",VLOOKUP(D5074,'CFDA Program Titles Table'!A$2:C$2607,3,FALSE)))</f>
        <v/>
      </c>
      <c r="J5074" s="70"/>
      <c r="K5074" s="70"/>
      <c r="S5074" s="106" t="str">
        <f>IFERROR(IF(J5074="Y", "Research And Development Programs Cluster:", VLOOKUP(D5074,'Cluster Info'!$A$2:$B$113,2,FALSE)), "Non Cluster:")</f>
        <v>Non Cluster:</v>
      </c>
      <c r="T5074" s="106">
        <f t="shared" si="395"/>
        <v>0</v>
      </c>
      <c r="U5074" s="106">
        <f t="shared" si="397"/>
        <v>0</v>
      </c>
      <c r="V5074" s="106">
        <f t="shared" si="398"/>
        <v>0</v>
      </c>
      <c r="W5074" s="119">
        <f t="shared" si="396"/>
        <v>0</v>
      </c>
      <c r="X5074" s="106">
        <f t="shared" si="399"/>
        <v>0</v>
      </c>
    </row>
    <row r="5075" spans="1:24" ht="14">
      <c r="A5075" s="198"/>
      <c r="D5075" s="1"/>
      <c r="E5075" s="1"/>
      <c r="F5075" s="187"/>
      <c r="G5075" s="187"/>
      <c r="H5075" s="80" t="str">
        <f>IF(ISERROR(IF(ISERROR(VLOOKUP((LEFT(D5075,2)),'Fed. Agency Identifier Table'!A$2:C$63,3,FALSE)),(VLOOKUP((LEFT(D5075,1)),'Fed. Agency Identifier Table'!A$2:C$63,3,FALSE)),(VLOOKUP((LEFT(D5075,2)),'Fed. Agency Identifier Table'!A$2:C$63,3,FALSE)))),"",(IF(ISERROR(VLOOKUP((LEFT(D5075,2)),'Fed. Agency Identifier Table'!A$2:C$63,3,FALSE)),(VLOOKUP((LEFT(D5075,1)),'Fed. Agency Identifier Table'!A$2:C$63,3,FALSE)),(VLOOKUP((LEFT(D5075,2)),'Fed. Agency Identifier Table'!A$2:C$63,3,FALSE)))))</f>
        <v/>
      </c>
      <c r="I5075" s="150" t="str">
        <f>IF(ISNUMBER(SEARCH("*.unk*",D5075)),"Other Federal Awards",IF(ISERROR(VLOOKUP(D5075,'CFDA Program Titles Table'!A$2:C$2607,3,FALSE)),"",VLOOKUP(D5075,'CFDA Program Titles Table'!A$2:C$2607,3,FALSE)))</f>
        <v/>
      </c>
      <c r="J5075" s="70"/>
      <c r="K5075" s="70"/>
      <c r="S5075" s="106" t="str">
        <f>IFERROR(IF(J5075="Y", "Research And Development Programs Cluster:", VLOOKUP(D5075,'Cluster Info'!$A$2:$B$113,2,FALSE)), "Non Cluster:")</f>
        <v>Non Cluster:</v>
      </c>
      <c r="T5075" s="106">
        <f t="shared" si="395"/>
        <v>0</v>
      </c>
      <c r="U5075" s="106">
        <f t="shared" si="397"/>
        <v>0</v>
      </c>
      <c r="V5075" s="106">
        <f t="shared" si="398"/>
        <v>0</v>
      </c>
      <c r="W5075" s="119">
        <f t="shared" si="396"/>
        <v>0</v>
      </c>
      <c r="X5075" s="106">
        <f t="shared" si="399"/>
        <v>0</v>
      </c>
    </row>
    <row r="5076" spans="1:24" ht="14">
      <c r="A5076" s="198"/>
      <c r="D5076" s="1"/>
      <c r="E5076" s="1"/>
      <c r="F5076" s="187"/>
      <c r="G5076" s="187"/>
      <c r="H5076" s="80" t="str">
        <f>IF(ISERROR(IF(ISERROR(VLOOKUP((LEFT(D5076,2)),'Fed. Agency Identifier Table'!A$2:C$63,3,FALSE)),(VLOOKUP((LEFT(D5076,1)),'Fed. Agency Identifier Table'!A$2:C$63,3,FALSE)),(VLOOKUP((LEFT(D5076,2)),'Fed. Agency Identifier Table'!A$2:C$63,3,FALSE)))),"",(IF(ISERROR(VLOOKUP((LEFT(D5076,2)),'Fed. Agency Identifier Table'!A$2:C$63,3,FALSE)),(VLOOKUP((LEFT(D5076,1)),'Fed. Agency Identifier Table'!A$2:C$63,3,FALSE)),(VLOOKUP((LEFT(D5076,2)),'Fed. Agency Identifier Table'!A$2:C$63,3,FALSE)))))</f>
        <v/>
      </c>
      <c r="I5076" s="150" t="str">
        <f>IF(ISNUMBER(SEARCH("*.unk*",D5076)),"Other Federal Awards",IF(ISERROR(VLOOKUP(D5076,'CFDA Program Titles Table'!A$2:C$2607,3,FALSE)),"",VLOOKUP(D5076,'CFDA Program Titles Table'!A$2:C$2607,3,FALSE)))</f>
        <v/>
      </c>
      <c r="J5076" s="70"/>
      <c r="K5076" s="70"/>
      <c r="S5076" s="106" t="str">
        <f>IFERROR(IF(J5076="Y", "Research And Development Programs Cluster:", VLOOKUP(D5076,'Cluster Info'!$A$2:$B$113,2,FALSE)), "Non Cluster:")</f>
        <v>Non Cluster:</v>
      </c>
      <c r="T5076" s="106">
        <f t="shared" si="395"/>
        <v>0</v>
      </c>
      <c r="U5076" s="106">
        <f t="shared" si="397"/>
        <v>0</v>
      </c>
      <c r="V5076" s="106">
        <f t="shared" si="398"/>
        <v>0</v>
      </c>
      <c r="W5076" s="119">
        <f t="shared" si="396"/>
        <v>0</v>
      </c>
      <c r="X5076" s="106">
        <f t="shared" si="399"/>
        <v>0</v>
      </c>
    </row>
    <row r="5077" spans="1:24" ht="14">
      <c r="A5077" s="198"/>
      <c r="D5077" s="1"/>
      <c r="E5077" s="1"/>
      <c r="F5077" s="187"/>
      <c r="G5077" s="187"/>
      <c r="H5077" s="80" t="str">
        <f>IF(ISERROR(IF(ISERROR(VLOOKUP((LEFT(D5077,2)),'Fed. Agency Identifier Table'!A$2:C$63,3,FALSE)),(VLOOKUP((LEFT(D5077,1)),'Fed. Agency Identifier Table'!A$2:C$63,3,FALSE)),(VLOOKUP((LEFT(D5077,2)),'Fed. Agency Identifier Table'!A$2:C$63,3,FALSE)))),"",(IF(ISERROR(VLOOKUP((LEFT(D5077,2)),'Fed. Agency Identifier Table'!A$2:C$63,3,FALSE)),(VLOOKUP((LEFT(D5077,1)),'Fed. Agency Identifier Table'!A$2:C$63,3,FALSE)),(VLOOKUP((LEFT(D5077,2)),'Fed. Agency Identifier Table'!A$2:C$63,3,FALSE)))))</f>
        <v/>
      </c>
      <c r="I5077" s="150" t="str">
        <f>IF(ISNUMBER(SEARCH("*.unk*",D5077)),"Other Federal Awards",IF(ISERROR(VLOOKUP(D5077,'CFDA Program Titles Table'!A$2:C$2607,3,FALSE)),"",VLOOKUP(D5077,'CFDA Program Titles Table'!A$2:C$2607,3,FALSE)))</f>
        <v/>
      </c>
      <c r="J5077" s="70"/>
      <c r="K5077" s="70"/>
      <c r="S5077" s="106" t="str">
        <f>IFERROR(IF(J5077="Y", "Research And Development Programs Cluster:", VLOOKUP(D5077,'Cluster Info'!$A$2:$B$113,2,FALSE)), "Non Cluster:")</f>
        <v>Non Cluster:</v>
      </c>
      <c r="T5077" s="106">
        <f t="shared" si="395"/>
        <v>0</v>
      </c>
      <c r="U5077" s="106">
        <f t="shared" si="397"/>
        <v>0</v>
      </c>
      <c r="V5077" s="106">
        <f t="shared" si="398"/>
        <v>0</v>
      </c>
      <c r="W5077" s="119">
        <f t="shared" si="396"/>
        <v>0</v>
      </c>
      <c r="X5077" s="106">
        <f t="shared" si="399"/>
        <v>0</v>
      </c>
    </row>
    <row r="5078" spans="1:24" ht="14">
      <c r="A5078" s="198"/>
      <c r="D5078" s="1"/>
      <c r="E5078" s="1"/>
      <c r="F5078" s="187"/>
      <c r="G5078" s="187"/>
      <c r="H5078" s="80" t="str">
        <f>IF(ISERROR(IF(ISERROR(VLOOKUP((LEFT(D5078,2)),'Fed. Agency Identifier Table'!A$2:C$63,3,FALSE)),(VLOOKUP((LEFT(D5078,1)),'Fed. Agency Identifier Table'!A$2:C$63,3,FALSE)),(VLOOKUP((LEFT(D5078,2)),'Fed. Agency Identifier Table'!A$2:C$63,3,FALSE)))),"",(IF(ISERROR(VLOOKUP((LEFT(D5078,2)),'Fed. Agency Identifier Table'!A$2:C$63,3,FALSE)),(VLOOKUP((LEFT(D5078,1)),'Fed. Agency Identifier Table'!A$2:C$63,3,FALSE)),(VLOOKUP((LEFT(D5078,2)),'Fed. Agency Identifier Table'!A$2:C$63,3,FALSE)))))</f>
        <v/>
      </c>
      <c r="I5078" s="150" t="str">
        <f>IF(ISNUMBER(SEARCH("*.unk*",D5078)),"Other Federal Awards",IF(ISERROR(VLOOKUP(D5078,'CFDA Program Titles Table'!A$2:C$2607,3,FALSE)),"",VLOOKUP(D5078,'CFDA Program Titles Table'!A$2:C$2607,3,FALSE)))</f>
        <v/>
      </c>
      <c r="J5078" s="70"/>
      <c r="K5078" s="70"/>
      <c r="S5078" s="106" t="str">
        <f>IFERROR(IF(J5078="Y", "Research And Development Programs Cluster:", VLOOKUP(D5078,'Cluster Info'!$A$2:$B$113,2,FALSE)), "Non Cluster:")</f>
        <v>Non Cluster:</v>
      </c>
      <c r="T5078" s="106">
        <f t="shared" si="395"/>
        <v>0</v>
      </c>
      <c r="U5078" s="106">
        <f t="shared" si="397"/>
        <v>0</v>
      </c>
      <c r="V5078" s="106">
        <f t="shared" si="398"/>
        <v>0</v>
      </c>
      <c r="W5078" s="119">
        <f t="shared" si="396"/>
        <v>0</v>
      </c>
      <c r="X5078" s="106">
        <f t="shared" si="399"/>
        <v>0</v>
      </c>
    </row>
    <row r="5079" spans="1:24" ht="14">
      <c r="A5079" s="198"/>
      <c r="D5079" s="1"/>
      <c r="E5079" s="1"/>
      <c r="F5079" s="187"/>
      <c r="G5079" s="187"/>
      <c r="H5079" s="80" t="str">
        <f>IF(ISERROR(IF(ISERROR(VLOOKUP((LEFT(D5079,2)),'Fed. Agency Identifier Table'!A$2:C$63,3,FALSE)),(VLOOKUP((LEFT(D5079,1)),'Fed. Agency Identifier Table'!A$2:C$63,3,FALSE)),(VLOOKUP((LEFT(D5079,2)),'Fed. Agency Identifier Table'!A$2:C$63,3,FALSE)))),"",(IF(ISERROR(VLOOKUP((LEFT(D5079,2)),'Fed. Agency Identifier Table'!A$2:C$63,3,FALSE)),(VLOOKUP((LEFT(D5079,1)),'Fed. Agency Identifier Table'!A$2:C$63,3,FALSE)),(VLOOKUP((LEFT(D5079,2)),'Fed. Agency Identifier Table'!A$2:C$63,3,FALSE)))))</f>
        <v/>
      </c>
      <c r="I5079" s="150" t="str">
        <f>IF(ISNUMBER(SEARCH("*.unk*",D5079)),"Other Federal Awards",IF(ISERROR(VLOOKUP(D5079,'CFDA Program Titles Table'!A$2:C$2607,3,FALSE)),"",VLOOKUP(D5079,'CFDA Program Titles Table'!A$2:C$2607,3,FALSE)))</f>
        <v/>
      </c>
      <c r="J5079" s="70"/>
      <c r="K5079" s="70"/>
      <c r="S5079" s="106" t="str">
        <f>IFERROR(IF(J5079="Y", "Research And Development Programs Cluster:", VLOOKUP(D5079,'Cluster Info'!$A$2:$B$113,2,FALSE)), "Non Cluster:")</f>
        <v>Non Cluster:</v>
      </c>
      <c r="T5079" s="106">
        <f t="shared" si="395"/>
        <v>0</v>
      </c>
      <c r="U5079" s="106">
        <f t="shared" si="397"/>
        <v>0</v>
      </c>
      <c r="V5079" s="106">
        <f t="shared" si="398"/>
        <v>0</v>
      </c>
      <c r="W5079" s="119">
        <f t="shared" si="396"/>
        <v>0</v>
      </c>
      <c r="X5079" s="106">
        <f t="shared" si="399"/>
        <v>0</v>
      </c>
    </row>
    <row r="5080" spans="1:24" ht="14">
      <c r="A5080" s="198"/>
      <c r="D5080" s="1"/>
      <c r="E5080" s="1"/>
      <c r="F5080" s="187"/>
      <c r="G5080" s="187"/>
      <c r="H5080" s="80" t="str">
        <f>IF(ISERROR(IF(ISERROR(VLOOKUP((LEFT(D5080,2)),'Fed. Agency Identifier Table'!A$2:C$63,3,FALSE)),(VLOOKUP((LEFT(D5080,1)),'Fed. Agency Identifier Table'!A$2:C$63,3,FALSE)),(VLOOKUP((LEFT(D5080,2)),'Fed. Agency Identifier Table'!A$2:C$63,3,FALSE)))),"",(IF(ISERROR(VLOOKUP((LEFT(D5080,2)),'Fed. Agency Identifier Table'!A$2:C$63,3,FALSE)),(VLOOKUP((LEFT(D5080,1)),'Fed. Agency Identifier Table'!A$2:C$63,3,FALSE)),(VLOOKUP((LEFT(D5080,2)),'Fed. Agency Identifier Table'!A$2:C$63,3,FALSE)))))</f>
        <v/>
      </c>
      <c r="I5080" s="150" t="str">
        <f>IF(ISNUMBER(SEARCH("*.unk*",D5080)),"Other Federal Awards",IF(ISERROR(VLOOKUP(D5080,'CFDA Program Titles Table'!A$2:C$2607,3,FALSE)),"",VLOOKUP(D5080,'CFDA Program Titles Table'!A$2:C$2607,3,FALSE)))</f>
        <v/>
      </c>
      <c r="J5080" s="70"/>
      <c r="K5080" s="70"/>
      <c r="S5080" s="106" t="str">
        <f>IFERROR(IF(J5080="Y", "Research And Development Programs Cluster:", VLOOKUP(D5080,'Cluster Info'!$A$2:$B$113,2,FALSE)), "Non Cluster:")</f>
        <v>Non Cluster:</v>
      </c>
      <c r="T5080" s="106">
        <f t="shared" si="395"/>
        <v>0</v>
      </c>
      <c r="U5080" s="106">
        <f t="shared" si="397"/>
        <v>0</v>
      </c>
      <c r="V5080" s="106">
        <f t="shared" si="398"/>
        <v>0</v>
      </c>
      <c r="W5080" s="119">
        <f t="shared" si="396"/>
        <v>0</v>
      </c>
      <c r="X5080" s="106">
        <f t="shared" si="399"/>
        <v>0</v>
      </c>
    </row>
    <row r="5081" spans="1:24" ht="14">
      <c r="A5081" s="198"/>
      <c r="D5081" s="1"/>
      <c r="E5081" s="1"/>
      <c r="F5081" s="187"/>
      <c r="G5081" s="187"/>
      <c r="H5081" s="80" t="str">
        <f>IF(ISERROR(IF(ISERROR(VLOOKUP((LEFT(D5081,2)),'Fed. Agency Identifier Table'!A$2:C$63,3,FALSE)),(VLOOKUP((LEFT(D5081,1)),'Fed. Agency Identifier Table'!A$2:C$63,3,FALSE)),(VLOOKUP((LEFT(D5081,2)),'Fed. Agency Identifier Table'!A$2:C$63,3,FALSE)))),"",(IF(ISERROR(VLOOKUP((LEFT(D5081,2)),'Fed. Agency Identifier Table'!A$2:C$63,3,FALSE)),(VLOOKUP((LEFT(D5081,1)),'Fed. Agency Identifier Table'!A$2:C$63,3,FALSE)),(VLOOKUP((LEFT(D5081,2)),'Fed. Agency Identifier Table'!A$2:C$63,3,FALSE)))))</f>
        <v/>
      </c>
      <c r="I5081" s="150" t="str">
        <f>IF(ISNUMBER(SEARCH("*.unk*",D5081)),"Other Federal Awards",IF(ISERROR(VLOOKUP(D5081,'CFDA Program Titles Table'!A$2:C$2607,3,FALSE)),"",VLOOKUP(D5081,'CFDA Program Titles Table'!A$2:C$2607,3,FALSE)))</f>
        <v/>
      </c>
      <c r="J5081" s="70"/>
      <c r="K5081" s="70"/>
      <c r="S5081" s="106" t="str">
        <f>IFERROR(IF(J5081="Y", "Research And Development Programs Cluster:", VLOOKUP(D5081,'Cluster Info'!$A$2:$B$113,2,FALSE)), "Non Cluster:")</f>
        <v>Non Cluster:</v>
      </c>
      <c r="T5081" s="106">
        <f t="shared" si="395"/>
        <v>0</v>
      </c>
      <c r="U5081" s="106">
        <f t="shared" si="397"/>
        <v>0</v>
      </c>
      <c r="V5081" s="106">
        <f t="shared" si="398"/>
        <v>0</v>
      </c>
      <c r="W5081" s="119">
        <f t="shared" si="396"/>
        <v>0</v>
      </c>
      <c r="X5081" s="106">
        <f t="shared" si="399"/>
        <v>0</v>
      </c>
    </row>
    <row r="5082" spans="1:24" ht="14">
      <c r="A5082" s="198"/>
      <c r="D5082" s="1"/>
      <c r="E5082" s="1"/>
      <c r="F5082" s="187"/>
      <c r="G5082" s="187"/>
      <c r="H5082" s="80" t="str">
        <f>IF(ISERROR(IF(ISERROR(VLOOKUP((LEFT(D5082,2)),'Fed. Agency Identifier Table'!A$2:C$63,3,FALSE)),(VLOOKUP((LEFT(D5082,1)),'Fed. Agency Identifier Table'!A$2:C$63,3,FALSE)),(VLOOKUP((LEFT(D5082,2)),'Fed. Agency Identifier Table'!A$2:C$63,3,FALSE)))),"",(IF(ISERROR(VLOOKUP((LEFT(D5082,2)),'Fed. Agency Identifier Table'!A$2:C$63,3,FALSE)),(VLOOKUP((LEFT(D5082,1)),'Fed. Agency Identifier Table'!A$2:C$63,3,FALSE)),(VLOOKUP((LEFT(D5082,2)),'Fed. Agency Identifier Table'!A$2:C$63,3,FALSE)))))</f>
        <v/>
      </c>
      <c r="I5082" s="150" t="str">
        <f>IF(ISNUMBER(SEARCH("*.unk*",D5082)),"Other Federal Awards",IF(ISERROR(VLOOKUP(D5082,'CFDA Program Titles Table'!A$2:C$2607,3,FALSE)),"",VLOOKUP(D5082,'CFDA Program Titles Table'!A$2:C$2607,3,FALSE)))</f>
        <v/>
      </c>
      <c r="J5082" s="70"/>
      <c r="K5082" s="70"/>
      <c r="S5082" s="106" t="str">
        <f>IFERROR(IF(J5082="Y", "Research And Development Programs Cluster:", VLOOKUP(D5082,'Cluster Info'!$A$2:$B$113,2,FALSE)), "Non Cluster:")</f>
        <v>Non Cluster:</v>
      </c>
      <c r="T5082" s="106">
        <f t="shared" si="395"/>
        <v>0</v>
      </c>
      <c r="U5082" s="106">
        <f t="shared" si="397"/>
        <v>0</v>
      </c>
      <c r="V5082" s="106">
        <f t="shared" si="398"/>
        <v>0</v>
      </c>
      <c r="W5082" s="119">
        <f t="shared" si="396"/>
        <v>0</v>
      </c>
      <c r="X5082" s="106">
        <f t="shared" si="399"/>
        <v>0</v>
      </c>
    </row>
    <row r="5083" spans="1:24" ht="14">
      <c r="A5083" s="198"/>
      <c r="D5083" s="1"/>
      <c r="E5083" s="1"/>
      <c r="F5083" s="187"/>
      <c r="G5083" s="187"/>
      <c r="H5083" s="80" t="str">
        <f>IF(ISERROR(IF(ISERROR(VLOOKUP((LEFT(D5083,2)),'Fed. Agency Identifier Table'!A$2:C$63,3,FALSE)),(VLOOKUP((LEFT(D5083,1)),'Fed. Agency Identifier Table'!A$2:C$63,3,FALSE)),(VLOOKUP((LEFT(D5083,2)),'Fed. Agency Identifier Table'!A$2:C$63,3,FALSE)))),"",(IF(ISERROR(VLOOKUP((LEFT(D5083,2)),'Fed. Agency Identifier Table'!A$2:C$63,3,FALSE)),(VLOOKUP((LEFT(D5083,1)),'Fed. Agency Identifier Table'!A$2:C$63,3,FALSE)),(VLOOKUP((LEFT(D5083,2)),'Fed. Agency Identifier Table'!A$2:C$63,3,FALSE)))))</f>
        <v/>
      </c>
      <c r="I5083" s="150" t="str">
        <f>IF(ISNUMBER(SEARCH("*.unk*",D5083)),"Other Federal Awards",IF(ISERROR(VLOOKUP(D5083,'CFDA Program Titles Table'!A$2:C$2607,3,FALSE)),"",VLOOKUP(D5083,'CFDA Program Titles Table'!A$2:C$2607,3,FALSE)))</f>
        <v/>
      </c>
      <c r="J5083" s="70"/>
      <c r="K5083" s="70"/>
      <c r="S5083" s="106" t="str">
        <f>IFERROR(IF(J5083="Y", "Research And Development Programs Cluster:", VLOOKUP(D5083,'Cluster Info'!$A$2:$B$113,2,FALSE)), "Non Cluster:")</f>
        <v>Non Cluster:</v>
      </c>
      <c r="T5083" s="106">
        <f t="shared" si="395"/>
        <v>0</v>
      </c>
      <c r="U5083" s="106">
        <f t="shared" si="397"/>
        <v>0</v>
      </c>
      <c r="V5083" s="106">
        <f t="shared" si="398"/>
        <v>0</v>
      </c>
      <c r="W5083" s="119">
        <f t="shared" si="396"/>
        <v>0</v>
      </c>
      <c r="X5083" s="106">
        <f t="shared" si="399"/>
        <v>0</v>
      </c>
    </row>
    <row r="5084" spans="1:24" ht="14">
      <c r="A5084" s="198"/>
      <c r="D5084" s="1"/>
      <c r="E5084" s="1"/>
      <c r="F5084" s="187"/>
      <c r="G5084" s="187"/>
      <c r="H5084" s="80" t="str">
        <f>IF(ISERROR(IF(ISERROR(VLOOKUP((LEFT(D5084,2)),'Fed. Agency Identifier Table'!A$2:C$63,3,FALSE)),(VLOOKUP((LEFT(D5084,1)),'Fed. Agency Identifier Table'!A$2:C$63,3,FALSE)),(VLOOKUP((LEFT(D5084,2)),'Fed. Agency Identifier Table'!A$2:C$63,3,FALSE)))),"",(IF(ISERROR(VLOOKUP((LEFT(D5084,2)),'Fed. Agency Identifier Table'!A$2:C$63,3,FALSE)),(VLOOKUP((LEFT(D5084,1)),'Fed. Agency Identifier Table'!A$2:C$63,3,FALSE)),(VLOOKUP((LEFT(D5084,2)),'Fed. Agency Identifier Table'!A$2:C$63,3,FALSE)))))</f>
        <v/>
      </c>
      <c r="I5084" s="150" t="str">
        <f>IF(ISNUMBER(SEARCH("*.unk*",D5084)),"Other Federal Awards",IF(ISERROR(VLOOKUP(D5084,'CFDA Program Titles Table'!A$2:C$2607,3,FALSE)),"",VLOOKUP(D5084,'CFDA Program Titles Table'!A$2:C$2607,3,FALSE)))</f>
        <v/>
      </c>
      <c r="J5084" s="70"/>
      <c r="K5084" s="70"/>
      <c r="S5084" s="106" t="str">
        <f>IFERROR(IF(J5084="Y", "Research And Development Programs Cluster:", VLOOKUP(D5084,'Cluster Info'!$A$2:$B$113,2,FALSE)), "Non Cluster:")</f>
        <v>Non Cluster:</v>
      </c>
      <c r="T5084" s="106">
        <f t="shared" si="395"/>
        <v>0</v>
      </c>
      <c r="U5084" s="106">
        <f t="shared" si="397"/>
        <v>0</v>
      </c>
      <c r="V5084" s="106">
        <f t="shared" si="398"/>
        <v>0</v>
      </c>
      <c r="W5084" s="119">
        <f t="shared" si="396"/>
        <v>0</v>
      </c>
      <c r="X5084" s="106">
        <f t="shared" si="399"/>
        <v>0</v>
      </c>
    </row>
    <row r="5085" spans="1:24" ht="14">
      <c r="A5085" s="198"/>
      <c r="D5085" s="1"/>
      <c r="E5085" s="1"/>
      <c r="F5085" s="187"/>
      <c r="G5085" s="187"/>
      <c r="H5085" s="80" t="str">
        <f>IF(ISERROR(IF(ISERROR(VLOOKUP((LEFT(D5085,2)),'Fed. Agency Identifier Table'!A$2:C$63,3,FALSE)),(VLOOKUP((LEFT(D5085,1)),'Fed. Agency Identifier Table'!A$2:C$63,3,FALSE)),(VLOOKUP((LEFT(D5085,2)),'Fed. Agency Identifier Table'!A$2:C$63,3,FALSE)))),"",(IF(ISERROR(VLOOKUP((LEFT(D5085,2)),'Fed. Agency Identifier Table'!A$2:C$63,3,FALSE)),(VLOOKUP((LEFT(D5085,1)),'Fed. Agency Identifier Table'!A$2:C$63,3,FALSE)),(VLOOKUP((LEFT(D5085,2)),'Fed. Agency Identifier Table'!A$2:C$63,3,FALSE)))))</f>
        <v/>
      </c>
      <c r="I5085" s="150" t="str">
        <f>IF(ISNUMBER(SEARCH("*.unk*",D5085)),"Other Federal Awards",IF(ISERROR(VLOOKUP(D5085,'CFDA Program Titles Table'!A$2:C$2607,3,FALSE)),"",VLOOKUP(D5085,'CFDA Program Titles Table'!A$2:C$2607,3,FALSE)))</f>
        <v/>
      </c>
      <c r="J5085" s="70"/>
      <c r="K5085" s="70"/>
      <c r="S5085" s="106" t="str">
        <f>IFERROR(IF(J5085="Y", "Research And Development Programs Cluster:", VLOOKUP(D5085,'Cluster Info'!$A$2:$B$113,2,FALSE)), "Non Cluster:")</f>
        <v>Non Cluster:</v>
      </c>
      <c r="T5085" s="106">
        <f t="shared" si="395"/>
        <v>0</v>
      </c>
      <c r="U5085" s="106">
        <f t="shared" si="397"/>
        <v>0</v>
      </c>
      <c r="V5085" s="106">
        <f t="shared" si="398"/>
        <v>0</v>
      </c>
      <c r="W5085" s="119">
        <f t="shared" si="396"/>
        <v>0</v>
      </c>
      <c r="X5085" s="106">
        <f t="shared" si="399"/>
        <v>0</v>
      </c>
    </row>
    <row r="5086" spans="1:24" ht="14">
      <c r="A5086" s="198"/>
      <c r="D5086" s="1"/>
      <c r="E5086" s="1"/>
      <c r="F5086" s="187"/>
      <c r="G5086" s="187"/>
      <c r="H5086" s="80" t="str">
        <f>IF(ISERROR(IF(ISERROR(VLOOKUP((LEFT(D5086,2)),'Fed. Agency Identifier Table'!A$2:C$63,3,FALSE)),(VLOOKUP((LEFT(D5086,1)),'Fed. Agency Identifier Table'!A$2:C$63,3,FALSE)),(VLOOKUP((LEFT(D5086,2)),'Fed. Agency Identifier Table'!A$2:C$63,3,FALSE)))),"",(IF(ISERROR(VLOOKUP((LEFT(D5086,2)),'Fed. Agency Identifier Table'!A$2:C$63,3,FALSE)),(VLOOKUP((LEFT(D5086,1)),'Fed. Agency Identifier Table'!A$2:C$63,3,FALSE)),(VLOOKUP((LEFT(D5086,2)),'Fed. Agency Identifier Table'!A$2:C$63,3,FALSE)))))</f>
        <v/>
      </c>
      <c r="I5086" s="150" t="str">
        <f>IF(ISNUMBER(SEARCH("*.unk*",D5086)),"Other Federal Awards",IF(ISERROR(VLOOKUP(D5086,'CFDA Program Titles Table'!A$2:C$2607,3,FALSE)),"",VLOOKUP(D5086,'CFDA Program Titles Table'!A$2:C$2607,3,FALSE)))</f>
        <v/>
      </c>
      <c r="J5086" s="70"/>
      <c r="K5086" s="70"/>
      <c r="S5086" s="106" t="str">
        <f>IFERROR(IF(J5086="Y", "Research And Development Programs Cluster:", VLOOKUP(D5086,'Cluster Info'!$A$2:$B$113,2,FALSE)), "Non Cluster:")</f>
        <v>Non Cluster:</v>
      </c>
      <c r="T5086" s="106">
        <f t="shared" si="395"/>
        <v>0</v>
      </c>
      <c r="U5086" s="106">
        <f t="shared" si="397"/>
        <v>0</v>
      </c>
      <c r="V5086" s="106">
        <f t="shared" si="398"/>
        <v>0</v>
      </c>
      <c r="W5086" s="119">
        <f t="shared" si="396"/>
        <v>0</v>
      </c>
      <c r="X5086" s="106">
        <f t="shared" si="399"/>
        <v>0</v>
      </c>
    </row>
    <row r="5087" spans="1:24" ht="14">
      <c r="A5087" s="198"/>
      <c r="D5087" s="1"/>
      <c r="E5087" s="1"/>
      <c r="F5087" s="187"/>
      <c r="G5087" s="187"/>
      <c r="H5087" s="80" t="str">
        <f>IF(ISERROR(IF(ISERROR(VLOOKUP((LEFT(D5087,2)),'Fed. Agency Identifier Table'!A$2:C$63,3,FALSE)),(VLOOKUP((LEFT(D5087,1)),'Fed. Agency Identifier Table'!A$2:C$63,3,FALSE)),(VLOOKUP((LEFT(D5087,2)),'Fed. Agency Identifier Table'!A$2:C$63,3,FALSE)))),"",(IF(ISERROR(VLOOKUP((LEFT(D5087,2)),'Fed. Agency Identifier Table'!A$2:C$63,3,FALSE)),(VLOOKUP((LEFT(D5087,1)),'Fed. Agency Identifier Table'!A$2:C$63,3,FALSE)),(VLOOKUP((LEFT(D5087,2)),'Fed. Agency Identifier Table'!A$2:C$63,3,FALSE)))))</f>
        <v/>
      </c>
      <c r="I5087" s="150" t="str">
        <f>IF(ISNUMBER(SEARCH("*.unk*",D5087)),"Other Federal Awards",IF(ISERROR(VLOOKUP(D5087,'CFDA Program Titles Table'!A$2:C$2607,3,FALSE)),"",VLOOKUP(D5087,'CFDA Program Titles Table'!A$2:C$2607,3,FALSE)))</f>
        <v/>
      </c>
      <c r="J5087" s="70"/>
      <c r="K5087" s="70"/>
      <c r="S5087" s="106" t="str">
        <f>IFERROR(IF(J5087="Y", "Research And Development Programs Cluster:", VLOOKUP(D5087,'Cluster Info'!$A$2:$B$113,2,FALSE)), "Non Cluster:")</f>
        <v>Non Cluster:</v>
      </c>
      <c r="T5087" s="106">
        <f t="shared" si="395"/>
        <v>0</v>
      </c>
      <c r="U5087" s="106">
        <f t="shared" si="397"/>
        <v>0</v>
      </c>
      <c r="V5087" s="106">
        <f t="shared" si="398"/>
        <v>0</v>
      </c>
      <c r="W5087" s="119">
        <f t="shared" si="396"/>
        <v>0</v>
      </c>
      <c r="X5087" s="106">
        <f t="shared" si="399"/>
        <v>0</v>
      </c>
    </row>
    <row r="5088" spans="1:24" ht="14">
      <c r="A5088" s="198"/>
      <c r="D5088" s="1"/>
      <c r="E5088" s="1"/>
      <c r="F5088" s="187"/>
      <c r="G5088" s="187"/>
      <c r="H5088" s="80" t="str">
        <f>IF(ISERROR(IF(ISERROR(VLOOKUP((LEFT(D5088,2)),'Fed. Agency Identifier Table'!A$2:C$63,3,FALSE)),(VLOOKUP((LEFT(D5088,1)),'Fed. Agency Identifier Table'!A$2:C$63,3,FALSE)),(VLOOKUP((LEFT(D5088,2)),'Fed. Agency Identifier Table'!A$2:C$63,3,FALSE)))),"",(IF(ISERROR(VLOOKUP((LEFT(D5088,2)),'Fed. Agency Identifier Table'!A$2:C$63,3,FALSE)),(VLOOKUP((LEFT(D5088,1)),'Fed. Agency Identifier Table'!A$2:C$63,3,FALSE)),(VLOOKUP((LEFT(D5088,2)),'Fed. Agency Identifier Table'!A$2:C$63,3,FALSE)))))</f>
        <v/>
      </c>
      <c r="I5088" s="150" t="str">
        <f>IF(ISNUMBER(SEARCH("*.unk*",D5088)),"Other Federal Awards",IF(ISERROR(VLOOKUP(D5088,'CFDA Program Titles Table'!A$2:C$2607,3,FALSE)),"",VLOOKUP(D5088,'CFDA Program Titles Table'!A$2:C$2607,3,FALSE)))</f>
        <v/>
      </c>
      <c r="J5088" s="70"/>
      <c r="K5088" s="70"/>
      <c r="S5088" s="106" t="str">
        <f>IFERROR(IF(J5088="Y", "Research And Development Programs Cluster:", VLOOKUP(D5088,'Cluster Info'!$A$2:$B$113,2,FALSE)), "Non Cluster:")</f>
        <v>Non Cluster:</v>
      </c>
      <c r="T5088" s="106">
        <f t="shared" si="395"/>
        <v>0</v>
      </c>
      <c r="U5088" s="106">
        <f t="shared" si="397"/>
        <v>0</v>
      </c>
      <c r="V5088" s="106">
        <f t="shared" si="398"/>
        <v>0</v>
      </c>
      <c r="W5088" s="119">
        <f t="shared" si="396"/>
        <v>0</v>
      </c>
      <c r="X5088" s="106">
        <f t="shared" si="399"/>
        <v>0</v>
      </c>
    </row>
    <row r="5089" spans="1:24" ht="14">
      <c r="A5089" s="198"/>
      <c r="D5089" s="1"/>
      <c r="E5089" s="1"/>
      <c r="F5089" s="187"/>
      <c r="G5089" s="187"/>
      <c r="H5089" s="80" t="str">
        <f>IF(ISERROR(IF(ISERROR(VLOOKUP((LEFT(D5089,2)),'Fed. Agency Identifier Table'!A$2:C$63,3,FALSE)),(VLOOKUP((LEFT(D5089,1)),'Fed. Agency Identifier Table'!A$2:C$63,3,FALSE)),(VLOOKUP((LEFT(D5089,2)),'Fed. Agency Identifier Table'!A$2:C$63,3,FALSE)))),"",(IF(ISERROR(VLOOKUP((LEFT(D5089,2)),'Fed. Agency Identifier Table'!A$2:C$63,3,FALSE)),(VLOOKUP((LEFT(D5089,1)),'Fed. Agency Identifier Table'!A$2:C$63,3,FALSE)),(VLOOKUP((LEFT(D5089,2)),'Fed. Agency Identifier Table'!A$2:C$63,3,FALSE)))))</f>
        <v/>
      </c>
      <c r="I5089" s="150" t="str">
        <f>IF(ISNUMBER(SEARCH("*.unk*",D5089)),"Other Federal Awards",IF(ISERROR(VLOOKUP(D5089,'CFDA Program Titles Table'!A$2:C$2607,3,FALSE)),"",VLOOKUP(D5089,'CFDA Program Titles Table'!A$2:C$2607,3,FALSE)))</f>
        <v/>
      </c>
      <c r="J5089" s="70"/>
      <c r="K5089" s="70"/>
      <c r="S5089" s="106" t="str">
        <f>IFERROR(IF(J5089="Y", "Research And Development Programs Cluster:", VLOOKUP(D5089,'Cluster Info'!$A$2:$B$113,2,FALSE)), "Non Cluster:")</f>
        <v>Non Cluster:</v>
      </c>
      <c r="T5089" s="106">
        <f t="shared" si="395"/>
        <v>0</v>
      </c>
      <c r="U5089" s="106">
        <f t="shared" si="397"/>
        <v>0</v>
      </c>
      <c r="V5089" s="106">
        <f t="shared" si="398"/>
        <v>0</v>
      </c>
      <c r="W5089" s="119">
        <f t="shared" si="396"/>
        <v>0</v>
      </c>
      <c r="X5089" s="106">
        <f t="shared" si="399"/>
        <v>0</v>
      </c>
    </row>
    <row r="5090" spans="1:24" ht="14">
      <c r="A5090" s="198"/>
      <c r="D5090" s="1"/>
      <c r="E5090" s="1"/>
      <c r="F5090" s="187"/>
      <c r="G5090" s="187"/>
      <c r="H5090" s="80" t="str">
        <f>IF(ISERROR(IF(ISERROR(VLOOKUP((LEFT(D5090,2)),'Fed. Agency Identifier Table'!A$2:C$63,3,FALSE)),(VLOOKUP((LEFT(D5090,1)),'Fed. Agency Identifier Table'!A$2:C$63,3,FALSE)),(VLOOKUP((LEFT(D5090,2)),'Fed. Agency Identifier Table'!A$2:C$63,3,FALSE)))),"",(IF(ISERROR(VLOOKUP((LEFT(D5090,2)),'Fed. Agency Identifier Table'!A$2:C$63,3,FALSE)),(VLOOKUP((LEFT(D5090,1)),'Fed. Agency Identifier Table'!A$2:C$63,3,FALSE)),(VLOOKUP((LEFT(D5090,2)),'Fed. Agency Identifier Table'!A$2:C$63,3,FALSE)))))</f>
        <v/>
      </c>
      <c r="I5090" s="150" t="str">
        <f>IF(ISNUMBER(SEARCH("*.unk*",D5090)),"Other Federal Awards",IF(ISERROR(VLOOKUP(D5090,'CFDA Program Titles Table'!A$2:C$2607,3,FALSE)),"",VLOOKUP(D5090,'CFDA Program Titles Table'!A$2:C$2607,3,FALSE)))</f>
        <v/>
      </c>
      <c r="J5090" s="70"/>
      <c r="K5090" s="70"/>
      <c r="S5090" s="106" t="str">
        <f>IFERROR(IF(J5090="Y", "Research And Development Programs Cluster:", VLOOKUP(D5090,'Cluster Info'!$A$2:$B$113,2,FALSE)), "Non Cluster:")</f>
        <v>Non Cluster:</v>
      </c>
      <c r="T5090" s="106">
        <f t="shared" si="395"/>
        <v>0</v>
      </c>
      <c r="U5090" s="106">
        <f t="shared" si="397"/>
        <v>0</v>
      </c>
      <c r="V5090" s="106">
        <f t="shared" si="398"/>
        <v>0</v>
      </c>
      <c r="W5090" s="119">
        <f t="shared" si="396"/>
        <v>0</v>
      </c>
      <c r="X5090" s="106">
        <f t="shared" si="399"/>
        <v>0</v>
      </c>
    </row>
    <row r="5091" spans="1:24" ht="14">
      <c r="A5091" s="198"/>
      <c r="D5091" s="1"/>
      <c r="E5091" s="1"/>
      <c r="F5091" s="187"/>
      <c r="G5091" s="187"/>
      <c r="H5091" s="80" t="str">
        <f>IF(ISERROR(IF(ISERROR(VLOOKUP((LEFT(D5091,2)),'Fed. Agency Identifier Table'!A$2:C$63,3,FALSE)),(VLOOKUP((LEFT(D5091,1)),'Fed. Agency Identifier Table'!A$2:C$63,3,FALSE)),(VLOOKUP((LEFT(D5091,2)),'Fed. Agency Identifier Table'!A$2:C$63,3,FALSE)))),"",(IF(ISERROR(VLOOKUP((LEFT(D5091,2)),'Fed. Agency Identifier Table'!A$2:C$63,3,FALSE)),(VLOOKUP((LEFT(D5091,1)),'Fed. Agency Identifier Table'!A$2:C$63,3,FALSE)),(VLOOKUP((LEFT(D5091,2)),'Fed. Agency Identifier Table'!A$2:C$63,3,FALSE)))))</f>
        <v/>
      </c>
      <c r="I5091" s="150" t="str">
        <f>IF(ISNUMBER(SEARCH("*.unk*",D5091)),"Other Federal Awards",IF(ISERROR(VLOOKUP(D5091,'CFDA Program Titles Table'!A$2:C$2607,3,FALSE)),"",VLOOKUP(D5091,'CFDA Program Titles Table'!A$2:C$2607,3,FALSE)))</f>
        <v/>
      </c>
      <c r="J5091" s="70"/>
      <c r="K5091" s="70"/>
      <c r="S5091" s="106" t="str">
        <f>IFERROR(IF(J5091="Y", "Research And Development Programs Cluster:", VLOOKUP(D5091,'Cluster Info'!$A$2:$B$113,2,FALSE)), "Non Cluster:")</f>
        <v>Non Cluster:</v>
      </c>
      <c r="T5091" s="106">
        <f t="shared" si="395"/>
        <v>0</v>
      </c>
      <c r="U5091" s="106">
        <f t="shared" si="397"/>
        <v>0</v>
      </c>
      <c r="V5091" s="106">
        <f t="shared" si="398"/>
        <v>0</v>
      </c>
      <c r="W5091" s="119">
        <f t="shared" si="396"/>
        <v>0</v>
      </c>
      <c r="X5091" s="106">
        <f t="shared" si="399"/>
        <v>0</v>
      </c>
    </row>
    <row r="5092" spans="1:24" ht="14">
      <c r="A5092" s="198"/>
      <c r="D5092" s="1"/>
      <c r="E5092" s="1"/>
      <c r="F5092" s="187"/>
      <c r="G5092" s="187"/>
      <c r="H5092" s="80" t="str">
        <f>IF(ISERROR(IF(ISERROR(VLOOKUP((LEFT(D5092,2)),'Fed. Agency Identifier Table'!A$2:C$63,3,FALSE)),(VLOOKUP((LEFT(D5092,1)),'Fed. Agency Identifier Table'!A$2:C$63,3,FALSE)),(VLOOKUP((LEFT(D5092,2)),'Fed. Agency Identifier Table'!A$2:C$63,3,FALSE)))),"",(IF(ISERROR(VLOOKUP((LEFT(D5092,2)),'Fed. Agency Identifier Table'!A$2:C$63,3,FALSE)),(VLOOKUP((LEFT(D5092,1)),'Fed. Agency Identifier Table'!A$2:C$63,3,FALSE)),(VLOOKUP((LEFT(D5092,2)),'Fed. Agency Identifier Table'!A$2:C$63,3,FALSE)))))</f>
        <v/>
      </c>
      <c r="I5092" s="150" t="str">
        <f>IF(ISNUMBER(SEARCH("*.unk*",D5092)),"Other Federal Awards",IF(ISERROR(VLOOKUP(D5092,'CFDA Program Titles Table'!A$2:C$2607,3,FALSE)),"",VLOOKUP(D5092,'CFDA Program Titles Table'!A$2:C$2607,3,FALSE)))</f>
        <v/>
      </c>
      <c r="J5092" s="70"/>
      <c r="K5092" s="70"/>
      <c r="S5092" s="106" t="str">
        <f>IFERROR(IF(J5092="Y", "Research And Development Programs Cluster:", VLOOKUP(D5092,'Cluster Info'!$A$2:$B$113,2,FALSE)), "Non Cluster:")</f>
        <v>Non Cluster:</v>
      </c>
      <c r="T5092" s="106">
        <f t="shared" si="395"/>
        <v>0</v>
      </c>
      <c r="U5092" s="106">
        <f t="shared" si="397"/>
        <v>0</v>
      </c>
      <c r="V5092" s="106">
        <f t="shared" si="398"/>
        <v>0</v>
      </c>
      <c r="W5092" s="119">
        <f t="shared" si="396"/>
        <v>0</v>
      </c>
      <c r="X5092" s="106">
        <f t="shared" si="399"/>
        <v>0</v>
      </c>
    </row>
    <row r="5093" spans="1:24" ht="14">
      <c r="A5093" s="198"/>
      <c r="D5093" s="1"/>
      <c r="E5093" s="1"/>
      <c r="F5093" s="187"/>
      <c r="G5093" s="187"/>
      <c r="H5093" s="80" t="str">
        <f>IF(ISERROR(IF(ISERROR(VLOOKUP((LEFT(D5093,2)),'Fed. Agency Identifier Table'!A$2:C$63,3,FALSE)),(VLOOKUP((LEFT(D5093,1)),'Fed. Agency Identifier Table'!A$2:C$63,3,FALSE)),(VLOOKUP((LEFT(D5093,2)),'Fed. Agency Identifier Table'!A$2:C$63,3,FALSE)))),"",(IF(ISERROR(VLOOKUP((LEFT(D5093,2)),'Fed. Agency Identifier Table'!A$2:C$63,3,FALSE)),(VLOOKUP((LEFT(D5093,1)),'Fed. Agency Identifier Table'!A$2:C$63,3,FALSE)),(VLOOKUP((LEFT(D5093,2)),'Fed. Agency Identifier Table'!A$2:C$63,3,FALSE)))))</f>
        <v/>
      </c>
      <c r="I5093" s="150" t="str">
        <f>IF(ISNUMBER(SEARCH("*.unk*",D5093)),"Other Federal Awards",IF(ISERROR(VLOOKUP(D5093,'CFDA Program Titles Table'!A$2:C$2607,3,FALSE)),"",VLOOKUP(D5093,'CFDA Program Titles Table'!A$2:C$2607,3,FALSE)))</f>
        <v/>
      </c>
      <c r="J5093" s="70"/>
      <c r="K5093" s="70"/>
      <c r="S5093" s="106" t="str">
        <f>IFERROR(IF(J5093="Y", "Research And Development Programs Cluster:", VLOOKUP(D5093,'Cluster Info'!$A$2:$B$113,2,FALSE)), "Non Cluster:")</f>
        <v>Non Cluster:</v>
      </c>
      <c r="T5093" s="106">
        <f t="shared" si="395"/>
        <v>0</v>
      </c>
      <c r="U5093" s="106">
        <f t="shared" si="397"/>
        <v>0</v>
      </c>
      <c r="V5093" s="106">
        <f t="shared" si="398"/>
        <v>0</v>
      </c>
      <c r="W5093" s="119">
        <f t="shared" si="396"/>
        <v>0</v>
      </c>
      <c r="X5093" s="106">
        <f t="shared" si="399"/>
        <v>0</v>
      </c>
    </row>
    <row r="5094" spans="1:24" ht="14">
      <c r="A5094" s="198"/>
      <c r="D5094" s="1"/>
      <c r="E5094" s="1"/>
      <c r="F5094" s="187"/>
      <c r="G5094" s="187"/>
      <c r="H5094" s="80" t="str">
        <f>IF(ISERROR(IF(ISERROR(VLOOKUP((LEFT(D5094,2)),'Fed. Agency Identifier Table'!A$2:C$63,3,FALSE)),(VLOOKUP((LEFT(D5094,1)),'Fed. Agency Identifier Table'!A$2:C$63,3,FALSE)),(VLOOKUP((LEFT(D5094,2)),'Fed. Agency Identifier Table'!A$2:C$63,3,FALSE)))),"",(IF(ISERROR(VLOOKUP((LEFT(D5094,2)),'Fed. Agency Identifier Table'!A$2:C$63,3,FALSE)),(VLOOKUP((LEFT(D5094,1)),'Fed. Agency Identifier Table'!A$2:C$63,3,FALSE)),(VLOOKUP((LEFT(D5094,2)),'Fed. Agency Identifier Table'!A$2:C$63,3,FALSE)))))</f>
        <v/>
      </c>
      <c r="I5094" s="150" t="str">
        <f>IF(ISNUMBER(SEARCH("*.unk*",D5094)),"Other Federal Awards",IF(ISERROR(VLOOKUP(D5094,'CFDA Program Titles Table'!A$2:C$2607,3,FALSE)),"",VLOOKUP(D5094,'CFDA Program Titles Table'!A$2:C$2607,3,FALSE)))</f>
        <v/>
      </c>
      <c r="J5094" s="70"/>
      <c r="K5094" s="70"/>
      <c r="S5094" s="106" t="str">
        <f>IFERROR(IF(J5094="Y", "Research And Development Programs Cluster:", VLOOKUP(D5094,'Cluster Info'!$A$2:$B$113,2,FALSE)), "Non Cluster:")</f>
        <v>Non Cluster:</v>
      </c>
      <c r="T5094" s="106">
        <f t="shared" si="395"/>
        <v>0</v>
      </c>
      <c r="U5094" s="106">
        <f t="shared" si="397"/>
        <v>0</v>
      </c>
      <c r="V5094" s="106">
        <f t="shared" si="398"/>
        <v>0</v>
      </c>
      <c r="W5094" s="119">
        <f t="shared" si="396"/>
        <v>0</v>
      </c>
      <c r="X5094" s="106">
        <f t="shared" si="399"/>
        <v>0</v>
      </c>
    </row>
    <row r="5095" spans="1:24" ht="14">
      <c r="A5095" s="198"/>
      <c r="D5095" s="1"/>
      <c r="E5095" s="1"/>
      <c r="F5095" s="187"/>
      <c r="G5095" s="187"/>
      <c r="H5095" s="80" t="str">
        <f>IF(ISERROR(IF(ISERROR(VLOOKUP((LEFT(D5095,2)),'Fed. Agency Identifier Table'!A$2:C$63,3,FALSE)),(VLOOKUP((LEFT(D5095,1)),'Fed. Agency Identifier Table'!A$2:C$63,3,FALSE)),(VLOOKUP((LEFT(D5095,2)),'Fed. Agency Identifier Table'!A$2:C$63,3,FALSE)))),"",(IF(ISERROR(VLOOKUP((LEFT(D5095,2)),'Fed. Agency Identifier Table'!A$2:C$63,3,FALSE)),(VLOOKUP((LEFT(D5095,1)),'Fed. Agency Identifier Table'!A$2:C$63,3,FALSE)),(VLOOKUP((LEFT(D5095,2)),'Fed. Agency Identifier Table'!A$2:C$63,3,FALSE)))))</f>
        <v/>
      </c>
      <c r="I5095" s="150" t="str">
        <f>IF(ISNUMBER(SEARCH("*.unk*",D5095)),"Other Federal Awards",IF(ISERROR(VLOOKUP(D5095,'CFDA Program Titles Table'!A$2:C$2607,3,FALSE)),"",VLOOKUP(D5095,'CFDA Program Titles Table'!A$2:C$2607,3,FALSE)))</f>
        <v/>
      </c>
      <c r="J5095" s="70"/>
      <c r="K5095" s="70"/>
      <c r="S5095" s="106" t="str">
        <f>IFERROR(IF(J5095="Y", "Research And Development Programs Cluster:", VLOOKUP(D5095,'Cluster Info'!$A$2:$B$113,2,FALSE)), "Non Cluster:")</f>
        <v>Non Cluster:</v>
      </c>
      <c r="T5095" s="106">
        <f t="shared" si="395"/>
        <v>0</v>
      </c>
      <c r="U5095" s="106">
        <f t="shared" si="397"/>
        <v>0</v>
      </c>
      <c r="V5095" s="106">
        <f t="shared" si="398"/>
        <v>0</v>
      </c>
      <c r="W5095" s="119">
        <f t="shared" si="396"/>
        <v>0</v>
      </c>
      <c r="X5095" s="106">
        <f t="shared" si="399"/>
        <v>0</v>
      </c>
    </row>
    <row r="5096" spans="1:24" ht="14">
      <c r="A5096" s="198"/>
      <c r="D5096" s="1"/>
      <c r="E5096" s="1"/>
      <c r="F5096" s="187"/>
      <c r="G5096" s="187"/>
      <c r="H5096" s="80" t="str">
        <f>IF(ISERROR(IF(ISERROR(VLOOKUP((LEFT(D5096,2)),'Fed. Agency Identifier Table'!A$2:C$63,3,FALSE)),(VLOOKUP((LEFT(D5096,1)),'Fed. Agency Identifier Table'!A$2:C$63,3,FALSE)),(VLOOKUP((LEFT(D5096,2)),'Fed. Agency Identifier Table'!A$2:C$63,3,FALSE)))),"",(IF(ISERROR(VLOOKUP((LEFT(D5096,2)),'Fed. Agency Identifier Table'!A$2:C$63,3,FALSE)),(VLOOKUP((LEFT(D5096,1)),'Fed. Agency Identifier Table'!A$2:C$63,3,FALSE)),(VLOOKUP((LEFT(D5096,2)),'Fed. Agency Identifier Table'!A$2:C$63,3,FALSE)))))</f>
        <v/>
      </c>
      <c r="I5096" s="150" t="str">
        <f>IF(ISNUMBER(SEARCH("*.unk*",D5096)),"Other Federal Awards",IF(ISERROR(VLOOKUP(D5096,'CFDA Program Titles Table'!A$2:C$2607,3,FALSE)),"",VLOOKUP(D5096,'CFDA Program Titles Table'!A$2:C$2607,3,FALSE)))</f>
        <v/>
      </c>
      <c r="J5096" s="70"/>
      <c r="K5096" s="70"/>
      <c r="S5096" s="106" t="str">
        <f>IFERROR(IF(J5096="Y", "Research And Development Programs Cluster:", VLOOKUP(D5096,'Cluster Info'!$A$2:$B$113,2,FALSE)), "Non Cluster:")</f>
        <v>Non Cluster:</v>
      </c>
      <c r="T5096" s="106">
        <f t="shared" si="395"/>
        <v>0</v>
      </c>
      <c r="U5096" s="106">
        <f t="shared" si="397"/>
        <v>0</v>
      </c>
      <c r="V5096" s="106">
        <f t="shared" si="398"/>
        <v>0</v>
      </c>
      <c r="W5096" s="119">
        <f t="shared" si="396"/>
        <v>0</v>
      </c>
      <c r="X5096" s="106">
        <f t="shared" si="399"/>
        <v>0</v>
      </c>
    </row>
    <row r="5097" spans="1:24" ht="14">
      <c r="A5097" s="198"/>
      <c r="D5097" s="1"/>
      <c r="E5097" s="1"/>
      <c r="F5097" s="187"/>
      <c r="G5097" s="187"/>
      <c r="H5097" s="80" t="str">
        <f>IF(ISERROR(IF(ISERROR(VLOOKUP((LEFT(D5097,2)),'Fed. Agency Identifier Table'!A$2:C$63,3,FALSE)),(VLOOKUP((LEFT(D5097,1)),'Fed. Agency Identifier Table'!A$2:C$63,3,FALSE)),(VLOOKUP((LEFT(D5097,2)),'Fed. Agency Identifier Table'!A$2:C$63,3,FALSE)))),"",(IF(ISERROR(VLOOKUP((LEFT(D5097,2)),'Fed. Agency Identifier Table'!A$2:C$63,3,FALSE)),(VLOOKUP((LEFT(D5097,1)),'Fed. Agency Identifier Table'!A$2:C$63,3,FALSE)),(VLOOKUP((LEFT(D5097,2)),'Fed. Agency Identifier Table'!A$2:C$63,3,FALSE)))))</f>
        <v/>
      </c>
      <c r="I5097" s="150" t="str">
        <f>IF(ISNUMBER(SEARCH("*.unk*",D5097)),"Other Federal Awards",IF(ISERROR(VLOOKUP(D5097,'CFDA Program Titles Table'!A$2:C$2607,3,FALSE)),"",VLOOKUP(D5097,'CFDA Program Titles Table'!A$2:C$2607,3,FALSE)))</f>
        <v/>
      </c>
      <c r="J5097" s="70"/>
      <c r="K5097" s="70"/>
      <c r="S5097" s="106" t="str">
        <f>IFERROR(IF(J5097="Y", "Research And Development Programs Cluster:", VLOOKUP(D5097,'Cluster Info'!$A$2:$B$113,2,FALSE)), "Non Cluster:")</f>
        <v>Non Cluster:</v>
      </c>
      <c r="T5097" s="106">
        <f t="shared" si="395"/>
        <v>0</v>
      </c>
      <c r="U5097" s="106">
        <f t="shared" si="397"/>
        <v>0</v>
      </c>
      <c r="V5097" s="106">
        <f t="shared" si="398"/>
        <v>0</v>
      </c>
      <c r="W5097" s="119">
        <f t="shared" si="396"/>
        <v>0</v>
      </c>
      <c r="X5097" s="106">
        <f t="shared" si="399"/>
        <v>0</v>
      </c>
    </row>
    <row r="5098" spans="1:24" ht="14">
      <c r="A5098" s="198"/>
      <c r="D5098" s="1"/>
      <c r="E5098" s="1"/>
      <c r="F5098" s="187"/>
      <c r="G5098" s="187"/>
      <c r="H5098" s="80" t="str">
        <f>IF(ISERROR(IF(ISERROR(VLOOKUP((LEFT(D5098,2)),'Fed. Agency Identifier Table'!A$2:C$63,3,FALSE)),(VLOOKUP((LEFT(D5098,1)),'Fed. Agency Identifier Table'!A$2:C$63,3,FALSE)),(VLOOKUP((LEFT(D5098,2)),'Fed. Agency Identifier Table'!A$2:C$63,3,FALSE)))),"",(IF(ISERROR(VLOOKUP((LEFT(D5098,2)),'Fed. Agency Identifier Table'!A$2:C$63,3,FALSE)),(VLOOKUP((LEFT(D5098,1)),'Fed. Agency Identifier Table'!A$2:C$63,3,FALSE)),(VLOOKUP((LEFT(D5098,2)),'Fed. Agency Identifier Table'!A$2:C$63,3,FALSE)))))</f>
        <v/>
      </c>
      <c r="I5098" s="150" t="str">
        <f>IF(ISNUMBER(SEARCH("*.unk*",D5098)),"Other Federal Awards",IF(ISERROR(VLOOKUP(D5098,'CFDA Program Titles Table'!A$2:C$2607,3,FALSE)),"",VLOOKUP(D5098,'CFDA Program Titles Table'!A$2:C$2607,3,FALSE)))</f>
        <v/>
      </c>
      <c r="J5098" s="70"/>
      <c r="K5098" s="70"/>
      <c r="S5098" s="106" t="str">
        <f>IFERROR(IF(J5098="Y", "Research And Development Programs Cluster:", VLOOKUP(D5098,'Cluster Info'!$A$2:$B$113,2,FALSE)), "Non Cluster:")</f>
        <v>Non Cluster:</v>
      </c>
      <c r="T5098" s="106">
        <f t="shared" si="395"/>
        <v>0</v>
      </c>
      <c r="U5098" s="106">
        <f t="shared" si="397"/>
        <v>0</v>
      </c>
      <c r="V5098" s="106">
        <f t="shared" si="398"/>
        <v>0</v>
      </c>
      <c r="W5098" s="119">
        <f t="shared" si="396"/>
        <v>0</v>
      </c>
      <c r="X5098" s="106">
        <f t="shared" si="399"/>
        <v>0</v>
      </c>
    </row>
    <row r="5099" spans="1:24" ht="14">
      <c r="A5099" s="198"/>
      <c r="D5099" s="1"/>
      <c r="E5099" s="1"/>
      <c r="F5099" s="187"/>
      <c r="G5099" s="187"/>
      <c r="H5099" s="80" t="str">
        <f>IF(ISERROR(IF(ISERROR(VLOOKUP((LEFT(D5099,2)),'Fed. Agency Identifier Table'!A$2:C$63,3,FALSE)),(VLOOKUP((LEFT(D5099,1)),'Fed. Agency Identifier Table'!A$2:C$63,3,FALSE)),(VLOOKUP((LEFT(D5099,2)),'Fed. Agency Identifier Table'!A$2:C$63,3,FALSE)))),"",(IF(ISERROR(VLOOKUP((LEFT(D5099,2)),'Fed. Agency Identifier Table'!A$2:C$63,3,FALSE)),(VLOOKUP((LEFT(D5099,1)),'Fed. Agency Identifier Table'!A$2:C$63,3,FALSE)),(VLOOKUP((LEFT(D5099,2)),'Fed. Agency Identifier Table'!A$2:C$63,3,FALSE)))))</f>
        <v/>
      </c>
      <c r="I5099" s="150" t="str">
        <f>IF(ISNUMBER(SEARCH("*.unk*",D5099)),"Other Federal Awards",IF(ISERROR(VLOOKUP(D5099,'CFDA Program Titles Table'!A$2:C$2607,3,FALSE)),"",VLOOKUP(D5099,'CFDA Program Titles Table'!A$2:C$2607,3,FALSE)))</f>
        <v/>
      </c>
      <c r="J5099" s="70"/>
      <c r="K5099" s="70"/>
      <c r="S5099" s="106" t="str">
        <f>IFERROR(IF(J5099="Y", "Research And Development Programs Cluster:", VLOOKUP(D5099,'Cluster Info'!$A$2:$B$113,2,FALSE)), "Non Cluster:")</f>
        <v>Non Cluster:</v>
      </c>
      <c r="T5099" s="106">
        <f t="shared" si="395"/>
        <v>0</v>
      </c>
      <c r="U5099" s="106">
        <f t="shared" si="397"/>
        <v>0</v>
      </c>
      <c r="V5099" s="106">
        <f t="shared" si="398"/>
        <v>0</v>
      </c>
      <c r="W5099" s="119">
        <f t="shared" si="396"/>
        <v>0</v>
      </c>
      <c r="X5099" s="106">
        <f t="shared" si="399"/>
        <v>0</v>
      </c>
    </row>
    <row r="5100" spans="1:24" ht="14">
      <c r="A5100" s="198"/>
      <c r="D5100" s="1"/>
      <c r="E5100" s="1"/>
      <c r="F5100" s="187"/>
      <c r="G5100" s="187"/>
      <c r="H5100" s="80" t="str">
        <f>IF(ISERROR(IF(ISERROR(VLOOKUP((LEFT(D5100,2)),'Fed. Agency Identifier Table'!A$2:C$63,3,FALSE)),(VLOOKUP((LEFT(D5100,1)),'Fed. Agency Identifier Table'!A$2:C$63,3,FALSE)),(VLOOKUP((LEFT(D5100,2)),'Fed. Agency Identifier Table'!A$2:C$63,3,FALSE)))),"",(IF(ISERROR(VLOOKUP((LEFT(D5100,2)),'Fed. Agency Identifier Table'!A$2:C$63,3,FALSE)),(VLOOKUP((LEFT(D5100,1)),'Fed. Agency Identifier Table'!A$2:C$63,3,FALSE)),(VLOOKUP((LEFT(D5100,2)),'Fed. Agency Identifier Table'!A$2:C$63,3,FALSE)))))</f>
        <v/>
      </c>
      <c r="I5100" s="150" t="str">
        <f>IF(ISNUMBER(SEARCH("*.unk*",D5100)),"Other Federal Awards",IF(ISERROR(VLOOKUP(D5100,'CFDA Program Titles Table'!A$2:C$2607,3,FALSE)),"",VLOOKUP(D5100,'CFDA Program Titles Table'!A$2:C$2607,3,FALSE)))</f>
        <v/>
      </c>
      <c r="J5100" s="70"/>
      <c r="K5100" s="70"/>
      <c r="S5100" s="106" t="str">
        <f>IFERROR(IF(J5100="Y", "Research And Development Programs Cluster:", VLOOKUP(D5100,'Cluster Info'!$A$2:$B$113,2,FALSE)), "Non Cluster:")</f>
        <v>Non Cluster:</v>
      </c>
      <c r="T5100" s="106">
        <f t="shared" si="395"/>
        <v>0</v>
      </c>
      <c r="U5100" s="106">
        <f t="shared" si="397"/>
        <v>0</v>
      </c>
      <c r="V5100" s="106">
        <f t="shared" si="398"/>
        <v>0</v>
      </c>
      <c r="W5100" s="119">
        <f t="shared" si="396"/>
        <v>0</v>
      </c>
      <c r="X5100" s="106">
        <f t="shared" si="399"/>
        <v>0</v>
      </c>
    </row>
    <row r="5101" spans="1:24" ht="14">
      <c r="A5101" s="198"/>
      <c r="D5101" s="1"/>
      <c r="E5101" s="1"/>
      <c r="F5101" s="187"/>
      <c r="G5101" s="187"/>
      <c r="H5101" s="80" t="str">
        <f>IF(ISERROR(IF(ISERROR(VLOOKUP((LEFT(D5101,2)),'Fed. Agency Identifier Table'!A$2:C$63,3,FALSE)),(VLOOKUP((LEFT(D5101,1)),'Fed. Agency Identifier Table'!A$2:C$63,3,FALSE)),(VLOOKUP((LEFT(D5101,2)),'Fed. Agency Identifier Table'!A$2:C$63,3,FALSE)))),"",(IF(ISERROR(VLOOKUP((LEFT(D5101,2)),'Fed. Agency Identifier Table'!A$2:C$63,3,FALSE)),(VLOOKUP((LEFT(D5101,1)),'Fed. Agency Identifier Table'!A$2:C$63,3,FALSE)),(VLOOKUP((LEFT(D5101,2)),'Fed. Agency Identifier Table'!A$2:C$63,3,FALSE)))))</f>
        <v/>
      </c>
      <c r="I5101" s="150" t="str">
        <f>IF(ISNUMBER(SEARCH("*.unk*",D5101)),"Other Federal Awards",IF(ISERROR(VLOOKUP(D5101,'CFDA Program Titles Table'!A$2:C$2607,3,FALSE)),"",VLOOKUP(D5101,'CFDA Program Titles Table'!A$2:C$2607,3,FALSE)))</f>
        <v/>
      </c>
      <c r="J5101" s="70"/>
      <c r="K5101" s="70"/>
      <c r="S5101" s="106" t="str">
        <f>IFERROR(IF(J5101="Y", "Research And Development Programs Cluster:", VLOOKUP(D5101,'Cluster Info'!$A$2:$B$113,2,FALSE)), "Non Cluster:")</f>
        <v>Non Cluster:</v>
      </c>
      <c r="T5101" s="106">
        <f t="shared" si="395"/>
        <v>0</v>
      </c>
      <c r="U5101" s="106">
        <f t="shared" si="397"/>
        <v>0</v>
      </c>
      <c r="V5101" s="106">
        <f t="shared" si="398"/>
        <v>0</v>
      </c>
      <c r="W5101" s="119">
        <f t="shared" si="396"/>
        <v>0</v>
      </c>
      <c r="X5101" s="106">
        <f t="shared" si="399"/>
        <v>0</v>
      </c>
    </row>
    <row r="5102" spans="1:24" ht="14">
      <c r="A5102" s="198"/>
      <c r="D5102" s="1"/>
      <c r="E5102" s="1"/>
      <c r="F5102" s="187"/>
      <c r="G5102" s="187"/>
      <c r="H5102" s="80" t="str">
        <f>IF(ISERROR(IF(ISERROR(VLOOKUP((LEFT(D5102,2)),'Fed. Agency Identifier Table'!A$2:C$63,3,FALSE)),(VLOOKUP((LEFT(D5102,1)),'Fed. Agency Identifier Table'!A$2:C$63,3,FALSE)),(VLOOKUP((LEFT(D5102,2)),'Fed. Agency Identifier Table'!A$2:C$63,3,FALSE)))),"",(IF(ISERROR(VLOOKUP((LEFT(D5102,2)),'Fed. Agency Identifier Table'!A$2:C$63,3,FALSE)),(VLOOKUP((LEFT(D5102,1)),'Fed. Agency Identifier Table'!A$2:C$63,3,FALSE)),(VLOOKUP((LEFT(D5102,2)),'Fed. Agency Identifier Table'!A$2:C$63,3,FALSE)))))</f>
        <v/>
      </c>
      <c r="I5102" s="150" t="str">
        <f>IF(ISNUMBER(SEARCH("*.unk*",D5102)),"Other Federal Awards",IF(ISERROR(VLOOKUP(D5102,'CFDA Program Titles Table'!A$2:C$2607,3,FALSE)),"",VLOOKUP(D5102,'CFDA Program Titles Table'!A$2:C$2607,3,FALSE)))</f>
        <v/>
      </c>
      <c r="J5102" s="70"/>
      <c r="K5102" s="70"/>
      <c r="S5102" s="106" t="str">
        <f>IFERROR(IF(J5102="Y", "Research And Development Programs Cluster:", VLOOKUP(D5102,'Cluster Info'!$A$2:$B$113,2,FALSE)), "Non Cluster:")</f>
        <v>Non Cluster:</v>
      </c>
      <c r="T5102" s="106">
        <f t="shared" si="395"/>
        <v>0</v>
      </c>
      <c r="U5102" s="106">
        <f t="shared" si="397"/>
        <v>0</v>
      </c>
      <c r="V5102" s="106">
        <f t="shared" si="398"/>
        <v>0</v>
      </c>
      <c r="W5102" s="119">
        <f t="shared" si="396"/>
        <v>0</v>
      </c>
      <c r="X5102" s="106">
        <f t="shared" si="399"/>
        <v>0</v>
      </c>
    </row>
    <row r="5103" spans="1:24" ht="14">
      <c r="A5103" s="198"/>
      <c r="D5103" s="1"/>
      <c r="E5103" s="1"/>
      <c r="F5103" s="187"/>
      <c r="G5103" s="187"/>
      <c r="H5103" s="80" t="str">
        <f>IF(ISERROR(IF(ISERROR(VLOOKUP((LEFT(D5103,2)),'Fed. Agency Identifier Table'!A$2:C$63,3,FALSE)),(VLOOKUP((LEFT(D5103,1)),'Fed. Agency Identifier Table'!A$2:C$63,3,FALSE)),(VLOOKUP((LEFT(D5103,2)),'Fed. Agency Identifier Table'!A$2:C$63,3,FALSE)))),"",(IF(ISERROR(VLOOKUP((LEFT(D5103,2)),'Fed. Agency Identifier Table'!A$2:C$63,3,FALSE)),(VLOOKUP((LEFT(D5103,1)),'Fed. Agency Identifier Table'!A$2:C$63,3,FALSE)),(VLOOKUP((LEFT(D5103,2)),'Fed. Agency Identifier Table'!A$2:C$63,3,FALSE)))))</f>
        <v/>
      </c>
      <c r="I5103" s="150" t="str">
        <f>IF(ISNUMBER(SEARCH("*.unk*",D5103)),"Other Federal Awards",IF(ISERROR(VLOOKUP(D5103,'CFDA Program Titles Table'!A$2:C$2607,3,FALSE)),"",VLOOKUP(D5103,'CFDA Program Titles Table'!A$2:C$2607,3,FALSE)))</f>
        <v/>
      </c>
      <c r="J5103" s="70"/>
      <c r="K5103" s="70"/>
      <c r="S5103" s="106" t="str">
        <f>IFERROR(IF(J5103="Y", "Research And Development Programs Cluster:", VLOOKUP(D5103,'Cluster Info'!$A$2:$B$113,2,FALSE)), "Non Cluster:")</f>
        <v>Non Cluster:</v>
      </c>
      <c r="T5103" s="106">
        <f t="shared" si="395"/>
        <v>0</v>
      </c>
      <c r="U5103" s="106">
        <f t="shared" si="397"/>
        <v>0</v>
      </c>
      <c r="V5103" s="106">
        <f t="shared" si="398"/>
        <v>0</v>
      </c>
      <c r="W5103" s="119">
        <f t="shared" si="396"/>
        <v>0</v>
      </c>
      <c r="X5103" s="106">
        <f t="shared" si="399"/>
        <v>0</v>
      </c>
    </row>
    <row r="5104" spans="1:24" ht="14">
      <c r="A5104" s="198"/>
      <c r="D5104" s="1"/>
      <c r="E5104" s="1"/>
      <c r="F5104" s="187"/>
      <c r="G5104" s="187"/>
      <c r="H5104" s="80" t="str">
        <f>IF(ISERROR(IF(ISERROR(VLOOKUP((LEFT(D5104,2)),'Fed. Agency Identifier Table'!A$2:C$63,3,FALSE)),(VLOOKUP((LEFT(D5104,1)),'Fed. Agency Identifier Table'!A$2:C$63,3,FALSE)),(VLOOKUP((LEFT(D5104,2)),'Fed. Agency Identifier Table'!A$2:C$63,3,FALSE)))),"",(IF(ISERROR(VLOOKUP((LEFT(D5104,2)),'Fed. Agency Identifier Table'!A$2:C$63,3,FALSE)),(VLOOKUP((LEFT(D5104,1)),'Fed. Agency Identifier Table'!A$2:C$63,3,FALSE)),(VLOOKUP((LEFT(D5104,2)),'Fed. Agency Identifier Table'!A$2:C$63,3,FALSE)))))</f>
        <v/>
      </c>
      <c r="I5104" s="150" t="str">
        <f>IF(ISNUMBER(SEARCH("*.unk*",D5104)),"Other Federal Awards",IF(ISERROR(VLOOKUP(D5104,'CFDA Program Titles Table'!A$2:C$2607,3,FALSE)),"",VLOOKUP(D5104,'CFDA Program Titles Table'!A$2:C$2607,3,FALSE)))</f>
        <v/>
      </c>
      <c r="J5104" s="70"/>
      <c r="K5104" s="70"/>
      <c r="S5104" s="106" t="str">
        <f>IFERROR(IF(J5104="Y", "Research And Development Programs Cluster:", VLOOKUP(D5104,'Cluster Info'!$A$2:$B$113,2,FALSE)), "Non Cluster:")</f>
        <v>Non Cluster:</v>
      </c>
      <c r="T5104" s="106">
        <f t="shared" si="395"/>
        <v>0</v>
      </c>
      <c r="U5104" s="106">
        <f t="shared" si="397"/>
        <v>0</v>
      </c>
      <c r="V5104" s="106">
        <f t="shared" si="398"/>
        <v>0</v>
      </c>
      <c r="W5104" s="119">
        <f t="shared" si="396"/>
        <v>0</v>
      </c>
      <c r="X5104" s="106">
        <f t="shared" si="399"/>
        <v>0</v>
      </c>
    </row>
    <row r="5105" spans="1:24" ht="14">
      <c r="A5105" s="198"/>
      <c r="D5105" s="1"/>
      <c r="E5105" s="1"/>
      <c r="F5105" s="187"/>
      <c r="G5105" s="187"/>
      <c r="H5105" s="80" t="str">
        <f>IF(ISERROR(IF(ISERROR(VLOOKUP((LEFT(D5105,2)),'Fed. Agency Identifier Table'!A$2:C$63,3,FALSE)),(VLOOKUP((LEFT(D5105,1)),'Fed. Agency Identifier Table'!A$2:C$63,3,FALSE)),(VLOOKUP((LEFT(D5105,2)),'Fed. Agency Identifier Table'!A$2:C$63,3,FALSE)))),"",(IF(ISERROR(VLOOKUP((LEFT(D5105,2)),'Fed. Agency Identifier Table'!A$2:C$63,3,FALSE)),(VLOOKUP((LEFT(D5105,1)),'Fed. Agency Identifier Table'!A$2:C$63,3,FALSE)),(VLOOKUP((LEFT(D5105,2)),'Fed. Agency Identifier Table'!A$2:C$63,3,FALSE)))))</f>
        <v/>
      </c>
      <c r="I5105" s="150" t="str">
        <f>IF(ISNUMBER(SEARCH("*.unk*",D5105)),"Other Federal Awards",IF(ISERROR(VLOOKUP(D5105,'CFDA Program Titles Table'!A$2:C$2607,3,FALSE)),"",VLOOKUP(D5105,'CFDA Program Titles Table'!A$2:C$2607,3,FALSE)))</f>
        <v/>
      </c>
      <c r="J5105" s="70"/>
      <c r="K5105" s="70"/>
      <c r="S5105" s="106" t="str">
        <f>IFERROR(IF(J5105="Y", "Research And Development Programs Cluster:", VLOOKUP(D5105,'Cluster Info'!$A$2:$B$113,2,FALSE)), "Non Cluster:")</f>
        <v>Non Cluster:</v>
      </c>
      <c r="T5105" s="106">
        <f t="shared" si="395"/>
        <v>0</v>
      </c>
      <c r="U5105" s="106">
        <f t="shared" si="397"/>
        <v>0</v>
      </c>
      <c r="V5105" s="106">
        <f t="shared" si="398"/>
        <v>0</v>
      </c>
      <c r="W5105" s="119">
        <f t="shared" si="396"/>
        <v>0</v>
      </c>
      <c r="X5105" s="106">
        <f t="shared" si="399"/>
        <v>0</v>
      </c>
    </row>
    <row r="5106" spans="1:24" ht="14">
      <c r="A5106" s="198"/>
      <c r="D5106" s="1"/>
      <c r="E5106" s="1"/>
      <c r="F5106" s="187"/>
      <c r="G5106" s="187"/>
      <c r="H5106" s="80" t="str">
        <f>IF(ISERROR(IF(ISERROR(VLOOKUP((LEFT(D5106,2)),'Fed. Agency Identifier Table'!A$2:C$63,3,FALSE)),(VLOOKUP((LEFT(D5106,1)),'Fed. Agency Identifier Table'!A$2:C$63,3,FALSE)),(VLOOKUP((LEFT(D5106,2)),'Fed. Agency Identifier Table'!A$2:C$63,3,FALSE)))),"",(IF(ISERROR(VLOOKUP((LEFT(D5106,2)),'Fed. Agency Identifier Table'!A$2:C$63,3,FALSE)),(VLOOKUP((LEFT(D5106,1)),'Fed. Agency Identifier Table'!A$2:C$63,3,FALSE)),(VLOOKUP((LEFT(D5106,2)),'Fed. Agency Identifier Table'!A$2:C$63,3,FALSE)))))</f>
        <v/>
      </c>
      <c r="I5106" s="150" t="str">
        <f>IF(ISNUMBER(SEARCH("*.unk*",D5106)),"Other Federal Awards",IF(ISERROR(VLOOKUP(D5106,'CFDA Program Titles Table'!A$2:C$2607,3,FALSE)),"",VLOOKUP(D5106,'CFDA Program Titles Table'!A$2:C$2607,3,FALSE)))</f>
        <v/>
      </c>
      <c r="J5106" s="70"/>
      <c r="K5106" s="70"/>
      <c r="S5106" s="106" t="str">
        <f>IFERROR(IF(J5106="Y", "Research And Development Programs Cluster:", VLOOKUP(D5106,'Cluster Info'!$A$2:$B$113,2,FALSE)), "Non Cluster:")</f>
        <v>Non Cluster:</v>
      </c>
      <c r="T5106" s="106">
        <f t="shared" si="395"/>
        <v>0</v>
      </c>
      <c r="U5106" s="106">
        <f t="shared" si="397"/>
        <v>0</v>
      </c>
      <c r="V5106" s="106">
        <f t="shared" si="398"/>
        <v>0</v>
      </c>
      <c r="W5106" s="119">
        <f t="shared" si="396"/>
        <v>0</v>
      </c>
      <c r="X5106" s="106">
        <f t="shared" si="399"/>
        <v>0</v>
      </c>
    </row>
    <row r="5107" spans="1:24" ht="14">
      <c r="A5107" s="198"/>
      <c r="D5107" s="1"/>
      <c r="E5107" s="1"/>
      <c r="F5107" s="187"/>
      <c r="G5107" s="187"/>
      <c r="H5107" s="80" t="str">
        <f>IF(ISERROR(IF(ISERROR(VLOOKUP((LEFT(D5107,2)),'Fed. Agency Identifier Table'!A$2:C$63,3,FALSE)),(VLOOKUP((LEFT(D5107,1)),'Fed. Agency Identifier Table'!A$2:C$63,3,FALSE)),(VLOOKUP((LEFT(D5107,2)),'Fed. Agency Identifier Table'!A$2:C$63,3,FALSE)))),"",(IF(ISERROR(VLOOKUP((LEFT(D5107,2)),'Fed. Agency Identifier Table'!A$2:C$63,3,FALSE)),(VLOOKUP((LEFT(D5107,1)),'Fed. Agency Identifier Table'!A$2:C$63,3,FALSE)),(VLOOKUP((LEFT(D5107,2)),'Fed. Agency Identifier Table'!A$2:C$63,3,FALSE)))))</f>
        <v/>
      </c>
      <c r="I5107" s="150" t="str">
        <f>IF(ISNUMBER(SEARCH("*.unk*",D5107)),"Other Federal Awards",IF(ISERROR(VLOOKUP(D5107,'CFDA Program Titles Table'!A$2:C$2607,3,FALSE)),"",VLOOKUP(D5107,'CFDA Program Titles Table'!A$2:C$2607,3,FALSE)))</f>
        <v/>
      </c>
      <c r="J5107" s="70"/>
      <c r="K5107" s="70"/>
      <c r="S5107" s="106" t="str">
        <f>IFERROR(IF(J5107="Y", "Research And Development Programs Cluster:", VLOOKUP(D5107,'Cluster Info'!$A$2:$B$113,2,FALSE)), "Non Cluster:")</f>
        <v>Non Cluster:</v>
      </c>
      <c r="T5107" s="106">
        <f t="shared" si="395"/>
        <v>0</v>
      </c>
      <c r="U5107" s="106">
        <f t="shared" si="397"/>
        <v>0</v>
      </c>
      <c r="V5107" s="106">
        <f t="shared" si="398"/>
        <v>0</v>
      </c>
      <c r="W5107" s="119">
        <f t="shared" si="396"/>
        <v>0</v>
      </c>
      <c r="X5107" s="106">
        <f t="shared" si="399"/>
        <v>0</v>
      </c>
    </row>
    <row r="5108" spans="1:24" ht="14">
      <c r="A5108" s="198"/>
      <c r="D5108" s="1"/>
      <c r="E5108" s="1"/>
      <c r="F5108" s="187"/>
      <c r="G5108" s="187"/>
      <c r="H5108" s="80" t="str">
        <f>IF(ISERROR(IF(ISERROR(VLOOKUP((LEFT(D5108,2)),'Fed. Agency Identifier Table'!A$2:C$63,3,FALSE)),(VLOOKUP((LEFT(D5108,1)),'Fed. Agency Identifier Table'!A$2:C$63,3,FALSE)),(VLOOKUP((LEFT(D5108,2)),'Fed. Agency Identifier Table'!A$2:C$63,3,FALSE)))),"",(IF(ISERROR(VLOOKUP((LEFT(D5108,2)),'Fed. Agency Identifier Table'!A$2:C$63,3,FALSE)),(VLOOKUP((LEFT(D5108,1)),'Fed. Agency Identifier Table'!A$2:C$63,3,FALSE)),(VLOOKUP((LEFT(D5108,2)),'Fed. Agency Identifier Table'!A$2:C$63,3,FALSE)))))</f>
        <v/>
      </c>
      <c r="I5108" s="150" t="str">
        <f>IF(ISNUMBER(SEARCH("*.unk*",D5108)),"Other Federal Awards",IF(ISERROR(VLOOKUP(D5108,'CFDA Program Titles Table'!A$2:C$2607,3,FALSE)),"",VLOOKUP(D5108,'CFDA Program Titles Table'!A$2:C$2607,3,FALSE)))</f>
        <v/>
      </c>
      <c r="J5108" s="70"/>
      <c r="K5108" s="70"/>
      <c r="S5108" s="106" t="str">
        <f>IFERROR(IF(J5108="Y", "Research And Development Programs Cluster:", VLOOKUP(D5108,'Cluster Info'!$A$2:$B$113,2,FALSE)), "Non Cluster:")</f>
        <v>Non Cluster:</v>
      </c>
      <c r="T5108" s="106">
        <f t="shared" si="395"/>
        <v>0</v>
      </c>
      <c r="U5108" s="106">
        <f t="shared" si="397"/>
        <v>0</v>
      </c>
      <c r="V5108" s="106">
        <f t="shared" si="398"/>
        <v>0</v>
      </c>
      <c r="W5108" s="119">
        <f t="shared" si="396"/>
        <v>0</v>
      </c>
      <c r="X5108" s="106">
        <f t="shared" si="399"/>
        <v>0</v>
      </c>
    </row>
    <row r="5109" spans="1:24" ht="14">
      <c r="A5109" s="198"/>
      <c r="D5109" s="1"/>
      <c r="E5109" s="1"/>
      <c r="F5109" s="187"/>
      <c r="G5109" s="187"/>
      <c r="H5109" s="80" t="str">
        <f>IF(ISERROR(IF(ISERROR(VLOOKUP((LEFT(D5109,2)),'Fed. Agency Identifier Table'!A$2:C$63,3,FALSE)),(VLOOKUP((LEFT(D5109,1)),'Fed. Agency Identifier Table'!A$2:C$63,3,FALSE)),(VLOOKUP((LEFT(D5109,2)),'Fed. Agency Identifier Table'!A$2:C$63,3,FALSE)))),"",(IF(ISERROR(VLOOKUP((LEFT(D5109,2)),'Fed. Agency Identifier Table'!A$2:C$63,3,FALSE)),(VLOOKUP((LEFT(D5109,1)),'Fed. Agency Identifier Table'!A$2:C$63,3,FALSE)),(VLOOKUP((LEFT(D5109,2)),'Fed. Agency Identifier Table'!A$2:C$63,3,FALSE)))))</f>
        <v/>
      </c>
      <c r="I5109" s="150" t="str">
        <f>IF(ISNUMBER(SEARCH("*.unk*",D5109)),"Other Federal Awards",IF(ISERROR(VLOOKUP(D5109,'CFDA Program Titles Table'!A$2:C$2607,3,FALSE)),"",VLOOKUP(D5109,'CFDA Program Titles Table'!A$2:C$2607,3,FALSE)))</f>
        <v/>
      </c>
      <c r="J5109" s="70"/>
      <c r="K5109" s="70"/>
      <c r="S5109" s="106" t="str">
        <f>IFERROR(IF(J5109="Y", "Research And Development Programs Cluster:", VLOOKUP(D5109,'Cluster Info'!$A$2:$B$113,2,FALSE)), "Non Cluster:")</f>
        <v>Non Cluster:</v>
      </c>
      <c r="T5109" s="106">
        <f t="shared" si="395"/>
        <v>0</v>
      </c>
      <c r="U5109" s="106">
        <f t="shared" si="397"/>
        <v>0</v>
      </c>
      <c r="V5109" s="106">
        <f t="shared" si="398"/>
        <v>0</v>
      </c>
      <c r="W5109" s="119">
        <f t="shared" si="396"/>
        <v>0</v>
      </c>
      <c r="X5109" s="106">
        <f t="shared" si="399"/>
        <v>0</v>
      </c>
    </row>
    <row r="5110" spans="1:24" ht="14">
      <c r="A5110" s="198"/>
      <c r="D5110" s="1"/>
      <c r="E5110" s="1"/>
      <c r="F5110" s="187"/>
      <c r="G5110" s="187"/>
      <c r="H5110" s="80" t="str">
        <f>IF(ISERROR(IF(ISERROR(VLOOKUP((LEFT(D5110,2)),'Fed. Agency Identifier Table'!A$2:C$63,3,FALSE)),(VLOOKUP((LEFT(D5110,1)),'Fed. Agency Identifier Table'!A$2:C$63,3,FALSE)),(VLOOKUP((LEFT(D5110,2)),'Fed. Agency Identifier Table'!A$2:C$63,3,FALSE)))),"",(IF(ISERROR(VLOOKUP((LEFT(D5110,2)),'Fed. Agency Identifier Table'!A$2:C$63,3,FALSE)),(VLOOKUP((LEFT(D5110,1)),'Fed. Agency Identifier Table'!A$2:C$63,3,FALSE)),(VLOOKUP((LEFT(D5110,2)),'Fed. Agency Identifier Table'!A$2:C$63,3,FALSE)))))</f>
        <v/>
      </c>
      <c r="I5110" s="150" t="str">
        <f>IF(ISNUMBER(SEARCH("*.unk*",D5110)),"Other Federal Awards",IF(ISERROR(VLOOKUP(D5110,'CFDA Program Titles Table'!A$2:C$2607,3,FALSE)),"",VLOOKUP(D5110,'CFDA Program Titles Table'!A$2:C$2607,3,FALSE)))</f>
        <v/>
      </c>
      <c r="J5110" s="70"/>
      <c r="K5110" s="70"/>
      <c r="S5110" s="106" t="str">
        <f>IFERROR(IF(J5110="Y", "Research And Development Programs Cluster:", VLOOKUP(D5110,'Cluster Info'!$A$2:$B$113,2,FALSE)), "Non Cluster:")</f>
        <v>Non Cluster:</v>
      </c>
      <c r="T5110" s="106">
        <f t="shared" si="395"/>
        <v>0</v>
      </c>
      <c r="U5110" s="106">
        <f t="shared" si="397"/>
        <v>0</v>
      </c>
      <c r="V5110" s="106">
        <f t="shared" si="398"/>
        <v>0</v>
      </c>
      <c r="W5110" s="119">
        <f t="shared" si="396"/>
        <v>0</v>
      </c>
      <c r="X5110" s="106">
        <f t="shared" si="399"/>
        <v>0</v>
      </c>
    </row>
    <row r="5111" spans="1:24" ht="14">
      <c r="A5111" s="198"/>
      <c r="D5111" s="1"/>
      <c r="E5111" s="1"/>
      <c r="F5111" s="187"/>
      <c r="G5111" s="187"/>
      <c r="H5111" s="80" t="str">
        <f>IF(ISERROR(IF(ISERROR(VLOOKUP((LEFT(D5111,2)),'Fed. Agency Identifier Table'!A$2:C$63,3,FALSE)),(VLOOKUP((LEFT(D5111,1)),'Fed. Agency Identifier Table'!A$2:C$63,3,FALSE)),(VLOOKUP((LEFT(D5111,2)),'Fed. Agency Identifier Table'!A$2:C$63,3,FALSE)))),"",(IF(ISERROR(VLOOKUP((LEFT(D5111,2)),'Fed. Agency Identifier Table'!A$2:C$63,3,FALSE)),(VLOOKUP((LEFT(D5111,1)),'Fed. Agency Identifier Table'!A$2:C$63,3,FALSE)),(VLOOKUP((LEFT(D5111,2)),'Fed. Agency Identifier Table'!A$2:C$63,3,FALSE)))))</f>
        <v/>
      </c>
      <c r="I5111" s="150" t="str">
        <f>IF(ISNUMBER(SEARCH("*.unk*",D5111)),"Other Federal Awards",IF(ISERROR(VLOOKUP(D5111,'CFDA Program Titles Table'!A$2:C$2607,3,FALSE)),"",VLOOKUP(D5111,'CFDA Program Titles Table'!A$2:C$2607,3,FALSE)))</f>
        <v/>
      </c>
      <c r="J5111" s="70"/>
      <c r="K5111" s="70"/>
      <c r="S5111" s="106" t="str">
        <f>IFERROR(IF(J5111="Y", "Research And Development Programs Cluster:", VLOOKUP(D5111,'Cluster Info'!$A$2:$B$113,2,FALSE)), "Non Cluster:")</f>
        <v>Non Cluster:</v>
      </c>
      <c r="T5111" s="106">
        <f t="shared" si="395"/>
        <v>0</v>
      </c>
      <c r="U5111" s="106">
        <f t="shared" si="397"/>
        <v>0</v>
      </c>
      <c r="V5111" s="106">
        <f t="shared" si="398"/>
        <v>0</v>
      </c>
      <c r="W5111" s="119">
        <f t="shared" si="396"/>
        <v>0</v>
      </c>
      <c r="X5111" s="106">
        <f t="shared" si="399"/>
        <v>0</v>
      </c>
    </row>
    <row r="5112" spans="1:24" ht="14">
      <c r="A5112" s="198"/>
      <c r="D5112" s="1"/>
      <c r="E5112" s="1"/>
      <c r="F5112" s="187"/>
      <c r="G5112" s="187"/>
      <c r="H5112" s="80" t="str">
        <f>IF(ISERROR(IF(ISERROR(VLOOKUP((LEFT(D5112,2)),'Fed. Agency Identifier Table'!A$2:C$63,3,FALSE)),(VLOOKUP((LEFT(D5112,1)),'Fed. Agency Identifier Table'!A$2:C$63,3,FALSE)),(VLOOKUP((LEFT(D5112,2)),'Fed. Agency Identifier Table'!A$2:C$63,3,FALSE)))),"",(IF(ISERROR(VLOOKUP((LEFT(D5112,2)),'Fed. Agency Identifier Table'!A$2:C$63,3,FALSE)),(VLOOKUP((LEFT(D5112,1)),'Fed. Agency Identifier Table'!A$2:C$63,3,FALSE)),(VLOOKUP((LEFT(D5112,2)),'Fed. Agency Identifier Table'!A$2:C$63,3,FALSE)))))</f>
        <v/>
      </c>
      <c r="I5112" s="150" t="str">
        <f>IF(ISNUMBER(SEARCH("*.unk*",D5112)),"Other Federal Awards",IF(ISERROR(VLOOKUP(D5112,'CFDA Program Titles Table'!A$2:C$2607,3,FALSE)),"",VLOOKUP(D5112,'CFDA Program Titles Table'!A$2:C$2607,3,FALSE)))</f>
        <v/>
      </c>
      <c r="J5112" s="70"/>
      <c r="K5112" s="70"/>
      <c r="S5112" s="106" t="str">
        <f>IFERROR(IF(J5112="Y", "Research And Development Programs Cluster:", VLOOKUP(D5112,'Cluster Info'!$A$2:$B$113,2,FALSE)), "Non Cluster:")</f>
        <v>Non Cluster:</v>
      </c>
      <c r="T5112" s="106">
        <f t="shared" si="395"/>
        <v>0</v>
      </c>
      <c r="U5112" s="106">
        <f t="shared" si="397"/>
        <v>0</v>
      </c>
      <c r="V5112" s="106">
        <f t="shared" si="398"/>
        <v>0</v>
      </c>
      <c r="W5112" s="119">
        <f t="shared" si="396"/>
        <v>0</v>
      </c>
      <c r="X5112" s="106">
        <f t="shared" si="399"/>
        <v>0</v>
      </c>
    </row>
    <row r="5113" spans="1:24" ht="14">
      <c r="A5113" s="198"/>
      <c r="D5113" s="1"/>
      <c r="E5113" s="1"/>
      <c r="F5113" s="187"/>
      <c r="G5113" s="187"/>
      <c r="H5113" s="80" t="str">
        <f>IF(ISERROR(IF(ISERROR(VLOOKUP((LEFT(D5113,2)),'Fed. Agency Identifier Table'!A$2:C$63,3,FALSE)),(VLOOKUP((LEFT(D5113,1)),'Fed. Agency Identifier Table'!A$2:C$63,3,FALSE)),(VLOOKUP((LEFT(D5113,2)),'Fed. Agency Identifier Table'!A$2:C$63,3,FALSE)))),"",(IF(ISERROR(VLOOKUP((LEFT(D5113,2)),'Fed. Agency Identifier Table'!A$2:C$63,3,FALSE)),(VLOOKUP((LEFT(D5113,1)),'Fed. Agency Identifier Table'!A$2:C$63,3,FALSE)),(VLOOKUP((LEFT(D5113,2)),'Fed. Agency Identifier Table'!A$2:C$63,3,FALSE)))))</f>
        <v/>
      </c>
      <c r="I5113" s="150" t="str">
        <f>IF(ISNUMBER(SEARCH("*.unk*",D5113)),"Other Federal Awards",IF(ISERROR(VLOOKUP(D5113,'CFDA Program Titles Table'!A$2:C$2607,3,FALSE)),"",VLOOKUP(D5113,'CFDA Program Titles Table'!A$2:C$2607,3,FALSE)))</f>
        <v/>
      </c>
      <c r="J5113" s="70"/>
      <c r="K5113" s="70"/>
      <c r="S5113" s="106" t="str">
        <f>IFERROR(IF(J5113="Y", "Research And Development Programs Cluster:", VLOOKUP(D5113,'Cluster Info'!$A$2:$B$113,2,FALSE)), "Non Cluster:")</f>
        <v>Non Cluster:</v>
      </c>
      <c r="T5113" s="106">
        <f t="shared" si="395"/>
        <v>0</v>
      </c>
      <c r="U5113" s="106">
        <f t="shared" si="397"/>
        <v>0</v>
      </c>
      <c r="V5113" s="106">
        <f t="shared" si="398"/>
        <v>0</v>
      </c>
      <c r="W5113" s="119">
        <f t="shared" si="396"/>
        <v>0</v>
      </c>
      <c r="X5113" s="106">
        <f t="shared" si="399"/>
        <v>0</v>
      </c>
    </row>
    <row r="5114" spans="1:24" ht="14">
      <c r="A5114" s="198"/>
      <c r="D5114" s="1"/>
      <c r="E5114" s="1"/>
      <c r="F5114" s="187"/>
      <c r="G5114" s="187"/>
      <c r="H5114" s="80" t="str">
        <f>IF(ISERROR(IF(ISERROR(VLOOKUP((LEFT(D5114,2)),'Fed. Agency Identifier Table'!A$2:C$63,3,FALSE)),(VLOOKUP((LEFT(D5114,1)),'Fed. Agency Identifier Table'!A$2:C$63,3,FALSE)),(VLOOKUP((LEFT(D5114,2)),'Fed. Agency Identifier Table'!A$2:C$63,3,FALSE)))),"",(IF(ISERROR(VLOOKUP((LEFT(D5114,2)),'Fed. Agency Identifier Table'!A$2:C$63,3,FALSE)),(VLOOKUP((LEFT(D5114,1)),'Fed. Agency Identifier Table'!A$2:C$63,3,FALSE)),(VLOOKUP((LEFT(D5114,2)),'Fed. Agency Identifier Table'!A$2:C$63,3,FALSE)))))</f>
        <v/>
      </c>
      <c r="I5114" s="150" t="str">
        <f>IF(ISNUMBER(SEARCH("*.unk*",D5114)),"Other Federal Awards",IF(ISERROR(VLOOKUP(D5114,'CFDA Program Titles Table'!A$2:C$2607,3,FALSE)),"",VLOOKUP(D5114,'CFDA Program Titles Table'!A$2:C$2607,3,FALSE)))</f>
        <v/>
      </c>
      <c r="J5114" s="70"/>
      <c r="K5114" s="70"/>
      <c r="S5114" s="106" t="str">
        <f>IFERROR(IF(J5114="Y", "Research And Development Programs Cluster:", VLOOKUP(D5114,'Cluster Info'!$A$2:$B$113,2,FALSE)), "Non Cluster:")</f>
        <v>Non Cluster:</v>
      </c>
      <c r="T5114" s="106">
        <f t="shared" si="395"/>
        <v>0</v>
      </c>
      <c r="U5114" s="106">
        <f t="shared" si="397"/>
        <v>0</v>
      </c>
      <c r="V5114" s="106">
        <f t="shared" si="398"/>
        <v>0</v>
      </c>
      <c r="W5114" s="119">
        <f t="shared" si="396"/>
        <v>0</v>
      </c>
      <c r="X5114" s="106">
        <f t="shared" si="399"/>
        <v>0</v>
      </c>
    </row>
    <row r="5115" spans="1:24" ht="14">
      <c r="A5115" s="198"/>
      <c r="D5115" s="1"/>
      <c r="E5115" s="1"/>
      <c r="F5115" s="187"/>
      <c r="G5115" s="187"/>
      <c r="H5115" s="80" t="str">
        <f>IF(ISERROR(IF(ISERROR(VLOOKUP((LEFT(D5115,2)),'Fed. Agency Identifier Table'!A$2:C$63,3,FALSE)),(VLOOKUP((LEFT(D5115,1)),'Fed. Agency Identifier Table'!A$2:C$63,3,FALSE)),(VLOOKUP((LEFT(D5115,2)),'Fed. Agency Identifier Table'!A$2:C$63,3,FALSE)))),"",(IF(ISERROR(VLOOKUP((LEFT(D5115,2)),'Fed. Agency Identifier Table'!A$2:C$63,3,FALSE)),(VLOOKUP((LEFT(D5115,1)),'Fed. Agency Identifier Table'!A$2:C$63,3,FALSE)),(VLOOKUP((LEFT(D5115,2)),'Fed. Agency Identifier Table'!A$2:C$63,3,FALSE)))))</f>
        <v/>
      </c>
      <c r="I5115" s="150" t="str">
        <f>IF(ISNUMBER(SEARCH("*.unk*",D5115)),"Other Federal Awards",IF(ISERROR(VLOOKUP(D5115,'CFDA Program Titles Table'!A$2:C$2607,3,FALSE)),"",VLOOKUP(D5115,'CFDA Program Titles Table'!A$2:C$2607,3,FALSE)))</f>
        <v/>
      </c>
      <c r="J5115" s="70"/>
      <c r="K5115" s="70"/>
      <c r="S5115" s="106" t="str">
        <f>IFERROR(IF(J5115="Y", "Research And Development Programs Cluster:", VLOOKUP(D5115,'Cluster Info'!$A$2:$B$113,2,FALSE)), "Non Cluster:")</f>
        <v>Non Cluster:</v>
      </c>
      <c r="T5115" s="106">
        <f t="shared" si="395"/>
        <v>0</v>
      </c>
      <c r="U5115" s="106">
        <f t="shared" si="397"/>
        <v>0</v>
      </c>
      <c r="V5115" s="106">
        <f t="shared" si="398"/>
        <v>0</v>
      </c>
      <c r="W5115" s="119">
        <f t="shared" si="396"/>
        <v>0</v>
      </c>
      <c r="X5115" s="106">
        <f t="shared" si="399"/>
        <v>0</v>
      </c>
    </row>
    <row r="5116" spans="1:24" ht="14">
      <c r="A5116" s="198"/>
      <c r="D5116" s="1"/>
      <c r="E5116" s="1"/>
      <c r="F5116" s="187"/>
      <c r="G5116" s="187"/>
      <c r="H5116" s="80" t="str">
        <f>IF(ISERROR(IF(ISERROR(VLOOKUP((LEFT(D5116,2)),'Fed. Agency Identifier Table'!A$2:C$63,3,FALSE)),(VLOOKUP((LEFT(D5116,1)),'Fed. Agency Identifier Table'!A$2:C$63,3,FALSE)),(VLOOKUP((LEFT(D5116,2)),'Fed. Agency Identifier Table'!A$2:C$63,3,FALSE)))),"",(IF(ISERROR(VLOOKUP((LEFT(D5116,2)),'Fed. Agency Identifier Table'!A$2:C$63,3,FALSE)),(VLOOKUP((LEFT(D5116,1)),'Fed. Agency Identifier Table'!A$2:C$63,3,FALSE)),(VLOOKUP((LEFT(D5116,2)),'Fed. Agency Identifier Table'!A$2:C$63,3,FALSE)))))</f>
        <v/>
      </c>
      <c r="I5116" s="150" t="str">
        <f>IF(ISNUMBER(SEARCH("*.unk*",D5116)),"Other Federal Awards",IF(ISERROR(VLOOKUP(D5116,'CFDA Program Titles Table'!A$2:C$2607,3,FALSE)),"",VLOOKUP(D5116,'CFDA Program Titles Table'!A$2:C$2607,3,FALSE)))</f>
        <v/>
      </c>
      <c r="J5116" s="70"/>
      <c r="K5116" s="70"/>
      <c r="S5116" s="106" t="str">
        <f>IFERROR(IF(J5116="Y", "Research And Development Programs Cluster:", VLOOKUP(D5116,'Cluster Info'!$A$2:$B$113,2,FALSE)), "Non Cluster:")</f>
        <v>Non Cluster:</v>
      </c>
      <c r="T5116" s="106">
        <f t="shared" si="395"/>
        <v>0</v>
      </c>
      <c r="U5116" s="106">
        <f t="shared" si="397"/>
        <v>0</v>
      </c>
      <c r="V5116" s="106">
        <f t="shared" si="398"/>
        <v>0</v>
      </c>
      <c r="W5116" s="119">
        <f t="shared" si="396"/>
        <v>0</v>
      </c>
      <c r="X5116" s="106">
        <f t="shared" si="399"/>
        <v>0</v>
      </c>
    </row>
    <row r="5117" spans="1:24" ht="14">
      <c r="A5117" s="198"/>
      <c r="D5117" s="1"/>
      <c r="E5117" s="1"/>
      <c r="F5117" s="187"/>
      <c r="G5117" s="187"/>
      <c r="H5117" s="80" t="str">
        <f>IF(ISERROR(IF(ISERROR(VLOOKUP((LEFT(D5117,2)),'Fed. Agency Identifier Table'!A$2:C$63,3,FALSE)),(VLOOKUP((LEFT(D5117,1)),'Fed. Agency Identifier Table'!A$2:C$63,3,FALSE)),(VLOOKUP((LEFT(D5117,2)),'Fed. Agency Identifier Table'!A$2:C$63,3,FALSE)))),"",(IF(ISERROR(VLOOKUP((LEFT(D5117,2)),'Fed. Agency Identifier Table'!A$2:C$63,3,FALSE)),(VLOOKUP((LEFT(D5117,1)),'Fed. Agency Identifier Table'!A$2:C$63,3,FALSE)),(VLOOKUP((LEFT(D5117,2)),'Fed. Agency Identifier Table'!A$2:C$63,3,FALSE)))))</f>
        <v/>
      </c>
      <c r="I5117" s="150" t="str">
        <f>IF(ISNUMBER(SEARCH("*.unk*",D5117)),"Other Federal Awards",IF(ISERROR(VLOOKUP(D5117,'CFDA Program Titles Table'!A$2:C$2607,3,FALSE)),"",VLOOKUP(D5117,'CFDA Program Titles Table'!A$2:C$2607,3,FALSE)))</f>
        <v/>
      </c>
      <c r="J5117" s="70"/>
      <c r="K5117" s="70"/>
      <c r="S5117" s="106" t="str">
        <f>IFERROR(IF(J5117="Y", "Research And Development Programs Cluster:", VLOOKUP(D5117,'Cluster Info'!$A$2:$B$113,2,FALSE)), "Non Cluster:")</f>
        <v>Non Cluster:</v>
      </c>
      <c r="T5117" s="106">
        <f t="shared" si="395"/>
        <v>0</v>
      </c>
      <c r="U5117" s="106">
        <f t="shared" si="397"/>
        <v>0</v>
      </c>
      <c r="V5117" s="106">
        <f t="shared" si="398"/>
        <v>0</v>
      </c>
      <c r="W5117" s="119">
        <f t="shared" si="396"/>
        <v>0</v>
      </c>
      <c r="X5117" s="106">
        <f t="shared" si="399"/>
        <v>0</v>
      </c>
    </row>
    <row r="5118" spans="1:24" ht="14">
      <c r="A5118" s="198"/>
      <c r="D5118" s="1"/>
      <c r="E5118" s="1"/>
      <c r="F5118" s="187"/>
      <c r="G5118" s="187"/>
      <c r="H5118" s="80" t="str">
        <f>IF(ISERROR(IF(ISERROR(VLOOKUP((LEFT(D5118,2)),'Fed. Agency Identifier Table'!A$2:C$63,3,FALSE)),(VLOOKUP((LEFT(D5118,1)),'Fed. Agency Identifier Table'!A$2:C$63,3,FALSE)),(VLOOKUP((LEFT(D5118,2)),'Fed. Agency Identifier Table'!A$2:C$63,3,FALSE)))),"",(IF(ISERROR(VLOOKUP((LEFT(D5118,2)),'Fed. Agency Identifier Table'!A$2:C$63,3,FALSE)),(VLOOKUP((LEFT(D5118,1)),'Fed. Agency Identifier Table'!A$2:C$63,3,FALSE)),(VLOOKUP((LEFT(D5118,2)),'Fed. Agency Identifier Table'!A$2:C$63,3,FALSE)))))</f>
        <v/>
      </c>
      <c r="I5118" s="150" t="str">
        <f>IF(ISNUMBER(SEARCH("*.unk*",D5118)),"Other Federal Awards",IF(ISERROR(VLOOKUP(D5118,'CFDA Program Titles Table'!A$2:C$2607,3,FALSE)),"",VLOOKUP(D5118,'CFDA Program Titles Table'!A$2:C$2607,3,FALSE)))</f>
        <v/>
      </c>
      <c r="J5118" s="70"/>
      <c r="K5118" s="70"/>
      <c r="S5118" s="106" t="str">
        <f>IFERROR(IF(J5118="Y", "Research And Development Programs Cluster:", VLOOKUP(D5118,'Cluster Info'!$A$2:$B$113,2,FALSE)), "Non Cluster:")</f>
        <v>Non Cluster:</v>
      </c>
      <c r="T5118" s="106">
        <f t="shared" si="395"/>
        <v>0</v>
      </c>
      <c r="U5118" s="106">
        <f t="shared" si="397"/>
        <v>0</v>
      </c>
      <c r="V5118" s="106">
        <f t="shared" si="398"/>
        <v>0</v>
      </c>
      <c r="W5118" s="119">
        <f t="shared" si="396"/>
        <v>0</v>
      </c>
      <c r="X5118" s="106">
        <f t="shared" si="399"/>
        <v>0</v>
      </c>
    </row>
    <row r="5119" spans="1:24" ht="14">
      <c r="A5119" s="198"/>
      <c r="D5119" s="1"/>
      <c r="E5119" s="1"/>
      <c r="F5119" s="187"/>
      <c r="G5119" s="187"/>
      <c r="H5119" s="80" t="str">
        <f>IF(ISERROR(IF(ISERROR(VLOOKUP((LEFT(D5119,2)),'Fed. Agency Identifier Table'!A$2:C$63,3,FALSE)),(VLOOKUP((LEFT(D5119,1)),'Fed. Agency Identifier Table'!A$2:C$63,3,FALSE)),(VLOOKUP((LEFT(D5119,2)),'Fed. Agency Identifier Table'!A$2:C$63,3,FALSE)))),"",(IF(ISERROR(VLOOKUP((LEFT(D5119,2)),'Fed. Agency Identifier Table'!A$2:C$63,3,FALSE)),(VLOOKUP((LEFT(D5119,1)),'Fed. Agency Identifier Table'!A$2:C$63,3,FALSE)),(VLOOKUP((LEFT(D5119,2)),'Fed. Agency Identifier Table'!A$2:C$63,3,FALSE)))))</f>
        <v/>
      </c>
      <c r="I5119" s="150" t="str">
        <f>IF(ISNUMBER(SEARCH("*.unk*",D5119)),"Other Federal Awards",IF(ISERROR(VLOOKUP(D5119,'CFDA Program Titles Table'!A$2:C$2607,3,FALSE)),"",VLOOKUP(D5119,'CFDA Program Titles Table'!A$2:C$2607,3,FALSE)))</f>
        <v/>
      </c>
      <c r="J5119" s="70"/>
      <c r="K5119" s="70"/>
      <c r="S5119" s="106" t="str">
        <f>IFERROR(IF(J5119="Y", "Research And Development Programs Cluster:", VLOOKUP(D5119,'Cluster Info'!$A$2:$B$113,2,FALSE)), "Non Cluster:")</f>
        <v>Non Cluster:</v>
      </c>
      <c r="T5119" s="106">
        <f t="shared" si="395"/>
        <v>0</v>
      </c>
      <c r="U5119" s="106">
        <f t="shared" si="397"/>
        <v>0</v>
      </c>
      <c r="V5119" s="106">
        <f t="shared" si="398"/>
        <v>0</v>
      </c>
      <c r="W5119" s="119">
        <f t="shared" si="396"/>
        <v>0</v>
      </c>
      <c r="X5119" s="106">
        <f t="shared" si="399"/>
        <v>0</v>
      </c>
    </row>
    <row r="5120" spans="1:24" ht="14">
      <c r="A5120" s="198"/>
      <c r="D5120" s="1"/>
      <c r="E5120" s="1"/>
      <c r="F5120" s="187"/>
      <c r="G5120" s="187"/>
      <c r="H5120" s="80" t="str">
        <f>IF(ISERROR(IF(ISERROR(VLOOKUP((LEFT(D5120,2)),'Fed. Agency Identifier Table'!A$2:C$63,3,FALSE)),(VLOOKUP((LEFT(D5120,1)),'Fed. Agency Identifier Table'!A$2:C$63,3,FALSE)),(VLOOKUP((LEFT(D5120,2)),'Fed. Agency Identifier Table'!A$2:C$63,3,FALSE)))),"",(IF(ISERROR(VLOOKUP((LEFT(D5120,2)),'Fed. Agency Identifier Table'!A$2:C$63,3,FALSE)),(VLOOKUP((LEFT(D5120,1)),'Fed. Agency Identifier Table'!A$2:C$63,3,FALSE)),(VLOOKUP((LEFT(D5120,2)),'Fed. Agency Identifier Table'!A$2:C$63,3,FALSE)))))</f>
        <v/>
      </c>
      <c r="I5120" s="150" t="str">
        <f>IF(ISNUMBER(SEARCH("*.unk*",D5120)),"Other Federal Awards",IF(ISERROR(VLOOKUP(D5120,'CFDA Program Titles Table'!A$2:C$2607,3,FALSE)),"",VLOOKUP(D5120,'CFDA Program Titles Table'!A$2:C$2607,3,FALSE)))</f>
        <v/>
      </c>
      <c r="J5120" s="70"/>
      <c r="K5120" s="70"/>
      <c r="S5120" s="106" t="str">
        <f>IFERROR(IF(J5120="Y", "Research And Development Programs Cluster:", VLOOKUP(D5120,'Cluster Info'!$A$2:$B$113,2,FALSE)), "Non Cluster:")</f>
        <v>Non Cluster:</v>
      </c>
      <c r="T5120" s="106">
        <f t="shared" si="395"/>
        <v>0</v>
      </c>
      <c r="U5120" s="106">
        <f t="shared" si="397"/>
        <v>0</v>
      </c>
      <c r="V5120" s="106">
        <f t="shared" si="398"/>
        <v>0</v>
      </c>
      <c r="W5120" s="119">
        <f t="shared" si="396"/>
        <v>0</v>
      </c>
      <c r="X5120" s="106">
        <f t="shared" si="399"/>
        <v>0</v>
      </c>
    </row>
    <row r="5121" spans="1:24" ht="14">
      <c r="A5121" s="198"/>
      <c r="D5121" s="1"/>
      <c r="E5121" s="1"/>
      <c r="F5121" s="187"/>
      <c r="G5121" s="187"/>
      <c r="H5121" s="80" t="str">
        <f>IF(ISERROR(IF(ISERROR(VLOOKUP((LEFT(D5121,2)),'Fed. Agency Identifier Table'!A$2:C$63,3,FALSE)),(VLOOKUP((LEFT(D5121,1)),'Fed. Agency Identifier Table'!A$2:C$63,3,FALSE)),(VLOOKUP((LEFT(D5121,2)),'Fed. Agency Identifier Table'!A$2:C$63,3,FALSE)))),"",(IF(ISERROR(VLOOKUP((LEFT(D5121,2)),'Fed. Agency Identifier Table'!A$2:C$63,3,FALSE)),(VLOOKUP((LEFT(D5121,1)),'Fed. Agency Identifier Table'!A$2:C$63,3,FALSE)),(VLOOKUP((LEFT(D5121,2)),'Fed. Agency Identifier Table'!A$2:C$63,3,FALSE)))))</f>
        <v/>
      </c>
      <c r="I5121" s="150" t="str">
        <f>IF(ISNUMBER(SEARCH("*.unk*",D5121)),"Other Federal Awards",IF(ISERROR(VLOOKUP(D5121,'CFDA Program Titles Table'!A$2:C$2607,3,FALSE)),"",VLOOKUP(D5121,'CFDA Program Titles Table'!A$2:C$2607,3,FALSE)))</f>
        <v/>
      </c>
      <c r="J5121" s="70"/>
      <c r="K5121" s="70"/>
      <c r="S5121" s="106" t="str">
        <f>IFERROR(IF(J5121="Y", "Research And Development Programs Cluster:", VLOOKUP(D5121,'Cluster Info'!$A$2:$B$113,2,FALSE)), "Non Cluster:")</f>
        <v>Non Cluster:</v>
      </c>
      <c r="T5121" s="106">
        <f t="shared" si="395"/>
        <v>0</v>
      </c>
      <c r="U5121" s="106">
        <f t="shared" si="397"/>
        <v>0</v>
      </c>
      <c r="V5121" s="106">
        <f t="shared" si="398"/>
        <v>0</v>
      </c>
      <c r="W5121" s="119">
        <f t="shared" si="396"/>
        <v>0</v>
      </c>
      <c r="X5121" s="106">
        <f t="shared" si="399"/>
        <v>0</v>
      </c>
    </row>
    <row r="5122" spans="1:24" ht="14">
      <c r="A5122" s="198"/>
      <c r="D5122" s="1"/>
      <c r="E5122" s="1"/>
      <c r="F5122" s="187"/>
      <c r="G5122" s="187"/>
      <c r="H5122" s="80" t="str">
        <f>IF(ISERROR(IF(ISERROR(VLOOKUP((LEFT(D5122,2)),'Fed. Agency Identifier Table'!A$2:C$63,3,FALSE)),(VLOOKUP((LEFT(D5122,1)),'Fed. Agency Identifier Table'!A$2:C$63,3,FALSE)),(VLOOKUP((LEFT(D5122,2)),'Fed. Agency Identifier Table'!A$2:C$63,3,FALSE)))),"",(IF(ISERROR(VLOOKUP((LEFT(D5122,2)),'Fed. Agency Identifier Table'!A$2:C$63,3,FALSE)),(VLOOKUP((LEFT(D5122,1)),'Fed. Agency Identifier Table'!A$2:C$63,3,FALSE)),(VLOOKUP((LEFT(D5122,2)),'Fed. Agency Identifier Table'!A$2:C$63,3,FALSE)))))</f>
        <v/>
      </c>
      <c r="I5122" s="150" t="str">
        <f>IF(ISNUMBER(SEARCH("*.unk*",D5122)),"Other Federal Awards",IF(ISERROR(VLOOKUP(D5122,'CFDA Program Titles Table'!A$2:C$2607,3,FALSE)),"",VLOOKUP(D5122,'CFDA Program Titles Table'!A$2:C$2607,3,FALSE)))</f>
        <v/>
      </c>
      <c r="J5122" s="70"/>
      <c r="K5122" s="70"/>
      <c r="S5122" s="106" t="str">
        <f>IFERROR(IF(J5122="Y", "Research And Development Programs Cluster:", VLOOKUP(D5122,'Cluster Info'!$A$2:$B$113,2,FALSE)), "Non Cluster:")</f>
        <v>Non Cluster:</v>
      </c>
      <c r="T5122" s="106">
        <f t="shared" ref="T5122:T5185" si="400">IF(E5122="Y","ARRA - "&amp;N5122, N5122)</f>
        <v>0</v>
      </c>
      <c r="U5122" s="106">
        <f t="shared" si="397"/>
        <v>0</v>
      </c>
      <c r="V5122" s="106">
        <f t="shared" si="398"/>
        <v>0</v>
      </c>
      <c r="W5122" s="119">
        <f t="shared" ref="W5122:W5185" si="401">IF(AND(J5122="Y",I5122="Other Federal Awards"),(LEFT(D5122,2)&amp;".RD"),D5122)</f>
        <v>0</v>
      </c>
      <c r="X5122" s="106">
        <f t="shared" si="399"/>
        <v>0</v>
      </c>
    </row>
    <row r="5123" spans="1:24" ht="14">
      <c r="A5123" s="198"/>
      <c r="D5123" s="1"/>
      <c r="E5123" s="1"/>
      <c r="F5123" s="187"/>
      <c r="G5123" s="187"/>
      <c r="H5123" s="80" t="str">
        <f>IF(ISERROR(IF(ISERROR(VLOOKUP((LEFT(D5123,2)),'Fed. Agency Identifier Table'!A$2:C$63,3,FALSE)),(VLOOKUP((LEFT(D5123,1)),'Fed. Agency Identifier Table'!A$2:C$63,3,FALSE)),(VLOOKUP((LEFT(D5123,2)),'Fed. Agency Identifier Table'!A$2:C$63,3,FALSE)))),"",(IF(ISERROR(VLOOKUP((LEFT(D5123,2)),'Fed. Agency Identifier Table'!A$2:C$63,3,FALSE)),(VLOOKUP((LEFT(D5123,1)),'Fed. Agency Identifier Table'!A$2:C$63,3,FALSE)),(VLOOKUP((LEFT(D5123,2)),'Fed. Agency Identifier Table'!A$2:C$63,3,FALSE)))))</f>
        <v/>
      </c>
      <c r="I5123" s="150" t="str">
        <f>IF(ISNUMBER(SEARCH("*.unk*",D5123)),"Other Federal Awards",IF(ISERROR(VLOOKUP(D5123,'CFDA Program Titles Table'!A$2:C$2607,3,FALSE)),"",VLOOKUP(D5123,'CFDA Program Titles Table'!A$2:C$2607,3,FALSE)))</f>
        <v/>
      </c>
      <c r="J5123" s="70"/>
      <c r="K5123" s="70"/>
      <c r="S5123" s="106" t="str">
        <f>IFERROR(IF(J5123="Y", "Research And Development Programs Cluster:", VLOOKUP(D5123,'Cluster Info'!$A$2:$B$113,2,FALSE)), "Non Cluster:")</f>
        <v>Non Cluster:</v>
      </c>
      <c r="T5123" s="106">
        <f t="shared" si="400"/>
        <v>0</v>
      </c>
      <c r="U5123" s="106">
        <f t="shared" ref="U5123:U5186" si="402">IF(F5123="Y","COVID-19 - "&amp;N5123, N5123)</f>
        <v>0</v>
      </c>
      <c r="V5123" s="106">
        <f t="shared" ref="V5123:V5186" si="403">IF(G5123="Y","ARP - "&amp;N5123, N5123)</f>
        <v>0</v>
      </c>
      <c r="W5123" s="119">
        <f t="shared" si="401"/>
        <v>0</v>
      </c>
      <c r="X5123" s="106">
        <f t="shared" ref="X5123:X5186" si="404">O5123-P5123</f>
        <v>0</v>
      </c>
    </row>
    <row r="5124" spans="1:24" ht="14">
      <c r="A5124" s="198"/>
      <c r="D5124" s="1"/>
      <c r="E5124" s="1"/>
      <c r="F5124" s="187"/>
      <c r="G5124" s="187"/>
      <c r="H5124" s="80" t="str">
        <f>IF(ISERROR(IF(ISERROR(VLOOKUP((LEFT(D5124,2)),'Fed. Agency Identifier Table'!A$2:C$63,3,FALSE)),(VLOOKUP((LEFT(D5124,1)),'Fed. Agency Identifier Table'!A$2:C$63,3,FALSE)),(VLOOKUP((LEFT(D5124,2)),'Fed. Agency Identifier Table'!A$2:C$63,3,FALSE)))),"",(IF(ISERROR(VLOOKUP((LEFT(D5124,2)),'Fed. Agency Identifier Table'!A$2:C$63,3,FALSE)),(VLOOKUP((LEFT(D5124,1)),'Fed. Agency Identifier Table'!A$2:C$63,3,FALSE)),(VLOOKUP((LEFT(D5124,2)),'Fed. Agency Identifier Table'!A$2:C$63,3,FALSE)))))</f>
        <v/>
      </c>
      <c r="I5124" s="150" t="str">
        <f>IF(ISNUMBER(SEARCH("*.unk*",D5124)),"Other Federal Awards",IF(ISERROR(VLOOKUP(D5124,'CFDA Program Titles Table'!A$2:C$2607,3,FALSE)),"",VLOOKUP(D5124,'CFDA Program Titles Table'!A$2:C$2607,3,FALSE)))</f>
        <v/>
      </c>
      <c r="J5124" s="70"/>
      <c r="K5124" s="70"/>
      <c r="S5124" s="106" t="str">
        <f>IFERROR(IF(J5124="Y", "Research And Development Programs Cluster:", VLOOKUP(D5124,'Cluster Info'!$A$2:$B$113,2,FALSE)), "Non Cluster:")</f>
        <v>Non Cluster:</v>
      </c>
      <c r="T5124" s="106">
        <f t="shared" si="400"/>
        <v>0</v>
      </c>
      <c r="U5124" s="106">
        <f t="shared" si="402"/>
        <v>0</v>
      </c>
      <c r="V5124" s="106">
        <f t="shared" si="403"/>
        <v>0</v>
      </c>
      <c r="W5124" s="119">
        <f t="shared" si="401"/>
        <v>0</v>
      </c>
      <c r="X5124" s="106">
        <f t="shared" si="404"/>
        <v>0</v>
      </c>
    </row>
    <row r="5125" spans="1:24" ht="14">
      <c r="A5125" s="198"/>
      <c r="D5125" s="1"/>
      <c r="E5125" s="1"/>
      <c r="F5125" s="187"/>
      <c r="G5125" s="187"/>
      <c r="H5125" s="80" t="str">
        <f>IF(ISERROR(IF(ISERROR(VLOOKUP((LEFT(D5125,2)),'Fed. Agency Identifier Table'!A$2:C$63,3,FALSE)),(VLOOKUP((LEFT(D5125,1)),'Fed. Agency Identifier Table'!A$2:C$63,3,FALSE)),(VLOOKUP((LEFT(D5125,2)),'Fed. Agency Identifier Table'!A$2:C$63,3,FALSE)))),"",(IF(ISERROR(VLOOKUP((LEFT(D5125,2)),'Fed. Agency Identifier Table'!A$2:C$63,3,FALSE)),(VLOOKUP((LEFT(D5125,1)),'Fed. Agency Identifier Table'!A$2:C$63,3,FALSE)),(VLOOKUP((LEFT(D5125,2)),'Fed. Agency Identifier Table'!A$2:C$63,3,FALSE)))))</f>
        <v/>
      </c>
      <c r="I5125" s="150" t="str">
        <f>IF(ISNUMBER(SEARCH("*.unk*",D5125)),"Other Federal Awards",IF(ISERROR(VLOOKUP(D5125,'CFDA Program Titles Table'!A$2:C$2607,3,FALSE)),"",VLOOKUP(D5125,'CFDA Program Titles Table'!A$2:C$2607,3,FALSE)))</f>
        <v/>
      </c>
      <c r="J5125" s="70"/>
      <c r="K5125" s="70"/>
      <c r="S5125" s="106" t="str">
        <f>IFERROR(IF(J5125="Y", "Research And Development Programs Cluster:", VLOOKUP(D5125,'Cluster Info'!$A$2:$B$113,2,FALSE)), "Non Cluster:")</f>
        <v>Non Cluster:</v>
      </c>
      <c r="T5125" s="106">
        <f t="shared" si="400"/>
        <v>0</v>
      </c>
      <c r="U5125" s="106">
        <f t="shared" si="402"/>
        <v>0</v>
      </c>
      <c r="V5125" s="106">
        <f t="shared" si="403"/>
        <v>0</v>
      </c>
      <c r="W5125" s="119">
        <f t="shared" si="401"/>
        <v>0</v>
      </c>
      <c r="X5125" s="106">
        <f t="shared" si="404"/>
        <v>0</v>
      </c>
    </row>
    <row r="5126" spans="1:24" ht="14">
      <c r="A5126" s="198"/>
      <c r="D5126" s="1"/>
      <c r="E5126" s="1"/>
      <c r="F5126" s="187"/>
      <c r="G5126" s="187"/>
      <c r="H5126" s="80" t="str">
        <f>IF(ISERROR(IF(ISERROR(VLOOKUP((LEFT(D5126,2)),'Fed. Agency Identifier Table'!A$2:C$63,3,FALSE)),(VLOOKUP((LEFT(D5126,1)),'Fed. Agency Identifier Table'!A$2:C$63,3,FALSE)),(VLOOKUP((LEFT(D5126,2)),'Fed. Agency Identifier Table'!A$2:C$63,3,FALSE)))),"",(IF(ISERROR(VLOOKUP((LEFT(D5126,2)),'Fed. Agency Identifier Table'!A$2:C$63,3,FALSE)),(VLOOKUP((LEFT(D5126,1)),'Fed. Agency Identifier Table'!A$2:C$63,3,FALSE)),(VLOOKUP((LEFT(D5126,2)),'Fed. Agency Identifier Table'!A$2:C$63,3,FALSE)))))</f>
        <v/>
      </c>
      <c r="I5126" s="150" t="str">
        <f>IF(ISNUMBER(SEARCH("*.unk*",D5126)),"Other Federal Awards",IF(ISERROR(VLOOKUP(D5126,'CFDA Program Titles Table'!A$2:C$2607,3,FALSE)),"",VLOOKUP(D5126,'CFDA Program Titles Table'!A$2:C$2607,3,FALSE)))</f>
        <v/>
      </c>
      <c r="J5126" s="70"/>
      <c r="K5126" s="70"/>
      <c r="S5126" s="106" t="str">
        <f>IFERROR(IF(J5126="Y", "Research And Development Programs Cluster:", VLOOKUP(D5126,'Cluster Info'!$A$2:$B$113,2,FALSE)), "Non Cluster:")</f>
        <v>Non Cluster:</v>
      </c>
      <c r="T5126" s="106">
        <f t="shared" si="400"/>
        <v>0</v>
      </c>
      <c r="U5126" s="106">
        <f t="shared" si="402"/>
        <v>0</v>
      </c>
      <c r="V5126" s="106">
        <f t="shared" si="403"/>
        <v>0</v>
      </c>
      <c r="W5126" s="119">
        <f t="shared" si="401"/>
        <v>0</v>
      </c>
      <c r="X5126" s="106">
        <f t="shared" si="404"/>
        <v>0</v>
      </c>
    </row>
    <row r="5127" spans="1:24" ht="14">
      <c r="A5127" s="198"/>
      <c r="D5127" s="1"/>
      <c r="E5127" s="1"/>
      <c r="F5127" s="187"/>
      <c r="G5127" s="187"/>
      <c r="H5127" s="80" t="str">
        <f>IF(ISERROR(IF(ISERROR(VLOOKUP((LEFT(D5127,2)),'Fed. Agency Identifier Table'!A$2:C$63,3,FALSE)),(VLOOKUP((LEFT(D5127,1)),'Fed. Agency Identifier Table'!A$2:C$63,3,FALSE)),(VLOOKUP((LEFT(D5127,2)),'Fed. Agency Identifier Table'!A$2:C$63,3,FALSE)))),"",(IF(ISERROR(VLOOKUP((LEFT(D5127,2)),'Fed. Agency Identifier Table'!A$2:C$63,3,FALSE)),(VLOOKUP((LEFT(D5127,1)),'Fed. Agency Identifier Table'!A$2:C$63,3,FALSE)),(VLOOKUP((LEFT(D5127,2)),'Fed. Agency Identifier Table'!A$2:C$63,3,FALSE)))))</f>
        <v/>
      </c>
      <c r="I5127" s="150" t="str">
        <f>IF(ISNUMBER(SEARCH("*.unk*",D5127)),"Other Federal Awards",IF(ISERROR(VLOOKUP(D5127,'CFDA Program Titles Table'!A$2:C$2607,3,FALSE)),"",VLOOKUP(D5127,'CFDA Program Titles Table'!A$2:C$2607,3,FALSE)))</f>
        <v/>
      </c>
      <c r="J5127" s="70"/>
      <c r="K5127" s="70"/>
      <c r="S5127" s="106" t="str">
        <f>IFERROR(IF(J5127="Y", "Research And Development Programs Cluster:", VLOOKUP(D5127,'Cluster Info'!$A$2:$B$113,2,FALSE)), "Non Cluster:")</f>
        <v>Non Cluster:</v>
      </c>
      <c r="T5127" s="106">
        <f t="shared" si="400"/>
        <v>0</v>
      </c>
      <c r="U5127" s="106">
        <f t="shared" si="402"/>
        <v>0</v>
      </c>
      <c r="V5127" s="106">
        <f t="shared" si="403"/>
        <v>0</v>
      </c>
      <c r="W5127" s="119">
        <f t="shared" si="401"/>
        <v>0</v>
      </c>
      <c r="X5127" s="106">
        <f t="shared" si="404"/>
        <v>0</v>
      </c>
    </row>
    <row r="5128" spans="1:24" ht="14">
      <c r="A5128" s="198"/>
      <c r="D5128" s="1"/>
      <c r="E5128" s="1"/>
      <c r="F5128" s="187"/>
      <c r="G5128" s="187"/>
      <c r="H5128" s="80" t="str">
        <f>IF(ISERROR(IF(ISERROR(VLOOKUP((LEFT(D5128,2)),'Fed. Agency Identifier Table'!A$2:C$63,3,FALSE)),(VLOOKUP((LEFT(D5128,1)),'Fed. Agency Identifier Table'!A$2:C$63,3,FALSE)),(VLOOKUP((LEFT(D5128,2)),'Fed. Agency Identifier Table'!A$2:C$63,3,FALSE)))),"",(IF(ISERROR(VLOOKUP((LEFT(D5128,2)),'Fed. Agency Identifier Table'!A$2:C$63,3,FALSE)),(VLOOKUP((LEFT(D5128,1)),'Fed. Agency Identifier Table'!A$2:C$63,3,FALSE)),(VLOOKUP((LEFT(D5128,2)),'Fed. Agency Identifier Table'!A$2:C$63,3,FALSE)))))</f>
        <v/>
      </c>
      <c r="I5128" s="150" t="str">
        <f>IF(ISNUMBER(SEARCH("*.unk*",D5128)),"Other Federal Awards",IF(ISERROR(VLOOKUP(D5128,'CFDA Program Titles Table'!A$2:C$2607,3,FALSE)),"",VLOOKUP(D5128,'CFDA Program Titles Table'!A$2:C$2607,3,FALSE)))</f>
        <v/>
      </c>
      <c r="J5128" s="70"/>
      <c r="K5128" s="70"/>
      <c r="S5128" s="106" t="str">
        <f>IFERROR(IF(J5128="Y", "Research And Development Programs Cluster:", VLOOKUP(D5128,'Cluster Info'!$A$2:$B$113,2,FALSE)), "Non Cluster:")</f>
        <v>Non Cluster:</v>
      </c>
      <c r="T5128" s="106">
        <f t="shared" si="400"/>
        <v>0</v>
      </c>
      <c r="U5128" s="106">
        <f t="shared" si="402"/>
        <v>0</v>
      </c>
      <c r="V5128" s="106">
        <f t="shared" si="403"/>
        <v>0</v>
      </c>
      <c r="W5128" s="119">
        <f t="shared" si="401"/>
        <v>0</v>
      </c>
      <c r="X5128" s="106">
        <f t="shared" si="404"/>
        <v>0</v>
      </c>
    </row>
    <row r="5129" spans="1:24" ht="14">
      <c r="A5129" s="198"/>
      <c r="D5129" s="1"/>
      <c r="E5129" s="1"/>
      <c r="F5129" s="187"/>
      <c r="G5129" s="187"/>
      <c r="H5129" s="80" t="str">
        <f>IF(ISERROR(IF(ISERROR(VLOOKUP((LEFT(D5129,2)),'Fed. Agency Identifier Table'!A$2:C$63,3,FALSE)),(VLOOKUP((LEFT(D5129,1)),'Fed. Agency Identifier Table'!A$2:C$63,3,FALSE)),(VLOOKUP((LEFT(D5129,2)),'Fed. Agency Identifier Table'!A$2:C$63,3,FALSE)))),"",(IF(ISERROR(VLOOKUP((LEFT(D5129,2)),'Fed. Agency Identifier Table'!A$2:C$63,3,FALSE)),(VLOOKUP((LEFT(D5129,1)),'Fed. Agency Identifier Table'!A$2:C$63,3,FALSE)),(VLOOKUP((LEFT(D5129,2)),'Fed. Agency Identifier Table'!A$2:C$63,3,FALSE)))))</f>
        <v/>
      </c>
      <c r="I5129" s="150" t="str">
        <f>IF(ISNUMBER(SEARCH("*.unk*",D5129)),"Other Federal Awards",IF(ISERROR(VLOOKUP(D5129,'CFDA Program Titles Table'!A$2:C$2607,3,FALSE)),"",VLOOKUP(D5129,'CFDA Program Titles Table'!A$2:C$2607,3,FALSE)))</f>
        <v/>
      </c>
      <c r="J5129" s="70"/>
      <c r="K5129" s="70"/>
      <c r="S5129" s="106" t="str">
        <f>IFERROR(IF(J5129="Y", "Research And Development Programs Cluster:", VLOOKUP(D5129,'Cluster Info'!$A$2:$B$113,2,FALSE)), "Non Cluster:")</f>
        <v>Non Cluster:</v>
      </c>
      <c r="T5129" s="106">
        <f t="shared" si="400"/>
        <v>0</v>
      </c>
      <c r="U5129" s="106">
        <f t="shared" si="402"/>
        <v>0</v>
      </c>
      <c r="V5129" s="106">
        <f t="shared" si="403"/>
        <v>0</v>
      </c>
      <c r="W5129" s="119">
        <f t="shared" si="401"/>
        <v>0</v>
      </c>
      <c r="X5129" s="106">
        <f t="shared" si="404"/>
        <v>0</v>
      </c>
    </row>
    <row r="5130" spans="1:24" ht="14">
      <c r="A5130" s="198"/>
      <c r="D5130" s="1"/>
      <c r="E5130" s="1"/>
      <c r="F5130" s="187"/>
      <c r="G5130" s="187"/>
      <c r="H5130" s="80" t="str">
        <f>IF(ISERROR(IF(ISERROR(VLOOKUP((LEFT(D5130,2)),'Fed. Agency Identifier Table'!A$2:C$63,3,FALSE)),(VLOOKUP((LEFT(D5130,1)),'Fed. Agency Identifier Table'!A$2:C$63,3,FALSE)),(VLOOKUP((LEFT(D5130,2)),'Fed. Agency Identifier Table'!A$2:C$63,3,FALSE)))),"",(IF(ISERROR(VLOOKUP((LEFT(D5130,2)),'Fed. Agency Identifier Table'!A$2:C$63,3,FALSE)),(VLOOKUP((LEFT(D5130,1)),'Fed. Agency Identifier Table'!A$2:C$63,3,FALSE)),(VLOOKUP((LEFT(D5130,2)),'Fed. Agency Identifier Table'!A$2:C$63,3,FALSE)))))</f>
        <v/>
      </c>
      <c r="I5130" s="150" t="str">
        <f>IF(ISNUMBER(SEARCH("*.unk*",D5130)),"Other Federal Awards",IF(ISERROR(VLOOKUP(D5130,'CFDA Program Titles Table'!A$2:C$2607,3,FALSE)),"",VLOOKUP(D5130,'CFDA Program Titles Table'!A$2:C$2607,3,FALSE)))</f>
        <v/>
      </c>
      <c r="J5130" s="70"/>
      <c r="K5130" s="70"/>
      <c r="S5130" s="106" t="str">
        <f>IFERROR(IF(J5130="Y", "Research And Development Programs Cluster:", VLOOKUP(D5130,'Cluster Info'!$A$2:$B$113,2,FALSE)), "Non Cluster:")</f>
        <v>Non Cluster:</v>
      </c>
      <c r="T5130" s="106">
        <f t="shared" si="400"/>
        <v>0</v>
      </c>
      <c r="U5130" s="106">
        <f t="shared" si="402"/>
        <v>0</v>
      </c>
      <c r="V5130" s="106">
        <f t="shared" si="403"/>
        <v>0</v>
      </c>
      <c r="W5130" s="119">
        <f t="shared" si="401"/>
        <v>0</v>
      </c>
      <c r="X5130" s="106">
        <f t="shared" si="404"/>
        <v>0</v>
      </c>
    </row>
    <row r="5131" spans="1:24" ht="14">
      <c r="A5131" s="198"/>
      <c r="D5131" s="1"/>
      <c r="E5131" s="1"/>
      <c r="F5131" s="187"/>
      <c r="G5131" s="187"/>
      <c r="H5131" s="80" t="str">
        <f>IF(ISERROR(IF(ISERROR(VLOOKUP((LEFT(D5131,2)),'Fed. Agency Identifier Table'!A$2:C$63,3,FALSE)),(VLOOKUP((LEFT(D5131,1)),'Fed. Agency Identifier Table'!A$2:C$63,3,FALSE)),(VLOOKUP((LEFT(D5131,2)),'Fed. Agency Identifier Table'!A$2:C$63,3,FALSE)))),"",(IF(ISERROR(VLOOKUP((LEFT(D5131,2)),'Fed. Agency Identifier Table'!A$2:C$63,3,FALSE)),(VLOOKUP((LEFT(D5131,1)),'Fed. Agency Identifier Table'!A$2:C$63,3,FALSE)),(VLOOKUP((LEFT(D5131,2)),'Fed. Agency Identifier Table'!A$2:C$63,3,FALSE)))))</f>
        <v/>
      </c>
      <c r="I5131" s="150" t="str">
        <f>IF(ISNUMBER(SEARCH("*.unk*",D5131)),"Other Federal Awards",IF(ISERROR(VLOOKUP(D5131,'CFDA Program Titles Table'!A$2:C$2607,3,FALSE)),"",VLOOKUP(D5131,'CFDA Program Titles Table'!A$2:C$2607,3,FALSE)))</f>
        <v/>
      </c>
      <c r="J5131" s="70"/>
      <c r="K5131" s="70"/>
      <c r="S5131" s="106" t="str">
        <f>IFERROR(IF(J5131="Y", "Research And Development Programs Cluster:", VLOOKUP(D5131,'Cluster Info'!$A$2:$B$113,2,FALSE)), "Non Cluster:")</f>
        <v>Non Cluster:</v>
      </c>
      <c r="T5131" s="106">
        <f t="shared" si="400"/>
        <v>0</v>
      </c>
      <c r="U5131" s="106">
        <f t="shared" si="402"/>
        <v>0</v>
      </c>
      <c r="V5131" s="106">
        <f t="shared" si="403"/>
        <v>0</v>
      </c>
      <c r="W5131" s="119">
        <f t="shared" si="401"/>
        <v>0</v>
      </c>
      <c r="X5131" s="106">
        <f t="shared" si="404"/>
        <v>0</v>
      </c>
    </row>
    <row r="5132" spans="1:24" ht="14">
      <c r="A5132" s="198"/>
      <c r="D5132" s="1"/>
      <c r="E5132" s="1"/>
      <c r="F5132" s="187"/>
      <c r="G5132" s="187"/>
      <c r="H5132" s="80" t="str">
        <f>IF(ISERROR(IF(ISERROR(VLOOKUP((LEFT(D5132,2)),'Fed. Agency Identifier Table'!A$2:C$63,3,FALSE)),(VLOOKUP((LEFT(D5132,1)),'Fed. Agency Identifier Table'!A$2:C$63,3,FALSE)),(VLOOKUP((LEFT(D5132,2)),'Fed. Agency Identifier Table'!A$2:C$63,3,FALSE)))),"",(IF(ISERROR(VLOOKUP((LEFT(D5132,2)),'Fed. Agency Identifier Table'!A$2:C$63,3,FALSE)),(VLOOKUP((LEFT(D5132,1)),'Fed. Agency Identifier Table'!A$2:C$63,3,FALSE)),(VLOOKUP((LEFT(D5132,2)),'Fed. Agency Identifier Table'!A$2:C$63,3,FALSE)))))</f>
        <v/>
      </c>
      <c r="I5132" s="150" t="str">
        <f>IF(ISNUMBER(SEARCH("*.unk*",D5132)),"Other Federal Awards",IF(ISERROR(VLOOKUP(D5132,'CFDA Program Titles Table'!A$2:C$2607,3,FALSE)),"",VLOOKUP(D5132,'CFDA Program Titles Table'!A$2:C$2607,3,FALSE)))</f>
        <v/>
      </c>
      <c r="J5132" s="70"/>
      <c r="K5132" s="70"/>
      <c r="S5132" s="106" t="str">
        <f>IFERROR(IF(J5132="Y", "Research And Development Programs Cluster:", VLOOKUP(D5132,'Cluster Info'!$A$2:$B$113,2,FALSE)), "Non Cluster:")</f>
        <v>Non Cluster:</v>
      </c>
      <c r="T5132" s="106">
        <f t="shared" si="400"/>
        <v>0</v>
      </c>
      <c r="U5132" s="106">
        <f t="shared" si="402"/>
        <v>0</v>
      </c>
      <c r="V5132" s="106">
        <f t="shared" si="403"/>
        <v>0</v>
      </c>
      <c r="W5132" s="119">
        <f t="shared" si="401"/>
        <v>0</v>
      </c>
      <c r="X5132" s="106">
        <f t="shared" si="404"/>
        <v>0</v>
      </c>
    </row>
    <row r="5133" spans="1:24" ht="14">
      <c r="A5133" s="198"/>
      <c r="D5133" s="1"/>
      <c r="E5133" s="1"/>
      <c r="F5133" s="187"/>
      <c r="G5133" s="187"/>
      <c r="H5133" s="80" t="str">
        <f>IF(ISERROR(IF(ISERROR(VLOOKUP((LEFT(D5133,2)),'Fed. Agency Identifier Table'!A$2:C$63,3,FALSE)),(VLOOKUP((LEFT(D5133,1)),'Fed. Agency Identifier Table'!A$2:C$63,3,FALSE)),(VLOOKUP((LEFT(D5133,2)),'Fed. Agency Identifier Table'!A$2:C$63,3,FALSE)))),"",(IF(ISERROR(VLOOKUP((LEFT(D5133,2)),'Fed. Agency Identifier Table'!A$2:C$63,3,FALSE)),(VLOOKUP((LEFT(D5133,1)),'Fed. Agency Identifier Table'!A$2:C$63,3,FALSE)),(VLOOKUP((LEFT(D5133,2)),'Fed. Agency Identifier Table'!A$2:C$63,3,FALSE)))))</f>
        <v/>
      </c>
      <c r="I5133" s="150" t="str">
        <f>IF(ISNUMBER(SEARCH("*.unk*",D5133)),"Other Federal Awards",IF(ISERROR(VLOOKUP(D5133,'CFDA Program Titles Table'!A$2:C$2607,3,FALSE)),"",VLOOKUP(D5133,'CFDA Program Titles Table'!A$2:C$2607,3,FALSE)))</f>
        <v/>
      </c>
      <c r="J5133" s="70"/>
      <c r="K5133" s="70"/>
      <c r="S5133" s="106" t="str">
        <f>IFERROR(IF(J5133="Y", "Research And Development Programs Cluster:", VLOOKUP(D5133,'Cluster Info'!$A$2:$B$113,2,FALSE)), "Non Cluster:")</f>
        <v>Non Cluster:</v>
      </c>
      <c r="T5133" s="106">
        <f t="shared" si="400"/>
        <v>0</v>
      </c>
      <c r="U5133" s="106">
        <f t="shared" si="402"/>
        <v>0</v>
      </c>
      <c r="V5133" s="106">
        <f t="shared" si="403"/>
        <v>0</v>
      </c>
      <c r="W5133" s="119">
        <f t="shared" si="401"/>
        <v>0</v>
      </c>
      <c r="X5133" s="106">
        <f t="shared" si="404"/>
        <v>0</v>
      </c>
    </row>
    <row r="5134" spans="1:24" ht="14">
      <c r="A5134" s="198"/>
      <c r="D5134" s="1"/>
      <c r="E5134" s="1"/>
      <c r="F5134" s="187"/>
      <c r="G5134" s="187"/>
      <c r="H5134" s="80" t="str">
        <f>IF(ISERROR(IF(ISERROR(VLOOKUP((LEFT(D5134,2)),'Fed. Agency Identifier Table'!A$2:C$63,3,FALSE)),(VLOOKUP((LEFT(D5134,1)),'Fed. Agency Identifier Table'!A$2:C$63,3,FALSE)),(VLOOKUP((LEFT(D5134,2)),'Fed. Agency Identifier Table'!A$2:C$63,3,FALSE)))),"",(IF(ISERROR(VLOOKUP((LEFT(D5134,2)),'Fed. Agency Identifier Table'!A$2:C$63,3,FALSE)),(VLOOKUP((LEFT(D5134,1)),'Fed. Agency Identifier Table'!A$2:C$63,3,FALSE)),(VLOOKUP((LEFT(D5134,2)),'Fed. Agency Identifier Table'!A$2:C$63,3,FALSE)))))</f>
        <v/>
      </c>
      <c r="I5134" s="150" t="str">
        <f>IF(ISNUMBER(SEARCH("*.unk*",D5134)),"Other Federal Awards",IF(ISERROR(VLOOKUP(D5134,'CFDA Program Titles Table'!A$2:C$2607,3,FALSE)),"",VLOOKUP(D5134,'CFDA Program Titles Table'!A$2:C$2607,3,FALSE)))</f>
        <v/>
      </c>
      <c r="J5134" s="70"/>
      <c r="K5134" s="70"/>
      <c r="S5134" s="106" t="str">
        <f>IFERROR(IF(J5134="Y", "Research And Development Programs Cluster:", VLOOKUP(D5134,'Cluster Info'!$A$2:$B$113,2,FALSE)), "Non Cluster:")</f>
        <v>Non Cluster:</v>
      </c>
      <c r="T5134" s="106">
        <f t="shared" si="400"/>
        <v>0</v>
      </c>
      <c r="U5134" s="106">
        <f t="shared" si="402"/>
        <v>0</v>
      </c>
      <c r="V5134" s="106">
        <f t="shared" si="403"/>
        <v>0</v>
      </c>
      <c r="W5134" s="119">
        <f t="shared" si="401"/>
        <v>0</v>
      </c>
      <c r="X5134" s="106">
        <f t="shared" si="404"/>
        <v>0</v>
      </c>
    </row>
    <row r="5135" spans="1:24" ht="14">
      <c r="A5135" s="198"/>
      <c r="D5135" s="1"/>
      <c r="E5135" s="1"/>
      <c r="F5135" s="187"/>
      <c r="G5135" s="187"/>
      <c r="H5135" s="80" t="str">
        <f>IF(ISERROR(IF(ISERROR(VLOOKUP((LEFT(D5135,2)),'Fed. Agency Identifier Table'!A$2:C$63,3,FALSE)),(VLOOKUP((LEFT(D5135,1)),'Fed. Agency Identifier Table'!A$2:C$63,3,FALSE)),(VLOOKUP((LEFT(D5135,2)),'Fed. Agency Identifier Table'!A$2:C$63,3,FALSE)))),"",(IF(ISERROR(VLOOKUP((LEFT(D5135,2)),'Fed. Agency Identifier Table'!A$2:C$63,3,FALSE)),(VLOOKUP((LEFT(D5135,1)),'Fed. Agency Identifier Table'!A$2:C$63,3,FALSE)),(VLOOKUP((LEFT(D5135,2)),'Fed. Agency Identifier Table'!A$2:C$63,3,FALSE)))))</f>
        <v/>
      </c>
      <c r="I5135" s="150" t="str">
        <f>IF(ISNUMBER(SEARCH("*.unk*",D5135)),"Other Federal Awards",IF(ISERROR(VLOOKUP(D5135,'CFDA Program Titles Table'!A$2:C$2607,3,FALSE)),"",VLOOKUP(D5135,'CFDA Program Titles Table'!A$2:C$2607,3,FALSE)))</f>
        <v/>
      </c>
      <c r="J5135" s="70"/>
      <c r="K5135" s="70"/>
      <c r="S5135" s="106" t="str">
        <f>IFERROR(IF(J5135="Y", "Research And Development Programs Cluster:", VLOOKUP(D5135,'Cluster Info'!$A$2:$B$113,2,FALSE)), "Non Cluster:")</f>
        <v>Non Cluster:</v>
      </c>
      <c r="T5135" s="106">
        <f t="shared" si="400"/>
        <v>0</v>
      </c>
      <c r="U5135" s="106">
        <f t="shared" si="402"/>
        <v>0</v>
      </c>
      <c r="V5135" s="106">
        <f t="shared" si="403"/>
        <v>0</v>
      </c>
      <c r="W5135" s="119">
        <f t="shared" si="401"/>
        <v>0</v>
      </c>
      <c r="X5135" s="106">
        <f t="shared" si="404"/>
        <v>0</v>
      </c>
    </row>
    <row r="5136" spans="1:24" ht="14">
      <c r="A5136" s="198"/>
      <c r="D5136" s="1"/>
      <c r="E5136" s="1"/>
      <c r="F5136" s="187"/>
      <c r="G5136" s="187"/>
      <c r="H5136" s="80" t="str">
        <f>IF(ISERROR(IF(ISERROR(VLOOKUP((LEFT(D5136,2)),'Fed. Agency Identifier Table'!A$2:C$63,3,FALSE)),(VLOOKUP((LEFT(D5136,1)),'Fed. Agency Identifier Table'!A$2:C$63,3,FALSE)),(VLOOKUP((LEFT(D5136,2)),'Fed. Agency Identifier Table'!A$2:C$63,3,FALSE)))),"",(IF(ISERROR(VLOOKUP((LEFT(D5136,2)),'Fed. Agency Identifier Table'!A$2:C$63,3,FALSE)),(VLOOKUP((LEFT(D5136,1)),'Fed. Agency Identifier Table'!A$2:C$63,3,FALSE)),(VLOOKUP((LEFT(D5136,2)),'Fed. Agency Identifier Table'!A$2:C$63,3,FALSE)))))</f>
        <v/>
      </c>
      <c r="I5136" s="150" t="str">
        <f>IF(ISNUMBER(SEARCH("*.unk*",D5136)),"Other Federal Awards",IF(ISERROR(VLOOKUP(D5136,'CFDA Program Titles Table'!A$2:C$2607,3,FALSE)),"",VLOOKUP(D5136,'CFDA Program Titles Table'!A$2:C$2607,3,FALSE)))</f>
        <v/>
      </c>
      <c r="J5136" s="70"/>
      <c r="K5136" s="70"/>
      <c r="S5136" s="106" t="str">
        <f>IFERROR(IF(J5136="Y", "Research And Development Programs Cluster:", VLOOKUP(D5136,'Cluster Info'!$A$2:$B$113,2,FALSE)), "Non Cluster:")</f>
        <v>Non Cluster:</v>
      </c>
      <c r="T5136" s="106">
        <f t="shared" si="400"/>
        <v>0</v>
      </c>
      <c r="U5136" s="106">
        <f t="shared" si="402"/>
        <v>0</v>
      </c>
      <c r="V5136" s="106">
        <f t="shared" si="403"/>
        <v>0</v>
      </c>
      <c r="W5136" s="119">
        <f t="shared" si="401"/>
        <v>0</v>
      </c>
      <c r="X5136" s="106">
        <f t="shared" si="404"/>
        <v>0</v>
      </c>
    </row>
    <row r="5137" spans="1:24" ht="14">
      <c r="A5137" s="198"/>
      <c r="D5137" s="1"/>
      <c r="E5137" s="1"/>
      <c r="F5137" s="187"/>
      <c r="G5137" s="187"/>
      <c r="H5137" s="80" t="str">
        <f>IF(ISERROR(IF(ISERROR(VLOOKUP((LEFT(D5137,2)),'Fed. Agency Identifier Table'!A$2:C$63,3,FALSE)),(VLOOKUP((LEFT(D5137,1)),'Fed. Agency Identifier Table'!A$2:C$63,3,FALSE)),(VLOOKUP((LEFT(D5137,2)),'Fed. Agency Identifier Table'!A$2:C$63,3,FALSE)))),"",(IF(ISERROR(VLOOKUP((LEFT(D5137,2)),'Fed. Agency Identifier Table'!A$2:C$63,3,FALSE)),(VLOOKUP((LEFT(D5137,1)),'Fed. Agency Identifier Table'!A$2:C$63,3,FALSE)),(VLOOKUP((LEFT(D5137,2)),'Fed. Agency Identifier Table'!A$2:C$63,3,FALSE)))))</f>
        <v/>
      </c>
      <c r="I5137" s="150" t="str">
        <f>IF(ISNUMBER(SEARCH("*.unk*",D5137)),"Other Federal Awards",IF(ISERROR(VLOOKUP(D5137,'CFDA Program Titles Table'!A$2:C$2607,3,FALSE)),"",VLOOKUP(D5137,'CFDA Program Titles Table'!A$2:C$2607,3,FALSE)))</f>
        <v/>
      </c>
      <c r="J5137" s="70"/>
      <c r="K5137" s="70"/>
      <c r="S5137" s="106" t="str">
        <f>IFERROR(IF(J5137="Y", "Research And Development Programs Cluster:", VLOOKUP(D5137,'Cluster Info'!$A$2:$B$113,2,FALSE)), "Non Cluster:")</f>
        <v>Non Cluster:</v>
      </c>
      <c r="T5137" s="106">
        <f t="shared" si="400"/>
        <v>0</v>
      </c>
      <c r="U5137" s="106">
        <f t="shared" si="402"/>
        <v>0</v>
      </c>
      <c r="V5137" s="106">
        <f t="shared" si="403"/>
        <v>0</v>
      </c>
      <c r="W5137" s="119">
        <f t="shared" si="401"/>
        <v>0</v>
      </c>
      <c r="X5137" s="106">
        <f t="shared" si="404"/>
        <v>0</v>
      </c>
    </row>
    <row r="5138" spans="1:24" ht="14">
      <c r="A5138" s="198"/>
      <c r="D5138" s="1"/>
      <c r="E5138" s="1"/>
      <c r="F5138" s="187"/>
      <c r="G5138" s="187"/>
      <c r="H5138" s="80" t="str">
        <f>IF(ISERROR(IF(ISERROR(VLOOKUP((LEFT(D5138,2)),'Fed. Agency Identifier Table'!A$2:C$63,3,FALSE)),(VLOOKUP((LEFT(D5138,1)),'Fed. Agency Identifier Table'!A$2:C$63,3,FALSE)),(VLOOKUP((LEFT(D5138,2)),'Fed. Agency Identifier Table'!A$2:C$63,3,FALSE)))),"",(IF(ISERROR(VLOOKUP((LEFT(D5138,2)),'Fed. Agency Identifier Table'!A$2:C$63,3,FALSE)),(VLOOKUP((LEFT(D5138,1)),'Fed. Agency Identifier Table'!A$2:C$63,3,FALSE)),(VLOOKUP((LEFT(D5138,2)),'Fed. Agency Identifier Table'!A$2:C$63,3,FALSE)))))</f>
        <v/>
      </c>
      <c r="I5138" s="150" t="str">
        <f>IF(ISNUMBER(SEARCH("*.unk*",D5138)),"Other Federal Awards",IF(ISERROR(VLOOKUP(D5138,'CFDA Program Titles Table'!A$2:C$2607,3,FALSE)),"",VLOOKUP(D5138,'CFDA Program Titles Table'!A$2:C$2607,3,FALSE)))</f>
        <v/>
      </c>
      <c r="J5138" s="70"/>
      <c r="K5138" s="70"/>
      <c r="S5138" s="106" t="str">
        <f>IFERROR(IF(J5138="Y", "Research And Development Programs Cluster:", VLOOKUP(D5138,'Cluster Info'!$A$2:$B$113,2,FALSE)), "Non Cluster:")</f>
        <v>Non Cluster:</v>
      </c>
      <c r="T5138" s="106">
        <f t="shared" si="400"/>
        <v>0</v>
      </c>
      <c r="U5138" s="106">
        <f t="shared" si="402"/>
        <v>0</v>
      </c>
      <c r="V5138" s="106">
        <f t="shared" si="403"/>
        <v>0</v>
      </c>
      <c r="W5138" s="119">
        <f t="shared" si="401"/>
        <v>0</v>
      </c>
      <c r="X5138" s="106">
        <f t="shared" si="404"/>
        <v>0</v>
      </c>
    </row>
    <row r="5139" spans="1:24" ht="14">
      <c r="A5139" s="198"/>
      <c r="D5139" s="1"/>
      <c r="E5139" s="1"/>
      <c r="F5139" s="187"/>
      <c r="G5139" s="187"/>
      <c r="H5139" s="80" t="str">
        <f>IF(ISERROR(IF(ISERROR(VLOOKUP((LEFT(D5139,2)),'Fed. Agency Identifier Table'!A$2:C$63,3,FALSE)),(VLOOKUP((LEFT(D5139,1)),'Fed. Agency Identifier Table'!A$2:C$63,3,FALSE)),(VLOOKUP((LEFT(D5139,2)),'Fed. Agency Identifier Table'!A$2:C$63,3,FALSE)))),"",(IF(ISERROR(VLOOKUP((LEFT(D5139,2)),'Fed. Agency Identifier Table'!A$2:C$63,3,FALSE)),(VLOOKUP((LEFT(D5139,1)),'Fed. Agency Identifier Table'!A$2:C$63,3,FALSE)),(VLOOKUP((LEFT(D5139,2)),'Fed. Agency Identifier Table'!A$2:C$63,3,FALSE)))))</f>
        <v/>
      </c>
      <c r="I5139" s="150" t="str">
        <f>IF(ISNUMBER(SEARCH("*.unk*",D5139)),"Other Federal Awards",IF(ISERROR(VLOOKUP(D5139,'CFDA Program Titles Table'!A$2:C$2607,3,FALSE)),"",VLOOKUP(D5139,'CFDA Program Titles Table'!A$2:C$2607,3,FALSE)))</f>
        <v/>
      </c>
      <c r="J5139" s="70"/>
      <c r="K5139" s="70"/>
      <c r="S5139" s="106" t="str">
        <f>IFERROR(IF(J5139="Y", "Research And Development Programs Cluster:", VLOOKUP(D5139,'Cluster Info'!$A$2:$B$113,2,FALSE)), "Non Cluster:")</f>
        <v>Non Cluster:</v>
      </c>
      <c r="T5139" s="106">
        <f t="shared" si="400"/>
        <v>0</v>
      </c>
      <c r="U5139" s="106">
        <f t="shared" si="402"/>
        <v>0</v>
      </c>
      <c r="V5139" s="106">
        <f t="shared" si="403"/>
        <v>0</v>
      </c>
      <c r="W5139" s="119">
        <f t="shared" si="401"/>
        <v>0</v>
      </c>
      <c r="X5139" s="106">
        <f t="shared" si="404"/>
        <v>0</v>
      </c>
    </row>
    <row r="5140" spans="1:24" ht="14">
      <c r="A5140" s="198"/>
      <c r="D5140" s="1"/>
      <c r="E5140" s="1"/>
      <c r="F5140" s="187"/>
      <c r="G5140" s="187"/>
      <c r="H5140" s="80" t="str">
        <f>IF(ISERROR(IF(ISERROR(VLOOKUP((LEFT(D5140,2)),'Fed. Agency Identifier Table'!A$2:C$63,3,FALSE)),(VLOOKUP((LEFT(D5140,1)),'Fed. Agency Identifier Table'!A$2:C$63,3,FALSE)),(VLOOKUP((LEFT(D5140,2)),'Fed. Agency Identifier Table'!A$2:C$63,3,FALSE)))),"",(IF(ISERROR(VLOOKUP((LEFT(D5140,2)),'Fed. Agency Identifier Table'!A$2:C$63,3,FALSE)),(VLOOKUP((LEFT(D5140,1)),'Fed. Agency Identifier Table'!A$2:C$63,3,FALSE)),(VLOOKUP((LEFT(D5140,2)),'Fed. Agency Identifier Table'!A$2:C$63,3,FALSE)))))</f>
        <v/>
      </c>
      <c r="I5140" s="150" t="str">
        <f>IF(ISNUMBER(SEARCH("*.unk*",D5140)),"Other Federal Awards",IF(ISERROR(VLOOKUP(D5140,'CFDA Program Titles Table'!A$2:C$2607,3,FALSE)),"",VLOOKUP(D5140,'CFDA Program Titles Table'!A$2:C$2607,3,FALSE)))</f>
        <v/>
      </c>
      <c r="J5140" s="70"/>
      <c r="K5140" s="70"/>
      <c r="S5140" s="106" t="str">
        <f>IFERROR(IF(J5140="Y", "Research And Development Programs Cluster:", VLOOKUP(D5140,'Cluster Info'!$A$2:$B$113,2,FALSE)), "Non Cluster:")</f>
        <v>Non Cluster:</v>
      </c>
      <c r="T5140" s="106">
        <f t="shared" si="400"/>
        <v>0</v>
      </c>
      <c r="U5140" s="106">
        <f t="shared" si="402"/>
        <v>0</v>
      </c>
      <c r="V5140" s="106">
        <f t="shared" si="403"/>
        <v>0</v>
      </c>
      <c r="W5140" s="119">
        <f t="shared" si="401"/>
        <v>0</v>
      </c>
      <c r="X5140" s="106">
        <f t="shared" si="404"/>
        <v>0</v>
      </c>
    </row>
    <row r="5141" spans="1:24" ht="14">
      <c r="A5141" s="198"/>
      <c r="D5141" s="1"/>
      <c r="E5141" s="1"/>
      <c r="F5141" s="187"/>
      <c r="G5141" s="187"/>
      <c r="H5141" s="80" t="str">
        <f>IF(ISERROR(IF(ISERROR(VLOOKUP((LEFT(D5141,2)),'Fed. Agency Identifier Table'!A$2:C$63,3,FALSE)),(VLOOKUP((LEFT(D5141,1)),'Fed. Agency Identifier Table'!A$2:C$63,3,FALSE)),(VLOOKUP((LEFT(D5141,2)),'Fed. Agency Identifier Table'!A$2:C$63,3,FALSE)))),"",(IF(ISERROR(VLOOKUP((LEFT(D5141,2)),'Fed. Agency Identifier Table'!A$2:C$63,3,FALSE)),(VLOOKUP((LEFT(D5141,1)),'Fed. Agency Identifier Table'!A$2:C$63,3,FALSE)),(VLOOKUP((LEFT(D5141,2)),'Fed. Agency Identifier Table'!A$2:C$63,3,FALSE)))))</f>
        <v/>
      </c>
      <c r="I5141" s="150" t="str">
        <f>IF(ISNUMBER(SEARCH("*.unk*",D5141)),"Other Federal Awards",IF(ISERROR(VLOOKUP(D5141,'CFDA Program Titles Table'!A$2:C$2607,3,FALSE)),"",VLOOKUP(D5141,'CFDA Program Titles Table'!A$2:C$2607,3,FALSE)))</f>
        <v/>
      </c>
      <c r="J5141" s="70"/>
      <c r="K5141" s="70"/>
      <c r="S5141" s="106" t="str">
        <f>IFERROR(IF(J5141="Y", "Research And Development Programs Cluster:", VLOOKUP(D5141,'Cluster Info'!$A$2:$B$113,2,FALSE)), "Non Cluster:")</f>
        <v>Non Cluster:</v>
      </c>
      <c r="T5141" s="106">
        <f t="shared" si="400"/>
        <v>0</v>
      </c>
      <c r="U5141" s="106">
        <f t="shared" si="402"/>
        <v>0</v>
      </c>
      <c r="V5141" s="106">
        <f t="shared" si="403"/>
        <v>0</v>
      </c>
      <c r="W5141" s="119">
        <f t="shared" si="401"/>
        <v>0</v>
      </c>
      <c r="X5141" s="106">
        <f t="shared" si="404"/>
        <v>0</v>
      </c>
    </row>
    <row r="5142" spans="1:24" ht="14">
      <c r="A5142" s="198"/>
      <c r="D5142" s="1"/>
      <c r="E5142" s="1"/>
      <c r="F5142" s="187"/>
      <c r="G5142" s="187"/>
      <c r="H5142" s="80" t="str">
        <f>IF(ISERROR(IF(ISERROR(VLOOKUP((LEFT(D5142,2)),'Fed. Agency Identifier Table'!A$2:C$63,3,FALSE)),(VLOOKUP((LEFT(D5142,1)),'Fed. Agency Identifier Table'!A$2:C$63,3,FALSE)),(VLOOKUP((LEFT(D5142,2)),'Fed. Agency Identifier Table'!A$2:C$63,3,FALSE)))),"",(IF(ISERROR(VLOOKUP((LEFT(D5142,2)),'Fed. Agency Identifier Table'!A$2:C$63,3,FALSE)),(VLOOKUP((LEFT(D5142,1)),'Fed. Agency Identifier Table'!A$2:C$63,3,FALSE)),(VLOOKUP((LEFT(D5142,2)),'Fed. Agency Identifier Table'!A$2:C$63,3,FALSE)))))</f>
        <v/>
      </c>
      <c r="I5142" s="150" t="str">
        <f>IF(ISNUMBER(SEARCH("*.unk*",D5142)),"Other Federal Awards",IF(ISERROR(VLOOKUP(D5142,'CFDA Program Titles Table'!A$2:C$2607,3,FALSE)),"",VLOOKUP(D5142,'CFDA Program Titles Table'!A$2:C$2607,3,FALSE)))</f>
        <v/>
      </c>
      <c r="J5142" s="70"/>
      <c r="K5142" s="70"/>
      <c r="S5142" s="106" t="str">
        <f>IFERROR(IF(J5142="Y", "Research And Development Programs Cluster:", VLOOKUP(D5142,'Cluster Info'!$A$2:$B$113,2,FALSE)), "Non Cluster:")</f>
        <v>Non Cluster:</v>
      </c>
      <c r="T5142" s="106">
        <f t="shared" si="400"/>
        <v>0</v>
      </c>
      <c r="U5142" s="106">
        <f t="shared" si="402"/>
        <v>0</v>
      </c>
      <c r="V5142" s="106">
        <f t="shared" si="403"/>
        <v>0</v>
      </c>
      <c r="W5142" s="119">
        <f t="shared" si="401"/>
        <v>0</v>
      </c>
      <c r="X5142" s="106">
        <f t="shared" si="404"/>
        <v>0</v>
      </c>
    </row>
    <row r="5143" spans="1:24" ht="14">
      <c r="A5143" s="198"/>
      <c r="D5143" s="1"/>
      <c r="E5143" s="1"/>
      <c r="F5143" s="187"/>
      <c r="G5143" s="187"/>
      <c r="H5143" s="80" t="str">
        <f>IF(ISERROR(IF(ISERROR(VLOOKUP((LEFT(D5143,2)),'Fed. Agency Identifier Table'!A$2:C$63,3,FALSE)),(VLOOKUP((LEFT(D5143,1)),'Fed. Agency Identifier Table'!A$2:C$63,3,FALSE)),(VLOOKUP((LEFT(D5143,2)),'Fed. Agency Identifier Table'!A$2:C$63,3,FALSE)))),"",(IF(ISERROR(VLOOKUP((LEFT(D5143,2)),'Fed. Agency Identifier Table'!A$2:C$63,3,FALSE)),(VLOOKUP((LEFT(D5143,1)),'Fed. Agency Identifier Table'!A$2:C$63,3,FALSE)),(VLOOKUP((LEFT(D5143,2)),'Fed. Agency Identifier Table'!A$2:C$63,3,FALSE)))))</f>
        <v/>
      </c>
      <c r="I5143" s="150" t="str">
        <f>IF(ISNUMBER(SEARCH("*.unk*",D5143)),"Other Federal Awards",IF(ISERROR(VLOOKUP(D5143,'CFDA Program Titles Table'!A$2:C$2607,3,FALSE)),"",VLOOKUP(D5143,'CFDA Program Titles Table'!A$2:C$2607,3,FALSE)))</f>
        <v/>
      </c>
      <c r="J5143" s="70"/>
      <c r="K5143" s="70"/>
      <c r="S5143" s="106" t="str">
        <f>IFERROR(IF(J5143="Y", "Research And Development Programs Cluster:", VLOOKUP(D5143,'Cluster Info'!$A$2:$B$113,2,FALSE)), "Non Cluster:")</f>
        <v>Non Cluster:</v>
      </c>
      <c r="T5143" s="106">
        <f t="shared" si="400"/>
        <v>0</v>
      </c>
      <c r="U5143" s="106">
        <f t="shared" si="402"/>
        <v>0</v>
      </c>
      <c r="V5143" s="106">
        <f t="shared" si="403"/>
        <v>0</v>
      </c>
      <c r="W5143" s="119">
        <f t="shared" si="401"/>
        <v>0</v>
      </c>
      <c r="X5143" s="106">
        <f t="shared" si="404"/>
        <v>0</v>
      </c>
    </row>
    <row r="5144" spans="1:24" ht="14">
      <c r="A5144" s="198"/>
      <c r="D5144" s="1"/>
      <c r="E5144" s="1"/>
      <c r="F5144" s="187"/>
      <c r="G5144" s="187"/>
      <c r="H5144" s="80" t="str">
        <f>IF(ISERROR(IF(ISERROR(VLOOKUP((LEFT(D5144,2)),'Fed. Agency Identifier Table'!A$2:C$63,3,FALSE)),(VLOOKUP((LEFT(D5144,1)),'Fed. Agency Identifier Table'!A$2:C$63,3,FALSE)),(VLOOKUP((LEFT(D5144,2)),'Fed. Agency Identifier Table'!A$2:C$63,3,FALSE)))),"",(IF(ISERROR(VLOOKUP((LEFT(D5144,2)),'Fed. Agency Identifier Table'!A$2:C$63,3,FALSE)),(VLOOKUP((LEFT(D5144,1)),'Fed. Agency Identifier Table'!A$2:C$63,3,FALSE)),(VLOOKUP((LEFT(D5144,2)),'Fed. Agency Identifier Table'!A$2:C$63,3,FALSE)))))</f>
        <v/>
      </c>
      <c r="I5144" s="150" t="str">
        <f>IF(ISNUMBER(SEARCH("*.unk*",D5144)),"Other Federal Awards",IF(ISERROR(VLOOKUP(D5144,'CFDA Program Titles Table'!A$2:C$2607,3,FALSE)),"",VLOOKUP(D5144,'CFDA Program Titles Table'!A$2:C$2607,3,FALSE)))</f>
        <v/>
      </c>
      <c r="J5144" s="70"/>
      <c r="K5144" s="70"/>
      <c r="S5144" s="106" t="str">
        <f>IFERROR(IF(J5144="Y", "Research And Development Programs Cluster:", VLOOKUP(D5144,'Cluster Info'!$A$2:$B$113,2,FALSE)), "Non Cluster:")</f>
        <v>Non Cluster:</v>
      </c>
      <c r="T5144" s="106">
        <f t="shared" si="400"/>
        <v>0</v>
      </c>
      <c r="U5144" s="106">
        <f t="shared" si="402"/>
        <v>0</v>
      </c>
      <c r="V5144" s="106">
        <f t="shared" si="403"/>
        <v>0</v>
      </c>
      <c r="W5144" s="119">
        <f t="shared" si="401"/>
        <v>0</v>
      </c>
      <c r="X5144" s="106">
        <f t="shared" si="404"/>
        <v>0</v>
      </c>
    </row>
    <row r="5145" spans="1:24" ht="14">
      <c r="A5145" s="198"/>
      <c r="D5145" s="1"/>
      <c r="E5145" s="1"/>
      <c r="F5145" s="187"/>
      <c r="G5145" s="187"/>
      <c r="H5145" s="80" t="str">
        <f>IF(ISERROR(IF(ISERROR(VLOOKUP((LEFT(D5145,2)),'Fed. Agency Identifier Table'!A$2:C$63,3,FALSE)),(VLOOKUP((LEFT(D5145,1)),'Fed. Agency Identifier Table'!A$2:C$63,3,FALSE)),(VLOOKUP((LEFT(D5145,2)),'Fed. Agency Identifier Table'!A$2:C$63,3,FALSE)))),"",(IF(ISERROR(VLOOKUP((LEFT(D5145,2)),'Fed. Agency Identifier Table'!A$2:C$63,3,FALSE)),(VLOOKUP((LEFT(D5145,1)),'Fed. Agency Identifier Table'!A$2:C$63,3,FALSE)),(VLOOKUP((LEFT(D5145,2)),'Fed. Agency Identifier Table'!A$2:C$63,3,FALSE)))))</f>
        <v/>
      </c>
      <c r="I5145" s="150" t="str">
        <f>IF(ISNUMBER(SEARCH("*.unk*",D5145)),"Other Federal Awards",IF(ISERROR(VLOOKUP(D5145,'CFDA Program Titles Table'!A$2:C$2607,3,FALSE)),"",VLOOKUP(D5145,'CFDA Program Titles Table'!A$2:C$2607,3,FALSE)))</f>
        <v/>
      </c>
      <c r="J5145" s="70"/>
      <c r="K5145" s="70"/>
      <c r="S5145" s="106" t="str">
        <f>IFERROR(IF(J5145="Y", "Research And Development Programs Cluster:", VLOOKUP(D5145,'Cluster Info'!$A$2:$B$113,2,FALSE)), "Non Cluster:")</f>
        <v>Non Cluster:</v>
      </c>
      <c r="T5145" s="106">
        <f t="shared" si="400"/>
        <v>0</v>
      </c>
      <c r="U5145" s="106">
        <f t="shared" si="402"/>
        <v>0</v>
      </c>
      <c r="V5145" s="106">
        <f t="shared" si="403"/>
        <v>0</v>
      </c>
      <c r="W5145" s="119">
        <f t="shared" si="401"/>
        <v>0</v>
      </c>
      <c r="X5145" s="106">
        <f t="shared" si="404"/>
        <v>0</v>
      </c>
    </row>
    <row r="5146" spans="1:24" ht="14">
      <c r="A5146" s="198"/>
      <c r="D5146" s="1"/>
      <c r="E5146" s="1"/>
      <c r="F5146" s="187"/>
      <c r="G5146" s="187"/>
      <c r="H5146" s="80" t="str">
        <f>IF(ISERROR(IF(ISERROR(VLOOKUP((LEFT(D5146,2)),'Fed. Agency Identifier Table'!A$2:C$63,3,FALSE)),(VLOOKUP((LEFT(D5146,1)),'Fed. Agency Identifier Table'!A$2:C$63,3,FALSE)),(VLOOKUP((LEFT(D5146,2)),'Fed. Agency Identifier Table'!A$2:C$63,3,FALSE)))),"",(IF(ISERROR(VLOOKUP((LEFT(D5146,2)),'Fed. Agency Identifier Table'!A$2:C$63,3,FALSE)),(VLOOKUP((LEFT(D5146,1)),'Fed. Agency Identifier Table'!A$2:C$63,3,FALSE)),(VLOOKUP((LEFT(D5146,2)),'Fed. Agency Identifier Table'!A$2:C$63,3,FALSE)))))</f>
        <v/>
      </c>
      <c r="I5146" s="150" t="str">
        <f>IF(ISNUMBER(SEARCH("*.unk*",D5146)),"Other Federal Awards",IF(ISERROR(VLOOKUP(D5146,'CFDA Program Titles Table'!A$2:C$2607,3,FALSE)),"",VLOOKUP(D5146,'CFDA Program Titles Table'!A$2:C$2607,3,FALSE)))</f>
        <v/>
      </c>
      <c r="J5146" s="70"/>
      <c r="K5146" s="70"/>
      <c r="S5146" s="106" t="str">
        <f>IFERROR(IF(J5146="Y", "Research And Development Programs Cluster:", VLOOKUP(D5146,'Cluster Info'!$A$2:$B$113,2,FALSE)), "Non Cluster:")</f>
        <v>Non Cluster:</v>
      </c>
      <c r="T5146" s="106">
        <f t="shared" si="400"/>
        <v>0</v>
      </c>
      <c r="U5146" s="106">
        <f t="shared" si="402"/>
        <v>0</v>
      </c>
      <c r="V5146" s="106">
        <f t="shared" si="403"/>
        <v>0</v>
      </c>
      <c r="W5146" s="119">
        <f t="shared" si="401"/>
        <v>0</v>
      </c>
      <c r="X5146" s="106">
        <f t="shared" si="404"/>
        <v>0</v>
      </c>
    </row>
    <row r="5147" spans="1:24" ht="14">
      <c r="A5147" s="198"/>
      <c r="D5147" s="1"/>
      <c r="E5147" s="1"/>
      <c r="F5147" s="187"/>
      <c r="G5147" s="187"/>
      <c r="H5147" s="80" t="str">
        <f>IF(ISERROR(IF(ISERROR(VLOOKUP((LEFT(D5147,2)),'Fed. Agency Identifier Table'!A$2:C$63,3,FALSE)),(VLOOKUP((LEFT(D5147,1)),'Fed. Agency Identifier Table'!A$2:C$63,3,FALSE)),(VLOOKUP((LEFT(D5147,2)),'Fed. Agency Identifier Table'!A$2:C$63,3,FALSE)))),"",(IF(ISERROR(VLOOKUP((LEFT(D5147,2)),'Fed. Agency Identifier Table'!A$2:C$63,3,FALSE)),(VLOOKUP((LEFT(D5147,1)),'Fed. Agency Identifier Table'!A$2:C$63,3,FALSE)),(VLOOKUP((LEFT(D5147,2)),'Fed. Agency Identifier Table'!A$2:C$63,3,FALSE)))))</f>
        <v/>
      </c>
      <c r="I5147" s="150" t="str">
        <f>IF(ISNUMBER(SEARCH("*.unk*",D5147)),"Other Federal Awards",IF(ISERROR(VLOOKUP(D5147,'CFDA Program Titles Table'!A$2:C$2607,3,FALSE)),"",VLOOKUP(D5147,'CFDA Program Titles Table'!A$2:C$2607,3,FALSE)))</f>
        <v/>
      </c>
      <c r="J5147" s="70"/>
      <c r="K5147" s="70"/>
      <c r="S5147" s="106" t="str">
        <f>IFERROR(IF(J5147="Y", "Research And Development Programs Cluster:", VLOOKUP(D5147,'Cluster Info'!$A$2:$B$113,2,FALSE)), "Non Cluster:")</f>
        <v>Non Cluster:</v>
      </c>
      <c r="T5147" s="106">
        <f t="shared" si="400"/>
        <v>0</v>
      </c>
      <c r="U5147" s="106">
        <f t="shared" si="402"/>
        <v>0</v>
      </c>
      <c r="V5147" s="106">
        <f t="shared" si="403"/>
        <v>0</v>
      </c>
      <c r="W5147" s="119">
        <f t="shared" si="401"/>
        <v>0</v>
      </c>
      <c r="X5147" s="106">
        <f t="shared" si="404"/>
        <v>0</v>
      </c>
    </row>
    <row r="5148" spans="1:24" ht="14">
      <c r="A5148" s="198"/>
      <c r="D5148" s="1"/>
      <c r="E5148" s="1"/>
      <c r="F5148" s="187"/>
      <c r="G5148" s="187"/>
      <c r="H5148" s="80" t="str">
        <f>IF(ISERROR(IF(ISERROR(VLOOKUP((LEFT(D5148,2)),'Fed. Agency Identifier Table'!A$2:C$63,3,FALSE)),(VLOOKUP((LEFT(D5148,1)),'Fed. Agency Identifier Table'!A$2:C$63,3,FALSE)),(VLOOKUP((LEFT(D5148,2)),'Fed. Agency Identifier Table'!A$2:C$63,3,FALSE)))),"",(IF(ISERROR(VLOOKUP((LEFT(D5148,2)),'Fed. Agency Identifier Table'!A$2:C$63,3,FALSE)),(VLOOKUP((LEFT(D5148,1)),'Fed. Agency Identifier Table'!A$2:C$63,3,FALSE)),(VLOOKUP((LEFT(D5148,2)),'Fed. Agency Identifier Table'!A$2:C$63,3,FALSE)))))</f>
        <v/>
      </c>
      <c r="I5148" s="150" t="str">
        <f>IF(ISNUMBER(SEARCH("*.unk*",D5148)),"Other Federal Awards",IF(ISERROR(VLOOKUP(D5148,'CFDA Program Titles Table'!A$2:C$2607,3,FALSE)),"",VLOOKUP(D5148,'CFDA Program Titles Table'!A$2:C$2607,3,FALSE)))</f>
        <v/>
      </c>
      <c r="J5148" s="70"/>
      <c r="K5148" s="70"/>
      <c r="S5148" s="106" t="str">
        <f>IFERROR(IF(J5148="Y", "Research And Development Programs Cluster:", VLOOKUP(D5148,'Cluster Info'!$A$2:$B$113,2,FALSE)), "Non Cluster:")</f>
        <v>Non Cluster:</v>
      </c>
      <c r="T5148" s="106">
        <f t="shared" si="400"/>
        <v>0</v>
      </c>
      <c r="U5148" s="106">
        <f t="shared" si="402"/>
        <v>0</v>
      </c>
      <c r="V5148" s="106">
        <f t="shared" si="403"/>
        <v>0</v>
      </c>
      <c r="W5148" s="119">
        <f t="shared" si="401"/>
        <v>0</v>
      </c>
      <c r="X5148" s="106">
        <f t="shared" si="404"/>
        <v>0</v>
      </c>
    </row>
    <row r="5149" spans="1:24" ht="14">
      <c r="A5149" s="198"/>
      <c r="D5149" s="1"/>
      <c r="E5149" s="1"/>
      <c r="F5149" s="187"/>
      <c r="G5149" s="187"/>
      <c r="H5149" s="80" t="str">
        <f>IF(ISERROR(IF(ISERROR(VLOOKUP((LEFT(D5149,2)),'Fed. Agency Identifier Table'!A$2:C$63,3,FALSE)),(VLOOKUP((LEFT(D5149,1)),'Fed. Agency Identifier Table'!A$2:C$63,3,FALSE)),(VLOOKUP((LEFT(D5149,2)),'Fed. Agency Identifier Table'!A$2:C$63,3,FALSE)))),"",(IF(ISERROR(VLOOKUP((LEFT(D5149,2)),'Fed. Agency Identifier Table'!A$2:C$63,3,FALSE)),(VLOOKUP((LEFT(D5149,1)),'Fed. Agency Identifier Table'!A$2:C$63,3,FALSE)),(VLOOKUP((LEFT(D5149,2)),'Fed. Agency Identifier Table'!A$2:C$63,3,FALSE)))))</f>
        <v/>
      </c>
      <c r="I5149" s="150" t="str">
        <f>IF(ISNUMBER(SEARCH("*.unk*",D5149)),"Other Federal Awards",IF(ISERROR(VLOOKUP(D5149,'CFDA Program Titles Table'!A$2:C$2607,3,FALSE)),"",VLOOKUP(D5149,'CFDA Program Titles Table'!A$2:C$2607,3,FALSE)))</f>
        <v/>
      </c>
      <c r="J5149" s="70"/>
      <c r="K5149" s="70"/>
      <c r="S5149" s="106" t="str">
        <f>IFERROR(IF(J5149="Y", "Research And Development Programs Cluster:", VLOOKUP(D5149,'Cluster Info'!$A$2:$B$113,2,FALSE)), "Non Cluster:")</f>
        <v>Non Cluster:</v>
      </c>
      <c r="T5149" s="106">
        <f t="shared" si="400"/>
        <v>0</v>
      </c>
      <c r="U5149" s="106">
        <f t="shared" si="402"/>
        <v>0</v>
      </c>
      <c r="V5149" s="106">
        <f t="shared" si="403"/>
        <v>0</v>
      </c>
      <c r="W5149" s="119">
        <f t="shared" si="401"/>
        <v>0</v>
      </c>
      <c r="X5149" s="106">
        <f t="shared" si="404"/>
        <v>0</v>
      </c>
    </row>
    <row r="5150" spans="1:24" ht="14">
      <c r="A5150" s="198"/>
      <c r="D5150" s="1"/>
      <c r="E5150" s="1"/>
      <c r="F5150" s="187"/>
      <c r="G5150" s="187"/>
      <c r="H5150" s="80" t="str">
        <f>IF(ISERROR(IF(ISERROR(VLOOKUP((LEFT(D5150,2)),'Fed. Agency Identifier Table'!A$2:C$63,3,FALSE)),(VLOOKUP((LEFT(D5150,1)),'Fed. Agency Identifier Table'!A$2:C$63,3,FALSE)),(VLOOKUP((LEFT(D5150,2)),'Fed. Agency Identifier Table'!A$2:C$63,3,FALSE)))),"",(IF(ISERROR(VLOOKUP((LEFT(D5150,2)),'Fed. Agency Identifier Table'!A$2:C$63,3,FALSE)),(VLOOKUP((LEFT(D5150,1)),'Fed. Agency Identifier Table'!A$2:C$63,3,FALSE)),(VLOOKUP((LEFT(D5150,2)),'Fed. Agency Identifier Table'!A$2:C$63,3,FALSE)))))</f>
        <v/>
      </c>
      <c r="I5150" s="150" t="str">
        <f>IF(ISNUMBER(SEARCH("*.unk*",D5150)),"Other Federal Awards",IF(ISERROR(VLOOKUP(D5150,'CFDA Program Titles Table'!A$2:C$2607,3,FALSE)),"",VLOOKUP(D5150,'CFDA Program Titles Table'!A$2:C$2607,3,FALSE)))</f>
        <v/>
      </c>
      <c r="J5150" s="70"/>
      <c r="K5150" s="70"/>
      <c r="S5150" s="106" t="str">
        <f>IFERROR(IF(J5150="Y", "Research And Development Programs Cluster:", VLOOKUP(D5150,'Cluster Info'!$A$2:$B$113,2,FALSE)), "Non Cluster:")</f>
        <v>Non Cluster:</v>
      </c>
      <c r="T5150" s="106">
        <f t="shared" si="400"/>
        <v>0</v>
      </c>
      <c r="U5150" s="106">
        <f t="shared" si="402"/>
        <v>0</v>
      </c>
      <c r="V5150" s="106">
        <f t="shared" si="403"/>
        <v>0</v>
      </c>
      <c r="W5150" s="119">
        <f t="shared" si="401"/>
        <v>0</v>
      </c>
      <c r="X5150" s="106">
        <f t="shared" si="404"/>
        <v>0</v>
      </c>
    </row>
    <row r="5151" spans="1:24" ht="14">
      <c r="A5151" s="198"/>
      <c r="D5151" s="1"/>
      <c r="E5151" s="1"/>
      <c r="F5151" s="187"/>
      <c r="G5151" s="187"/>
      <c r="H5151" s="80" t="str">
        <f>IF(ISERROR(IF(ISERROR(VLOOKUP((LEFT(D5151,2)),'Fed. Agency Identifier Table'!A$2:C$63,3,FALSE)),(VLOOKUP((LEFT(D5151,1)),'Fed. Agency Identifier Table'!A$2:C$63,3,FALSE)),(VLOOKUP((LEFT(D5151,2)),'Fed. Agency Identifier Table'!A$2:C$63,3,FALSE)))),"",(IF(ISERROR(VLOOKUP((LEFT(D5151,2)),'Fed. Agency Identifier Table'!A$2:C$63,3,FALSE)),(VLOOKUP((LEFT(D5151,1)),'Fed. Agency Identifier Table'!A$2:C$63,3,FALSE)),(VLOOKUP((LEFT(D5151,2)),'Fed. Agency Identifier Table'!A$2:C$63,3,FALSE)))))</f>
        <v/>
      </c>
      <c r="I5151" s="150" t="str">
        <f>IF(ISNUMBER(SEARCH("*.unk*",D5151)),"Other Federal Awards",IF(ISERROR(VLOOKUP(D5151,'CFDA Program Titles Table'!A$2:C$2607,3,FALSE)),"",VLOOKUP(D5151,'CFDA Program Titles Table'!A$2:C$2607,3,FALSE)))</f>
        <v/>
      </c>
      <c r="J5151" s="70"/>
      <c r="K5151" s="70"/>
      <c r="S5151" s="106" t="str">
        <f>IFERROR(IF(J5151="Y", "Research And Development Programs Cluster:", VLOOKUP(D5151,'Cluster Info'!$A$2:$B$113,2,FALSE)), "Non Cluster:")</f>
        <v>Non Cluster:</v>
      </c>
      <c r="T5151" s="106">
        <f t="shared" si="400"/>
        <v>0</v>
      </c>
      <c r="U5151" s="106">
        <f t="shared" si="402"/>
        <v>0</v>
      </c>
      <c r="V5151" s="106">
        <f t="shared" si="403"/>
        <v>0</v>
      </c>
      <c r="W5151" s="119">
        <f t="shared" si="401"/>
        <v>0</v>
      </c>
      <c r="X5151" s="106">
        <f t="shared" si="404"/>
        <v>0</v>
      </c>
    </row>
    <row r="5152" spans="1:24" ht="14">
      <c r="A5152" s="198"/>
      <c r="D5152" s="1"/>
      <c r="E5152" s="1"/>
      <c r="F5152" s="187"/>
      <c r="G5152" s="187"/>
      <c r="H5152" s="80" t="str">
        <f>IF(ISERROR(IF(ISERROR(VLOOKUP((LEFT(D5152,2)),'Fed. Agency Identifier Table'!A$2:C$63,3,FALSE)),(VLOOKUP((LEFT(D5152,1)),'Fed. Agency Identifier Table'!A$2:C$63,3,FALSE)),(VLOOKUP((LEFT(D5152,2)),'Fed. Agency Identifier Table'!A$2:C$63,3,FALSE)))),"",(IF(ISERROR(VLOOKUP((LEFT(D5152,2)),'Fed. Agency Identifier Table'!A$2:C$63,3,FALSE)),(VLOOKUP((LEFT(D5152,1)),'Fed. Agency Identifier Table'!A$2:C$63,3,FALSE)),(VLOOKUP((LEFT(D5152,2)),'Fed. Agency Identifier Table'!A$2:C$63,3,FALSE)))))</f>
        <v/>
      </c>
      <c r="I5152" s="150" t="str">
        <f>IF(ISNUMBER(SEARCH("*.unk*",D5152)),"Other Federal Awards",IF(ISERROR(VLOOKUP(D5152,'CFDA Program Titles Table'!A$2:C$2607,3,FALSE)),"",VLOOKUP(D5152,'CFDA Program Titles Table'!A$2:C$2607,3,FALSE)))</f>
        <v/>
      </c>
      <c r="J5152" s="70"/>
      <c r="K5152" s="70"/>
      <c r="S5152" s="106" t="str">
        <f>IFERROR(IF(J5152="Y", "Research And Development Programs Cluster:", VLOOKUP(D5152,'Cluster Info'!$A$2:$B$113,2,FALSE)), "Non Cluster:")</f>
        <v>Non Cluster:</v>
      </c>
      <c r="T5152" s="106">
        <f t="shared" si="400"/>
        <v>0</v>
      </c>
      <c r="U5152" s="106">
        <f t="shared" si="402"/>
        <v>0</v>
      </c>
      <c r="V5152" s="106">
        <f t="shared" si="403"/>
        <v>0</v>
      </c>
      <c r="W5152" s="119">
        <f t="shared" si="401"/>
        <v>0</v>
      </c>
      <c r="X5152" s="106">
        <f t="shared" si="404"/>
        <v>0</v>
      </c>
    </row>
    <row r="5153" spans="1:24" ht="14">
      <c r="A5153" s="198"/>
      <c r="D5153" s="1"/>
      <c r="E5153" s="1"/>
      <c r="F5153" s="187"/>
      <c r="G5153" s="187"/>
      <c r="H5153" s="80" t="str">
        <f>IF(ISERROR(IF(ISERROR(VLOOKUP((LEFT(D5153,2)),'Fed. Agency Identifier Table'!A$2:C$63,3,FALSE)),(VLOOKUP((LEFT(D5153,1)),'Fed. Agency Identifier Table'!A$2:C$63,3,FALSE)),(VLOOKUP((LEFT(D5153,2)),'Fed. Agency Identifier Table'!A$2:C$63,3,FALSE)))),"",(IF(ISERROR(VLOOKUP((LEFT(D5153,2)),'Fed. Agency Identifier Table'!A$2:C$63,3,FALSE)),(VLOOKUP((LEFT(D5153,1)),'Fed. Agency Identifier Table'!A$2:C$63,3,FALSE)),(VLOOKUP((LEFT(D5153,2)),'Fed. Agency Identifier Table'!A$2:C$63,3,FALSE)))))</f>
        <v/>
      </c>
      <c r="I5153" s="150" t="str">
        <f>IF(ISNUMBER(SEARCH("*.unk*",D5153)),"Other Federal Awards",IF(ISERROR(VLOOKUP(D5153,'CFDA Program Titles Table'!A$2:C$2607,3,FALSE)),"",VLOOKUP(D5153,'CFDA Program Titles Table'!A$2:C$2607,3,FALSE)))</f>
        <v/>
      </c>
      <c r="J5153" s="70"/>
      <c r="K5153" s="70"/>
      <c r="S5153" s="106" t="str">
        <f>IFERROR(IF(J5153="Y", "Research And Development Programs Cluster:", VLOOKUP(D5153,'Cluster Info'!$A$2:$B$113,2,FALSE)), "Non Cluster:")</f>
        <v>Non Cluster:</v>
      </c>
      <c r="T5153" s="106">
        <f t="shared" si="400"/>
        <v>0</v>
      </c>
      <c r="U5153" s="106">
        <f t="shared" si="402"/>
        <v>0</v>
      </c>
      <c r="V5153" s="106">
        <f t="shared" si="403"/>
        <v>0</v>
      </c>
      <c r="W5153" s="119">
        <f t="shared" si="401"/>
        <v>0</v>
      </c>
      <c r="X5153" s="106">
        <f t="shared" si="404"/>
        <v>0</v>
      </c>
    </row>
    <row r="5154" spans="1:24" ht="14">
      <c r="A5154" s="198"/>
      <c r="D5154" s="1"/>
      <c r="E5154" s="1"/>
      <c r="F5154" s="187"/>
      <c r="G5154" s="187"/>
      <c r="H5154" s="80" t="str">
        <f>IF(ISERROR(IF(ISERROR(VLOOKUP((LEFT(D5154,2)),'Fed. Agency Identifier Table'!A$2:C$63,3,FALSE)),(VLOOKUP((LEFT(D5154,1)),'Fed. Agency Identifier Table'!A$2:C$63,3,FALSE)),(VLOOKUP((LEFT(D5154,2)),'Fed. Agency Identifier Table'!A$2:C$63,3,FALSE)))),"",(IF(ISERROR(VLOOKUP((LEFT(D5154,2)),'Fed. Agency Identifier Table'!A$2:C$63,3,FALSE)),(VLOOKUP((LEFT(D5154,1)),'Fed. Agency Identifier Table'!A$2:C$63,3,FALSE)),(VLOOKUP((LEFT(D5154,2)),'Fed. Agency Identifier Table'!A$2:C$63,3,FALSE)))))</f>
        <v/>
      </c>
      <c r="I5154" s="150" t="str">
        <f>IF(ISNUMBER(SEARCH("*.unk*",D5154)),"Other Federal Awards",IF(ISERROR(VLOOKUP(D5154,'CFDA Program Titles Table'!A$2:C$2607,3,FALSE)),"",VLOOKUP(D5154,'CFDA Program Titles Table'!A$2:C$2607,3,FALSE)))</f>
        <v/>
      </c>
      <c r="J5154" s="70"/>
      <c r="K5154" s="70"/>
      <c r="S5154" s="106" t="str">
        <f>IFERROR(IF(J5154="Y", "Research And Development Programs Cluster:", VLOOKUP(D5154,'Cluster Info'!$A$2:$B$113,2,FALSE)), "Non Cluster:")</f>
        <v>Non Cluster:</v>
      </c>
      <c r="T5154" s="106">
        <f t="shared" si="400"/>
        <v>0</v>
      </c>
      <c r="U5154" s="106">
        <f t="shared" si="402"/>
        <v>0</v>
      </c>
      <c r="V5154" s="106">
        <f t="shared" si="403"/>
        <v>0</v>
      </c>
      <c r="W5154" s="119">
        <f t="shared" si="401"/>
        <v>0</v>
      </c>
      <c r="X5154" s="106">
        <f t="shared" si="404"/>
        <v>0</v>
      </c>
    </row>
    <row r="5155" spans="1:24" ht="14">
      <c r="A5155" s="198"/>
      <c r="D5155" s="1"/>
      <c r="E5155" s="1"/>
      <c r="F5155" s="187"/>
      <c r="G5155" s="187"/>
      <c r="H5155" s="80" t="str">
        <f>IF(ISERROR(IF(ISERROR(VLOOKUP((LEFT(D5155,2)),'Fed. Agency Identifier Table'!A$2:C$63,3,FALSE)),(VLOOKUP((LEFT(D5155,1)),'Fed. Agency Identifier Table'!A$2:C$63,3,FALSE)),(VLOOKUP((LEFT(D5155,2)),'Fed. Agency Identifier Table'!A$2:C$63,3,FALSE)))),"",(IF(ISERROR(VLOOKUP((LEFT(D5155,2)),'Fed. Agency Identifier Table'!A$2:C$63,3,FALSE)),(VLOOKUP((LEFT(D5155,1)),'Fed. Agency Identifier Table'!A$2:C$63,3,FALSE)),(VLOOKUP((LEFT(D5155,2)),'Fed. Agency Identifier Table'!A$2:C$63,3,FALSE)))))</f>
        <v/>
      </c>
      <c r="I5155" s="150" t="str">
        <f>IF(ISNUMBER(SEARCH("*.unk*",D5155)),"Other Federal Awards",IF(ISERROR(VLOOKUP(D5155,'CFDA Program Titles Table'!A$2:C$2607,3,FALSE)),"",VLOOKUP(D5155,'CFDA Program Titles Table'!A$2:C$2607,3,FALSE)))</f>
        <v/>
      </c>
      <c r="J5155" s="70"/>
      <c r="K5155" s="70"/>
      <c r="S5155" s="106" t="str">
        <f>IFERROR(IF(J5155="Y", "Research And Development Programs Cluster:", VLOOKUP(D5155,'Cluster Info'!$A$2:$B$113,2,FALSE)), "Non Cluster:")</f>
        <v>Non Cluster:</v>
      </c>
      <c r="T5155" s="106">
        <f t="shared" si="400"/>
        <v>0</v>
      </c>
      <c r="U5155" s="106">
        <f t="shared" si="402"/>
        <v>0</v>
      </c>
      <c r="V5155" s="106">
        <f t="shared" si="403"/>
        <v>0</v>
      </c>
      <c r="W5155" s="119">
        <f t="shared" si="401"/>
        <v>0</v>
      </c>
      <c r="X5155" s="106">
        <f t="shared" si="404"/>
        <v>0</v>
      </c>
    </row>
    <row r="5156" spans="1:24" ht="14">
      <c r="A5156" s="198"/>
      <c r="D5156" s="1"/>
      <c r="E5156" s="1"/>
      <c r="F5156" s="187"/>
      <c r="G5156" s="187"/>
      <c r="H5156" s="80" t="str">
        <f>IF(ISERROR(IF(ISERROR(VLOOKUP((LEFT(D5156,2)),'Fed. Agency Identifier Table'!A$2:C$63,3,FALSE)),(VLOOKUP((LEFT(D5156,1)),'Fed. Agency Identifier Table'!A$2:C$63,3,FALSE)),(VLOOKUP((LEFT(D5156,2)),'Fed. Agency Identifier Table'!A$2:C$63,3,FALSE)))),"",(IF(ISERROR(VLOOKUP((LEFT(D5156,2)),'Fed. Agency Identifier Table'!A$2:C$63,3,FALSE)),(VLOOKUP((LEFT(D5156,1)),'Fed. Agency Identifier Table'!A$2:C$63,3,FALSE)),(VLOOKUP((LEFT(D5156,2)),'Fed. Agency Identifier Table'!A$2:C$63,3,FALSE)))))</f>
        <v/>
      </c>
      <c r="I5156" s="150" t="str">
        <f>IF(ISNUMBER(SEARCH("*.unk*",D5156)),"Other Federal Awards",IF(ISERROR(VLOOKUP(D5156,'CFDA Program Titles Table'!A$2:C$2607,3,FALSE)),"",VLOOKUP(D5156,'CFDA Program Titles Table'!A$2:C$2607,3,FALSE)))</f>
        <v/>
      </c>
      <c r="J5156" s="70"/>
      <c r="K5156" s="70"/>
      <c r="S5156" s="106" t="str">
        <f>IFERROR(IF(J5156="Y", "Research And Development Programs Cluster:", VLOOKUP(D5156,'Cluster Info'!$A$2:$B$113,2,FALSE)), "Non Cluster:")</f>
        <v>Non Cluster:</v>
      </c>
      <c r="T5156" s="106">
        <f t="shared" si="400"/>
        <v>0</v>
      </c>
      <c r="U5156" s="106">
        <f t="shared" si="402"/>
        <v>0</v>
      </c>
      <c r="V5156" s="106">
        <f t="shared" si="403"/>
        <v>0</v>
      </c>
      <c r="W5156" s="119">
        <f t="shared" si="401"/>
        <v>0</v>
      </c>
      <c r="X5156" s="106">
        <f t="shared" si="404"/>
        <v>0</v>
      </c>
    </row>
    <row r="5157" spans="1:24" ht="14">
      <c r="A5157" s="198"/>
      <c r="D5157" s="1"/>
      <c r="E5157" s="1"/>
      <c r="F5157" s="187"/>
      <c r="G5157" s="187"/>
      <c r="H5157" s="80" t="str">
        <f>IF(ISERROR(IF(ISERROR(VLOOKUP((LEFT(D5157,2)),'Fed. Agency Identifier Table'!A$2:C$63,3,FALSE)),(VLOOKUP((LEFT(D5157,1)),'Fed. Agency Identifier Table'!A$2:C$63,3,FALSE)),(VLOOKUP((LEFT(D5157,2)),'Fed. Agency Identifier Table'!A$2:C$63,3,FALSE)))),"",(IF(ISERROR(VLOOKUP((LEFT(D5157,2)),'Fed. Agency Identifier Table'!A$2:C$63,3,FALSE)),(VLOOKUP((LEFT(D5157,1)),'Fed. Agency Identifier Table'!A$2:C$63,3,FALSE)),(VLOOKUP((LEFT(D5157,2)),'Fed. Agency Identifier Table'!A$2:C$63,3,FALSE)))))</f>
        <v/>
      </c>
      <c r="I5157" s="150" t="str">
        <f>IF(ISNUMBER(SEARCH("*.unk*",D5157)),"Other Federal Awards",IF(ISERROR(VLOOKUP(D5157,'CFDA Program Titles Table'!A$2:C$2607,3,FALSE)),"",VLOOKUP(D5157,'CFDA Program Titles Table'!A$2:C$2607,3,FALSE)))</f>
        <v/>
      </c>
      <c r="J5157" s="70"/>
      <c r="K5157" s="70"/>
      <c r="S5157" s="106" t="str">
        <f>IFERROR(IF(J5157="Y", "Research And Development Programs Cluster:", VLOOKUP(D5157,'Cluster Info'!$A$2:$B$113,2,FALSE)), "Non Cluster:")</f>
        <v>Non Cluster:</v>
      </c>
      <c r="T5157" s="106">
        <f t="shared" si="400"/>
        <v>0</v>
      </c>
      <c r="U5157" s="106">
        <f t="shared" si="402"/>
        <v>0</v>
      </c>
      <c r="V5157" s="106">
        <f t="shared" si="403"/>
        <v>0</v>
      </c>
      <c r="W5157" s="119">
        <f t="shared" si="401"/>
        <v>0</v>
      </c>
      <c r="X5157" s="106">
        <f t="shared" si="404"/>
        <v>0</v>
      </c>
    </row>
    <row r="5158" spans="1:24" ht="14">
      <c r="A5158" s="198"/>
      <c r="D5158" s="1"/>
      <c r="E5158" s="1"/>
      <c r="F5158" s="187"/>
      <c r="G5158" s="187"/>
      <c r="H5158" s="80" t="str">
        <f>IF(ISERROR(IF(ISERROR(VLOOKUP((LEFT(D5158,2)),'Fed. Agency Identifier Table'!A$2:C$63,3,FALSE)),(VLOOKUP((LEFT(D5158,1)),'Fed. Agency Identifier Table'!A$2:C$63,3,FALSE)),(VLOOKUP((LEFT(D5158,2)),'Fed. Agency Identifier Table'!A$2:C$63,3,FALSE)))),"",(IF(ISERROR(VLOOKUP((LEFT(D5158,2)),'Fed. Agency Identifier Table'!A$2:C$63,3,FALSE)),(VLOOKUP((LEFT(D5158,1)),'Fed. Agency Identifier Table'!A$2:C$63,3,FALSE)),(VLOOKUP((LEFT(D5158,2)),'Fed. Agency Identifier Table'!A$2:C$63,3,FALSE)))))</f>
        <v/>
      </c>
      <c r="I5158" s="150" t="str">
        <f>IF(ISNUMBER(SEARCH("*.unk*",D5158)),"Other Federal Awards",IF(ISERROR(VLOOKUP(D5158,'CFDA Program Titles Table'!A$2:C$2607,3,FALSE)),"",VLOOKUP(D5158,'CFDA Program Titles Table'!A$2:C$2607,3,FALSE)))</f>
        <v/>
      </c>
      <c r="J5158" s="70"/>
      <c r="K5158" s="70"/>
      <c r="S5158" s="106" t="str">
        <f>IFERROR(IF(J5158="Y", "Research And Development Programs Cluster:", VLOOKUP(D5158,'Cluster Info'!$A$2:$B$113,2,FALSE)), "Non Cluster:")</f>
        <v>Non Cluster:</v>
      </c>
      <c r="T5158" s="106">
        <f t="shared" si="400"/>
        <v>0</v>
      </c>
      <c r="U5158" s="106">
        <f t="shared" si="402"/>
        <v>0</v>
      </c>
      <c r="V5158" s="106">
        <f t="shared" si="403"/>
        <v>0</v>
      </c>
      <c r="W5158" s="119">
        <f t="shared" si="401"/>
        <v>0</v>
      </c>
      <c r="X5158" s="106">
        <f t="shared" si="404"/>
        <v>0</v>
      </c>
    </row>
    <row r="5159" spans="1:24" ht="14">
      <c r="A5159" s="198"/>
      <c r="D5159" s="1"/>
      <c r="E5159" s="1"/>
      <c r="F5159" s="187"/>
      <c r="G5159" s="187"/>
      <c r="H5159" s="80" t="str">
        <f>IF(ISERROR(IF(ISERROR(VLOOKUP((LEFT(D5159,2)),'Fed. Agency Identifier Table'!A$2:C$63,3,FALSE)),(VLOOKUP((LEFT(D5159,1)),'Fed. Agency Identifier Table'!A$2:C$63,3,FALSE)),(VLOOKUP((LEFT(D5159,2)),'Fed. Agency Identifier Table'!A$2:C$63,3,FALSE)))),"",(IF(ISERROR(VLOOKUP((LEFT(D5159,2)),'Fed. Agency Identifier Table'!A$2:C$63,3,FALSE)),(VLOOKUP((LEFT(D5159,1)),'Fed. Agency Identifier Table'!A$2:C$63,3,FALSE)),(VLOOKUP((LEFT(D5159,2)),'Fed. Agency Identifier Table'!A$2:C$63,3,FALSE)))))</f>
        <v/>
      </c>
      <c r="I5159" s="150" t="str">
        <f>IF(ISNUMBER(SEARCH("*.unk*",D5159)),"Other Federal Awards",IF(ISERROR(VLOOKUP(D5159,'CFDA Program Titles Table'!A$2:C$2607,3,FALSE)),"",VLOOKUP(D5159,'CFDA Program Titles Table'!A$2:C$2607,3,FALSE)))</f>
        <v/>
      </c>
      <c r="J5159" s="70"/>
      <c r="K5159" s="70"/>
      <c r="S5159" s="106" t="str">
        <f>IFERROR(IF(J5159="Y", "Research And Development Programs Cluster:", VLOOKUP(D5159,'Cluster Info'!$A$2:$B$113,2,FALSE)), "Non Cluster:")</f>
        <v>Non Cluster:</v>
      </c>
      <c r="T5159" s="106">
        <f t="shared" si="400"/>
        <v>0</v>
      </c>
      <c r="U5159" s="106">
        <f t="shared" si="402"/>
        <v>0</v>
      </c>
      <c r="V5159" s="106">
        <f t="shared" si="403"/>
        <v>0</v>
      </c>
      <c r="W5159" s="119">
        <f t="shared" si="401"/>
        <v>0</v>
      </c>
      <c r="X5159" s="106">
        <f t="shared" si="404"/>
        <v>0</v>
      </c>
    </row>
    <row r="5160" spans="1:24" ht="14">
      <c r="A5160" s="198"/>
      <c r="D5160" s="1"/>
      <c r="E5160" s="1"/>
      <c r="F5160" s="187"/>
      <c r="G5160" s="187"/>
      <c r="H5160" s="80" t="str">
        <f>IF(ISERROR(IF(ISERROR(VLOOKUP((LEFT(D5160,2)),'Fed. Agency Identifier Table'!A$2:C$63,3,FALSE)),(VLOOKUP((LEFT(D5160,1)),'Fed. Agency Identifier Table'!A$2:C$63,3,FALSE)),(VLOOKUP((LEFT(D5160,2)),'Fed. Agency Identifier Table'!A$2:C$63,3,FALSE)))),"",(IF(ISERROR(VLOOKUP((LEFT(D5160,2)),'Fed. Agency Identifier Table'!A$2:C$63,3,FALSE)),(VLOOKUP((LEFT(D5160,1)),'Fed. Agency Identifier Table'!A$2:C$63,3,FALSE)),(VLOOKUP((LEFT(D5160,2)),'Fed. Agency Identifier Table'!A$2:C$63,3,FALSE)))))</f>
        <v/>
      </c>
      <c r="I5160" s="150" t="str">
        <f>IF(ISNUMBER(SEARCH("*.unk*",D5160)),"Other Federal Awards",IF(ISERROR(VLOOKUP(D5160,'CFDA Program Titles Table'!A$2:C$2607,3,FALSE)),"",VLOOKUP(D5160,'CFDA Program Titles Table'!A$2:C$2607,3,FALSE)))</f>
        <v/>
      </c>
      <c r="J5160" s="70"/>
      <c r="K5160" s="70"/>
      <c r="S5160" s="106" t="str">
        <f>IFERROR(IF(J5160="Y", "Research And Development Programs Cluster:", VLOOKUP(D5160,'Cluster Info'!$A$2:$B$113,2,FALSE)), "Non Cluster:")</f>
        <v>Non Cluster:</v>
      </c>
      <c r="T5160" s="106">
        <f t="shared" si="400"/>
        <v>0</v>
      </c>
      <c r="U5160" s="106">
        <f t="shared" si="402"/>
        <v>0</v>
      </c>
      <c r="V5160" s="106">
        <f t="shared" si="403"/>
        <v>0</v>
      </c>
      <c r="W5160" s="119">
        <f t="shared" si="401"/>
        <v>0</v>
      </c>
      <c r="X5160" s="106">
        <f t="shared" si="404"/>
        <v>0</v>
      </c>
    </row>
    <row r="5161" spans="1:24" ht="14">
      <c r="A5161" s="198"/>
      <c r="D5161" s="1"/>
      <c r="E5161" s="1"/>
      <c r="F5161" s="187"/>
      <c r="G5161" s="187"/>
      <c r="H5161" s="80" t="str">
        <f>IF(ISERROR(IF(ISERROR(VLOOKUP((LEFT(D5161,2)),'Fed. Agency Identifier Table'!A$2:C$63,3,FALSE)),(VLOOKUP((LEFT(D5161,1)),'Fed. Agency Identifier Table'!A$2:C$63,3,FALSE)),(VLOOKUP((LEFT(D5161,2)),'Fed. Agency Identifier Table'!A$2:C$63,3,FALSE)))),"",(IF(ISERROR(VLOOKUP((LEFT(D5161,2)),'Fed. Agency Identifier Table'!A$2:C$63,3,FALSE)),(VLOOKUP((LEFT(D5161,1)),'Fed. Agency Identifier Table'!A$2:C$63,3,FALSE)),(VLOOKUP((LEFT(D5161,2)),'Fed. Agency Identifier Table'!A$2:C$63,3,FALSE)))))</f>
        <v/>
      </c>
      <c r="I5161" s="150" t="str">
        <f>IF(ISNUMBER(SEARCH("*.unk*",D5161)),"Other Federal Awards",IF(ISERROR(VLOOKUP(D5161,'CFDA Program Titles Table'!A$2:C$2607,3,FALSE)),"",VLOOKUP(D5161,'CFDA Program Titles Table'!A$2:C$2607,3,FALSE)))</f>
        <v/>
      </c>
      <c r="J5161" s="70"/>
      <c r="K5161" s="70"/>
      <c r="S5161" s="106" t="str">
        <f>IFERROR(IF(J5161="Y", "Research And Development Programs Cluster:", VLOOKUP(D5161,'Cluster Info'!$A$2:$B$113,2,FALSE)), "Non Cluster:")</f>
        <v>Non Cluster:</v>
      </c>
      <c r="T5161" s="106">
        <f t="shared" si="400"/>
        <v>0</v>
      </c>
      <c r="U5161" s="106">
        <f t="shared" si="402"/>
        <v>0</v>
      </c>
      <c r="V5161" s="106">
        <f t="shared" si="403"/>
        <v>0</v>
      </c>
      <c r="W5161" s="119">
        <f t="shared" si="401"/>
        <v>0</v>
      </c>
      <c r="X5161" s="106">
        <f t="shared" si="404"/>
        <v>0</v>
      </c>
    </row>
    <row r="5162" spans="1:24" ht="14">
      <c r="A5162" s="198"/>
      <c r="D5162" s="1"/>
      <c r="E5162" s="1"/>
      <c r="F5162" s="187"/>
      <c r="G5162" s="187"/>
      <c r="H5162" s="80" t="str">
        <f>IF(ISERROR(IF(ISERROR(VLOOKUP((LEFT(D5162,2)),'Fed. Agency Identifier Table'!A$2:C$63,3,FALSE)),(VLOOKUP((LEFT(D5162,1)),'Fed. Agency Identifier Table'!A$2:C$63,3,FALSE)),(VLOOKUP((LEFT(D5162,2)),'Fed. Agency Identifier Table'!A$2:C$63,3,FALSE)))),"",(IF(ISERROR(VLOOKUP((LEFT(D5162,2)),'Fed. Agency Identifier Table'!A$2:C$63,3,FALSE)),(VLOOKUP((LEFT(D5162,1)),'Fed. Agency Identifier Table'!A$2:C$63,3,FALSE)),(VLOOKUP((LEFT(D5162,2)),'Fed. Agency Identifier Table'!A$2:C$63,3,FALSE)))))</f>
        <v/>
      </c>
      <c r="I5162" s="150" t="str">
        <f>IF(ISNUMBER(SEARCH("*.unk*",D5162)),"Other Federal Awards",IF(ISERROR(VLOOKUP(D5162,'CFDA Program Titles Table'!A$2:C$2607,3,FALSE)),"",VLOOKUP(D5162,'CFDA Program Titles Table'!A$2:C$2607,3,FALSE)))</f>
        <v/>
      </c>
      <c r="J5162" s="70"/>
      <c r="K5162" s="70"/>
      <c r="S5162" s="106" t="str">
        <f>IFERROR(IF(J5162="Y", "Research And Development Programs Cluster:", VLOOKUP(D5162,'Cluster Info'!$A$2:$B$113,2,FALSE)), "Non Cluster:")</f>
        <v>Non Cluster:</v>
      </c>
      <c r="T5162" s="106">
        <f t="shared" si="400"/>
        <v>0</v>
      </c>
      <c r="U5162" s="106">
        <f t="shared" si="402"/>
        <v>0</v>
      </c>
      <c r="V5162" s="106">
        <f t="shared" si="403"/>
        <v>0</v>
      </c>
      <c r="W5162" s="119">
        <f t="shared" si="401"/>
        <v>0</v>
      </c>
      <c r="X5162" s="106">
        <f t="shared" si="404"/>
        <v>0</v>
      </c>
    </row>
    <row r="5163" spans="1:24" ht="14">
      <c r="A5163" s="198"/>
      <c r="D5163" s="1"/>
      <c r="E5163" s="1"/>
      <c r="F5163" s="187"/>
      <c r="G5163" s="187"/>
      <c r="H5163" s="80" t="str">
        <f>IF(ISERROR(IF(ISERROR(VLOOKUP((LEFT(D5163,2)),'Fed. Agency Identifier Table'!A$2:C$63,3,FALSE)),(VLOOKUP((LEFT(D5163,1)),'Fed. Agency Identifier Table'!A$2:C$63,3,FALSE)),(VLOOKUP((LEFT(D5163,2)),'Fed. Agency Identifier Table'!A$2:C$63,3,FALSE)))),"",(IF(ISERROR(VLOOKUP((LEFT(D5163,2)),'Fed. Agency Identifier Table'!A$2:C$63,3,FALSE)),(VLOOKUP((LEFT(D5163,1)),'Fed. Agency Identifier Table'!A$2:C$63,3,FALSE)),(VLOOKUP((LEFT(D5163,2)),'Fed. Agency Identifier Table'!A$2:C$63,3,FALSE)))))</f>
        <v/>
      </c>
      <c r="I5163" s="150" t="str">
        <f>IF(ISNUMBER(SEARCH("*.unk*",D5163)),"Other Federal Awards",IF(ISERROR(VLOOKUP(D5163,'CFDA Program Titles Table'!A$2:C$2607,3,FALSE)),"",VLOOKUP(D5163,'CFDA Program Titles Table'!A$2:C$2607,3,FALSE)))</f>
        <v/>
      </c>
      <c r="J5163" s="70"/>
      <c r="K5163" s="70"/>
      <c r="S5163" s="106" t="str">
        <f>IFERROR(IF(J5163="Y", "Research And Development Programs Cluster:", VLOOKUP(D5163,'Cluster Info'!$A$2:$B$113,2,FALSE)), "Non Cluster:")</f>
        <v>Non Cluster:</v>
      </c>
      <c r="T5163" s="106">
        <f t="shared" si="400"/>
        <v>0</v>
      </c>
      <c r="U5163" s="106">
        <f t="shared" si="402"/>
        <v>0</v>
      </c>
      <c r="V5163" s="106">
        <f t="shared" si="403"/>
        <v>0</v>
      </c>
      <c r="W5163" s="119">
        <f t="shared" si="401"/>
        <v>0</v>
      </c>
      <c r="X5163" s="106">
        <f t="shared" si="404"/>
        <v>0</v>
      </c>
    </row>
    <row r="5164" spans="1:24" ht="14">
      <c r="A5164" s="198"/>
      <c r="D5164" s="1"/>
      <c r="E5164" s="1"/>
      <c r="F5164" s="187"/>
      <c r="G5164" s="187"/>
      <c r="H5164" s="80" t="str">
        <f>IF(ISERROR(IF(ISERROR(VLOOKUP((LEFT(D5164,2)),'Fed. Agency Identifier Table'!A$2:C$63,3,FALSE)),(VLOOKUP((LEFT(D5164,1)),'Fed. Agency Identifier Table'!A$2:C$63,3,FALSE)),(VLOOKUP((LEFT(D5164,2)),'Fed. Agency Identifier Table'!A$2:C$63,3,FALSE)))),"",(IF(ISERROR(VLOOKUP((LEFT(D5164,2)),'Fed. Agency Identifier Table'!A$2:C$63,3,FALSE)),(VLOOKUP((LEFT(D5164,1)),'Fed. Agency Identifier Table'!A$2:C$63,3,FALSE)),(VLOOKUP((LEFT(D5164,2)),'Fed. Agency Identifier Table'!A$2:C$63,3,FALSE)))))</f>
        <v/>
      </c>
      <c r="I5164" s="150" t="str">
        <f>IF(ISNUMBER(SEARCH("*.unk*",D5164)),"Other Federal Awards",IF(ISERROR(VLOOKUP(D5164,'CFDA Program Titles Table'!A$2:C$2607,3,FALSE)),"",VLOOKUP(D5164,'CFDA Program Titles Table'!A$2:C$2607,3,FALSE)))</f>
        <v/>
      </c>
      <c r="J5164" s="70"/>
      <c r="K5164" s="70"/>
      <c r="S5164" s="106" t="str">
        <f>IFERROR(IF(J5164="Y", "Research And Development Programs Cluster:", VLOOKUP(D5164,'Cluster Info'!$A$2:$B$113,2,FALSE)), "Non Cluster:")</f>
        <v>Non Cluster:</v>
      </c>
      <c r="T5164" s="106">
        <f t="shared" si="400"/>
        <v>0</v>
      </c>
      <c r="U5164" s="106">
        <f t="shared" si="402"/>
        <v>0</v>
      </c>
      <c r="V5164" s="106">
        <f t="shared" si="403"/>
        <v>0</v>
      </c>
      <c r="W5164" s="119">
        <f t="shared" si="401"/>
        <v>0</v>
      </c>
      <c r="X5164" s="106">
        <f t="shared" si="404"/>
        <v>0</v>
      </c>
    </row>
    <row r="5165" spans="1:24" ht="14">
      <c r="A5165" s="198"/>
      <c r="D5165" s="1"/>
      <c r="E5165" s="1"/>
      <c r="F5165" s="187"/>
      <c r="G5165" s="187"/>
      <c r="H5165" s="80" t="str">
        <f>IF(ISERROR(IF(ISERROR(VLOOKUP((LEFT(D5165,2)),'Fed. Agency Identifier Table'!A$2:C$63,3,FALSE)),(VLOOKUP((LEFT(D5165,1)),'Fed. Agency Identifier Table'!A$2:C$63,3,FALSE)),(VLOOKUP((LEFT(D5165,2)),'Fed. Agency Identifier Table'!A$2:C$63,3,FALSE)))),"",(IF(ISERROR(VLOOKUP((LEFT(D5165,2)),'Fed. Agency Identifier Table'!A$2:C$63,3,FALSE)),(VLOOKUP((LEFT(D5165,1)),'Fed. Agency Identifier Table'!A$2:C$63,3,FALSE)),(VLOOKUP((LEFT(D5165,2)),'Fed. Agency Identifier Table'!A$2:C$63,3,FALSE)))))</f>
        <v/>
      </c>
      <c r="I5165" s="150" t="str">
        <f>IF(ISNUMBER(SEARCH("*.unk*",D5165)),"Other Federal Awards",IF(ISERROR(VLOOKUP(D5165,'CFDA Program Titles Table'!A$2:C$2607,3,FALSE)),"",VLOOKUP(D5165,'CFDA Program Titles Table'!A$2:C$2607,3,FALSE)))</f>
        <v/>
      </c>
      <c r="J5165" s="70"/>
      <c r="K5165" s="70"/>
      <c r="S5165" s="106" t="str">
        <f>IFERROR(IF(J5165="Y", "Research And Development Programs Cluster:", VLOOKUP(D5165,'Cluster Info'!$A$2:$B$113,2,FALSE)), "Non Cluster:")</f>
        <v>Non Cluster:</v>
      </c>
      <c r="T5165" s="106">
        <f t="shared" si="400"/>
        <v>0</v>
      </c>
      <c r="U5165" s="106">
        <f t="shared" si="402"/>
        <v>0</v>
      </c>
      <c r="V5165" s="106">
        <f t="shared" si="403"/>
        <v>0</v>
      </c>
      <c r="W5165" s="119">
        <f t="shared" si="401"/>
        <v>0</v>
      </c>
      <c r="X5165" s="106">
        <f t="shared" si="404"/>
        <v>0</v>
      </c>
    </row>
    <row r="5166" spans="1:24" ht="14">
      <c r="A5166" s="198"/>
      <c r="D5166" s="1"/>
      <c r="E5166" s="1"/>
      <c r="F5166" s="187"/>
      <c r="G5166" s="187"/>
      <c r="H5166" s="80" t="str">
        <f>IF(ISERROR(IF(ISERROR(VLOOKUP((LEFT(D5166,2)),'Fed. Agency Identifier Table'!A$2:C$63,3,FALSE)),(VLOOKUP((LEFT(D5166,1)),'Fed. Agency Identifier Table'!A$2:C$63,3,FALSE)),(VLOOKUP((LEFT(D5166,2)),'Fed. Agency Identifier Table'!A$2:C$63,3,FALSE)))),"",(IF(ISERROR(VLOOKUP((LEFT(D5166,2)),'Fed. Agency Identifier Table'!A$2:C$63,3,FALSE)),(VLOOKUP((LEFT(D5166,1)),'Fed. Agency Identifier Table'!A$2:C$63,3,FALSE)),(VLOOKUP((LEFT(D5166,2)),'Fed. Agency Identifier Table'!A$2:C$63,3,FALSE)))))</f>
        <v/>
      </c>
      <c r="I5166" s="150" t="str">
        <f>IF(ISNUMBER(SEARCH("*.unk*",D5166)),"Other Federal Awards",IF(ISERROR(VLOOKUP(D5166,'CFDA Program Titles Table'!A$2:C$2607,3,FALSE)),"",VLOOKUP(D5166,'CFDA Program Titles Table'!A$2:C$2607,3,FALSE)))</f>
        <v/>
      </c>
      <c r="J5166" s="70"/>
      <c r="K5166" s="70"/>
      <c r="S5166" s="106" t="str">
        <f>IFERROR(IF(J5166="Y", "Research And Development Programs Cluster:", VLOOKUP(D5166,'Cluster Info'!$A$2:$B$113,2,FALSE)), "Non Cluster:")</f>
        <v>Non Cluster:</v>
      </c>
      <c r="T5166" s="106">
        <f t="shared" si="400"/>
        <v>0</v>
      </c>
      <c r="U5166" s="106">
        <f t="shared" si="402"/>
        <v>0</v>
      </c>
      <c r="V5166" s="106">
        <f t="shared" si="403"/>
        <v>0</v>
      </c>
      <c r="W5166" s="119">
        <f t="shared" si="401"/>
        <v>0</v>
      </c>
      <c r="X5166" s="106">
        <f t="shared" si="404"/>
        <v>0</v>
      </c>
    </row>
    <row r="5167" spans="1:24" ht="14">
      <c r="A5167" s="198"/>
      <c r="D5167" s="1"/>
      <c r="E5167" s="1"/>
      <c r="F5167" s="187"/>
      <c r="G5167" s="187"/>
      <c r="H5167" s="80" t="str">
        <f>IF(ISERROR(IF(ISERROR(VLOOKUP((LEFT(D5167,2)),'Fed. Agency Identifier Table'!A$2:C$63,3,FALSE)),(VLOOKUP((LEFT(D5167,1)),'Fed. Agency Identifier Table'!A$2:C$63,3,FALSE)),(VLOOKUP((LEFT(D5167,2)),'Fed. Agency Identifier Table'!A$2:C$63,3,FALSE)))),"",(IF(ISERROR(VLOOKUP((LEFT(D5167,2)),'Fed. Agency Identifier Table'!A$2:C$63,3,FALSE)),(VLOOKUP((LEFT(D5167,1)),'Fed. Agency Identifier Table'!A$2:C$63,3,FALSE)),(VLOOKUP((LEFT(D5167,2)),'Fed. Agency Identifier Table'!A$2:C$63,3,FALSE)))))</f>
        <v/>
      </c>
      <c r="I5167" s="150" t="str">
        <f>IF(ISNUMBER(SEARCH("*.unk*",D5167)),"Other Federal Awards",IF(ISERROR(VLOOKUP(D5167,'CFDA Program Titles Table'!A$2:C$2607,3,FALSE)),"",VLOOKUP(D5167,'CFDA Program Titles Table'!A$2:C$2607,3,FALSE)))</f>
        <v/>
      </c>
      <c r="J5167" s="70"/>
      <c r="K5167" s="70"/>
      <c r="S5167" s="106" t="str">
        <f>IFERROR(IF(J5167="Y", "Research And Development Programs Cluster:", VLOOKUP(D5167,'Cluster Info'!$A$2:$B$113,2,FALSE)), "Non Cluster:")</f>
        <v>Non Cluster:</v>
      </c>
      <c r="T5167" s="106">
        <f t="shared" si="400"/>
        <v>0</v>
      </c>
      <c r="U5167" s="106">
        <f t="shared" si="402"/>
        <v>0</v>
      </c>
      <c r="V5167" s="106">
        <f t="shared" si="403"/>
        <v>0</v>
      </c>
      <c r="W5167" s="119">
        <f t="shared" si="401"/>
        <v>0</v>
      </c>
      <c r="X5167" s="106">
        <f t="shared" si="404"/>
        <v>0</v>
      </c>
    </row>
    <row r="5168" spans="1:24" ht="14">
      <c r="A5168" s="198"/>
      <c r="D5168" s="1"/>
      <c r="E5168" s="1"/>
      <c r="F5168" s="187"/>
      <c r="G5168" s="187"/>
      <c r="H5168" s="80" t="str">
        <f>IF(ISERROR(IF(ISERROR(VLOOKUP((LEFT(D5168,2)),'Fed. Agency Identifier Table'!A$2:C$63,3,FALSE)),(VLOOKUP((LEFT(D5168,1)),'Fed. Agency Identifier Table'!A$2:C$63,3,FALSE)),(VLOOKUP((LEFT(D5168,2)),'Fed. Agency Identifier Table'!A$2:C$63,3,FALSE)))),"",(IF(ISERROR(VLOOKUP((LEFT(D5168,2)),'Fed. Agency Identifier Table'!A$2:C$63,3,FALSE)),(VLOOKUP((LEFT(D5168,1)),'Fed. Agency Identifier Table'!A$2:C$63,3,FALSE)),(VLOOKUP((LEFT(D5168,2)),'Fed. Agency Identifier Table'!A$2:C$63,3,FALSE)))))</f>
        <v/>
      </c>
      <c r="I5168" s="150" t="str">
        <f>IF(ISNUMBER(SEARCH("*.unk*",D5168)),"Other Federal Awards",IF(ISERROR(VLOOKUP(D5168,'CFDA Program Titles Table'!A$2:C$2607,3,FALSE)),"",VLOOKUP(D5168,'CFDA Program Titles Table'!A$2:C$2607,3,FALSE)))</f>
        <v/>
      </c>
      <c r="J5168" s="70"/>
      <c r="K5168" s="70"/>
      <c r="S5168" s="106" t="str">
        <f>IFERROR(IF(J5168="Y", "Research And Development Programs Cluster:", VLOOKUP(D5168,'Cluster Info'!$A$2:$B$113,2,FALSE)), "Non Cluster:")</f>
        <v>Non Cluster:</v>
      </c>
      <c r="T5168" s="106">
        <f t="shared" si="400"/>
        <v>0</v>
      </c>
      <c r="U5168" s="106">
        <f t="shared" si="402"/>
        <v>0</v>
      </c>
      <c r="V5168" s="106">
        <f t="shared" si="403"/>
        <v>0</v>
      </c>
      <c r="W5168" s="119">
        <f t="shared" si="401"/>
        <v>0</v>
      </c>
      <c r="X5168" s="106">
        <f t="shared" si="404"/>
        <v>0</v>
      </c>
    </row>
    <row r="5169" spans="1:24" ht="14">
      <c r="A5169" s="198"/>
      <c r="D5169" s="1"/>
      <c r="E5169" s="1"/>
      <c r="F5169" s="187"/>
      <c r="G5169" s="187"/>
      <c r="H5169" s="80" t="str">
        <f>IF(ISERROR(IF(ISERROR(VLOOKUP((LEFT(D5169,2)),'Fed. Agency Identifier Table'!A$2:C$63,3,FALSE)),(VLOOKUP((LEFT(D5169,1)),'Fed. Agency Identifier Table'!A$2:C$63,3,FALSE)),(VLOOKUP((LEFT(D5169,2)),'Fed. Agency Identifier Table'!A$2:C$63,3,FALSE)))),"",(IF(ISERROR(VLOOKUP((LEFT(D5169,2)),'Fed. Agency Identifier Table'!A$2:C$63,3,FALSE)),(VLOOKUP((LEFT(D5169,1)),'Fed. Agency Identifier Table'!A$2:C$63,3,FALSE)),(VLOOKUP((LEFT(D5169,2)),'Fed. Agency Identifier Table'!A$2:C$63,3,FALSE)))))</f>
        <v/>
      </c>
      <c r="I5169" s="150" t="str">
        <f>IF(ISNUMBER(SEARCH("*.unk*",D5169)),"Other Federal Awards",IF(ISERROR(VLOOKUP(D5169,'CFDA Program Titles Table'!A$2:C$2607,3,FALSE)),"",VLOOKUP(D5169,'CFDA Program Titles Table'!A$2:C$2607,3,FALSE)))</f>
        <v/>
      </c>
      <c r="J5169" s="70"/>
      <c r="K5169" s="70"/>
      <c r="S5169" s="106" t="str">
        <f>IFERROR(IF(J5169="Y", "Research And Development Programs Cluster:", VLOOKUP(D5169,'Cluster Info'!$A$2:$B$113,2,FALSE)), "Non Cluster:")</f>
        <v>Non Cluster:</v>
      </c>
      <c r="T5169" s="106">
        <f t="shared" si="400"/>
        <v>0</v>
      </c>
      <c r="U5169" s="106">
        <f t="shared" si="402"/>
        <v>0</v>
      </c>
      <c r="V5169" s="106">
        <f t="shared" si="403"/>
        <v>0</v>
      </c>
      <c r="W5169" s="119">
        <f t="shared" si="401"/>
        <v>0</v>
      </c>
      <c r="X5169" s="106">
        <f t="shared" si="404"/>
        <v>0</v>
      </c>
    </row>
    <row r="5170" spans="1:24" ht="14">
      <c r="A5170" s="198"/>
      <c r="D5170" s="1"/>
      <c r="E5170" s="1"/>
      <c r="F5170" s="187"/>
      <c r="G5170" s="187"/>
      <c r="H5170" s="80" t="str">
        <f>IF(ISERROR(IF(ISERROR(VLOOKUP((LEFT(D5170,2)),'Fed. Agency Identifier Table'!A$2:C$63,3,FALSE)),(VLOOKUP((LEFT(D5170,1)),'Fed. Agency Identifier Table'!A$2:C$63,3,FALSE)),(VLOOKUP((LEFT(D5170,2)),'Fed. Agency Identifier Table'!A$2:C$63,3,FALSE)))),"",(IF(ISERROR(VLOOKUP((LEFT(D5170,2)),'Fed. Agency Identifier Table'!A$2:C$63,3,FALSE)),(VLOOKUP((LEFT(D5170,1)),'Fed. Agency Identifier Table'!A$2:C$63,3,FALSE)),(VLOOKUP((LEFT(D5170,2)),'Fed. Agency Identifier Table'!A$2:C$63,3,FALSE)))))</f>
        <v/>
      </c>
      <c r="I5170" s="150" t="str">
        <f>IF(ISNUMBER(SEARCH("*.unk*",D5170)),"Other Federal Awards",IF(ISERROR(VLOOKUP(D5170,'CFDA Program Titles Table'!A$2:C$2607,3,FALSE)),"",VLOOKUP(D5170,'CFDA Program Titles Table'!A$2:C$2607,3,FALSE)))</f>
        <v/>
      </c>
      <c r="J5170" s="70"/>
      <c r="K5170" s="70"/>
      <c r="S5170" s="106" t="str">
        <f>IFERROR(IF(J5170="Y", "Research And Development Programs Cluster:", VLOOKUP(D5170,'Cluster Info'!$A$2:$B$113,2,FALSE)), "Non Cluster:")</f>
        <v>Non Cluster:</v>
      </c>
      <c r="T5170" s="106">
        <f t="shared" si="400"/>
        <v>0</v>
      </c>
      <c r="U5170" s="106">
        <f t="shared" si="402"/>
        <v>0</v>
      </c>
      <c r="V5170" s="106">
        <f t="shared" si="403"/>
        <v>0</v>
      </c>
      <c r="W5170" s="119">
        <f t="shared" si="401"/>
        <v>0</v>
      </c>
      <c r="X5170" s="106">
        <f t="shared" si="404"/>
        <v>0</v>
      </c>
    </row>
    <row r="5171" spans="1:24" ht="14">
      <c r="A5171" s="198"/>
      <c r="D5171" s="1"/>
      <c r="E5171" s="1"/>
      <c r="F5171" s="187"/>
      <c r="G5171" s="187"/>
      <c r="H5171" s="80" t="str">
        <f>IF(ISERROR(IF(ISERROR(VLOOKUP((LEFT(D5171,2)),'Fed. Agency Identifier Table'!A$2:C$63,3,FALSE)),(VLOOKUP((LEFT(D5171,1)),'Fed. Agency Identifier Table'!A$2:C$63,3,FALSE)),(VLOOKUP((LEFT(D5171,2)),'Fed. Agency Identifier Table'!A$2:C$63,3,FALSE)))),"",(IF(ISERROR(VLOOKUP((LEFT(D5171,2)),'Fed. Agency Identifier Table'!A$2:C$63,3,FALSE)),(VLOOKUP((LEFT(D5171,1)),'Fed. Agency Identifier Table'!A$2:C$63,3,FALSE)),(VLOOKUP((LEFT(D5171,2)),'Fed. Agency Identifier Table'!A$2:C$63,3,FALSE)))))</f>
        <v/>
      </c>
      <c r="I5171" s="150" t="str">
        <f>IF(ISNUMBER(SEARCH("*.unk*",D5171)),"Other Federal Awards",IF(ISERROR(VLOOKUP(D5171,'CFDA Program Titles Table'!A$2:C$2607,3,FALSE)),"",VLOOKUP(D5171,'CFDA Program Titles Table'!A$2:C$2607,3,FALSE)))</f>
        <v/>
      </c>
      <c r="J5171" s="70"/>
      <c r="K5171" s="70"/>
      <c r="S5171" s="106" t="str">
        <f>IFERROR(IF(J5171="Y", "Research And Development Programs Cluster:", VLOOKUP(D5171,'Cluster Info'!$A$2:$B$113,2,FALSE)), "Non Cluster:")</f>
        <v>Non Cluster:</v>
      </c>
      <c r="T5171" s="106">
        <f t="shared" si="400"/>
        <v>0</v>
      </c>
      <c r="U5171" s="106">
        <f t="shared" si="402"/>
        <v>0</v>
      </c>
      <c r="V5171" s="106">
        <f t="shared" si="403"/>
        <v>0</v>
      </c>
      <c r="W5171" s="119">
        <f t="shared" si="401"/>
        <v>0</v>
      </c>
      <c r="X5171" s="106">
        <f t="shared" si="404"/>
        <v>0</v>
      </c>
    </row>
    <row r="5172" spans="1:24" ht="14">
      <c r="A5172" s="198"/>
      <c r="D5172" s="1"/>
      <c r="E5172" s="1"/>
      <c r="F5172" s="187"/>
      <c r="G5172" s="187"/>
      <c r="H5172" s="80" t="str">
        <f>IF(ISERROR(IF(ISERROR(VLOOKUP((LEFT(D5172,2)),'Fed. Agency Identifier Table'!A$2:C$63,3,FALSE)),(VLOOKUP((LEFT(D5172,1)),'Fed. Agency Identifier Table'!A$2:C$63,3,FALSE)),(VLOOKUP((LEFT(D5172,2)),'Fed. Agency Identifier Table'!A$2:C$63,3,FALSE)))),"",(IF(ISERROR(VLOOKUP((LEFT(D5172,2)),'Fed. Agency Identifier Table'!A$2:C$63,3,FALSE)),(VLOOKUP((LEFT(D5172,1)),'Fed. Agency Identifier Table'!A$2:C$63,3,FALSE)),(VLOOKUP((LEFT(D5172,2)),'Fed. Agency Identifier Table'!A$2:C$63,3,FALSE)))))</f>
        <v/>
      </c>
      <c r="I5172" s="150" t="str">
        <f>IF(ISNUMBER(SEARCH("*.unk*",D5172)),"Other Federal Awards",IF(ISERROR(VLOOKUP(D5172,'CFDA Program Titles Table'!A$2:C$2607,3,FALSE)),"",VLOOKUP(D5172,'CFDA Program Titles Table'!A$2:C$2607,3,FALSE)))</f>
        <v/>
      </c>
      <c r="J5172" s="70"/>
      <c r="K5172" s="70"/>
      <c r="S5172" s="106" t="str">
        <f>IFERROR(IF(J5172="Y", "Research And Development Programs Cluster:", VLOOKUP(D5172,'Cluster Info'!$A$2:$B$113,2,FALSE)), "Non Cluster:")</f>
        <v>Non Cluster:</v>
      </c>
      <c r="T5172" s="106">
        <f t="shared" si="400"/>
        <v>0</v>
      </c>
      <c r="U5172" s="106">
        <f t="shared" si="402"/>
        <v>0</v>
      </c>
      <c r="V5172" s="106">
        <f t="shared" si="403"/>
        <v>0</v>
      </c>
      <c r="W5172" s="119">
        <f t="shared" si="401"/>
        <v>0</v>
      </c>
      <c r="X5172" s="106">
        <f t="shared" si="404"/>
        <v>0</v>
      </c>
    </row>
    <row r="5173" spans="1:24" ht="14">
      <c r="A5173" s="198"/>
      <c r="D5173" s="1"/>
      <c r="E5173" s="1"/>
      <c r="F5173" s="187"/>
      <c r="G5173" s="187"/>
      <c r="H5173" s="80" t="str">
        <f>IF(ISERROR(IF(ISERROR(VLOOKUP((LEFT(D5173,2)),'Fed. Agency Identifier Table'!A$2:C$63,3,FALSE)),(VLOOKUP((LEFT(D5173,1)),'Fed. Agency Identifier Table'!A$2:C$63,3,FALSE)),(VLOOKUP((LEFT(D5173,2)),'Fed. Agency Identifier Table'!A$2:C$63,3,FALSE)))),"",(IF(ISERROR(VLOOKUP((LEFT(D5173,2)),'Fed. Agency Identifier Table'!A$2:C$63,3,FALSE)),(VLOOKUP((LEFT(D5173,1)),'Fed. Agency Identifier Table'!A$2:C$63,3,FALSE)),(VLOOKUP((LEFT(D5173,2)),'Fed. Agency Identifier Table'!A$2:C$63,3,FALSE)))))</f>
        <v/>
      </c>
      <c r="I5173" s="150" t="str">
        <f>IF(ISNUMBER(SEARCH("*.unk*",D5173)),"Other Federal Awards",IF(ISERROR(VLOOKUP(D5173,'CFDA Program Titles Table'!A$2:C$2607,3,FALSE)),"",VLOOKUP(D5173,'CFDA Program Titles Table'!A$2:C$2607,3,FALSE)))</f>
        <v/>
      </c>
      <c r="J5173" s="70"/>
      <c r="K5173" s="70"/>
      <c r="S5173" s="106" t="str">
        <f>IFERROR(IF(J5173="Y", "Research And Development Programs Cluster:", VLOOKUP(D5173,'Cluster Info'!$A$2:$B$113,2,FALSE)), "Non Cluster:")</f>
        <v>Non Cluster:</v>
      </c>
      <c r="T5173" s="106">
        <f t="shared" si="400"/>
        <v>0</v>
      </c>
      <c r="U5173" s="106">
        <f t="shared" si="402"/>
        <v>0</v>
      </c>
      <c r="V5173" s="106">
        <f t="shared" si="403"/>
        <v>0</v>
      </c>
      <c r="W5173" s="119">
        <f t="shared" si="401"/>
        <v>0</v>
      </c>
      <c r="X5173" s="106">
        <f t="shared" si="404"/>
        <v>0</v>
      </c>
    </row>
    <row r="5174" spans="1:24" ht="14">
      <c r="A5174" s="198"/>
      <c r="D5174" s="1"/>
      <c r="E5174" s="1"/>
      <c r="F5174" s="187"/>
      <c r="G5174" s="187"/>
      <c r="H5174" s="80" t="str">
        <f>IF(ISERROR(IF(ISERROR(VLOOKUP((LEFT(D5174,2)),'Fed. Agency Identifier Table'!A$2:C$63,3,FALSE)),(VLOOKUP((LEFT(D5174,1)),'Fed. Agency Identifier Table'!A$2:C$63,3,FALSE)),(VLOOKUP((LEFT(D5174,2)),'Fed. Agency Identifier Table'!A$2:C$63,3,FALSE)))),"",(IF(ISERROR(VLOOKUP((LEFT(D5174,2)),'Fed. Agency Identifier Table'!A$2:C$63,3,FALSE)),(VLOOKUP((LEFT(D5174,1)),'Fed. Agency Identifier Table'!A$2:C$63,3,FALSE)),(VLOOKUP((LEFT(D5174,2)),'Fed. Agency Identifier Table'!A$2:C$63,3,FALSE)))))</f>
        <v/>
      </c>
      <c r="I5174" s="150" t="str">
        <f>IF(ISNUMBER(SEARCH("*.unk*",D5174)),"Other Federal Awards",IF(ISERROR(VLOOKUP(D5174,'CFDA Program Titles Table'!A$2:C$2607,3,FALSE)),"",VLOOKUP(D5174,'CFDA Program Titles Table'!A$2:C$2607,3,FALSE)))</f>
        <v/>
      </c>
      <c r="J5174" s="70"/>
      <c r="K5174" s="70"/>
      <c r="S5174" s="106" t="str">
        <f>IFERROR(IF(J5174="Y", "Research And Development Programs Cluster:", VLOOKUP(D5174,'Cluster Info'!$A$2:$B$113,2,FALSE)), "Non Cluster:")</f>
        <v>Non Cluster:</v>
      </c>
      <c r="T5174" s="106">
        <f t="shared" si="400"/>
        <v>0</v>
      </c>
      <c r="U5174" s="106">
        <f t="shared" si="402"/>
        <v>0</v>
      </c>
      <c r="V5174" s="106">
        <f t="shared" si="403"/>
        <v>0</v>
      </c>
      <c r="W5174" s="119">
        <f t="shared" si="401"/>
        <v>0</v>
      </c>
      <c r="X5174" s="106">
        <f t="shared" si="404"/>
        <v>0</v>
      </c>
    </row>
    <row r="5175" spans="1:24" ht="14">
      <c r="A5175" s="198"/>
      <c r="D5175" s="1"/>
      <c r="E5175" s="1"/>
      <c r="F5175" s="187"/>
      <c r="G5175" s="187"/>
      <c r="H5175" s="80" t="str">
        <f>IF(ISERROR(IF(ISERROR(VLOOKUP((LEFT(D5175,2)),'Fed. Agency Identifier Table'!A$2:C$63,3,FALSE)),(VLOOKUP((LEFT(D5175,1)),'Fed. Agency Identifier Table'!A$2:C$63,3,FALSE)),(VLOOKUP((LEFT(D5175,2)),'Fed. Agency Identifier Table'!A$2:C$63,3,FALSE)))),"",(IF(ISERROR(VLOOKUP((LEFT(D5175,2)),'Fed. Agency Identifier Table'!A$2:C$63,3,FALSE)),(VLOOKUP((LEFT(D5175,1)),'Fed. Agency Identifier Table'!A$2:C$63,3,FALSE)),(VLOOKUP((LEFT(D5175,2)),'Fed. Agency Identifier Table'!A$2:C$63,3,FALSE)))))</f>
        <v/>
      </c>
      <c r="I5175" s="150" t="str">
        <f>IF(ISNUMBER(SEARCH("*.unk*",D5175)),"Other Federal Awards",IF(ISERROR(VLOOKUP(D5175,'CFDA Program Titles Table'!A$2:C$2607,3,FALSE)),"",VLOOKUP(D5175,'CFDA Program Titles Table'!A$2:C$2607,3,FALSE)))</f>
        <v/>
      </c>
      <c r="J5175" s="70"/>
      <c r="K5175" s="70"/>
      <c r="S5175" s="106" t="str">
        <f>IFERROR(IF(J5175="Y", "Research And Development Programs Cluster:", VLOOKUP(D5175,'Cluster Info'!$A$2:$B$113,2,FALSE)), "Non Cluster:")</f>
        <v>Non Cluster:</v>
      </c>
      <c r="T5175" s="106">
        <f t="shared" si="400"/>
        <v>0</v>
      </c>
      <c r="U5175" s="106">
        <f t="shared" si="402"/>
        <v>0</v>
      </c>
      <c r="V5175" s="106">
        <f t="shared" si="403"/>
        <v>0</v>
      </c>
      <c r="W5175" s="119">
        <f t="shared" si="401"/>
        <v>0</v>
      </c>
      <c r="X5175" s="106">
        <f t="shared" si="404"/>
        <v>0</v>
      </c>
    </row>
    <row r="5176" spans="1:24" ht="14">
      <c r="A5176" s="198"/>
      <c r="D5176" s="1"/>
      <c r="E5176" s="1"/>
      <c r="F5176" s="187"/>
      <c r="G5176" s="187"/>
      <c r="H5176" s="80" t="str">
        <f>IF(ISERROR(IF(ISERROR(VLOOKUP((LEFT(D5176,2)),'Fed. Agency Identifier Table'!A$2:C$63,3,FALSE)),(VLOOKUP((LEFT(D5176,1)),'Fed. Agency Identifier Table'!A$2:C$63,3,FALSE)),(VLOOKUP((LEFT(D5176,2)),'Fed. Agency Identifier Table'!A$2:C$63,3,FALSE)))),"",(IF(ISERROR(VLOOKUP((LEFT(D5176,2)),'Fed. Agency Identifier Table'!A$2:C$63,3,FALSE)),(VLOOKUP((LEFT(D5176,1)),'Fed. Agency Identifier Table'!A$2:C$63,3,FALSE)),(VLOOKUP((LEFT(D5176,2)),'Fed. Agency Identifier Table'!A$2:C$63,3,FALSE)))))</f>
        <v/>
      </c>
      <c r="I5176" s="150" t="str">
        <f>IF(ISNUMBER(SEARCH("*.unk*",D5176)),"Other Federal Awards",IF(ISERROR(VLOOKUP(D5176,'CFDA Program Titles Table'!A$2:C$2607,3,FALSE)),"",VLOOKUP(D5176,'CFDA Program Titles Table'!A$2:C$2607,3,FALSE)))</f>
        <v/>
      </c>
      <c r="J5176" s="70"/>
      <c r="K5176" s="70"/>
      <c r="S5176" s="106" t="str">
        <f>IFERROR(IF(J5176="Y", "Research And Development Programs Cluster:", VLOOKUP(D5176,'Cluster Info'!$A$2:$B$113,2,FALSE)), "Non Cluster:")</f>
        <v>Non Cluster:</v>
      </c>
      <c r="T5176" s="106">
        <f t="shared" si="400"/>
        <v>0</v>
      </c>
      <c r="U5176" s="106">
        <f t="shared" si="402"/>
        <v>0</v>
      </c>
      <c r="V5176" s="106">
        <f t="shared" si="403"/>
        <v>0</v>
      </c>
      <c r="W5176" s="119">
        <f t="shared" si="401"/>
        <v>0</v>
      </c>
      <c r="X5176" s="106">
        <f t="shared" si="404"/>
        <v>0</v>
      </c>
    </row>
    <row r="5177" spans="1:24" ht="14">
      <c r="A5177" s="198"/>
      <c r="D5177" s="1"/>
      <c r="E5177" s="1"/>
      <c r="F5177" s="187"/>
      <c r="G5177" s="187"/>
      <c r="H5177" s="80" t="str">
        <f>IF(ISERROR(IF(ISERROR(VLOOKUP((LEFT(D5177,2)),'Fed. Agency Identifier Table'!A$2:C$63,3,FALSE)),(VLOOKUP((LEFT(D5177,1)),'Fed. Agency Identifier Table'!A$2:C$63,3,FALSE)),(VLOOKUP((LEFT(D5177,2)),'Fed. Agency Identifier Table'!A$2:C$63,3,FALSE)))),"",(IF(ISERROR(VLOOKUP((LEFT(D5177,2)),'Fed. Agency Identifier Table'!A$2:C$63,3,FALSE)),(VLOOKUP((LEFT(D5177,1)),'Fed. Agency Identifier Table'!A$2:C$63,3,FALSE)),(VLOOKUP((LEFT(D5177,2)),'Fed. Agency Identifier Table'!A$2:C$63,3,FALSE)))))</f>
        <v/>
      </c>
      <c r="I5177" s="150" t="str">
        <f>IF(ISNUMBER(SEARCH("*.unk*",D5177)),"Other Federal Awards",IF(ISERROR(VLOOKUP(D5177,'CFDA Program Titles Table'!A$2:C$2607,3,FALSE)),"",VLOOKUP(D5177,'CFDA Program Titles Table'!A$2:C$2607,3,FALSE)))</f>
        <v/>
      </c>
      <c r="J5177" s="70"/>
      <c r="K5177" s="70"/>
      <c r="S5177" s="106" t="str">
        <f>IFERROR(IF(J5177="Y", "Research And Development Programs Cluster:", VLOOKUP(D5177,'Cluster Info'!$A$2:$B$113,2,FALSE)), "Non Cluster:")</f>
        <v>Non Cluster:</v>
      </c>
      <c r="T5177" s="106">
        <f t="shared" si="400"/>
        <v>0</v>
      </c>
      <c r="U5177" s="106">
        <f t="shared" si="402"/>
        <v>0</v>
      </c>
      <c r="V5177" s="106">
        <f t="shared" si="403"/>
        <v>0</v>
      </c>
      <c r="W5177" s="119">
        <f t="shared" si="401"/>
        <v>0</v>
      </c>
      <c r="X5177" s="106">
        <f t="shared" si="404"/>
        <v>0</v>
      </c>
    </row>
    <row r="5178" spans="1:24" ht="14">
      <c r="A5178" s="198"/>
      <c r="D5178" s="1"/>
      <c r="E5178" s="1"/>
      <c r="F5178" s="187"/>
      <c r="G5178" s="187"/>
      <c r="H5178" s="80" t="str">
        <f>IF(ISERROR(IF(ISERROR(VLOOKUP((LEFT(D5178,2)),'Fed. Agency Identifier Table'!A$2:C$63,3,FALSE)),(VLOOKUP((LEFT(D5178,1)),'Fed. Agency Identifier Table'!A$2:C$63,3,FALSE)),(VLOOKUP((LEFT(D5178,2)),'Fed. Agency Identifier Table'!A$2:C$63,3,FALSE)))),"",(IF(ISERROR(VLOOKUP((LEFT(D5178,2)),'Fed. Agency Identifier Table'!A$2:C$63,3,FALSE)),(VLOOKUP((LEFT(D5178,1)),'Fed. Agency Identifier Table'!A$2:C$63,3,FALSE)),(VLOOKUP((LEFT(D5178,2)),'Fed. Agency Identifier Table'!A$2:C$63,3,FALSE)))))</f>
        <v/>
      </c>
      <c r="I5178" s="150" t="str">
        <f>IF(ISNUMBER(SEARCH("*.unk*",D5178)),"Other Federal Awards",IF(ISERROR(VLOOKUP(D5178,'CFDA Program Titles Table'!A$2:C$2607,3,FALSE)),"",VLOOKUP(D5178,'CFDA Program Titles Table'!A$2:C$2607,3,FALSE)))</f>
        <v/>
      </c>
      <c r="J5178" s="70"/>
      <c r="K5178" s="70"/>
      <c r="S5178" s="106" t="str">
        <f>IFERROR(IF(J5178="Y", "Research And Development Programs Cluster:", VLOOKUP(D5178,'Cluster Info'!$A$2:$B$113,2,FALSE)), "Non Cluster:")</f>
        <v>Non Cluster:</v>
      </c>
      <c r="T5178" s="106">
        <f t="shared" si="400"/>
        <v>0</v>
      </c>
      <c r="U5178" s="106">
        <f t="shared" si="402"/>
        <v>0</v>
      </c>
      <c r="V5178" s="106">
        <f t="shared" si="403"/>
        <v>0</v>
      </c>
      <c r="W5178" s="119">
        <f t="shared" si="401"/>
        <v>0</v>
      </c>
      <c r="X5178" s="106">
        <f t="shared" si="404"/>
        <v>0</v>
      </c>
    </row>
    <row r="5179" spans="1:24" ht="14">
      <c r="A5179" s="198"/>
      <c r="D5179" s="1"/>
      <c r="E5179" s="1"/>
      <c r="F5179" s="187"/>
      <c r="G5179" s="187"/>
      <c r="H5179" s="80" t="str">
        <f>IF(ISERROR(IF(ISERROR(VLOOKUP((LEFT(D5179,2)),'Fed. Agency Identifier Table'!A$2:C$63,3,FALSE)),(VLOOKUP((LEFT(D5179,1)),'Fed. Agency Identifier Table'!A$2:C$63,3,FALSE)),(VLOOKUP((LEFT(D5179,2)),'Fed. Agency Identifier Table'!A$2:C$63,3,FALSE)))),"",(IF(ISERROR(VLOOKUP((LEFT(D5179,2)),'Fed. Agency Identifier Table'!A$2:C$63,3,FALSE)),(VLOOKUP((LEFT(D5179,1)),'Fed. Agency Identifier Table'!A$2:C$63,3,FALSE)),(VLOOKUP((LEFT(D5179,2)),'Fed. Agency Identifier Table'!A$2:C$63,3,FALSE)))))</f>
        <v/>
      </c>
      <c r="I5179" s="150" t="str">
        <f>IF(ISNUMBER(SEARCH("*.unk*",D5179)),"Other Federal Awards",IF(ISERROR(VLOOKUP(D5179,'CFDA Program Titles Table'!A$2:C$2607,3,FALSE)),"",VLOOKUP(D5179,'CFDA Program Titles Table'!A$2:C$2607,3,FALSE)))</f>
        <v/>
      </c>
      <c r="J5179" s="70"/>
      <c r="K5179" s="70"/>
      <c r="S5179" s="106" t="str">
        <f>IFERROR(IF(J5179="Y", "Research And Development Programs Cluster:", VLOOKUP(D5179,'Cluster Info'!$A$2:$B$113,2,FALSE)), "Non Cluster:")</f>
        <v>Non Cluster:</v>
      </c>
      <c r="T5179" s="106">
        <f t="shared" si="400"/>
        <v>0</v>
      </c>
      <c r="U5179" s="106">
        <f t="shared" si="402"/>
        <v>0</v>
      </c>
      <c r="V5179" s="106">
        <f t="shared" si="403"/>
        <v>0</v>
      </c>
      <c r="W5179" s="119">
        <f t="shared" si="401"/>
        <v>0</v>
      </c>
      <c r="X5179" s="106">
        <f t="shared" si="404"/>
        <v>0</v>
      </c>
    </row>
    <row r="5180" spans="1:24" ht="14">
      <c r="A5180" s="198"/>
      <c r="D5180" s="1"/>
      <c r="E5180" s="1"/>
      <c r="F5180" s="187"/>
      <c r="G5180" s="187"/>
      <c r="H5180" s="80" t="str">
        <f>IF(ISERROR(IF(ISERROR(VLOOKUP((LEFT(D5180,2)),'Fed. Agency Identifier Table'!A$2:C$63,3,FALSE)),(VLOOKUP((LEFT(D5180,1)),'Fed. Agency Identifier Table'!A$2:C$63,3,FALSE)),(VLOOKUP((LEFT(D5180,2)),'Fed. Agency Identifier Table'!A$2:C$63,3,FALSE)))),"",(IF(ISERROR(VLOOKUP((LEFT(D5180,2)),'Fed. Agency Identifier Table'!A$2:C$63,3,FALSE)),(VLOOKUP((LEFT(D5180,1)),'Fed. Agency Identifier Table'!A$2:C$63,3,FALSE)),(VLOOKUP((LEFT(D5180,2)),'Fed. Agency Identifier Table'!A$2:C$63,3,FALSE)))))</f>
        <v/>
      </c>
      <c r="I5180" s="150" t="str">
        <f>IF(ISNUMBER(SEARCH("*.unk*",D5180)),"Other Federal Awards",IF(ISERROR(VLOOKUP(D5180,'CFDA Program Titles Table'!A$2:C$2607,3,FALSE)),"",VLOOKUP(D5180,'CFDA Program Titles Table'!A$2:C$2607,3,FALSE)))</f>
        <v/>
      </c>
      <c r="J5180" s="70"/>
      <c r="K5180" s="70"/>
      <c r="S5180" s="106" t="str">
        <f>IFERROR(IF(J5180="Y", "Research And Development Programs Cluster:", VLOOKUP(D5180,'Cluster Info'!$A$2:$B$113,2,FALSE)), "Non Cluster:")</f>
        <v>Non Cluster:</v>
      </c>
      <c r="T5180" s="106">
        <f t="shared" si="400"/>
        <v>0</v>
      </c>
      <c r="U5180" s="106">
        <f t="shared" si="402"/>
        <v>0</v>
      </c>
      <c r="V5180" s="106">
        <f t="shared" si="403"/>
        <v>0</v>
      </c>
      <c r="W5180" s="119">
        <f t="shared" si="401"/>
        <v>0</v>
      </c>
      <c r="X5180" s="106">
        <f t="shared" si="404"/>
        <v>0</v>
      </c>
    </row>
    <row r="5181" spans="1:24" ht="14">
      <c r="A5181" s="198"/>
      <c r="D5181" s="1"/>
      <c r="E5181" s="1"/>
      <c r="F5181" s="187"/>
      <c r="G5181" s="187"/>
      <c r="H5181" s="80" t="str">
        <f>IF(ISERROR(IF(ISERROR(VLOOKUP((LEFT(D5181,2)),'Fed. Agency Identifier Table'!A$2:C$63,3,FALSE)),(VLOOKUP((LEFT(D5181,1)),'Fed. Agency Identifier Table'!A$2:C$63,3,FALSE)),(VLOOKUP((LEFT(D5181,2)),'Fed. Agency Identifier Table'!A$2:C$63,3,FALSE)))),"",(IF(ISERROR(VLOOKUP((LEFT(D5181,2)),'Fed. Agency Identifier Table'!A$2:C$63,3,FALSE)),(VLOOKUP((LEFT(D5181,1)),'Fed. Agency Identifier Table'!A$2:C$63,3,FALSE)),(VLOOKUP((LEFT(D5181,2)),'Fed. Agency Identifier Table'!A$2:C$63,3,FALSE)))))</f>
        <v/>
      </c>
      <c r="I5181" s="150" t="str">
        <f>IF(ISNUMBER(SEARCH("*.unk*",D5181)),"Other Federal Awards",IF(ISERROR(VLOOKUP(D5181,'CFDA Program Titles Table'!A$2:C$2607,3,FALSE)),"",VLOOKUP(D5181,'CFDA Program Titles Table'!A$2:C$2607,3,FALSE)))</f>
        <v/>
      </c>
      <c r="J5181" s="70"/>
      <c r="K5181" s="70"/>
      <c r="S5181" s="106" t="str">
        <f>IFERROR(IF(J5181="Y", "Research And Development Programs Cluster:", VLOOKUP(D5181,'Cluster Info'!$A$2:$B$113,2,FALSE)), "Non Cluster:")</f>
        <v>Non Cluster:</v>
      </c>
      <c r="T5181" s="106">
        <f t="shared" si="400"/>
        <v>0</v>
      </c>
      <c r="U5181" s="106">
        <f t="shared" si="402"/>
        <v>0</v>
      </c>
      <c r="V5181" s="106">
        <f t="shared" si="403"/>
        <v>0</v>
      </c>
      <c r="W5181" s="119">
        <f t="shared" si="401"/>
        <v>0</v>
      </c>
      <c r="X5181" s="106">
        <f t="shared" si="404"/>
        <v>0</v>
      </c>
    </row>
    <row r="5182" spans="1:24" ht="14">
      <c r="A5182" s="198"/>
      <c r="D5182" s="1"/>
      <c r="E5182" s="1"/>
      <c r="F5182" s="187"/>
      <c r="G5182" s="187"/>
      <c r="H5182" s="80" t="str">
        <f>IF(ISERROR(IF(ISERROR(VLOOKUP((LEFT(D5182,2)),'Fed. Agency Identifier Table'!A$2:C$63,3,FALSE)),(VLOOKUP((LEFT(D5182,1)),'Fed. Agency Identifier Table'!A$2:C$63,3,FALSE)),(VLOOKUP((LEFT(D5182,2)),'Fed. Agency Identifier Table'!A$2:C$63,3,FALSE)))),"",(IF(ISERROR(VLOOKUP((LEFT(D5182,2)),'Fed. Agency Identifier Table'!A$2:C$63,3,FALSE)),(VLOOKUP((LEFT(D5182,1)),'Fed. Agency Identifier Table'!A$2:C$63,3,FALSE)),(VLOOKUP((LEFT(D5182,2)),'Fed. Agency Identifier Table'!A$2:C$63,3,FALSE)))))</f>
        <v/>
      </c>
      <c r="I5182" s="150" t="str">
        <f>IF(ISNUMBER(SEARCH("*.unk*",D5182)),"Other Federal Awards",IF(ISERROR(VLOOKUP(D5182,'CFDA Program Titles Table'!A$2:C$2607,3,FALSE)),"",VLOOKUP(D5182,'CFDA Program Titles Table'!A$2:C$2607,3,FALSE)))</f>
        <v/>
      </c>
      <c r="J5182" s="70"/>
      <c r="K5182" s="70"/>
      <c r="S5182" s="106" t="str">
        <f>IFERROR(IF(J5182="Y", "Research And Development Programs Cluster:", VLOOKUP(D5182,'Cluster Info'!$A$2:$B$113,2,FALSE)), "Non Cluster:")</f>
        <v>Non Cluster:</v>
      </c>
      <c r="T5182" s="106">
        <f t="shared" si="400"/>
        <v>0</v>
      </c>
      <c r="U5182" s="106">
        <f t="shared" si="402"/>
        <v>0</v>
      </c>
      <c r="V5182" s="106">
        <f t="shared" si="403"/>
        <v>0</v>
      </c>
      <c r="W5182" s="119">
        <f t="shared" si="401"/>
        <v>0</v>
      </c>
      <c r="X5182" s="106">
        <f t="shared" si="404"/>
        <v>0</v>
      </c>
    </row>
    <row r="5183" spans="1:24" ht="14">
      <c r="A5183" s="198"/>
      <c r="D5183" s="1"/>
      <c r="E5183" s="1"/>
      <c r="F5183" s="187"/>
      <c r="G5183" s="187"/>
      <c r="H5183" s="80" t="str">
        <f>IF(ISERROR(IF(ISERROR(VLOOKUP((LEFT(D5183,2)),'Fed. Agency Identifier Table'!A$2:C$63,3,FALSE)),(VLOOKUP((LEFT(D5183,1)),'Fed. Agency Identifier Table'!A$2:C$63,3,FALSE)),(VLOOKUP((LEFT(D5183,2)),'Fed. Agency Identifier Table'!A$2:C$63,3,FALSE)))),"",(IF(ISERROR(VLOOKUP((LEFT(D5183,2)),'Fed. Agency Identifier Table'!A$2:C$63,3,FALSE)),(VLOOKUP((LEFT(D5183,1)),'Fed. Agency Identifier Table'!A$2:C$63,3,FALSE)),(VLOOKUP((LEFT(D5183,2)),'Fed. Agency Identifier Table'!A$2:C$63,3,FALSE)))))</f>
        <v/>
      </c>
      <c r="I5183" s="150" t="str">
        <f>IF(ISNUMBER(SEARCH("*.unk*",D5183)),"Other Federal Awards",IF(ISERROR(VLOOKUP(D5183,'CFDA Program Titles Table'!A$2:C$2607,3,FALSE)),"",VLOOKUP(D5183,'CFDA Program Titles Table'!A$2:C$2607,3,FALSE)))</f>
        <v/>
      </c>
      <c r="J5183" s="70"/>
      <c r="K5183" s="70"/>
      <c r="S5183" s="106" t="str">
        <f>IFERROR(IF(J5183="Y", "Research And Development Programs Cluster:", VLOOKUP(D5183,'Cluster Info'!$A$2:$B$113,2,FALSE)), "Non Cluster:")</f>
        <v>Non Cluster:</v>
      </c>
      <c r="T5183" s="106">
        <f t="shared" si="400"/>
        <v>0</v>
      </c>
      <c r="U5183" s="106">
        <f t="shared" si="402"/>
        <v>0</v>
      </c>
      <c r="V5183" s="106">
        <f t="shared" si="403"/>
        <v>0</v>
      </c>
      <c r="W5183" s="119">
        <f t="shared" si="401"/>
        <v>0</v>
      </c>
      <c r="X5183" s="106">
        <f t="shared" si="404"/>
        <v>0</v>
      </c>
    </row>
    <row r="5184" spans="1:24" ht="14">
      <c r="A5184" s="198"/>
      <c r="D5184" s="1"/>
      <c r="E5184" s="1"/>
      <c r="F5184" s="187"/>
      <c r="G5184" s="187"/>
      <c r="H5184" s="80" t="str">
        <f>IF(ISERROR(IF(ISERROR(VLOOKUP((LEFT(D5184,2)),'Fed. Agency Identifier Table'!A$2:C$63,3,FALSE)),(VLOOKUP((LEFT(D5184,1)),'Fed. Agency Identifier Table'!A$2:C$63,3,FALSE)),(VLOOKUP((LEFT(D5184,2)),'Fed. Agency Identifier Table'!A$2:C$63,3,FALSE)))),"",(IF(ISERROR(VLOOKUP((LEFT(D5184,2)),'Fed. Agency Identifier Table'!A$2:C$63,3,FALSE)),(VLOOKUP((LEFT(D5184,1)),'Fed. Agency Identifier Table'!A$2:C$63,3,FALSE)),(VLOOKUP((LEFT(D5184,2)),'Fed. Agency Identifier Table'!A$2:C$63,3,FALSE)))))</f>
        <v/>
      </c>
      <c r="I5184" s="150" t="str">
        <f>IF(ISNUMBER(SEARCH("*.unk*",D5184)),"Other Federal Awards",IF(ISERROR(VLOOKUP(D5184,'CFDA Program Titles Table'!A$2:C$2607,3,FALSE)),"",VLOOKUP(D5184,'CFDA Program Titles Table'!A$2:C$2607,3,FALSE)))</f>
        <v/>
      </c>
      <c r="J5184" s="70"/>
      <c r="K5184" s="70"/>
      <c r="S5184" s="106" t="str">
        <f>IFERROR(IF(J5184="Y", "Research And Development Programs Cluster:", VLOOKUP(D5184,'Cluster Info'!$A$2:$B$113,2,FALSE)), "Non Cluster:")</f>
        <v>Non Cluster:</v>
      </c>
      <c r="T5184" s="106">
        <f t="shared" si="400"/>
        <v>0</v>
      </c>
      <c r="U5184" s="106">
        <f t="shared" si="402"/>
        <v>0</v>
      </c>
      <c r="V5184" s="106">
        <f t="shared" si="403"/>
        <v>0</v>
      </c>
      <c r="W5184" s="119">
        <f t="shared" si="401"/>
        <v>0</v>
      </c>
      <c r="X5184" s="106">
        <f t="shared" si="404"/>
        <v>0</v>
      </c>
    </row>
    <row r="5185" spans="1:24" ht="14">
      <c r="A5185" s="198"/>
      <c r="D5185" s="1"/>
      <c r="E5185" s="1"/>
      <c r="F5185" s="187"/>
      <c r="G5185" s="187"/>
      <c r="H5185" s="80" t="str">
        <f>IF(ISERROR(IF(ISERROR(VLOOKUP((LEFT(D5185,2)),'Fed. Agency Identifier Table'!A$2:C$63,3,FALSE)),(VLOOKUP((LEFT(D5185,1)),'Fed. Agency Identifier Table'!A$2:C$63,3,FALSE)),(VLOOKUP((LEFT(D5185,2)),'Fed. Agency Identifier Table'!A$2:C$63,3,FALSE)))),"",(IF(ISERROR(VLOOKUP((LEFT(D5185,2)),'Fed. Agency Identifier Table'!A$2:C$63,3,FALSE)),(VLOOKUP((LEFT(D5185,1)),'Fed. Agency Identifier Table'!A$2:C$63,3,FALSE)),(VLOOKUP((LEFT(D5185,2)),'Fed. Agency Identifier Table'!A$2:C$63,3,FALSE)))))</f>
        <v/>
      </c>
      <c r="I5185" s="150" t="str">
        <f>IF(ISNUMBER(SEARCH("*.unk*",D5185)),"Other Federal Awards",IF(ISERROR(VLOOKUP(D5185,'CFDA Program Titles Table'!A$2:C$2607,3,FALSE)),"",VLOOKUP(D5185,'CFDA Program Titles Table'!A$2:C$2607,3,FALSE)))</f>
        <v/>
      </c>
      <c r="J5185" s="70"/>
      <c r="K5185" s="70"/>
      <c r="S5185" s="106" t="str">
        <f>IFERROR(IF(J5185="Y", "Research And Development Programs Cluster:", VLOOKUP(D5185,'Cluster Info'!$A$2:$B$113,2,FALSE)), "Non Cluster:")</f>
        <v>Non Cluster:</v>
      </c>
      <c r="T5185" s="106">
        <f t="shared" si="400"/>
        <v>0</v>
      </c>
      <c r="U5185" s="106">
        <f t="shared" si="402"/>
        <v>0</v>
      </c>
      <c r="V5185" s="106">
        <f t="shared" si="403"/>
        <v>0</v>
      </c>
      <c r="W5185" s="119">
        <f t="shared" si="401"/>
        <v>0</v>
      </c>
      <c r="X5185" s="106">
        <f t="shared" si="404"/>
        <v>0</v>
      </c>
    </row>
    <row r="5186" spans="1:24" ht="14">
      <c r="A5186" s="198"/>
      <c r="D5186" s="1"/>
      <c r="E5186" s="1"/>
      <c r="F5186" s="187"/>
      <c r="G5186" s="187"/>
      <c r="H5186" s="80" t="str">
        <f>IF(ISERROR(IF(ISERROR(VLOOKUP((LEFT(D5186,2)),'Fed. Agency Identifier Table'!A$2:C$63,3,FALSE)),(VLOOKUP((LEFT(D5186,1)),'Fed. Agency Identifier Table'!A$2:C$63,3,FALSE)),(VLOOKUP((LEFT(D5186,2)),'Fed. Agency Identifier Table'!A$2:C$63,3,FALSE)))),"",(IF(ISERROR(VLOOKUP((LEFT(D5186,2)),'Fed. Agency Identifier Table'!A$2:C$63,3,FALSE)),(VLOOKUP((LEFT(D5186,1)),'Fed. Agency Identifier Table'!A$2:C$63,3,FALSE)),(VLOOKUP((LEFT(D5186,2)),'Fed. Agency Identifier Table'!A$2:C$63,3,FALSE)))))</f>
        <v/>
      </c>
      <c r="I5186" s="150" t="str">
        <f>IF(ISNUMBER(SEARCH("*.unk*",D5186)),"Other Federal Awards",IF(ISERROR(VLOOKUP(D5186,'CFDA Program Titles Table'!A$2:C$2607,3,FALSE)),"",VLOOKUP(D5186,'CFDA Program Titles Table'!A$2:C$2607,3,FALSE)))</f>
        <v/>
      </c>
      <c r="J5186" s="70"/>
      <c r="K5186" s="70"/>
      <c r="S5186" s="106" t="str">
        <f>IFERROR(IF(J5186="Y", "Research And Development Programs Cluster:", VLOOKUP(D5186,'Cluster Info'!$A$2:$B$113,2,FALSE)), "Non Cluster:")</f>
        <v>Non Cluster:</v>
      </c>
      <c r="T5186" s="106">
        <f t="shared" ref="T5186:T5249" si="405">IF(E5186="Y","ARRA - "&amp;N5186, N5186)</f>
        <v>0</v>
      </c>
      <c r="U5186" s="106">
        <f t="shared" si="402"/>
        <v>0</v>
      </c>
      <c r="V5186" s="106">
        <f t="shared" si="403"/>
        <v>0</v>
      </c>
      <c r="W5186" s="119">
        <f t="shared" ref="W5186:W5249" si="406">IF(AND(J5186="Y",I5186="Other Federal Awards"),(LEFT(D5186,2)&amp;".RD"),D5186)</f>
        <v>0</v>
      </c>
      <c r="X5186" s="106">
        <f t="shared" si="404"/>
        <v>0</v>
      </c>
    </row>
    <row r="5187" spans="1:24" ht="14">
      <c r="A5187" s="198"/>
      <c r="D5187" s="1"/>
      <c r="E5187" s="1"/>
      <c r="F5187" s="187"/>
      <c r="G5187" s="187"/>
      <c r="H5187" s="80" t="str">
        <f>IF(ISERROR(IF(ISERROR(VLOOKUP((LEFT(D5187,2)),'Fed. Agency Identifier Table'!A$2:C$63,3,FALSE)),(VLOOKUP((LEFT(D5187,1)),'Fed. Agency Identifier Table'!A$2:C$63,3,FALSE)),(VLOOKUP((LEFT(D5187,2)),'Fed. Agency Identifier Table'!A$2:C$63,3,FALSE)))),"",(IF(ISERROR(VLOOKUP((LEFT(D5187,2)),'Fed. Agency Identifier Table'!A$2:C$63,3,FALSE)),(VLOOKUP((LEFT(D5187,1)),'Fed. Agency Identifier Table'!A$2:C$63,3,FALSE)),(VLOOKUP((LEFT(D5187,2)),'Fed. Agency Identifier Table'!A$2:C$63,3,FALSE)))))</f>
        <v/>
      </c>
      <c r="I5187" s="150" t="str">
        <f>IF(ISNUMBER(SEARCH("*.unk*",D5187)),"Other Federal Awards",IF(ISERROR(VLOOKUP(D5187,'CFDA Program Titles Table'!A$2:C$2607,3,FALSE)),"",VLOOKUP(D5187,'CFDA Program Titles Table'!A$2:C$2607,3,FALSE)))</f>
        <v/>
      </c>
      <c r="J5187" s="70"/>
      <c r="K5187" s="70"/>
      <c r="S5187" s="106" t="str">
        <f>IFERROR(IF(J5187="Y", "Research And Development Programs Cluster:", VLOOKUP(D5187,'Cluster Info'!$A$2:$B$113,2,FALSE)), "Non Cluster:")</f>
        <v>Non Cluster:</v>
      </c>
      <c r="T5187" s="106">
        <f t="shared" si="405"/>
        <v>0</v>
      </c>
      <c r="U5187" s="106">
        <f t="shared" ref="U5187:U5250" si="407">IF(F5187="Y","COVID-19 - "&amp;N5187, N5187)</f>
        <v>0</v>
      </c>
      <c r="V5187" s="106">
        <f t="shared" ref="V5187:V5250" si="408">IF(G5187="Y","ARP - "&amp;N5187, N5187)</f>
        <v>0</v>
      </c>
      <c r="W5187" s="119">
        <f t="shared" si="406"/>
        <v>0</v>
      </c>
      <c r="X5187" s="106">
        <f t="shared" ref="X5187:X5250" si="409">O5187-P5187</f>
        <v>0</v>
      </c>
    </row>
    <row r="5188" spans="1:24" ht="14">
      <c r="A5188" s="198"/>
      <c r="D5188" s="1"/>
      <c r="E5188" s="1"/>
      <c r="F5188" s="187"/>
      <c r="G5188" s="187"/>
      <c r="H5188" s="80" t="str">
        <f>IF(ISERROR(IF(ISERROR(VLOOKUP((LEFT(D5188,2)),'Fed. Agency Identifier Table'!A$2:C$63,3,FALSE)),(VLOOKUP((LEFT(D5188,1)),'Fed. Agency Identifier Table'!A$2:C$63,3,FALSE)),(VLOOKUP((LEFT(D5188,2)),'Fed. Agency Identifier Table'!A$2:C$63,3,FALSE)))),"",(IF(ISERROR(VLOOKUP((LEFT(D5188,2)),'Fed. Agency Identifier Table'!A$2:C$63,3,FALSE)),(VLOOKUP((LEFT(D5188,1)),'Fed. Agency Identifier Table'!A$2:C$63,3,FALSE)),(VLOOKUP((LEFT(D5188,2)),'Fed. Agency Identifier Table'!A$2:C$63,3,FALSE)))))</f>
        <v/>
      </c>
      <c r="I5188" s="150" t="str">
        <f>IF(ISNUMBER(SEARCH("*.unk*",D5188)),"Other Federal Awards",IF(ISERROR(VLOOKUP(D5188,'CFDA Program Titles Table'!A$2:C$2607,3,FALSE)),"",VLOOKUP(D5188,'CFDA Program Titles Table'!A$2:C$2607,3,FALSE)))</f>
        <v/>
      </c>
      <c r="J5188" s="70"/>
      <c r="K5188" s="70"/>
      <c r="S5188" s="106" t="str">
        <f>IFERROR(IF(J5188="Y", "Research And Development Programs Cluster:", VLOOKUP(D5188,'Cluster Info'!$A$2:$B$113,2,FALSE)), "Non Cluster:")</f>
        <v>Non Cluster:</v>
      </c>
      <c r="T5188" s="106">
        <f t="shared" si="405"/>
        <v>0</v>
      </c>
      <c r="U5188" s="106">
        <f t="shared" si="407"/>
        <v>0</v>
      </c>
      <c r="V5188" s="106">
        <f t="shared" si="408"/>
        <v>0</v>
      </c>
      <c r="W5188" s="119">
        <f t="shared" si="406"/>
        <v>0</v>
      </c>
      <c r="X5188" s="106">
        <f t="shared" si="409"/>
        <v>0</v>
      </c>
    </row>
    <row r="5189" spans="1:24" ht="14">
      <c r="A5189" s="198"/>
      <c r="D5189" s="1"/>
      <c r="E5189" s="1"/>
      <c r="F5189" s="187"/>
      <c r="G5189" s="187"/>
      <c r="H5189" s="80" t="str">
        <f>IF(ISERROR(IF(ISERROR(VLOOKUP((LEFT(D5189,2)),'Fed. Agency Identifier Table'!A$2:C$63,3,FALSE)),(VLOOKUP((LEFT(D5189,1)),'Fed. Agency Identifier Table'!A$2:C$63,3,FALSE)),(VLOOKUP((LEFT(D5189,2)),'Fed. Agency Identifier Table'!A$2:C$63,3,FALSE)))),"",(IF(ISERROR(VLOOKUP((LEFT(D5189,2)),'Fed. Agency Identifier Table'!A$2:C$63,3,FALSE)),(VLOOKUP((LEFT(D5189,1)),'Fed. Agency Identifier Table'!A$2:C$63,3,FALSE)),(VLOOKUP((LEFT(D5189,2)),'Fed. Agency Identifier Table'!A$2:C$63,3,FALSE)))))</f>
        <v/>
      </c>
      <c r="I5189" s="150" t="str">
        <f>IF(ISNUMBER(SEARCH("*.unk*",D5189)),"Other Federal Awards",IF(ISERROR(VLOOKUP(D5189,'CFDA Program Titles Table'!A$2:C$2607,3,FALSE)),"",VLOOKUP(D5189,'CFDA Program Titles Table'!A$2:C$2607,3,FALSE)))</f>
        <v/>
      </c>
      <c r="J5189" s="70"/>
      <c r="K5189" s="70"/>
      <c r="S5189" s="106" t="str">
        <f>IFERROR(IF(J5189="Y", "Research And Development Programs Cluster:", VLOOKUP(D5189,'Cluster Info'!$A$2:$B$113,2,FALSE)), "Non Cluster:")</f>
        <v>Non Cluster:</v>
      </c>
      <c r="T5189" s="106">
        <f t="shared" si="405"/>
        <v>0</v>
      </c>
      <c r="U5189" s="106">
        <f t="shared" si="407"/>
        <v>0</v>
      </c>
      <c r="V5189" s="106">
        <f t="shared" si="408"/>
        <v>0</v>
      </c>
      <c r="W5189" s="119">
        <f t="shared" si="406"/>
        <v>0</v>
      </c>
      <c r="X5189" s="106">
        <f t="shared" si="409"/>
        <v>0</v>
      </c>
    </row>
    <row r="5190" spans="1:24" ht="14">
      <c r="A5190" s="198"/>
      <c r="D5190" s="1"/>
      <c r="E5190" s="1"/>
      <c r="F5190" s="187"/>
      <c r="G5190" s="187"/>
      <c r="H5190" s="80" t="str">
        <f>IF(ISERROR(IF(ISERROR(VLOOKUP((LEFT(D5190,2)),'Fed. Agency Identifier Table'!A$2:C$63,3,FALSE)),(VLOOKUP((LEFT(D5190,1)),'Fed. Agency Identifier Table'!A$2:C$63,3,FALSE)),(VLOOKUP((LEFT(D5190,2)),'Fed. Agency Identifier Table'!A$2:C$63,3,FALSE)))),"",(IF(ISERROR(VLOOKUP((LEFT(D5190,2)),'Fed. Agency Identifier Table'!A$2:C$63,3,FALSE)),(VLOOKUP((LEFT(D5190,1)),'Fed. Agency Identifier Table'!A$2:C$63,3,FALSE)),(VLOOKUP((LEFT(D5190,2)),'Fed. Agency Identifier Table'!A$2:C$63,3,FALSE)))))</f>
        <v/>
      </c>
      <c r="I5190" s="150" t="str">
        <f>IF(ISNUMBER(SEARCH("*.unk*",D5190)),"Other Federal Awards",IF(ISERROR(VLOOKUP(D5190,'CFDA Program Titles Table'!A$2:C$2607,3,FALSE)),"",VLOOKUP(D5190,'CFDA Program Titles Table'!A$2:C$2607,3,FALSE)))</f>
        <v/>
      </c>
      <c r="J5190" s="70"/>
      <c r="K5190" s="70"/>
      <c r="S5190" s="106" t="str">
        <f>IFERROR(IF(J5190="Y", "Research And Development Programs Cluster:", VLOOKUP(D5190,'Cluster Info'!$A$2:$B$113,2,FALSE)), "Non Cluster:")</f>
        <v>Non Cluster:</v>
      </c>
      <c r="T5190" s="106">
        <f t="shared" si="405"/>
        <v>0</v>
      </c>
      <c r="U5190" s="106">
        <f t="shared" si="407"/>
        <v>0</v>
      </c>
      <c r="V5190" s="106">
        <f t="shared" si="408"/>
        <v>0</v>
      </c>
      <c r="W5190" s="119">
        <f t="shared" si="406"/>
        <v>0</v>
      </c>
      <c r="X5190" s="106">
        <f t="shared" si="409"/>
        <v>0</v>
      </c>
    </row>
    <row r="5191" spans="1:24" ht="14">
      <c r="A5191" s="198"/>
      <c r="D5191" s="1"/>
      <c r="E5191" s="1"/>
      <c r="F5191" s="187"/>
      <c r="G5191" s="187"/>
      <c r="H5191" s="80" t="str">
        <f>IF(ISERROR(IF(ISERROR(VLOOKUP((LEFT(D5191,2)),'Fed. Agency Identifier Table'!A$2:C$63,3,FALSE)),(VLOOKUP((LEFT(D5191,1)),'Fed. Agency Identifier Table'!A$2:C$63,3,FALSE)),(VLOOKUP((LEFT(D5191,2)),'Fed. Agency Identifier Table'!A$2:C$63,3,FALSE)))),"",(IF(ISERROR(VLOOKUP((LEFT(D5191,2)),'Fed. Agency Identifier Table'!A$2:C$63,3,FALSE)),(VLOOKUP((LEFT(D5191,1)),'Fed. Agency Identifier Table'!A$2:C$63,3,FALSE)),(VLOOKUP((LEFT(D5191,2)),'Fed. Agency Identifier Table'!A$2:C$63,3,FALSE)))))</f>
        <v/>
      </c>
      <c r="I5191" s="150" t="str">
        <f>IF(ISNUMBER(SEARCH("*.unk*",D5191)),"Other Federal Awards",IF(ISERROR(VLOOKUP(D5191,'CFDA Program Titles Table'!A$2:C$2607,3,FALSE)),"",VLOOKUP(D5191,'CFDA Program Titles Table'!A$2:C$2607,3,FALSE)))</f>
        <v/>
      </c>
      <c r="J5191" s="70"/>
      <c r="K5191" s="70"/>
      <c r="S5191" s="106" t="str">
        <f>IFERROR(IF(J5191="Y", "Research And Development Programs Cluster:", VLOOKUP(D5191,'Cluster Info'!$A$2:$B$113,2,FALSE)), "Non Cluster:")</f>
        <v>Non Cluster:</v>
      </c>
      <c r="T5191" s="106">
        <f t="shared" si="405"/>
        <v>0</v>
      </c>
      <c r="U5191" s="106">
        <f t="shared" si="407"/>
        <v>0</v>
      </c>
      <c r="V5191" s="106">
        <f t="shared" si="408"/>
        <v>0</v>
      </c>
      <c r="W5191" s="119">
        <f t="shared" si="406"/>
        <v>0</v>
      </c>
      <c r="X5191" s="106">
        <f t="shared" si="409"/>
        <v>0</v>
      </c>
    </row>
    <row r="5192" spans="1:24" ht="14">
      <c r="A5192" s="198"/>
      <c r="D5192" s="1"/>
      <c r="E5192" s="1"/>
      <c r="F5192" s="187"/>
      <c r="G5192" s="187"/>
      <c r="H5192" s="80" t="str">
        <f>IF(ISERROR(IF(ISERROR(VLOOKUP((LEFT(D5192,2)),'Fed. Agency Identifier Table'!A$2:C$63,3,FALSE)),(VLOOKUP((LEFT(D5192,1)),'Fed. Agency Identifier Table'!A$2:C$63,3,FALSE)),(VLOOKUP((LEFT(D5192,2)),'Fed. Agency Identifier Table'!A$2:C$63,3,FALSE)))),"",(IF(ISERROR(VLOOKUP((LEFT(D5192,2)),'Fed. Agency Identifier Table'!A$2:C$63,3,FALSE)),(VLOOKUP((LEFT(D5192,1)),'Fed. Agency Identifier Table'!A$2:C$63,3,FALSE)),(VLOOKUP((LEFT(D5192,2)),'Fed. Agency Identifier Table'!A$2:C$63,3,FALSE)))))</f>
        <v/>
      </c>
      <c r="I5192" s="150" t="str">
        <f>IF(ISNUMBER(SEARCH("*.unk*",D5192)),"Other Federal Awards",IF(ISERROR(VLOOKUP(D5192,'CFDA Program Titles Table'!A$2:C$2607,3,FALSE)),"",VLOOKUP(D5192,'CFDA Program Titles Table'!A$2:C$2607,3,FALSE)))</f>
        <v/>
      </c>
      <c r="J5192" s="70"/>
      <c r="K5192" s="70"/>
      <c r="S5192" s="106" t="str">
        <f>IFERROR(IF(J5192="Y", "Research And Development Programs Cluster:", VLOOKUP(D5192,'Cluster Info'!$A$2:$B$113,2,FALSE)), "Non Cluster:")</f>
        <v>Non Cluster:</v>
      </c>
      <c r="T5192" s="106">
        <f t="shared" si="405"/>
        <v>0</v>
      </c>
      <c r="U5192" s="106">
        <f t="shared" si="407"/>
        <v>0</v>
      </c>
      <c r="V5192" s="106">
        <f t="shared" si="408"/>
        <v>0</v>
      </c>
      <c r="W5192" s="119">
        <f t="shared" si="406"/>
        <v>0</v>
      </c>
      <c r="X5192" s="106">
        <f t="shared" si="409"/>
        <v>0</v>
      </c>
    </row>
    <row r="5193" spans="1:24" ht="14">
      <c r="A5193" s="198"/>
      <c r="D5193" s="1"/>
      <c r="E5193" s="1"/>
      <c r="F5193" s="187"/>
      <c r="G5193" s="187"/>
      <c r="H5193" s="80" t="str">
        <f>IF(ISERROR(IF(ISERROR(VLOOKUP((LEFT(D5193,2)),'Fed. Agency Identifier Table'!A$2:C$63,3,FALSE)),(VLOOKUP((LEFT(D5193,1)),'Fed. Agency Identifier Table'!A$2:C$63,3,FALSE)),(VLOOKUP((LEFT(D5193,2)),'Fed. Agency Identifier Table'!A$2:C$63,3,FALSE)))),"",(IF(ISERROR(VLOOKUP((LEFT(D5193,2)),'Fed. Agency Identifier Table'!A$2:C$63,3,FALSE)),(VLOOKUP((LEFT(D5193,1)),'Fed. Agency Identifier Table'!A$2:C$63,3,FALSE)),(VLOOKUP((LEFT(D5193,2)),'Fed. Agency Identifier Table'!A$2:C$63,3,FALSE)))))</f>
        <v/>
      </c>
      <c r="I5193" s="150" t="str">
        <f>IF(ISNUMBER(SEARCH("*.unk*",D5193)),"Other Federal Awards",IF(ISERROR(VLOOKUP(D5193,'CFDA Program Titles Table'!A$2:C$2607,3,FALSE)),"",VLOOKUP(D5193,'CFDA Program Titles Table'!A$2:C$2607,3,FALSE)))</f>
        <v/>
      </c>
      <c r="J5193" s="70"/>
      <c r="K5193" s="70"/>
      <c r="S5193" s="106" t="str">
        <f>IFERROR(IF(J5193="Y", "Research And Development Programs Cluster:", VLOOKUP(D5193,'Cluster Info'!$A$2:$B$113,2,FALSE)), "Non Cluster:")</f>
        <v>Non Cluster:</v>
      </c>
      <c r="T5193" s="106">
        <f t="shared" si="405"/>
        <v>0</v>
      </c>
      <c r="U5193" s="106">
        <f t="shared" si="407"/>
        <v>0</v>
      </c>
      <c r="V5193" s="106">
        <f t="shared" si="408"/>
        <v>0</v>
      </c>
      <c r="W5193" s="119">
        <f t="shared" si="406"/>
        <v>0</v>
      </c>
      <c r="X5193" s="106">
        <f t="shared" si="409"/>
        <v>0</v>
      </c>
    </row>
    <row r="5194" spans="1:24" ht="14">
      <c r="A5194" s="198"/>
      <c r="D5194" s="1"/>
      <c r="E5194" s="1"/>
      <c r="F5194" s="187"/>
      <c r="G5194" s="187"/>
      <c r="H5194" s="80" t="str">
        <f>IF(ISERROR(IF(ISERROR(VLOOKUP((LEFT(D5194,2)),'Fed. Agency Identifier Table'!A$2:C$63,3,FALSE)),(VLOOKUP((LEFT(D5194,1)),'Fed. Agency Identifier Table'!A$2:C$63,3,FALSE)),(VLOOKUP((LEFT(D5194,2)),'Fed. Agency Identifier Table'!A$2:C$63,3,FALSE)))),"",(IF(ISERROR(VLOOKUP((LEFT(D5194,2)),'Fed. Agency Identifier Table'!A$2:C$63,3,FALSE)),(VLOOKUP((LEFT(D5194,1)),'Fed. Agency Identifier Table'!A$2:C$63,3,FALSE)),(VLOOKUP((LEFT(D5194,2)),'Fed. Agency Identifier Table'!A$2:C$63,3,FALSE)))))</f>
        <v/>
      </c>
      <c r="I5194" s="150" t="str">
        <f>IF(ISNUMBER(SEARCH("*.unk*",D5194)),"Other Federal Awards",IF(ISERROR(VLOOKUP(D5194,'CFDA Program Titles Table'!A$2:C$2607,3,FALSE)),"",VLOOKUP(D5194,'CFDA Program Titles Table'!A$2:C$2607,3,FALSE)))</f>
        <v/>
      </c>
      <c r="J5194" s="70"/>
      <c r="K5194" s="70"/>
      <c r="S5194" s="106" t="str">
        <f>IFERROR(IF(J5194="Y", "Research And Development Programs Cluster:", VLOOKUP(D5194,'Cluster Info'!$A$2:$B$113,2,FALSE)), "Non Cluster:")</f>
        <v>Non Cluster:</v>
      </c>
      <c r="T5194" s="106">
        <f t="shared" si="405"/>
        <v>0</v>
      </c>
      <c r="U5194" s="106">
        <f t="shared" si="407"/>
        <v>0</v>
      </c>
      <c r="V5194" s="106">
        <f t="shared" si="408"/>
        <v>0</v>
      </c>
      <c r="W5194" s="119">
        <f t="shared" si="406"/>
        <v>0</v>
      </c>
      <c r="X5194" s="106">
        <f t="shared" si="409"/>
        <v>0</v>
      </c>
    </row>
    <row r="5195" spans="1:24" ht="14">
      <c r="A5195" s="198"/>
      <c r="D5195" s="1"/>
      <c r="E5195" s="1"/>
      <c r="F5195" s="187"/>
      <c r="G5195" s="187"/>
      <c r="H5195" s="80" t="str">
        <f>IF(ISERROR(IF(ISERROR(VLOOKUP((LEFT(D5195,2)),'Fed. Agency Identifier Table'!A$2:C$63,3,FALSE)),(VLOOKUP((LEFT(D5195,1)),'Fed. Agency Identifier Table'!A$2:C$63,3,FALSE)),(VLOOKUP((LEFT(D5195,2)),'Fed. Agency Identifier Table'!A$2:C$63,3,FALSE)))),"",(IF(ISERROR(VLOOKUP((LEFT(D5195,2)),'Fed. Agency Identifier Table'!A$2:C$63,3,FALSE)),(VLOOKUP((LEFT(D5195,1)),'Fed. Agency Identifier Table'!A$2:C$63,3,FALSE)),(VLOOKUP((LEFT(D5195,2)),'Fed. Agency Identifier Table'!A$2:C$63,3,FALSE)))))</f>
        <v/>
      </c>
      <c r="I5195" s="150" t="str">
        <f>IF(ISNUMBER(SEARCH("*.unk*",D5195)),"Other Federal Awards",IF(ISERROR(VLOOKUP(D5195,'CFDA Program Titles Table'!A$2:C$2607,3,FALSE)),"",VLOOKUP(D5195,'CFDA Program Titles Table'!A$2:C$2607,3,FALSE)))</f>
        <v/>
      </c>
      <c r="J5195" s="70"/>
      <c r="K5195" s="70"/>
      <c r="S5195" s="106" t="str">
        <f>IFERROR(IF(J5195="Y", "Research And Development Programs Cluster:", VLOOKUP(D5195,'Cluster Info'!$A$2:$B$113,2,FALSE)), "Non Cluster:")</f>
        <v>Non Cluster:</v>
      </c>
      <c r="T5195" s="106">
        <f t="shared" si="405"/>
        <v>0</v>
      </c>
      <c r="U5195" s="106">
        <f t="shared" si="407"/>
        <v>0</v>
      </c>
      <c r="V5195" s="106">
        <f t="shared" si="408"/>
        <v>0</v>
      </c>
      <c r="W5195" s="119">
        <f t="shared" si="406"/>
        <v>0</v>
      </c>
      <c r="X5195" s="106">
        <f t="shared" si="409"/>
        <v>0</v>
      </c>
    </row>
    <row r="5196" spans="1:24" ht="14">
      <c r="A5196" s="198"/>
      <c r="D5196" s="1"/>
      <c r="E5196" s="1"/>
      <c r="F5196" s="187"/>
      <c r="G5196" s="187"/>
      <c r="H5196" s="80" t="str">
        <f>IF(ISERROR(IF(ISERROR(VLOOKUP((LEFT(D5196,2)),'Fed. Agency Identifier Table'!A$2:C$63,3,FALSE)),(VLOOKUP((LEFT(D5196,1)),'Fed. Agency Identifier Table'!A$2:C$63,3,FALSE)),(VLOOKUP((LEFT(D5196,2)),'Fed. Agency Identifier Table'!A$2:C$63,3,FALSE)))),"",(IF(ISERROR(VLOOKUP((LEFT(D5196,2)),'Fed. Agency Identifier Table'!A$2:C$63,3,FALSE)),(VLOOKUP((LEFT(D5196,1)),'Fed. Agency Identifier Table'!A$2:C$63,3,FALSE)),(VLOOKUP((LEFT(D5196,2)),'Fed. Agency Identifier Table'!A$2:C$63,3,FALSE)))))</f>
        <v/>
      </c>
      <c r="I5196" s="150" t="str">
        <f>IF(ISNUMBER(SEARCH("*.unk*",D5196)),"Other Federal Awards",IF(ISERROR(VLOOKUP(D5196,'CFDA Program Titles Table'!A$2:C$2607,3,FALSE)),"",VLOOKUP(D5196,'CFDA Program Titles Table'!A$2:C$2607,3,FALSE)))</f>
        <v/>
      </c>
      <c r="J5196" s="70"/>
      <c r="K5196" s="70"/>
      <c r="S5196" s="106" t="str">
        <f>IFERROR(IF(J5196="Y", "Research And Development Programs Cluster:", VLOOKUP(D5196,'Cluster Info'!$A$2:$B$113,2,FALSE)), "Non Cluster:")</f>
        <v>Non Cluster:</v>
      </c>
      <c r="T5196" s="106">
        <f t="shared" si="405"/>
        <v>0</v>
      </c>
      <c r="U5196" s="106">
        <f t="shared" si="407"/>
        <v>0</v>
      </c>
      <c r="V5196" s="106">
        <f t="shared" si="408"/>
        <v>0</v>
      </c>
      <c r="W5196" s="119">
        <f t="shared" si="406"/>
        <v>0</v>
      </c>
      <c r="X5196" s="106">
        <f t="shared" si="409"/>
        <v>0</v>
      </c>
    </row>
    <row r="5197" spans="1:24" ht="14">
      <c r="A5197" s="198"/>
      <c r="D5197" s="1"/>
      <c r="E5197" s="1"/>
      <c r="F5197" s="187"/>
      <c r="G5197" s="187"/>
      <c r="H5197" s="80" t="str">
        <f>IF(ISERROR(IF(ISERROR(VLOOKUP((LEFT(D5197,2)),'Fed. Agency Identifier Table'!A$2:C$63,3,FALSE)),(VLOOKUP((LEFT(D5197,1)),'Fed. Agency Identifier Table'!A$2:C$63,3,FALSE)),(VLOOKUP((LEFT(D5197,2)),'Fed. Agency Identifier Table'!A$2:C$63,3,FALSE)))),"",(IF(ISERROR(VLOOKUP((LEFT(D5197,2)),'Fed. Agency Identifier Table'!A$2:C$63,3,FALSE)),(VLOOKUP((LEFT(D5197,1)),'Fed. Agency Identifier Table'!A$2:C$63,3,FALSE)),(VLOOKUP((LEFT(D5197,2)),'Fed. Agency Identifier Table'!A$2:C$63,3,FALSE)))))</f>
        <v/>
      </c>
      <c r="I5197" s="150" t="str">
        <f>IF(ISNUMBER(SEARCH("*.unk*",D5197)),"Other Federal Awards",IF(ISERROR(VLOOKUP(D5197,'CFDA Program Titles Table'!A$2:C$2607,3,FALSE)),"",VLOOKUP(D5197,'CFDA Program Titles Table'!A$2:C$2607,3,FALSE)))</f>
        <v/>
      </c>
      <c r="J5197" s="70"/>
      <c r="K5197" s="70"/>
      <c r="S5197" s="106" t="str">
        <f>IFERROR(IF(J5197="Y", "Research And Development Programs Cluster:", VLOOKUP(D5197,'Cluster Info'!$A$2:$B$113,2,FALSE)), "Non Cluster:")</f>
        <v>Non Cluster:</v>
      </c>
      <c r="T5197" s="106">
        <f t="shared" si="405"/>
        <v>0</v>
      </c>
      <c r="U5197" s="106">
        <f t="shared" si="407"/>
        <v>0</v>
      </c>
      <c r="V5197" s="106">
        <f t="shared" si="408"/>
        <v>0</v>
      </c>
      <c r="W5197" s="119">
        <f t="shared" si="406"/>
        <v>0</v>
      </c>
      <c r="X5197" s="106">
        <f t="shared" si="409"/>
        <v>0</v>
      </c>
    </row>
    <row r="5198" spans="1:24" ht="14">
      <c r="A5198" s="198"/>
      <c r="D5198" s="1"/>
      <c r="E5198" s="1"/>
      <c r="F5198" s="187"/>
      <c r="G5198" s="187"/>
      <c r="H5198" s="80" t="str">
        <f>IF(ISERROR(IF(ISERROR(VLOOKUP((LEFT(D5198,2)),'Fed. Agency Identifier Table'!A$2:C$63,3,FALSE)),(VLOOKUP((LEFT(D5198,1)),'Fed. Agency Identifier Table'!A$2:C$63,3,FALSE)),(VLOOKUP((LEFT(D5198,2)),'Fed. Agency Identifier Table'!A$2:C$63,3,FALSE)))),"",(IF(ISERROR(VLOOKUP((LEFT(D5198,2)),'Fed. Agency Identifier Table'!A$2:C$63,3,FALSE)),(VLOOKUP((LEFT(D5198,1)),'Fed. Agency Identifier Table'!A$2:C$63,3,FALSE)),(VLOOKUP((LEFT(D5198,2)),'Fed. Agency Identifier Table'!A$2:C$63,3,FALSE)))))</f>
        <v/>
      </c>
      <c r="I5198" s="150" t="str">
        <f>IF(ISNUMBER(SEARCH("*.unk*",D5198)),"Other Federal Awards",IF(ISERROR(VLOOKUP(D5198,'CFDA Program Titles Table'!A$2:C$2607,3,FALSE)),"",VLOOKUP(D5198,'CFDA Program Titles Table'!A$2:C$2607,3,FALSE)))</f>
        <v/>
      </c>
      <c r="J5198" s="70"/>
      <c r="K5198" s="70"/>
      <c r="S5198" s="106" t="str">
        <f>IFERROR(IF(J5198="Y", "Research And Development Programs Cluster:", VLOOKUP(D5198,'Cluster Info'!$A$2:$B$113,2,FALSE)), "Non Cluster:")</f>
        <v>Non Cluster:</v>
      </c>
      <c r="T5198" s="106">
        <f t="shared" si="405"/>
        <v>0</v>
      </c>
      <c r="U5198" s="106">
        <f t="shared" si="407"/>
        <v>0</v>
      </c>
      <c r="V5198" s="106">
        <f t="shared" si="408"/>
        <v>0</v>
      </c>
      <c r="W5198" s="119">
        <f t="shared" si="406"/>
        <v>0</v>
      </c>
      <c r="X5198" s="106">
        <f t="shared" si="409"/>
        <v>0</v>
      </c>
    </row>
    <row r="5199" spans="1:24" ht="14">
      <c r="A5199" s="198"/>
      <c r="D5199" s="1"/>
      <c r="E5199" s="1"/>
      <c r="F5199" s="187"/>
      <c r="G5199" s="187"/>
      <c r="H5199" s="80" t="str">
        <f>IF(ISERROR(IF(ISERROR(VLOOKUP((LEFT(D5199,2)),'Fed. Agency Identifier Table'!A$2:C$63,3,FALSE)),(VLOOKUP((LEFT(D5199,1)),'Fed. Agency Identifier Table'!A$2:C$63,3,FALSE)),(VLOOKUP((LEFT(D5199,2)),'Fed. Agency Identifier Table'!A$2:C$63,3,FALSE)))),"",(IF(ISERROR(VLOOKUP((LEFT(D5199,2)),'Fed. Agency Identifier Table'!A$2:C$63,3,FALSE)),(VLOOKUP((LEFT(D5199,1)),'Fed. Agency Identifier Table'!A$2:C$63,3,FALSE)),(VLOOKUP((LEFT(D5199,2)),'Fed. Agency Identifier Table'!A$2:C$63,3,FALSE)))))</f>
        <v/>
      </c>
      <c r="I5199" s="150" t="str">
        <f>IF(ISNUMBER(SEARCH("*.unk*",D5199)),"Other Federal Awards",IF(ISERROR(VLOOKUP(D5199,'CFDA Program Titles Table'!A$2:C$2607,3,FALSE)),"",VLOOKUP(D5199,'CFDA Program Titles Table'!A$2:C$2607,3,FALSE)))</f>
        <v/>
      </c>
      <c r="J5199" s="70"/>
      <c r="K5199" s="70"/>
      <c r="S5199" s="106" t="str">
        <f>IFERROR(IF(J5199="Y", "Research And Development Programs Cluster:", VLOOKUP(D5199,'Cluster Info'!$A$2:$B$113,2,FALSE)), "Non Cluster:")</f>
        <v>Non Cluster:</v>
      </c>
      <c r="T5199" s="106">
        <f t="shared" si="405"/>
        <v>0</v>
      </c>
      <c r="U5199" s="106">
        <f t="shared" si="407"/>
        <v>0</v>
      </c>
      <c r="V5199" s="106">
        <f t="shared" si="408"/>
        <v>0</v>
      </c>
      <c r="W5199" s="119">
        <f t="shared" si="406"/>
        <v>0</v>
      </c>
      <c r="X5199" s="106">
        <f t="shared" si="409"/>
        <v>0</v>
      </c>
    </row>
    <row r="5200" spans="1:24" ht="14">
      <c r="A5200" s="198"/>
      <c r="D5200" s="1"/>
      <c r="E5200" s="1"/>
      <c r="F5200" s="187"/>
      <c r="G5200" s="187"/>
      <c r="H5200" s="80" t="str">
        <f>IF(ISERROR(IF(ISERROR(VLOOKUP((LEFT(D5200,2)),'Fed. Agency Identifier Table'!A$2:C$63,3,FALSE)),(VLOOKUP((LEFT(D5200,1)),'Fed. Agency Identifier Table'!A$2:C$63,3,FALSE)),(VLOOKUP((LEFT(D5200,2)),'Fed. Agency Identifier Table'!A$2:C$63,3,FALSE)))),"",(IF(ISERROR(VLOOKUP((LEFT(D5200,2)),'Fed. Agency Identifier Table'!A$2:C$63,3,FALSE)),(VLOOKUP((LEFT(D5200,1)),'Fed. Agency Identifier Table'!A$2:C$63,3,FALSE)),(VLOOKUP((LEFT(D5200,2)),'Fed. Agency Identifier Table'!A$2:C$63,3,FALSE)))))</f>
        <v/>
      </c>
      <c r="I5200" s="150" t="str">
        <f>IF(ISNUMBER(SEARCH("*.unk*",D5200)),"Other Federal Awards",IF(ISERROR(VLOOKUP(D5200,'CFDA Program Titles Table'!A$2:C$2607,3,FALSE)),"",VLOOKUP(D5200,'CFDA Program Titles Table'!A$2:C$2607,3,FALSE)))</f>
        <v/>
      </c>
      <c r="J5200" s="70"/>
      <c r="K5200" s="70"/>
      <c r="S5200" s="106" t="str">
        <f>IFERROR(IF(J5200="Y", "Research And Development Programs Cluster:", VLOOKUP(D5200,'Cluster Info'!$A$2:$B$113,2,FALSE)), "Non Cluster:")</f>
        <v>Non Cluster:</v>
      </c>
      <c r="T5200" s="106">
        <f t="shared" si="405"/>
        <v>0</v>
      </c>
      <c r="U5200" s="106">
        <f t="shared" si="407"/>
        <v>0</v>
      </c>
      <c r="V5200" s="106">
        <f t="shared" si="408"/>
        <v>0</v>
      </c>
      <c r="W5200" s="119">
        <f t="shared" si="406"/>
        <v>0</v>
      </c>
      <c r="X5200" s="106">
        <f t="shared" si="409"/>
        <v>0</v>
      </c>
    </row>
    <row r="5201" spans="1:24" ht="14">
      <c r="A5201" s="198"/>
      <c r="D5201" s="1"/>
      <c r="E5201" s="1"/>
      <c r="F5201" s="187"/>
      <c r="G5201" s="187"/>
      <c r="H5201" s="80" t="str">
        <f>IF(ISERROR(IF(ISERROR(VLOOKUP((LEFT(D5201,2)),'Fed. Agency Identifier Table'!A$2:C$63,3,FALSE)),(VLOOKUP((LEFT(D5201,1)),'Fed. Agency Identifier Table'!A$2:C$63,3,FALSE)),(VLOOKUP((LEFT(D5201,2)),'Fed. Agency Identifier Table'!A$2:C$63,3,FALSE)))),"",(IF(ISERROR(VLOOKUP((LEFT(D5201,2)),'Fed. Agency Identifier Table'!A$2:C$63,3,FALSE)),(VLOOKUP((LEFT(D5201,1)),'Fed. Agency Identifier Table'!A$2:C$63,3,FALSE)),(VLOOKUP((LEFT(D5201,2)),'Fed. Agency Identifier Table'!A$2:C$63,3,FALSE)))))</f>
        <v/>
      </c>
      <c r="I5201" s="150" t="str">
        <f>IF(ISNUMBER(SEARCH("*.unk*",D5201)),"Other Federal Awards",IF(ISERROR(VLOOKUP(D5201,'CFDA Program Titles Table'!A$2:C$2607,3,FALSE)),"",VLOOKUP(D5201,'CFDA Program Titles Table'!A$2:C$2607,3,FALSE)))</f>
        <v/>
      </c>
      <c r="J5201" s="70"/>
      <c r="K5201" s="70"/>
      <c r="S5201" s="106" t="str">
        <f>IFERROR(IF(J5201="Y", "Research And Development Programs Cluster:", VLOOKUP(D5201,'Cluster Info'!$A$2:$B$113,2,FALSE)), "Non Cluster:")</f>
        <v>Non Cluster:</v>
      </c>
      <c r="T5201" s="106">
        <f t="shared" si="405"/>
        <v>0</v>
      </c>
      <c r="U5201" s="106">
        <f t="shared" si="407"/>
        <v>0</v>
      </c>
      <c r="V5201" s="106">
        <f t="shared" si="408"/>
        <v>0</v>
      </c>
      <c r="W5201" s="119">
        <f t="shared" si="406"/>
        <v>0</v>
      </c>
      <c r="X5201" s="106">
        <f t="shared" si="409"/>
        <v>0</v>
      </c>
    </row>
    <row r="5202" spans="1:24" ht="14">
      <c r="A5202" s="198"/>
      <c r="D5202" s="1"/>
      <c r="E5202" s="1"/>
      <c r="F5202" s="187"/>
      <c r="G5202" s="187"/>
      <c r="H5202" s="80" t="str">
        <f>IF(ISERROR(IF(ISERROR(VLOOKUP((LEFT(D5202,2)),'Fed. Agency Identifier Table'!A$2:C$63,3,FALSE)),(VLOOKUP((LEFT(D5202,1)),'Fed. Agency Identifier Table'!A$2:C$63,3,FALSE)),(VLOOKUP((LEFT(D5202,2)),'Fed. Agency Identifier Table'!A$2:C$63,3,FALSE)))),"",(IF(ISERROR(VLOOKUP((LEFT(D5202,2)),'Fed. Agency Identifier Table'!A$2:C$63,3,FALSE)),(VLOOKUP((LEFT(D5202,1)),'Fed. Agency Identifier Table'!A$2:C$63,3,FALSE)),(VLOOKUP((LEFT(D5202,2)),'Fed. Agency Identifier Table'!A$2:C$63,3,FALSE)))))</f>
        <v/>
      </c>
      <c r="I5202" s="150" t="str">
        <f>IF(ISNUMBER(SEARCH("*.unk*",D5202)),"Other Federal Awards",IF(ISERROR(VLOOKUP(D5202,'CFDA Program Titles Table'!A$2:C$2607,3,FALSE)),"",VLOOKUP(D5202,'CFDA Program Titles Table'!A$2:C$2607,3,FALSE)))</f>
        <v/>
      </c>
      <c r="J5202" s="70"/>
      <c r="K5202" s="70"/>
      <c r="S5202" s="106" t="str">
        <f>IFERROR(IF(J5202="Y", "Research And Development Programs Cluster:", VLOOKUP(D5202,'Cluster Info'!$A$2:$B$113,2,FALSE)), "Non Cluster:")</f>
        <v>Non Cluster:</v>
      </c>
      <c r="T5202" s="106">
        <f t="shared" si="405"/>
        <v>0</v>
      </c>
      <c r="U5202" s="106">
        <f t="shared" si="407"/>
        <v>0</v>
      </c>
      <c r="V5202" s="106">
        <f t="shared" si="408"/>
        <v>0</v>
      </c>
      <c r="W5202" s="119">
        <f t="shared" si="406"/>
        <v>0</v>
      </c>
      <c r="X5202" s="106">
        <f t="shared" si="409"/>
        <v>0</v>
      </c>
    </row>
    <row r="5203" spans="1:24" ht="14">
      <c r="A5203" s="198"/>
      <c r="D5203" s="1"/>
      <c r="E5203" s="1"/>
      <c r="F5203" s="187"/>
      <c r="G5203" s="187"/>
      <c r="H5203" s="80" t="str">
        <f>IF(ISERROR(IF(ISERROR(VLOOKUP((LEFT(D5203,2)),'Fed. Agency Identifier Table'!A$2:C$63,3,FALSE)),(VLOOKUP((LEFT(D5203,1)),'Fed. Agency Identifier Table'!A$2:C$63,3,FALSE)),(VLOOKUP((LEFT(D5203,2)),'Fed. Agency Identifier Table'!A$2:C$63,3,FALSE)))),"",(IF(ISERROR(VLOOKUP((LEFT(D5203,2)),'Fed. Agency Identifier Table'!A$2:C$63,3,FALSE)),(VLOOKUP((LEFT(D5203,1)),'Fed. Agency Identifier Table'!A$2:C$63,3,FALSE)),(VLOOKUP((LEFT(D5203,2)),'Fed. Agency Identifier Table'!A$2:C$63,3,FALSE)))))</f>
        <v/>
      </c>
      <c r="I5203" s="150" t="str">
        <f>IF(ISNUMBER(SEARCH("*.unk*",D5203)),"Other Federal Awards",IF(ISERROR(VLOOKUP(D5203,'CFDA Program Titles Table'!A$2:C$2607,3,FALSE)),"",VLOOKUP(D5203,'CFDA Program Titles Table'!A$2:C$2607,3,FALSE)))</f>
        <v/>
      </c>
      <c r="J5203" s="70"/>
      <c r="K5203" s="70"/>
      <c r="S5203" s="106" t="str">
        <f>IFERROR(IF(J5203="Y", "Research And Development Programs Cluster:", VLOOKUP(D5203,'Cluster Info'!$A$2:$B$113,2,FALSE)), "Non Cluster:")</f>
        <v>Non Cluster:</v>
      </c>
      <c r="T5203" s="106">
        <f t="shared" si="405"/>
        <v>0</v>
      </c>
      <c r="U5203" s="106">
        <f t="shared" si="407"/>
        <v>0</v>
      </c>
      <c r="V5203" s="106">
        <f t="shared" si="408"/>
        <v>0</v>
      </c>
      <c r="W5203" s="119">
        <f t="shared" si="406"/>
        <v>0</v>
      </c>
      <c r="X5203" s="106">
        <f t="shared" si="409"/>
        <v>0</v>
      </c>
    </row>
    <row r="5204" spans="1:24" ht="14">
      <c r="A5204" s="198"/>
      <c r="D5204" s="1"/>
      <c r="E5204" s="1"/>
      <c r="F5204" s="187"/>
      <c r="G5204" s="187"/>
      <c r="H5204" s="80" t="str">
        <f>IF(ISERROR(IF(ISERROR(VLOOKUP((LEFT(D5204,2)),'Fed. Agency Identifier Table'!A$2:C$63,3,FALSE)),(VLOOKUP((LEFT(D5204,1)),'Fed. Agency Identifier Table'!A$2:C$63,3,FALSE)),(VLOOKUP((LEFT(D5204,2)),'Fed. Agency Identifier Table'!A$2:C$63,3,FALSE)))),"",(IF(ISERROR(VLOOKUP((LEFT(D5204,2)),'Fed. Agency Identifier Table'!A$2:C$63,3,FALSE)),(VLOOKUP((LEFT(D5204,1)),'Fed. Agency Identifier Table'!A$2:C$63,3,FALSE)),(VLOOKUP((LEFT(D5204,2)),'Fed. Agency Identifier Table'!A$2:C$63,3,FALSE)))))</f>
        <v/>
      </c>
      <c r="I5204" s="150" t="str">
        <f>IF(ISNUMBER(SEARCH("*.unk*",D5204)),"Other Federal Awards",IF(ISERROR(VLOOKUP(D5204,'CFDA Program Titles Table'!A$2:C$2607,3,FALSE)),"",VLOOKUP(D5204,'CFDA Program Titles Table'!A$2:C$2607,3,FALSE)))</f>
        <v/>
      </c>
      <c r="J5204" s="70"/>
      <c r="K5204" s="70"/>
      <c r="S5204" s="106" t="str">
        <f>IFERROR(IF(J5204="Y", "Research And Development Programs Cluster:", VLOOKUP(D5204,'Cluster Info'!$A$2:$B$113,2,FALSE)), "Non Cluster:")</f>
        <v>Non Cluster:</v>
      </c>
      <c r="T5204" s="106">
        <f t="shared" si="405"/>
        <v>0</v>
      </c>
      <c r="U5204" s="106">
        <f t="shared" si="407"/>
        <v>0</v>
      </c>
      <c r="V5204" s="106">
        <f t="shared" si="408"/>
        <v>0</v>
      </c>
      <c r="W5204" s="119">
        <f t="shared" si="406"/>
        <v>0</v>
      </c>
      <c r="X5204" s="106">
        <f t="shared" si="409"/>
        <v>0</v>
      </c>
    </row>
    <row r="5205" spans="1:24" ht="14">
      <c r="A5205" s="198"/>
      <c r="D5205" s="1"/>
      <c r="E5205" s="1"/>
      <c r="F5205" s="187"/>
      <c r="G5205" s="187"/>
      <c r="H5205" s="80" t="str">
        <f>IF(ISERROR(IF(ISERROR(VLOOKUP((LEFT(D5205,2)),'Fed. Agency Identifier Table'!A$2:C$63,3,FALSE)),(VLOOKUP((LEFT(D5205,1)),'Fed. Agency Identifier Table'!A$2:C$63,3,FALSE)),(VLOOKUP((LEFT(D5205,2)),'Fed. Agency Identifier Table'!A$2:C$63,3,FALSE)))),"",(IF(ISERROR(VLOOKUP((LEFT(D5205,2)),'Fed. Agency Identifier Table'!A$2:C$63,3,FALSE)),(VLOOKUP((LEFT(D5205,1)),'Fed. Agency Identifier Table'!A$2:C$63,3,FALSE)),(VLOOKUP((LEFT(D5205,2)),'Fed. Agency Identifier Table'!A$2:C$63,3,FALSE)))))</f>
        <v/>
      </c>
      <c r="I5205" s="150" t="str">
        <f>IF(ISNUMBER(SEARCH("*.unk*",D5205)),"Other Federal Awards",IF(ISERROR(VLOOKUP(D5205,'CFDA Program Titles Table'!A$2:C$2607,3,FALSE)),"",VLOOKUP(D5205,'CFDA Program Titles Table'!A$2:C$2607,3,FALSE)))</f>
        <v/>
      </c>
      <c r="J5205" s="70"/>
      <c r="K5205" s="70"/>
      <c r="S5205" s="106" t="str">
        <f>IFERROR(IF(J5205="Y", "Research And Development Programs Cluster:", VLOOKUP(D5205,'Cluster Info'!$A$2:$B$113,2,FALSE)), "Non Cluster:")</f>
        <v>Non Cluster:</v>
      </c>
      <c r="T5205" s="106">
        <f t="shared" si="405"/>
        <v>0</v>
      </c>
      <c r="U5205" s="106">
        <f t="shared" si="407"/>
        <v>0</v>
      </c>
      <c r="V5205" s="106">
        <f t="shared" si="408"/>
        <v>0</v>
      </c>
      <c r="W5205" s="119">
        <f t="shared" si="406"/>
        <v>0</v>
      </c>
      <c r="X5205" s="106">
        <f t="shared" si="409"/>
        <v>0</v>
      </c>
    </row>
    <row r="5206" spans="1:24" ht="14">
      <c r="A5206" s="198"/>
      <c r="D5206" s="1"/>
      <c r="E5206" s="1"/>
      <c r="F5206" s="187"/>
      <c r="G5206" s="187"/>
      <c r="H5206" s="80" t="str">
        <f>IF(ISERROR(IF(ISERROR(VLOOKUP((LEFT(D5206,2)),'Fed. Agency Identifier Table'!A$2:C$63,3,FALSE)),(VLOOKUP((LEFT(D5206,1)),'Fed. Agency Identifier Table'!A$2:C$63,3,FALSE)),(VLOOKUP((LEFT(D5206,2)),'Fed. Agency Identifier Table'!A$2:C$63,3,FALSE)))),"",(IF(ISERROR(VLOOKUP((LEFT(D5206,2)),'Fed. Agency Identifier Table'!A$2:C$63,3,FALSE)),(VLOOKUP((LEFT(D5206,1)),'Fed. Agency Identifier Table'!A$2:C$63,3,FALSE)),(VLOOKUP((LEFT(D5206,2)),'Fed. Agency Identifier Table'!A$2:C$63,3,FALSE)))))</f>
        <v/>
      </c>
      <c r="I5206" s="150" t="str">
        <f>IF(ISNUMBER(SEARCH("*.unk*",D5206)),"Other Federal Awards",IF(ISERROR(VLOOKUP(D5206,'CFDA Program Titles Table'!A$2:C$2607,3,FALSE)),"",VLOOKUP(D5206,'CFDA Program Titles Table'!A$2:C$2607,3,FALSE)))</f>
        <v/>
      </c>
      <c r="J5206" s="70"/>
      <c r="K5206" s="70"/>
      <c r="S5206" s="106" t="str">
        <f>IFERROR(IF(J5206="Y", "Research And Development Programs Cluster:", VLOOKUP(D5206,'Cluster Info'!$A$2:$B$113,2,FALSE)), "Non Cluster:")</f>
        <v>Non Cluster:</v>
      </c>
      <c r="T5206" s="106">
        <f t="shared" si="405"/>
        <v>0</v>
      </c>
      <c r="U5206" s="106">
        <f t="shared" si="407"/>
        <v>0</v>
      </c>
      <c r="V5206" s="106">
        <f t="shared" si="408"/>
        <v>0</v>
      </c>
      <c r="W5206" s="119">
        <f t="shared" si="406"/>
        <v>0</v>
      </c>
      <c r="X5206" s="106">
        <f t="shared" si="409"/>
        <v>0</v>
      </c>
    </row>
    <row r="5207" spans="1:24" ht="14">
      <c r="A5207" s="198"/>
      <c r="D5207" s="1"/>
      <c r="E5207" s="1"/>
      <c r="F5207" s="187"/>
      <c r="G5207" s="187"/>
      <c r="H5207" s="80" t="str">
        <f>IF(ISERROR(IF(ISERROR(VLOOKUP((LEFT(D5207,2)),'Fed. Agency Identifier Table'!A$2:C$63,3,FALSE)),(VLOOKUP((LEFT(D5207,1)),'Fed. Agency Identifier Table'!A$2:C$63,3,FALSE)),(VLOOKUP((LEFT(D5207,2)),'Fed. Agency Identifier Table'!A$2:C$63,3,FALSE)))),"",(IF(ISERROR(VLOOKUP((LEFT(D5207,2)),'Fed. Agency Identifier Table'!A$2:C$63,3,FALSE)),(VLOOKUP((LEFT(D5207,1)),'Fed. Agency Identifier Table'!A$2:C$63,3,FALSE)),(VLOOKUP((LEFT(D5207,2)),'Fed. Agency Identifier Table'!A$2:C$63,3,FALSE)))))</f>
        <v/>
      </c>
      <c r="I5207" s="150" t="str">
        <f>IF(ISNUMBER(SEARCH("*.unk*",D5207)),"Other Federal Awards",IF(ISERROR(VLOOKUP(D5207,'CFDA Program Titles Table'!A$2:C$2607,3,FALSE)),"",VLOOKUP(D5207,'CFDA Program Titles Table'!A$2:C$2607,3,FALSE)))</f>
        <v/>
      </c>
      <c r="J5207" s="70"/>
      <c r="K5207" s="70"/>
      <c r="S5207" s="106" t="str">
        <f>IFERROR(IF(J5207="Y", "Research And Development Programs Cluster:", VLOOKUP(D5207,'Cluster Info'!$A$2:$B$113,2,FALSE)), "Non Cluster:")</f>
        <v>Non Cluster:</v>
      </c>
      <c r="T5207" s="106">
        <f t="shared" si="405"/>
        <v>0</v>
      </c>
      <c r="U5207" s="106">
        <f t="shared" si="407"/>
        <v>0</v>
      </c>
      <c r="V5207" s="106">
        <f t="shared" si="408"/>
        <v>0</v>
      </c>
      <c r="W5207" s="119">
        <f t="shared" si="406"/>
        <v>0</v>
      </c>
      <c r="X5207" s="106">
        <f t="shared" si="409"/>
        <v>0</v>
      </c>
    </row>
    <row r="5208" spans="1:24" ht="14">
      <c r="A5208" s="198"/>
      <c r="D5208" s="1"/>
      <c r="E5208" s="1"/>
      <c r="F5208" s="187"/>
      <c r="G5208" s="187"/>
      <c r="H5208" s="80" t="str">
        <f>IF(ISERROR(IF(ISERROR(VLOOKUP((LEFT(D5208,2)),'Fed. Agency Identifier Table'!A$2:C$63,3,FALSE)),(VLOOKUP((LEFT(D5208,1)),'Fed. Agency Identifier Table'!A$2:C$63,3,FALSE)),(VLOOKUP((LEFT(D5208,2)),'Fed. Agency Identifier Table'!A$2:C$63,3,FALSE)))),"",(IF(ISERROR(VLOOKUP((LEFT(D5208,2)),'Fed. Agency Identifier Table'!A$2:C$63,3,FALSE)),(VLOOKUP((LEFT(D5208,1)),'Fed. Agency Identifier Table'!A$2:C$63,3,FALSE)),(VLOOKUP((LEFT(D5208,2)),'Fed. Agency Identifier Table'!A$2:C$63,3,FALSE)))))</f>
        <v/>
      </c>
      <c r="I5208" s="150" t="str">
        <f>IF(ISNUMBER(SEARCH("*.unk*",D5208)),"Other Federal Awards",IF(ISERROR(VLOOKUP(D5208,'CFDA Program Titles Table'!A$2:C$2607,3,FALSE)),"",VLOOKUP(D5208,'CFDA Program Titles Table'!A$2:C$2607,3,FALSE)))</f>
        <v/>
      </c>
      <c r="J5208" s="70"/>
      <c r="K5208" s="70"/>
      <c r="S5208" s="106" t="str">
        <f>IFERROR(IF(J5208="Y", "Research And Development Programs Cluster:", VLOOKUP(D5208,'Cluster Info'!$A$2:$B$113,2,FALSE)), "Non Cluster:")</f>
        <v>Non Cluster:</v>
      </c>
      <c r="T5208" s="106">
        <f t="shared" si="405"/>
        <v>0</v>
      </c>
      <c r="U5208" s="106">
        <f t="shared" si="407"/>
        <v>0</v>
      </c>
      <c r="V5208" s="106">
        <f t="shared" si="408"/>
        <v>0</v>
      </c>
      <c r="W5208" s="119">
        <f t="shared" si="406"/>
        <v>0</v>
      </c>
      <c r="X5208" s="106">
        <f t="shared" si="409"/>
        <v>0</v>
      </c>
    </row>
    <row r="5209" spans="1:24" ht="14">
      <c r="A5209" s="198"/>
      <c r="D5209" s="1"/>
      <c r="E5209" s="1"/>
      <c r="F5209" s="187"/>
      <c r="G5209" s="187"/>
      <c r="H5209" s="80" t="str">
        <f>IF(ISERROR(IF(ISERROR(VLOOKUP((LEFT(D5209,2)),'Fed. Agency Identifier Table'!A$2:C$63,3,FALSE)),(VLOOKUP((LEFT(D5209,1)),'Fed. Agency Identifier Table'!A$2:C$63,3,FALSE)),(VLOOKUP((LEFT(D5209,2)),'Fed. Agency Identifier Table'!A$2:C$63,3,FALSE)))),"",(IF(ISERROR(VLOOKUP((LEFT(D5209,2)),'Fed. Agency Identifier Table'!A$2:C$63,3,FALSE)),(VLOOKUP((LEFT(D5209,1)),'Fed. Agency Identifier Table'!A$2:C$63,3,FALSE)),(VLOOKUP((LEFT(D5209,2)),'Fed. Agency Identifier Table'!A$2:C$63,3,FALSE)))))</f>
        <v/>
      </c>
      <c r="I5209" s="150" t="str">
        <f>IF(ISNUMBER(SEARCH("*.unk*",D5209)),"Other Federal Awards",IF(ISERROR(VLOOKUP(D5209,'CFDA Program Titles Table'!A$2:C$2607,3,FALSE)),"",VLOOKUP(D5209,'CFDA Program Titles Table'!A$2:C$2607,3,FALSE)))</f>
        <v/>
      </c>
      <c r="J5209" s="70"/>
      <c r="K5209" s="70"/>
      <c r="S5209" s="106" t="str">
        <f>IFERROR(IF(J5209="Y", "Research And Development Programs Cluster:", VLOOKUP(D5209,'Cluster Info'!$A$2:$B$113,2,FALSE)), "Non Cluster:")</f>
        <v>Non Cluster:</v>
      </c>
      <c r="T5209" s="106">
        <f t="shared" si="405"/>
        <v>0</v>
      </c>
      <c r="U5209" s="106">
        <f t="shared" si="407"/>
        <v>0</v>
      </c>
      <c r="V5209" s="106">
        <f t="shared" si="408"/>
        <v>0</v>
      </c>
      <c r="W5209" s="119">
        <f t="shared" si="406"/>
        <v>0</v>
      </c>
      <c r="X5209" s="106">
        <f t="shared" si="409"/>
        <v>0</v>
      </c>
    </row>
    <row r="5210" spans="1:24" ht="14">
      <c r="A5210" s="198"/>
      <c r="D5210" s="1"/>
      <c r="E5210" s="1"/>
      <c r="F5210" s="187"/>
      <c r="G5210" s="187"/>
      <c r="H5210" s="80" t="str">
        <f>IF(ISERROR(IF(ISERROR(VLOOKUP((LEFT(D5210,2)),'Fed. Agency Identifier Table'!A$2:C$63,3,FALSE)),(VLOOKUP((LEFT(D5210,1)),'Fed. Agency Identifier Table'!A$2:C$63,3,FALSE)),(VLOOKUP((LEFT(D5210,2)),'Fed. Agency Identifier Table'!A$2:C$63,3,FALSE)))),"",(IF(ISERROR(VLOOKUP((LEFT(D5210,2)),'Fed. Agency Identifier Table'!A$2:C$63,3,FALSE)),(VLOOKUP((LEFT(D5210,1)),'Fed. Agency Identifier Table'!A$2:C$63,3,FALSE)),(VLOOKUP((LEFT(D5210,2)),'Fed. Agency Identifier Table'!A$2:C$63,3,FALSE)))))</f>
        <v/>
      </c>
      <c r="I5210" s="150" t="str">
        <f>IF(ISNUMBER(SEARCH("*.unk*",D5210)),"Other Federal Awards",IF(ISERROR(VLOOKUP(D5210,'CFDA Program Titles Table'!A$2:C$2607,3,FALSE)),"",VLOOKUP(D5210,'CFDA Program Titles Table'!A$2:C$2607,3,FALSE)))</f>
        <v/>
      </c>
      <c r="J5210" s="70"/>
      <c r="K5210" s="70"/>
      <c r="S5210" s="106" t="str">
        <f>IFERROR(IF(J5210="Y", "Research And Development Programs Cluster:", VLOOKUP(D5210,'Cluster Info'!$A$2:$B$113,2,FALSE)), "Non Cluster:")</f>
        <v>Non Cluster:</v>
      </c>
      <c r="T5210" s="106">
        <f t="shared" si="405"/>
        <v>0</v>
      </c>
      <c r="U5210" s="106">
        <f t="shared" si="407"/>
        <v>0</v>
      </c>
      <c r="V5210" s="106">
        <f t="shared" si="408"/>
        <v>0</v>
      </c>
      <c r="W5210" s="119">
        <f t="shared" si="406"/>
        <v>0</v>
      </c>
      <c r="X5210" s="106">
        <f t="shared" si="409"/>
        <v>0</v>
      </c>
    </row>
    <row r="5211" spans="1:24" ht="14">
      <c r="A5211" s="198"/>
      <c r="D5211" s="1"/>
      <c r="E5211" s="1"/>
      <c r="F5211" s="187"/>
      <c r="G5211" s="187"/>
      <c r="H5211" s="80" t="str">
        <f>IF(ISERROR(IF(ISERROR(VLOOKUP((LEFT(D5211,2)),'Fed. Agency Identifier Table'!A$2:C$63,3,FALSE)),(VLOOKUP((LEFT(D5211,1)),'Fed. Agency Identifier Table'!A$2:C$63,3,FALSE)),(VLOOKUP((LEFT(D5211,2)),'Fed. Agency Identifier Table'!A$2:C$63,3,FALSE)))),"",(IF(ISERROR(VLOOKUP((LEFT(D5211,2)),'Fed. Agency Identifier Table'!A$2:C$63,3,FALSE)),(VLOOKUP((LEFT(D5211,1)),'Fed. Agency Identifier Table'!A$2:C$63,3,FALSE)),(VLOOKUP((LEFT(D5211,2)),'Fed. Agency Identifier Table'!A$2:C$63,3,FALSE)))))</f>
        <v/>
      </c>
      <c r="I5211" s="150" t="str">
        <f>IF(ISNUMBER(SEARCH("*.unk*",D5211)),"Other Federal Awards",IF(ISERROR(VLOOKUP(D5211,'CFDA Program Titles Table'!A$2:C$2607,3,FALSE)),"",VLOOKUP(D5211,'CFDA Program Titles Table'!A$2:C$2607,3,FALSE)))</f>
        <v/>
      </c>
      <c r="J5211" s="70"/>
      <c r="K5211" s="70"/>
      <c r="S5211" s="106" t="str">
        <f>IFERROR(IF(J5211="Y", "Research And Development Programs Cluster:", VLOOKUP(D5211,'Cluster Info'!$A$2:$B$113,2,FALSE)), "Non Cluster:")</f>
        <v>Non Cluster:</v>
      </c>
      <c r="T5211" s="106">
        <f t="shared" si="405"/>
        <v>0</v>
      </c>
      <c r="U5211" s="106">
        <f t="shared" si="407"/>
        <v>0</v>
      </c>
      <c r="V5211" s="106">
        <f t="shared" si="408"/>
        <v>0</v>
      </c>
      <c r="W5211" s="119">
        <f t="shared" si="406"/>
        <v>0</v>
      </c>
      <c r="X5211" s="106">
        <f t="shared" si="409"/>
        <v>0</v>
      </c>
    </row>
    <row r="5212" spans="1:24" ht="14">
      <c r="A5212" s="198"/>
      <c r="D5212" s="1"/>
      <c r="E5212" s="1"/>
      <c r="F5212" s="187"/>
      <c r="G5212" s="187"/>
      <c r="H5212" s="80" t="str">
        <f>IF(ISERROR(IF(ISERROR(VLOOKUP((LEFT(D5212,2)),'Fed. Agency Identifier Table'!A$2:C$63,3,FALSE)),(VLOOKUP((LEFT(D5212,1)),'Fed. Agency Identifier Table'!A$2:C$63,3,FALSE)),(VLOOKUP((LEFT(D5212,2)),'Fed. Agency Identifier Table'!A$2:C$63,3,FALSE)))),"",(IF(ISERROR(VLOOKUP((LEFT(D5212,2)),'Fed. Agency Identifier Table'!A$2:C$63,3,FALSE)),(VLOOKUP((LEFT(D5212,1)),'Fed. Agency Identifier Table'!A$2:C$63,3,FALSE)),(VLOOKUP((LEFT(D5212,2)),'Fed. Agency Identifier Table'!A$2:C$63,3,FALSE)))))</f>
        <v/>
      </c>
      <c r="I5212" s="150" t="str">
        <f>IF(ISNUMBER(SEARCH("*.unk*",D5212)),"Other Federal Awards",IF(ISERROR(VLOOKUP(D5212,'CFDA Program Titles Table'!A$2:C$2607,3,FALSE)),"",VLOOKUP(D5212,'CFDA Program Titles Table'!A$2:C$2607,3,FALSE)))</f>
        <v/>
      </c>
      <c r="J5212" s="70"/>
      <c r="K5212" s="70"/>
      <c r="S5212" s="106" t="str">
        <f>IFERROR(IF(J5212="Y", "Research And Development Programs Cluster:", VLOOKUP(D5212,'Cluster Info'!$A$2:$B$113,2,FALSE)), "Non Cluster:")</f>
        <v>Non Cluster:</v>
      </c>
      <c r="T5212" s="106">
        <f t="shared" si="405"/>
        <v>0</v>
      </c>
      <c r="U5212" s="106">
        <f t="shared" si="407"/>
        <v>0</v>
      </c>
      <c r="V5212" s="106">
        <f t="shared" si="408"/>
        <v>0</v>
      </c>
      <c r="W5212" s="119">
        <f t="shared" si="406"/>
        <v>0</v>
      </c>
      <c r="X5212" s="106">
        <f t="shared" si="409"/>
        <v>0</v>
      </c>
    </row>
    <row r="5213" spans="1:24" ht="14">
      <c r="A5213" s="198"/>
      <c r="D5213" s="1"/>
      <c r="E5213" s="1"/>
      <c r="F5213" s="187"/>
      <c r="G5213" s="187"/>
      <c r="H5213" s="80" t="str">
        <f>IF(ISERROR(IF(ISERROR(VLOOKUP((LEFT(D5213,2)),'Fed. Agency Identifier Table'!A$2:C$63,3,FALSE)),(VLOOKUP((LEFT(D5213,1)),'Fed. Agency Identifier Table'!A$2:C$63,3,FALSE)),(VLOOKUP((LEFT(D5213,2)),'Fed. Agency Identifier Table'!A$2:C$63,3,FALSE)))),"",(IF(ISERROR(VLOOKUP((LEFT(D5213,2)),'Fed. Agency Identifier Table'!A$2:C$63,3,FALSE)),(VLOOKUP((LEFT(D5213,1)),'Fed. Agency Identifier Table'!A$2:C$63,3,FALSE)),(VLOOKUP((LEFT(D5213,2)),'Fed. Agency Identifier Table'!A$2:C$63,3,FALSE)))))</f>
        <v/>
      </c>
      <c r="I5213" s="150" t="str">
        <f>IF(ISNUMBER(SEARCH("*.unk*",D5213)),"Other Federal Awards",IF(ISERROR(VLOOKUP(D5213,'CFDA Program Titles Table'!A$2:C$2607,3,FALSE)),"",VLOOKUP(D5213,'CFDA Program Titles Table'!A$2:C$2607,3,FALSE)))</f>
        <v/>
      </c>
      <c r="J5213" s="70"/>
      <c r="K5213" s="70"/>
      <c r="S5213" s="106" t="str">
        <f>IFERROR(IF(J5213="Y", "Research And Development Programs Cluster:", VLOOKUP(D5213,'Cluster Info'!$A$2:$B$113,2,FALSE)), "Non Cluster:")</f>
        <v>Non Cluster:</v>
      </c>
      <c r="T5213" s="106">
        <f t="shared" si="405"/>
        <v>0</v>
      </c>
      <c r="U5213" s="106">
        <f t="shared" si="407"/>
        <v>0</v>
      </c>
      <c r="V5213" s="106">
        <f t="shared" si="408"/>
        <v>0</v>
      </c>
      <c r="W5213" s="119">
        <f t="shared" si="406"/>
        <v>0</v>
      </c>
      <c r="X5213" s="106">
        <f t="shared" si="409"/>
        <v>0</v>
      </c>
    </row>
    <row r="5214" spans="1:24" ht="14">
      <c r="A5214" s="198"/>
      <c r="D5214" s="1"/>
      <c r="E5214" s="1"/>
      <c r="F5214" s="187"/>
      <c r="G5214" s="187"/>
      <c r="H5214" s="80" t="str">
        <f>IF(ISERROR(IF(ISERROR(VLOOKUP((LEFT(D5214,2)),'Fed. Agency Identifier Table'!A$2:C$63,3,FALSE)),(VLOOKUP((LEFT(D5214,1)),'Fed. Agency Identifier Table'!A$2:C$63,3,FALSE)),(VLOOKUP((LEFT(D5214,2)),'Fed. Agency Identifier Table'!A$2:C$63,3,FALSE)))),"",(IF(ISERROR(VLOOKUP((LEFT(D5214,2)),'Fed. Agency Identifier Table'!A$2:C$63,3,FALSE)),(VLOOKUP((LEFT(D5214,1)),'Fed. Agency Identifier Table'!A$2:C$63,3,FALSE)),(VLOOKUP((LEFT(D5214,2)),'Fed. Agency Identifier Table'!A$2:C$63,3,FALSE)))))</f>
        <v/>
      </c>
      <c r="I5214" s="150" t="str">
        <f>IF(ISNUMBER(SEARCH("*.unk*",D5214)),"Other Federal Awards",IF(ISERROR(VLOOKUP(D5214,'CFDA Program Titles Table'!A$2:C$2607,3,FALSE)),"",VLOOKUP(D5214,'CFDA Program Titles Table'!A$2:C$2607,3,FALSE)))</f>
        <v/>
      </c>
      <c r="J5214" s="70"/>
      <c r="K5214" s="70"/>
      <c r="S5214" s="106" t="str">
        <f>IFERROR(IF(J5214="Y", "Research And Development Programs Cluster:", VLOOKUP(D5214,'Cluster Info'!$A$2:$B$113,2,FALSE)), "Non Cluster:")</f>
        <v>Non Cluster:</v>
      </c>
      <c r="T5214" s="106">
        <f t="shared" si="405"/>
        <v>0</v>
      </c>
      <c r="U5214" s="106">
        <f t="shared" si="407"/>
        <v>0</v>
      </c>
      <c r="V5214" s="106">
        <f t="shared" si="408"/>
        <v>0</v>
      </c>
      <c r="W5214" s="119">
        <f t="shared" si="406"/>
        <v>0</v>
      </c>
      <c r="X5214" s="106">
        <f t="shared" si="409"/>
        <v>0</v>
      </c>
    </row>
    <row r="5215" spans="1:24" ht="14">
      <c r="A5215" s="198"/>
      <c r="D5215" s="1"/>
      <c r="E5215" s="1"/>
      <c r="F5215" s="187"/>
      <c r="G5215" s="187"/>
      <c r="H5215" s="80" t="str">
        <f>IF(ISERROR(IF(ISERROR(VLOOKUP((LEFT(D5215,2)),'Fed. Agency Identifier Table'!A$2:C$63,3,FALSE)),(VLOOKUP((LEFT(D5215,1)),'Fed. Agency Identifier Table'!A$2:C$63,3,FALSE)),(VLOOKUP((LEFT(D5215,2)),'Fed. Agency Identifier Table'!A$2:C$63,3,FALSE)))),"",(IF(ISERROR(VLOOKUP((LEFT(D5215,2)),'Fed. Agency Identifier Table'!A$2:C$63,3,FALSE)),(VLOOKUP((LEFT(D5215,1)),'Fed. Agency Identifier Table'!A$2:C$63,3,FALSE)),(VLOOKUP((LEFT(D5215,2)),'Fed. Agency Identifier Table'!A$2:C$63,3,FALSE)))))</f>
        <v/>
      </c>
      <c r="I5215" s="150" t="str">
        <f>IF(ISNUMBER(SEARCH("*.unk*",D5215)),"Other Federal Awards",IF(ISERROR(VLOOKUP(D5215,'CFDA Program Titles Table'!A$2:C$2607,3,FALSE)),"",VLOOKUP(D5215,'CFDA Program Titles Table'!A$2:C$2607,3,FALSE)))</f>
        <v/>
      </c>
      <c r="J5215" s="70"/>
      <c r="K5215" s="70"/>
      <c r="S5215" s="106" t="str">
        <f>IFERROR(IF(J5215="Y", "Research And Development Programs Cluster:", VLOOKUP(D5215,'Cluster Info'!$A$2:$B$113,2,FALSE)), "Non Cluster:")</f>
        <v>Non Cluster:</v>
      </c>
      <c r="T5215" s="106">
        <f t="shared" si="405"/>
        <v>0</v>
      </c>
      <c r="U5215" s="106">
        <f t="shared" si="407"/>
        <v>0</v>
      </c>
      <c r="V5215" s="106">
        <f t="shared" si="408"/>
        <v>0</v>
      </c>
      <c r="W5215" s="119">
        <f t="shared" si="406"/>
        <v>0</v>
      </c>
      <c r="X5215" s="106">
        <f t="shared" si="409"/>
        <v>0</v>
      </c>
    </row>
    <row r="5216" spans="1:24" ht="14">
      <c r="A5216" s="198"/>
      <c r="D5216" s="1"/>
      <c r="E5216" s="1"/>
      <c r="F5216" s="187"/>
      <c r="G5216" s="187"/>
      <c r="H5216" s="80" t="str">
        <f>IF(ISERROR(IF(ISERROR(VLOOKUP((LEFT(D5216,2)),'Fed. Agency Identifier Table'!A$2:C$63,3,FALSE)),(VLOOKUP((LEFT(D5216,1)),'Fed. Agency Identifier Table'!A$2:C$63,3,FALSE)),(VLOOKUP((LEFT(D5216,2)),'Fed. Agency Identifier Table'!A$2:C$63,3,FALSE)))),"",(IF(ISERROR(VLOOKUP((LEFT(D5216,2)),'Fed. Agency Identifier Table'!A$2:C$63,3,FALSE)),(VLOOKUP((LEFT(D5216,1)),'Fed. Agency Identifier Table'!A$2:C$63,3,FALSE)),(VLOOKUP((LEFT(D5216,2)),'Fed. Agency Identifier Table'!A$2:C$63,3,FALSE)))))</f>
        <v/>
      </c>
      <c r="I5216" s="150" t="str">
        <f>IF(ISNUMBER(SEARCH("*.unk*",D5216)),"Other Federal Awards",IF(ISERROR(VLOOKUP(D5216,'CFDA Program Titles Table'!A$2:C$2607,3,FALSE)),"",VLOOKUP(D5216,'CFDA Program Titles Table'!A$2:C$2607,3,FALSE)))</f>
        <v/>
      </c>
      <c r="J5216" s="70"/>
      <c r="K5216" s="70"/>
      <c r="S5216" s="106" t="str">
        <f>IFERROR(IF(J5216="Y", "Research And Development Programs Cluster:", VLOOKUP(D5216,'Cluster Info'!$A$2:$B$113,2,FALSE)), "Non Cluster:")</f>
        <v>Non Cluster:</v>
      </c>
      <c r="T5216" s="106">
        <f t="shared" si="405"/>
        <v>0</v>
      </c>
      <c r="U5216" s="106">
        <f t="shared" si="407"/>
        <v>0</v>
      </c>
      <c r="V5216" s="106">
        <f t="shared" si="408"/>
        <v>0</v>
      </c>
      <c r="W5216" s="119">
        <f t="shared" si="406"/>
        <v>0</v>
      </c>
      <c r="X5216" s="106">
        <f t="shared" si="409"/>
        <v>0</v>
      </c>
    </row>
    <row r="5217" spans="1:24" ht="14">
      <c r="A5217" s="198"/>
      <c r="D5217" s="1"/>
      <c r="E5217" s="1"/>
      <c r="F5217" s="187"/>
      <c r="G5217" s="187"/>
      <c r="H5217" s="80" t="str">
        <f>IF(ISERROR(IF(ISERROR(VLOOKUP((LEFT(D5217,2)),'Fed. Agency Identifier Table'!A$2:C$63,3,FALSE)),(VLOOKUP((LEFT(D5217,1)),'Fed. Agency Identifier Table'!A$2:C$63,3,FALSE)),(VLOOKUP((LEFT(D5217,2)),'Fed. Agency Identifier Table'!A$2:C$63,3,FALSE)))),"",(IF(ISERROR(VLOOKUP((LEFT(D5217,2)),'Fed. Agency Identifier Table'!A$2:C$63,3,FALSE)),(VLOOKUP((LEFT(D5217,1)),'Fed. Agency Identifier Table'!A$2:C$63,3,FALSE)),(VLOOKUP((LEFT(D5217,2)),'Fed. Agency Identifier Table'!A$2:C$63,3,FALSE)))))</f>
        <v/>
      </c>
      <c r="I5217" s="150" t="str">
        <f>IF(ISNUMBER(SEARCH("*.unk*",D5217)),"Other Federal Awards",IF(ISERROR(VLOOKUP(D5217,'CFDA Program Titles Table'!A$2:C$2607,3,FALSE)),"",VLOOKUP(D5217,'CFDA Program Titles Table'!A$2:C$2607,3,FALSE)))</f>
        <v/>
      </c>
      <c r="J5217" s="70"/>
      <c r="K5217" s="70"/>
      <c r="S5217" s="106" t="str">
        <f>IFERROR(IF(J5217="Y", "Research And Development Programs Cluster:", VLOOKUP(D5217,'Cluster Info'!$A$2:$B$113,2,FALSE)), "Non Cluster:")</f>
        <v>Non Cluster:</v>
      </c>
      <c r="T5217" s="106">
        <f t="shared" si="405"/>
        <v>0</v>
      </c>
      <c r="U5217" s="106">
        <f t="shared" si="407"/>
        <v>0</v>
      </c>
      <c r="V5217" s="106">
        <f t="shared" si="408"/>
        <v>0</v>
      </c>
      <c r="W5217" s="119">
        <f t="shared" si="406"/>
        <v>0</v>
      </c>
      <c r="X5217" s="106">
        <f t="shared" si="409"/>
        <v>0</v>
      </c>
    </row>
    <row r="5218" spans="1:24" ht="14">
      <c r="A5218" s="198"/>
      <c r="D5218" s="1"/>
      <c r="E5218" s="1"/>
      <c r="F5218" s="187"/>
      <c r="G5218" s="187"/>
      <c r="H5218" s="80" t="str">
        <f>IF(ISERROR(IF(ISERROR(VLOOKUP((LEFT(D5218,2)),'Fed. Agency Identifier Table'!A$2:C$63,3,FALSE)),(VLOOKUP((LEFT(D5218,1)),'Fed. Agency Identifier Table'!A$2:C$63,3,FALSE)),(VLOOKUP((LEFT(D5218,2)),'Fed. Agency Identifier Table'!A$2:C$63,3,FALSE)))),"",(IF(ISERROR(VLOOKUP((LEFT(D5218,2)),'Fed. Agency Identifier Table'!A$2:C$63,3,FALSE)),(VLOOKUP((LEFT(D5218,1)),'Fed. Agency Identifier Table'!A$2:C$63,3,FALSE)),(VLOOKUP((LEFT(D5218,2)),'Fed. Agency Identifier Table'!A$2:C$63,3,FALSE)))))</f>
        <v/>
      </c>
      <c r="I5218" s="150" t="str">
        <f>IF(ISNUMBER(SEARCH("*.unk*",D5218)),"Other Federal Awards",IF(ISERROR(VLOOKUP(D5218,'CFDA Program Titles Table'!A$2:C$2607,3,FALSE)),"",VLOOKUP(D5218,'CFDA Program Titles Table'!A$2:C$2607,3,FALSE)))</f>
        <v/>
      </c>
      <c r="J5218" s="70"/>
      <c r="K5218" s="70"/>
      <c r="S5218" s="106" t="str">
        <f>IFERROR(IF(J5218="Y", "Research And Development Programs Cluster:", VLOOKUP(D5218,'Cluster Info'!$A$2:$B$113,2,FALSE)), "Non Cluster:")</f>
        <v>Non Cluster:</v>
      </c>
      <c r="T5218" s="106">
        <f t="shared" si="405"/>
        <v>0</v>
      </c>
      <c r="U5218" s="106">
        <f t="shared" si="407"/>
        <v>0</v>
      </c>
      <c r="V5218" s="106">
        <f t="shared" si="408"/>
        <v>0</v>
      </c>
      <c r="W5218" s="119">
        <f t="shared" si="406"/>
        <v>0</v>
      </c>
      <c r="X5218" s="106">
        <f t="shared" si="409"/>
        <v>0</v>
      </c>
    </row>
    <row r="5219" spans="1:24" ht="14">
      <c r="A5219" s="198"/>
      <c r="D5219" s="1"/>
      <c r="E5219" s="1"/>
      <c r="F5219" s="187"/>
      <c r="G5219" s="187"/>
      <c r="H5219" s="80" t="str">
        <f>IF(ISERROR(IF(ISERROR(VLOOKUP((LEFT(D5219,2)),'Fed. Agency Identifier Table'!A$2:C$63,3,FALSE)),(VLOOKUP((LEFT(D5219,1)),'Fed. Agency Identifier Table'!A$2:C$63,3,FALSE)),(VLOOKUP((LEFT(D5219,2)),'Fed. Agency Identifier Table'!A$2:C$63,3,FALSE)))),"",(IF(ISERROR(VLOOKUP((LEFT(D5219,2)),'Fed. Agency Identifier Table'!A$2:C$63,3,FALSE)),(VLOOKUP((LEFT(D5219,1)),'Fed. Agency Identifier Table'!A$2:C$63,3,FALSE)),(VLOOKUP((LEFT(D5219,2)),'Fed. Agency Identifier Table'!A$2:C$63,3,FALSE)))))</f>
        <v/>
      </c>
      <c r="I5219" s="150" t="str">
        <f>IF(ISNUMBER(SEARCH("*.unk*",D5219)),"Other Federal Awards",IF(ISERROR(VLOOKUP(D5219,'CFDA Program Titles Table'!A$2:C$2607,3,FALSE)),"",VLOOKUP(D5219,'CFDA Program Titles Table'!A$2:C$2607,3,FALSE)))</f>
        <v/>
      </c>
      <c r="J5219" s="70"/>
      <c r="K5219" s="70"/>
      <c r="S5219" s="106" t="str">
        <f>IFERROR(IF(J5219="Y", "Research And Development Programs Cluster:", VLOOKUP(D5219,'Cluster Info'!$A$2:$B$113,2,FALSE)), "Non Cluster:")</f>
        <v>Non Cluster:</v>
      </c>
      <c r="T5219" s="106">
        <f t="shared" si="405"/>
        <v>0</v>
      </c>
      <c r="U5219" s="106">
        <f t="shared" si="407"/>
        <v>0</v>
      </c>
      <c r="V5219" s="106">
        <f t="shared" si="408"/>
        <v>0</v>
      </c>
      <c r="W5219" s="119">
        <f t="shared" si="406"/>
        <v>0</v>
      </c>
      <c r="X5219" s="106">
        <f t="shared" si="409"/>
        <v>0</v>
      </c>
    </row>
    <row r="5220" spans="1:24" ht="14">
      <c r="A5220" s="198"/>
      <c r="D5220" s="1"/>
      <c r="E5220" s="1"/>
      <c r="F5220" s="187"/>
      <c r="G5220" s="187"/>
      <c r="H5220" s="80" t="str">
        <f>IF(ISERROR(IF(ISERROR(VLOOKUP((LEFT(D5220,2)),'Fed. Agency Identifier Table'!A$2:C$63,3,FALSE)),(VLOOKUP((LEFT(D5220,1)),'Fed. Agency Identifier Table'!A$2:C$63,3,FALSE)),(VLOOKUP((LEFT(D5220,2)),'Fed. Agency Identifier Table'!A$2:C$63,3,FALSE)))),"",(IF(ISERROR(VLOOKUP((LEFT(D5220,2)),'Fed. Agency Identifier Table'!A$2:C$63,3,FALSE)),(VLOOKUP((LEFT(D5220,1)),'Fed. Agency Identifier Table'!A$2:C$63,3,FALSE)),(VLOOKUP((LEFT(D5220,2)),'Fed. Agency Identifier Table'!A$2:C$63,3,FALSE)))))</f>
        <v/>
      </c>
      <c r="I5220" s="150" t="str">
        <f>IF(ISNUMBER(SEARCH("*.unk*",D5220)),"Other Federal Awards",IF(ISERROR(VLOOKUP(D5220,'CFDA Program Titles Table'!A$2:C$2607,3,FALSE)),"",VLOOKUP(D5220,'CFDA Program Titles Table'!A$2:C$2607,3,FALSE)))</f>
        <v/>
      </c>
      <c r="J5220" s="70"/>
      <c r="K5220" s="70"/>
      <c r="S5220" s="106" t="str">
        <f>IFERROR(IF(J5220="Y", "Research And Development Programs Cluster:", VLOOKUP(D5220,'Cluster Info'!$A$2:$B$113,2,FALSE)), "Non Cluster:")</f>
        <v>Non Cluster:</v>
      </c>
      <c r="T5220" s="106">
        <f t="shared" si="405"/>
        <v>0</v>
      </c>
      <c r="U5220" s="106">
        <f t="shared" si="407"/>
        <v>0</v>
      </c>
      <c r="V5220" s="106">
        <f t="shared" si="408"/>
        <v>0</v>
      </c>
      <c r="W5220" s="119">
        <f t="shared" si="406"/>
        <v>0</v>
      </c>
      <c r="X5220" s="106">
        <f t="shared" si="409"/>
        <v>0</v>
      </c>
    </row>
    <row r="5221" spans="1:24" ht="14">
      <c r="A5221" s="198"/>
      <c r="D5221" s="1"/>
      <c r="E5221" s="1"/>
      <c r="F5221" s="187"/>
      <c r="G5221" s="187"/>
      <c r="H5221" s="80" t="str">
        <f>IF(ISERROR(IF(ISERROR(VLOOKUP((LEFT(D5221,2)),'Fed. Agency Identifier Table'!A$2:C$63,3,FALSE)),(VLOOKUP((LEFT(D5221,1)),'Fed. Agency Identifier Table'!A$2:C$63,3,FALSE)),(VLOOKUP((LEFT(D5221,2)),'Fed. Agency Identifier Table'!A$2:C$63,3,FALSE)))),"",(IF(ISERROR(VLOOKUP((LEFT(D5221,2)),'Fed. Agency Identifier Table'!A$2:C$63,3,FALSE)),(VLOOKUP((LEFT(D5221,1)),'Fed. Agency Identifier Table'!A$2:C$63,3,FALSE)),(VLOOKUP((LEFT(D5221,2)),'Fed. Agency Identifier Table'!A$2:C$63,3,FALSE)))))</f>
        <v/>
      </c>
      <c r="I5221" s="150" t="str">
        <f>IF(ISNUMBER(SEARCH("*.unk*",D5221)),"Other Federal Awards",IF(ISERROR(VLOOKUP(D5221,'CFDA Program Titles Table'!A$2:C$2607,3,FALSE)),"",VLOOKUP(D5221,'CFDA Program Titles Table'!A$2:C$2607,3,FALSE)))</f>
        <v/>
      </c>
      <c r="J5221" s="70"/>
      <c r="K5221" s="70"/>
      <c r="S5221" s="106" t="str">
        <f>IFERROR(IF(J5221="Y", "Research And Development Programs Cluster:", VLOOKUP(D5221,'Cluster Info'!$A$2:$B$113,2,FALSE)), "Non Cluster:")</f>
        <v>Non Cluster:</v>
      </c>
      <c r="T5221" s="106">
        <f t="shared" si="405"/>
        <v>0</v>
      </c>
      <c r="U5221" s="106">
        <f t="shared" si="407"/>
        <v>0</v>
      </c>
      <c r="V5221" s="106">
        <f t="shared" si="408"/>
        <v>0</v>
      </c>
      <c r="W5221" s="119">
        <f t="shared" si="406"/>
        <v>0</v>
      </c>
      <c r="X5221" s="106">
        <f t="shared" si="409"/>
        <v>0</v>
      </c>
    </row>
    <row r="5222" spans="1:24" ht="14">
      <c r="A5222" s="198"/>
      <c r="D5222" s="1"/>
      <c r="E5222" s="1"/>
      <c r="F5222" s="187"/>
      <c r="G5222" s="187"/>
      <c r="H5222" s="80" t="str">
        <f>IF(ISERROR(IF(ISERROR(VLOOKUP((LEFT(D5222,2)),'Fed. Agency Identifier Table'!A$2:C$63,3,FALSE)),(VLOOKUP((LEFT(D5222,1)),'Fed. Agency Identifier Table'!A$2:C$63,3,FALSE)),(VLOOKUP((LEFT(D5222,2)),'Fed. Agency Identifier Table'!A$2:C$63,3,FALSE)))),"",(IF(ISERROR(VLOOKUP((LEFT(D5222,2)),'Fed. Agency Identifier Table'!A$2:C$63,3,FALSE)),(VLOOKUP((LEFT(D5222,1)),'Fed. Agency Identifier Table'!A$2:C$63,3,FALSE)),(VLOOKUP((LEFT(D5222,2)),'Fed. Agency Identifier Table'!A$2:C$63,3,FALSE)))))</f>
        <v/>
      </c>
      <c r="I5222" s="150" t="str">
        <f>IF(ISNUMBER(SEARCH("*.unk*",D5222)),"Other Federal Awards",IF(ISERROR(VLOOKUP(D5222,'CFDA Program Titles Table'!A$2:C$2607,3,FALSE)),"",VLOOKUP(D5222,'CFDA Program Titles Table'!A$2:C$2607,3,FALSE)))</f>
        <v/>
      </c>
      <c r="J5222" s="70"/>
      <c r="K5222" s="70"/>
      <c r="S5222" s="106" t="str">
        <f>IFERROR(IF(J5222="Y", "Research And Development Programs Cluster:", VLOOKUP(D5222,'Cluster Info'!$A$2:$B$113,2,FALSE)), "Non Cluster:")</f>
        <v>Non Cluster:</v>
      </c>
      <c r="T5222" s="106">
        <f t="shared" si="405"/>
        <v>0</v>
      </c>
      <c r="U5222" s="106">
        <f t="shared" si="407"/>
        <v>0</v>
      </c>
      <c r="V5222" s="106">
        <f t="shared" si="408"/>
        <v>0</v>
      </c>
      <c r="W5222" s="119">
        <f t="shared" si="406"/>
        <v>0</v>
      </c>
      <c r="X5222" s="106">
        <f t="shared" si="409"/>
        <v>0</v>
      </c>
    </row>
    <row r="5223" spans="1:24" ht="14">
      <c r="A5223" s="198"/>
      <c r="D5223" s="1"/>
      <c r="E5223" s="1"/>
      <c r="F5223" s="187"/>
      <c r="G5223" s="187"/>
      <c r="H5223" s="80" t="str">
        <f>IF(ISERROR(IF(ISERROR(VLOOKUP((LEFT(D5223,2)),'Fed. Agency Identifier Table'!A$2:C$63,3,FALSE)),(VLOOKUP((LEFT(D5223,1)),'Fed. Agency Identifier Table'!A$2:C$63,3,FALSE)),(VLOOKUP((LEFT(D5223,2)),'Fed. Agency Identifier Table'!A$2:C$63,3,FALSE)))),"",(IF(ISERROR(VLOOKUP((LEFT(D5223,2)),'Fed. Agency Identifier Table'!A$2:C$63,3,FALSE)),(VLOOKUP((LEFT(D5223,1)),'Fed. Agency Identifier Table'!A$2:C$63,3,FALSE)),(VLOOKUP((LEFT(D5223,2)),'Fed. Agency Identifier Table'!A$2:C$63,3,FALSE)))))</f>
        <v/>
      </c>
      <c r="I5223" s="150" t="str">
        <f>IF(ISNUMBER(SEARCH("*.unk*",D5223)),"Other Federal Awards",IF(ISERROR(VLOOKUP(D5223,'CFDA Program Titles Table'!A$2:C$2607,3,FALSE)),"",VLOOKUP(D5223,'CFDA Program Titles Table'!A$2:C$2607,3,FALSE)))</f>
        <v/>
      </c>
      <c r="J5223" s="70"/>
      <c r="K5223" s="70"/>
      <c r="S5223" s="106" t="str">
        <f>IFERROR(IF(J5223="Y", "Research And Development Programs Cluster:", VLOOKUP(D5223,'Cluster Info'!$A$2:$B$113,2,FALSE)), "Non Cluster:")</f>
        <v>Non Cluster:</v>
      </c>
      <c r="T5223" s="106">
        <f t="shared" si="405"/>
        <v>0</v>
      </c>
      <c r="U5223" s="106">
        <f t="shared" si="407"/>
        <v>0</v>
      </c>
      <c r="V5223" s="106">
        <f t="shared" si="408"/>
        <v>0</v>
      </c>
      <c r="W5223" s="119">
        <f t="shared" si="406"/>
        <v>0</v>
      </c>
      <c r="X5223" s="106">
        <f t="shared" si="409"/>
        <v>0</v>
      </c>
    </row>
    <row r="5224" spans="1:24" ht="14">
      <c r="A5224" s="198"/>
      <c r="D5224" s="1"/>
      <c r="E5224" s="1"/>
      <c r="F5224" s="187"/>
      <c r="G5224" s="187"/>
      <c r="H5224" s="80" t="str">
        <f>IF(ISERROR(IF(ISERROR(VLOOKUP((LEFT(D5224,2)),'Fed. Agency Identifier Table'!A$2:C$63,3,FALSE)),(VLOOKUP((LEFT(D5224,1)),'Fed. Agency Identifier Table'!A$2:C$63,3,FALSE)),(VLOOKUP((LEFT(D5224,2)),'Fed. Agency Identifier Table'!A$2:C$63,3,FALSE)))),"",(IF(ISERROR(VLOOKUP((LEFT(D5224,2)),'Fed. Agency Identifier Table'!A$2:C$63,3,FALSE)),(VLOOKUP((LEFT(D5224,1)),'Fed. Agency Identifier Table'!A$2:C$63,3,FALSE)),(VLOOKUP((LEFT(D5224,2)),'Fed. Agency Identifier Table'!A$2:C$63,3,FALSE)))))</f>
        <v/>
      </c>
      <c r="I5224" s="150" t="str">
        <f>IF(ISNUMBER(SEARCH("*.unk*",D5224)),"Other Federal Awards",IF(ISERROR(VLOOKUP(D5224,'CFDA Program Titles Table'!A$2:C$2607,3,FALSE)),"",VLOOKUP(D5224,'CFDA Program Titles Table'!A$2:C$2607,3,FALSE)))</f>
        <v/>
      </c>
      <c r="J5224" s="70"/>
      <c r="K5224" s="70"/>
      <c r="S5224" s="106" t="str">
        <f>IFERROR(IF(J5224="Y", "Research And Development Programs Cluster:", VLOOKUP(D5224,'Cluster Info'!$A$2:$B$113,2,FALSE)), "Non Cluster:")</f>
        <v>Non Cluster:</v>
      </c>
      <c r="T5224" s="106">
        <f t="shared" si="405"/>
        <v>0</v>
      </c>
      <c r="U5224" s="106">
        <f t="shared" si="407"/>
        <v>0</v>
      </c>
      <c r="V5224" s="106">
        <f t="shared" si="408"/>
        <v>0</v>
      </c>
      <c r="W5224" s="119">
        <f t="shared" si="406"/>
        <v>0</v>
      </c>
      <c r="X5224" s="106">
        <f t="shared" si="409"/>
        <v>0</v>
      </c>
    </row>
    <row r="5225" spans="1:24" ht="14">
      <c r="A5225" s="198"/>
      <c r="D5225" s="1"/>
      <c r="E5225" s="1"/>
      <c r="F5225" s="187"/>
      <c r="G5225" s="187"/>
      <c r="H5225" s="80" t="str">
        <f>IF(ISERROR(IF(ISERROR(VLOOKUP((LEFT(D5225,2)),'Fed. Agency Identifier Table'!A$2:C$63,3,FALSE)),(VLOOKUP((LEFT(D5225,1)),'Fed. Agency Identifier Table'!A$2:C$63,3,FALSE)),(VLOOKUP((LEFT(D5225,2)),'Fed. Agency Identifier Table'!A$2:C$63,3,FALSE)))),"",(IF(ISERROR(VLOOKUP((LEFT(D5225,2)),'Fed. Agency Identifier Table'!A$2:C$63,3,FALSE)),(VLOOKUP((LEFT(D5225,1)),'Fed. Agency Identifier Table'!A$2:C$63,3,FALSE)),(VLOOKUP((LEFT(D5225,2)),'Fed. Agency Identifier Table'!A$2:C$63,3,FALSE)))))</f>
        <v/>
      </c>
      <c r="I5225" s="150" t="str">
        <f>IF(ISNUMBER(SEARCH("*.unk*",D5225)),"Other Federal Awards",IF(ISERROR(VLOOKUP(D5225,'CFDA Program Titles Table'!A$2:C$2607,3,FALSE)),"",VLOOKUP(D5225,'CFDA Program Titles Table'!A$2:C$2607,3,FALSE)))</f>
        <v/>
      </c>
      <c r="J5225" s="70"/>
      <c r="K5225" s="70"/>
      <c r="S5225" s="106" t="str">
        <f>IFERROR(IF(J5225="Y", "Research And Development Programs Cluster:", VLOOKUP(D5225,'Cluster Info'!$A$2:$B$113,2,FALSE)), "Non Cluster:")</f>
        <v>Non Cluster:</v>
      </c>
      <c r="T5225" s="106">
        <f t="shared" si="405"/>
        <v>0</v>
      </c>
      <c r="U5225" s="106">
        <f t="shared" si="407"/>
        <v>0</v>
      </c>
      <c r="V5225" s="106">
        <f t="shared" si="408"/>
        <v>0</v>
      </c>
      <c r="W5225" s="119">
        <f t="shared" si="406"/>
        <v>0</v>
      </c>
      <c r="X5225" s="106">
        <f t="shared" si="409"/>
        <v>0</v>
      </c>
    </row>
    <row r="5226" spans="1:24" ht="14">
      <c r="A5226" s="198"/>
      <c r="D5226" s="1"/>
      <c r="E5226" s="1"/>
      <c r="F5226" s="187"/>
      <c r="G5226" s="187"/>
      <c r="H5226" s="80" t="str">
        <f>IF(ISERROR(IF(ISERROR(VLOOKUP((LEFT(D5226,2)),'Fed. Agency Identifier Table'!A$2:C$63,3,FALSE)),(VLOOKUP((LEFT(D5226,1)),'Fed. Agency Identifier Table'!A$2:C$63,3,FALSE)),(VLOOKUP((LEFT(D5226,2)),'Fed. Agency Identifier Table'!A$2:C$63,3,FALSE)))),"",(IF(ISERROR(VLOOKUP((LEFT(D5226,2)),'Fed. Agency Identifier Table'!A$2:C$63,3,FALSE)),(VLOOKUP((LEFT(D5226,1)),'Fed. Agency Identifier Table'!A$2:C$63,3,FALSE)),(VLOOKUP((LEFT(D5226,2)),'Fed. Agency Identifier Table'!A$2:C$63,3,FALSE)))))</f>
        <v/>
      </c>
      <c r="I5226" s="150" t="str">
        <f>IF(ISNUMBER(SEARCH("*.unk*",D5226)),"Other Federal Awards",IF(ISERROR(VLOOKUP(D5226,'CFDA Program Titles Table'!A$2:C$2607,3,FALSE)),"",VLOOKUP(D5226,'CFDA Program Titles Table'!A$2:C$2607,3,FALSE)))</f>
        <v/>
      </c>
      <c r="J5226" s="70"/>
      <c r="K5226" s="70"/>
      <c r="S5226" s="106" t="str">
        <f>IFERROR(IF(J5226="Y", "Research And Development Programs Cluster:", VLOOKUP(D5226,'Cluster Info'!$A$2:$B$113,2,FALSE)), "Non Cluster:")</f>
        <v>Non Cluster:</v>
      </c>
      <c r="T5226" s="106">
        <f t="shared" si="405"/>
        <v>0</v>
      </c>
      <c r="U5226" s="106">
        <f t="shared" si="407"/>
        <v>0</v>
      </c>
      <c r="V5226" s="106">
        <f t="shared" si="408"/>
        <v>0</v>
      </c>
      <c r="W5226" s="119">
        <f t="shared" si="406"/>
        <v>0</v>
      </c>
      <c r="X5226" s="106">
        <f t="shared" si="409"/>
        <v>0</v>
      </c>
    </row>
    <row r="5227" spans="1:24" ht="14">
      <c r="A5227" s="198"/>
      <c r="D5227" s="1"/>
      <c r="E5227" s="1"/>
      <c r="F5227" s="187"/>
      <c r="G5227" s="187"/>
      <c r="H5227" s="80" t="str">
        <f>IF(ISERROR(IF(ISERROR(VLOOKUP((LEFT(D5227,2)),'Fed. Agency Identifier Table'!A$2:C$63,3,FALSE)),(VLOOKUP((LEFT(D5227,1)),'Fed. Agency Identifier Table'!A$2:C$63,3,FALSE)),(VLOOKUP((LEFT(D5227,2)),'Fed. Agency Identifier Table'!A$2:C$63,3,FALSE)))),"",(IF(ISERROR(VLOOKUP((LEFT(D5227,2)),'Fed. Agency Identifier Table'!A$2:C$63,3,FALSE)),(VLOOKUP((LEFT(D5227,1)),'Fed. Agency Identifier Table'!A$2:C$63,3,FALSE)),(VLOOKUP((LEFT(D5227,2)),'Fed. Agency Identifier Table'!A$2:C$63,3,FALSE)))))</f>
        <v/>
      </c>
      <c r="I5227" s="150" t="str">
        <f>IF(ISNUMBER(SEARCH("*.unk*",D5227)),"Other Federal Awards",IF(ISERROR(VLOOKUP(D5227,'CFDA Program Titles Table'!A$2:C$2607,3,FALSE)),"",VLOOKUP(D5227,'CFDA Program Titles Table'!A$2:C$2607,3,FALSE)))</f>
        <v/>
      </c>
      <c r="J5227" s="70"/>
      <c r="K5227" s="70"/>
      <c r="S5227" s="106" t="str">
        <f>IFERROR(IF(J5227="Y", "Research And Development Programs Cluster:", VLOOKUP(D5227,'Cluster Info'!$A$2:$B$113,2,FALSE)), "Non Cluster:")</f>
        <v>Non Cluster:</v>
      </c>
      <c r="T5227" s="106">
        <f t="shared" si="405"/>
        <v>0</v>
      </c>
      <c r="U5227" s="106">
        <f t="shared" si="407"/>
        <v>0</v>
      </c>
      <c r="V5227" s="106">
        <f t="shared" si="408"/>
        <v>0</v>
      </c>
      <c r="W5227" s="119">
        <f t="shared" si="406"/>
        <v>0</v>
      </c>
      <c r="X5227" s="106">
        <f t="shared" si="409"/>
        <v>0</v>
      </c>
    </row>
    <row r="5228" spans="1:24" ht="14">
      <c r="A5228" s="198"/>
      <c r="D5228" s="1"/>
      <c r="E5228" s="1"/>
      <c r="F5228" s="187"/>
      <c r="G5228" s="187"/>
      <c r="H5228" s="80" t="str">
        <f>IF(ISERROR(IF(ISERROR(VLOOKUP((LEFT(D5228,2)),'Fed. Agency Identifier Table'!A$2:C$63,3,FALSE)),(VLOOKUP((LEFT(D5228,1)),'Fed. Agency Identifier Table'!A$2:C$63,3,FALSE)),(VLOOKUP((LEFT(D5228,2)),'Fed. Agency Identifier Table'!A$2:C$63,3,FALSE)))),"",(IF(ISERROR(VLOOKUP((LEFT(D5228,2)),'Fed. Agency Identifier Table'!A$2:C$63,3,FALSE)),(VLOOKUP((LEFT(D5228,1)),'Fed. Agency Identifier Table'!A$2:C$63,3,FALSE)),(VLOOKUP((LEFT(D5228,2)),'Fed. Agency Identifier Table'!A$2:C$63,3,FALSE)))))</f>
        <v/>
      </c>
      <c r="I5228" s="150" t="str">
        <f>IF(ISNUMBER(SEARCH("*.unk*",D5228)),"Other Federal Awards",IF(ISERROR(VLOOKUP(D5228,'CFDA Program Titles Table'!A$2:C$2607,3,FALSE)),"",VLOOKUP(D5228,'CFDA Program Titles Table'!A$2:C$2607,3,FALSE)))</f>
        <v/>
      </c>
      <c r="J5228" s="70"/>
      <c r="K5228" s="70"/>
      <c r="S5228" s="106" t="str">
        <f>IFERROR(IF(J5228="Y", "Research And Development Programs Cluster:", VLOOKUP(D5228,'Cluster Info'!$A$2:$B$113,2,FALSE)), "Non Cluster:")</f>
        <v>Non Cluster:</v>
      </c>
      <c r="T5228" s="106">
        <f t="shared" si="405"/>
        <v>0</v>
      </c>
      <c r="U5228" s="106">
        <f t="shared" si="407"/>
        <v>0</v>
      </c>
      <c r="V5228" s="106">
        <f t="shared" si="408"/>
        <v>0</v>
      </c>
      <c r="W5228" s="119">
        <f t="shared" si="406"/>
        <v>0</v>
      </c>
      <c r="X5228" s="106">
        <f t="shared" si="409"/>
        <v>0</v>
      </c>
    </row>
    <row r="5229" spans="1:24" ht="14">
      <c r="A5229" s="198"/>
      <c r="D5229" s="1"/>
      <c r="E5229" s="1"/>
      <c r="F5229" s="187"/>
      <c r="G5229" s="187"/>
      <c r="H5229" s="80" t="str">
        <f>IF(ISERROR(IF(ISERROR(VLOOKUP((LEFT(D5229,2)),'Fed. Agency Identifier Table'!A$2:C$63,3,FALSE)),(VLOOKUP((LEFT(D5229,1)),'Fed. Agency Identifier Table'!A$2:C$63,3,FALSE)),(VLOOKUP((LEFT(D5229,2)),'Fed. Agency Identifier Table'!A$2:C$63,3,FALSE)))),"",(IF(ISERROR(VLOOKUP((LEFT(D5229,2)),'Fed. Agency Identifier Table'!A$2:C$63,3,FALSE)),(VLOOKUP((LEFT(D5229,1)),'Fed. Agency Identifier Table'!A$2:C$63,3,FALSE)),(VLOOKUP((LEFT(D5229,2)),'Fed. Agency Identifier Table'!A$2:C$63,3,FALSE)))))</f>
        <v/>
      </c>
      <c r="I5229" s="150" t="str">
        <f>IF(ISNUMBER(SEARCH("*.unk*",D5229)),"Other Federal Awards",IF(ISERROR(VLOOKUP(D5229,'CFDA Program Titles Table'!A$2:C$2607,3,FALSE)),"",VLOOKUP(D5229,'CFDA Program Titles Table'!A$2:C$2607,3,FALSE)))</f>
        <v/>
      </c>
      <c r="J5229" s="70"/>
      <c r="K5229" s="70"/>
      <c r="S5229" s="106" t="str">
        <f>IFERROR(IF(J5229="Y", "Research And Development Programs Cluster:", VLOOKUP(D5229,'Cluster Info'!$A$2:$B$113,2,FALSE)), "Non Cluster:")</f>
        <v>Non Cluster:</v>
      </c>
      <c r="T5229" s="106">
        <f t="shared" si="405"/>
        <v>0</v>
      </c>
      <c r="U5229" s="106">
        <f t="shared" si="407"/>
        <v>0</v>
      </c>
      <c r="V5229" s="106">
        <f t="shared" si="408"/>
        <v>0</v>
      </c>
      <c r="W5229" s="119">
        <f t="shared" si="406"/>
        <v>0</v>
      </c>
      <c r="X5229" s="106">
        <f t="shared" si="409"/>
        <v>0</v>
      </c>
    </row>
    <row r="5230" spans="1:24" ht="14">
      <c r="A5230" s="198"/>
      <c r="D5230" s="1"/>
      <c r="E5230" s="1"/>
      <c r="F5230" s="187"/>
      <c r="G5230" s="187"/>
      <c r="H5230" s="80" t="str">
        <f>IF(ISERROR(IF(ISERROR(VLOOKUP((LEFT(D5230,2)),'Fed. Agency Identifier Table'!A$2:C$63,3,FALSE)),(VLOOKUP((LEFT(D5230,1)),'Fed. Agency Identifier Table'!A$2:C$63,3,FALSE)),(VLOOKUP((LEFT(D5230,2)),'Fed. Agency Identifier Table'!A$2:C$63,3,FALSE)))),"",(IF(ISERROR(VLOOKUP((LEFT(D5230,2)),'Fed. Agency Identifier Table'!A$2:C$63,3,FALSE)),(VLOOKUP((LEFT(D5230,1)),'Fed. Agency Identifier Table'!A$2:C$63,3,FALSE)),(VLOOKUP((LEFT(D5230,2)),'Fed. Agency Identifier Table'!A$2:C$63,3,FALSE)))))</f>
        <v/>
      </c>
      <c r="I5230" s="150" t="str">
        <f>IF(ISNUMBER(SEARCH("*.unk*",D5230)),"Other Federal Awards",IF(ISERROR(VLOOKUP(D5230,'CFDA Program Titles Table'!A$2:C$2607,3,FALSE)),"",VLOOKUP(D5230,'CFDA Program Titles Table'!A$2:C$2607,3,FALSE)))</f>
        <v/>
      </c>
      <c r="J5230" s="70"/>
      <c r="K5230" s="70"/>
      <c r="S5230" s="106" t="str">
        <f>IFERROR(IF(J5230="Y", "Research And Development Programs Cluster:", VLOOKUP(D5230,'Cluster Info'!$A$2:$B$113,2,FALSE)), "Non Cluster:")</f>
        <v>Non Cluster:</v>
      </c>
      <c r="T5230" s="106">
        <f t="shared" si="405"/>
        <v>0</v>
      </c>
      <c r="U5230" s="106">
        <f t="shared" si="407"/>
        <v>0</v>
      </c>
      <c r="V5230" s="106">
        <f t="shared" si="408"/>
        <v>0</v>
      </c>
      <c r="W5230" s="119">
        <f t="shared" si="406"/>
        <v>0</v>
      </c>
      <c r="X5230" s="106">
        <f t="shared" si="409"/>
        <v>0</v>
      </c>
    </row>
    <row r="5231" spans="1:24" ht="14">
      <c r="A5231" s="198"/>
      <c r="D5231" s="1"/>
      <c r="E5231" s="1"/>
      <c r="F5231" s="187"/>
      <c r="G5231" s="187"/>
      <c r="H5231" s="80" t="str">
        <f>IF(ISERROR(IF(ISERROR(VLOOKUP((LEFT(D5231,2)),'Fed. Agency Identifier Table'!A$2:C$63,3,FALSE)),(VLOOKUP((LEFT(D5231,1)),'Fed. Agency Identifier Table'!A$2:C$63,3,FALSE)),(VLOOKUP((LEFT(D5231,2)),'Fed. Agency Identifier Table'!A$2:C$63,3,FALSE)))),"",(IF(ISERROR(VLOOKUP((LEFT(D5231,2)),'Fed. Agency Identifier Table'!A$2:C$63,3,FALSE)),(VLOOKUP((LEFT(D5231,1)),'Fed. Agency Identifier Table'!A$2:C$63,3,FALSE)),(VLOOKUP((LEFT(D5231,2)),'Fed. Agency Identifier Table'!A$2:C$63,3,FALSE)))))</f>
        <v/>
      </c>
      <c r="I5231" s="150" t="str">
        <f>IF(ISNUMBER(SEARCH("*.unk*",D5231)),"Other Federal Awards",IF(ISERROR(VLOOKUP(D5231,'CFDA Program Titles Table'!A$2:C$2607,3,FALSE)),"",VLOOKUP(D5231,'CFDA Program Titles Table'!A$2:C$2607,3,FALSE)))</f>
        <v/>
      </c>
      <c r="J5231" s="70"/>
      <c r="K5231" s="70"/>
      <c r="S5231" s="106" t="str">
        <f>IFERROR(IF(J5231="Y", "Research And Development Programs Cluster:", VLOOKUP(D5231,'Cluster Info'!$A$2:$B$113,2,FALSE)), "Non Cluster:")</f>
        <v>Non Cluster:</v>
      </c>
      <c r="T5231" s="106">
        <f t="shared" si="405"/>
        <v>0</v>
      </c>
      <c r="U5231" s="106">
        <f t="shared" si="407"/>
        <v>0</v>
      </c>
      <c r="V5231" s="106">
        <f t="shared" si="408"/>
        <v>0</v>
      </c>
      <c r="W5231" s="119">
        <f t="shared" si="406"/>
        <v>0</v>
      </c>
      <c r="X5231" s="106">
        <f t="shared" si="409"/>
        <v>0</v>
      </c>
    </row>
    <row r="5232" spans="1:24" ht="14">
      <c r="A5232" s="198"/>
      <c r="D5232" s="1"/>
      <c r="E5232" s="1"/>
      <c r="F5232" s="187"/>
      <c r="G5232" s="187"/>
      <c r="H5232" s="80" t="str">
        <f>IF(ISERROR(IF(ISERROR(VLOOKUP((LEFT(D5232,2)),'Fed. Agency Identifier Table'!A$2:C$63,3,FALSE)),(VLOOKUP((LEFT(D5232,1)),'Fed. Agency Identifier Table'!A$2:C$63,3,FALSE)),(VLOOKUP((LEFT(D5232,2)),'Fed. Agency Identifier Table'!A$2:C$63,3,FALSE)))),"",(IF(ISERROR(VLOOKUP((LEFT(D5232,2)),'Fed. Agency Identifier Table'!A$2:C$63,3,FALSE)),(VLOOKUP((LEFT(D5232,1)),'Fed. Agency Identifier Table'!A$2:C$63,3,FALSE)),(VLOOKUP((LEFT(D5232,2)),'Fed. Agency Identifier Table'!A$2:C$63,3,FALSE)))))</f>
        <v/>
      </c>
      <c r="I5232" s="150" t="str">
        <f>IF(ISNUMBER(SEARCH("*.unk*",D5232)),"Other Federal Awards",IF(ISERROR(VLOOKUP(D5232,'CFDA Program Titles Table'!A$2:C$2607,3,FALSE)),"",VLOOKUP(D5232,'CFDA Program Titles Table'!A$2:C$2607,3,FALSE)))</f>
        <v/>
      </c>
      <c r="J5232" s="70"/>
      <c r="K5232" s="70"/>
      <c r="S5232" s="106" t="str">
        <f>IFERROR(IF(J5232="Y", "Research And Development Programs Cluster:", VLOOKUP(D5232,'Cluster Info'!$A$2:$B$113,2,FALSE)), "Non Cluster:")</f>
        <v>Non Cluster:</v>
      </c>
      <c r="T5232" s="106">
        <f t="shared" si="405"/>
        <v>0</v>
      </c>
      <c r="U5232" s="106">
        <f t="shared" si="407"/>
        <v>0</v>
      </c>
      <c r="V5232" s="106">
        <f t="shared" si="408"/>
        <v>0</v>
      </c>
      <c r="W5232" s="119">
        <f t="shared" si="406"/>
        <v>0</v>
      </c>
      <c r="X5232" s="106">
        <f t="shared" si="409"/>
        <v>0</v>
      </c>
    </row>
    <row r="5233" spans="1:24" ht="14">
      <c r="A5233" s="198"/>
      <c r="D5233" s="1"/>
      <c r="E5233" s="1"/>
      <c r="F5233" s="187"/>
      <c r="G5233" s="187"/>
      <c r="H5233" s="80" t="str">
        <f>IF(ISERROR(IF(ISERROR(VLOOKUP((LEFT(D5233,2)),'Fed. Agency Identifier Table'!A$2:C$63,3,FALSE)),(VLOOKUP((LEFT(D5233,1)),'Fed. Agency Identifier Table'!A$2:C$63,3,FALSE)),(VLOOKUP((LEFT(D5233,2)),'Fed. Agency Identifier Table'!A$2:C$63,3,FALSE)))),"",(IF(ISERROR(VLOOKUP((LEFT(D5233,2)),'Fed. Agency Identifier Table'!A$2:C$63,3,FALSE)),(VLOOKUP((LEFT(D5233,1)),'Fed. Agency Identifier Table'!A$2:C$63,3,FALSE)),(VLOOKUP((LEFT(D5233,2)),'Fed. Agency Identifier Table'!A$2:C$63,3,FALSE)))))</f>
        <v/>
      </c>
      <c r="I5233" s="150" t="str">
        <f>IF(ISNUMBER(SEARCH("*.unk*",D5233)),"Other Federal Awards",IF(ISERROR(VLOOKUP(D5233,'CFDA Program Titles Table'!A$2:C$2607,3,FALSE)),"",VLOOKUP(D5233,'CFDA Program Titles Table'!A$2:C$2607,3,FALSE)))</f>
        <v/>
      </c>
      <c r="J5233" s="70"/>
      <c r="K5233" s="70"/>
      <c r="S5233" s="106" t="str">
        <f>IFERROR(IF(J5233="Y", "Research And Development Programs Cluster:", VLOOKUP(D5233,'Cluster Info'!$A$2:$B$113,2,FALSE)), "Non Cluster:")</f>
        <v>Non Cluster:</v>
      </c>
      <c r="T5233" s="106">
        <f t="shared" si="405"/>
        <v>0</v>
      </c>
      <c r="U5233" s="106">
        <f t="shared" si="407"/>
        <v>0</v>
      </c>
      <c r="V5233" s="106">
        <f t="shared" si="408"/>
        <v>0</v>
      </c>
      <c r="W5233" s="119">
        <f t="shared" si="406"/>
        <v>0</v>
      </c>
      <c r="X5233" s="106">
        <f t="shared" si="409"/>
        <v>0</v>
      </c>
    </row>
    <row r="5234" spans="1:24" ht="14">
      <c r="A5234" s="198"/>
      <c r="D5234" s="1"/>
      <c r="E5234" s="1"/>
      <c r="F5234" s="187"/>
      <c r="G5234" s="187"/>
      <c r="H5234" s="80" t="str">
        <f>IF(ISERROR(IF(ISERROR(VLOOKUP((LEFT(D5234,2)),'Fed. Agency Identifier Table'!A$2:C$63,3,FALSE)),(VLOOKUP((LEFT(D5234,1)),'Fed. Agency Identifier Table'!A$2:C$63,3,FALSE)),(VLOOKUP((LEFT(D5234,2)),'Fed. Agency Identifier Table'!A$2:C$63,3,FALSE)))),"",(IF(ISERROR(VLOOKUP((LEFT(D5234,2)),'Fed. Agency Identifier Table'!A$2:C$63,3,FALSE)),(VLOOKUP((LEFT(D5234,1)),'Fed. Agency Identifier Table'!A$2:C$63,3,FALSE)),(VLOOKUP((LEFT(D5234,2)),'Fed. Agency Identifier Table'!A$2:C$63,3,FALSE)))))</f>
        <v/>
      </c>
      <c r="I5234" s="150" t="str">
        <f>IF(ISNUMBER(SEARCH("*.unk*",D5234)),"Other Federal Awards",IF(ISERROR(VLOOKUP(D5234,'CFDA Program Titles Table'!A$2:C$2607,3,FALSE)),"",VLOOKUP(D5234,'CFDA Program Titles Table'!A$2:C$2607,3,FALSE)))</f>
        <v/>
      </c>
      <c r="J5234" s="70"/>
      <c r="K5234" s="70"/>
      <c r="S5234" s="106" t="str">
        <f>IFERROR(IF(J5234="Y", "Research And Development Programs Cluster:", VLOOKUP(D5234,'Cluster Info'!$A$2:$B$113,2,FALSE)), "Non Cluster:")</f>
        <v>Non Cluster:</v>
      </c>
      <c r="T5234" s="106">
        <f t="shared" si="405"/>
        <v>0</v>
      </c>
      <c r="U5234" s="106">
        <f t="shared" si="407"/>
        <v>0</v>
      </c>
      <c r="V5234" s="106">
        <f t="shared" si="408"/>
        <v>0</v>
      </c>
      <c r="W5234" s="119">
        <f t="shared" si="406"/>
        <v>0</v>
      </c>
      <c r="X5234" s="106">
        <f t="shared" si="409"/>
        <v>0</v>
      </c>
    </row>
    <row r="5235" spans="1:24" ht="14">
      <c r="A5235" s="198"/>
      <c r="D5235" s="1"/>
      <c r="E5235" s="1"/>
      <c r="F5235" s="187"/>
      <c r="G5235" s="187"/>
      <c r="H5235" s="80" t="str">
        <f>IF(ISERROR(IF(ISERROR(VLOOKUP((LEFT(D5235,2)),'Fed. Agency Identifier Table'!A$2:C$63,3,FALSE)),(VLOOKUP((LEFT(D5235,1)),'Fed. Agency Identifier Table'!A$2:C$63,3,FALSE)),(VLOOKUP((LEFT(D5235,2)),'Fed. Agency Identifier Table'!A$2:C$63,3,FALSE)))),"",(IF(ISERROR(VLOOKUP((LEFT(D5235,2)),'Fed. Agency Identifier Table'!A$2:C$63,3,FALSE)),(VLOOKUP((LEFT(D5235,1)),'Fed. Agency Identifier Table'!A$2:C$63,3,FALSE)),(VLOOKUP((LEFT(D5235,2)),'Fed. Agency Identifier Table'!A$2:C$63,3,FALSE)))))</f>
        <v/>
      </c>
      <c r="I5235" s="150" t="str">
        <f>IF(ISNUMBER(SEARCH("*.unk*",D5235)),"Other Federal Awards",IF(ISERROR(VLOOKUP(D5235,'CFDA Program Titles Table'!A$2:C$2607,3,FALSE)),"",VLOOKUP(D5235,'CFDA Program Titles Table'!A$2:C$2607,3,FALSE)))</f>
        <v/>
      </c>
      <c r="J5235" s="70"/>
      <c r="K5235" s="70"/>
      <c r="S5235" s="106" t="str">
        <f>IFERROR(IF(J5235="Y", "Research And Development Programs Cluster:", VLOOKUP(D5235,'Cluster Info'!$A$2:$B$113,2,FALSE)), "Non Cluster:")</f>
        <v>Non Cluster:</v>
      </c>
      <c r="T5235" s="106">
        <f t="shared" si="405"/>
        <v>0</v>
      </c>
      <c r="U5235" s="106">
        <f t="shared" si="407"/>
        <v>0</v>
      </c>
      <c r="V5235" s="106">
        <f t="shared" si="408"/>
        <v>0</v>
      </c>
      <c r="W5235" s="119">
        <f t="shared" si="406"/>
        <v>0</v>
      </c>
      <c r="X5235" s="106">
        <f t="shared" si="409"/>
        <v>0</v>
      </c>
    </row>
    <row r="5236" spans="1:24" ht="14">
      <c r="A5236" s="198"/>
      <c r="D5236" s="1"/>
      <c r="E5236" s="1"/>
      <c r="F5236" s="187"/>
      <c r="G5236" s="187"/>
      <c r="H5236" s="80" t="str">
        <f>IF(ISERROR(IF(ISERROR(VLOOKUP((LEFT(D5236,2)),'Fed. Agency Identifier Table'!A$2:C$63,3,FALSE)),(VLOOKUP((LEFT(D5236,1)),'Fed. Agency Identifier Table'!A$2:C$63,3,FALSE)),(VLOOKUP((LEFT(D5236,2)),'Fed. Agency Identifier Table'!A$2:C$63,3,FALSE)))),"",(IF(ISERROR(VLOOKUP((LEFT(D5236,2)),'Fed. Agency Identifier Table'!A$2:C$63,3,FALSE)),(VLOOKUP((LEFT(D5236,1)),'Fed. Agency Identifier Table'!A$2:C$63,3,FALSE)),(VLOOKUP((LEFT(D5236,2)),'Fed. Agency Identifier Table'!A$2:C$63,3,FALSE)))))</f>
        <v/>
      </c>
      <c r="I5236" s="150" t="str">
        <f>IF(ISNUMBER(SEARCH("*.unk*",D5236)),"Other Federal Awards",IF(ISERROR(VLOOKUP(D5236,'CFDA Program Titles Table'!A$2:C$2607,3,FALSE)),"",VLOOKUP(D5236,'CFDA Program Titles Table'!A$2:C$2607,3,FALSE)))</f>
        <v/>
      </c>
      <c r="J5236" s="70"/>
      <c r="K5236" s="70"/>
      <c r="S5236" s="106" t="str">
        <f>IFERROR(IF(J5236="Y", "Research And Development Programs Cluster:", VLOOKUP(D5236,'Cluster Info'!$A$2:$B$113,2,FALSE)), "Non Cluster:")</f>
        <v>Non Cluster:</v>
      </c>
      <c r="T5236" s="106">
        <f t="shared" si="405"/>
        <v>0</v>
      </c>
      <c r="U5236" s="106">
        <f t="shared" si="407"/>
        <v>0</v>
      </c>
      <c r="V5236" s="106">
        <f t="shared" si="408"/>
        <v>0</v>
      </c>
      <c r="W5236" s="119">
        <f t="shared" si="406"/>
        <v>0</v>
      </c>
      <c r="X5236" s="106">
        <f t="shared" si="409"/>
        <v>0</v>
      </c>
    </row>
    <row r="5237" spans="1:24" ht="14">
      <c r="A5237" s="198"/>
      <c r="D5237" s="1"/>
      <c r="E5237" s="1"/>
      <c r="F5237" s="187"/>
      <c r="G5237" s="187"/>
      <c r="H5237" s="80" t="str">
        <f>IF(ISERROR(IF(ISERROR(VLOOKUP((LEFT(D5237,2)),'Fed. Agency Identifier Table'!A$2:C$63,3,FALSE)),(VLOOKUP((LEFT(D5237,1)),'Fed. Agency Identifier Table'!A$2:C$63,3,FALSE)),(VLOOKUP((LEFT(D5237,2)),'Fed. Agency Identifier Table'!A$2:C$63,3,FALSE)))),"",(IF(ISERROR(VLOOKUP((LEFT(D5237,2)),'Fed. Agency Identifier Table'!A$2:C$63,3,FALSE)),(VLOOKUP((LEFT(D5237,1)),'Fed. Agency Identifier Table'!A$2:C$63,3,FALSE)),(VLOOKUP((LEFT(D5237,2)),'Fed. Agency Identifier Table'!A$2:C$63,3,FALSE)))))</f>
        <v/>
      </c>
      <c r="I5237" s="150" t="str">
        <f>IF(ISNUMBER(SEARCH("*.unk*",D5237)),"Other Federal Awards",IF(ISERROR(VLOOKUP(D5237,'CFDA Program Titles Table'!A$2:C$2607,3,FALSE)),"",VLOOKUP(D5237,'CFDA Program Titles Table'!A$2:C$2607,3,FALSE)))</f>
        <v/>
      </c>
      <c r="J5237" s="70"/>
      <c r="K5237" s="70"/>
      <c r="S5237" s="106" t="str">
        <f>IFERROR(IF(J5237="Y", "Research And Development Programs Cluster:", VLOOKUP(D5237,'Cluster Info'!$A$2:$B$113,2,FALSE)), "Non Cluster:")</f>
        <v>Non Cluster:</v>
      </c>
      <c r="T5237" s="106">
        <f t="shared" si="405"/>
        <v>0</v>
      </c>
      <c r="U5237" s="106">
        <f t="shared" si="407"/>
        <v>0</v>
      </c>
      <c r="V5237" s="106">
        <f t="shared" si="408"/>
        <v>0</v>
      </c>
      <c r="W5237" s="119">
        <f t="shared" si="406"/>
        <v>0</v>
      </c>
      <c r="X5237" s="106">
        <f t="shared" si="409"/>
        <v>0</v>
      </c>
    </row>
    <row r="5238" spans="1:24" ht="14">
      <c r="A5238" s="198"/>
      <c r="D5238" s="1"/>
      <c r="E5238" s="1"/>
      <c r="F5238" s="187"/>
      <c r="G5238" s="187"/>
      <c r="H5238" s="80" t="str">
        <f>IF(ISERROR(IF(ISERROR(VLOOKUP((LEFT(D5238,2)),'Fed. Agency Identifier Table'!A$2:C$63,3,FALSE)),(VLOOKUP((LEFT(D5238,1)),'Fed. Agency Identifier Table'!A$2:C$63,3,FALSE)),(VLOOKUP((LEFT(D5238,2)),'Fed. Agency Identifier Table'!A$2:C$63,3,FALSE)))),"",(IF(ISERROR(VLOOKUP((LEFT(D5238,2)),'Fed. Agency Identifier Table'!A$2:C$63,3,FALSE)),(VLOOKUP((LEFT(D5238,1)),'Fed. Agency Identifier Table'!A$2:C$63,3,FALSE)),(VLOOKUP((LEFT(D5238,2)),'Fed. Agency Identifier Table'!A$2:C$63,3,FALSE)))))</f>
        <v/>
      </c>
      <c r="I5238" s="150" t="str">
        <f>IF(ISNUMBER(SEARCH("*.unk*",D5238)),"Other Federal Awards",IF(ISERROR(VLOOKUP(D5238,'CFDA Program Titles Table'!A$2:C$2607,3,FALSE)),"",VLOOKUP(D5238,'CFDA Program Titles Table'!A$2:C$2607,3,FALSE)))</f>
        <v/>
      </c>
      <c r="J5238" s="70"/>
      <c r="K5238" s="70"/>
      <c r="S5238" s="106" t="str">
        <f>IFERROR(IF(J5238="Y", "Research And Development Programs Cluster:", VLOOKUP(D5238,'Cluster Info'!$A$2:$B$113,2,FALSE)), "Non Cluster:")</f>
        <v>Non Cluster:</v>
      </c>
      <c r="T5238" s="106">
        <f t="shared" si="405"/>
        <v>0</v>
      </c>
      <c r="U5238" s="106">
        <f t="shared" si="407"/>
        <v>0</v>
      </c>
      <c r="V5238" s="106">
        <f t="shared" si="408"/>
        <v>0</v>
      </c>
      <c r="W5238" s="119">
        <f t="shared" si="406"/>
        <v>0</v>
      </c>
      <c r="X5238" s="106">
        <f t="shared" si="409"/>
        <v>0</v>
      </c>
    </row>
    <row r="5239" spans="1:24" ht="14">
      <c r="A5239" s="198"/>
      <c r="D5239" s="1"/>
      <c r="E5239" s="1"/>
      <c r="F5239" s="187"/>
      <c r="G5239" s="187"/>
      <c r="H5239" s="80" t="str">
        <f>IF(ISERROR(IF(ISERROR(VLOOKUP((LEFT(D5239,2)),'Fed. Agency Identifier Table'!A$2:C$63,3,FALSE)),(VLOOKUP((LEFT(D5239,1)),'Fed. Agency Identifier Table'!A$2:C$63,3,FALSE)),(VLOOKUP((LEFT(D5239,2)),'Fed. Agency Identifier Table'!A$2:C$63,3,FALSE)))),"",(IF(ISERROR(VLOOKUP((LEFT(D5239,2)),'Fed. Agency Identifier Table'!A$2:C$63,3,FALSE)),(VLOOKUP((LEFT(D5239,1)),'Fed. Agency Identifier Table'!A$2:C$63,3,FALSE)),(VLOOKUP((LEFT(D5239,2)),'Fed. Agency Identifier Table'!A$2:C$63,3,FALSE)))))</f>
        <v/>
      </c>
      <c r="I5239" s="150" t="str">
        <f>IF(ISNUMBER(SEARCH("*.unk*",D5239)),"Other Federal Awards",IF(ISERROR(VLOOKUP(D5239,'CFDA Program Titles Table'!A$2:C$2607,3,FALSE)),"",VLOOKUP(D5239,'CFDA Program Titles Table'!A$2:C$2607,3,FALSE)))</f>
        <v/>
      </c>
      <c r="J5239" s="70"/>
      <c r="K5239" s="70"/>
      <c r="S5239" s="106" t="str">
        <f>IFERROR(IF(J5239="Y", "Research And Development Programs Cluster:", VLOOKUP(D5239,'Cluster Info'!$A$2:$B$113,2,FALSE)), "Non Cluster:")</f>
        <v>Non Cluster:</v>
      </c>
      <c r="T5239" s="106">
        <f t="shared" si="405"/>
        <v>0</v>
      </c>
      <c r="U5239" s="106">
        <f t="shared" si="407"/>
        <v>0</v>
      </c>
      <c r="V5239" s="106">
        <f t="shared" si="408"/>
        <v>0</v>
      </c>
      <c r="W5239" s="119">
        <f t="shared" si="406"/>
        <v>0</v>
      </c>
      <c r="X5239" s="106">
        <f t="shared" si="409"/>
        <v>0</v>
      </c>
    </row>
    <row r="5240" spans="1:24" ht="14">
      <c r="A5240" s="198"/>
      <c r="D5240" s="1"/>
      <c r="E5240" s="1"/>
      <c r="F5240" s="187"/>
      <c r="G5240" s="187"/>
      <c r="H5240" s="80" t="str">
        <f>IF(ISERROR(IF(ISERROR(VLOOKUP((LEFT(D5240,2)),'Fed. Agency Identifier Table'!A$2:C$63,3,FALSE)),(VLOOKUP((LEFT(D5240,1)),'Fed. Agency Identifier Table'!A$2:C$63,3,FALSE)),(VLOOKUP((LEFT(D5240,2)),'Fed. Agency Identifier Table'!A$2:C$63,3,FALSE)))),"",(IF(ISERROR(VLOOKUP((LEFT(D5240,2)),'Fed. Agency Identifier Table'!A$2:C$63,3,FALSE)),(VLOOKUP((LEFT(D5240,1)),'Fed. Agency Identifier Table'!A$2:C$63,3,FALSE)),(VLOOKUP((LEFT(D5240,2)),'Fed. Agency Identifier Table'!A$2:C$63,3,FALSE)))))</f>
        <v/>
      </c>
      <c r="I5240" s="150" t="str">
        <f>IF(ISNUMBER(SEARCH("*.unk*",D5240)),"Other Federal Awards",IF(ISERROR(VLOOKUP(D5240,'CFDA Program Titles Table'!A$2:C$2607,3,FALSE)),"",VLOOKUP(D5240,'CFDA Program Titles Table'!A$2:C$2607,3,FALSE)))</f>
        <v/>
      </c>
      <c r="J5240" s="70"/>
      <c r="K5240" s="70"/>
      <c r="S5240" s="106" t="str">
        <f>IFERROR(IF(J5240="Y", "Research And Development Programs Cluster:", VLOOKUP(D5240,'Cluster Info'!$A$2:$B$113,2,FALSE)), "Non Cluster:")</f>
        <v>Non Cluster:</v>
      </c>
      <c r="T5240" s="106">
        <f t="shared" si="405"/>
        <v>0</v>
      </c>
      <c r="U5240" s="106">
        <f t="shared" si="407"/>
        <v>0</v>
      </c>
      <c r="V5240" s="106">
        <f t="shared" si="408"/>
        <v>0</v>
      </c>
      <c r="W5240" s="119">
        <f t="shared" si="406"/>
        <v>0</v>
      </c>
      <c r="X5240" s="106">
        <f t="shared" si="409"/>
        <v>0</v>
      </c>
    </row>
    <row r="5241" spans="1:24" ht="14">
      <c r="A5241" s="198"/>
      <c r="D5241" s="1"/>
      <c r="E5241" s="1"/>
      <c r="F5241" s="187"/>
      <c r="G5241" s="187"/>
      <c r="H5241" s="80" t="str">
        <f>IF(ISERROR(IF(ISERROR(VLOOKUP((LEFT(D5241,2)),'Fed. Agency Identifier Table'!A$2:C$63,3,FALSE)),(VLOOKUP((LEFT(D5241,1)),'Fed. Agency Identifier Table'!A$2:C$63,3,FALSE)),(VLOOKUP((LEFT(D5241,2)),'Fed. Agency Identifier Table'!A$2:C$63,3,FALSE)))),"",(IF(ISERROR(VLOOKUP((LEFT(D5241,2)),'Fed. Agency Identifier Table'!A$2:C$63,3,FALSE)),(VLOOKUP((LEFT(D5241,1)),'Fed. Agency Identifier Table'!A$2:C$63,3,FALSE)),(VLOOKUP((LEFT(D5241,2)),'Fed. Agency Identifier Table'!A$2:C$63,3,FALSE)))))</f>
        <v/>
      </c>
      <c r="I5241" s="150" t="str">
        <f>IF(ISNUMBER(SEARCH("*.unk*",D5241)),"Other Federal Awards",IF(ISERROR(VLOOKUP(D5241,'CFDA Program Titles Table'!A$2:C$2607,3,FALSE)),"",VLOOKUP(D5241,'CFDA Program Titles Table'!A$2:C$2607,3,FALSE)))</f>
        <v/>
      </c>
      <c r="J5241" s="70"/>
      <c r="K5241" s="70"/>
      <c r="S5241" s="106" t="str">
        <f>IFERROR(IF(J5241="Y", "Research And Development Programs Cluster:", VLOOKUP(D5241,'Cluster Info'!$A$2:$B$113,2,FALSE)), "Non Cluster:")</f>
        <v>Non Cluster:</v>
      </c>
      <c r="T5241" s="106">
        <f t="shared" si="405"/>
        <v>0</v>
      </c>
      <c r="U5241" s="106">
        <f t="shared" si="407"/>
        <v>0</v>
      </c>
      <c r="V5241" s="106">
        <f t="shared" si="408"/>
        <v>0</v>
      </c>
      <c r="W5241" s="119">
        <f t="shared" si="406"/>
        <v>0</v>
      </c>
      <c r="X5241" s="106">
        <f t="shared" si="409"/>
        <v>0</v>
      </c>
    </row>
    <row r="5242" spans="1:24" ht="14">
      <c r="A5242" s="198"/>
      <c r="D5242" s="1"/>
      <c r="E5242" s="1"/>
      <c r="F5242" s="187"/>
      <c r="G5242" s="187"/>
      <c r="H5242" s="80" t="str">
        <f>IF(ISERROR(IF(ISERROR(VLOOKUP((LEFT(D5242,2)),'Fed. Agency Identifier Table'!A$2:C$63,3,FALSE)),(VLOOKUP((LEFT(D5242,1)),'Fed. Agency Identifier Table'!A$2:C$63,3,FALSE)),(VLOOKUP((LEFT(D5242,2)),'Fed. Agency Identifier Table'!A$2:C$63,3,FALSE)))),"",(IF(ISERROR(VLOOKUP((LEFT(D5242,2)),'Fed. Agency Identifier Table'!A$2:C$63,3,FALSE)),(VLOOKUP((LEFT(D5242,1)),'Fed. Agency Identifier Table'!A$2:C$63,3,FALSE)),(VLOOKUP((LEFT(D5242,2)),'Fed. Agency Identifier Table'!A$2:C$63,3,FALSE)))))</f>
        <v/>
      </c>
      <c r="I5242" s="150" t="str">
        <f>IF(ISNUMBER(SEARCH("*.unk*",D5242)),"Other Federal Awards",IF(ISERROR(VLOOKUP(D5242,'CFDA Program Titles Table'!A$2:C$2607,3,FALSE)),"",VLOOKUP(D5242,'CFDA Program Titles Table'!A$2:C$2607,3,FALSE)))</f>
        <v/>
      </c>
      <c r="J5242" s="70"/>
      <c r="K5242" s="70"/>
      <c r="S5242" s="106" t="str">
        <f>IFERROR(IF(J5242="Y", "Research And Development Programs Cluster:", VLOOKUP(D5242,'Cluster Info'!$A$2:$B$113,2,FALSE)), "Non Cluster:")</f>
        <v>Non Cluster:</v>
      </c>
      <c r="T5242" s="106">
        <f t="shared" si="405"/>
        <v>0</v>
      </c>
      <c r="U5242" s="106">
        <f t="shared" si="407"/>
        <v>0</v>
      </c>
      <c r="V5242" s="106">
        <f t="shared" si="408"/>
        <v>0</v>
      </c>
      <c r="W5242" s="119">
        <f t="shared" si="406"/>
        <v>0</v>
      </c>
      <c r="X5242" s="106">
        <f t="shared" si="409"/>
        <v>0</v>
      </c>
    </row>
    <row r="5243" spans="1:24" ht="14">
      <c r="A5243" s="198"/>
      <c r="D5243" s="1"/>
      <c r="E5243" s="1"/>
      <c r="F5243" s="187"/>
      <c r="G5243" s="187"/>
      <c r="H5243" s="80" t="str">
        <f>IF(ISERROR(IF(ISERROR(VLOOKUP((LEFT(D5243,2)),'Fed. Agency Identifier Table'!A$2:C$63,3,FALSE)),(VLOOKUP((LEFT(D5243,1)),'Fed. Agency Identifier Table'!A$2:C$63,3,FALSE)),(VLOOKUP((LEFT(D5243,2)),'Fed. Agency Identifier Table'!A$2:C$63,3,FALSE)))),"",(IF(ISERROR(VLOOKUP((LEFT(D5243,2)),'Fed. Agency Identifier Table'!A$2:C$63,3,FALSE)),(VLOOKUP((LEFT(D5243,1)),'Fed. Agency Identifier Table'!A$2:C$63,3,FALSE)),(VLOOKUP((LEFT(D5243,2)),'Fed. Agency Identifier Table'!A$2:C$63,3,FALSE)))))</f>
        <v/>
      </c>
      <c r="I5243" s="150" t="str">
        <f>IF(ISNUMBER(SEARCH("*.unk*",D5243)),"Other Federal Awards",IF(ISERROR(VLOOKUP(D5243,'CFDA Program Titles Table'!A$2:C$2607,3,FALSE)),"",VLOOKUP(D5243,'CFDA Program Titles Table'!A$2:C$2607,3,FALSE)))</f>
        <v/>
      </c>
      <c r="J5243" s="70"/>
      <c r="K5243" s="70"/>
      <c r="S5243" s="106" t="str">
        <f>IFERROR(IF(J5243="Y", "Research And Development Programs Cluster:", VLOOKUP(D5243,'Cluster Info'!$A$2:$B$113,2,FALSE)), "Non Cluster:")</f>
        <v>Non Cluster:</v>
      </c>
      <c r="T5243" s="106">
        <f t="shared" si="405"/>
        <v>0</v>
      </c>
      <c r="U5243" s="106">
        <f t="shared" si="407"/>
        <v>0</v>
      </c>
      <c r="V5243" s="106">
        <f t="shared" si="408"/>
        <v>0</v>
      </c>
      <c r="W5243" s="119">
        <f t="shared" si="406"/>
        <v>0</v>
      </c>
      <c r="X5243" s="106">
        <f t="shared" si="409"/>
        <v>0</v>
      </c>
    </row>
    <row r="5244" spans="1:24" ht="14">
      <c r="A5244" s="198"/>
      <c r="D5244" s="1"/>
      <c r="E5244" s="1"/>
      <c r="F5244" s="187"/>
      <c r="G5244" s="187"/>
      <c r="H5244" s="80" t="str">
        <f>IF(ISERROR(IF(ISERROR(VLOOKUP((LEFT(D5244,2)),'Fed. Agency Identifier Table'!A$2:C$63,3,FALSE)),(VLOOKUP((LEFT(D5244,1)),'Fed. Agency Identifier Table'!A$2:C$63,3,FALSE)),(VLOOKUP((LEFT(D5244,2)),'Fed. Agency Identifier Table'!A$2:C$63,3,FALSE)))),"",(IF(ISERROR(VLOOKUP((LEFT(D5244,2)),'Fed. Agency Identifier Table'!A$2:C$63,3,FALSE)),(VLOOKUP((LEFT(D5244,1)),'Fed. Agency Identifier Table'!A$2:C$63,3,FALSE)),(VLOOKUP((LEFT(D5244,2)),'Fed. Agency Identifier Table'!A$2:C$63,3,FALSE)))))</f>
        <v/>
      </c>
      <c r="I5244" s="150" t="str">
        <f>IF(ISNUMBER(SEARCH("*.unk*",D5244)),"Other Federal Awards",IF(ISERROR(VLOOKUP(D5244,'CFDA Program Titles Table'!A$2:C$2607,3,FALSE)),"",VLOOKUP(D5244,'CFDA Program Titles Table'!A$2:C$2607,3,FALSE)))</f>
        <v/>
      </c>
      <c r="J5244" s="70"/>
      <c r="K5244" s="70"/>
      <c r="S5244" s="106" t="str">
        <f>IFERROR(IF(J5244="Y", "Research And Development Programs Cluster:", VLOOKUP(D5244,'Cluster Info'!$A$2:$B$113,2,FALSE)), "Non Cluster:")</f>
        <v>Non Cluster:</v>
      </c>
      <c r="T5244" s="106">
        <f t="shared" si="405"/>
        <v>0</v>
      </c>
      <c r="U5244" s="106">
        <f t="shared" si="407"/>
        <v>0</v>
      </c>
      <c r="V5244" s="106">
        <f t="shared" si="408"/>
        <v>0</v>
      </c>
      <c r="W5244" s="119">
        <f t="shared" si="406"/>
        <v>0</v>
      </c>
      <c r="X5244" s="106">
        <f t="shared" si="409"/>
        <v>0</v>
      </c>
    </row>
    <row r="5245" spans="1:24" ht="14">
      <c r="A5245" s="198"/>
      <c r="D5245" s="1"/>
      <c r="E5245" s="1"/>
      <c r="F5245" s="187"/>
      <c r="G5245" s="187"/>
      <c r="H5245" s="80" t="str">
        <f>IF(ISERROR(IF(ISERROR(VLOOKUP((LEFT(D5245,2)),'Fed. Agency Identifier Table'!A$2:C$63,3,FALSE)),(VLOOKUP((LEFT(D5245,1)),'Fed. Agency Identifier Table'!A$2:C$63,3,FALSE)),(VLOOKUP((LEFT(D5245,2)),'Fed. Agency Identifier Table'!A$2:C$63,3,FALSE)))),"",(IF(ISERROR(VLOOKUP((LEFT(D5245,2)),'Fed. Agency Identifier Table'!A$2:C$63,3,FALSE)),(VLOOKUP((LEFT(D5245,1)),'Fed. Agency Identifier Table'!A$2:C$63,3,FALSE)),(VLOOKUP((LEFT(D5245,2)),'Fed. Agency Identifier Table'!A$2:C$63,3,FALSE)))))</f>
        <v/>
      </c>
      <c r="I5245" s="150" t="str">
        <f>IF(ISNUMBER(SEARCH("*.unk*",D5245)),"Other Federal Awards",IF(ISERROR(VLOOKUP(D5245,'CFDA Program Titles Table'!A$2:C$2607,3,FALSE)),"",VLOOKUP(D5245,'CFDA Program Titles Table'!A$2:C$2607,3,FALSE)))</f>
        <v/>
      </c>
      <c r="J5245" s="70"/>
      <c r="K5245" s="70"/>
      <c r="S5245" s="106" t="str">
        <f>IFERROR(IF(J5245="Y", "Research And Development Programs Cluster:", VLOOKUP(D5245,'Cluster Info'!$A$2:$B$113,2,FALSE)), "Non Cluster:")</f>
        <v>Non Cluster:</v>
      </c>
      <c r="T5245" s="106">
        <f t="shared" si="405"/>
        <v>0</v>
      </c>
      <c r="U5245" s="106">
        <f t="shared" si="407"/>
        <v>0</v>
      </c>
      <c r="V5245" s="106">
        <f t="shared" si="408"/>
        <v>0</v>
      </c>
      <c r="W5245" s="119">
        <f t="shared" si="406"/>
        <v>0</v>
      </c>
      <c r="X5245" s="106">
        <f t="shared" si="409"/>
        <v>0</v>
      </c>
    </row>
    <row r="5246" spans="1:24" ht="14">
      <c r="A5246" s="198"/>
      <c r="D5246" s="1"/>
      <c r="E5246" s="1"/>
      <c r="F5246" s="187"/>
      <c r="G5246" s="187"/>
      <c r="H5246" s="80" t="str">
        <f>IF(ISERROR(IF(ISERROR(VLOOKUP((LEFT(D5246,2)),'Fed. Agency Identifier Table'!A$2:C$63,3,FALSE)),(VLOOKUP((LEFT(D5246,1)),'Fed. Agency Identifier Table'!A$2:C$63,3,FALSE)),(VLOOKUP((LEFT(D5246,2)),'Fed. Agency Identifier Table'!A$2:C$63,3,FALSE)))),"",(IF(ISERROR(VLOOKUP((LEFT(D5246,2)),'Fed. Agency Identifier Table'!A$2:C$63,3,FALSE)),(VLOOKUP((LEFT(D5246,1)),'Fed. Agency Identifier Table'!A$2:C$63,3,FALSE)),(VLOOKUP((LEFT(D5246,2)),'Fed. Agency Identifier Table'!A$2:C$63,3,FALSE)))))</f>
        <v/>
      </c>
      <c r="I5246" s="150" t="str">
        <f>IF(ISNUMBER(SEARCH("*.unk*",D5246)),"Other Federal Awards",IF(ISERROR(VLOOKUP(D5246,'CFDA Program Titles Table'!A$2:C$2607,3,FALSE)),"",VLOOKUP(D5246,'CFDA Program Titles Table'!A$2:C$2607,3,FALSE)))</f>
        <v/>
      </c>
      <c r="J5246" s="70"/>
      <c r="K5246" s="70"/>
      <c r="S5246" s="106" t="str">
        <f>IFERROR(IF(J5246="Y", "Research And Development Programs Cluster:", VLOOKUP(D5246,'Cluster Info'!$A$2:$B$113,2,FALSE)), "Non Cluster:")</f>
        <v>Non Cluster:</v>
      </c>
      <c r="T5246" s="106">
        <f t="shared" si="405"/>
        <v>0</v>
      </c>
      <c r="U5246" s="106">
        <f t="shared" si="407"/>
        <v>0</v>
      </c>
      <c r="V5246" s="106">
        <f t="shared" si="408"/>
        <v>0</v>
      </c>
      <c r="W5246" s="119">
        <f t="shared" si="406"/>
        <v>0</v>
      </c>
      <c r="X5246" s="106">
        <f t="shared" si="409"/>
        <v>0</v>
      </c>
    </row>
    <row r="5247" spans="1:24" ht="14">
      <c r="A5247" s="198"/>
      <c r="D5247" s="1"/>
      <c r="E5247" s="1"/>
      <c r="F5247" s="187"/>
      <c r="G5247" s="187"/>
      <c r="H5247" s="80" t="str">
        <f>IF(ISERROR(IF(ISERROR(VLOOKUP((LEFT(D5247,2)),'Fed. Agency Identifier Table'!A$2:C$63,3,FALSE)),(VLOOKUP((LEFT(D5247,1)),'Fed. Agency Identifier Table'!A$2:C$63,3,FALSE)),(VLOOKUP((LEFT(D5247,2)),'Fed. Agency Identifier Table'!A$2:C$63,3,FALSE)))),"",(IF(ISERROR(VLOOKUP((LEFT(D5247,2)),'Fed. Agency Identifier Table'!A$2:C$63,3,FALSE)),(VLOOKUP((LEFT(D5247,1)),'Fed. Agency Identifier Table'!A$2:C$63,3,FALSE)),(VLOOKUP((LEFT(D5247,2)),'Fed. Agency Identifier Table'!A$2:C$63,3,FALSE)))))</f>
        <v/>
      </c>
      <c r="I5247" s="150" t="str">
        <f>IF(ISNUMBER(SEARCH("*.unk*",D5247)),"Other Federal Awards",IF(ISERROR(VLOOKUP(D5247,'CFDA Program Titles Table'!A$2:C$2607,3,FALSE)),"",VLOOKUP(D5247,'CFDA Program Titles Table'!A$2:C$2607,3,FALSE)))</f>
        <v/>
      </c>
      <c r="J5247" s="70"/>
      <c r="K5247" s="70"/>
      <c r="S5247" s="106" t="str">
        <f>IFERROR(IF(J5247="Y", "Research And Development Programs Cluster:", VLOOKUP(D5247,'Cluster Info'!$A$2:$B$113,2,FALSE)), "Non Cluster:")</f>
        <v>Non Cluster:</v>
      </c>
      <c r="T5247" s="106">
        <f t="shared" si="405"/>
        <v>0</v>
      </c>
      <c r="U5247" s="106">
        <f t="shared" si="407"/>
        <v>0</v>
      </c>
      <c r="V5247" s="106">
        <f t="shared" si="408"/>
        <v>0</v>
      </c>
      <c r="W5247" s="119">
        <f t="shared" si="406"/>
        <v>0</v>
      </c>
      <c r="X5247" s="106">
        <f t="shared" si="409"/>
        <v>0</v>
      </c>
    </row>
    <row r="5248" spans="1:24" ht="14">
      <c r="A5248" s="198"/>
      <c r="D5248" s="1"/>
      <c r="E5248" s="1"/>
      <c r="F5248" s="187"/>
      <c r="G5248" s="187"/>
      <c r="H5248" s="80" t="str">
        <f>IF(ISERROR(IF(ISERROR(VLOOKUP((LEFT(D5248,2)),'Fed. Agency Identifier Table'!A$2:C$63,3,FALSE)),(VLOOKUP((LEFT(D5248,1)),'Fed. Agency Identifier Table'!A$2:C$63,3,FALSE)),(VLOOKUP((LEFT(D5248,2)),'Fed. Agency Identifier Table'!A$2:C$63,3,FALSE)))),"",(IF(ISERROR(VLOOKUP((LEFT(D5248,2)),'Fed. Agency Identifier Table'!A$2:C$63,3,FALSE)),(VLOOKUP((LEFT(D5248,1)),'Fed. Agency Identifier Table'!A$2:C$63,3,FALSE)),(VLOOKUP((LEFT(D5248,2)),'Fed. Agency Identifier Table'!A$2:C$63,3,FALSE)))))</f>
        <v/>
      </c>
      <c r="I5248" s="150" t="str">
        <f>IF(ISNUMBER(SEARCH("*.unk*",D5248)),"Other Federal Awards",IF(ISERROR(VLOOKUP(D5248,'CFDA Program Titles Table'!A$2:C$2607,3,FALSE)),"",VLOOKUP(D5248,'CFDA Program Titles Table'!A$2:C$2607,3,FALSE)))</f>
        <v/>
      </c>
      <c r="J5248" s="70"/>
      <c r="K5248" s="70"/>
      <c r="S5248" s="106" t="str">
        <f>IFERROR(IF(J5248="Y", "Research And Development Programs Cluster:", VLOOKUP(D5248,'Cluster Info'!$A$2:$B$113,2,FALSE)), "Non Cluster:")</f>
        <v>Non Cluster:</v>
      </c>
      <c r="T5248" s="106">
        <f t="shared" si="405"/>
        <v>0</v>
      </c>
      <c r="U5248" s="106">
        <f t="shared" si="407"/>
        <v>0</v>
      </c>
      <c r="V5248" s="106">
        <f t="shared" si="408"/>
        <v>0</v>
      </c>
      <c r="W5248" s="119">
        <f t="shared" si="406"/>
        <v>0</v>
      </c>
      <c r="X5248" s="106">
        <f t="shared" si="409"/>
        <v>0</v>
      </c>
    </row>
    <row r="5249" spans="1:24" ht="14">
      <c r="A5249" s="198"/>
      <c r="D5249" s="1"/>
      <c r="E5249" s="1"/>
      <c r="F5249" s="187"/>
      <c r="G5249" s="187"/>
      <c r="H5249" s="80" t="str">
        <f>IF(ISERROR(IF(ISERROR(VLOOKUP((LEFT(D5249,2)),'Fed. Agency Identifier Table'!A$2:C$63,3,FALSE)),(VLOOKUP((LEFT(D5249,1)),'Fed. Agency Identifier Table'!A$2:C$63,3,FALSE)),(VLOOKUP((LEFT(D5249,2)),'Fed. Agency Identifier Table'!A$2:C$63,3,FALSE)))),"",(IF(ISERROR(VLOOKUP((LEFT(D5249,2)),'Fed. Agency Identifier Table'!A$2:C$63,3,FALSE)),(VLOOKUP((LEFT(D5249,1)),'Fed. Agency Identifier Table'!A$2:C$63,3,FALSE)),(VLOOKUP((LEFT(D5249,2)),'Fed. Agency Identifier Table'!A$2:C$63,3,FALSE)))))</f>
        <v/>
      </c>
      <c r="I5249" s="150" t="str">
        <f>IF(ISNUMBER(SEARCH("*.unk*",D5249)),"Other Federal Awards",IF(ISERROR(VLOOKUP(D5249,'CFDA Program Titles Table'!A$2:C$2607,3,FALSE)),"",VLOOKUP(D5249,'CFDA Program Titles Table'!A$2:C$2607,3,FALSE)))</f>
        <v/>
      </c>
      <c r="J5249" s="70"/>
      <c r="K5249" s="70"/>
      <c r="S5249" s="106" t="str">
        <f>IFERROR(IF(J5249="Y", "Research And Development Programs Cluster:", VLOOKUP(D5249,'Cluster Info'!$A$2:$B$113,2,FALSE)), "Non Cluster:")</f>
        <v>Non Cluster:</v>
      </c>
      <c r="T5249" s="106">
        <f t="shared" si="405"/>
        <v>0</v>
      </c>
      <c r="U5249" s="106">
        <f t="shared" si="407"/>
        <v>0</v>
      </c>
      <c r="V5249" s="106">
        <f t="shared" si="408"/>
        <v>0</v>
      </c>
      <c r="W5249" s="119">
        <f t="shared" si="406"/>
        <v>0</v>
      </c>
      <c r="X5249" s="106">
        <f t="shared" si="409"/>
        <v>0</v>
      </c>
    </row>
    <row r="5250" spans="1:24" ht="14">
      <c r="A5250" s="198"/>
      <c r="D5250" s="1"/>
      <c r="E5250" s="1"/>
      <c r="F5250" s="187"/>
      <c r="G5250" s="187"/>
      <c r="H5250" s="80" t="str">
        <f>IF(ISERROR(IF(ISERROR(VLOOKUP((LEFT(D5250,2)),'Fed. Agency Identifier Table'!A$2:C$63,3,FALSE)),(VLOOKUP((LEFT(D5250,1)),'Fed. Agency Identifier Table'!A$2:C$63,3,FALSE)),(VLOOKUP((LEFT(D5250,2)),'Fed. Agency Identifier Table'!A$2:C$63,3,FALSE)))),"",(IF(ISERROR(VLOOKUP((LEFT(D5250,2)),'Fed. Agency Identifier Table'!A$2:C$63,3,FALSE)),(VLOOKUP((LEFT(D5250,1)),'Fed. Agency Identifier Table'!A$2:C$63,3,FALSE)),(VLOOKUP((LEFT(D5250,2)),'Fed. Agency Identifier Table'!A$2:C$63,3,FALSE)))))</f>
        <v/>
      </c>
      <c r="I5250" s="150" t="str">
        <f>IF(ISNUMBER(SEARCH("*.unk*",D5250)),"Other Federal Awards",IF(ISERROR(VLOOKUP(D5250,'CFDA Program Titles Table'!A$2:C$2607,3,FALSE)),"",VLOOKUP(D5250,'CFDA Program Titles Table'!A$2:C$2607,3,FALSE)))</f>
        <v/>
      </c>
      <c r="J5250" s="70"/>
      <c r="K5250" s="70"/>
      <c r="S5250" s="106" t="str">
        <f>IFERROR(IF(J5250="Y", "Research And Development Programs Cluster:", VLOOKUP(D5250,'Cluster Info'!$A$2:$B$113,2,FALSE)), "Non Cluster:")</f>
        <v>Non Cluster:</v>
      </c>
      <c r="T5250" s="106">
        <f t="shared" ref="T5250:T5313" si="410">IF(E5250="Y","ARRA - "&amp;N5250, N5250)</f>
        <v>0</v>
      </c>
      <c r="U5250" s="106">
        <f t="shared" si="407"/>
        <v>0</v>
      </c>
      <c r="V5250" s="106">
        <f t="shared" si="408"/>
        <v>0</v>
      </c>
      <c r="W5250" s="119">
        <f t="shared" ref="W5250:W5313" si="411">IF(AND(J5250="Y",I5250="Other Federal Awards"),(LEFT(D5250,2)&amp;".RD"),D5250)</f>
        <v>0</v>
      </c>
      <c r="X5250" s="106">
        <f t="shared" si="409"/>
        <v>0</v>
      </c>
    </row>
    <row r="5251" spans="1:24" ht="14">
      <c r="A5251" s="198"/>
      <c r="D5251" s="1"/>
      <c r="E5251" s="1"/>
      <c r="F5251" s="187"/>
      <c r="G5251" s="187"/>
      <c r="H5251" s="80" t="str">
        <f>IF(ISERROR(IF(ISERROR(VLOOKUP((LEFT(D5251,2)),'Fed. Agency Identifier Table'!A$2:C$63,3,FALSE)),(VLOOKUP((LEFT(D5251,1)),'Fed. Agency Identifier Table'!A$2:C$63,3,FALSE)),(VLOOKUP((LEFT(D5251,2)),'Fed. Agency Identifier Table'!A$2:C$63,3,FALSE)))),"",(IF(ISERROR(VLOOKUP((LEFT(D5251,2)),'Fed. Agency Identifier Table'!A$2:C$63,3,FALSE)),(VLOOKUP((LEFT(D5251,1)),'Fed. Agency Identifier Table'!A$2:C$63,3,FALSE)),(VLOOKUP((LEFT(D5251,2)),'Fed. Agency Identifier Table'!A$2:C$63,3,FALSE)))))</f>
        <v/>
      </c>
      <c r="I5251" s="150" t="str">
        <f>IF(ISNUMBER(SEARCH("*.unk*",D5251)),"Other Federal Awards",IF(ISERROR(VLOOKUP(D5251,'CFDA Program Titles Table'!A$2:C$2607,3,FALSE)),"",VLOOKUP(D5251,'CFDA Program Titles Table'!A$2:C$2607,3,FALSE)))</f>
        <v/>
      </c>
      <c r="J5251" s="70"/>
      <c r="K5251" s="70"/>
      <c r="S5251" s="106" t="str">
        <f>IFERROR(IF(J5251="Y", "Research And Development Programs Cluster:", VLOOKUP(D5251,'Cluster Info'!$A$2:$B$113,2,FALSE)), "Non Cluster:")</f>
        <v>Non Cluster:</v>
      </c>
      <c r="T5251" s="106">
        <f t="shared" si="410"/>
        <v>0</v>
      </c>
      <c r="U5251" s="106">
        <f t="shared" ref="U5251:U5314" si="412">IF(F5251="Y","COVID-19 - "&amp;N5251, N5251)</f>
        <v>0</v>
      </c>
      <c r="V5251" s="106">
        <f t="shared" ref="V5251:V5314" si="413">IF(G5251="Y","ARP - "&amp;N5251, N5251)</f>
        <v>0</v>
      </c>
      <c r="W5251" s="119">
        <f t="shared" si="411"/>
        <v>0</v>
      </c>
      <c r="X5251" s="106">
        <f t="shared" ref="X5251:X5314" si="414">O5251-P5251</f>
        <v>0</v>
      </c>
    </row>
    <row r="5252" spans="1:24" ht="14">
      <c r="A5252" s="198"/>
      <c r="D5252" s="1"/>
      <c r="E5252" s="1"/>
      <c r="F5252" s="187"/>
      <c r="G5252" s="187"/>
      <c r="H5252" s="80" t="str">
        <f>IF(ISERROR(IF(ISERROR(VLOOKUP((LEFT(D5252,2)),'Fed. Agency Identifier Table'!A$2:C$63,3,FALSE)),(VLOOKUP((LEFT(D5252,1)),'Fed. Agency Identifier Table'!A$2:C$63,3,FALSE)),(VLOOKUP((LEFT(D5252,2)),'Fed. Agency Identifier Table'!A$2:C$63,3,FALSE)))),"",(IF(ISERROR(VLOOKUP((LEFT(D5252,2)),'Fed. Agency Identifier Table'!A$2:C$63,3,FALSE)),(VLOOKUP((LEFT(D5252,1)),'Fed. Agency Identifier Table'!A$2:C$63,3,FALSE)),(VLOOKUP((LEFT(D5252,2)),'Fed. Agency Identifier Table'!A$2:C$63,3,FALSE)))))</f>
        <v/>
      </c>
      <c r="I5252" s="150" t="str">
        <f>IF(ISNUMBER(SEARCH("*.unk*",D5252)),"Other Federal Awards",IF(ISERROR(VLOOKUP(D5252,'CFDA Program Titles Table'!A$2:C$2607,3,FALSE)),"",VLOOKUP(D5252,'CFDA Program Titles Table'!A$2:C$2607,3,FALSE)))</f>
        <v/>
      </c>
      <c r="J5252" s="70"/>
      <c r="K5252" s="70"/>
      <c r="S5252" s="106" t="str">
        <f>IFERROR(IF(J5252="Y", "Research And Development Programs Cluster:", VLOOKUP(D5252,'Cluster Info'!$A$2:$B$113,2,FALSE)), "Non Cluster:")</f>
        <v>Non Cluster:</v>
      </c>
      <c r="T5252" s="106">
        <f t="shared" si="410"/>
        <v>0</v>
      </c>
      <c r="U5252" s="106">
        <f t="shared" si="412"/>
        <v>0</v>
      </c>
      <c r="V5252" s="106">
        <f t="shared" si="413"/>
        <v>0</v>
      </c>
      <c r="W5252" s="119">
        <f t="shared" si="411"/>
        <v>0</v>
      </c>
      <c r="X5252" s="106">
        <f t="shared" si="414"/>
        <v>0</v>
      </c>
    </row>
    <row r="5253" spans="1:24" ht="14">
      <c r="A5253" s="198"/>
      <c r="D5253" s="1"/>
      <c r="E5253" s="1"/>
      <c r="F5253" s="187"/>
      <c r="G5253" s="187"/>
      <c r="H5253" s="80" t="str">
        <f>IF(ISERROR(IF(ISERROR(VLOOKUP((LEFT(D5253,2)),'Fed. Agency Identifier Table'!A$2:C$63,3,FALSE)),(VLOOKUP((LEFT(D5253,1)),'Fed. Agency Identifier Table'!A$2:C$63,3,FALSE)),(VLOOKUP((LEFT(D5253,2)),'Fed. Agency Identifier Table'!A$2:C$63,3,FALSE)))),"",(IF(ISERROR(VLOOKUP((LEFT(D5253,2)),'Fed. Agency Identifier Table'!A$2:C$63,3,FALSE)),(VLOOKUP((LEFT(D5253,1)),'Fed. Agency Identifier Table'!A$2:C$63,3,FALSE)),(VLOOKUP((LEFT(D5253,2)),'Fed. Agency Identifier Table'!A$2:C$63,3,FALSE)))))</f>
        <v/>
      </c>
      <c r="I5253" s="150" t="str">
        <f>IF(ISNUMBER(SEARCH("*.unk*",D5253)),"Other Federal Awards",IF(ISERROR(VLOOKUP(D5253,'CFDA Program Titles Table'!A$2:C$2607,3,FALSE)),"",VLOOKUP(D5253,'CFDA Program Titles Table'!A$2:C$2607,3,FALSE)))</f>
        <v/>
      </c>
      <c r="J5253" s="70"/>
      <c r="K5253" s="70"/>
      <c r="S5253" s="106" t="str">
        <f>IFERROR(IF(J5253="Y", "Research And Development Programs Cluster:", VLOOKUP(D5253,'Cluster Info'!$A$2:$B$113,2,FALSE)), "Non Cluster:")</f>
        <v>Non Cluster:</v>
      </c>
      <c r="T5253" s="106">
        <f t="shared" si="410"/>
        <v>0</v>
      </c>
      <c r="U5253" s="106">
        <f t="shared" si="412"/>
        <v>0</v>
      </c>
      <c r="V5253" s="106">
        <f t="shared" si="413"/>
        <v>0</v>
      </c>
      <c r="W5253" s="119">
        <f t="shared" si="411"/>
        <v>0</v>
      </c>
      <c r="X5253" s="106">
        <f t="shared" si="414"/>
        <v>0</v>
      </c>
    </row>
    <row r="5254" spans="1:24" ht="14">
      <c r="A5254" s="198"/>
      <c r="D5254" s="1"/>
      <c r="E5254" s="1"/>
      <c r="F5254" s="187"/>
      <c r="G5254" s="187"/>
      <c r="H5254" s="80" t="str">
        <f>IF(ISERROR(IF(ISERROR(VLOOKUP((LEFT(D5254,2)),'Fed. Agency Identifier Table'!A$2:C$63,3,FALSE)),(VLOOKUP((LEFT(D5254,1)),'Fed. Agency Identifier Table'!A$2:C$63,3,FALSE)),(VLOOKUP((LEFT(D5254,2)),'Fed. Agency Identifier Table'!A$2:C$63,3,FALSE)))),"",(IF(ISERROR(VLOOKUP((LEFT(D5254,2)),'Fed. Agency Identifier Table'!A$2:C$63,3,FALSE)),(VLOOKUP((LEFT(D5254,1)),'Fed. Agency Identifier Table'!A$2:C$63,3,FALSE)),(VLOOKUP((LEFT(D5254,2)),'Fed. Agency Identifier Table'!A$2:C$63,3,FALSE)))))</f>
        <v/>
      </c>
      <c r="I5254" s="150" t="str">
        <f>IF(ISNUMBER(SEARCH("*.unk*",D5254)),"Other Federal Awards",IF(ISERROR(VLOOKUP(D5254,'CFDA Program Titles Table'!A$2:C$2607,3,FALSE)),"",VLOOKUP(D5254,'CFDA Program Titles Table'!A$2:C$2607,3,FALSE)))</f>
        <v/>
      </c>
      <c r="J5254" s="70"/>
      <c r="K5254" s="70"/>
      <c r="S5254" s="106" t="str">
        <f>IFERROR(IF(J5254="Y", "Research And Development Programs Cluster:", VLOOKUP(D5254,'Cluster Info'!$A$2:$B$113,2,FALSE)), "Non Cluster:")</f>
        <v>Non Cluster:</v>
      </c>
      <c r="T5254" s="106">
        <f t="shared" si="410"/>
        <v>0</v>
      </c>
      <c r="U5254" s="106">
        <f t="shared" si="412"/>
        <v>0</v>
      </c>
      <c r="V5254" s="106">
        <f t="shared" si="413"/>
        <v>0</v>
      </c>
      <c r="W5254" s="119">
        <f t="shared" si="411"/>
        <v>0</v>
      </c>
      <c r="X5254" s="106">
        <f t="shared" si="414"/>
        <v>0</v>
      </c>
    </row>
    <row r="5255" spans="1:24" ht="14">
      <c r="A5255" s="198"/>
      <c r="D5255" s="1"/>
      <c r="E5255" s="1"/>
      <c r="F5255" s="187"/>
      <c r="G5255" s="187"/>
      <c r="H5255" s="80" t="str">
        <f>IF(ISERROR(IF(ISERROR(VLOOKUP((LEFT(D5255,2)),'Fed. Agency Identifier Table'!A$2:C$63,3,FALSE)),(VLOOKUP((LEFT(D5255,1)),'Fed. Agency Identifier Table'!A$2:C$63,3,FALSE)),(VLOOKUP((LEFT(D5255,2)),'Fed. Agency Identifier Table'!A$2:C$63,3,FALSE)))),"",(IF(ISERROR(VLOOKUP((LEFT(D5255,2)),'Fed. Agency Identifier Table'!A$2:C$63,3,FALSE)),(VLOOKUP((LEFT(D5255,1)),'Fed. Agency Identifier Table'!A$2:C$63,3,FALSE)),(VLOOKUP((LEFT(D5255,2)),'Fed. Agency Identifier Table'!A$2:C$63,3,FALSE)))))</f>
        <v/>
      </c>
      <c r="I5255" s="150" t="str">
        <f>IF(ISNUMBER(SEARCH("*.unk*",D5255)),"Other Federal Awards",IF(ISERROR(VLOOKUP(D5255,'CFDA Program Titles Table'!A$2:C$2607,3,FALSE)),"",VLOOKUP(D5255,'CFDA Program Titles Table'!A$2:C$2607,3,FALSE)))</f>
        <v/>
      </c>
      <c r="J5255" s="70"/>
      <c r="K5255" s="70"/>
      <c r="S5255" s="106" t="str">
        <f>IFERROR(IF(J5255="Y", "Research And Development Programs Cluster:", VLOOKUP(D5255,'Cluster Info'!$A$2:$B$113,2,FALSE)), "Non Cluster:")</f>
        <v>Non Cluster:</v>
      </c>
      <c r="T5255" s="106">
        <f t="shared" si="410"/>
        <v>0</v>
      </c>
      <c r="U5255" s="106">
        <f t="shared" si="412"/>
        <v>0</v>
      </c>
      <c r="V5255" s="106">
        <f t="shared" si="413"/>
        <v>0</v>
      </c>
      <c r="W5255" s="119">
        <f t="shared" si="411"/>
        <v>0</v>
      </c>
      <c r="X5255" s="106">
        <f t="shared" si="414"/>
        <v>0</v>
      </c>
    </row>
    <row r="5256" spans="1:24" ht="14">
      <c r="A5256" s="198"/>
      <c r="D5256" s="1"/>
      <c r="E5256" s="1"/>
      <c r="F5256" s="187"/>
      <c r="G5256" s="187"/>
      <c r="H5256" s="80" t="str">
        <f>IF(ISERROR(IF(ISERROR(VLOOKUP((LEFT(D5256,2)),'Fed. Agency Identifier Table'!A$2:C$63,3,FALSE)),(VLOOKUP((LEFT(D5256,1)),'Fed. Agency Identifier Table'!A$2:C$63,3,FALSE)),(VLOOKUP((LEFT(D5256,2)),'Fed. Agency Identifier Table'!A$2:C$63,3,FALSE)))),"",(IF(ISERROR(VLOOKUP((LEFT(D5256,2)),'Fed. Agency Identifier Table'!A$2:C$63,3,FALSE)),(VLOOKUP((LEFT(D5256,1)),'Fed. Agency Identifier Table'!A$2:C$63,3,FALSE)),(VLOOKUP((LEFT(D5256,2)),'Fed. Agency Identifier Table'!A$2:C$63,3,FALSE)))))</f>
        <v/>
      </c>
      <c r="I5256" s="150" t="str">
        <f>IF(ISNUMBER(SEARCH("*.unk*",D5256)),"Other Federal Awards",IF(ISERROR(VLOOKUP(D5256,'CFDA Program Titles Table'!A$2:C$2607,3,FALSE)),"",VLOOKUP(D5256,'CFDA Program Titles Table'!A$2:C$2607,3,FALSE)))</f>
        <v/>
      </c>
      <c r="J5256" s="70"/>
      <c r="K5256" s="70"/>
      <c r="S5256" s="106" t="str">
        <f>IFERROR(IF(J5256="Y", "Research And Development Programs Cluster:", VLOOKUP(D5256,'Cluster Info'!$A$2:$B$113,2,FALSE)), "Non Cluster:")</f>
        <v>Non Cluster:</v>
      </c>
      <c r="T5256" s="106">
        <f t="shared" si="410"/>
        <v>0</v>
      </c>
      <c r="U5256" s="106">
        <f t="shared" si="412"/>
        <v>0</v>
      </c>
      <c r="V5256" s="106">
        <f t="shared" si="413"/>
        <v>0</v>
      </c>
      <c r="W5256" s="119">
        <f t="shared" si="411"/>
        <v>0</v>
      </c>
      <c r="X5256" s="106">
        <f t="shared" si="414"/>
        <v>0</v>
      </c>
    </row>
    <row r="5257" spans="1:24" ht="14">
      <c r="A5257" s="198"/>
      <c r="D5257" s="1"/>
      <c r="E5257" s="1"/>
      <c r="F5257" s="187"/>
      <c r="G5257" s="187"/>
      <c r="H5257" s="80" t="str">
        <f>IF(ISERROR(IF(ISERROR(VLOOKUP((LEFT(D5257,2)),'Fed. Agency Identifier Table'!A$2:C$63,3,FALSE)),(VLOOKUP((LEFT(D5257,1)),'Fed. Agency Identifier Table'!A$2:C$63,3,FALSE)),(VLOOKUP((LEFT(D5257,2)),'Fed. Agency Identifier Table'!A$2:C$63,3,FALSE)))),"",(IF(ISERROR(VLOOKUP((LEFT(D5257,2)),'Fed. Agency Identifier Table'!A$2:C$63,3,FALSE)),(VLOOKUP((LEFT(D5257,1)),'Fed. Agency Identifier Table'!A$2:C$63,3,FALSE)),(VLOOKUP((LEFT(D5257,2)),'Fed. Agency Identifier Table'!A$2:C$63,3,FALSE)))))</f>
        <v/>
      </c>
      <c r="I5257" s="150" t="str">
        <f>IF(ISNUMBER(SEARCH("*.unk*",D5257)),"Other Federal Awards",IF(ISERROR(VLOOKUP(D5257,'CFDA Program Titles Table'!A$2:C$2607,3,FALSE)),"",VLOOKUP(D5257,'CFDA Program Titles Table'!A$2:C$2607,3,FALSE)))</f>
        <v/>
      </c>
      <c r="J5257" s="70"/>
      <c r="K5257" s="70"/>
      <c r="S5257" s="106" t="str">
        <f>IFERROR(IF(J5257="Y", "Research And Development Programs Cluster:", VLOOKUP(D5257,'Cluster Info'!$A$2:$B$113,2,FALSE)), "Non Cluster:")</f>
        <v>Non Cluster:</v>
      </c>
      <c r="T5257" s="106">
        <f t="shared" si="410"/>
        <v>0</v>
      </c>
      <c r="U5257" s="106">
        <f t="shared" si="412"/>
        <v>0</v>
      </c>
      <c r="V5257" s="106">
        <f t="shared" si="413"/>
        <v>0</v>
      </c>
      <c r="W5257" s="119">
        <f t="shared" si="411"/>
        <v>0</v>
      </c>
      <c r="X5257" s="106">
        <f t="shared" si="414"/>
        <v>0</v>
      </c>
    </row>
    <row r="5258" spans="1:24" ht="14">
      <c r="A5258" s="198"/>
      <c r="D5258" s="1"/>
      <c r="E5258" s="1"/>
      <c r="F5258" s="187"/>
      <c r="G5258" s="187"/>
      <c r="H5258" s="80" t="str">
        <f>IF(ISERROR(IF(ISERROR(VLOOKUP((LEFT(D5258,2)),'Fed. Agency Identifier Table'!A$2:C$63,3,FALSE)),(VLOOKUP((LEFT(D5258,1)),'Fed. Agency Identifier Table'!A$2:C$63,3,FALSE)),(VLOOKUP((LEFT(D5258,2)),'Fed. Agency Identifier Table'!A$2:C$63,3,FALSE)))),"",(IF(ISERROR(VLOOKUP((LEFT(D5258,2)),'Fed. Agency Identifier Table'!A$2:C$63,3,FALSE)),(VLOOKUP((LEFT(D5258,1)),'Fed. Agency Identifier Table'!A$2:C$63,3,FALSE)),(VLOOKUP((LEFT(D5258,2)),'Fed. Agency Identifier Table'!A$2:C$63,3,FALSE)))))</f>
        <v/>
      </c>
      <c r="I5258" s="150" t="str">
        <f>IF(ISNUMBER(SEARCH("*.unk*",D5258)),"Other Federal Awards",IF(ISERROR(VLOOKUP(D5258,'CFDA Program Titles Table'!A$2:C$2607,3,FALSE)),"",VLOOKUP(D5258,'CFDA Program Titles Table'!A$2:C$2607,3,FALSE)))</f>
        <v/>
      </c>
      <c r="J5258" s="70"/>
      <c r="K5258" s="70"/>
      <c r="S5258" s="106" t="str">
        <f>IFERROR(IF(J5258="Y", "Research And Development Programs Cluster:", VLOOKUP(D5258,'Cluster Info'!$A$2:$B$113,2,FALSE)), "Non Cluster:")</f>
        <v>Non Cluster:</v>
      </c>
      <c r="T5258" s="106">
        <f t="shared" si="410"/>
        <v>0</v>
      </c>
      <c r="U5258" s="106">
        <f t="shared" si="412"/>
        <v>0</v>
      </c>
      <c r="V5258" s="106">
        <f t="shared" si="413"/>
        <v>0</v>
      </c>
      <c r="W5258" s="119">
        <f t="shared" si="411"/>
        <v>0</v>
      </c>
      <c r="X5258" s="106">
        <f t="shared" si="414"/>
        <v>0</v>
      </c>
    </row>
    <row r="5259" spans="1:24" ht="14">
      <c r="A5259" s="198"/>
      <c r="D5259" s="1"/>
      <c r="E5259" s="1"/>
      <c r="F5259" s="187"/>
      <c r="G5259" s="187"/>
      <c r="H5259" s="80" t="str">
        <f>IF(ISERROR(IF(ISERROR(VLOOKUP((LEFT(D5259,2)),'Fed. Agency Identifier Table'!A$2:C$63,3,FALSE)),(VLOOKUP((LEFT(D5259,1)),'Fed. Agency Identifier Table'!A$2:C$63,3,FALSE)),(VLOOKUP((LEFT(D5259,2)),'Fed. Agency Identifier Table'!A$2:C$63,3,FALSE)))),"",(IF(ISERROR(VLOOKUP((LEFT(D5259,2)),'Fed. Agency Identifier Table'!A$2:C$63,3,FALSE)),(VLOOKUP((LEFT(D5259,1)),'Fed. Agency Identifier Table'!A$2:C$63,3,FALSE)),(VLOOKUP((LEFT(D5259,2)),'Fed. Agency Identifier Table'!A$2:C$63,3,FALSE)))))</f>
        <v/>
      </c>
      <c r="I5259" s="150" t="str">
        <f>IF(ISNUMBER(SEARCH("*.unk*",D5259)),"Other Federal Awards",IF(ISERROR(VLOOKUP(D5259,'CFDA Program Titles Table'!A$2:C$2607,3,FALSE)),"",VLOOKUP(D5259,'CFDA Program Titles Table'!A$2:C$2607,3,FALSE)))</f>
        <v/>
      </c>
      <c r="J5259" s="70"/>
      <c r="K5259" s="70"/>
      <c r="S5259" s="106" t="str">
        <f>IFERROR(IF(J5259="Y", "Research And Development Programs Cluster:", VLOOKUP(D5259,'Cluster Info'!$A$2:$B$113,2,FALSE)), "Non Cluster:")</f>
        <v>Non Cluster:</v>
      </c>
      <c r="T5259" s="106">
        <f t="shared" si="410"/>
        <v>0</v>
      </c>
      <c r="U5259" s="106">
        <f t="shared" si="412"/>
        <v>0</v>
      </c>
      <c r="V5259" s="106">
        <f t="shared" si="413"/>
        <v>0</v>
      </c>
      <c r="W5259" s="119">
        <f t="shared" si="411"/>
        <v>0</v>
      </c>
      <c r="X5259" s="106">
        <f t="shared" si="414"/>
        <v>0</v>
      </c>
    </row>
    <row r="5260" spans="1:24" ht="14">
      <c r="A5260" s="198"/>
      <c r="D5260" s="1"/>
      <c r="E5260" s="1"/>
      <c r="F5260" s="187"/>
      <c r="G5260" s="187"/>
      <c r="H5260" s="80" t="str">
        <f>IF(ISERROR(IF(ISERROR(VLOOKUP((LEFT(D5260,2)),'Fed. Agency Identifier Table'!A$2:C$63,3,FALSE)),(VLOOKUP((LEFT(D5260,1)),'Fed. Agency Identifier Table'!A$2:C$63,3,FALSE)),(VLOOKUP((LEFT(D5260,2)),'Fed. Agency Identifier Table'!A$2:C$63,3,FALSE)))),"",(IF(ISERROR(VLOOKUP((LEFT(D5260,2)),'Fed. Agency Identifier Table'!A$2:C$63,3,FALSE)),(VLOOKUP((LEFT(D5260,1)),'Fed. Agency Identifier Table'!A$2:C$63,3,FALSE)),(VLOOKUP((LEFT(D5260,2)),'Fed. Agency Identifier Table'!A$2:C$63,3,FALSE)))))</f>
        <v/>
      </c>
      <c r="I5260" s="150" t="str">
        <f>IF(ISNUMBER(SEARCH("*.unk*",D5260)),"Other Federal Awards",IF(ISERROR(VLOOKUP(D5260,'CFDA Program Titles Table'!A$2:C$2607,3,FALSE)),"",VLOOKUP(D5260,'CFDA Program Titles Table'!A$2:C$2607,3,FALSE)))</f>
        <v/>
      </c>
      <c r="J5260" s="70"/>
      <c r="K5260" s="70"/>
      <c r="S5260" s="106" t="str">
        <f>IFERROR(IF(J5260="Y", "Research And Development Programs Cluster:", VLOOKUP(D5260,'Cluster Info'!$A$2:$B$113,2,FALSE)), "Non Cluster:")</f>
        <v>Non Cluster:</v>
      </c>
      <c r="T5260" s="106">
        <f t="shared" si="410"/>
        <v>0</v>
      </c>
      <c r="U5260" s="106">
        <f t="shared" si="412"/>
        <v>0</v>
      </c>
      <c r="V5260" s="106">
        <f t="shared" si="413"/>
        <v>0</v>
      </c>
      <c r="W5260" s="119">
        <f t="shared" si="411"/>
        <v>0</v>
      </c>
      <c r="X5260" s="106">
        <f t="shared" si="414"/>
        <v>0</v>
      </c>
    </row>
    <row r="5261" spans="1:24" ht="14">
      <c r="A5261" s="198"/>
      <c r="D5261" s="1"/>
      <c r="E5261" s="1"/>
      <c r="F5261" s="187"/>
      <c r="G5261" s="187"/>
      <c r="H5261" s="80" t="str">
        <f>IF(ISERROR(IF(ISERROR(VLOOKUP((LEFT(D5261,2)),'Fed. Agency Identifier Table'!A$2:C$63,3,FALSE)),(VLOOKUP((LEFT(D5261,1)),'Fed. Agency Identifier Table'!A$2:C$63,3,FALSE)),(VLOOKUP((LEFT(D5261,2)),'Fed. Agency Identifier Table'!A$2:C$63,3,FALSE)))),"",(IF(ISERROR(VLOOKUP((LEFT(D5261,2)),'Fed. Agency Identifier Table'!A$2:C$63,3,FALSE)),(VLOOKUP((LEFT(D5261,1)),'Fed. Agency Identifier Table'!A$2:C$63,3,FALSE)),(VLOOKUP((LEFT(D5261,2)),'Fed. Agency Identifier Table'!A$2:C$63,3,FALSE)))))</f>
        <v/>
      </c>
      <c r="I5261" s="150" t="str">
        <f>IF(ISNUMBER(SEARCH("*.unk*",D5261)),"Other Federal Awards",IF(ISERROR(VLOOKUP(D5261,'CFDA Program Titles Table'!A$2:C$2607,3,FALSE)),"",VLOOKUP(D5261,'CFDA Program Titles Table'!A$2:C$2607,3,FALSE)))</f>
        <v/>
      </c>
      <c r="J5261" s="70"/>
      <c r="K5261" s="70"/>
      <c r="S5261" s="106" t="str">
        <f>IFERROR(IF(J5261="Y", "Research And Development Programs Cluster:", VLOOKUP(D5261,'Cluster Info'!$A$2:$B$113,2,FALSE)), "Non Cluster:")</f>
        <v>Non Cluster:</v>
      </c>
      <c r="T5261" s="106">
        <f t="shared" si="410"/>
        <v>0</v>
      </c>
      <c r="U5261" s="106">
        <f t="shared" si="412"/>
        <v>0</v>
      </c>
      <c r="V5261" s="106">
        <f t="shared" si="413"/>
        <v>0</v>
      </c>
      <c r="W5261" s="119">
        <f t="shared" si="411"/>
        <v>0</v>
      </c>
      <c r="X5261" s="106">
        <f t="shared" si="414"/>
        <v>0</v>
      </c>
    </row>
    <row r="5262" spans="1:24" ht="14">
      <c r="A5262" s="198"/>
      <c r="D5262" s="1"/>
      <c r="E5262" s="1"/>
      <c r="F5262" s="187"/>
      <c r="G5262" s="187"/>
      <c r="H5262" s="80" t="str">
        <f>IF(ISERROR(IF(ISERROR(VLOOKUP((LEFT(D5262,2)),'Fed. Agency Identifier Table'!A$2:C$63,3,FALSE)),(VLOOKUP((LEFT(D5262,1)),'Fed. Agency Identifier Table'!A$2:C$63,3,FALSE)),(VLOOKUP((LEFT(D5262,2)),'Fed. Agency Identifier Table'!A$2:C$63,3,FALSE)))),"",(IF(ISERROR(VLOOKUP((LEFT(D5262,2)),'Fed. Agency Identifier Table'!A$2:C$63,3,FALSE)),(VLOOKUP((LEFT(D5262,1)),'Fed. Agency Identifier Table'!A$2:C$63,3,FALSE)),(VLOOKUP((LEFT(D5262,2)),'Fed. Agency Identifier Table'!A$2:C$63,3,FALSE)))))</f>
        <v/>
      </c>
      <c r="I5262" s="150" t="str">
        <f>IF(ISNUMBER(SEARCH("*.unk*",D5262)),"Other Federal Awards",IF(ISERROR(VLOOKUP(D5262,'CFDA Program Titles Table'!A$2:C$2607,3,FALSE)),"",VLOOKUP(D5262,'CFDA Program Titles Table'!A$2:C$2607,3,FALSE)))</f>
        <v/>
      </c>
      <c r="J5262" s="70"/>
      <c r="K5262" s="70"/>
      <c r="S5262" s="106" t="str">
        <f>IFERROR(IF(J5262="Y", "Research And Development Programs Cluster:", VLOOKUP(D5262,'Cluster Info'!$A$2:$B$113,2,FALSE)), "Non Cluster:")</f>
        <v>Non Cluster:</v>
      </c>
      <c r="T5262" s="106">
        <f t="shared" si="410"/>
        <v>0</v>
      </c>
      <c r="U5262" s="106">
        <f t="shared" si="412"/>
        <v>0</v>
      </c>
      <c r="V5262" s="106">
        <f t="shared" si="413"/>
        <v>0</v>
      </c>
      <c r="W5262" s="119">
        <f t="shared" si="411"/>
        <v>0</v>
      </c>
      <c r="X5262" s="106">
        <f t="shared" si="414"/>
        <v>0</v>
      </c>
    </row>
    <row r="5263" spans="1:24" ht="14">
      <c r="A5263" s="198"/>
      <c r="D5263" s="1"/>
      <c r="E5263" s="1"/>
      <c r="F5263" s="187"/>
      <c r="G5263" s="187"/>
      <c r="H5263" s="80" t="str">
        <f>IF(ISERROR(IF(ISERROR(VLOOKUP((LEFT(D5263,2)),'Fed. Agency Identifier Table'!A$2:C$63,3,FALSE)),(VLOOKUP((LEFT(D5263,1)),'Fed. Agency Identifier Table'!A$2:C$63,3,FALSE)),(VLOOKUP((LEFT(D5263,2)),'Fed. Agency Identifier Table'!A$2:C$63,3,FALSE)))),"",(IF(ISERROR(VLOOKUP((LEFT(D5263,2)),'Fed. Agency Identifier Table'!A$2:C$63,3,FALSE)),(VLOOKUP((LEFT(D5263,1)),'Fed. Agency Identifier Table'!A$2:C$63,3,FALSE)),(VLOOKUP((LEFT(D5263,2)),'Fed. Agency Identifier Table'!A$2:C$63,3,FALSE)))))</f>
        <v/>
      </c>
      <c r="I5263" s="150" t="str">
        <f>IF(ISNUMBER(SEARCH("*.unk*",D5263)),"Other Federal Awards",IF(ISERROR(VLOOKUP(D5263,'CFDA Program Titles Table'!A$2:C$2607,3,FALSE)),"",VLOOKUP(D5263,'CFDA Program Titles Table'!A$2:C$2607,3,FALSE)))</f>
        <v/>
      </c>
      <c r="J5263" s="70"/>
      <c r="K5263" s="70"/>
      <c r="S5263" s="106" t="str">
        <f>IFERROR(IF(J5263="Y", "Research And Development Programs Cluster:", VLOOKUP(D5263,'Cluster Info'!$A$2:$B$113,2,FALSE)), "Non Cluster:")</f>
        <v>Non Cluster:</v>
      </c>
      <c r="T5263" s="106">
        <f t="shared" si="410"/>
        <v>0</v>
      </c>
      <c r="U5263" s="106">
        <f t="shared" si="412"/>
        <v>0</v>
      </c>
      <c r="V5263" s="106">
        <f t="shared" si="413"/>
        <v>0</v>
      </c>
      <c r="W5263" s="119">
        <f t="shared" si="411"/>
        <v>0</v>
      </c>
      <c r="X5263" s="106">
        <f t="shared" si="414"/>
        <v>0</v>
      </c>
    </row>
    <row r="5264" spans="1:24" ht="14">
      <c r="A5264" s="198"/>
      <c r="D5264" s="1"/>
      <c r="E5264" s="1"/>
      <c r="F5264" s="187"/>
      <c r="G5264" s="187"/>
      <c r="H5264" s="80" t="str">
        <f>IF(ISERROR(IF(ISERROR(VLOOKUP((LEFT(D5264,2)),'Fed. Agency Identifier Table'!A$2:C$63,3,FALSE)),(VLOOKUP((LEFT(D5264,1)),'Fed. Agency Identifier Table'!A$2:C$63,3,FALSE)),(VLOOKUP((LEFT(D5264,2)),'Fed. Agency Identifier Table'!A$2:C$63,3,FALSE)))),"",(IF(ISERROR(VLOOKUP((LEFT(D5264,2)),'Fed. Agency Identifier Table'!A$2:C$63,3,FALSE)),(VLOOKUP((LEFT(D5264,1)),'Fed. Agency Identifier Table'!A$2:C$63,3,FALSE)),(VLOOKUP((LEFT(D5264,2)),'Fed. Agency Identifier Table'!A$2:C$63,3,FALSE)))))</f>
        <v/>
      </c>
      <c r="I5264" s="150" t="str">
        <f>IF(ISNUMBER(SEARCH("*.unk*",D5264)),"Other Federal Awards",IF(ISERROR(VLOOKUP(D5264,'CFDA Program Titles Table'!A$2:C$2607,3,FALSE)),"",VLOOKUP(D5264,'CFDA Program Titles Table'!A$2:C$2607,3,FALSE)))</f>
        <v/>
      </c>
      <c r="J5264" s="70"/>
      <c r="K5264" s="70"/>
      <c r="S5264" s="106" t="str">
        <f>IFERROR(IF(J5264="Y", "Research And Development Programs Cluster:", VLOOKUP(D5264,'Cluster Info'!$A$2:$B$113,2,FALSE)), "Non Cluster:")</f>
        <v>Non Cluster:</v>
      </c>
      <c r="T5264" s="106">
        <f t="shared" si="410"/>
        <v>0</v>
      </c>
      <c r="U5264" s="106">
        <f t="shared" si="412"/>
        <v>0</v>
      </c>
      <c r="V5264" s="106">
        <f t="shared" si="413"/>
        <v>0</v>
      </c>
      <c r="W5264" s="119">
        <f t="shared" si="411"/>
        <v>0</v>
      </c>
      <c r="X5264" s="106">
        <f t="shared" si="414"/>
        <v>0</v>
      </c>
    </row>
    <row r="5265" spans="1:24" ht="14">
      <c r="A5265" s="198"/>
      <c r="D5265" s="1"/>
      <c r="E5265" s="1"/>
      <c r="F5265" s="187"/>
      <c r="G5265" s="187"/>
      <c r="H5265" s="80" t="str">
        <f>IF(ISERROR(IF(ISERROR(VLOOKUP((LEFT(D5265,2)),'Fed. Agency Identifier Table'!A$2:C$63,3,FALSE)),(VLOOKUP((LEFT(D5265,1)),'Fed. Agency Identifier Table'!A$2:C$63,3,FALSE)),(VLOOKUP((LEFT(D5265,2)),'Fed. Agency Identifier Table'!A$2:C$63,3,FALSE)))),"",(IF(ISERROR(VLOOKUP((LEFT(D5265,2)),'Fed. Agency Identifier Table'!A$2:C$63,3,FALSE)),(VLOOKUP((LEFT(D5265,1)),'Fed. Agency Identifier Table'!A$2:C$63,3,FALSE)),(VLOOKUP((LEFT(D5265,2)),'Fed. Agency Identifier Table'!A$2:C$63,3,FALSE)))))</f>
        <v/>
      </c>
      <c r="I5265" s="150" t="str">
        <f>IF(ISNUMBER(SEARCH("*.unk*",D5265)),"Other Federal Awards",IF(ISERROR(VLOOKUP(D5265,'CFDA Program Titles Table'!A$2:C$2607,3,FALSE)),"",VLOOKUP(D5265,'CFDA Program Titles Table'!A$2:C$2607,3,FALSE)))</f>
        <v/>
      </c>
      <c r="J5265" s="70"/>
      <c r="K5265" s="70"/>
      <c r="S5265" s="106" t="str">
        <f>IFERROR(IF(J5265="Y", "Research And Development Programs Cluster:", VLOOKUP(D5265,'Cluster Info'!$A$2:$B$113,2,FALSE)), "Non Cluster:")</f>
        <v>Non Cluster:</v>
      </c>
      <c r="T5265" s="106">
        <f t="shared" si="410"/>
        <v>0</v>
      </c>
      <c r="U5265" s="106">
        <f t="shared" si="412"/>
        <v>0</v>
      </c>
      <c r="V5265" s="106">
        <f t="shared" si="413"/>
        <v>0</v>
      </c>
      <c r="W5265" s="119">
        <f t="shared" si="411"/>
        <v>0</v>
      </c>
      <c r="X5265" s="106">
        <f t="shared" si="414"/>
        <v>0</v>
      </c>
    </row>
    <row r="5266" spans="1:24" ht="14">
      <c r="A5266" s="198"/>
      <c r="D5266" s="1"/>
      <c r="E5266" s="1"/>
      <c r="F5266" s="187"/>
      <c r="G5266" s="187"/>
      <c r="H5266" s="80" t="str">
        <f>IF(ISERROR(IF(ISERROR(VLOOKUP((LEFT(D5266,2)),'Fed. Agency Identifier Table'!A$2:C$63,3,FALSE)),(VLOOKUP((LEFT(D5266,1)),'Fed. Agency Identifier Table'!A$2:C$63,3,FALSE)),(VLOOKUP((LEFT(D5266,2)),'Fed. Agency Identifier Table'!A$2:C$63,3,FALSE)))),"",(IF(ISERROR(VLOOKUP((LEFT(D5266,2)),'Fed. Agency Identifier Table'!A$2:C$63,3,FALSE)),(VLOOKUP((LEFT(D5266,1)),'Fed. Agency Identifier Table'!A$2:C$63,3,FALSE)),(VLOOKUP((LEFT(D5266,2)),'Fed. Agency Identifier Table'!A$2:C$63,3,FALSE)))))</f>
        <v/>
      </c>
      <c r="I5266" s="150" t="str">
        <f>IF(ISNUMBER(SEARCH("*.unk*",D5266)),"Other Federal Awards",IF(ISERROR(VLOOKUP(D5266,'CFDA Program Titles Table'!A$2:C$2607,3,FALSE)),"",VLOOKUP(D5266,'CFDA Program Titles Table'!A$2:C$2607,3,FALSE)))</f>
        <v/>
      </c>
      <c r="J5266" s="70"/>
      <c r="K5266" s="70"/>
      <c r="S5266" s="106" t="str">
        <f>IFERROR(IF(J5266="Y", "Research And Development Programs Cluster:", VLOOKUP(D5266,'Cluster Info'!$A$2:$B$113,2,FALSE)), "Non Cluster:")</f>
        <v>Non Cluster:</v>
      </c>
      <c r="T5266" s="106">
        <f t="shared" si="410"/>
        <v>0</v>
      </c>
      <c r="U5266" s="106">
        <f t="shared" si="412"/>
        <v>0</v>
      </c>
      <c r="V5266" s="106">
        <f t="shared" si="413"/>
        <v>0</v>
      </c>
      <c r="W5266" s="119">
        <f t="shared" si="411"/>
        <v>0</v>
      </c>
      <c r="X5266" s="106">
        <f t="shared" si="414"/>
        <v>0</v>
      </c>
    </row>
    <row r="5267" spans="1:24" ht="14">
      <c r="A5267" s="198"/>
      <c r="D5267" s="1"/>
      <c r="E5267" s="1"/>
      <c r="F5267" s="187"/>
      <c r="G5267" s="187"/>
      <c r="H5267" s="80" t="str">
        <f>IF(ISERROR(IF(ISERROR(VLOOKUP((LEFT(D5267,2)),'Fed. Agency Identifier Table'!A$2:C$63,3,FALSE)),(VLOOKUP((LEFT(D5267,1)),'Fed. Agency Identifier Table'!A$2:C$63,3,FALSE)),(VLOOKUP((LEFT(D5267,2)),'Fed. Agency Identifier Table'!A$2:C$63,3,FALSE)))),"",(IF(ISERROR(VLOOKUP((LEFT(D5267,2)),'Fed. Agency Identifier Table'!A$2:C$63,3,FALSE)),(VLOOKUP((LEFT(D5267,1)),'Fed. Agency Identifier Table'!A$2:C$63,3,FALSE)),(VLOOKUP((LEFT(D5267,2)),'Fed. Agency Identifier Table'!A$2:C$63,3,FALSE)))))</f>
        <v/>
      </c>
      <c r="I5267" s="150" t="str">
        <f>IF(ISNUMBER(SEARCH("*.unk*",D5267)),"Other Federal Awards",IF(ISERROR(VLOOKUP(D5267,'CFDA Program Titles Table'!A$2:C$2607,3,FALSE)),"",VLOOKUP(D5267,'CFDA Program Titles Table'!A$2:C$2607,3,FALSE)))</f>
        <v/>
      </c>
      <c r="J5267" s="70"/>
      <c r="K5267" s="70"/>
      <c r="S5267" s="106" t="str">
        <f>IFERROR(IF(J5267="Y", "Research And Development Programs Cluster:", VLOOKUP(D5267,'Cluster Info'!$A$2:$B$113,2,FALSE)), "Non Cluster:")</f>
        <v>Non Cluster:</v>
      </c>
      <c r="T5267" s="106">
        <f t="shared" si="410"/>
        <v>0</v>
      </c>
      <c r="U5267" s="106">
        <f t="shared" si="412"/>
        <v>0</v>
      </c>
      <c r="V5267" s="106">
        <f t="shared" si="413"/>
        <v>0</v>
      </c>
      <c r="W5267" s="119">
        <f t="shared" si="411"/>
        <v>0</v>
      </c>
      <c r="X5267" s="106">
        <f t="shared" si="414"/>
        <v>0</v>
      </c>
    </row>
    <row r="5268" spans="1:24" ht="14">
      <c r="A5268" s="198"/>
      <c r="D5268" s="1"/>
      <c r="E5268" s="1"/>
      <c r="F5268" s="187"/>
      <c r="G5268" s="187"/>
      <c r="H5268" s="80" t="str">
        <f>IF(ISERROR(IF(ISERROR(VLOOKUP((LEFT(D5268,2)),'Fed. Agency Identifier Table'!A$2:C$63,3,FALSE)),(VLOOKUP((LEFT(D5268,1)),'Fed. Agency Identifier Table'!A$2:C$63,3,FALSE)),(VLOOKUP((LEFT(D5268,2)),'Fed. Agency Identifier Table'!A$2:C$63,3,FALSE)))),"",(IF(ISERROR(VLOOKUP((LEFT(D5268,2)),'Fed. Agency Identifier Table'!A$2:C$63,3,FALSE)),(VLOOKUP((LEFT(D5268,1)),'Fed. Agency Identifier Table'!A$2:C$63,3,FALSE)),(VLOOKUP((LEFT(D5268,2)),'Fed. Agency Identifier Table'!A$2:C$63,3,FALSE)))))</f>
        <v/>
      </c>
      <c r="I5268" s="150" t="str">
        <f>IF(ISNUMBER(SEARCH("*.unk*",D5268)),"Other Federal Awards",IF(ISERROR(VLOOKUP(D5268,'CFDA Program Titles Table'!A$2:C$2607,3,FALSE)),"",VLOOKUP(D5268,'CFDA Program Titles Table'!A$2:C$2607,3,FALSE)))</f>
        <v/>
      </c>
      <c r="J5268" s="70"/>
      <c r="K5268" s="70"/>
      <c r="S5268" s="106" t="str">
        <f>IFERROR(IF(J5268="Y", "Research And Development Programs Cluster:", VLOOKUP(D5268,'Cluster Info'!$A$2:$B$113,2,FALSE)), "Non Cluster:")</f>
        <v>Non Cluster:</v>
      </c>
      <c r="T5268" s="106">
        <f t="shared" si="410"/>
        <v>0</v>
      </c>
      <c r="U5268" s="106">
        <f t="shared" si="412"/>
        <v>0</v>
      </c>
      <c r="V5268" s="106">
        <f t="shared" si="413"/>
        <v>0</v>
      </c>
      <c r="W5268" s="119">
        <f t="shared" si="411"/>
        <v>0</v>
      </c>
      <c r="X5268" s="106">
        <f t="shared" si="414"/>
        <v>0</v>
      </c>
    </row>
    <row r="5269" spans="1:24" ht="14">
      <c r="A5269" s="198"/>
      <c r="D5269" s="1"/>
      <c r="E5269" s="1"/>
      <c r="F5269" s="187"/>
      <c r="G5269" s="187"/>
      <c r="H5269" s="80" t="str">
        <f>IF(ISERROR(IF(ISERROR(VLOOKUP((LEFT(D5269,2)),'Fed. Agency Identifier Table'!A$2:C$63,3,FALSE)),(VLOOKUP((LEFT(D5269,1)),'Fed. Agency Identifier Table'!A$2:C$63,3,FALSE)),(VLOOKUP((LEFT(D5269,2)),'Fed. Agency Identifier Table'!A$2:C$63,3,FALSE)))),"",(IF(ISERROR(VLOOKUP((LEFT(D5269,2)),'Fed. Agency Identifier Table'!A$2:C$63,3,FALSE)),(VLOOKUP((LEFT(D5269,1)),'Fed. Agency Identifier Table'!A$2:C$63,3,FALSE)),(VLOOKUP((LEFT(D5269,2)),'Fed. Agency Identifier Table'!A$2:C$63,3,FALSE)))))</f>
        <v/>
      </c>
      <c r="I5269" s="150" t="str">
        <f>IF(ISNUMBER(SEARCH("*.unk*",D5269)),"Other Federal Awards",IF(ISERROR(VLOOKUP(D5269,'CFDA Program Titles Table'!A$2:C$2607,3,FALSE)),"",VLOOKUP(D5269,'CFDA Program Titles Table'!A$2:C$2607,3,FALSE)))</f>
        <v/>
      </c>
      <c r="J5269" s="70"/>
      <c r="K5269" s="70"/>
      <c r="S5269" s="106" t="str">
        <f>IFERROR(IF(J5269="Y", "Research And Development Programs Cluster:", VLOOKUP(D5269,'Cluster Info'!$A$2:$B$113,2,FALSE)), "Non Cluster:")</f>
        <v>Non Cluster:</v>
      </c>
      <c r="T5269" s="106">
        <f t="shared" si="410"/>
        <v>0</v>
      </c>
      <c r="U5269" s="106">
        <f t="shared" si="412"/>
        <v>0</v>
      </c>
      <c r="V5269" s="106">
        <f t="shared" si="413"/>
        <v>0</v>
      </c>
      <c r="W5269" s="119">
        <f t="shared" si="411"/>
        <v>0</v>
      </c>
      <c r="X5269" s="106">
        <f t="shared" si="414"/>
        <v>0</v>
      </c>
    </row>
    <row r="5270" spans="1:24" ht="14">
      <c r="A5270" s="198"/>
      <c r="D5270" s="1"/>
      <c r="E5270" s="1"/>
      <c r="F5270" s="187"/>
      <c r="G5270" s="187"/>
      <c r="H5270" s="80" t="str">
        <f>IF(ISERROR(IF(ISERROR(VLOOKUP((LEFT(D5270,2)),'Fed. Agency Identifier Table'!A$2:C$63,3,FALSE)),(VLOOKUP((LEFT(D5270,1)),'Fed. Agency Identifier Table'!A$2:C$63,3,FALSE)),(VLOOKUP((LEFT(D5270,2)),'Fed. Agency Identifier Table'!A$2:C$63,3,FALSE)))),"",(IF(ISERROR(VLOOKUP((LEFT(D5270,2)),'Fed. Agency Identifier Table'!A$2:C$63,3,FALSE)),(VLOOKUP((LEFT(D5270,1)),'Fed. Agency Identifier Table'!A$2:C$63,3,FALSE)),(VLOOKUP((LEFT(D5270,2)),'Fed. Agency Identifier Table'!A$2:C$63,3,FALSE)))))</f>
        <v/>
      </c>
      <c r="I5270" s="150" t="str">
        <f>IF(ISNUMBER(SEARCH("*.unk*",D5270)),"Other Federal Awards",IF(ISERROR(VLOOKUP(D5270,'CFDA Program Titles Table'!A$2:C$2607,3,FALSE)),"",VLOOKUP(D5270,'CFDA Program Titles Table'!A$2:C$2607,3,FALSE)))</f>
        <v/>
      </c>
      <c r="J5270" s="70"/>
      <c r="K5270" s="70"/>
      <c r="S5270" s="106" t="str">
        <f>IFERROR(IF(J5270="Y", "Research And Development Programs Cluster:", VLOOKUP(D5270,'Cluster Info'!$A$2:$B$113,2,FALSE)), "Non Cluster:")</f>
        <v>Non Cluster:</v>
      </c>
      <c r="T5270" s="106">
        <f t="shared" si="410"/>
        <v>0</v>
      </c>
      <c r="U5270" s="106">
        <f t="shared" si="412"/>
        <v>0</v>
      </c>
      <c r="V5270" s="106">
        <f t="shared" si="413"/>
        <v>0</v>
      </c>
      <c r="W5270" s="119">
        <f t="shared" si="411"/>
        <v>0</v>
      </c>
      <c r="X5270" s="106">
        <f t="shared" si="414"/>
        <v>0</v>
      </c>
    </row>
    <row r="5271" spans="1:24" ht="14">
      <c r="A5271" s="198"/>
      <c r="D5271" s="1"/>
      <c r="E5271" s="1"/>
      <c r="F5271" s="187"/>
      <c r="G5271" s="187"/>
      <c r="H5271" s="80" t="str">
        <f>IF(ISERROR(IF(ISERROR(VLOOKUP((LEFT(D5271,2)),'Fed. Agency Identifier Table'!A$2:C$63,3,FALSE)),(VLOOKUP((LEFT(D5271,1)),'Fed. Agency Identifier Table'!A$2:C$63,3,FALSE)),(VLOOKUP((LEFT(D5271,2)),'Fed. Agency Identifier Table'!A$2:C$63,3,FALSE)))),"",(IF(ISERROR(VLOOKUP((LEFT(D5271,2)),'Fed. Agency Identifier Table'!A$2:C$63,3,FALSE)),(VLOOKUP((LEFT(D5271,1)),'Fed. Agency Identifier Table'!A$2:C$63,3,FALSE)),(VLOOKUP((LEFT(D5271,2)),'Fed. Agency Identifier Table'!A$2:C$63,3,FALSE)))))</f>
        <v/>
      </c>
      <c r="I5271" s="150" t="str">
        <f>IF(ISNUMBER(SEARCH("*.unk*",D5271)),"Other Federal Awards",IF(ISERROR(VLOOKUP(D5271,'CFDA Program Titles Table'!A$2:C$2607,3,FALSE)),"",VLOOKUP(D5271,'CFDA Program Titles Table'!A$2:C$2607,3,FALSE)))</f>
        <v/>
      </c>
      <c r="J5271" s="70"/>
      <c r="K5271" s="70"/>
      <c r="S5271" s="106" t="str">
        <f>IFERROR(IF(J5271="Y", "Research And Development Programs Cluster:", VLOOKUP(D5271,'Cluster Info'!$A$2:$B$113,2,FALSE)), "Non Cluster:")</f>
        <v>Non Cluster:</v>
      </c>
      <c r="T5271" s="106">
        <f t="shared" si="410"/>
        <v>0</v>
      </c>
      <c r="U5271" s="106">
        <f t="shared" si="412"/>
        <v>0</v>
      </c>
      <c r="V5271" s="106">
        <f t="shared" si="413"/>
        <v>0</v>
      </c>
      <c r="W5271" s="119">
        <f t="shared" si="411"/>
        <v>0</v>
      </c>
      <c r="X5271" s="106">
        <f t="shared" si="414"/>
        <v>0</v>
      </c>
    </row>
    <row r="5272" spans="1:24" ht="14">
      <c r="A5272" s="198"/>
      <c r="D5272" s="1"/>
      <c r="E5272" s="1"/>
      <c r="F5272" s="187"/>
      <c r="G5272" s="187"/>
      <c r="H5272" s="80" t="str">
        <f>IF(ISERROR(IF(ISERROR(VLOOKUP((LEFT(D5272,2)),'Fed. Agency Identifier Table'!A$2:C$63,3,FALSE)),(VLOOKUP((LEFT(D5272,1)),'Fed. Agency Identifier Table'!A$2:C$63,3,FALSE)),(VLOOKUP((LEFT(D5272,2)),'Fed. Agency Identifier Table'!A$2:C$63,3,FALSE)))),"",(IF(ISERROR(VLOOKUP((LEFT(D5272,2)),'Fed. Agency Identifier Table'!A$2:C$63,3,FALSE)),(VLOOKUP((LEFT(D5272,1)),'Fed. Agency Identifier Table'!A$2:C$63,3,FALSE)),(VLOOKUP((LEFT(D5272,2)),'Fed. Agency Identifier Table'!A$2:C$63,3,FALSE)))))</f>
        <v/>
      </c>
      <c r="I5272" s="150" t="str">
        <f>IF(ISNUMBER(SEARCH("*.unk*",D5272)),"Other Federal Awards",IF(ISERROR(VLOOKUP(D5272,'CFDA Program Titles Table'!A$2:C$2607,3,FALSE)),"",VLOOKUP(D5272,'CFDA Program Titles Table'!A$2:C$2607,3,FALSE)))</f>
        <v/>
      </c>
      <c r="J5272" s="70"/>
      <c r="K5272" s="70"/>
      <c r="S5272" s="106" t="str">
        <f>IFERROR(IF(J5272="Y", "Research And Development Programs Cluster:", VLOOKUP(D5272,'Cluster Info'!$A$2:$B$113,2,FALSE)), "Non Cluster:")</f>
        <v>Non Cluster:</v>
      </c>
      <c r="T5272" s="106">
        <f t="shared" si="410"/>
        <v>0</v>
      </c>
      <c r="U5272" s="106">
        <f t="shared" si="412"/>
        <v>0</v>
      </c>
      <c r="V5272" s="106">
        <f t="shared" si="413"/>
        <v>0</v>
      </c>
      <c r="W5272" s="119">
        <f t="shared" si="411"/>
        <v>0</v>
      </c>
      <c r="X5272" s="106">
        <f t="shared" si="414"/>
        <v>0</v>
      </c>
    </row>
    <row r="5273" spans="1:24" ht="14">
      <c r="A5273" s="198"/>
      <c r="D5273" s="1"/>
      <c r="E5273" s="1"/>
      <c r="F5273" s="187"/>
      <c r="G5273" s="187"/>
      <c r="H5273" s="80" t="str">
        <f>IF(ISERROR(IF(ISERROR(VLOOKUP((LEFT(D5273,2)),'Fed. Agency Identifier Table'!A$2:C$63,3,FALSE)),(VLOOKUP((LEFT(D5273,1)),'Fed. Agency Identifier Table'!A$2:C$63,3,FALSE)),(VLOOKUP((LEFT(D5273,2)),'Fed. Agency Identifier Table'!A$2:C$63,3,FALSE)))),"",(IF(ISERROR(VLOOKUP((LEFT(D5273,2)),'Fed. Agency Identifier Table'!A$2:C$63,3,FALSE)),(VLOOKUP((LEFT(D5273,1)),'Fed. Agency Identifier Table'!A$2:C$63,3,FALSE)),(VLOOKUP((LEFT(D5273,2)),'Fed. Agency Identifier Table'!A$2:C$63,3,FALSE)))))</f>
        <v/>
      </c>
      <c r="I5273" s="150" t="str">
        <f>IF(ISNUMBER(SEARCH("*.unk*",D5273)),"Other Federal Awards",IF(ISERROR(VLOOKUP(D5273,'CFDA Program Titles Table'!A$2:C$2607,3,FALSE)),"",VLOOKUP(D5273,'CFDA Program Titles Table'!A$2:C$2607,3,FALSE)))</f>
        <v/>
      </c>
      <c r="J5273" s="70"/>
      <c r="K5273" s="70"/>
      <c r="S5273" s="106" t="str">
        <f>IFERROR(IF(J5273="Y", "Research And Development Programs Cluster:", VLOOKUP(D5273,'Cluster Info'!$A$2:$B$113,2,FALSE)), "Non Cluster:")</f>
        <v>Non Cluster:</v>
      </c>
      <c r="T5273" s="106">
        <f t="shared" si="410"/>
        <v>0</v>
      </c>
      <c r="U5273" s="106">
        <f t="shared" si="412"/>
        <v>0</v>
      </c>
      <c r="V5273" s="106">
        <f t="shared" si="413"/>
        <v>0</v>
      </c>
      <c r="W5273" s="119">
        <f t="shared" si="411"/>
        <v>0</v>
      </c>
      <c r="X5273" s="106">
        <f t="shared" si="414"/>
        <v>0</v>
      </c>
    </row>
    <row r="5274" spans="1:24" ht="14">
      <c r="A5274" s="198"/>
      <c r="D5274" s="1"/>
      <c r="E5274" s="1"/>
      <c r="F5274" s="187"/>
      <c r="G5274" s="187"/>
      <c r="H5274" s="80" t="str">
        <f>IF(ISERROR(IF(ISERROR(VLOOKUP((LEFT(D5274,2)),'Fed. Agency Identifier Table'!A$2:C$63,3,FALSE)),(VLOOKUP((LEFT(D5274,1)),'Fed. Agency Identifier Table'!A$2:C$63,3,FALSE)),(VLOOKUP((LEFT(D5274,2)),'Fed. Agency Identifier Table'!A$2:C$63,3,FALSE)))),"",(IF(ISERROR(VLOOKUP((LEFT(D5274,2)),'Fed. Agency Identifier Table'!A$2:C$63,3,FALSE)),(VLOOKUP((LEFT(D5274,1)),'Fed. Agency Identifier Table'!A$2:C$63,3,FALSE)),(VLOOKUP((LEFT(D5274,2)),'Fed. Agency Identifier Table'!A$2:C$63,3,FALSE)))))</f>
        <v/>
      </c>
      <c r="I5274" s="150" t="str">
        <f>IF(ISNUMBER(SEARCH("*.unk*",D5274)),"Other Federal Awards",IF(ISERROR(VLOOKUP(D5274,'CFDA Program Titles Table'!A$2:C$2607,3,FALSE)),"",VLOOKUP(D5274,'CFDA Program Titles Table'!A$2:C$2607,3,FALSE)))</f>
        <v/>
      </c>
      <c r="J5274" s="70"/>
      <c r="K5274" s="70"/>
      <c r="S5274" s="106" t="str">
        <f>IFERROR(IF(J5274="Y", "Research And Development Programs Cluster:", VLOOKUP(D5274,'Cluster Info'!$A$2:$B$113,2,FALSE)), "Non Cluster:")</f>
        <v>Non Cluster:</v>
      </c>
      <c r="T5274" s="106">
        <f t="shared" si="410"/>
        <v>0</v>
      </c>
      <c r="U5274" s="106">
        <f t="shared" si="412"/>
        <v>0</v>
      </c>
      <c r="V5274" s="106">
        <f t="shared" si="413"/>
        <v>0</v>
      </c>
      <c r="W5274" s="119">
        <f t="shared" si="411"/>
        <v>0</v>
      </c>
      <c r="X5274" s="106">
        <f t="shared" si="414"/>
        <v>0</v>
      </c>
    </row>
    <row r="5275" spans="1:24" ht="14">
      <c r="A5275" s="198"/>
      <c r="D5275" s="1"/>
      <c r="E5275" s="1"/>
      <c r="F5275" s="187"/>
      <c r="G5275" s="187"/>
      <c r="H5275" s="80" t="str">
        <f>IF(ISERROR(IF(ISERROR(VLOOKUP((LEFT(D5275,2)),'Fed. Agency Identifier Table'!A$2:C$63,3,FALSE)),(VLOOKUP((LEFT(D5275,1)),'Fed. Agency Identifier Table'!A$2:C$63,3,FALSE)),(VLOOKUP((LEFT(D5275,2)),'Fed. Agency Identifier Table'!A$2:C$63,3,FALSE)))),"",(IF(ISERROR(VLOOKUP((LEFT(D5275,2)),'Fed. Agency Identifier Table'!A$2:C$63,3,FALSE)),(VLOOKUP((LEFT(D5275,1)),'Fed. Agency Identifier Table'!A$2:C$63,3,FALSE)),(VLOOKUP((LEFT(D5275,2)),'Fed. Agency Identifier Table'!A$2:C$63,3,FALSE)))))</f>
        <v/>
      </c>
      <c r="I5275" s="150" t="str">
        <f>IF(ISNUMBER(SEARCH("*.unk*",D5275)),"Other Federal Awards",IF(ISERROR(VLOOKUP(D5275,'CFDA Program Titles Table'!A$2:C$2607,3,FALSE)),"",VLOOKUP(D5275,'CFDA Program Titles Table'!A$2:C$2607,3,FALSE)))</f>
        <v/>
      </c>
      <c r="J5275" s="70"/>
      <c r="K5275" s="70"/>
      <c r="S5275" s="106" t="str">
        <f>IFERROR(IF(J5275="Y", "Research And Development Programs Cluster:", VLOOKUP(D5275,'Cluster Info'!$A$2:$B$113,2,FALSE)), "Non Cluster:")</f>
        <v>Non Cluster:</v>
      </c>
      <c r="T5275" s="106">
        <f t="shared" si="410"/>
        <v>0</v>
      </c>
      <c r="U5275" s="106">
        <f t="shared" si="412"/>
        <v>0</v>
      </c>
      <c r="V5275" s="106">
        <f t="shared" si="413"/>
        <v>0</v>
      </c>
      <c r="W5275" s="119">
        <f t="shared" si="411"/>
        <v>0</v>
      </c>
      <c r="X5275" s="106">
        <f t="shared" si="414"/>
        <v>0</v>
      </c>
    </row>
    <row r="5276" spans="1:24" ht="14">
      <c r="A5276" s="198"/>
      <c r="D5276" s="1"/>
      <c r="E5276" s="1"/>
      <c r="F5276" s="187"/>
      <c r="G5276" s="187"/>
      <c r="H5276" s="80" t="str">
        <f>IF(ISERROR(IF(ISERROR(VLOOKUP((LEFT(D5276,2)),'Fed. Agency Identifier Table'!A$2:C$63,3,FALSE)),(VLOOKUP((LEFT(D5276,1)),'Fed. Agency Identifier Table'!A$2:C$63,3,FALSE)),(VLOOKUP((LEFT(D5276,2)),'Fed. Agency Identifier Table'!A$2:C$63,3,FALSE)))),"",(IF(ISERROR(VLOOKUP((LEFT(D5276,2)),'Fed. Agency Identifier Table'!A$2:C$63,3,FALSE)),(VLOOKUP((LEFT(D5276,1)),'Fed. Agency Identifier Table'!A$2:C$63,3,FALSE)),(VLOOKUP((LEFT(D5276,2)),'Fed. Agency Identifier Table'!A$2:C$63,3,FALSE)))))</f>
        <v/>
      </c>
      <c r="I5276" s="150" t="str">
        <f>IF(ISNUMBER(SEARCH("*.unk*",D5276)),"Other Federal Awards",IF(ISERROR(VLOOKUP(D5276,'CFDA Program Titles Table'!A$2:C$2607,3,FALSE)),"",VLOOKUP(D5276,'CFDA Program Titles Table'!A$2:C$2607,3,FALSE)))</f>
        <v/>
      </c>
      <c r="J5276" s="70"/>
      <c r="K5276" s="70"/>
      <c r="S5276" s="106" t="str">
        <f>IFERROR(IF(J5276="Y", "Research And Development Programs Cluster:", VLOOKUP(D5276,'Cluster Info'!$A$2:$B$113,2,FALSE)), "Non Cluster:")</f>
        <v>Non Cluster:</v>
      </c>
      <c r="T5276" s="106">
        <f t="shared" si="410"/>
        <v>0</v>
      </c>
      <c r="U5276" s="106">
        <f t="shared" si="412"/>
        <v>0</v>
      </c>
      <c r="V5276" s="106">
        <f t="shared" si="413"/>
        <v>0</v>
      </c>
      <c r="W5276" s="119">
        <f t="shared" si="411"/>
        <v>0</v>
      </c>
      <c r="X5276" s="106">
        <f t="shared" si="414"/>
        <v>0</v>
      </c>
    </row>
    <row r="5277" spans="1:24" ht="14">
      <c r="A5277" s="198"/>
      <c r="D5277" s="1"/>
      <c r="E5277" s="1"/>
      <c r="F5277" s="187"/>
      <c r="G5277" s="187"/>
      <c r="H5277" s="80" t="str">
        <f>IF(ISERROR(IF(ISERROR(VLOOKUP((LEFT(D5277,2)),'Fed. Agency Identifier Table'!A$2:C$63,3,FALSE)),(VLOOKUP((LEFT(D5277,1)),'Fed. Agency Identifier Table'!A$2:C$63,3,FALSE)),(VLOOKUP((LEFT(D5277,2)),'Fed. Agency Identifier Table'!A$2:C$63,3,FALSE)))),"",(IF(ISERROR(VLOOKUP((LEFT(D5277,2)),'Fed. Agency Identifier Table'!A$2:C$63,3,FALSE)),(VLOOKUP((LEFT(D5277,1)),'Fed. Agency Identifier Table'!A$2:C$63,3,FALSE)),(VLOOKUP((LEFT(D5277,2)),'Fed. Agency Identifier Table'!A$2:C$63,3,FALSE)))))</f>
        <v/>
      </c>
      <c r="I5277" s="150" t="str">
        <f>IF(ISNUMBER(SEARCH("*.unk*",D5277)),"Other Federal Awards",IF(ISERROR(VLOOKUP(D5277,'CFDA Program Titles Table'!A$2:C$2607,3,FALSE)),"",VLOOKUP(D5277,'CFDA Program Titles Table'!A$2:C$2607,3,FALSE)))</f>
        <v/>
      </c>
      <c r="J5277" s="70"/>
      <c r="K5277" s="70"/>
      <c r="S5277" s="106" t="str">
        <f>IFERROR(IF(J5277="Y", "Research And Development Programs Cluster:", VLOOKUP(D5277,'Cluster Info'!$A$2:$B$113,2,FALSE)), "Non Cluster:")</f>
        <v>Non Cluster:</v>
      </c>
      <c r="T5277" s="106">
        <f t="shared" si="410"/>
        <v>0</v>
      </c>
      <c r="U5277" s="106">
        <f t="shared" si="412"/>
        <v>0</v>
      </c>
      <c r="V5277" s="106">
        <f t="shared" si="413"/>
        <v>0</v>
      </c>
      <c r="W5277" s="119">
        <f t="shared" si="411"/>
        <v>0</v>
      </c>
      <c r="X5277" s="106">
        <f t="shared" si="414"/>
        <v>0</v>
      </c>
    </row>
    <row r="5278" spans="1:24" ht="14">
      <c r="A5278" s="198"/>
      <c r="D5278" s="1"/>
      <c r="E5278" s="1"/>
      <c r="F5278" s="187"/>
      <c r="G5278" s="187"/>
      <c r="H5278" s="80" t="str">
        <f>IF(ISERROR(IF(ISERROR(VLOOKUP((LEFT(D5278,2)),'Fed. Agency Identifier Table'!A$2:C$63,3,FALSE)),(VLOOKUP((LEFT(D5278,1)),'Fed. Agency Identifier Table'!A$2:C$63,3,FALSE)),(VLOOKUP((LEFT(D5278,2)),'Fed. Agency Identifier Table'!A$2:C$63,3,FALSE)))),"",(IF(ISERROR(VLOOKUP((LEFT(D5278,2)),'Fed. Agency Identifier Table'!A$2:C$63,3,FALSE)),(VLOOKUP((LEFT(D5278,1)),'Fed. Agency Identifier Table'!A$2:C$63,3,FALSE)),(VLOOKUP((LEFT(D5278,2)),'Fed. Agency Identifier Table'!A$2:C$63,3,FALSE)))))</f>
        <v/>
      </c>
      <c r="I5278" s="150" t="str">
        <f>IF(ISNUMBER(SEARCH("*.unk*",D5278)),"Other Federal Awards",IF(ISERROR(VLOOKUP(D5278,'CFDA Program Titles Table'!A$2:C$2607,3,FALSE)),"",VLOOKUP(D5278,'CFDA Program Titles Table'!A$2:C$2607,3,FALSE)))</f>
        <v/>
      </c>
      <c r="J5278" s="70"/>
      <c r="K5278" s="70"/>
      <c r="S5278" s="106" t="str">
        <f>IFERROR(IF(J5278="Y", "Research And Development Programs Cluster:", VLOOKUP(D5278,'Cluster Info'!$A$2:$B$113,2,FALSE)), "Non Cluster:")</f>
        <v>Non Cluster:</v>
      </c>
      <c r="T5278" s="106">
        <f t="shared" si="410"/>
        <v>0</v>
      </c>
      <c r="U5278" s="106">
        <f t="shared" si="412"/>
        <v>0</v>
      </c>
      <c r="V5278" s="106">
        <f t="shared" si="413"/>
        <v>0</v>
      </c>
      <c r="W5278" s="119">
        <f t="shared" si="411"/>
        <v>0</v>
      </c>
      <c r="X5278" s="106">
        <f t="shared" si="414"/>
        <v>0</v>
      </c>
    </row>
    <row r="5279" spans="1:24" ht="14">
      <c r="A5279" s="198"/>
      <c r="D5279" s="1"/>
      <c r="E5279" s="1"/>
      <c r="F5279" s="187"/>
      <c r="G5279" s="187"/>
      <c r="H5279" s="80" t="str">
        <f>IF(ISERROR(IF(ISERROR(VLOOKUP((LEFT(D5279,2)),'Fed. Agency Identifier Table'!A$2:C$63,3,FALSE)),(VLOOKUP((LEFT(D5279,1)),'Fed. Agency Identifier Table'!A$2:C$63,3,FALSE)),(VLOOKUP((LEFT(D5279,2)),'Fed. Agency Identifier Table'!A$2:C$63,3,FALSE)))),"",(IF(ISERROR(VLOOKUP((LEFT(D5279,2)),'Fed. Agency Identifier Table'!A$2:C$63,3,FALSE)),(VLOOKUP((LEFT(D5279,1)),'Fed. Agency Identifier Table'!A$2:C$63,3,FALSE)),(VLOOKUP((LEFT(D5279,2)),'Fed. Agency Identifier Table'!A$2:C$63,3,FALSE)))))</f>
        <v/>
      </c>
      <c r="I5279" s="150" t="str">
        <f>IF(ISNUMBER(SEARCH("*.unk*",D5279)),"Other Federal Awards",IF(ISERROR(VLOOKUP(D5279,'CFDA Program Titles Table'!A$2:C$2607,3,FALSE)),"",VLOOKUP(D5279,'CFDA Program Titles Table'!A$2:C$2607,3,FALSE)))</f>
        <v/>
      </c>
      <c r="J5279" s="70"/>
      <c r="K5279" s="70"/>
      <c r="S5279" s="106" t="str">
        <f>IFERROR(IF(J5279="Y", "Research And Development Programs Cluster:", VLOOKUP(D5279,'Cluster Info'!$A$2:$B$113,2,FALSE)), "Non Cluster:")</f>
        <v>Non Cluster:</v>
      </c>
      <c r="T5279" s="106">
        <f t="shared" si="410"/>
        <v>0</v>
      </c>
      <c r="U5279" s="106">
        <f t="shared" si="412"/>
        <v>0</v>
      </c>
      <c r="V5279" s="106">
        <f t="shared" si="413"/>
        <v>0</v>
      </c>
      <c r="W5279" s="119">
        <f t="shared" si="411"/>
        <v>0</v>
      </c>
      <c r="X5279" s="106">
        <f t="shared" si="414"/>
        <v>0</v>
      </c>
    </row>
    <row r="5280" spans="1:24" ht="14">
      <c r="A5280" s="198"/>
      <c r="D5280" s="1"/>
      <c r="E5280" s="1"/>
      <c r="F5280" s="187"/>
      <c r="G5280" s="187"/>
      <c r="H5280" s="80" t="str">
        <f>IF(ISERROR(IF(ISERROR(VLOOKUP((LEFT(D5280,2)),'Fed. Agency Identifier Table'!A$2:C$63,3,FALSE)),(VLOOKUP((LEFT(D5280,1)),'Fed. Agency Identifier Table'!A$2:C$63,3,FALSE)),(VLOOKUP((LEFT(D5280,2)),'Fed. Agency Identifier Table'!A$2:C$63,3,FALSE)))),"",(IF(ISERROR(VLOOKUP((LEFT(D5280,2)),'Fed. Agency Identifier Table'!A$2:C$63,3,FALSE)),(VLOOKUP((LEFT(D5280,1)),'Fed. Agency Identifier Table'!A$2:C$63,3,FALSE)),(VLOOKUP((LEFT(D5280,2)),'Fed. Agency Identifier Table'!A$2:C$63,3,FALSE)))))</f>
        <v/>
      </c>
      <c r="I5280" s="150" t="str">
        <f>IF(ISNUMBER(SEARCH("*.unk*",D5280)),"Other Federal Awards",IF(ISERROR(VLOOKUP(D5280,'CFDA Program Titles Table'!A$2:C$2607,3,FALSE)),"",VLOOKUP(D5280,'CFDA Program Titles Table'!A$2:C$2607,3,FALSE)))</f>
        <v/>
      </c>
      <c r="J5280" s="70"/>
      <c r="K5280" s="70"/>
      <c r="S5280" s="106" t="str">
        <f>IFERROR(IF(J5280="Y", "Research And Development Programs Cluster:", VLOOKUP(D5280,'Cluster Info'!$A$2:$B$113,2,FALSE)), "Non Cluster:")</f>
        <v>Non Cluster:</v>
      </c>
      <c r="T5280" s="106">
        <f t="shared" si="410"/>
        <v>0</v>
      </c>
      <c r="U5280" s="106">
        <f t="shared" si="412"/>
        <v>0</v>
      </c>
      <c r="V5280" s="106">
        <f t="shared" si="413"/>
        <v>0</v>
      </c>
      <c r="W5280" s="119">
        <f t="shared" si="411"/>
        <v>0</v>
      </c>
      <c r="X5280" s="106">
        <f t="shared" si="414"/>
        <v>0</v>
      </c>
    </row>
    <row r="5281" spans="1:24" ht="14">
      <c r="A5281" s="198"/>
      <c r="D5281" s="1"/>
      <c r="E5281" s="1"/>
      <c r="F5281" s="187"/>
      <c r="G5281" s="187"/>
      <c r="H5281" s="80" t="str">
        <f>IF(ISERROR(IF(ISERROR(VLOOKUP((LEFT(D5281,2)),'Fed. Agency Identifier Table'!A$2:C$63,3,FALSE)),(VLOOKUP((LEFT(D5281,1)),'Fed. Agency Identifier Table'!A$2:C$63,3,FALSE)),(VLOOKUP((LEFT(D5281,2)),'Fed. Agency Identifier Table'!A$2:C$63,3,FALSE)))),"",(IF(ISERROR(VLOOKUP((LEFT(D5281,2)),'Fed. Agency Identifier Table'!A$2:C$63,3,FALSE)),(VLOOKUP((LEFT(D5281,1)),'Fed. Agency Identifier Table'!A$2:C$63,3,FALSE)),(VLOOKUP((LEFT(D5281,2)),'Fed. Agency Identifier Table'!A$2:C$63,3,FALSE)))))</f>
        <v/>
      </c>
      <c r="I5281" s="150" t="str">
        <f>IF(ISNUMBER(SEARCH("*.unk*",D5281)),"Other Federal Awards",IF(ISERROR(VLOOKUP(D5281,'CFDA Program Titles Table'!A$2:C$2607,3,FALSE)),"",VLOOKUP(D5281,'CFDA Program Titles Table'!A$2:C$2607,3,FALSE)))</f>
        <v/>
      </c>
      <c r="J5281" s="70"/>
      <c r="K5281" s="70"/>
      <c r="S5281" s="106" t="str">
        <f>IFERROR(IF(J5281="Y", "Research And Development Programs Cluster:", VLOOKUP(D5281,'Cluster Info'!$A$2:$B$113,2,FALSE)), "Non Cluster:")</f>
        <v>Non Cluster:</v>
      </c>
      <c r="T5281" s="106">
        <f t="shared" si="410"/>
        <v>0</v>
      </c>
      <c r="U5281" s="106">
        <f t="shared" si="412"/>
        <v>0</v>
      </c>
      <c r="V5281" s="106">
        <f t="shared" si="413"/>
        <v>0</v>
      </c>
      <c r="W5281" s="119">
        <f t="shared" si="411"/>
        <v>0</v>
      </c>
      <c r="X5281" s="106">
        <f t="shared" si="414"/>
        <v>0</v>
      </c>
    </row>
    <row r="5282" spans="1:24" ht="14">
      <c r="A5282" s="198"/>
      <c r="D5282" s="1"/>
      <c r="E5282" s="1"/>
      <c r="F5282" s="187"/>
      <c r="G5282" s="187"/>
      <c r="H5282" s="80" t="str">
        <f>IF(ISERROR(IF(ISERROR(VLOOKUP((LEFT(D5282,2)),'Fed. Agency Identifier Table'!A$2:C$63,3,FALSE)),(VLOOKUP((LEFT(D5282,1)),'Fed. Agency Identifier Table'!A$2:C$63,3,FALSE)),(VLOOKUP((LEFT(D5282,2)),'Fed. Agency Identifier Table'!A$2:C$63,3,FALSE)))),"",(IF(ISERROR(VLOOKUP((LEFT(D5282,2)),'Fed. Agency Identifier Table'!A$2:C$63,3,FALSE)),(VLOOKUP((LEFT(D5282,1)),'Fed. Agency Identifier Table'!A$2:C$63,3,FALSE)),(VLOOKUP((LEFT(D5282,2)),'Fed. Agency Identifier Table'!A$2:C$63,3,FALSE)))))</f>
        <v/>
      </c>
      <c r="I5282" s="150" t="str">
        <f>IF(ISNUMBER(SEARCH("*.unk*",D5282)),"Other Federal Awards",IF(ISERROR(VLOOKUP(D5282,'CFDA Program Titles Table'!A$2:C$2607,3,FALSE)),"",VLOOKUP(D5282,'CFDA Program Titles Table'!A$2:C$2607,3,FALSE)))</f>
        <v/>
      </c>
      <c r="J5282" s="70"/>
      <c r="K5282" s="70"/>
      <c r="S5282" s="106" t="str">
        <f>IFERROR(IF(J5282="Y", "Research And Development Programs Cluster:", VLOOKUP(D5282,'Cluster Info'!$A$2:$B$113,2,FALSE)), "Non Cluster:")</f>
        <v>Non Cluster:</v>
      </c>
      <c r="T5282" s="106">
        <f t="shared" si="410"/>
        <v>0</v>
      </c>
      <c r="U5282" s="106">
        <f t="shared" si="412"/>
        <v>0</v>
      </c>
      <c r="V5282" s="106">
        <f t="shared" si="413"/>
        <v>0</v>
      </c>
      <c r="W5282" s="119">
        <f t="shared" si="411"/>
        <v>0</v>
      </c>
      <c r="X5282" s="106">
        <f t="shared" si="414"/>
        <v>0</v>
      </c>
    </row>
    <row r="5283" spans="1:24" ht="14">
      <c r="A5283" s="198"/>
      <c r="D5283" s="1"/>
      <c r="E5283" s="1"/>
      <c r="F5283" s="187"/>
      <c r="G5283" s="187"/>
      <c r="H5283" s="80" t="str">
        <f>IF(ISERROR(IF(ISERROR(VLOOKUP((LEFT(D5283,2)),'Fed. Agency Identifier Table'!A$2:C$63,3,FALSE)),(VLOOKUP((LEFT(D5283,1)),'Fed. Agency Identifier Table'!A$2:C$63,3,FALSE)),(VLOOKUP((LEFT(D5283,2)),'Fed. Agency Identifier Table'!A$2:C$63,3,FALSE)))),"",(IF(ISERROR(VLOOKUP((LEFT(D5283,2)),'Fed. Agency Identifier Table'!A$2:C$63,3,FALSE)),(VLOOKUP((LEFT(D5283,1)),'Fed. Agency Identifier Table'!A$2:C$63,3,FALSE)),(VLOOKUP((LEFT(D5283,2)),'Fed. Agency Identifier Table'!A$2:C$63,3,FALSE)))))</f>
        <v/>
      </c>
      <c r="I5283" s="150" t="str">
        <f>IF(ISNUMBER(SEARCH("*.unk*",D5283)),"Other Federal Awards",IF(ISERROR(VLOOKUP(D5283,'CFDA Program Titles Table'!A$2:C$2607,3,FALSE)),"",VLOOKUP(D5283,'CFDA Program Titles Table'!A$2:C$2607,3,FALSE)))</f>
        <v/>
      </c>
      <c r="J5283" s="70"/>
      <c r="K5283" s="70"/>
      <c r="S5283" s="106" t="str">
        <f>IFERROR(IF(J5283="Y", "Research And Development Programs Cluster:", VLOOKUP(D5283,'Cluster Info'!$A$2:$B$113,2,FALSE)), "Non Cluster:")</f>
        <v>Non Cluster:</v>
      </c>
      <c r="T5283" s="106">
        <f t="shared" si="410"/>
        <v>0</v>
      </c>
      <c r="U5283" s="106">
        <f t="shared" si="412"/>
        <v>0</v>
      </c>
      <c r="V5283" s="106">
        <f t="shared" si="413"/>
        <v>0</v>
      </c>
      <c r="W5283" s="119">
        <f t="shared" si="411"/>
        <v>0</v>
      </c>
      <c r="X5283" s="106">
        <f t="shared" si="414"/>
        <v>0</v>
      </c>
    </row>
    <row r="5284" spans="1:24" ht="14">
      <c r="A5284" s="198"/>
      <c r="D5284" s="1"/>
      <c r="E5284" s="1"/>
      <c r="F5284" s="187"/>
      <c r="G5284" s="187"/>
      <c r="H5284" s="80" t="str">
        <f>IF(ISERROR(IF(ISERROR(VLOOKUP((LEFT(D5284,2)),'Fed. Agency Identifier Table'!A$2:C$63,3,FALSE)),(VLOOKUP((LEFT(D5284,1)),'Fed. Agency Identifier Table'!A$2:C$63,3,FALSE)),(VLOOKUP((LEFT(D5284,2)),'Fed. Agency Identifier Table'!A$2:C$63,3,FALSE)))),"",(IF(ISERROR(VLOOKUP((LEFT(D5284,2)),'Fed. Agency Identifier Table'!A$2:C$63,3,FALSE)),(VLOOKUP((LEFT(D5284,1)),'Fed. Agency Identifier Table'!A$2:C$63,3,FALSE)),(VLOOKUP((LEFT(D5284,2)),'Fed. Agency Identifier Table'!A$2:C$63,3,FALSE)))))</f>
        <v/>
      </c>
      <c r="I5284" s="150" t="str">
        <f>IF(ISNUMBER(SEARCH("*.unk*",D5284)),"Other Federal Awards",IF(ISERROR(VLOOKUP(D5284,'CFDA Program Titles Table'!A$2:C$2607,3,FALSE)),"",VLOOKUP(D5284,'CFDA Program Titles Table'!A$2:C$2607,3,FALSE)))</f>
        <v/>
      </c>
      <c r="J5284" s="70"/>
      <c r="K5284" s="70"/>
      <c r="S5284" s="106" t="str">
        <f>IFERROR(IF(J5284="Y", "Research And Development Programs Cluster:", VLOOKUP(D5284,'Cluster Info'!$A$2:$B$113,2,FALSE)), "Non Cluster:")</f>
        <v>Non Cluster:</v>
      </c>
      <c r="T5284" s="106">
        <f t="shared" si="410"/>
        <v>0</v>
      </c>
      <c r="U5284" s="106">
        <f t="shared" si="412"/>
        <v>0</v>
      </c>
      <c r="V5284" s="106">
        <f t="shared" si="413"/>
        <v>0</v>
      </c>
      <c r="W5284" s="119">
        <f t="shared" si="411"/>
        <v>0</v>
      </c>
      <c r="X5284" s="106">
        <f t="shared" si="414"/>
        <v>0</v>
      </c>
    </row>
    <row r="5285" spans="1:24" ht="14">
      <c r="A5285" s="198"/>
      <c r="D5285" s="1"/>
      <c r="E5285" s="1"/>
      <c r="F5285" s="187"/>
      <c r="G5285" s="187"/>
      <c r="H5285" s="80" t="str">
        <f>IF(ISERROR(IF(ISERROR(VLOOKUP((LEFT(D5285,2)),'Fed. Agency Identifier Table'!A$2:C$63,3,FALSE)),(VLOOKUP((LEFT(D5285,1)),'Fed. Agency Identifier Table'!A$2:C$63,3,FALSE)),(VLOOKUP((LEFT(D5285,2)),'Fed. Agency Identifier Table'!A$2:C$63,3,FALSE)))),"",(IF(ISERROR(VLOOKUP((LEFT(D5285,2)),'Fed. Agency Identifier Table'!A$2:C$63,3,FALSE)),(VLOOKUP((LEFT(D5285,1)),'Fed. Agency Identifier Table'!A$2:C$63,3,FALSE)),(VLOOKUP((LEFT(D5285,2)),'Fed. Agency Identifier Table'!A$2:C$63,3,FALSE)))))</f>
        <v/>
      </c>
      <c r="I5285" s="150" t="str">
        <f>IF(ISNUMBER(SEARCH("*.unk*",D5285)),"Other Federal Awards",IF(ISERROR(VLOOKUP(D5285,'CFDA Program Titles Table'!A$2:C$2607,3,FALSE)),"",VLOOKUP(D5285,'CFDA Program Titles Table'!A$2:C$2607,3,FALSE)))</f>
        <v/>
      </c>
      <c r="J5285" s="70"/>
      <c r="K5285" s="70"/>
      <c r="S5285" s="106" t="str">
        <f>IFERROR(IF(J5285="Y", "Research And Development Programs Cluster:", VLOOKUP(D5285,'Cluster Info'!$A$2:$B$113,2,FALSE)), "Non Cluster:")</f>
        <v>Non Cluster:</v>
      </c>
      <c r="T5285" s="106">
        <f t="shared" si="410"/>
        <v>0</v>
      </c>
      <c r="U5285" s="106">
        <f t="shared" si="412"/>
        <v>0</v>
      </c>
      <c r="V5285" s="106">
        <f t="shared" si="413"/>
        <v>0</v>
      </c>
      <c r="W5285" s="119">
        <f t="shared" si="411"/>
        <v>0</v>
      </c>
      <c r="X5285" s="106">
        <f t="shared" si="414"/>
        <v>0</v>
      </c>
    </row>
    <row r="5286" spans="1:24" ht="14">
      <c r="A5286" s="198"/>
      <c r="D5286" s="1"/>
      <c r="E5286" s="1"/>
      <c r="F5286" s="187"/>
      <c r="G5286" s="187"/>
      <c r="H5286" s="80" t="str">
        <f>IF(ISERROR(IF(ISERROR(VLOOKUP((LEFT(D5286,2)),'Fed. Agency Identifier Table'!A$2:C$63,3,FALSE)),(VLOOKUP((LEFT(D5286,1)),'Fed. Agency Identifier Table'!A$2:C$63,3,FALSE)),(VLOOKUP((LEFT(D5286,2)),'Fed. Agency Identifier Table'!A$2:C$63,3,FALSE)))),"",(IF(ISERROR(VLOOKUP((LEFT(D5286,2)),'Fed. Agency Identifier Table'!A$2:C$63,3,FALSE)),(VLOOKUP((LEFT(D5286,1)),'Fed. Agency Identifier Table'!A$2:C$63,3,FALSE)),(VLOOKUP((LEFT(D5286,2)),'Fed. Agency Identifier Table'!A$2:C$63,3,FALSE)))))</f>
        <v/>
      </c>
      <c r="I5286" s="150" t="str">
        <f>IF(ISNUMBER(SEARCH("*.unk*",D5286)),"Other Federal Awards",IF(ISERROR(VLOOKUP(D5286,'CFDA Program Titles Table'!A$2:C$2607,3,FALSE)),"",VLOOKUP(D5286,'CFDA Program Titles Table'!A$2:C$2607,3,FALSE)))</f>
        <v/>
      </c>
      <c r="J5286" s="70"/>
      <c r="K5286" s="70"/>
      <c r="S5286" s="106" t="str">
        <f>IFERROR(IF(J5286="Y", "Research And Development Programs Cluster:", VLOOKUP(D5286,'Cluster Info'!$A$2:$B$113,2,FALSE)), "Non Cluster:")</f>
        <v>Non Cluster:</v>
      </c>
      <c r="T5286" s="106">
        <f t="shared" si="410"/>
        <v>0</v>
      </c>
      <c r="U5286" s="106">
        <f t="shared" si="412"/>
        <v>0</v>
      </c>
      <c r="V5286" s="106">
        <f t="shared" si="413"/>
        <v>0</v>
      </c>
      <c r="W5286" s="119">
        <f t="shared" si="411"/>
        <v>0</v>
      </c>
      <c r="X5286" s="106">
        <f t="shared" si="414"/>
        <v>0</v>
      </c>
    </row>
    <row r="5287" spans="1:24" ht="14">
      <c r="A5287" s="198"/>
      <c r="D5287" s="1"/>
      <c r="E5287" s="1"/>
      <c r="F5287" s="187"/>
      <c r="G5287" s="187"/>
      <c r="H5287" s="80" t="str">
        <f>IF(ISERROR(IF(ISERROR(VLOOKUP((LEFT(D5287,2)),'Fed. Agency Identifier Table'!A$2:C$63,3,FALSE)),(VLOOKUP((LEFT(D5287,1)),'Fed. Agency Identifier Table'!A$2:C$63,3,FALSE)),(VLOOKUP((LEFT(D5287,2)),'Fed. Agency Identifier Table'!A$2:C$63,3,FALSE)))),"",(IF(ISERROR(VLOOKUP((LEFT(D5287,2)),'Fed. Agency Identifier Table'!A$2:C$63,3,FALSE)),(VLOOKUP((LEFT(D5287,1)),'Fed. Agency Identifier Table'!A$2:C$63,3,FALSE)),(VLOOKUP((LEFT(D5287,2)),'Fed. Agency Identifier Table'!A$2:C$63,3,FALSE)))))</f>
        <v/>
      </c>
      <c r="I5287" s="150" t="str">
        <f>IF(ISNUMBER(SEARCH("*.unk*",D5287)),"Other Federal Awards",IF(ISERROR(VLOOKUP(D5287,'CFDA Program Titles Table'!A$2:C$2607,3,FALSE)),"",VLOOKUP(D5287,'CFDA Program Titles Table'!A$2:C$2607,3,FALSE)))</f>
        <v/>
      </c>
      <c r="J5287" s="70"/>
      <c r="K5287" s="70"/>
      <c r="S5287" s="106" t="str">
        <f>IFERROR(IF(J5287="Y", "Research And Development Programs Cluster:", VLOOKUP(D5287,'Cluster Info'!$A$2:$B$113,2,FALSE)), "Non Cluster:")</f>
        <v>Non Cluster:</v>
      </c>
      <c r="T5287" s="106">
        <f t="shared" si="410"/>
        <v>0</v>
      </c>
      <c r="U5287" s="106">
        <f t="shared" si="412"/>
        <v>0</v>
      </c>
      <c r="V5287" s="106">
        <f t="shared" si="413"/>
        <v>0</v>
      </c>
      <c r="W5287" s="119">
        <f t="shared" si="411"/>
        <v>0</v>
      </c>
      <c r="X5287" s="106">
        <f t="shared" si="414"/>
        <v>0</v>
      </c>
    </row>
    <row r="5288" spans="1:24" ht="14">
      <c r="A5288" s="198"/>
      <c r="D5288" s="1"/>
      <c r="E5288" s="1"/>
      <c r="F5288" s="187"/>
      <c r="G5288" s="187"/>
      <c r="H5288" s="80" t="str">
        <f>IF(ISERROR(IF(ISERROR(VLOOKUP((LEFT(D5288,2)),'Fed. Agency Identifier Table'!A$2:C$63,3,FALSE)),(VLOOKUP((LEFT(D5288,1)),'Fed. Agency Identifier Table'!A$2:C$63,3,FALSE)),(VLOOKUP((LEFT(D5288,2)),'Fed. Agency Identifier Table'!A$2:C$63,3,FALSE)))),"",(IF(ISERROR(VLOOKUP((LEFT(D5288,2)),'Fed. Agency Identifier Table'!A$2:C$63,3,FALSE)),(VLOOKUP((LEFT(D5288,1)),'Fed. Agency Identifier Table'!A$2:C$63,3,FALSE)),(VLOOKUP((LEFT(D5288,2)),'Fed. Agency Identifier Table'!A$2:C$63,3,FALSE)))))</f>
        <v/>
      </c>
      <c r="I5288" s="150" t="str">
        <f>IF(ISNUMBER(SEARCH("*.unk*",D5288)),"Other Federal Awards",IF(ISERROR(VLOOKUP(D5288,'CFDA Program Titles Table'!A$2:C$2607,3,FALSE)),"",VLOOKUP(D5288,'CFDA Program Titles Table'!A$2:C$2607,3,FALSE)))</f>
        <v/>
      </c>
      <c r="J5288" s="70"/>
      <c r="K5288" s="70"/>
      <c r="S5288" s="106" t="str">
        <f>IFERROR(IF(J5288="Y", "Research And Development Programs Cluster:", VLOOKUP(D5288,'Cluster Info'!$A$2:$B$113,2,FALSE)), "Non Cluster:")</f>
        <v>Non Cluster:</v>
      </c>
      <c r="T5288" s="106">
        <f t="shared" si="410"/>
        <v>0</v>
      </c>
      <c r="U5288" s="106">
        <f t="shared" si="412"/>
        <v>0</v>
      </c>
      <c r="V5288" s="106">
        <f t="shared" si="413"/>
        <v>0</v>
      </c>
      <c r="W5288" s="119">
        <f t="shared" si="411"/>
        <v>0</v>
      </c>
      <c r="X5288" s="106">
        <f t="shared" si="414"/>
        <v>0</v>
      </c>
    </row>
    <row r="5289" spans="1:24" ht="14">
      <c r="A5289" s="198"/>
      <c r="D5289" s="1"/>
      <c r="E5289" s="1"/>
      <c r="F5289" s="187"/>
      <c r="G5289" s="187"/>
      <c r="H5289" s="80" t="str">
        <f>IF(ISERROR(IF(ISERROR(VLOOKUP((LEFT(D5289,2)),'Fed. Agency Identifier Table'!A$2:C$63,3,FALSE)),(VLOOKUP((LEFT(D5289,1)),'Fed. Agency Identifier Table'!A$2:C$63,3,FALSE)),(VLOOKUP((LEFT(D5289,2)),'Fed. Agency Identifier Table'!A$2:C$63,3,FALSE)))),"",(IF(ISERROR(VLOOKUP((LEFT(D5289,2)),'Fed. Agency Identifier Table'!A$2:C$63,3,FALSE)),(VLOOKUP((LEFT(D5289,1)),'Fed. Agency Identifier Table'!A$2:C$63,3,FALSE)),(VLOOKUP((LEFT(D5289,2)),'Fed. Agency Identifier Table'!A$2:C$63,3,FALSE)))))</f>
        <v/>
      </c>
      <c r="I5289" s="150" t="str">
        <f>IF(ISNUMBER(SEARCH("*.unk*",D5289)),"Other Federal Awards",IF(ISERROR(VLOOKUP(D5289,'CFDA Program Titles Table'!A$2:C$2607,3,FALSE)),"",VLOOKUP(D5289,'CFDA Program Titles Table'!A$2:C$2607,3,FALSE)))</f>
        <v/>
      </c>
      <c r="J5289" s="70"/>
      <c r="K5289" s="70"/>
      <c r="S5289" s="106" t="str">
        <f>IFERROR(IF(J5289="Y", "Research And Development Programs Cluster:", VLOOKUP(D5289,'Cluster Info'!$A$2:$B$113,2,FALSE)), "Non Cluster:")</f>
        <v>Non Cluster:</v>
      </c>
      <c r="T5289" s="106">
        <f t="shared" si="410"/>
        <v>0</v>
      </c>
      <c r="U5289" s="106">
        <f t="shared" si="412"/>
        <v>0</v>
      </c>
      <c r="V5289" s="106">
        <f t="shared" si="413"/>
        <v>0</v>
      </c>
      <c r="W5289" s="119">
        <f t="shared" si="411"/>
        <v>0</v>
      </c>
      <c r="X5289" s="106">
        <f t="shared" si="414"/>
        <v>0</v>
      </c>
    </row>
    <row r="5290" spans="1:24" ht="14">
      <c r="A5290" s="198"/>
      <c r="D5290" s="1"/>
      <c r="E5290" s="1"/>
      <c r="F5290" s="187"/>
      <c r="G5290" s="187"/>
      <c r="H5290" s="80" t="str">
        <f>IF(ISERROR(IF(ISERROR(VLOOKUP((LEFT(D5290,2)),'Fed. Agency Identifier Table'!A$2:C$63,3,FALSE)),(VLOOKUP((LEFT(D5290,1)),'Fed. Agency Identifier Table'!A$2:C$63,3,FALSE)),(VLOOKUP((LEFT(D5290,2)),'Fed. Agency Identifier Table'!A$2:C$63,3,FALSE)))),"",(IF(ISERROR(VLOOKUP((LEFT(D5290,2)),'Fed. Agency Identifier Table'!A$2:C$63,3,FALSE)),(VLOOKUP((LEFT(D5290,1)),'Fed. Agency Identifier Table'!A$2:C$63,3,FALSE)),(VLOOKUP((LEFT(D5290,2)),'Fed. Agency Identifier Table'!A$2:C$63,3,FALSE)))))</f>
        <v/>
      </c>
      <c r="I5290" s="150" t="str">
        <f>IF(ISNUMBER(SEARCH("*.unk*",D5290)),"Other Federal Awards",IF(ISERROR(VLOOKUP(D5290,'CFDA Program Titles Table'!A$2:C$2607,3,FALSE)),"",VLOOKUP(D5290,'CFDA Program Titles Table'!A$2:C$2607,3,FALSE)))</f>
        <v/>
      </c>
      <c r="J5290" s="70"/>
      <c r="K5290" s="70"/>
      <c r="S5290" s="106" t="str">
        <f>IFERROR(IF(J5290="Y", "Research And Development Programs Cluster:", VLOOKUP(D5290,'Cluster Info'!$A$2:$B$113,2,FALSE)), "Non Cluster:")</f>
        <v>Non Cluster:</v>
      </c>
      <c r="T5290" s="106">
        <f t="shared" si="410"/>
        <v>0</v>
      </c>
      <c r="U5290" s="106">
        <f t="shared" si="412"/>
        <v>0</v>
      </c>
      <c r="V5290" s="106">
        <f t="shared" si="413"/>
        <v>0</v>
      </c>
      <c r="W5290" s="119">
        <f t="shared" si="411"/>
        <v>0</v>
      </c>
      <c r="X5290" s="106">
        <f t="shared" si="414"/>
        <v>0</v>
      </c>
    </row>
    <row r="5291" spans="1:24" ht="14">
      <c r="A5291" s="198"/>
      <c r="D5291" s="1"/>
      <c r="E5291" s="1"/>
      <c r="F5291" s="187"/>
      <c r="G5291" s="187"/>
      <c r="H5291" s="80" t="str">
        <f>IF(ISERROR(IF(ISERROR(VLOOKUP((LEFT(D5291,2)),'Fed. Agency Identifier Table'!A$2:C$63,3,FALSE)),(VLOOKUP((LEFT(D5291,1)),'Fed. Agency Identifier Table'!A$2:C$63,3,FALSE)),(VLOOKUP((LEFT(D5291,2)),'Fed. Agency Identifier Table'!A$2:C$63,3,FALSE)))),"",(IF(ISERROR(VLOOKUP((LEFT(D5291,2)),'Fed. Agency Identifier Table'!A$2:C$63,3,FALSE)),(VLOOKUP((LEFT(D5291,1)),'Fed. Agency Identifier Table'!A$2:C$63,3,FALSE)),(VLOOKUP((LEFT(D5291,2)),'Fed. Agency Identifier Table'!A$2:C$63,3,FALSE)))))</f>
        <v/>
      </c>
      <c r="I5291" s="150" t="str">
        <f>IF(ISNUMBER(SEARCH("*.unk*",D5291)),"Other Federal Awards",IF(ISERROR(VLOOKUP(D5291,'CFDA Program Titles Table'!A$2:C$2607,3,FALSE)),"",VLOOKUP(D5291,'CFDA Program Titles Table'!A$2:C$2607,3,FALSE)))</f>
        <v/>
      </c>
      <c r="J5291" s="70"/>
      <c r="K5291" s="70"/>
      <c r="S5291" s="106" t="str">
        <f>IFERROR(IF(J5291="Y", "Research And Development Programs Cluster:", VLOOKUP(D5291,'Cluster Info'!$A$2:$B$113,2,FALSE)), "Non Cluster:")</f>
        <v>Non Cluster:</v>
      </c>
      <c r="T5291" s="106">
        <f t="shared" si="410"/>
        <v>0</v>
      </c>
      <c r="U5291" s="106">
        <f t="shared" si="412"/>
        <v>0</v>
      </c>
      <c r="V5291" s="106">
        <f t="shared" si="413"/>
        <v>0</v>
      </c>
      <c r="W5291" s="119">
        <f t="shared" si="411"/>
        <v>0</v>
      </c>
      <c r="X5291" s="106">
        <f t="shared" si="414"/>
        <v>0</v>
      </c>
    </row>
    <row r="5292" spans="1:24" ht="14">
      <c r="A5292" s="198"/>
      <c r="D5292" s="1"/>
      <c r="E5292" s="1"/>
      <c r="F5292" s="187"/>
      <c r="G5292" s="187"/>
      <c r="H5292" s="80" t="str">
        <f>IF(ISERROR(IF(ISERROR(VLOOKUP((LEFT(D5292,2)),'Fed. Agency Identifier Table'!A$2:C$63,3,FALSE)),(VLOOKUP((LEFT(D5292,1)),'Fed. Agency Identifier Table'!A$2:C$63,3,FALSE)),(VLOOKUP((LEFT(D5292,2)),'Fed. Agency Identifier Table'!A$2:C$63,3,FALSE)))),"",(IF(ISERROR(VLOOKUP((LEFT(D5292,2)),'Fed. Agency Identifier Table'!A$2:C$63,3,FALSE)),(VLOOKUP((LEFT(D5292,1)),'Fed. Agency Identifier Table'!A$2:C$63,3,FALSE)),(VLOOKUP((LEFT(D5292,2)),'Fed. Agency Identifier Table'!A$2:C$63,3,FALSE)))))</f>
        <v/>
      </c>
      <c r="I5292" s="150" t="str">
        <f>IF(ISNUMBER(SEARCH("*.unk*",D5292)),"Other Federal Awards",IF(ISERROR(VLOOKUP(D5292,'CFDA Program Titles Table'!A$2:C$2607,3,FALSE)),"",VLOOKUP(D5292,'CFDA Program Titles Table'!A$2:C$2607,3,FALSE)))</f>
        <v/>
      </c>
      <c r="J5292" s="70"/>
      <c r="K5292" s="70"/>
      <c r="S5292" s="106" t="str">
        <f>IFERROR(IF(J5292="Y", "Research And Development Programs Cluster:", VLOOKUP(D5292,'Cluster Info'!$A$2:$B$113,2,FALSE)), "Non Cluster:")</f>
        <v>Non Cluster:</v>
      </c>
      <c r="T5292" s="106">
        <f t="shared" si="410"/>
        <v>0</v>
      </c>
      <c r="U5292" s="106">
        <f t="shared" si="412"/>
        <v>0</v>
      </c>
      <c r="V5292" s="106">
        <f t="shared" si="413"/>
        <v>0</v>
      </c>
      <c r="W5292" s="119">
        <f t="shared" si="411"/>
        <v>0</v>
      </c>
      <c r="X5292" s="106">
        <f t="shared" si="414"/>
        <v>0</v>
      </c>
    </row>
    <row r="5293" spans="1:24" ht="14">
      <c r="A5293" s="198"/>
      <c r="D5293" s="1"/>
      <c r="E5293" s="1"/>
      <c r="F5293" s="187"/>
      <c r="G5293" s="187"/>
      <c r="H5293" s="80" t="str">
        <f>IF(ISERROR(IF(ISERROR(VLOOKUP((LEFT(D5293,2)),'Fed. Agency Identifier Table'!A$2:C$63,3,FALSE)),(VLOOKUP((LEFT(D5293,1)),'Fed. Agency Identifier Table'!A$2:C$63,3,FALSE)),(VLOOKUP((LEFT(D5293,2)),'Fed. Agency Identifier Table'!A$2:C$63,3,FALSE)))),"",(IF(ISERROR(VLOOKUP((LEFT(D5293,2)),'Fed. Agency Identifier Table'!A$2:C$63,3,FALSE)),(VLOOKUP((LEFT(D5293,1)),'Fed. Agency Identifier Table'!A$2:C$63,3,FALSE)),(VLOOKUP((LEFT(D5293,2)),'Fed. Agency Identifier Table'!A$2:C$63,3,FALSE)))))</f>
        <v/>
      </c>
      <c r="I5293" s="150" t="str">
        <f>IF(ISNUMBER(SEARCH("*.unk*",D5293)),"Other Federal Awards",IF(ISERROR(VLOOKUP(D5293,'CFDA Program Titles Table'!A$2:C$2607,3,FALSE)),"",VLOOKUP(D5293,'CFDA Program Titles Table'!A$2:C$2607,3,FALSE)))</f>
        <v/>
      </c>
      <c r="J5293" s="70"/>
      <c r="K5293" s="70"/>
      <c r="S5293" s="106" t="str">
        <f>IFERROR(IF(J5293="Y", "Research And Development Programs Cluster:", VLOOKUP(D5293,'Cluster Info'!$A$2:$B$113,2,FALSE)), "Non Cluster:")</f>
        <v>Non Cluster:</v>
      </c>
      <c r="T5293" s="106">
        <f t="shared" si="410"/>
        <v>0</v>
      </c>
      <c r="U5293" s="106">
        <f t="shared" si="412"/>
        <v>0</v>
      </c>
      <c r="V5293" s="106">
        <f t="shared" si="413"/>
        <v>0</v>
      </c>
      <c r="W5293" s="119">
        <f t="shared" si="411"/>
        <v>0</v>
      </c>
      <c r="X5293" s="106">
        <f t="shared" si="414"/>
        <v>0</v>
      </c>
    </row>
    <row r="5294" spans="1:24" ht="14">
      <c r="A5294" s="198"/>
      <c r="D5294" s="1"/>
      <c r="E5294" s="1"/>
      <c r="F5294" s="187"/>
      <c r="G5294" s="187"/>
      <c r="H5294" s="80" t="str">
        <f>IF(ISERROR(IF(ISERROR(VLOOKUP((LEFT(D5294,2)),'Fed. Agency Identifier Table'!A$2:C$63,3,FALSE)),(VLOOKUP((LEFT(D5294,1)),'Fed. Agency Identifier Table'!A$2:C$63,3,FALSE)),(VLOOKUP((LEFT(D5294,2)),'Fed. Agency Identifier Table'!A$2:C$63,3,FALSE)))),"",(IF(ISERROR(VLOOKUP((LEFT(D5294,2)),'Fed. Agency Identifier Table'!A$2:C$63,3,FALSE)),(VLOOKUP((LEFT(D5294,1)),'Fed. Agency Identifier Table'!A$2:C$63,3,FALSE)),(VLOOKUP((LEFT(D5294,2)),'Fed. Agency Identifier Table'!A$2:C$63,3,FALSE)))))</f>
        <v/>
      </c>
      <c r="I5294" s="150" t="str">
        <f>IF(ISNUMBER(SEARCH("*.unk*",D5294)),"Other Federal Awards",IF(ISERROR(VLOOKUP(D5294,'CFDA Program Titles Table'!A$2:C$2607,3,FALSE)),"",VLOOKUP(D5294,'CFDA Program Titles Table'!A$2:C$2607,3,FALSE)))</f>
        <v/>
      </c>
      <c r="J5294" s="70"/>
      <c r="K5294" s="70"/>
      <c r="S5294" s="106" t="str">
        <f>IFERROR(IF(J5294="Y", "Research And Development Programs Cluster:", VLOOKUP(D5294,'Cluster Info'!$A$2:$B$113,2,FALSE)), "Non Cluster:")</f>
        <v>Non Cluster:</v>
      </c>
      <c r="T5294" s="106">
        <f t="shared" si="410"/>
        <v>0</v>
      </c>
      <c r="U5294" s="106">
        <f t="shared" si="412"/>
        <v>0</v>
      </c>
      <c r="V5294" s="106">
        <f t="shared" si="413"/>
        <v>0</v>
      </c>
      <c r="W5294" s="119">
        <f t="shared" si="411"/>
        <v>0</v>
      </c>
      <c r="X5294" s="106">
        <f t="shared" si="414"/>
        <v>0</v>
      </c>
    </row>
    <row r="5295" spans="1:24" ht="14">
      <c r="A5295" s="198"/>
      <c r="D5295" s="1"/>
      <c r="E5295" s="1"/>
      <c r="F5295" s="187"/>
      <c r="G5295" s="187"/>
      <c r="H5295" s="80" t="str">
        <f>IF(ISERROR(IF(ISERROR(VLOOKUP((LEFT(D5295,2)),'Fed. Agency Identifier Table'!A$2:C$63,3,FALSE)),(VLOOKUP((LEFT(D5295,1)),'Fed. Agency Identifier Table'!A$2:C$63,3,FALSE)),(VLOOKUP((LEFT(D5295,2)),'Fed. Agency Identifier Table'!A$2:C$63,3,FALSE)))),"",(IF(ISERROR(VLOOKUP((LEFT(D5295,2)),'Fed. Agency Identifier Table'!A$2:C$63,3,FALSE)),(VLOOKUP((LEFT(D5295,1)),'Fed. Agency Identifier Table'!A$2:C$63,3,FALSE)),(VLOOKUP((LEFT(D5295,2)),'Fed. Agency Identifier Table'!A$2:C$63,3,FALSE)))))</f>
        <v/>
      </c>
      <c r="I5295" s="150" t="str">
        <f>IF(ISNUMBER(SEARCH("*.unk*",D5295)),"Other Federal Awards",IF(ISERROR(VLOOKUP(D5295,'CFDA Program Titles Table'!A$2:C$2607,3,FALSE)),"",VLOOKUP(D5295,'CFDA Program Titles Table'!A$2:C$2607,3,FALSE)))</f>
        <v/>
      </c>
      <c r="J5295" s="70"/>
      <c r="K5295" s="70"/>
      <c r="S5295" s="106" t="str">
        <f>IFERROR(IF(J5295="Y", "Research And Development Programs Cluster:", VLOOKUP(D5295,'Cluster Info'!$A$2:$B$113,2,FALSE)), "Non Cluster:")</f>
        <v>Non Cluster:</v>
      </c>
      <c r="T5295" s="106">
        <f t="shared" si="410"/>
        <v>0</v>
      </c>
      <c r="U5295" s="106">
        <f t="shared" si="412"/>
        <v>0</v>
      </c>
      <c r="V5295" s="106">
        <f t="shared" si="413"/>
        <v>0</v>
      </c>
      <c r="W5295" s="119">
        <f t="shared" si="411"/>
        <v>0</v>
      </c>
      <c r="X5295" s="106">
        <f t="shared" si="414"/>
        <v>0</v>
      </c>
    </row>
    <row r="5296" spans="1:24" ht="14">
      <c r="A5296" s="198"/>
      <c r="D5296" s="1"/>
      <c r="E5296" s="1"/>
      <c r="F5296" s="187"/>
      <c r="G5296" s="187"/>
      <c r="H5296" s="80" t="str">
        <f>IF(ISERROR(IF(ISERROR(VLOOKUP((LEFT(D5296,2)),'Fed. Agency Identifier Table'!A$2:C$63,3,FALSE)),(VLOOKUP((LEFT(D5296,1)),'Fed. Agency Identifier Table'!A$2:C$63,3,FALSE)),(VLOOKUP((LEFT(D5296,2)),'Fed. Agency Identifier Table'!A$2:C$63,3,FALSE)))),"",(IF(ISERROR(VLOOKUP((LEFT(D5296,2)),'Fed. Agency Identifier Table'!A$2:C$63,3,FALSE)),(VLOOKUP((LEFT(D5296,1)),'Fed. Agency Identifier Table'!A$2:C$63,3,FALSE)),(VLOOKUP((LEFT(D5296,2)),'Fed. Agency Identifier Table'!A$2:C$63,3,FALSE)))))</f>
        <v/>
      </c>
      <c r="I5296" s="150" t="str">
        <f>IF(ISNUMBER(SEARCH("*.unk*",D5296)),"Other Federal Awards",IF(ISERROR(VLOOKUP(D5296,'CFDA Program Titles Table'!A$2:C$2607,3,FALSE)),"",VLOOKUP(D5296,'CFDA Program Titles Table'!A$2:C$2607,3,FALSE)))</f>
        <v/>
      </c>
      <c r="J5296" s="70"/>
      <c r="K5296" s="70"/>
      <c r="S5296" s="106" t="str">
        <f>IFERROR(IF(J5296="Y", "Research And Development Programs Cluster:", VLOOKUP(D5296,'Cluster Info'!$A$2:$B$113,2,FALSE)), "Non Cluster:")</f>
        <v>Non Cluster:</v>
      </c>
      <c r="T5296" s="106">
        <f t="shared" si="410"/>
        <v>0</v>
      </c>
      <c r="U5296" s="106">
        <f t="shared" si="412"/>
        <v>0</v>
      </c>
      <c r="V5296" s="106">
        <f t="shared" si="413"/>
        <v>0</v>
      </c>
      <c r="W5296" s="119">
        <f t="shared" si="411"/>
        <v>0</v>
      </c>
      <c r="X5296" s="106">
        <f t="shared" si="414"/>
        <v>0</v>
      </c>
    </row>
    <row r="5297" spans="1:24" ht="14">
      <c r="A5297" s="198"/>
      <c r="D5297" s="1"/>
      <c r="E5297" s="1"/>
      <c r="F5297" s="187"/>
      <c r="G5297" s="187"/>
      <c r="H5297" s="80" t="str">
        <f>IF(ISERROR(IF(ISERROR(VLOOKUP((LEFT(D5297,2)),'Fed. Agency Identifier Table'!A$2:C$63,3,FALSE)),(VLOOKUP((LEFT(D5297,1)),'Fed. Agency Identifier Table'!A$2:C$63,3,FALSE)),(VLOOKUP((LEFT(D5297,2)),'Fed. Agency Identifier Table'!A$2:C$63,3,FALSE)))),"",(IF(ISERROR(VLOOKUP((LEFT(D5297,2)),'Fed. Agency Identifier Table'!A$2:C$63,3,FALSE)),(VLOOKUP((LEFT(D5297,1)),'Fed. Agency Identifier Table'!A$2:C$63,3,FALSE)),(VLOOKUP((LEFT(D5297,2)),'Fed. Agency Identifier Table'!A$2:C$63,3,FALSE)))))</f>
        <v/>
      </c>
      <c r="I5297" s="150" t="str">
        <f>IF(ISNUMBER(SEARCH("*.unk*",D5297)),"Other Federal Awards",IF(ISERROR(VLOOKUP(D5297,'CFDA Program Titles Table'!A$2:C$2607,3,FALSE)),"",VLOOKUP(D5297,'CFDA Program Titles Table'!A$2:C$2607,3,FALSE)))</f>
        <v/>
      </c>
      <c r="J5297" s="70"/>
      <c r="K5297" s="70"/>
      <c r="S5297" s="106" t="str">
        <f>IFERROR(IF(J5297="Y", "Research And Development Programs Cluster:", VLOOKUP(D5297,'Cluster Info'!$A$2:$B$113,2,FALSE)), "Non Cluster:")</f>
        <v>Non Cluster:</v>
      </c>
      <c r="T5297" s="106">
        <f t="shared" si="410"/>
        <v>0</v>
      </c>
      <c r="U5297" s="106">
        <f t="shared" si="412"/>
        <v>0</v>
      </c>
      <c r="V5297" s="106">
        <f t="shared" si="413"/>
        <v>0</v>
      </c>
      <c r="W5297" s="119">
        <f t="shared" si="411"/>
        <v>0</v>
      </c>
      <c r="X5297" s="106">
        <f t="shared" si="414"/>
        <v>0</v>
      </c>
    </row>
    <row r="5298" spans="1:24" ht="14">
      <c r="A5298" s="198"/>
      <c r="D5298" s="1"/>
      <c r="E5298" s="1"/>
      <c r="F5298" s="187"/>
      <c r="G5298" s="187"/>
      <c r="H5298" s="80" t="str">
        <f>IF(ISERROR(IF(ISERROR(VLOOKUP((LEFT(D5298,2)),'Fed. Agency Identifier Table'!A$2:C$63,3,FALSE)),(VLOOKUP((LEFT(D5298,1)),'Fed. Agency Identifier Table'!A$2:C$63,3,FALSE)),(VLOOKUP((LEFT(D5298,2)),'Fed. Agency Identifier Table'!A$2:C$63,3,FALSE)))),"",(IF(ISERROR(VLOOKUP((LEFT(D5298,2)),'Fed. Agency Identifier Table'!A$2:C$63,3,FALSE)),(VLOOKUP((LEFT(D5298,1)),'Fed. Agency Identifier Table'!A$2:C$63,3,FALSE)),(VLOOKUP((LEFT(D5298,2)),'Fed. Agency Identifier Table'!A$2:C$63,3,FALSE)))))</f>
        <v/>
      </c>
      <c r="I5298" s="150" t="str">
        <f>IF(ISNUMBER(SEARCH("*.unk*",D5298)),"Other Federal Awards",IF(ISERROR(VLOOKUP(D5298,'CFDA Program Titles Table'!A$2:C$2607,3,FALSE)),"",VLOOKUP(D5298,'CFDA Program Titles Table'!A$2:C$2607,3,FALSE)))</f>
        <v/>
      </c>
      <c r="J5298" s="70"/>
      <c r="K5298" s="70"/>
      <c r="S5298" s="106" t="str">
        <f>IFERROR(IF(J5298="Y", "Research And Development Programs Cluster:", VLOOKUP(D5298,'Cluster Info'!$A$2:$B$113,2,FALSE)), "Non Cluster:")</f>
        <v>Non Cluster:</v>
      </c>
      <c r="T5298" s="106">
        <f t="shared" si="410"/>
        <v>0</v>
      </c>
      <c r="U5298" s="106">
        <f t="shared" si="412"/>
        <v>0</v>
      </c>
      <c r="V5298" s="106">
        <f t="shared" si="413"/>
        <v>0</v>
      </c>
      <c r="W5298" s="119">
        <f t="shared" si="411"/>
        <v>0</v>
      </c>
      <c r="X5298" s="106">
        <f t="shared" si="414"/>
        <v>0</v>
      </c>
    </row>
    <row r="5299" spans="1:24" ht="14">
      <c r="A5299" s="198"/>
      <c r="D5299" s="1"/>
      <c r="E5299" s="1"/>
      <c r="F5299" s="187"/>
      <c r="G5299" s="187"/>
      <c r="H5299" s="80" t="str">
        <f>IF(ISERROR(IF(ISERROR(VLOOKUP((LEFT(D5299,2)),'Fed. Agency Identifier Table'!A$2:C$63,3,FALSE)),(VLOOKUP((LEFT(D5299,1)),'Fed. Agency Identifier Table'!A$2:C$63,3,FALSE)),(VLOOKUP((LEFT(D5299,2)),'Fed. Agency Identifier Table'!A$2:C$63,3,FALSE)))),"",(IF(ISERROR(VLOOKUP((LEFT(D5299,2)),'Fed. Agency Identifier Table'!A$2:C$63,3,FALSE)),(VLOOKUP((LEFT(D5299,1)),'Fed. Agency Identifier Table'!A$2:C$63,3,FALSE)),(VLOOKUP((LEFT(D5299,2)),'Fed. Agency Identifier Table'!A$2:C$63,3,FALSE)))))</f>
        <v/>
      </c>
      <c r="I5299" s="150" t="str">
        <f>IF(ISNUMBER(SEARCH("*.unk*",D5299)),"Other Federal Awards",IF(ISERROR(VLOOKUP(D5299,'CFDA Program Titles Table'!A$2:C$2607,3,FALSE)),"",VLOOKUP(D5299,'CFDA Program Titles Table'!A$2:C$2607,3,FALSE)))</f>
        <v/>
      </c>
      <c r="J5299" s="70"/>
      <c r="K5299" s="70"/>
      <c r="S5299" s="106" t="str">
        <f>IFERROR(IF(J5299="Y", "Research And Development Programs Cluster:", VLOOKUP(D5299,'Cluster Info'!$A$2:$B$113,2,FALSE)), "Non Cluster:")</f>
        <v>Non Cluster:</v>
      </c>
      <c r="T5299" s="106">
        <f t="shared" si="410"/>
        <v>0</v>
      </c>
      <c r="U5299" s="106">
        <f t="shared" si="412"/>
        <v>0</v>
      </c>
      <c r="V5299" s="106">
        <f t="shared" si="413"/>
        <v>0</v>
      </c>
      <c r="W5299" s="119">
        <f t="shared" si="411"/>
        <v>0</v>
      </c>
      <c r="X5299" s="106">
        <f t="shared" si="414"/>
        <v>0</v>
      </c>
    </row>
    <row r="5300" spans="1:24" ht="14">
      <c r="A5300" s="198"/>
      <c r="D5300" s="1"/>
      <c r="E5300" s="1"/>
      <c r="F5300" s="187"/>
      <c r="G5300" s="187"/>
      <c r="H5300" s="80" t="str">
        <f>IF(ISERROR(IF(ISERROR(VLOOKUP((LEFT(D5300,2)),'Fed. Agency Identifier Table'!A$2:C$63,3,FALSE)),(VLOOKUP((LEFT(D5300,1)),'Fed. Agency Identifier Table'!A$2:C$63,3,FALSE)),(VLOOKUP((LEFT(D5300,2)),'Fed. Agency Identifier Table'!A$2:C$63,3,FALSE)))),"",(IF(ISERROR(VLOOKUP((LEFT(D5300,2)),'Fed. Agency Identifier Table'!A$2:C$63,3,FALSE)),(VLOOKUP((LEFT(D5300,1)),'Fed. Agency Identifier Table'!A$2:C$63,3,FALSE)),(VLOOKUP((LEFT(D5300,2)),'Fed. Agency Identifier Table'!A$2:C$63,3,FALSE)))))</f>
        <v/>
      </c>
      <c r="I5300" s="150" t="str">
        <f>IF(ISNUMBER(SEARCH("*.unk*",D5300)),"Other Federal Awards",IF(ISERROR(VLOOKUP(D5300,'CFDA Program Titles Table'!A$2:C$2607,3,FALSE)),"",VLOOKUP(D5300,'CFDA Program Titles Table'!A$2:C$2607,3,FALSE)))</f>
        <v/>
      </c>
      <c r="J5300" s="70"/>
      <c r="K5300" s="70"/>
      <c r="S5300" s="106" t="str">
        <f>IFERROR(IF(J5300="Y", "Research And Development Programs Cluster:", VLOOKUP(D5300,'Cluster Info'!$A$2:$B$113,2,FALSE)), "Non Cluster:")</f>
        <v>Non Cluster:</v>
      </c>
      <c r="T5300" s="106">
        <f t="shared" si="410"/>
        <v>0</v>
      </c>
      <c r="U5300" s="106">
        <f t="shared" si="412"/>
        <v>0</v>
      </c>
      <c r="V5300" s="106">
        <f t="shared" si="413"/>
        <v>0</v>
      </c>
      <c r="W5300" s="119">
        <f t="shared" si="411"/>
        <v>0</v>
      </c>
      <c r="X5300" s="106">
        <f t="shared" si="414"/>
        <v>0</v>
      </c>
    </row>
    <row r="5301" spans="1:24" ht="14">
      <c r="A5301" s="198"/>
      <c r="D5301" s="1"/>
      <c r="E5301" s="1"/>
      <c r="F5301" s="187"/>
      <c r="G5301" s="187"/>
      <c r="H5301" s="80" t="str">
        <f>IF(ISERROR(IF(ISERROR(VLOOKUP((LEFT(D5301,2)),'Fed. Agency Identifier Table'!A$2:C$63,3,FALSE)),(VLOOKUP((LEFT(D5301,1)),'Fed. Agency Identifier Table'!A$2:C$63,3,FALSE)),(VLOOKUP((LEFT(D5301,2)),'Fed. Agency Identifier Table'!A$2:C$63,3,FALSE)))),"",(IF(ISERROR(VLOOKUP((LEFT(D5301,2)),'Fed. Agency Identifier Table'!A$2:C$63,3,FALSE)),(VLOOKUP((LEFT(D5301,1)),'Fed. Agency Identifier Table'!A$2:C$63,3,FALSE)),(VLOOKUP((LEFT(D5301,2)),'Fed. Agency Identifier Table'!A$2:C$63,3,FALSE)))))</f>
        <v/>
      </c>
      <c r="I5301" s="150" t="str">
        <f>IF(ISNUMBER(SEARCH("*.unk*",D5301)),"Other Federal Awards",IF(ISERROR(VLOOKUP(D5301,'CFDA Program Titles Table'!A$2:C$2607,3,FALSE)),"",VLOOKUP(D5301,'CFDA Program Titles Table'!A$2:C$2607,3,FALSE)))</f>
        <v/>
      </c>
      <c r="J5301" s="70"/>
      <c r="K5301" s="70"/>
      <c r="S5301" s="106" t="str">
        <f>IFERROR(IF(J5301="Y", "Research And Development Programs Cluster:", VLOOKUP(D5301,'Cluster Info'!$A$2:$B$113,2,FALSE)), "Non Cluster:")</f>
        <v>Non Cluster:</v>
      </c>
      <c r="T5301" s="106">
        <f t="shared" si="410"/>
        <v>0</v>
      </c>
      <c r="U5301" s="106">
        <f t="shared" si="412"/>
        <v>0</v>
      </c>
      <c r="V5301" s="106">
        <f t="shared" si="413"/>
        <v>0</v>
      </c>
      <c r="W5301" s="119">
        <f t="shared" si="411"/>
        <v>0</v>
      </c>
      <c r="X5301" s="106">
        <f t="shared" si="414"/>
        <v>0</v>
      </c>
    </row>
    <row r="5302" spans="1:24" ht="14">
      <c r="A5302" s="198"/>
      <c r="D5302" s="1"/>
      <c r="E5302" s="1"/>
      <c r="F5302" s="187"/>
      <c r="G5302" s="187"/>
      <c r="H5302" s="80" t="str">
        <f>IF(ISERROR(IF(ISERROR(VLOOKUP((LEFT(D5302,2)),'Fed. Agency Identifier Table'!A$2:C$63,3,FALSE)),(VLOOKUP((LEFT(D5302,1)),'Fed. Agency Identifier Table'!A$2:C$63,3,FALSE)),(VLOOKUP((LEFT(D5302,2)),'Fed. Agency Identifier Table'!A$2:C$63,3,FALSE)))),"",(IF(ISERROR(VLOOKUP((LEFT(D5302,2)),'Fed. Agency Identifier Table'!A$2:C$63,3,FALSE)),(VLOOKUP((LEFT(D5302,1)),'Fed. Agency Identifier Table'!A$2:C$63,3,FALSE)),(VLOOKUP((LEFT(D5302,2)),'Fed. Agency Identifier Table'!A$2:C$63,3,FALSE)))))</f>
        <v/>
      </c>
      <c r="I5302" s="150" t="str">
        <f>IF(ISNUMBER(SEARCH("*.unk*",D5302)),"Other Federal Awards",IF(ISERROR(VLOOKUP(D5302,'CFDA Program Titles Table'!A$2:C$2607,3,FALSE)),"",VLOOKUP(D5302,'CFDA Program Titles Table'!A$2:C$2607,3,FALSE)))</f>
        <v/>
      </c>
      <c r="J5302" s="70"/>
      <c r="K5302" s="70"/>
      <c r="S5302" s="106" t="str">
        <f>IFERROR(IF(J5302="Y", "Research And Development Programs Cluster:", VLOOKUP(D5302,'Cluster Info'!$A$2:$B$113,2,FALSE)), "Non Cluster:")</f>
        <v>Non Cluster:</v>
      </c>
      <c r="T5302" s="106">
        <f t="shared" si="410"/>
        <v>0</v>
      </c>
      <c r="U5302" s="106">
        <f t="shared" si="412"/>
        <v>0</v>
      </c>
      <c r="V5302" s="106">
        <f t="shared" si="413"/>
        <v>0</v>
      </c>
      <c r="W5302" s="119">
        <f t="shared" si="411"/>
        <v>0</v>
      </c>
      <c r="X5302" s="106">
        <f t="shared" si="414"/>
        <v>0</v>
      </c>
    </row>
    <row r="5303" spans="1:24" ht="14">
      <c r="A5303" s="198"/>
      <c r="D5303" s="1"/>
      <c r="E5303" s="1"/>
      <c r="F5303" s="187"/>
      <c r="G5303" s="187"/>
      <c r="H5303" s="80" t="str">
        <f>IF(ISERROR(IF(ISERROR(VLOOKUP((LEFT(D5303,2)),'Fed. Agency Identifier Table'!A$2:C$63,3,FALSE)),(VLOOKUP((LEFT(D5303,1)),'Fed. Agency Identifier Table'!A$2:C$63,3,FALSE)),(VLOOKUP((LEFT(D5303,2)),'Fed. Agency Identifier Table'!A$2:C$63,3,FALSE)))),"",(IF(ISERROR(VLOOKUP((LEFT(D5303,2)),'Fed. Agency Identifier Table'!A$2:C$63,3,FALSE)),(VLOOKUP((LEFT(D5303,1)),'Fed. Agency Identifier Table'!A$2:C$63,3,FALSE)),(VLOOKUP((LEFT(D5303,2)),'Fed. Agency Identifier Table'!A$2:C$63,3,FALSE)))))</f>
        <v/>
      </c>
      <c r="I5303" s="150" t="str">
        <f>IF(ISNUMBER(SEARCH("*.unk*",D5303)),"Other Federal Awards",IF(ISERROR(VLOOKUP(D5303,'CFDA Program Titles Table'!A$2:C$2607,3,FALSE)),"",VLOOKUP(D5303,'CFDA Program Titles Table'!A$2:C$2607,3,FALSE)))</f>
        <v/>
      </c>
      <c r="J5303" s="70"/>
      <c r="K5303" s="70"/>
      <c r="S5303" s="106" t="str">
        <f>IFERROR(IF(J5303="Y", "Research And Development Programs Cluster:", VLOOKUP(D5303,'Cluster Info'!$A$2:$B$113,2,FALSE)), "Non Cluster:")</f>
        <v>Non Cluster:</v>
      </c>
      <c r="T5303" s="106">
        <f t="shared" si="410"/>
        <v>0</v>
      </c>
      <c r="U5303" s="106">
        <f t="shared" si="412"/>
        <v>0</v>
      </c>
      <c r="V5303" s="106">
        <f t="shared" si="413"/>
        <v>0</v>
      </c>
      <c r="W5303" s="119">
        <f t="shared" si="411"/>
        <v>0</v>
      </c>
      <c r="X5303" s="106">
        <f t="shared" si="414"/>
        <v>0</v>
      </c>
    </row>
    <row r="5304" spans="1:24" ht="14">
      <c r="A5304" s="198"/>
      <c r="D5304" s="1"/>
      <c r="E5304" s="1"/>
      <c r="F5304" s="187"/>
      <c r="G5304" s="187"/>
      <c r="H5304" s="80" t="str">
        <f>IF(ISERROR(IF(ISERROR(VLOOKUP((LEFT(D5304,2)),'Fed. Agency Identifier Table'!A$2:C$63,3,FALSE)),(VLOOKUP((LEFT(D5304,1)),'Fed. Agency Identifier Table'!A$2:C$63,3,FALSE)),(VLOOKUP((LEFT(D5304,2)),'Fed. Agency Identifier Table'!A$2:C$63,3,FALSE)))),"",(IF(ISERROR(VLOOKUP((LEFT(D5304,2)),'Fed. Agency Identifier Table'!A$2:C$63,3,FALSE)),(VLOOKUP((LEFT(D5304,1)),'Fed. Agency Identifier Table'!A$2:C$63,3,FALSE)),(VLOOKUP((LEFT(D5304,2)),'Fed. Agency Identifier Table'!A$2:C$63,3,FALSE)))))</f>
        <v/>
      </c>
      <c r="I5304" s="150" t="str">
        <f>IF(ISNUMBER(SEARCH("*.unk*",D5304)),"Other Federal Awards",IF(ISERROR(VLOOKUP(D5304,'CFDA Program Titles Table'!A$2:C$2607,3,FALSE)),"",VLOOKUP(D5304,'CFDA Program Titles Table'!A$2:C$2607,3,FALSE)))</f>
        <v/>
      </c>
      <c r="J5304" s="70"/>
      <c r="K5304" s="70"/>
      <c r="S5304" s="106" t="str">
        <f>IFERROR(IF(J5304="Y", "Research And Development Programs Cluster:", VLOOKUP(D5304,'Cluster Info'!$A$2:$B$113,2,FALSE)), "Non Cluster:")</f>
        <v>Non Cluster:</v>
      </c>
      <c r="T5304" s="106">
        <f t="shared" si="410"/>
        <v>0</v>
      </c>
      <c r="U5304" s="106">
        <f t="shared" si="412"/>
        <v>0</v>
      </c>
      <c r="V5304" s="106">
        <f t="shared" si="413"/>
        <v>0</v>
      </c>
      <c r="W5304" s="119">
        <f t="shared" si="411"/>
        <v>0</v>
      </c>
      <c r="X5304" s="106">
        <f t="shared" si="414"/>
        <v>0</v>
      </c>
    </row>
    <row r="5305" spans="1:24" ht="14">
      <c r="A5305" s="198"/>
      <c r="D5305" s="1"/>
      <c r="E5305" s="1"/>
      <c r="F5305" s="187"/>
      <c r="G5305" s="187"/>
      <c r="H5305" s="80" t="str">
        <f>IF(ISERROR(IF(ISERROR(VLOOKUP((LEFT(D5305,2)),'Fed. Agency Identifier Table'!A$2:C$63,3,FALSE)),(VLOOKUP((LEFT(D5305,1)),'Fed. Agency Identifier Table'!A$2:C$63,3,FALSE)),(VLOOKUP((LEFT(D5305,2)),'Fed. Agency Identifier Table'!A$2:C$63,3,FALSE)))),"",(IF(ISERROR(VLOOKUP((LEFT(D5305,2)),'Fed. Agency Identifier Table'!A$2:C$63,3,FALSE)),(VLOOKUP((LEFT(D5305,1)),'Fed. Agency Identifier Table'!A$2:C$63,3,FALSE)),(VLOOKUP((LEFT(D5305,2)),'Fed. Agency Identifier Table'!A$2:C$63,3,FALSE)))))</f>
        <v/>
      </c>
      <c r="I5305" s="150" t="str">
        <f>IF(ISNUMBER(SEARCH("*.unk*",D5305)),"Other Federal Awards",IF(ISERROR(VLOOKUP(D5305,'CFDA Program Titles Table'!A$2:C$2607,3,FALSE)),"",VLOOKUP(D5305,'CFDA Program Titles Table'!A$2:C$2607,3,FALSE)))</f>
        <v/>
      </c>
      <c r="J5305" s="70"/>
      <c r="K5305" s="70"/>
      <c r="S5305" s="106" t="str">
        <f>IFERROR(IF(J5305="Y", "Research And Development Programs Cluster:", VLOOKUP(D5305,'Cluster Info'!$A$2:$B$113,2,FALSE)), "Non Cluster:")</f>
        <v>Non Cluster:</v>
      </c>
      <c r="T5305" s="106">
        <f t="shared" si="410"/>
        <v>0</v>
      </c>
      <c r="U5305" s="106">
        <f t="shared" si="412"/>
        <v>0</v>
      </c>
      <c r="V5305" s="106">
        <f t="shared" si="413"/>
        <v>0</v>
      </c>
      <c r="W5305" s="119">
        <f t="shared" si="411"/>
        <v>0</v>
      </c>
      <c r="X5305" s="106">
        <f t="shared" si="414"/>
        <v>0</v>
      </c>
    </row>
    <row r="5306" spans="1:24" ht="14">
      <c r="A5306" s="198"/>
      <c r="D5306" s="1"/>
      <c r="E5306" s="1"/>
      <c r="F5306" s="187"/>
      <c r="G5306" s="187"/>
      <c r="H5306" s="80" t="str">
        <f>IF(ISERROR(IF(ISERROR(VLOOKUP((LEFT(D5306,2)),'Fed. Agency Identifier Table'!A$2:C$63,3,FALSE)),(VLOOKUP((LEFT(D5306,1)),'Fed. Agency Identifier Table'!A$2:C$63,3,FALSE)),(VLOOKUP((LEFT(D5306,2)),'Fed. Agency Identifier Table'!A$2:C$63,3,FALSE)))),"",(IF(ISERROR(VLOOKUP((LEFT(D5306,2)),'Fed. Agency Identifier Table'!A$2:C$63,3,FALSE)),(VLOOKUP((LEFT(D5306,1)),'Fed. Agency Identifier Table'!A$2:C$63,3,FALSE)),(VLOOKUP((LEFT(D5306,2)),'Fed. Agency Identifier Table'!A$2:C$63,3,FALSE)))))</f>
        <v/>
      </c>
      <c r="I5306" s="150" t="str">
        <f>IF(ISNUMBER(SEARCH("*.unk*",D5306)),"Other Federal Awards",IF(ISERROR(VLOOKUP(D5306,'CFDA Program Titles Table'!A$2:C$2607,3,FALSE)),"",VLOOKUP(D5306,'CFDA Program Titles Table'!A$2:C$2607,3,FALSE)))</f>
        <v/>
      </c>
      <c r="J5306" s="70"/>
      <c r="K5306" s="70"/>
      <c r="S5306" s="106" t="str">
        <f>IFERROR(IF(J5306="Y", "Research And Development Programs Cluster:", VLOOKUP(D5306,'Cluster Info'!$A$2:$B$113,2,FALSE)), "Non Cluster:")</f>
        <v>Non Cluster:</v>
      </c>
      <c r="T5306" s="106">
        <f t="shared" si="410"/>
        <v>0</v>
      </c>
      <c r="U5306" s="106">
        <f t="shared" si="412"/>
        <v>0</v>
      </c>
      <c r="V5306" s="106">
        <f t="shared" si="413"/>
        <v>0</v>
      </c>
      <c r="W5306" s="119">
        <f t="shared" si="411"/>
        <v>0</v>
      </c>
      <c r="X5306" s="106">
        <f t="shared" si="414"/>
        <v>0</v>
      </c>
    </row>
    <row r="5307" spans="1:24" ht="14">
      <c r="A5307" s="198"/>
      <c r="D5307" s="1"/>
      <c r="E5307" s="1"/>
      <c r="F5307" s="187"/>
      <c r="G5307" s="187"/>
      <c r="H5307" s="80" t="str">
        <f>IF(ISERROR(IF(ISERROR(VLOOKUP((LEFT(D5307,2)),'Fed. Agency Identifier Table'!A$2:C$63,3,FALSE)),(VLOOKUP((LEFT(D5307,1)),'Fed. Agency Identifier Table'!A$2:C$63,3,FALSE)),(VLOOKUP((LEFT(D5307,2)),'Fed. Agency Identifier Table'!A$2:C$63,3,FALSE)))),"",(IF(ISERROR(VLOOKUP((LEFT(D5307,2)),'Fed. Agency Identifier Table'!A$2:C$63,3,FALSE)),(VLOOKUP((LEFT(D5307,1)),'Fed. Agency Identifier Table'!A$2:C$63,3,FALSE)),(VLOOKUP((LEFT(D5307,2)),'Fed. Agency Identifier Table'!A$2:C$63,3,FALSE)))))</f>
        <v/>
      </c>
      <c r="I5307" s="150" t="str">
        <f>IF(ISNUMBER(SEARCH("*.unk*",D5307)),"Other Federal Awards",IF(ISERROR(VLOOKUP(D5307,'CFDA Program Titles Table'!A$2:C$2607,3,FALSE)),"",VLOOKUP(D5307,'CFDA Program Titles Table'!A$2:C$2607,3,FALSE)))</f>
        <v/>
      </c>
      <c r="J5307" s="70"/>
      <c r="K5307" s="70"/>
      <c r="S5307" s="106" t="str">
        <f>IFERROR(IF(J5307="Y", "Research And Development Programs Cluster:", VLOOKUP(D5307,'Cluster Info'!$A$2:$B$113,2,FALSE)), "Non Cluster:")</f>
        <v>Non Cluster:</v>
      </c>
      <c r="T5307" s="106">
        <f t="shared" si="410"/>
        <v>0</v>
      </c>
      <c r="U5307" s="106">
        <f t="shared" si="412"/>
        <v>0</v>
      </c>
      <c r="V5307" s="106">
        <f t="shared" si="413"/>
        <v>0</v>
      </c>
      <c r="W5307" s="119">
        <f t="shared" si="411"/>
        <v>0</v>
      </c>
      <c r="X5307" s="106">
        <f t="shared" si="414"/>
        <v>0</v>
      </c>
    </row>
    <row r="5308" spans="1:24" ht="14">
      <c r="A5308" s="198"/>
      <c r="D5308" s="1"/>
      <c r="E5308" s="1"/>
      <c r="F5308" s="187"/>
      <c r="G5308" s="187"/>
      <c r="H5308" s="80" t="str">
        <f>IF(ISERROR(IF(ISERROR(VLOOKUP((LEFT(D5308,2)),'Fed. Agency Identifier Table'!A$2:C$63,3,FALSE)),(VLOOKUP((LEFT(D5308,1)),'Fed. Agency Identifier Table'!A$2:C$63,3,FALSE)),(VLOOKUP((LEFT(D5308,2)),'Fed. Agency Identifier Table'!A$2:C$63,3,FALSE)))),"",(IF(ISERROR(VLOOKUP((LEFT(D5308,2)),'Fed. Agency Identifier Table'!A$2:C$63,3,FALSE)),(VLOOKUP((LEFT(D5308,1)),'Fed. Agency Identifier Table'!A$2:C$63,3,FALSE)),(VLOOKUP((LEFT(D5308,2)),'Fed. Agency Identifier Table'!A$2:C$63,3,FALSE)))))</f>
        <v/>
      </c>
      <c r="I5308" s="150" t="str">
        <f>IF(ISNUMBER(SEARCH("*.unk*",D5308)),"Other Federal Awards",IF(ISERROR(VLOOKUP(D5308,'CFDA Program Titles Table'!A$2:C$2607,3,FALSE)),"",VLOOKUP(D5308,'CFDA Program Titles Table'!A$2:C$2607,3,FALSE)))</f>
        <v/>
      </c>
      <c r="J5308" s="70"/>
      <c r="K5308" s="70"/>
      <c r="S5308" s="106" t="str">
        <f>IFERROR(IF(J5308="Y", "Research And Development Programs Cluster:", VLOOKUP(D5308,'Cluster Info'!$A$2:$B$113,2,FALSE)), "Non Cluster:")</f>
        <v>Non Cluster:</v>
      </c>
      <c r="T5308" s="106">
        <f t="shared" si="410"/>
        <v>0</v>
      </c>
      <c r="U5308" s="106">
        <f t="shared" si="412"/>
        <v>0</v>
      </c>
      <c r="V5308" s="106">
        <f t="shared" si="413"/>
        <v>0</v>
      </c>
      <c r="W5308" s="119">
        <f t="shared" si="411"/>
        <v>0</v>
      </c>
      <c r="X5308" s="106">
        <f t="shared" si="414"/>
        <v>0</v>
      </c>
    </row>
    <row r="5309" spans="1:24" ht="14">
      <c r="A5309" s="198"/>
      <c r="D5309" s="1"/>
      <c r="E5309" s="1"/>
      <c r="F5309" s="187"/>
      <c r="G5309" s="187"/>
      <c r="H5309" s="80" t="str">
        <f>IF(ISERROR(IF(ISERROR(VLOOKUP((LEFT(D5309,2)),'Fed. Agency Identifier Table'!A$2:C$63,3,FALSE)),(VLOOKUP((LEFT(D5309,1)),'Fed. Agency Identifier Table'!A$2:C$63,3,FALSE)),(VLOOKUP((LEFT(D5309,2)),'Fed. Agency Identifier Table'!A$2:C$63,3,FALSE)))),"",(IF(ISERROR(VLOOKUP((LEFT(D5309,2)),'Fed. Agency Identifier Table'!A$2:C$63,3,FALSE)),(VLOOKUP((LEFT(D5309,1)),'Fed. Agency Identifier Table'!A$2:C$63,3,FALSE)),(VLOOKUP((LEFT(D5309,2)),'Fed. Agency Identifier Table'!A$2:C$63,3,FALSE)))))</f>
        <v/>
      </c>
      <c r="I5309" s="150" t="str">
        <f>IF(ISNUMBER(SEARCH("*.unk*",D5309)),"Other Federal Awards",IF(ISERROR(VLOOKUP(D5309,'CFDA Program Titles Table'!A$2:C$2607,3,FALSE)),"",VLOOKUP(D5309,'CFDA Program Titles Table'!A$2:C$2607,3,FALSE)))</f>
        <v/>
      </c>
      <c r="J5309" s="70"/>
      <c r="K5309" s="70"/>
      <c r="S5309" s="106" t="str">
        <f>IFERROR(IF(J5309="Y", "Research And Development Programs Cluster:", VLOOKUP(D5309,'Cluster Info'!$A$2:$B$113,2,FALSE)), "Non Cluster:")</f>
        <v>Non Cluster:</v>
      </c>
      <c r="T5309" s="106">
        <f t="shared" si="410"/>
        <v>0</v>
      </c>
      <c r="U5309" s="106">
        <f t="shared" si="412"/>
        <v>0</v>
      </c>
      <c r="V5309" s="106">
        <f t="shared" si="413"/>
        <v>0</v>
      </c>
      <c r="W5309" s="119">
        <f t="shared" si="411"/>
        <v>0</v>
      </c>
      <c r="X5309" s="106">
        <f t="shared" si="414"/>
        <v>0</v>
      </c>
    </row>
    <row r="5310" spans="1:24" ht="14">
      <c r="A5310" s="198"/>
      <c r="D5310" s="1"/>
      <c r="E5310" s="1"/>
      <c r="F5310" s="187"/>
      <c r="G5310" s="187"/>
      <c r="H5310" s="80" t="str">
        <f>IF(ISERROR(IF(ISERROR(VLOOKUP((LEFT(D5310,2)),'Fed. Agency Identifier Table'!A$2:C$63,3,FALSE)),(VLOOKUP((LEFT(D5310,1)),'Fed. Agency Identifier Table'!A$2:C$63,3,FALSE)),(VLOOKUP((LEFT(D5310,2)),'Fed. Agency Identifier Table'!A$2:C$63,3,FALSE)))),"",(IF(ISERROR(VLOOKUP((LEFT(D5310,2)),'Fed. Agency Identifier Table'!A$2:C$63,3,FALSE)),(VLOOKUP((LEFT(D5310,1)),'Fed. Agency Identifier Table'!A$2:C$63,3,FALSE)),(VLOOKUP((LEFT(D5310,2)),'Fed. Agency Identifier Table'!A$2:C$63,3,FALSE)))))</f>
        <v/>
      </c>
      <c r="I5310" s="150" t="str">
        <f>IF(ISNUMBER(SEARCH("*.unk*",D5310)),"Other Federal Awards",IF(ISERROR(VLOOKUP(D5310,'CFDA Program Titles Table'!A$2:C$2607,3,FALSE)),"",VLOOKUP(D5310,'CFDA Program Titles Table'!A$2:C$2607,3,FALSE)))</f>
        <v/>
      </c>
      <c r="J5310" s="70"/>
      <c r="K5310" s="70"/>
      <c r="S5310" s="106" t="str">
        <f>IFERROR(IF(J5310="Y", "Research And Development Programs Cluster:", VLOOKUP(D5310,'Cluster Info'!$A$2:$B$113,2,FALSE)), "Non Cluster:")</f>
        <v>Non Cluster:</v>
      </c>
      <c r="T5310" s="106">
        <f t="shared" si="410"/>
        <v>0</v>
      </c>
      <c r="U5310" s="106">
        <f t="shared" si="412"/>
        <v>0</v>
      </c>
      <c r="V5310" s="106">
        <f t="shared" si="413"/>
        <v>0</v>
      </c>
      <c r="W5310" s="119">
        <f t="shared" si="411"/>
        <v>0</v>
      </c>
      <c r="X5310" s="106">
        <f t="shared" si="414"/>
        <v>0</v>
      </c>
    </row>
    <row r="5311" spans="1:24" ht="14">
      <c r="A5311" s="198"/>
      <c r="D5311" s="1"/>
      <c r="E5311" s="1"/>
      <c r="F5311" s="187"/>
      <c r="G5311" s="187"/>
      <c r="H5311" s="80" t="str">
        <f>IF(ISERROR(IF(ISERROR(VLOOKUP((LEFT(D5311,2)),'Fed. Agency Identifier Table'!A$2:C$63,3,FALSE)),(VLOOKUP((LEFT(D5311,1)),'Fed. Agency Identifier Table'!A$2:C$63,3,FALSE)),(VLOOKUP((LEFT(D5311,2)),'Fed. Agency Identifier Table'!A$2:C$63,3,FALSE)))),"",(IF(ISERROR(VLOOKUP((LEFT(D5311,2)),'Fed. Agency Identifier Table'!A$2:C$63,3,FALSE)),(VLOOKUP((LEFT(D5311,1)),'Fed. Agency Identifier Table'!A$2:C$63,3,FALSE)),(VLOOKUP((LEFT(D5311,2)),'Fed. Agency Identifier Table'!A$2:C$63,3,FALSE)))))</f>
        <v/>
      </c>
      <c r="I5311" s="150" t="str">
        <f>IF(ISNUMBER(SEARCH("*.unk*",D5311)),"Other Federal Awards",IF(ISERROR(VLOOKUP(D5311,'CFDA Program Titles Table'!A$2:C$2607,3,FALSE)),"",VLOOKUP(D5311,'CFDA Program Titles Table'!A$2:C$2607,3,FALSE)))</f>
        <v/>
      </c>
      <c r="J5311" s="70"/>
      <c r="K5311" s="70"/>
      <c r="S5311" s="106" t="str">
        <f>IFERROR(IF(J5311="Y", "Research And Development Programs Cluster:", VLOOKUP(D5311,'Cluster Info'!$A$2:$B$113,2,FALSE)), "Non Cluster:")</f>
        <v>Non Cluster:</v>
      </c>
      <c r="T5311" s="106">
        <f t="shared" si="410"/>
        <v>0</v>
      </c>
      <c r="U5311" s="106">
        <f t="shared" si="412"/>
        <v>0</v>
      </c>
      <c r="V5311" s="106">
        <f t="shared" si="413"/>
        <v>0</v>
      </c>
      <c r="W5311" s="119">
        <f t="shared" si="411"/>
        <v>0</v>
      </c>
      <c r="X5311" s="106">
        <f t="shared" si="414"/>
        <v>0</v>
      </c>
    </row>
    <row r="5312" spans="1:24" ht="14">
      <c r="A5312" s="198"/>
      <c r="D5312" s="1"/>
      <c r="E5312" s="1"/>
      <c r="F5312" s="187"/>
      <c r="G5312" s="187"/>
      <c r="H5312" s="80" t="str">
        <f>IF(ISERROR(IF(ISERROR(VLOOKUP((LEFT(D5312,2)),'Fed. Agency Identifier Table'!A$2:C$63,3,FALSE)),(VLOOKUP((LEFT(D5312,1)),'Fed. Agency Identifier Table'!A$2:C$63,3,FALSE)),(VLOOKUP((LEFT(D5312,2)),'Fed. Agency Identifier Table'!A$2:C$63,3,FALSE)))),"",(IF(ISERROR(VLOOKUP((LEFT(D5312,2)),'Fed. Agency Identifier Table'!A$2:C$63,3,FALSE)),(VLOOKUP((LEFT(D5312,1)),'Fed. Agency Identifier Table'!A$2:C$63,3,FALSE)),(VLOOKUP((LEFT(D5312,2)),'Fed. Agency Identifier Table'!A$2:C$63,3,FALSE)))))</f>
        <v/>
      </c>
      <c r="I5312" s="150" t="str">
        <f>IF(ISNUMBER(SEARCH("*.unk*",D5312)),"Other Federal Awards",IF(ISERROR(VLOOKUP(D5312,'CFDA Program Titles Table'!A$2:C$2607,3,FALSE)),"",VLOOKUP(D5312,'CFDA Program Titles Table'!A$2:C$2607,3,FALSE)))</f>
        <v/>
      </c>
      <c r="J5312" s="70"/>
      <c r="K5312" s="70"/>
      <c r="S5312" s="106" t="str">
        <f>IFERROR(IF(J5312="Y", "Research And Development Programs Cluster:", VLOOKUP(D5312,'Cluster Info'!$A$2:$B$113,2,FALSE)), "Non Cluster:")</f>
        <v>Non Cluster:</v>
      </c>
      <c r="T5312" s="106">
        <f t="shared" si="410"/>
        <v>0</v>
      </c>
      <c r="U5312" s="106">
        <f t="shared" si="412"/>
        <v>0</v>
      </c>
      <c r="V5312" s="106">
        <f t="shared" si="413"/>
        <v>0</v>
      </c>
      <c r="W5312" s="119">
        <f t="shared" si="411"/>
        <v>0</v>
      </c>
      <c r="X5312" s="106">
        <f t="shared" si="414"/>
        <v>0</v>
      </c>
    </row>
    <row r="5313" spans="1:24" ht="14">
      <c r="A5313" s="198"/>
      <c r="D5313" s="1"/>
      <c r="E5313" s="1"/>
      <c r="F5313" s="187"/>
      <c r="G5313" s="187"/>
      <c r="H5313" s="80" t="str">
        <f>IF(ISERROR(IF(ISERROR(VLOOKUP((LEFT(D5313,2)),'Fed. Agency Identifier Table'!A$2:C$63,3,FALSE)),(VLOOKUP((LEFT(D5313,1)),'Fed. Agency Identifier Table'!A$2:C$63,3,FALSE)),(VLOOKUP((LEFT(D5313,2)),'Fed. Agency Identifier Table'!A$2:C$63,3,FALSE)))),"",(IF(ISERROR(VLOOKUP((LEFT(D5313,2)),'Fed. Agency Identifier Table'!A$2:C$63,3,FALSE)),(VLOOKUP((LEFT(D5313,1)),'Fed. Agency Identifier Table'!A$2:C$63,3,FALSE)),(VLOOKUP((LEFT(D5313,2)),'Fed. Agency Identifier Table'!A$2:C$63,3,FALSE)))))</f>
        <v/>
      </c>
      <c r="I5313" s="150" t="str">
        <f>IF(ISNUMBER(SEARCH("*.unk*",D5313)),"Other Federal Awards",IF(ISERROR(VLOOKUP(D5313,'CFDA Program Titles Table'!A$2:C$2607,3,FALSE)),"",VLOOKUP(D5313,'CFDA Program Titles Table'!A$2:C$2607,3,FALSE)))</f>
        <v/>
      </c>
      <c r="J5313" s="70"/>
      <c r="K5313" s="70"/>
      <c r="S5313" s="106" t="str">
        <f>IFERROR(IF(J5313="Y", "Research And Development Programs Cluster:", VLOOKUP(D5313,'Cluster Info'!$A$2:$B$113,2,FALSE)), "Non Cluster:")</f>
        <v>Non Cluster:</v>
      </c>
      <c r="T5313" s="106">
        <f t="shared" si="410"/>
        <v>0</v>
      </c>
      <c r="U5313" s="106">
        <f t="shared" si="412"/>
        <v>0</v>
      </c>
      <c r="V5313" s="106">
        <f t="shared" si="413"/>
        <v>0</v>
      </c>
      <c r="W5313" s="119">
        <f t="shared" si="411"/>
        <v>0</v>
      </c>
      <c r="X5313" s="106">
        <f t="shared" si="414"/>
        <v>0</v>
      </c>
    </row>
    <row r="5314" spans="1:24" ht="14">
      <c r="A5314" s="198"/>
      <c r="D5314" s="1"/>
      <c r="E5314" s="1"/>
      <c r="F5314" s="187"/>
      <c r="G5314" s="187"/>
      <c r="H5314" s="80" t="str">
        <f>IF(ISERROR(IF(ISERROR(VLOOKUP((LEFT(D5314,2)),'Fed. Agency Identifier Table'!A$2:C$63,3,FALSE)),(VLOOKUP((LEFT(D5314,1)),'Fed. Agency Identifier Table'!A$2:C$63,3,FALSE)),(VLOOKUP((LEFT(D5314,2)),'Fed. Agency Identifier Table'!A$2:C$63,3,FALSE)))),"",(IF(ISERROR(VLOOKUP((LEFT(D5314,2)),'Fed. Agency Identifier Table'!A$2:C$63,3,FALSE)),(VLOOKUP((LEFT(D5314,1)),'Fed. Agency Identifier Table'!A$2:C$63,3,FALSE)),(VLOOKUP((LEFT(D5314,2)),'Fed. Agency Identifier Table'!A$2:C$63,3,FALSE)))))</f>
        <v/>
      </c>
      <c r="I5314" s="150" t="str">
        <f>IF(ISNUMBER(SEARCH("*.unk*",D5314)),"Other Federal Awards",IF(ISERROR(VLOOKUP(D5314,'CFDA Program Titles Table'!A$2:C$2607,3,FALSE)),"",VLOOKUP(D5314,'CFDA Program Titles Table'!A$2:C$2607,3,FALSE)))</f>
        <v/>
      </c>
      <c r="J5314" s="70"/>
      <c r="K5314" s="70"/>
      <c r="S5314" s="106" t="str">
        <f>IFERROR(IF(J5314="Y", "Research And Development Programs Cluster:", VLOOKUP(D5314,'Cluster Info'!$A$2:$B$113,2,FALSE)), "Non Cluster:")</f>
        <v>Non Cluster:</v>
      </c>
      <c r="T5314" s="106">
        <f t="shared" ref="T5314:T5377" si="415">IF(E5314="Y","ARRA - "&amp;N5314, N5314)</f>
        <v>0</v>
      </c>
      <c r="U5314" s="106">
        <f t="shared" si="412"/>
        <v>0</v>
      </c>
      <c r="V5314" s="106">
        <f t="shared" si="413"/>
        <v>0</v>
      </c>
      <c r="W5314" s="119">
        <f t="shared" ref="W5314:W5377" si="416">IF(AND(J5314="Y",I5314="Other Federal Awards"),(LEFT(D5314,2)&amp;".RD"),D5314)</f>
        <v>0</v>
      </c>
      <c r="X5314" s="106">
        <f t="shared" si="414"/>
        <v>0</v>
      </c>
    </row>
    <row r="5315" spans="1:24" ht="14">
      <c r="A5315" s="198"/>
      <c r="D5315" s="1"/>
      <c r="E5315" s="1"/>
      <c r="F5315" s="187"/>
      <c r="G5315" s="187"/>
      <c r="H5315" s="80" t="str">
        <f>IF(ISERROR(IF(ISERROR(VLOOKUP((LEFT(D5315,2)),'Fed. Agency Identifier Table'!A$2:C$63,3,FALSE)),(VLOOKUP((LEFT(D5315,1)),'Fed. Agency Identifier Table'!A$2:C$63,3,FALSE)),(VLOOKUP((LEFT(D5315,2)),'Fed. Agency Identifier Table'!A$2:C$63,3,FALSE)))),"",(IF(ISERROR(VLOOKUP((LEFT(D5315,2)),'Fed. Agency Identifier Table'!A$2:C$63,3,FALSE)),(VLOOKUP((LEFT(D5315,1)),'Fed. Agency Identifier Table'!A$2:C$63,3,FALSE)),(VLOOKUP((LEFT(D5315,2)),'Fed. Agency Identifier Table'!A$2:C$63,3,FALSE)))))</f>
        <v/>
      </c>
      <c r="I5315" s="150" t="str">
        <f>IF(ISNUMBER(SEARCH("*.unk*",D5315)),"Other Federal Awards",IF(ISERROR(VLOOKUP(D5315,'CFDA Program Titles Table'!A$2:C$2607,3,FALSE)),"",VLOOKUP(D5315,'CFDA Program Titles Table'!A$2:C$2607,3,FALSE)))</f>
        <v/>
      </c>
      <c r="J5315" s="70"/>
      <c r="K5315" s="70"/>
      <c r="S5315" s="106" t="str">
        <f>IFERROR(IF(J5315="Y", "Research And Development Programs Cluster:", VLOOKUP(D5315,'Cluster Info'!$A$2:$B$113,2,FALSE)), "Non Cluster:")</f>
        <v>Non Cluster:</v>
      </c>
      <c r="T5315" s="106">
        <f t="shared" si="415"/>
        <v>0</v>
      </c>
      <c r="U5315" s="106">
        <f t="shared" ref="U5315:U5378" si="417">IF(F5315="Y","COVID-19 - "&amp;N5315, N5315)</f>
        <v>0</v>
      </c>
      <c r="V5315" s="106">
        <f t="shared" ref="V5315:V5378" si="418">IF(G5315="Y","ARP - "&amp;N5315, N5315)</f>
        <v>0</v>
      </c>
      <c r="W5315" s="119">
        <f t="shared" si="416"/>
        <v>0</v>
      </c>
      <c r="X5315" s="106">
        <f t="shared" ref="X5315:X5378" si="419">O5315-P5315</f>
        <v>0</v>
      </c>
    </row>
    <row r="5316" spans="1:24" ht="14">
      <c r="A5316" s="198"/>
      <c r="D5316" s="1"/>
      <c r="E5316" s="1"/>
      <c r="F5316" s="187"/>
      <c r="G5316" s="187"/>
      <c r="H5316" s="80" t="str">
        <f>IF(ISERROR(IF(ISERROR(VLOOKUP((LEFT(D5316,2)),'Fed. Agency Identifier Table'!A$2:C$63,3,FALSE)),(VLOOKUP((LEFT(D5316,1)),'Fed. Agency Identifier Table'!A$2:C$63,3,FALSE)),(VLOOKUP((LEFT(D5316,2)),'Fed. Agency Identifier Table'!A$2:C$63,3,FALSE)))),"",(IF(ISERROR(VLOOKUP((LEFT(D5316,2)),'Fed. Agency Identifier Table'!A$2:C$63,3,FALSE)),(VLOOKUP((LEFT(D5316,1)),'Fed. Agency Identifier Table'!A$2:C$63,3,FALSE)),(VLOOKUP((LEFT(D5316,2)),'Fed. Agency Identifier Table'!A$2:C$63,3,FALSE)))))</f>
        <v/>
      </c>
      <c r="I5316" s="150" t="str">
        <f>IF(ISNUMBER(SEARCH("*.unk*",D5316)),"Other Federal Awards",IF(ISERROR(VLOOKUP(D5316,'CFDA Program Titles Table'!A$2:C$2607,3,FALSE)),"",VLOOKUP(D5316,'CFDA Program Titles Table'!A$2:C$2607,3,FALSE)))</f>
        <v/>
      </c>
      <c r="J5316" s="70"/>
      <c r="K5316" s="70"/>
      <c r="S5316" s="106" t="str">
        <f>IFERROR(IF(J5316="Y", "Research And Development Programs Cluster:", VLOOKUP(D5316,'Cluster Info'!$A$2:$B$113,2,FALSE)), "Non Cluster:")</f>
        <v>Non Cluster:</v>
      </c>
      <c r="T5316" s="106">
        <f t="shared" si="415"/>
        <v>0</v>
      </c>
      <c r="U5316" s="106">
        <f t="shared" si="417"/>
        <v>0</v>
      </c>
      <c r="V5316" s="106">
        <f t="shared" si="418"/>
        <v>0</v>
      </c>
      <c r="W5316" s="119">
        <f t="shared" si="416"/>
        <v>0</v>
      </c>
      <c r="X5316" s="106">
        <f t="shared" si="419"/>
        <v>0</v>
      </c>
    </row>
    <row r="5317" spans="1:24" ht="14">
      <c r="A5317" s="198"/>
      <c r="D5317" s="1"/>
      <c r="E5317" s="1"/>
      <c r="F5317" s="187"/>
      <c r="G5317" s="187"/>
      <c r="H5317" s="80" t="str">
        <f>IF(ISERROR(IF(ISERROR(VLOOKUP((LEFT(D5317,2)),'Fed. Agency Identifier Table'!A$2:C$63,3,FALSE)),(VLOOKUP((LEFT(D5317,1)),'Fed. Agency Identifier Table'!A$2:C$63,3,FALSE)),(VLOOKUP((LEFT(D5317,2)),'Fed. Agency Identifier Table'!A$2:C$63,3,FALSE)))),"",(IF(ISERROR(VLOOKUP((LEFT(D5317,2)),'Fed. Agency Identifier Table'!A$2:C$63,3,FALSE)),(VLOOKUP((LEFT(D5317,1)),'Fed. Agency Identifier Table'!A$2:C$63,3,FALSE)),(VLOOKUP((LEFT(D5317,2)),'Fed. Agency Identifier Table'!A$2:C$63,3,FALSE)))))</f>
        <v/>
      </c>
      <c r="I5317" s="150" t="str">
        <f>IF(ISNUMBER(SEARCH("*.unk*",D5317)),"Other Federal Awards",IF(ISERROR(VLOOKUP(D5317,'CFDA Program Titles Table'!A$2:C$2607,3,FALSE)),"",VLOOKUP(D5317,'CFDA Program Titles Table'!A$2:C$2607,3,FALSE)))</f>
        <v/>
      </c>
      <c r="J5317" s="70"/>
      <c r="K5317" s="70"/>
      <c r="S5317" s="106" t="str">
        <f>IFERROR(IF(J5317="Y", "Research And Development Programs Cluster:", VLOOKUP(D5317,'Cluster Info'!$A$2:$B$113,2,FALSE)), "Non Cluster:")</f>
        <v>Non Cluster:</v>
      </c>
      <c r="T5317" s="106">
        <f t="shared" si="415"/>
        <v>0</v>
      </c>
      <c r="U5317" s="106">
        <f t="shared" si="417"/>
        <v>0</v>
      </c>
      <c r="V5317" s="106">
        <f t="shared" si="418"/>
        <v>0</v>
      </c>
      <c r="W5317" s="119">
        <f t="shared" si="416"/>
        <v>0</v>
      </c>
      <c r="X5317" s="106">
        <f t="shared" si="419"/>
        <v>0</v>
      </c>
    </row>
    <row r="5318" spans="1:24" ht="14">
      <c r="A5318" s="198"/>
      <c r="D5318" s="1"/>
      <c r="E5318" s="1"/>
      <c r="F5318" s="187"/>
      <c r="G5318" s="187"/>
      <c r="H5318" s="80" t="str">
        <f>IF(ISERROR(IF(ISERROR(VLOOKUP((LEFT(D5318,2)),'Fed. Agency Identifier Table'!A$2:C$63,3,FALSE)),(VLOOKUP((LEFT(D5318,1)),'Fed. Agency Identifier Table'!A$2:C$63,3,FALSE)),(VLOOKUP((LEFT(D5318,2)),'Fed. Agency Identifier Table'!A$2:C$63,3,FALSE)))),"",(IF(ISERROR(VLOOKUP((LEFT(D5318,2)),'Fed. Agency Identifier Table'!A$2:C$63,3,FALSE)),(VLOOKUP((LEFT(D5318,1)),'Fed. Agency Identifier Table'!A$2:C$63,3,FALSE)),(VLOOKUP((LEFT(D5318,2)),'Fed. Agency Identifier Table'!A$2:C$63,3,FALSE)))))</f>
        <v/>
      </c>
      <c r="I5318" s="150" t="str">
        <f>IF(ISNUMBER(SEARCH("*.unk*",D5318)),"Other Federal Awards",IF(ISERROR(VLOOKUP(D5318,'CFDA Program Titles Table'!A$2:C$2607,3,FALSE)),"",VLOOKUP(D5318,'CFDA Program Titles Table'!A$2:C$2607,3,FALSE)))</f>
        <v/>
      </c>
      <c r="J5318" s="70"/>
      <c r="K5318" s="70"/>
      <c r="S5318" s="106" t="str">
        <f>IFERROR(IF(J5318="Y", "Research And Development Programs Cluster:", VLOOKUP(D5318,'Cluster Info'!$A$2:$B$113,2,FALSE)), "Non Cluster:")</f>
        <v>Non Cluster:</v>
      </c>
      <c r="T5318" s="106">
        <f t="shared" si="415"/>
        <v>0</v>
      </c>
      <c r="U5318" s="106">
        <f t="shared" si="417"/>
        <v>0</v>
      </c>
      <c r="V5318" s="106">
        <f t="shared" si="418"/>
        <v>0</v>
      </c>
      <c r="W5318" s="119">
        <f t="shared" si="416"/>
        <v>0</v>
      </c>
      <c r="X5318" s="106">
        <f t="shared" si="419"/>
        <v>0</v>
      </c>
    </row>
    <row r="5319" spans="1:24" ht="14">
      <c r="A5319" s="198"/>
      <c r="D5319" s="1"/>
      <c r="E5319" s="1"/>
      <c r="F5319" s="187"/>
      <c r="G5319" s="187"/>
      <c r="H5319" s="80" t="str">
        <f>IF(ISERROR(IF(ISERROR(VLOOKUP((LEFT(D5319,2)),'Fed. Agency Identifier Table'!A$2:C$63,3,FALSE)),(VLOOKUP((LEFT(D5319,1)),'Fed. Agency Identifier Table'!A$2:C$63,3,FALSE)),(VLOOKUP((LEFT(D5319,2)),'Fed. Agency Identifier Table'!A$2:C$63,3,FALSE)))),"",(IF(ISERROR(VLOOKUP((LEFT(D5319,2)),'Fed. Agency Identifier Table'!A$2:C$63,3,FALSE)),(VLOOKUP((LEFT(D5319,1)),'Fed. Agency Identifier Table'!A$2:C$63,3,FALSE)),(VLOOKUP((LEFT(D5319,2)),'Fed. Agency Identifier Table'!A$2:C$63,3,FALSE)))))</f>
        <v/>
      </c>
      <c r="I5319" s="150" t="str">
        <f>IF(ISNUMBER(SEARCH("*.unk*",D5319)),"Other Federal Awards",IF(ISERROR(VLOOKUP(D5319,'CFDA Program Titles Table'!A$2:C$2607,3,FALSE)),"",VLOOKUP(D5319,'CFDA Program Titles Table'!A$2:C$2607,3,FALSE)))</f>
        <v/>
      </c>
      <c r="J5319" s="70"/>
      <c r="K5319" s="70"/>
      <c r="S5319" s="106" t="str">
        <f>IFERROR(IF(J5319="Y", "Research And Development Programs Cluster:", VLOOKUP(D5319,'Cluster Info'!$A$2:$B$113,2,FALSE)), "Non Cluster:")</f>
        <v>Non Cluster:</v>
      </c>
      <c r="T5319" s="106">
        <f t="shared" si="415"/>
        <v>0</v>
      </c>
      <c r="U5319" s="106">
        <f t="shared" si="417"/>
        <v>0</v>
      </c>
      <c r="V5319" s="106">
        <f t="shared" si="418"/>
        <v>0</v>
      </c>
      <c r="W5319" s="119">
        <f t="shared" si="416"/>
        <v>0</v>
      </c>
      <c r="X5319" s="106">
        <f t="shared" si="419"/>
        <v>0</v>
      </c>
    </row>
    <row r="5320" spans="1:24" ht="14">
      <c r="A5320" s="198"/>
      <c r="D5320" s="1"/>
      <c r="E5320" s="1"/>
      <c r="F5320" s="187"/>
      <c r="G5320" s="187"/>
      <c r="H5320" s="80" t="str">
        <f>IF(ISERROR(IF(ISERROR(VLOOKUP((LEFT(D5320,2)),'Fed. Agency Identifier Table'!A$2:C$63,3,FALSE)),(VLOOKUP((LEFT(D5320,1)),'Fed. Agency Identifier Table'!A$2:C$63,3,FALSE)),(VLOOKUP((LEFT(D5320,2)),'Fed. Agency Identifier Table'!A$2:C$63,3,FALSE)))),"",(IF(ISERROR(VLOOKUP((LEFT(D5320,2)),'Fed. Agency Identifier Table'!A$2:C$63,3,FALSE)),(VLOOKUP((LEFT(D5320,1)),'Fed. Agency Identifier Table'!A$2:C$63,3,FALSE)),(VLOOKUP((LEFT(D5320,2)),'Fed. Agency Identifier Table'!A$2:C$63,3,FALSE)))))</f>
        <v/>
      </c>
      <c r="I5320" s="150" t="str">
        <f>IF(ISNUMBER(SEARCH("*.unk*",D5320)),"Other Federal Awards",IF(ISERROR(VLOOKUP(D5320,'CFDA Program Titles Table'!A$2:C$2607,3,FALSE)),"",VLOOKUP(D5320,'CFDA Program Titles Table'!A$2:C$2607,3,FALSE)))</f>
        <v/>
      </c>
      <c r="J5320" s="70"/>
      <c r="K5320" s="70"/>
      <c r="S5320" s="106" t="str">
        <f>IFERROR(IF(J5320="Y", "Research And Development Programs Cluster:", VLOOKUP(D5320,'Cluster Info'!$A$2:$B$113,2,FALSE)), "Non Cluster:")</f>
        <v>Non Cluster:</v>
      </c>
      <c r="T5320" s="106">
        <f t="shared" si="415"/>
        <v>0</v>
      </c>
      <c r="U5320" s="106">
        <f t="shared" si="417"/>
        <v>0</v>
      </c>
      <c r="V5320" s="106">
        <f t="shared" si="418"/>
        <v>0</v>
      </c>
      <c r="W5320" s="119">
        <f t="shared" si="416"/>
        <v>0</v>
      </c>
      <c r="X5320" s="106">
        <f t="shared" si="419"/>
        <v>0</v>
      </c>
    </row>
    <row r="5321" spans="1:24" ht="14">
      <c r="A5321" s="198"/>
      <c r="D5321" s="1"/>
      <c r="E5321" s="1"/>
      <c r="F5321" s="187"/>
      <c r="G5321" s="187"/>
      <c r="H5321" s="80" t="str">
        <f>IF(ISERROR(IF(ISERROR(VLOOKUP((LEFT(D5321,2)),'Fed. Agency Identifier Table'!A$2:C$63,3,FALSE)),(VLOOKUP((LEFT(D5321,1)),'Fed. Agency Identifier Table'!A$2:C$63,3,FALSE)),(VLOOKUP((LEFT(D5321,2)),'Fed. Agency Identifier Table'!A$2:C$63,3,FALSE)))),"",(IF(ISERROR(VLOOKUP((LEFT(D5321,2)),'Fed. Agency Identifier Table'!A$2:C$63,3,FALSE)),(VLOOKUP((LEFT(D5321,1)),'Fed. Agency Identifier Table'!A$2:C$63,3,FALSE)),(VLOOKUP((LEFT(D5321,2)),'Fed. Agency Identifier Table'!A$2:C$63,3,FALSE)))))</f>
        <v/>
      </c>
      <c r="I5321" s="150" t="str">
        <f>IF(ISNUMBER(SEARCH("*.unk*",D5321)),"Other Federal Awards",IF(ISERROR(VLOOKUP(D5321,'CFDA Program Titles Table'!A$2:C$2607,3,FALSE)),"",VLOOKUP(D5321,'CFDA Program Titles Table'!A$2:C$2607,3,FALSE)))</f>
        <v/>
      </c>
      <c r="J5321" s="70"/>
      <c r="K5321" s="70"/>
      <c r="S5321" s="106" t="str">
        <f>IFERROR(IF(J5321="Y", "Research And Development Programs Cluster:", VLOOKUP(D5321,'Cluster Info'!$A$2:$B$113,2,FALSE)), "Non Cluster:")</f>
        <v>Non Cluster:</v>
      </c>
      <c r="T5321" s="106">
        <f t="shared" si="415"/>
        <v>0</v>
      </c>
      <c r="U5321" s="106">
        <f t="shared" si="417"/>
        <v>0</v>
      </c>
      <c r="V5321" s="106">
        <f t="shared" si="418"/>
        <v>0</v>
      </c>
      <c r="W5321" s="119">
        <f t="shared" si="416"/>
        <v>0</v>
      </c>
      <c r="X5321" s="106">
        <f t="shared" si="419"/>
        <v>0</v>
      </c>
    </row>
    <row r="5322" spans="1:24" ht="14">
      <c r="A5322" s="198"/>
      <c r="D5322" s="1"/>
      <c r="E5322" s="1"/>
      <c r="F5322" s="187"/>
      <c r="G5322" s="187"/>
      <c r="H5322" s="80" t="str">
        <f>IF(ISERROR(IF(ISERROR(VLOOKUP((LEFT(D5322,2)),'Fed. Agency Identifier Table'!A$2:C$63,3,FALSE)),(VLOOKUP((LEFT(D5322,1)),'Fed. Agency Identifier Table'!A$2:C$63,3,FALSE)),(VLOOKUP((LEFT(D5322,2)),'Fed. Agency Identifier Table'!A$2:C$63,3,FALSE)))),"",(IF(ISERROR(VLOOKUP((LEFT(D5322,2)),'Fed. Agency Identifier Table'!A$2:C$63,3,FALSE)),(VLOOKUP((LEFT(D5322,1)),'Fed. Agency Identifier Table'!A$2:C$63,3,FALSE)),(VLOOKUP((LEFT(D5322,2)),'Fed. Agency Identifier Table'!A$2:C$63,3,FALSE)))))</f>
        <v/>
      </c>
      <c r="I5322" s="150" t="str">
        <f>IF(ISNUMBER(SEARCH("*.unk*",D5322)),"Other Federal Awards",IF(ISERROR(VLOOKUP(D5322,'CFDA Program Titles Table'!A$2:C$2607,3,FALSE)),"",VLOOKUP(D5322,'CFDA Program Titles Table'!A$2:C$2607,3,FALSE)))</f>
        <v/>
      </c>
      <c r="J5322" s="70"/>
      <c r="K5322" s="70"/>
      <c r="S5322" s="106" t="str">
        <f>IFERROR(IF(J5322="Y", "Research And Development Programs Cluster:", VLOOKUP(D5322,'Cluster Info'!$A$2:$B$113,2,FALSE)), "Non Cluster:")</f>
        <v>Non Cluster:</v>
      </c>
      <c r="T5322" s="106">
        <f t="shared" si="415"/>
        <v>0</v>
      </c>
      <c r="U5322" s="106">
        <f t="shared" si="417"/>
        <v>0</v>
      </c>
      <c r="V5322" s="106">
        <f t="shared" si="418"/>
        <v>0</v>
      </c>
      <c r="W5322" s="119">
        <f t="shared" si="416"/>
        <v>0</v>
      </c>
      <c r="X5322" s="106">
        <f t="shared" si="419"/>
        <v>0</v>
      </c>
    </row>
    <row r="5323" spans="1:24" ht="14">
      <c r="A5323" s="198"/>
      <c r="D5323" s="1"/>
      <c r="E5323" s="1"/>
      <c r="F5323" s="187"/>
      <c r="G5323" s="187"/>
      <c r="H5323" s="80" t="str">
        <f>IF(ISERROR(IF(ISERROR(VLOOKUP((LEFT(D5323,2)),'Fed. Agency Identifier Table'!A$2:C$63,3,FALSE)),(VLOOKUP((LEFT(D5323,1)),'Fed. Agency Identifier Table'!A$2:C$63,3,FALSE)),(VLOOKUP((LEFT(D5323,2)),'Fed. Agency Identifier Table'!A$2:C$63,3,FALSE)))),"",(IF(ISERROR(VLOOKUP((LEFT(D5323,2)),'Fed. Agency Identifier Table'!A$2:C$63,3,FALSE)),(VLOOKUP((LEFT(D5323,1)),'Fed. Agency Identifier Table'!A$2:C$63,3,FALSE)),(VLOOKUP((LEFT(D5323,2)),'Fed. Agency Identifier Table'!A$2:C$63,3,FALSE)))))</f>
        <v/>
      </c>
      <c r="I5323" s="150" t="str">
        <f>IF(ISNUMBER(SEARCH("*.unk*",D5323)),"Other Federal Awards",IF(ISERROR(VLOOKUP(D5323,'CFDA Program Titles Table'!A$2:C$2607,3,FALSE)),"",VLOOKUP(D5323,'CFDA Program Titles Table'!A$2:C$2607,3,FALSE)))</f>
        <v/>
      </c>
      <c r="J5323" s="70"/>
      <c r="K5323" s="70"/>
      <c r="S5323" s="106" t="str">
        <f>IFERROR(IF(J5323="Y", "Research And Development Programs Cluster:", VLOOKUP(D5323,'Cluster Info'!$A$2:$B$113,2,FALSE)), "Non Cluster:")</f>
        <v>Non Cluster:</v>
      </c>
      <c r="T5323" s="106">
        <f t="shared" si="415"/>
        <v>0</v>
      </c>
      <c r="U5323" s="106">
        <f t="shared" si="417"/>
        <v>0</v>
      </c>
      <c r="V5323" s="106">
        <f t="shared" si="418"/>
        <v>0</v>
      </c>
      <c r="W5323" s="119">
        <f t="shared" si="416"/>
        <v>0</v>
      </c>
      <c r="X5323" s="106">
        <f t="shared" si="419"/>
        <v>0</v>
      </c>
    </row>
    <row r="5324" spans="1:24" ht="14">
      <c r="A5324" s="198"/>
      <c r="D5324" s="1"/>
      <c r="E5324" s="1"/>
      <c r="F5324" s="187"/>
      <c r="G5324" s="187"/>
      <c r="H5324" s="80" t="str">
        <f>IF(ISERROR(IF(ISERROR(VLOOKUP((LEFT(D5324,2)),'Fed. Agency Identifier Table'!A$2:C$63,3,FALSE)),(VLOOKUP((LEFT(D5324,1)),'Fed. Agency Identifier Table'!A$2:C$63,3,FALSE)),(VLOOKUP((LEFT(D5324,2)),'Fed. Agency Identifier Table'!A$2:C$63,3,FALSE)))),"",(IF(ISERROR(VLOOKUP((LEFT(D5324,2)),'Fed. Agency Identifier Table'!A$2:C$63,3,FALSE)),(VLOOKUP((LEFT(D5324,1)),'Fed. Agency Identifier Table'!A$2:C$63,3,FALSE)),(VLOOKUP((LEFT(D5324,2)),'Fed. Agency Identifier Table'!A$2:C$63,3,FALSE)))))</f>
        <v/>
      </c>
      <c r="I5324" s="150" t="str">
        <f>IF(ISNUMBER(SEARCH("*.unk*",D5324)),"Other Federal Awards",IF(ISERROR(VLOOKUP(D5324,'CFDA Program Titles Table'!A$2:C$2607,3,FALSE)),"",VLOOKUP(D5324,'CFDA Program Titles Table'!A$2:C$2607,3,FALSE)))</f>
        <v/>
      </c>
      <c r="J5324" s="70"/>
      <c r="K5324" s="70"/>
      <c r="S5324" s="106" t="str">
        <f>IFERROR(IF(J5324="Y", "Research And Development Programs Cluster:", VLOOKUP(D5324,'Cluster Info'!$A$2:$B$113,2,FALSE)), "Non Cluster:")</f>
        <v>Non Cluster:</v>
      </c>
      <c r="T5324" s="106">
        <f t="shared" si="415"/>
        <v>0</v>
      </c>
      <c r="U5324" s="106">
        <f t="shared" si="417"/>
        <v>0</v>
      </c>
      <c r="V5324" s="106">
        <f t="shared" si="418"/>
        <v>0</v>
      </c>
      <c r="W5324" s="119">
        <f t="shared" si="416"/>
        <v>0</v>
      </c>
      <c r="X5324" s="106">
        <f t="shared" si="419"/>
        <v>0</v>
      </c>
    </row>
    <row r="5325" spans="1:24" ht="14">
      <c r="A5325" s="198"/>
      <c r="D5325" s="1"/>
      <c r="E5325" s="1"/>
      <c r="F5325" s="187"/>
      <c r="G5325" s="187"/>
      <c r="H5325" s="80" t="str">
        <f>IF(ISERROR(IF(ISERROR(VLOOKUP((LEFT(D5325,2)),'Fed. Agency Identifier Table'!A$2:C$63,3,FALSE)),(VLOOKUP((LEFT(D5325,1)),'Fed. Agency Identifier Table'!A$2:C$63,3,FALSE)),(VLOOKUP((LEFT(D5325,2)),'Fed. Agency Identifier Table'!A$2:C$63,3,FALSE)))),"",(IF(ISERROR(VLOOKUP((LEFT(D5325,2)),'Fed. Agency Identifier Table'!A$2:C$63,3,FALSE)),(VLOOKUP((LEFT(D5325,1)),'Fed. Agency Identifier Table'!A$2:C$63,3,FALSE)),(VLOOKUP((LEFT(D5325,2)),'Fed. Agency Identifier Table'!A$2:C$63,3,FALSE)))))</f>
        <v/>
      </c>
      <c r="I5325" s="150" t="str">
        <f>IF(ISNUMBER(SEARCH("*.unk*",D5325)),"Other Federal Awards",IF(ISERROR(VLOOKUP(D5325,'CFDA Program Titles Table'!A$2:C$2607,3,FALSE)),"",VLOOKUP(D5325,'CFDA Program Titles Table'!A$2:C$2607,3,FALSE)))</f>
        <v/>
      </c>
      <c r="J5325" s="70"/>
      <c r="K5325" s="70"/>
      <c r="S5325" s="106" t="str">
        <f>IFERROR(IF(J5325="Y", "Research And Development Programs Cluster:", VLOOKUP(D5325,'Cluster Info'!$A$2:$B$113,2,FALSE)), "Non Cluster:")</f>
        <v>Non Cluster:</v>
      </c>
      <c r="T5325" s="106">
        <f t="shared" si="415"/>
        <v>0</v>
      </c>
      <c r="U5325" s="106">
        <f t="shared" si="417"/>
        <v>0</v>
      </c>
      <c r="V5325" s="106">
        <f t="shared" si="418"/>
        <v>0</v>
      </c>
      <c r="W5325" s="119">
        <f t="shared" si="416"/>
        <v>0</v>
      </c>
      <c r="X5325" s="106">
        <f t="shared" si="419"/>
        <v>0</v>
      </c>
    </row>
    <row r="5326" spans="1:24" ht="14">
      <c r="A5326" s="198"/>
      <c r="D5326" s="1"/>
      <c r="E5326" s="1"/>
      <c r="F5326" s="187"/>
      <c r="G5326" s="187"/>
      <c r="H5326" s="80" t="str">
        <f>IF(ISERROR(IF(ISERROR(VLOOKUP((LEFT(D5326,2)),'Fed. Agency Identifier Table'!A$2:C$63,3,FALSE)),(VLOOKUP((LEFT(D5326,1)),'Fed. Agency Identifier Table'!A$2:C$63,3,FALSE)),(VLOOKUP((LEFT(D5326,2)),'Fed. Agency Identifier Table'!A$2:C$63,3,FALSE)))),"",(IF(ISERROR(VLOOKUP((LEFT(D5326,2)),'Fed. Agency Identifier Table'!A$2:C$63,3,FALSE)),(VLOOKUP((LEFT(D5326,1)),'Fed. Agency Identifier Table'!A$2:C$63,3,FALSE)),(VLOOKUP((LEFT(D5326,2)),'Fed. Agency Identifier Table'!A$2:C$63,3,FALSE)))))</f>
        <v/>
      </c>
      <c r="I5326" s="150" t="str">
        <f>IF(ISNUMBER(SEARCH("*.unk*",D5326)),"Other Federal Awards",IF(ISERROR(VLOOKUP(D5326,'CFDA Program Titles Table'!A$2:C$2607,3,FALSE)),"",VLOOKUP(D5326,'CFDA Program Titles Table'!A$2:C$2607,3,FALSE)))</f>
        <v/>
      </c>
      <c r="J5326" s="70"/>
      <c r="K5326" s="70"/>
      <c r="S5326" s="106" t="str">
        <f>IFERROR(IF(J5326="Y", "Research And Development Programs Cluster:", VLOOKUP(D5326,'Cluster Info'!$A$2:$B$113,2,FALSE)), "Non Cluster:")</f>
        <v>Non Cluster:</v>
      </c>
      <c r="T5326" s="106">
        <f t="shared" si="415"/>
        <v>0</v>
      </c>
      <c r="U5326" s="106">
        <f t="shared" si="417"/>
        <v>0</v>
      </c>
      <c r="V5326" s="106">
        <f t="shared" si="418"/>
        <v>0</v>
      </c>
      <c r="W5326" s="119">
        <f t="shared" si="416"/>
        <v>0</v>
      </c>
      <c r="X5326" s="106">
        <f t="shared" si="419"/>
        <v>0</v>
      </c>
    </row>
    <row r="5327" spans="1:24" ht="14">
      <c r="A5327" s="198"/>
      <c r="D5327" s="1"/>
      <c r="E5327" s="1"/>
      <c r="F5327" s="187"/>
      <c r="G5327" s="187"/>
      <c r="H5327" s="80" t="str">
        <f>IF(ISERROR(IF(ISERROR(VLOOKUP((LEFT(D5327,2)),'Fed. Agency Identifier Table'!A$2:C$63,3,FALSE)),(VLOOKUP((LEFT(D5327,1)),'Fed. Agency Identifier Table'!A$2:C$63,3,FALSE)),(VLOOKUP((LEFT(D5327,2)),'Fed. Agency Identifier Table'!A$2:C$63,3,FALSE)))),"",(IF(ISERROR(VLOOKUP((LEFT(D5327,2)),'Fed. Agency Identifier Table'!A$2:C$63,3,FALSE)),(VLOOKUP((LEFT(D5327,1)),'Fed. Agency Identifier Table'!A$2:C$63,3,FALSE)),(VLOOKUP((LEFT(D5327,2)),'Fed. Agency Identifier Table'!A$2:C$63,3,FALSE)))))</f>
        <v/>
      </c>
      <c r="I5327" s="150" t="str">
        <f>IF(ISNUMBER(SEARCH("*.unk*",D5327)),"Other Federal Awards",IF(ISERROR(VLOOKUP(D5327,'CFDA Program Titles Table'!A$2:C$2607,3,FALSE)),"",VLOOKUP(D5327,'CFDA Program Titles Table'!A$2:C$2607,3,FALSE)))</f>
        <v/>
      </c>
      <c r="J5327" s="70"/>
      <c r="K5327" s="70"/>
      <c r="S5327" s="106" t="str">
        <f>IFERROR(IF(J5327="Y", "Research And Development Programs Cluster:", VLOOKUP(D5327,'Cluster Info'!$A$2:$B$113,2,FALSE)), "Non Cluster:")</f>
        <v>Non Cluster:</v>
      </c>
      <c r="T5327" s="106">
        <f t="shared" si="415"/>
        <v>0</v>
      </c>
      <c r="U5327" s="106">
        <f t="shared" si="417"/>
        <v>0</v>
      </c>
      <c r="V5327" s="106">
        <f t="shared" si="418"/>
        <v>0</v>
      </c>
      <c r="W5327" s="119">
        <f t="shared" si="416"/>
        <v>0</v>
      </c>
      <c r="X5327" s="106">
        <f t="shared" si="419"/>
        <v>0</v>
      </c>
    </row>
    <row r="5328" spans="1:24" ht="14">
      <c r="A5328" s="198"/>
      <c r="D5328" s="1"/>
      <c r="E5328" s="1"/>
      <c r="F5328" s="187"/>
      <c r="G5328" s="187"/>
      <c r="H5328" s="80" t="str">
        <f>IF(ISERROR(IF(ISERROR(VLOOKUP((LEFT(D5328,2)),'Fed. Agency Identifier Table'!A$2:C$63,3,FALSE)),(VLOOKUP((LEFT(D5328,1)),'Fed. Agency Identifier Table'!A$2:C$63,3,FALSE)),(VLOOKUP((LEFT(D5328,2)),'Fed. Agency Identifier Table'!A$2:C$63,3,FALSE)))),"",(IF(ISERROR(VLOOKUP((LEFT(D5328,2)),'Fed. Agency Identifier Table'!A$2:C$63,3,FALSE)),(VLOOKUP((LEFT(D5328,1)),'Fed. Agency Identifier Table'!A$2:C$63,3,FALSE)),(VLOOKUP((LEFT(D5328,2)),'Fed. Agency Identifier Table'!A$2:C$63,3,FALSE)))))</f>
        <v/>
      </c>
      <c r="I5328" s="150" t="str">
        <f>IF(ISNUMBER(SEARCH("*.unk*",D5328)),"Other Federal Awards",IF(ISERROR(VLOOKUP(D5328,'CFDA Program Titles Table'!A$2:C$2607,3,FALSE)),"",VLOOKUP(D5328,'CFDA Program Titles Table'!A$2:C$2607,3,FALSE)))</f>
        <v/>
      </c>
      <c r="J5328" s="70"/>
      <c r="K5328" s="70"/>
      <c r="S5328" s="106" t="str">
        <f>IFERROR(IF(J5328="Y", "Research And Development Programs Cluster:", VLOOKUP(D5328,'Cluster Info'!$A$2:$B$113,2,FALSE)), "Non Cluster:")</f>
        <v>Non Cluster:</v>
      </c>
      <c r="T5328" s="106">
        <f t="shared" si="415"/>
        <v>0</v>
      </c>
      <c r="U5328" s="106">
        <f t="shared" si="417"/>
        <v>0</v>
      </c>
      <c r="V5328" s="106">
        <f t="shared" si="418"/>
        <v>0</v>
      </c>
      <c r="W5328" s="119">
        <f t="shared" si="416"/>
        <v>0</v>
      </c>
      <c r="X5328" s="106">
        <f t="shared" si="419"/>
        <v>0</v>
      </c>
    </row>
    <row r="5329" spans="1:24" ht="14">
      <c r="A5329" s="198"/>
      <c r="D5329" s="1"/>
      <c r="E5329" s="1"/>
      <c r="F5329" s="187"/>
      <c r="G5329" s="187"/>
      <c r="H5329" s="80" t="str">
        <f>IF(ISERROR(IF(ISERROR(VLOOKUP((LEFT(D5329,2)),'Fed. Agency Identifier Table'!A$2:C$63,3,FALSE)),(VLOOKUP((LEFT(D5329,1)),'Fed. Agency Identifier Table'!A$2:C$63,3,FALSE)),(VLOOKUP((LEFT(D5329,2)),'Fed. Agency Identifier Table'!A$2:C$63,3,FALSE)))),"",(IF(ISERROR(VLOOKUP((LEFT(D5329,2)),'Fed. Agency Identifier Table'!A$2:C$63,3,FALSE)),(VLOOKUP((LEFT(D5329,1)),'Fed. Agency Identifier Table'!A$2:C$63,3,FALSE)),(VLOOKUP((LEFT(D5329,2)),'Fed. Agency Identifier Table'!A$2:C$63,3,FALSE)))))</f>
        <v/>
      </c>
      <c r="I5329" s="150" t="str">
        <f>IF(ISNUMBER(SEARCH("*.unk*",D5329)),"Other Federal Awards",IF(ISERROR(VLOOKUP(D5329,'CFDA Program Titles Table'!A$2:C$2607,3,FALSE)),"",VLOOKUP(D5329,'CFDA Program Titles Table'!A$2:C$2607,3,FALSE)))</f>
        <v/>
      </c>
      <c r="J5329" s="70"/>
      <c r="K5329" s="70"/>
      <c r="S5329" s="106" t="str">
        <f>IFERROR(IF(J5329="Y", "Research And Development Programs Cluster:", VLOOKUP(D5329,'Cluster Info'!$A$2:$B$113,2,FALSE)), "Non Cluster:")</f>
        <v>Non Cluster:</v>
      </c>
      <c r="T5329" s="106">
        <f t="shared" si="415"/>
        <v>0</v>
      </c>
      <c r="U5329" s="106">
        <f t="shared" si="417"/>
        <v>0</v>
      </c>
      <c r="V5329" s="106">
        <f t="shared" si="418"/>
        <v>0</v>
      </c>
      <c r="W5329" s="119">
        <f t="shared" si="416"/>
        <v>0</v>
      </c>
      <c r="X5329" s="106">
        <f t="shared" si="419"/>
        <v>0</v>
      </c>
    </row>
    <row r="5330" spans="1:24" ht="14">
      <c r="A5330" s="198"/>
      <c r="D5330" s="1"/>
      <c r="E5330" s="1"/>
      <c r="F5330" s="187"/>
      <c r="G5330" s="187"/>
      <c r="H5330" s="80" t="str">
        <f>IF(ISERROR(IF(ISERROR(VLOOKUP((LEFT(D5330,2)),'Fed. Agency Identifier Table'!A$2:C$63,3,FALSE)),(VLOOKUP((LEFT(D5330,1)),'Fed. Agency Identifier Table'!A$2:C$63,3,FALSE)),(VLOOKUP((LEFT(D5330,2)),'Fed. Agency Identifier Table'!A$2:C$63,3,FALSE)))),"",(IF(ISERROR(VLOOKUP((LEFT(D5330,2)),'Fed. Agency Identifier Table'!A$2:C$63,3,FALSE)),(VLOOKUP((LEFT(D5330,1)),'Fed. Agency Identifier Table'!A$2:C$63,3,FALSE)),(VLOOKUP((LEFT(D5330,2)),'Fed. Agency Identifier Table'!A$2:C$63,3,FALSE)))))</f>
        <v/>
      </c>
      <c r="I5330" s="150" t="str">
        <f>IF(ISNUMBER(SEARCH("*.unk*",D5330)),"Other Federal Awards",IF(ISERROR(VLOOKUP(D5330,'CFDA Program Titles Table'!A$2:C$2607,3,FALSE)),"",VLOOKUP(D5330,'CFDA Program Titles Table'!A$2:C$2607,3,FALSE)))</f>
        <v/>
      </c>
      <c r="J5330" s="70"/>
      <c r="K5330" s="70"/>
      <c r="S5330" s="106" t="str">
        <f>IFERROR(IF(J5330="Y", "Research And Development Programs Cluster:", VLOOKUP(D5330,'Cluster Info'!$A$2:$B$113,2,FALSE)), "Non Cluster:")</f>
        <v>Non Cluster:</v>
      </c>
      <c r="T5330" s="106">
        <f t="shared" si="415"/>
        <v>0</v>
      </c>
      <c r="U5330" s="106">
        <f t="shared" si="417"/>
        <v>0</v>
      </c>
      <c r="V5330" s="106">
        <f t="shared" si="418"/>
        <v>0</v>
      </c>
      <c r="W5330" s="119">
        <f t="shared" si="416"/>
        <v>0</v>
      </c>
      <c r="X5330" s="106">
        <f t="shared" si="419"/>
        <v>0</v>
      </c>
    </row>
    <row r="5331" spans="1:24" ht="14">
      <c r="A5331" s="198"/>
      <c r="D5331" s="1"/>
      <c r="E5331" s="1"/>
      <c r="F5331" s="187"/>
      <c r="G5331" s="187"/>
      <c r="H5331" s="80" t="str">
        <f>IF(ISERROR(IF(ISERROR(VLOOKUP((LEFT(D5331,2)),'Fed. Agency Identifier Table'!A$2:C$63,3,FALSE)),(VLOOKUP((LEFT(D5331,1)),'Fed. Agency Identifier Table'!A$2:C$63,3,FALSE)),(VLOOKUP((LEFT(D5331,2)),'Fed. Agency Identifier Table'!A$2:C$63,3,FALSE)))),"",(IF(ISERROR(VLOOKUP((LEFT(D5331,2)),'Fed. Agency Identifier Table'!A$2:C$63,3,FALSE)),(VLOOKUP((LEFT(D5331,1)),'Fed. Agency Identifier Table'!A$2:C$63,3,FALSE)),(VLOOKUP((LEFT(D5331,2)),'Fed. Agency Identifier Table'!A$2:C$63,3,FALSE)))))</f>
        <v/>
      </c>
      <c r="I5331" s="150" t="str">
        <f>IF(ISNUMBER(SEARCH("*.unk*",D5331)),"Other Federal Awards",IF(ISERROR(VLOOKUP(D5331,'CFDA Program Titles Table'!A$2:C$2607,3,FALSE)),"",VLOOKUP(D5331,'CFDA Program Titles Table'!A$2:C$2607,3,FALSE)))</f>
        <v/>
      </c>
      <c r="J5331" s="70"/>
      <c r="K5331" s="70"/>
      <c r="S5331" s="106" t="str">
        <f>IFERROR(IF(J5331="Y", "Research And Development Programs Cluster:", VLOOKUP(D5331,'Cluster Info'!$A$2:$B$113,2,FALSE)), "Non Cluster:")</f>
        <v>Non Cluster:</v>
      </c>
      <c r="T5331" s="106">
        <f t="shared" si="415"/>
        <v>0</v>
      </c>
      <c r="U5331" s="106">
        <f t="shared" si="417"/>
        <v>0</v>
      </c>
      <c r="V5331" s="106">
        <f t="shared" si="418"/>
        <v>0</v>
      </c>
      <c r="W5331" s="119">
        <f t="shared" si="416"/>
        <v>0</v>
      </c>
      <c r="X5331" s="106">
        <f t="shared" si="419"/>
        <v>0</v>
      </c>
    </row>
    <row r="5332" spans="1:24" ht="14">
      <c r="A5332" s="198"/>
      <c r="D5332" s="1"/>
      <c r="E5332" s="1"/>
      <c r="F5332" s="187"/>
      <c r="G5332" s="187"/>
      <c r="H5332" s="80" t="str">
        <f>IF(ISERROR(IF(ISERROR(VLOOKUP((LEFT(D5332,2)),'Fed. Agency Identifier Table'!A$2:C$63,3,FALSE)),(VLOOKUP((LEFT(D5332,1)),'Fed. Agency Identifier Table'!A$2:C$63,3,FALSE)),(VLOOKUP((LEFT(D5332,2)),'Fed. Agency Identifier Table'!A$2:C$63,3,FALSE)))),"",(IF(ISERROR(VLOOKUP((LEFT(D5332,2)),'Fed. Agency Identifier Table'!A$2:C$63,3,FALSE)),(VLOOKUP((LEFT(D5332,1)),'Fed. Agency Identifier Table'!A$2:C$63,3,FALSE)),(VLOOKUP((LEFT(D5332,2)),'Fed. Agency Identifier Table'!A$2:C$63,3,FALSE)))))</f>
        <v/>
      </c>
      <c r="I5332" s="150" t="str">
        <f>IF(ISNUMBER(SEARCH("*.unk*",D5332)),"Other Federal Awards",IF(ISERROR(VLOOKUP(D5332,'CFDA Program Titles Table'!A$2:C$2607,3,FALSE)),"",VLOOKUP(D5332,'CFDA Program Titles Table'!A$2:C$2607,3,FALSE)))</f>
        <v/>
      </c>
      <c r="J5332" s="70"/>
      <c r="K5332" s="70"/>
      <c r="S5332" s="106" t="str">
        <f>IFERROR(IF(J5332="Y", "Research And Development Programs Cluster:", VLOOKUP(D5332,'Cluster Info'!$A$2:$B$113,2,FALSE)), "Non Cluster:")</f>
        <v>Non Cluster:</v>
      </c>
      <c r="T5332" s="106">
        <f t="shared" si="415"/>
        <v>0</v>
      </c>
      <c r="U5332" s="106">
        <f t="shared" si="417"/>
        <v>0</v>
      </c>
      <c r="V5332" s="106">
        <f t="shared" si="418"/>
        <v>0</v>
      </c>
      <c r="W5332" s="119">
        <f t="shared" si="416"/>
        <v>0</v>
      </c>
      <c r="X5332" s="106">
        <f t="shared" si="419"/>
        <v>0</v>
      </c>
    </row>
    <row r="5333" spans="1:24" ht="14">
      <c r="A5333" s="198"/>
      <c r="D5333" s="1"/>
      <c r="E5333" s="1"/>
      <c r="F5333" s="187"/>
      <c r="G5333" s="187"/>
      <c r="H5333" s="80" t="str">
        <f>IF(ISERROR(IF(ISERROR(VLOOKUP((LEFT(D5333,2)),'Fed. Agency Identifier Table'!A$2:C$63,3,FALSE)),(VLOOKUP((LEFT(D5333,1)),'Fed. Agency Identifier Table'!A$2:C$63,3,FALSE)),(VLOOKUP((LEFT(D5333,2)),'Fed. Agency Identifier Table'!A$2:C$63,3,FALSE)))),"",(IF(ISERROR(VLOOKUP((LEFT(D5333,2)),'Fed. Agency Identifier Table'!A$2:C$63,3,FALSE)),(VLOOKUP((LEFT(D5333,1)),'Fed. Agency Identifier Table'!A$2:C$63,3,FALSE)),(VLOOKUP((LEFT(D5333,2)),'Fed. Agency Identifier Table'!A$2:C$63,3,FALSE)))))</f>
        <v/>
      </c>
      <c r="I5333" s="150" t="str">
        <f>IF(ISNUMBER(SEARCH("*.unk*",D5333)),"Other Federal Awards",IF(ISERROR(VLOOKUP(D5333,'CFDA Program Titles Table'!A$2:C$2607,3,FALSE)),"",VLOOKUP(D5333,'CFDA Program Titles Table'!A$2:C$2607,3,FALSE)))</f>
        <v/>
      </c>
      <c r="J5333" s="70"/>
      <c r="K5333" s="70"/>
      <c r="S5333" s="106" t="str">
        <f>IFERROR(IF(J5333="Y", "Research And Development Programs Cluster:", VLOOKUP(D5333,'Cluster Info'!$A$2:$B$113,2,FALSE)), "Non Cluster:")</f>
        <v>Non Cluster:</v>
      </c>
      <c r="T5333" s="106">
        <f t="shared" si="415"/>
        <v>0</v>
      </c>
      <c r="U5333" s="106">
        <f t="shared" si="417"/>
        <v>0</v>
      </c>
      <c r="V5333" s="106">
        <f t="shared" si="418"/>
        <v>0</v>
      </c>
      <c r="W5333" s="119">
        <f t="shared" si="416"/>
        <v>0</v>
      </c>
      <c r="X5333" s="106">
        <f t="shared" si="419"/>
        <v>0</v>
      </c>
    </row>
    <row r="5334" spans="1:24" ht="14">
      <c r="A5334" s="198"/>
      <c r="D5334" s="1"/>
      <c r="E5334" s="1"/>
      <c r="F5334" s="187"/>
      <c r="G5334" s="187"/>
      <c r="H5334" s="80" t="str">
        <f>IF(ISERROR(IF(ISERROR(VLOOKUP((LEFT(D5334,2)),'Fed. Agency Identifier Table'!A$2:C$63,3,FALSE)),(VLOOKUP((LEFT(D5334,1)),'Fed. Agency Identifier Table'!A$2:C$63,3,FALSE)),(VLOOKUP((LEFT(D5334,2)),'Fed. Agency Identifier Table'!A$2:C$63,3,FALSE)))),"",(IF(ISERROR(VLOOKUP((LEFT(D5334,2)),'Fed. Agency Identifier Table'!A$2:C$63,3,FALSE)),(VLOOKUP((LEFT(D5334,1)),'Fed. Agency Identifier Table'!A$2:C$63,3,FALSE)),(VLOOKUP((LEFT(D5334,2)),'Fed. Agency Identifier Table'!A$2:C$63,3,FALSE)))))</f>
        <v/>
      </c>
      <c r="I5334" s="150" t="str">
        <f>IF(ISNUMBER(SEARCH("*.unk*",D5334)),"Other Federal Awards",IF(ISERROR(VLOOKUP(D5334,'CFDA Program Titles Table'!A$2:C$2607,3,FALSE)),"",VLOOKUP(D5334,'CFDA Program Titles Table'!A$2:C$2607,3,FALSE)))</f>
        <v/>
      </c>
      <c r="J5334" s="70"/>
      <c r="K5334" s="70"/>
      <c r="S5334" s="106" t="str">
        <f>IFERROR(IF(J5334="Y", "Research And Development Programs Cluster:", VLOOKUP(D5334,'Cluster Info'!$A$2:$B$113,2,FALSE)), "Non Cluster:")</f>
        <v>Non Cluster:</v>
      </c>
      <c r="T5334" s="106">
        <f t="shared" si="415"/>
        <v>0</v>
      </c>
      <c r="U5334" s="106">
        <f t="shared" si="417"/>
        <v>0</v>
      </c>
      <c r="V5334" s="106">
        <f t="shared" si="418"/>
        <v>0</v>
      </c>
      <c r="W5334" s="119">
        <f t="shared" si="416"/>
        <v>0</v>
      </c>
      <c r="X5334" s="106">
        <f t="shared" si="419"/>
        <v>0</v>
      </c>
    </row>
    <row r="5335" spans="1:24" ht="14">
      <c r="A5335" s="198"/>
      <c r="D5335" s="1"/>
      <c r="E5335" s="1"/>
      <c r="F5335" s="187"/>
      <c r="G5335" s="187"/>
      <c r="H5335" s="80" t="str">
        <f>IF(ISERROR(IF(ISERROR(VLOOKUP((LEFT(D5335,2)),'Fed. Agency Identifier Table'!A$2:C$63,3,FALSE)),(VLOOKUP((LEFT(D5335,1)),'Fed. Agency Identifier Table'!A$2:C$63,3,FALSE)),(VLOOKUP((LEFT(D5335,2)),'Fed. Agency Identifier Table'!A$2:C$63,3,FALSE)))),"",(IF(ISERROR(VLOOKUP((LEFT(D5335,2)),'Fed. Agency Identifier Table'!A$2:C$63,3,FALSE)),(VLOOKUP((LEFT(D5335,1)),'Fed. Agency Identifier Table'!A$2:C$63,3,FALSE)),(VLOOKUP((LEFT(D5335,2)),'Fed. Agency Identifier Table'!A$2:C$63,3,FALSE)))))</f>
        <v/>
      </c>
      <c r="I5335" s="150" t="str">
        <f>IF(ISNUMBER(SEARCH("*.unk*",D5335)),"Other Federal Awards",IF(ISERROR(VLOOKUP(D5335,'CFDA Program Titles Table'!A$2:C$2607,3,FALSE)),"",VLOOKUP(D5335,'CFDA Program Titles Table'!A$2:C$2607,3,FALSE)))</f>
        <v/>
      </c>
      <c r="J5335" s="70"/>
      <c r="K5335" s="70"/>
      <c r="S5335" s="106" t="str">
        <f>IFERROR(IF(J5335="Y", "Research And Development Programs Cluster:", VLOOKUP(D5335,'Cluster Info'!$A$2:$B$113,2,FALSE)), "Non Cluster:")</f>
        <v>Non Cluster:</v>
      </c>
      <c r="T5335" s="106">
        <f t="shared" si="415"/>
        <v>0</v>
      </c>
      <c r="U5335" s="106">
        <f t="shared" si="417"/>
        <v>0</v>
      </c>
      <c r="V5335" s="106">
        <f t="shared" si="418"/>
        <v>0</v>
      </c>
      <c r="W5335" s="119">
        <f t="shared" si="416"/>
        <v>0</v>
      </c>
      <c r="X5335" s="106">
        <f t="shared" si="419"/>
        <v>0</v>
      </c>
    </row>
    <row r="5336" spans="1:24" ht="14">
      <c r="A5336" s="198"/>
      <c r="D5336" s="1"/>
      <c r="E5336" s="1"/>
      <c r="F5336" s="187"/>
      <c r="G5336" s="187"/>
      <c r="H5336" s="80" t="str">
        <f>IF(ISERROR(IF(ISERROR(VLOOKUP((LEFT(D5336,2)),'Fed. Agency Identifier Table'!A$2:C$63,3,FALSE)),(VLOOKUP((LEFT(D5336,1)),'Fed. Agency Identifier Table'!A$2:C$63,3,FALSE)),(VLOOKUP((LEFT(D5336,2)),'Fed. Agency Identifier Table'!A$2:C$63,3,FALSE)))),"",(IF(ISERROR(VLOOKUP((LEFT(D5336,2)),'Fed. Agency Identifier Table'!A$2:C$63,3,FALSE)),(VLOOKUP((LEFT(D5336,1)),'Fed. Agency Identifier Table'!A$2:C$63,3,FALSE)),(VLOOKUP((LEFT(D5336,2)),'Fed. Agency Identifier Table'!A$2:C$63,3,FALSE)))))</f>
        <v/>
      </c>
      <c r="I5336" s="150" t="str">
        <f>IF(ISNUMBER(SEARCH("*.unk*",D5336)),"Other Federal Awards",IF(ISERROR(VLOOKUP(D5336,'CFDA Program Titles Table'!A$2:C$2607,3,FALSE)),"",VLOOKUP(D5336,'CFDA Program Titles Table'!A$2:C$2607,3,FALSE)))</f>
        <v/>
      </c>
      <c r="J5336" s="70"/>
      <c r="K5336" s="70"/>
      <c r="S5336" s="106" t="str">
        <f>IFERROR(IF(J5336="Y", "Research And Development Programs Cluster:", VLOOKUP(D5336,'Cluster Info'!$A$2:$B$113,2,FALSE)), "Non Cluster:")</f>
        <v>Non Cluster:</v>
      </c>
      <c r="T5336" s="106">
        <f t="shared" si="415"/>
        <v>0</v>
      </c>
      <c r="U5336" s="106">
        <f t="shared" si="417"/>
        <v>0</v>
      </c>
      <c r="V5336" s="106">
        <f t="shared" si="418"/>
        <v>0</v>
      </c>
      <c r="W5336" s="119">
        <f t="shared" si="416"/>
        <v>0</v>
      </c>
      <c r="X5336" s="106">
        <f t="shared" si="419"/>
        <v>0</v>
      </c>
    </row>
    <row r="5337" spans="1:24" ht="14">
      <c r="A5337" s="198"/>
      <c r="D5337" s="1"/>
      <c r="E5337" s="1"/>
      <c r="F5337" s="187"/>
      <c r="G5337" s="187"/>
      <c r="H5337" s="80" t="str">
        <f>IF(ISERROR(IF(ISERROR(VLOOKUP((LEFT(D5337,2)),'Fed. Agency Identifier Table'!A$2:C$63,3,FALSE)),(VLOOKUP((LEFT(D5337,1)),'Fed. Agency Identifier Table'!A$2:C$63,3,FALSE)),(VLOOKUP((LEFT(D5337,2)),'Fed. Agency Identifier Table'!A$2:C$63,3,FALSE)))),"",(IF(ISERROR(VLOOKUP((LEFT(D5337,2)),'Fed. Agency Identifier Table'!A$2:C$63,3,FALSE)),(VLOOKUP((LEFT(D5337,1)),'Fed. Agency Identifier Table'!A$2:C$63,3,FALSE)),(VLOOKUP((LEFT(D5337,2)),'Fed. Agency Identifier Table'!A$2:C$63,3,FALSE)))))</f>
        <v/>
      </c>
      <c r="I5337" s="150" t="str">
        <f>IF(ISNUMBER(SEARCH("*.unk*",D5337)),"Other Federal Awards",IF(ISERROR(VLOOKUP(D5337,'CFDA Program Titles Table'!A$2:C$2607,3,FALSE)),"",VLOOKUP(D5337,'CFDA Program Titles Table'!A$2:C$2607,3,FALSE)))</f>
        <v/>
      </c>
      <c r="J5337" s="70"/>
      <c r="K5337" s="70"/>
      <c r="S5337" s="106" t="str">
        <f>IFERROR(IF(J5337="Y", "Research And Development Programs Cluster:", VLOOKUP(D5337,'Cluster Info'!$A$2:$B$113,2,FALSE)), "Non Cluster:")</f>
        <v>Non Cluster:</v>
      </c>
      <c r="T5337" s="106">
        <f t="shared" si="415"/>
        <v>0</v>
      </c>
      <c r="U5337" s="106">
        <f t="shared" si="417"/>
        <v>0</v>
      </c>
      <c r="V5337" s="106">
        <f t="shared" si="418"/>
        <v>0</v>
      </c>
      <c r="W5337" s="119">
        <f t="shared" si="416"/>
        <v>0</v>
      </c>
      <c r="X5337" s="106">
        <f t="shared" si="419"/>
        <v>0</v>
      </c>
    </row>
    <row r="5338" spans="1:24" ht="14">
      <c r="A5338" s="198"/>
      <c r="D5338" s="1"/>
      <c r="E5338" s="1"/>
      <c r="F5338" s="187"/>
      <c r="G5338" s="187"/>
      <c r="H5338" s="80" t="str">
        <f>IF(ISERROR(IF(ISERROR(VLOOKUP((LEFT(D5338,2)),'Fed. Agency Identifier Table'!A$2:C$63,3,FALSE)),(VLOOKUP((LEFT(D5338,1)),'Fed. Agency Identifier Table'!A$2:C$63,3,FALSE)),(VLOOKUP((LEFT(D5338,2)),'Fed. Agency Identifier Table'!A$2:C$63,3,FALSE)))),"",(IF(ISERROR(VLOOKUP((LEFT(D5338,2)),'Fed. Agency Identifier Table'!A$2:C$63,3,FALSE)),(VLOOKUP((LEFT(D5338,1)),'Fed. Agency Identifier Table'!A$2:C$63,3,FALSE)),(VLOOKUP((LEFT(D5338,2)),'Fed. Agency Identifier Table'!A$2:C$63,3,FALSE)))))</f>
        <v/>
      </c>
      <c r="I5338" s="150" t="str">
        <f>IF(ISNUMBER(SEARCH("*.unk*",D5338)),"Other Federal Awards",IF(ISERROR(VLOOKUP(D5338,'CFDA Program Titles Table'!A$2:C$2607,3,FALSE)),"",VLOOKUP(D5338,'CFDA Program Titles Table'!A$2:C$2607,3,FALSE)))</f>
        <v/>
      </c>
      <c r="J5338" s="70"/>
      <c r="K5338" s="70"/>
      <c r="S5338" s="106" t="str">
        <f>IFERROR(IF(J5338="Y", "Research And Development Programs Cluster:", VLOOKUP(D5338,'Cluster Info'!$A$2:$B$113,2,FALSE)), "Non Cluster:")</f>
        <v>Non Cluster:</v>
      </c>
      <c r="T5338" s="106">
        <f t="shared" si="415"/>
        <v>0</v>
      </c>
      <c r="U5338" s="106">
        <f t="shared" si="417"/>
        <v>0</v>
      </c>
      <c r="V5338" s="106">
        <f t="shared" si="418"/>
        <v>0</v>
      </c>
      <c r="W5338" s="119">
        <f t="shared" si="416"/>
        <v>0</v>
      </c>
      <c r="X5338" s="106">
        <f t="shared" si="419"/>
        <v>0</v>
      </c>
    </row>
    <row r="5339" spans="1:24" ht="14">
      <c r="A5339" s="198"/>
      <c r="D5339" s="1"/>
      <c r="E5339" s="1"/>
      <c r="F5339" s="187"/>
      <c r="G5339" s="187"/>
      <c r="H5339" s="80" t="str">
        <f>IF(ISERROR(IF(ISERROR(VLOOKUP((LEFT(D5339,2)),'Fed. Agency Identifier Table'!A$2:C$63,3,FALSE)),(VLOOKUP((LEFT(D5339,1)),'Fed. Agency Identifier Table'!A$2:C$63,3,FALSE)),(VLOOKUP((LEFT(D5339,2)),'Fed. Agency Identifier Table'!A$2:C$63,3,FALSE)))),"",(IF(ISERROR(VLOOKUP((LEFT(D5339,2)),'Fed. Agency Identifier Table'!A$2:C$63,3,FALSE)),(VLOOKUP((LEFT(D5339,1)),'Fed. Agency Identifier Table'!A$2:C$63,3,FALSE)),(VLOOKUP((LEFT(D5339,2)),'Fed. Agency Identifier Table'!A$2:C$63,3,FALSE)))))</f>
        <v/>
      </c>
      <c r="I5339" s="150" t="str">
        <f>IF(ISNUMBER(SEARCH("*.unk*",D5339)),"Other Federal Awards",IF(ISERROR(VLOOKUP(D5339,'CFDA Program Titles Table'!A$2:C$2607,3,FALSE)),"",VLOOKUP(D5339,'CFDA Program Titles Table'!A$2:C$2607,3,FALSE)))</f>
        <v/>
      </c>
      <c r="J5339" s="70"/>
      <c r="K5339" s="70"/>
      <c r="S5339" s="106" t="str">
        <f>IFERROR(IF(J5339="Y", "Research And Development Programs Cluster:", VLOOKUP(D5339,'Cluster Info'!$A$2:$B$113,2,FALSE)), "Non Cluster:")</f>
        <v>Non Cluster:</v>
      </c>
      <c r="T5339" s="106">
        <f t="shared" si="415"/>
        <v>0</v>
      </c>
      <c r="U5339" s="106">
        <f t="shared" si="417"/>
        <v>0</v>
      </c>
      <c r="V5339" s="106">
        <f t="shared" si="418"/>
        <v>0</v>
      </c>
      <c r="W5339" s="119">
        <f t="shared" si="416"/>
        <v>0</v>
      </c>
      <c r="X5339" s="106">
        <f t="shared" si="419"/>
        <v>0</v>
      </c>
    </row>
    <row r="5340" spans="1:24" ht="14">
      <c r="A5340" s="198"/>
      <c r="D5340" s="1"/>
      <c r="E5340" s="1"/>
      <c r="F5340" s="187"/>
      <c r="G5340" s="187"/>
      <c r="H5340" s="80" t="str">
        <f>IF(ISERROR(IF(ISERROR(VLOOKUP((LEFT(D5340,2)),'Fed. Agency Identifier Table'!A$2:C$63,3,FALSE)),(VLOOKUP((LEFT(D5340,1)),'Fed. Agency Identifier Table'!A$2:C$63,3,FALSE)),(VLOOKUP((LEFT(D5340,2)),'Fed. Agency Identifier Table'!A$2:C$63,3,FALSE)))),"",(IF(ISERROR(VLOOKUP((LEFT(D5340,2)),'Fed. Agency Identifier Table'!A$2:C$63,3,FALSE)),(VLOOKUP((LEFT(D5340,1)),'Fed. Agency Identifier Table'!A$2:C$63,3,FALSE)),(VLOOKUP((LEFT(D5340,2)),'Fed. Agency Identifier Table'!A$2:C$63,3,FALSE)))))</f>
        <v/>
      </c>
      <c r="I5340" s="150" t="str">
        <f>IF(ISNUMBER(SEARCH("*.unk*",D5340)),"Other Federal Awards",IF(ISERROR(VLOOKUP(D5340,'CFDA Program Titles Table'!A$2:C$2607,3,FALSE)),"",VLOOKUP(D5340,'CFDA Program Titles Table'!A$2:C$2607,3,FALSE)))</f>
        <v/>
      </c>
      <c r="J5340" s="70"/>
      <c r="K5340" s="70"/>
      <c r="S5340" s="106" t="str">
        <f>IFERROR(IF(J5340="Y", "Research And Development Programs Cluster:", VLOOKUP(D5340,'Cluster Info'!$A$2:$B$113,2,FALSE)), "Non Cluster:")</f>
        <v>Non Cluster:</v>
      </c>
      <c r="T5340" s="106">
        <f t="shared" si="415"/>
        <v>0</v>
      </c>
      <c r="U5340" s="106">
        <f t="shared" si="417"/>
        <v>0</v>
      </c>
      <c r="V5340" s="106">
        <f t="shared" si="418"/>
        <v>0</v>
      </c>
      <c r="W5340" s="119">
        <f t="shared" si="416"/>
        <v>0</v>
      </c>
      <c r="X5340" s="106">
        <f t="shared" si="419"/>
        <v>0</v>
      </c>
    </row>
    <row r="5341" spans="1:24" ht="14">
      <c r="A5341" s="198"/>
      <c r="D5341" s="1"/>
      <c r="E5341" s="1"/>
      <c r="F5341" s="187"/>
      <c r="G5341" s="187"/>
      <c r="H5341" s="80" t="str">
        <f>IF(ISERROR(IF(ISERROR(VLOOKUP((LEFT(D5341,2)),'Fed. Agency Identifier Table'!A$2:C$63,3,FALSE)),(VLOOKUP((LEFT(D5341,1)),'Fed. Agency Identifier Table'!A$2:C$63,3,FALSE)),(VLOOKUP((LEFT(D5341,2)),'Fed. Agency Identifier Table'!A$2:C$63,3,FALSE)))),"",(IF(ISERROR(VLOOKUP((LEFT(D5341,2)),'Fed. Agency Identifier Table'!A$2:C$63,3,FALSE)),(VLOOKUP((LEFT(D5341,1)),'Fed. Agency Identifier Table'!A$2:C$63,3,FALSE)),(VLOOKUP((LEFT(D5341,2)),'Fed. Agency Identifier Table'!A$2:C$63,3,FALSE)))))</f>
        <v/>
      </c>
      <c r="I5341" s="150" t="str">
        <f>IF(ISNUMBER(SEARCH("*.unk*",D5341)),"Other Federal Awards",IF(ISERROR(VLOOKUP(D5341,'CFDA Program Titles Table'!A$2:C$2607,3,FALSE)),"",VLOOKUP(D5341,'CFDA Program Titles Table'!A$2:C$2607,3,FALSE)))</f>
        <v/>
      </c>
      <c r="J5341" s="70"/>
      <c r="K5341" s="70"/>
      <c r="S5341" s="106" t="str">
        <f>IFERROR(IF(J5341="Y", "Research And Development Programs Cluster:", VLOOKUP(D5341,'Cluster Info'!$A$2:$B$113,2,FALSE)), "Non Cluster:")</f>
        <v>Non Cluster:</v>
      </c>
      <c r="T5341" s="106">
        <f t="shared" si="415"/>
        <v>0</v>
      </c>
      <c r="U5341" s="106">
        <f t="shared" si="417"/>
        <v>0</v>
      </c>
      <c r="V5341" s="106">
        <f t="shared" si="418"/>
        <v>0</v>
      </c>
      <c r="W5341" s="119">
        <f t="shared" si="416"/>
        <v>0</v>
      </c>
      <c r="X5341" s="106">
        <f t="shared" si="419"/>
        <v>0</v>
      </c>
    </row>
    <row r="5342" spans="1:24" ht="14">
      <c r="A5342" s="198"/>
      <c r="D5342" s="1"/>
      <c r="E5342" s="1"/>
      <c r="F5342" s="187"/>
      <c r="G5342" s="187"/>
      <c r="H5342" s="80" t="str">
        <f>IF(ISERROR(IF(ISERROR(VLOOKUP((LEFT(D5342,2)),'Fed. Agency Identifier Table'!A$2:C$63,3,FALSE)),(VLOOKUP((LEFT(D5342,1)),'Fed. Agency Identifier Table'!A$2:C$63,3,FALSE)),(VLOOKUP((LEFT(D5342,2)),'Fed. Agency Identifier Table'!A$2:C$63,3,FALSE)))),"",(IF(ISERROR(VLOOKUP((LEFT(D5342,2)),'Fed. Agency Identifier Table'!A$2:C$63,3,FALSE)),(VLOOKUP((LEFT(D5342,1)),'Fed. Agency Identifier Table'!A$2:C$63,3,FALSE)),(VLOOKUP((LEFT(D5342,2)),'Fed. Agency Identifier Table'!A$2:C$63,3,FALSE)))))</f>
        <v/>
      </c>
      <c r="I5342" s="150" t="str">
        <f>IF(ISNUMBER(SEARCH("*.unk*",D5342)),"Other Federal Awards",IF(ISERROR(VLOOKUP(D5342,'CFDA Program Titles Table'!A$2:C$2607,3,FALSE)),"",VLOOKUP(D5342,'CFDA Program Titles Table'!A$2:C$2607,3,FALSE)))</f>
        <v/>
      </c>
      <c r="J5342" s="70"/>
      <c r="K5342" s="70"/>
      <c r="S5342" s="106" t="str">
        <f>IFERROR(IF(J5342="Y", "Research And Development Programs Cluster:", VLOOKUP(D5342,'Cluster Info'!$A$2:$B$113,2,FALSE)), "Non Cluster:")</f>
        <v>Non Cluster:</v>
      </c>
      <c r="T5342" s="106">
        <f t="shared" si="415"/>
        <v>0</v>
      </c>
      <c r="U5342" s="106">
        <f t="shared" si="417"/>
        <v>0</v>
      </c>
      <c r="V5342" s="106">
        <f t="shared" si="418"/>
        <v>0</v>
      </c>
      <c r="W5342" s="119">
        <f t="shared" si="416"/>
        <v>0</v>
      </c>
      <c r="X5342" s="106">
        <f t="shared" si="419"/>
        <v>0</v>
      </c>
    </row>
    <row r="5343" spans="1:24" ht="14">
      <c r="A5343" s="198"/>
      <c r="D5343" s="1"/>
      <c r="E5343" s="1"/>
      <c r="F5343" s="187"/>
      <c r="G5343" s="187"/>
      <c r="H5343" s="80" t="str">
        <f>IF(ISERROR(IF(ISERROR(VLOOKUP((LEFT(D5343,2)),'Fed. Agency Identifier Table'!A$2:C$63,3,FALSE)),(VLOOKUP((LEFT(D5343,1)),'Fed. Agency Identifier Table'!A$2:C$63,3,FALSE)),(VLOOKUP((LEFT(D5343,2)),'Fed. Agency Identifier Table'!A$2:C$63,3,FALSE)))),"",(IF(ISERROR(VLOOKUP((LEFT(D5343,2)),'Fed. Agency Identifier Table'!A$2:C$63,3,FALSE)),(VLOOKUP((LEFT(D5343,1)),'Fed. Agency Identifier Table'!A$2:C$63,3,FALSE)),(VLOOKUP((LEFT(D5343,2)),'Fed. Agency Identifier Table'!A$2:C$63,3,FALSE)))))</f>
        <v/>
      </c>
      <c r="I5343" s="150" t="str">
        <f>IF(ISNUMBER(SEARCH("*.unk*",D5343)),"Other Federal Awards",IF(ISERROR(VLOOKUP(D5343,'CFDA Program Titles Table'!A$2:C$2607,3,FALSE)),"",VLOOKUP(D5343,'CFDA Program Titles Table'!A$2:C$2607,3,FALSE)))</f>
        <v/>
      </c>
      <c r="J5343" s="70"/>
      <c r="K5343" s="70"/>
      <c r="S5343" s="106" t="str">
        <f>IFERROR(IF(J5343="Y", "Research And Development Programs Cluster:", VLOOKUP(D5343,'Cluster Info'!$A$2:$B$113,2,FALSE)), "Non Cluster:")</f>
        <v>Non Cluster:</v>
      </c>
      <c r="T5343" s="106">
        <f t="shared" si="415"/>
        <v>0</v>
      </c>
      <c r="U5343" s="106">
        <f t="shared" si="417"/>
        <v>0</v>
      </c>
      <c r="V5343" s="106">
        <f t="shared" si="418"/>
        <v>0</v>
      </c>
      <c r="W5343" s="119">
        <f t="shared" si="416"/>
        <v>0</v>
      </c>
      <c r="X5343" s="106">
        <f t="shared" si="419"/>
        <v>0</v>
      </c>
    </row>
    <row r="5344" spans="1:24" ht="14">
      <c r="A5344" s="198"/>
      <c r="D5344" s="1"/>
      <c r="E5344" s="1"/>
      <c r="F5344" s="187"/>
      <c r="G5344" s="187"/>
      <c r="H5344" s="80" t="str">
        <f>IF(ISERROR(IF(ISERROR(VLOOKUP((LEFT(D5344,2)),'Fed. Agency Identifier Table'!A$2:C$63,3,FALSE)),(VLOOKUP((LEFT(D5344,1)),'Fed. Agency Identifier Table'!A$2:C$63,3,FALSE)),(VLOOKUP((LEFT(D5344,2)),'Fed. Agency Identifier Table'!A$2:C$63,3,FALSE)))),"",(IF(ISERROR(VLOOKUP((LEFT(D5344,2)),'Fed. Agency Identifier Table'!A$2:C$63,3,FALSE)),(VLOOKUP((LEFT(D5344,1)),'Fed. Agency Identifier Table'!A$2:C$63,3,FALSE)),(VLOOKUP((LEFT(D5344,2)),'Fed. Agency Identifier Table'!A$2:C$63,3,FALSE)))))</f>
        <v/>
      </c>
      <c r="I5344" s="150" t="str">
        <f>IF(ISNUMBER(SEARCH("*.unk*",D5344)),"Other Federal Awards",IF(ISERROR(VLOOKUP(D5344,'CFDA Program Titles Table'!A$2:C$2607,3,FALSE)),"",VLOOKUP(D5344,'CFDA Program Titles Table'!A$2:C$2607,3,FALSE)))</f>
        <v/>
      </c>
      <c r="J5344" s="70"/>
      <c r="K5344" s="70"/>
      <c r="S5344" s="106" t="str">
        <f>IFERROR(IF(J5344="Y", "Research And Development Programs Cluster:", VLOOKUP(D5344,'Cluster Info'!$A$2:$B$113,2,FALSE)), "Non Cluster:")</f>
        <v>Non Cluster:</v>
      </c>
      <c r="T5344" s="106">
        <f t="shared" si="415"/>
        <v>0</v>
      </c>
      <c r="U5344" s="106">
        <f t="shared" si="417"/>
        <v>0</v>
      </c>
      <c r="V5344" s="106">
        <f t="shared" si="418"/>
        <v>0</v>
      </c>
      <c r="W5344" s="119">
        <f t="shared" si="416"/>
        <v>0</v>
      </c>
      <c r="X5344" s="106">
        <f t="shared" si="419"/>
        <v>0</v>
      </c>
    </row>
    <row r="5345" spans="1:24" ht="14">
      <c r="A5345" s="198"/>
      <c r="D5345" s="1"/>
      <c r="E5345" s="1"/>
      <c r="F5345" s="187"/>
      <c r="G5345" s="187"/>
      <c r="H5345" s="80" t="str">
        <f>IF(ISERROR(IF(ISERROR(VLOOKUP((LEFT(D5345,2)),'Fed. Agency Identifier Table'!A$2:C$63,3,FALSE)),(VLOOKUP((LEFT(D5345,1)),'Fed. Agency Identifier Table'!A$2:C$63,3,FALSE)),(VLOOKUP((LEFT(D5345,2)),'Fed. Agency Identifier Table'!A$2:C$63,3,FALSE)))),"",(IF(ISERROR(VLOOKUP((LEFT(D5345,2)),'Fed. Agency Identifier Table'!A$2:C$63,3,FALSE)),(VLOOKUP((LEFT(D5345,1)),'Fed. Agency Identifier Table'!A$2:C$63,3,FALSE)),(VLOOKUP((LEFT(D5345,2)),'Fed. Agency Identifier Table'!A$2:C$63,3,FALSE)))))</f>
        <v/>
      </c>
      <c r="I5345" s="150" t="str">
        <f>IF(ISNUMBER(SEARCH("*.unk*",D5345)),"Other Federal Awards",IF(ISERROR(VLOOKUP(D5345,'CFDA Program Titles Table'!A$2:C$2607,3,FALSE)),"",VLOOKUP(D5345,'CFDA Program Titles Table'!A$2:C$2607,3,FALSE)))</f>
        <v/>
      </c>
      <c r="J5345" s="70"/>
      <c r="K5345" s="70"/>
      <c r="S5345" s="106" t="str">
        <f>IFERROR(IF(J5345="Y", "Research And Development Programs Cluster:", VLOOKUP(D5345,'Cluster Info'!$A$2:$B$113,2,FALSE)), "Non Cluster:")</f>
        <v>Non Cluster:</v>
      </c>
      <c r="T5345" s="106">
        <f t="shared" si="415"/>
        <v>0</v>
      </c>
      <c r="U5345" s="106">
        <f t="shared" si="417"/>
        <v>0</v>
      </c>
      <c r="V5345" s="106">
        <f t="shared" si="418"/>
        <v>0</v>
      </c>
      <c r="W5345" s="119">
        <f t="shared" si="416"/>
        <v>0</v>
      </c>
      <c r="X5345" s="106">
        <f t="shared" si="419"/>
        <v>0</v>
      </c>
    </row>
    <row r="5346" spans="1:24" ht="14">
      <c r="A5346" s="198"/>
      <c r="D5346" s="1"/>
      <c r="E5346" s="1"/>
      <c r="F5346" s="187"/>
      <c r="G5346" s="187"/>
      <c r="H5346" s="80" t="str">
        <f>IF(ISERROR(IF(ISERROR(VLOOKUP((LEFT(D5346,2)),'Fed. Agency Identifier Table'!A$2:C$63,3,FALSE)),(VLOOKUP((LEFT(D5346,1)),'Fed. Agency Identifier Table'!A$2:C$63,3,FALSE)),(VLOOKUP((LEFT(D5346,2)),'Fed. Agency Identifier Table'!A$2:C$63,3,FALSE)))),"",(IF(ISERROR(VLOOKUP((LEFT(D5346,2)),'Fed. Agency Identifier Table'!A$2:C$63,3,FALSE)),(VLOOKUP((LEFT(D5346,1)),'Fed. Agency Identifier Table'!A$2:C$63,3,FALSE)),(VLOOKUP((LEFT(D5346,2)),'Fed. Agency Identifier Table'!A$2:C$63,3,FALSE)))))</f>
        <v/>
      </c>
      <c r="I5346" s="150" t="str">
        <f>IF(ISNUMBER(SEARCH("*.unk*",D5346)),"Other Federal Awards",IF(ISERROR(VLOOKUP(D5346,'CFDA Program Titles Table'!A$2:C$2607,3,FALSE)),"",VLOOKUP(D5346,'CFDA Program Titles Table'!A$2:C$2607,3,FALSE)))</f>
        <v/>
      </c>
      <c r="J5346" s="70"/>
      <c r="K5346" s="70"/>
      <c r="S5346" s="106" t="str">
        <f>IFERROR(IF(J5346="Y", "Research And Development Programs Cluster:", VLOOKUP(D5346,'Cluster Info'!$A$2:$B$113,2,FALSE)), "Non Cluster:")</f>
        <v>Non Cluster:</v>
      </c>
      <c r="T5346" s="106">
        <f t="shared" si="415"/>
        <v>0</v>
      </c>
      <c r="U5346" s="106">
        <f t="shared" si="417"/>
        <v>0</v>
      </c>
      <c r="V5346" s="106">
        <f t="shared" si="418"/>
        <v>0</v>
      </c>
      <c r="W5346" s="119">
        <f t="shared" si="416"/>
        <v>0</v>
      </c>
      <c r="X5346" s="106">
        <f t="shared" si="419"/>
        <v>0</v>
      </c>
    </row>
    <row r="5347" spans="1:24" ht="14">
      <c r="A5347" s="198"/>
      <c r="D5347" s="1"/>
      <c r="E5347" s="1"/>
      <c r="F5347" s="187"/>
      <c r="G5347" s="187"/>
      <c r="H5347" s="80" t="str">
        <f>IF(ISERROR(IF(ISERROR(VLOOKUP((LEFT(D5347,2)),'Fed. Agency Identifier Table'!A$2:C$63,3,FALSE)),(VLOOKUP((LEFT(D5347,1)),'Fed. Agency Identifier Table'!A$2:C$63,3,FALSE)),(VLOOKUP((LEFT(D5347,2)),'Fed. Agency Identifier Table'!A$2:C$63,3,FALSE)))),"",(IF(ISERROR(VLOOKUP((LEFT(D5347,2)),'Fed. Agency Identifier Table'!A$2:C$63,3,FALSE)),(VLOOKUP((LEFT(D5347,1)),'Fed. Agency Identifier Table'!A$2:C$63,3,FALSE)),(VLOOKUP((LEFT(D5347,2)),'Fed. Agency Identifier Table'!A$2:C$63,3,FALSE)))))</f>
        <v/>
      </c>
      <c r="I5347" s="150" t="str">
        <f>IF(ISNUMBER(SEARCH("*.unk*",D5347)),"Other Federal Awards",IF(ISERROR(VLOOKUP(D5347,'CFDA Program Titles Table'!A$2:C$2607,3,FALSE)),"",VLOOKUP(D5347,'CFDA Program Titles Table'!A$2:C$2607,3,FALSE)))</f>
        <v/>
      </c>
      <c r="J5347" s="70"/>
      <c r="K5347" s="70"/>
      <c r="S5347" s="106" t="str">
        <f>IFERROR(IF(J5347="Y", "Research And Development Programs Cluster:", VLOOKUP(D5347,'Cluster Info'!$A$2:$B$113,2,FALSE)), "Non Cluster:")</f>
        <v>Non Cluster:</v>
      </c>
      <c r="T5347" s="106">
        <f t="shared" si="415"/>
        <v>0</v>
      </c>
      <c r="U5347" s="106">
        <f t="shared" si="417"/>
        <v>0</v>
      </c>
      <c r="V5347" s="106">
        <f t="shared" si="418"/>
        <v>0</v>
      </c>
      <c r="W5347" s="119">
        <f t="shared" si="416"/>
        <v>0</v>
      </c>
      <c r="X5347" s="106">
        <f t="shared" si="419"/>
        <v>0</v>
      </c>
    </row>
    <row r="5348" spans="1:24" ht="14">
      <c r="A5348" s="198"/>
      <c r="D5348" s="1"/>
      <c r="E5348" s="1"/>
      <c r="F5348" s="187"/>
      <c r="G5348" s="187"/>
      <c r="H5348" s="80" t="str">
        <f>IF(ISERROR(IF(ISERROR(VLOOKUP((LEFT(D5348,2)),'Fed. Agency Identifier Table'!A$2:C$63,3,FALSE)),(VLOOKUP((LEFT(D5348,1)),'Fed. Agency Identifier Table'!A$2:C$63,3,FALSE)),(VLOOKUP((LEFT(D5348,2)),'Fed. Agency Identifier Table'!A$2:C$63,3,FALSE)))),"",(IF(ISERROR(VLOOKUP((LEFT(D5348,2)),'Fed. Agency Identifier Table'!A$2:C$63,3,FALSE)),(VLOOKUP((LEFT(D5348,1)),'Fed. Agency Identifier Table'!A$2:C$63,3,FALSE)),(VLOOKUP((LEFT(D5348,2)),'Fed. Agency Identifier Table'!A$2:C$63,3,FALSE)))))</f>
        <v/>
      </c>
      <c r="I5348" s="150" t="str">
        <f>IF(ISNUMBER(SEARCH("*.unk*",D5348)),"Other Federal Awards",IF(ISERROR(VLOOKUP(D5348,'CFDA Program Titles Table'!A$2:C$2607,3,FALSE)),"",VLOOKUP(D5348,'CFDA Program Titles Table'!A$2:C$2607,3,FALSE)))</f>
        <v/>
      </c>
      <c r="J5348" s="70"/>
      <c r="K5348" s="70"/>
      <c r="S5348" s="106" t="str">
        <f>IFERROR(IF(J5348="Y", "Research And Development Programs Cluster:", VLOOKUP(D5348,'Cluster Info'!$A$2:$B$113,2,FALSE)), "Non Cluster:")</f>
        <v>Non Cluster:</v>
      </c>
      <c r="T5348" s="106">
        <f t="shared" si="415"/>
        <v>0</v>
      </c>
      <c r="U5348" s="106">
        <f t="shared" si="417"/>
        <v>0</v>
      </c>
      <c r="V5348" s="106">
        <f t="shared" si="418"/>
        <v>0</v>
      </c>
      <c r="W5348" s="119">
        <f t="shared" si="416"/>
        <v>0</v>
      </c>
      <c r="X5348" s="106">
        <f t="shared" si="419"/>
        <v>0</v>
      </c>
    </row>
    <row r="5349" spans="1:24" ht="14">
      <c r="A5349" s="198"/>
      <c r="D5349" s="1"/>
      <c r="E5349" s="1"/>
      <c r="F5349" s="187"/>
      <c r="G5349" s="187"/>
      <c r="H5349" s="80" t="str">
        <f>IF(ISERROR(IF(ISERROR(VLOOKUP((LEFT(D5349,2)),'Fed. Agency Identifier Table'!A$2:C$63,3,FALSE)),(VLOOKUP((LEFT(D5349,1)),'Fed. Agency Identifier Table'!A$2:C$63,3,FALSE)),(VLOOKUP((LEFT(D5349,2)),'Fed. Agency Identifier Table'!A$2:C$63,3,FALSE)))),"",(IF(ISERROR(VLOOKUP((LEFT(D5349,2)),'Fed. Agency Identifier Table'!A$2:C$63,3,FALSE)),(VLOOKUP((LEFT(D5349,1)),'Fed. Agency Identifier Table'!A$2:C$63,3,FALSE)),(VLOOKUP((LEFT(D5349,2)),'Fed. Agency Identifier Table'!A$2:C$63,3,FALSE)))))</f>
        <v/>
      </c>
      <c r="I5349" s="150" t="str">
        <f>IF(ISNUMBER(SEARCH("*.unk*",D5349)),"Other Federal Awards",IF(ISERROR(VLOOKUP(D5349,'CFDA Program Titles Table'!A$2:C$2607,3,FALSE)),"",VLOOKUP(D5349,'CFDA Program Titles Table'!A$2:C$2607,3,FALSE)))</f>
        <v/>
      </c>
      <c r="J5349" s="70"/>
      <c r="K5349" s="70"/>
      <c r="S5349" s="106" t="str">
        <f>IFERROR(IF(J5349="Y", "Research And Development Programs Cluster:", VLOOKUP(D5349,'Cluster Info'!$A$2:$B$113,2,FALSE)), "Non Cluster:")</f>
        <v>Non Cluster:</v>
      </c>
      <c r="T5349" s="106">
        <f t="shared" si="415"/>
        <v>0</v>
      </c>
      <c r="U5349" s="106">
        <f t="shared" si="417"/>
        <v>0</v>
      </c>
      <c r="V5349" s="106">
        <f t="shared" si="418"/>
        <v>0</v>
      </c>
      <c r="W5349" s="119">
        <f t="shared" si="416"/>
        <v>0</v>
      </c>
      <c r="X5349" s="106">
        <f t="shared" si="419"/>
        <v>0</v>
      </c>
    </row>
    <row r="5350" spans="1:24" ht="14">
      <c r="A5350" s="198"/>
      <c r="D5350" s="1"/>
      <c r="E5350" s="1"/>
      <c r="F5350" s="187"/>
      <c r="G5350" s="187"/>
      <c r="H5350" s="80" t="str">
        <f>IF(ISERROR(IF(ISERROR(VLOOKUP((LEFT(D5350,2)),'Fed. Agency Identifier Table'!A$2:C$63,3,FALSE)),(VLOOKUP((LEFT(D5350,1)),'Fed. Agency Identifier Table'!A$2:C$63,3,FALSE)),(VLOOKUP((LEFT(D5350,2)),'Fed. Agency Identifier Table'!A$2:C$63,3,FALSE)))),"",(IF(ISERROR(VLOOKUP((LEFT(D5350,2)),'Fed. Agency Identifier Table'!A$2:C$63,3,FALSE)),(VLOOKUP((LEFT(D5350,1)),'Fed. Agency Identifier Table'!A$2:C$63,3,FALSE)),(VLOOKUP((LEFT(D5350,2)),'Fed. Agency Identifier Table'!A$2:C$63,3,FALSE)))))</f>
        <v/>
      </c>
      <c r="I5350" s="150" t="str">
        <f>IF(ISNUMBER(SEARCH("*.unk*",D5350)),"Other Federal Awards",IF(ISERROR(VLOOKUP(D5350,'CFDA Program Titles Table'!A$2:C$2607,3,FALSE)),"",VLOOKUP(D5350,'CFDA Program Titles Table'!A$2:C$2607,3,FALSE)))</f>
        <v/>
      </c>
      <c r="J5350" s="70"/>
      <c r="K5350" s="70"/>
      <c r="S5350" s="106" t="str">
        <f>IFERROR(IF(J5350="Y", "Research And Development Programs Cluster:", VLOOKUP(D5350,'Cluster Info'!$A$2:$B$113,2,FALSE)), "Non Cluster:")</f>
        <v>Non Cluster:</v>
      </c>
      <c r="T5350" s="106">
        <f t="shared" si="415"/>
        <v>0</v>
      </c>
      <c r="U5350" s="106">
        <f t="shared" si="417"/>
        <v>0</v>
      </c>
      <c r="V5350" s="106">
        <f t="shared" si="418"/>
        <v>0</v>
      </c>
      <c r="W5350" s="119">
        <f t="shared" si="416"/>
        <v>0</v>
      </c>
      <c r="X5350" s="106">
        <f t="shared" si="419"/>
        <v>0</v>
      </c>
    </row>
    <row r="5351" spans="1:24" ht="14">
      <c r="A5351" s="198"/>
      <c r="D5351" s="1"/>
      <c r="E5351" s="1"/>
      <c r="F5351" s="187"/>
      <c r="G5351" s="187"/>
      <c r="H5351" s="80" t="str">
        <f>IF(ISERROR(IF(ISERROR(VLOOKUP((LEFT(D5351,2)),'Fed. Agency Identifier Table'!A$2:C$63,3,FALSE)),(VLOOKUP((LEFT(D5351,1)),'Fed. Agency Identifier Table'!A$2:C$63,3,FALSE)),(VLOOKUP((LEFT(D5351,2)),'Fed. Agency Identifier Table'!A$2:C$63,3,FALSE)))),"",(IF(ISERROR(VLOOKUP((LEFT(D5351,2)),'Fed. Agency Identifier Table'!A$2:C$63,3,FALSE)),(VLOOKUP((LEFT(D5351,1)),'Fed. Agency Identifier Table'!A$2:C$63,3,FALSE)),(VLOOKUP((LEFT(D5351,2)),'Fed. Agency Identifier Table'!A$2:C$63,3,FALSE)))))</f>
        <v/>
      </c>
      <c r="I5351" s="150" t="str">
        <f>IF(ISNUMBER(SEARCH("*.unk*",D5351)),"Other Federal Awards",IF(ISERROR(VLOOKUP(D5351,'CFDA Program Titles Table'!A$2:C$2607,3,FALSE)),"",VLOOKUP(D5351,'CFDA Program Titles Table'!A$2:C$2607,3,FALSE)))</f>
        <v/>
      </c>
      <c r="J5351" s="70"/>
      <c r="K5351" s="70"/>
      <c r="S5351" s="106" t="str">
        <f>IFERROR(IF(J5351="Y", "Research And Development Programs Cluster:", VLOOKUP(D5351,'Cluster Info'!$A$2:$B$113,2,FALSE)), "Non Cluster:")</f>
        <v>Non Cluster:</v>
      </c>
      <c r="T5351" s="106">
        <f t="shared" si="415"/>
        <v>0</v>
      </c>
      <c r="U5351" s="106">
        <f t="shared" si="417"/>
        <v>0</v>
      </c>
      <c r="V5351" s="106">
        <f t="shared" si="418"/>
        <v>0</v>
      </c>
      <c r="W5351" s="119">
        <f t="shared" si="416"/>
        <v>0</v>
      </c>
      <c r="X5351" s="106">
        <f t="shared" si="419"/>
        <v>0</v>
      </c>
    </row>
    <row r="5352" spans="1:24" ht="14">
      <c r="A5352" s="198"/>
      <c r="D5352" s="1"/>
      <c r="E5352" s="1"/>
      <c r="F5352" s="187"/>
      <c r="G5352" s="187"/>
      <c r="H5352" s="80" t="str">
        <f>IF(ISERROR(IF(ISERROR(VLOOKUP((LEFT(D5352,2)),'Fed. Agency Identifier Table'!A$2:C$63,3,FALSE)),(VLOOKUP((LEFT(D5352,1)),'Fed. Agency Identifier Table'!A$2:C$63,3,FALSE)),(VLOOKUP((LEFT(D5352,2)),'Fed. Agency Identifier Table'!A$2:C$63,3,FALSE)))),"",(IF(ISERROR(VLOOKUP((LEFT(D5352,2)),'Fed. Agency Identifier Table'!A$2:C$63,3,FALSE)),(VLOOKUP((LEFT(D5352,1)),'Fed. Agency Identifier Table'!A$2:C$63,3,FALSE)),(VLOOKUP((LEFT(D5352,2)),'Fed. Agency Identifier Table'!A$2:C$63,3,FALSE)))))</f>
        <v/>
      </c>
      <c r="I5352" s="150" t="str">
        <f>IF(ISNUMBER(SEARCH("*.unk*",D5352)),"Other Federal Awards",IF(ISERROR(VLOOKUP(D5352,'CFDA Program Titles Table'!A$2:C$2607,3,FALSE)),"",VLOOKUP(D5352,'CFDA Program Titles Table'!A$2:C$2607,3,FALSE)))</f>
        <v/>
      </c>
      <c r="J5352" s="70"/>
      <c r="K5352" s="70"/>
      <c r="S5352" s="106" t="str">
        <f>IFERROR(IF(J5352="Y", "Research And Development Programs Cluster:", VLOOKUP(D5352,'Cluster Info'!$A$2:$B$113,2,FALSE)), "Non Cluster:")</f>
        <v>Non Cluster:</v>
      </c>
      <c r="T5352" s="106">
        <f t="shared" si="415"/>
        <v>0</v>
      </c>
      <c r="U5352" s="106">
        <f t="shared" si="417"/>
        <v>0</v>
      </c>
      <c r="V5352" s="106">
        <f t="shared" si="418"/>
        <v>0</v>
      </c>
      <c r="W5352" s="119">
        <f t="shared" si="416"/>
        <v>0</v>
      </c>
      <c r="X5352" s="106">
        <f t="shared" si="419"/>
        <v>0</v>
      </c>
    </row>
    <row r="5353" spans="1:24" ht="14">
      <c r="A5353" s="198"/>
      <c r="D5353" s="1"/>
      <c r="E5353" s="1"/>
      <c r="F5353" s="187"/>
      <c r="G5353" s="187"/>
      <c r="H5353" s="80" t="str">
        <f>IF(ISERROR(IF(ISERROR(VLOOKUP((LEFT(D5353,2)),'Fed. Agency Identifier Table'!A$2:C$63,3,FALSE)),(VLOOKUP((LEFT(D5353,1)),'Fed. Agency Identifier Table'!A$2:C$63,3,FALSE)),(VLOOKUP((LEFT(D5353,2)),'Fed. Agency Identifier Table'!A$2:C$63,3,FALSE)))),"",(IF(ISERROR(VLOOKUP((LEFT(D5353,2)),'Fed. Agency Identifier Table'!A$2:C$63,3,FALSE)),(VLOOKUP((LEFT(D5353,1)),'Fed. Agency Identifier Table'!A$2:C$63,3,FALSE)),(VLOOKUP((LEFT(D5353,2)),'Fed. Agency Identifier Table'!A$2:C$63,3,FALSE)))))</f>
        <v/>
      </c>
      <c r="I5353" s="150" t="str">
        <f>IF(ISNUMBER(SEARCH("*.unk*",D5353)),"Other Federal Awards",IF(ISERROR(VLOOKUP(D5353,'CFDA Program Titles Table'!A$2:C$2607,3,FALSE)),"",VLOOKUP(D5353,'CFDA Program Titles Table'!A$2:C$2607,3,FALSE)))</f>
        <v/>
      </c>
      <c r="J5353" s="70"/>
      <c r="K5353" s="70"/>
      <c r="S5353" s="106" t="str">
        <f>IFERROR(IF(J5353="Y", "Research And Development Programs Cluster:", VLOOKUP(D5353,'Cluster Info'!$A$2:$B$113,2,FALSE)), "Non Cluster:")</f>
        <v>Non Cluster:</v>
      </c>
      <c r="T5353" s="106">
        <f t="shared" si="415"/>
        <v>0</v>
      </c>
      <c r="U5353" s="106">
        <f t="shared" si="417"/>
        <v>0</v>
      </c>
      <c r="V5353" s="106">
        <f t="shared" si="418"/>
        <v>0</v>
      </c>
      <c r="W5353" s="119">
        <f t="shared" si="416"/>
        <v>0</v>
      </c>
      <c r="X5353" s="106">
        <f t="shared" si="419"/>
        <v>0</v>
      </c>
    </row>
    <row r="5354" spans="1:24" ht="14">
      <c r="A5354" s="198"/>
      <c r="D5354" s="1"/>
      <c r="E5354" s="1"/>
      <c r="F5354" s="187"/>
      <c r="G5354" s="187"/>
      <c r="H5354" s="80" t="str">
        <f>IF(ISERROR(IF(ISERROR(VLOOKUP((LEFT(D5354,2)),'Fed. Agency Identifier Table'!A$2:C$63,3,FALSE)),(VLOOKUP((LEFT(D5354,1)),'Fed. Agency Identifier Table'!A$2:C$63,3,FALSE)),(VLOOKUP((LEFT(D5354,2)),'Fed. Agency Identifier Table'!A$2:C$63,3,FALSE)))),"",(IF(ISERROR(VLOOKUP((LEFT(D5354,2)),'Fed. Agency Identifier Table'!A$2:C$63,3,FALSE)),(VLOOKUP((LEFT(D5354,1)),'Fed. Agency Identifier Table'!A$2:C$63,3,FALSE)),(VLOOKUP((LEFT(D5354,2)),'Fed. Agency Identifier Table'!A$2:C$63,3,FALSE)))))</f>
        <v/>
      </c>
      <c r="I5354" s="150" t="str">
        <f>IF(ISNUMBER(SEARCH("*.unk*",D5354)),"Other Federal Awards",IF(ISERROR(VLOOKUP(D5354,'CFDA Program Titles Table'!A$2:C$2607,3,FALSE)),"",VLOOKUP(D5354,'CFDA Program Titles Table'!A$2:C$2607,3,FALSE)))</f>
        <v/>
      </c>
      <c r="J5354" s="70"/>
      <c r="K5354" s="70"/>
      <c r="S5354" s="106" t="str">
        <f>IFERROR(IF(J5354="Y", "Research And Development Programs Cluster:", VLOOKUP(D5354,'Cluster Info'!$A$2:$B$113,2,FALSE)), "Non Cluster:")</f>
        <v>Non Cluster:</v>
      </c>
      <c r="T5354" s="106">
        <f t="shared" si="415"/>
        <v>0</v>
      </c>
      <c r="U5354" s="106">
        <f t="shared" si="417"/>
        <v>0</v>
      </c>
      <c r="V5354" s="106">
        <f t="shared" si="418"/>
        <v>0</v>
      </c>
      <c r="W5354" s="119">
        <f t="shared" si="416"/>
        <v>0</v>
      </c>
      <c r="X5354" s="106">
        <f t="shared" si="419"/>
        <v>0</v>
      </c>
    </row>
    <row r="5355" spans="1:24" ht="14">
      <c r="A5355" s="198"/>
      <c r="D5355" s="1"/>
      <c r="E5355" s="1"/>
      <c r="F5355" s="187"/>
      <c r="G5355" s="187"/>
      <c r="H5355" s="80" t="str">
        <f>IF(ISERROR(IF(ISERROR(VLOOKUP((LEFT(D5355,2)),'Fed. Agency Identifier Table'!A$2:C$63,3,FALSE)),(VLOOKUP((LEFT(D5355,1)),'Fed. Agency Identifier Table'!A$2:C$63,3,FALSE)),(VLOOKUP((LEFT(D5355,2)),'Fed. Agency Identifier Table'!A$2:C$63,3,FALSE)))),"",(IF(ISERROR(VLOOKUP((LEFT(D5355,2)),'Fed. Agency Identifier Table'!A$2:C$63,3,FALSE)),(VLOOKUP((LEFT(D5355,1)),'Fed. Agency Identifier Table'!A$2:C$63,3,FALSE)),(VLOOKUP((LEFT(D5355,2)),'Fed. Agency Identifier Table'!A$2:C$63,3,FALSE)))))</f>
        <v/>
      </c>
      <c r="I5355" s="150" t="str">
        <f>IF(ISNUMBER(SEARCH("*.unk*",D5355)),"Other Federal Awards",IF(ISERROR(VLOOKUP(D5355,'CFDA Program Titles Table'!A$2:C$2607,3,FALSE)),"",VLOOKUP(D5355,'CFDA Program Titles Table'!A$2:C$2607,3,FALSE)))</f>
        <v/>
      </c>
      <c r="J5355" s="70"/>
      <c r="K5355" s="70"/>
      <c r="S5355" s="106" t="str">
        <f>IFERROR(IF(J5355="Y", "Research And Development Programs Cluster:", VLOOKUP(D5355,'Cluster Info'!$A$2:$B$113,2,FALSE)), "Non Cluster:")</f>
        <v>Non Cluster:</v>
      </c>
      <c r="T5355" s="106">
        <f t="shared" si="415"/>
        <v>0</v>
      </c>
      <c r="U5355" s="106">
        <f t="shared" si="417"/>
        <v>0</v>
      </c>
      <c r="V5355" s="106">
        <f t="shared" si="418"/>
        <v>0</v>
      </c>
      <c r="W5355" s="119">
        <f t="shared" si="416"/>
        <v>0</v>
      </c>
      <c r="X5355" s="106">
        <f t="shared" si="419"/>
        <v>0</v>
      </c>
    </row>
    <row r="5356" spans="1:24" ht="14">
      <c r="A5356" s="198"/>
      <c r="D5356" s="1"/>
      <c r="E5356" s="1"/>
      <c r="F5356" s="187"/>
      <c r="G5356" s="187"/>
      <c r="H5356" s="80" t="str">
        <f>IF(ISERROR(IF(ISERROR(VLOOKUP((LEFT(D5356,2)),'Fed. Agency Identifier Table'!A$2:C$63,3,FALSE)),(VLOOKUP((LEFT(D5356,1)),'Fed. Agency Identifier Table'!A$2:C$63,3,FALSE)),(VLOOKUP((LEFT(D5356,2)),'Fed. Agency Identifier Table'!A$2:C$63,3,FALSE)))),"",(IF(ISERROR(VLOOKUP((LEFT(D5356,2)),'Fed. Agency Identifier Table'!A$2:C$63,3,FALSE)),(VLOOKUP((LEFT(D5356,1)),'Fed. Agency Identifier Table'!A$2:C$63,3,FALSE)),(VLOOKUP((LEFT(D5356,2)),'Fed. Agency Identifier Table'!A$2:C$63,3,FALSE)))))</f>
        <v/>
      </c>
      <c r="I5356" s="150" t="str">
        <f>IF(ISNUMBER(SEARCH("*.unk*",D5356)),"Other Federal Awards",IF(ISERROR(VLOOKUP(D5356,'CFDA Program Titles Table'!A$2:C$2607,3,FALSE)),"",VLOOKUP(D5356,'CFDA Program Titles Table'!A$2:C$2607,3,FALSE)))</f>
        <v/>
      </c>
      <c r="J5356" s="70"/>
      <c r="K5356" s="70"/>
      <c r="S5356" s="106" t="str">
        <f>IFERROR(IF(J5356="Y", "Research And Development Programs Cluster:", VLOOKUP(D5356,'Cluster Info'!$A$2:$B$113,2,FALSE)), "Non Cluster:")</f>
        <v>Non Cluster:</v>
      </c>
      <c r="T5356" s="106">
        <f t="shared" si="415"/>
        <v>0</v>
      </c>
      <c r="U5356" s="106">
        <f t="shared" si="417"/>
        <v>0</v>
      </c>
      <c r="V5356" s="106">
        <f t="shared" si="418"/>
        <v>0</v>
      </c>
      <c r="W5356" s="119">
        <f t="shared" si="416"/>
        <v>0</v>
      </c>
      <c r="X5356" s="106">
        <f t="shared" si="419"/>
        <v>0</v>
      </c>
    </row>
    <row r="5357" spans="1:24" ht="14">
      <c r="A5357" s="198"/>
      <c r="D5357" s="1"/>
      <c r="E5357" s="1"/>
      <c r="F5357" s="187"/>
      <c r="G5357" s="187"/>
      <c r="H5357" s="80" t="str">
        <f>IF(ISERROR(IF(ISERROR(VLOOKUP((LEFT(D5357,2)),'Fed. Agency Identifier Table'!A$2:C$63,3,FALSE)),(VLOOKUP((LEFT(D5357,1)),'Fed. Agency Identifier Table'!A$2:C$63,3,FALSE)),(VLOOKUP((LEFT(D5357,2)),'Fed. Agency Identifier Table'!A$2:C$63,3,FALSE)))),"",(IF(ISERROR(VLOOKUP((LEFT(D5357,2)),'Fed. Agency Identifier Table'!A$2:C$63,3,FALSE)),(VLOOKUP((LEFT(D5357,1)),'Fed. Agency Identifier Table'!A$2:C$63,3,FALSE)),(VLOOKUP((LEFT(D5357,2)),'Fed. Agency Identifier Table'!A$2:C$63,3,FALSE)))))</f>
        <v/>
      </c>
      <c r="I5357" s="150" t="str">
        <f>IF(ISNUMBER(SEARCH("*.unk*",D5357)),"Other Federal Awards",IF(ISERROR(VLOOKUP(D5357,'CFDA Program Titles Table'!A$2:C$2607,3,FALSE)),"",VLOOKUP(D5357,'CFDA Program Titles Table'!A$2:C$2607,3,FALSE)))</f>
        <v/>
      </c>
      <c r="J5357" s="70"/>
      <c r="K5357" s="70"/>
      <c r="S5357" s="106" t="str">
        <f>IFERROR(IF(J5357="Y", "Research And Development Programs Cluster:", VLOOKUP(D5357,'Cluster Info'!$A$2:$B$113,2,FALSE)), "Non Cluster:")</f>
        <v>Non Cluster:</v>
      </c>
      <c r="T5357" s="106">
        <f t="shared" si="415"/>
        <v>0</v>
      </c>
      <c r="U5357" s="106">
        <f t="shared" si="417"/>
        <v>0</v>
      </c>
      <c r="V5357" s="106">
        <f t="shared" si="418"/>
        <v>0</v>
      </c>
      <c r="W5357" s="119">
        <f t="shared" si="416"/>
        <v>0</v>
      </c>
      <c r="X5357" s="106">
        <f t="shared" si="419"/>
        <v>0</v>
      </c>
    </row>
    <row r="5358" spans="1:24" ht="14">
      <c r="A5358" s="198"/>
      <c r="D5358" s="1"/>
      <c r="E5358" s="1"/>
      <c r="F5358" s="187"/>
      <c r="G5358" s="187"/>
      <c r="H5358" s="80" t="str">
        <f>IF(ISERROR(IF(ISERROR(VLOOKUP((LEFT(D5358,2)),'Fed. Agency Identifier Table'!A$2:C$63,3,FALSE)),(VLOOKUP((LEFT(D5358,1)),'Fed. Agency Identifier Table'!A$2:C$63,3,FALSE)),(VLOOKUP((LEFT(D5358,2)),'Fed. Agency Identifier Table'!A$2:C$63,3,FALSE)))),"",(IF(ISERROR(VLOOKUP((LEFT(D5358,2)),'Fed. Agency Identifier Table'!A$2:C$63,3,FALSE)),(VLOOKUP((LEFT(D5358,1)),'Fed. Agency Identifier Table'!A$2:C$63,3,FALSE)),(VLOOKUP((LEFT(D5358,2)),'Fed. Agency Identifier Table'!A$2:C$63,3,FALSE)))))</f>
        <v/>
      </c>
      <c r="I5358" s="150" t="str">
        <f>IF(ISNUMBER(SEARCH("*.unk*",D5358)),"Other Federal Awards",IF(ISERROR(VLOOKUP(D5358,'CFDA Program Titles Table'!A$2:C$2607,3,FALSE)),"",VLOOKUP(D5358,'CFDA Program Titles Table'!A$2:C$2607,3,FALSE)))</f>
        <v/>
      </c>
      <c r="J5358" s="70"/>
      <c r="K5358" s="70"/>
      <c r="S5358" s="106" t="str">
        <f>IFERROR(IF(J5358="Y", "Research And Development Programs Cluster:", VLOOKUP(D5358,'Cluster Info'!$A$2:$B$113,2,FALSE)), "Non Cluster:")</f>
        <v>Non Cluster:</v>
      </c>
      <c r="T5358" s="106">
        <f t="shared" si="415"/>
        <v>0</v>
      </c>
      <c r="U5358" s="106">
        <f t="shared" si="417"/>
        <v>0</v>
      </c>
      <c r="V5358" s="106">
        <f t="shared" si="418"/>
        <v>0</v>
      </c>
      <c r="W5358" s="119">
        <f t="shared" si="416"/>
        <v>0</v>
      </c>
      <c r="X5358" s="106">
        <f t="shared" si="419"/>
        <v>0</v>
      </c>
    </row>
    <row r="5359" spans="1:24" ht="14">
      <c r="A5359" s="198"/>
      <c r="D5359" s="1"/>
      <c r="E5359" s="1"/>
      <c r="F5359" s="187"/>
      <c r="G5359" s="187"/>
      <c r="H5359" s="80" t="str">
        <f>IF(ISERROR(IF(ISERROR(VLOOKUP((LEFT(D5359,2)),'Fed. Agency Identifier Table'!A$2:C$63,3,FALSE)),(VLOOKUP((LEFT(D5359,1)),'Fed. Agency Identifier Table'!A$2:C$63,3,FALSE)),(VLOOKUP((LEFT(D5359,2)),'Fed. Agency Identifier Table'!A$2:C$63,3,FALSE)))),"",(IF(ISERROR(VLOOKUP((LEFT(D5359,2)),'Fed. Agency Identifier Table'!A$2:C$63,3,FALSE)),(VLOOKUP((LEFT(D5359,1)),'Fed. Agency Identifier Table'!A$2:C$63,3,FALSE)),(VLOOKUP((LEFT(D5359,2)),'Fed. Agency Identifier Table'!A$2:C$63,3,FALSE)))))</f>
        <v/>
      </c>
      <c r="I5359" s="150" t="str">
        <f>IF(ISNUMBER(SEARCH("*.unk*",D5359)),"Other Federal Awards",IF(ISERROR(VLOOKUP(D5359,'CFDA Program Titles Table'!A$2:C$2607,3,FALSE)),"",VLOOKUP(D5359,'CFDA Program Titles Table'!A$2:C$2607,3,FALSE)))</f>
        <v/>
      </c>
      <c r="J5359" s="70"/>
      <c r="K5359" s="70"/>
      <c r="S5359" s="106" t="str">
        <f>IFERROR(IF(J5359="Y", "Research And Development Programs Cluster:", VLOOKUP(D5359,'Cluster Info'!$A$2:$B$113,2,FALSE)), "Non Cluster:")</f>
        <v>Non Cluster:</v>
      </c>
      <c r="T5359" s="106">
        <f t="shared" si="415"/>
        <v>0</v>
      </c>
      <c r="U5359" s="106">
        <f t="shared" si="417"/>
        <v>0</v>
      </c>
      <c r="V5359" s="106">
        <f t="shared" si="418"/>
        <v>0</v>
      </c>
      <c r="W5359" s="119">
        <f t="shared" si="416"/>
        <v>0</v>
      </c>
      <c r="X5359" s="106">
        <f t="shared" si="419"/>
        <v>0</v>
      </c>
    </row>
    <row r="5360" spans="1:24" ht="14">
      <c r="A5360" s="198"/>
      <c r="D5360" s="1"/>
      <c r="E5360" s="1"/>
      <c r="F5360" s="187"/>
      <c r="G5360" s="187"/>
      <c r="H5360" s="80" t="str">
        <f>IF(ISERROR(IF(ISERROR(VLOOKUP((LEFT(D5360,2)),'Fed. Agency Identifier Table'!A$2:C$63,3,FALSE)),(VLOOKUP((LEFT(D5360,1)),'Fed. Agency Identifier Table'!A$2:C$63,3,FALSE)),(VLOOKUP((LEFT(D5360,2)),'Fed. Agency Identifier Table'!A$2:C$63,3,FALSE)))),"",(IF(ISERROR(VLOOKUP((LEFT(D5360,2)),'Fed. Agency Identifier Table'!A$2:C$63,3,FALSE)),(VLOOKUP((LEFT(D5360,1)),'Fed. Agency Identifier Table'!A$2:C$63,3,FALSE)),(VLOOKUP((LEFT(D5360,2)),'Fed. Agency Identifier Table'!A$2:C$63,3,FALSE)))))</f>
        <v/>
      </c>
      <c r="I5360" s="150" t="str">
        <f>IF(ISNUMBER(SEARCH("*.unk*",D5360)),"Other Federal Awards",IF(ISERROR(VLOOKUP(D5360,'CFDA Program Titles Table'!A$2:C$2607,3,FALSE)),"",VLOOKUP(D5360,'CFDA Program Titles Table'!A$2:C$2607,3,FALSE)))</f>
        <v/>
      </c>
      <c r="J5360" s="70"/>
      <c r="K5360" s="70"/>
      <c r="S5360" s="106" t="str">
        <f>IFERROR(IF(J5360="Y", "Research And Development Programs Cluster:", VLOOKUP(D5360,'Cluster Info'!$A$2:$B$113,2,FALSE)), "Non Cluster:")</f>
        <v>Non Cluster:</v>
      </c>
      <c r="T5360" s="106">
        <f t="shared" si="415"/>
        <v>0</v>
      </c>
      <c r="U5360" s="106">
        <f t="shared" si="417"/>
        <v>0</v>
      </c>
      <c r="V5360" s="106">
        <f t="shared" si="418"/>
        <v>0</v>
      </c>
      <c r="W5360" s="119">
        <f t="shared" si="416"/>
        <v>0</v>
      </c>
      <c r="X5360" s="106">
        <f t="shared" si="419"/>
        <v>0</v>
      </c>
    </row>
    <row r="5361" spans="1:24" ht="14">
      <c r="A5361" s="198"/>
      <c r="D5361" s="1"/>
      <c r="E5361" s="1"/>
      <c r="F5361" s="187"/>
      <c r="G5361" s="187"/>
      <c r="H5361" s="80" t="str">
        <f>IF(ISERROR(IF(ISERROR(VLOOKUP((LEFT(D5361,2)),'Fed. Agency Identifier Table'!A$2:C$63,3,FALSE)),(VLOOKUP((LEFT(D5361,1)),'Fed. Agency Identifier Table'!A$2:C$63,3,FALSE)),(VLOOKUP((LEFT(D5361,2)),'Fed. Agency Identifier Table'!A$2:C$63,3,FALSE)))),"",(IF(ISERROR(VLOOKUP((LEFT(D5361,2)),'Fed. Agency Identifier Table'!A$2:C$63,3,FALSE)),(VLOOKUP((LEFT(D5361,1)),'Fed. Agency Identifier Table'!A$2:C$63,3,FALSE)),(VLOOKUP((LEFT(D5361,2)),'Fed. Agency Identifier Table'!A$2:C$63,3,FALSE)))))</f>
        <v/>
      </c>
      <c r="I5361" s="150" t="str">
        <f>IF(ISNUMBER(SEARCH("*.unk*",D5361)),"Other Federal Awards",IF(ISERROR(VLOOKUP(D5361,'CFDA Program Titles Table'!A$2:C$2607,3,FALSE)),"",VLOOKUP(D5361,'CFDA Program Titles Table'!A$2:C$2607,3,FALSE)))</f>
        <v/>
      </c>
      <c r="J5361" s="70"/>
      <c r="K5361" s="70"/>
      <c r="S5361" s="106" t="str">
        <f>IFERROR(IF(J5361="Y", "Research And Development Programs Cluster:", VLOOKUP(D5361,'Cluster Info'!$A$2:$B$113,2,FALSE)), "Non Cluster:")</f>
        <v>Non Cluster:</v>
      </c>
      <c r="T5361" s="106">
        <f t="shared" si="415"/>
        <v>0</v>
      </c>
      <c r="U5361" s="106">
        <f t="shared" si="417"/>
        <v>0</v>
      </c>
      <c r="V5361" s="106">
        <f t="shared" si="418"/>
        <v>0</v>
      </c>
      <c r="W5361" s="119">
        <f t="shared" si="416"/>
        <v>0</v>
      </c>
      <c r="X5361" s="106">
        <f t="shared" si="419"/>
        <v>0</v>
      </c>
    </row>
    <row r="5362" spans="1:24" ht="14">
      <c r="A5362" s="198"/>
      <c r="D5362" s="1"/>
      <c r="E5362" s="1"/>
      <c r="F5362" s="187"/>
      <c r="G5362" s="187"/>
      <c r="H5362" s="80" t="str">
        <f>IF(ISERROR(IF(ISERROR(VLOOKUP((LEFT(D5362,2)),'Fed. Agency Identifier Table'!A$2:C$63,3,FALSE)),(VLOOKUP((LEFT(D5362,1)),'Fed. Agency Identifier Table'!A$2:C$63,3,FALSE)),(VLOOKUP((LEFT(D5362,2)),'Fed. Agency Identifier Table'!A$2:C$63,3,FALSE)))),"",(IF(ISERROR(VLOOKUP((LEFT(D5362,2)),'Fed. Agency Identifier Table'!A$2:C$63,3,FALSE)),(VLOOKUP((LEFT(D5362,1)),'Fed. Agency Identifier Table'!A$2:C$63,3,FALSE)),(VLOOKUP((LEFT(D5362,2)),'Fed. Agency Identifier Table'!A$2:C$63,3,FALSE)))))</f>
        <v/>
      </c>
      <c r="I5362" s="150" t="str">
        <f>IF(ISNUMBER(SEARCH("*.unk*",D5362)),"Other Federal Awards",IF(ISERROR(VLOOKUP(D5362,'CFDA Program Titles Table'!A$2:C$2607,3,FALSE)),"",VLOOKUP(D5362,'CFDA Program Titles Table'!A$2:C$2607,3,FALSE)))</f>
        <v/>
      </c>
      <c r="J5362" s="70"/>
      <c r="K5362" s="70"/>
      <c r="S5362" s="106" t="str">
        <f>IFERROR(IF(J5362="Y", "Research And Development Programs Cluster:", VLOOKUP(D5362,'Cluster Info'!$A$2:$B$113,2,FALSE)), "Non Cluster:")</f>
        <v>Non Cluster:</v>
      </c>
      <c r="T5362" s="106">
        <f t="shared" si="415"/>
        <v>0</v>
      </c>
      <c r="U5362" s="106">
        <f t="shared" si="417"/>
        <v>0</v>
      </c>
      <c r="V5362" s="106">
        <f t="shared" si="418"/>
        <v>0</v>
      </c>
      <c r="W5362" s="119">
        <f t="shared" si="416"/>
        <v>0</v>
      </c>
      <c r="X5362" s="106">
        <f t="shared" si="419"/>
        <v>0</v>
      </c>
    </row>
    <row r="5363" spans="1:24" ht="14">
      <c r="A5363" s="198"/>
      <c r="D5363" s="1"/>
      <c r="E5363" s="1"/>
      <c r="F5363" s="187"/>
      <c r="G5363" s="187"/>
      <c r="H5363" s="80" t="str">
        <f>IF(ISERROR(IF(ISERROR(VLOOKUP((LEFT(D5363,2)),'Fed. Agency Identifier Table'!A$2:C$63,3,FALSE)),(VLOOKUP((LEFT(D5363,1)),'Fed. Agency Identifier Table'!A$2:C$63,3,FALSE)),(VLOOKUP((LEFT(D5363,2)),'Fed. Agency Identifier Table'!A$2:C$63,3,FALSE)))),"",(IF(ISERROR(VLOOKUP((LEFT(D5363,2)),'Fed. Agency Identifier Table'!A$2:C$63,3,FALSE)),(VLOOKUP((LEFT(D5363,1)),'Fed. Agency Identifier Table'!A$2:C$63,3,FALSE)),(VLOOKUP((LEFT(D5363,2)),'Fed. Agency Identifier Table'!A$2:C$63,3,FALSE)))))</f>
        <v/>
      </c>
      <c r="I5363" s="150" t="str">
        <f>IF(ISNUMBER(SEARCH("*.unk*",D5363)),"Other Federal Awards",IF(ISERROR(VLOOKUP(D5363,'CFDA Program Titles Table'!A$2:C$2607,3,FALSE)),"",VLOOKUP(D5363,'CFDA Program Titles Table'!A$2:C$2607,3,FALSE)))</f>
        <v/>
      </c>
      <c r="J5363" s="70"/>
      <c r="K5363" s="70"/>
      <c r="S5363" s="106" t="str">
        <f>IFERROR(IF(J5363="Y", "Research And Development Programs Cluster:", VLOOKUP(D5363,'Cluster Info'!$A$2:$B$113,2,FALSE)), "Non Cluster:")</f>
        <v>Non Cluster:</v>
      </c>
      <c r="T5363" s="106">
        <f t="shared" si="415"/>
        <v>0</v>
      </c>
      <c r="U5363" s="106">
        <f t="shared" si="417"/>
        <v>0</v>
      </c>
      <c r="V5363" s="106">
        <f t="shared" si="418"/>
        <v>0</v>
      </c>
      <c r="W5363" s="119">
        <f t="shared" si="416"/>
        <v>0</v>
      </c>
      <c r="X5363" s="106">
        <f t="shared" si="419"/>
        <v>0</v>
      </c>
    </row>
    <row r="5364" spans="1:24" ht="14">
      <c r="A5364" s="198"/>
      <c r="D5364" s="1"/>
      <c r="E5364" s="1"/>
      <c r="F5364" s="187"/>
      <c r="G5364" s="187"/>
      <c r="H5364" s="80" t="str">
        <f>IF(ISERROR(IF(ISERROR(VLOOKUP((LEFT(D5364,2)),'Fed. Agency Identifier Table'!A$2:C$63,3,FALSE)),(VLOOKUP((LEFT(D5364,1)),'Fed. Agency Identifier Table'!A$2:C$63,3,FALSE)),(VLOOKUP((LEFT(D5364,2)),'Fed. Agency Identifier Table'!A$2:C$63,3,FALSE)))),"",(IF(ISERROR(VLOOKUP((LEFT(D5364,2)),'Fed. Agency Identifier Table'!A$2:C$63,3,FALSE)),(VLOOKUP((LEFT(D5364,1)),'Fed. Agency Identifier Table'!A$2:C$63,3,FALSE)),(VLOOKUP((LEFT(D5364,2)),'Fed. Agency Identifier Table'!A$2:C$63,3,FALSE)))))</f>
        <v/>
      </c>
      <c r="I5364" s="150" t="str">
        <f>IF(ISNUMBER(SEARCH("*.unk*",D5364)),"Other Federal Awards",IF(ISERROR(VLOOKUP(D5364,'CFDA Program Titles Table'!A$2:C$2607,3,FALSE)),"",VLOOKUP(D5364,'CFDA Program Titles Table'!A$2:C$2607,3,FALSE)))</f>
        <v/>
      </c>
      <c r="J5364" s="70"/>
      <c r="K5364" s="70"/>
      <c r="S5364" s="106" t="str">
        <f>IFERROR(IF(J5364="Y", "Research And Development Programs Cluster:", VLOOKUP(D5364,'Cluster Info'!$A$2:$B$113,2,FALSE)), "Non Cluster:")</f>
        <v>Non Cluster:</v>
      </c>
      <c r="T5364" s="106">
        <f t="shared" si="415"/>
        <v>0</v>
      </c>
      <c r="U5364" s="106">
        <f t="shared" si="417"/>
        <v>0</v>
      </c>
      <c r="V5364" s="106">
        <f t="shared" si="418"/>
        <v>0</v>
      </c>
      <c r="W5364" s="119">
        <f t="shared" si="416"/>
        <v>0</v>
      </c>
      <c r="X5364" s="106">
        <f t="shared" si="419"/>
        <v>0</v>
      </c>
    </row>
    <row r="5365" spans="1:24" ht="14">
      <c r="A5365" s="198"/>
      <c r="D5365" s="1"/>
      <c r="E5365" s="1"/>
      <c r="F5365" s="187"/>
      <c r="G5365" s="187"/>
      <c r="H5365" s="80" t="str">
        <f>IF(ISERROR(IF(ISERROR(VLOOKUP((LEFT(D5365,2)),'Fed. Agency Identifier Table'!A$2:C$63,3,FALSE)),(VLOOKUP((LEFT(D5365,1)),'Fed. Agency Identifier Table'!A$2:C$63,3,FALSE)),(VLOOKUP((LEFT(D5365,2)),'Fed. Agency Identifier Table'!A$2:C$63,3,FALSE)))),"",(IF(ISERROR(VLOOKUP((LEFT(D5365,2)),'Fed. Agency Identifier Table'!A$2:C$63,3,FALSE)),(VLOOKUP((LEFT(D5365,1)),'Fed. Agency Identifier Table'!A$2:C$63,3,FALSE)),(VLOOKUP((LEFT(D5365,2)),'Fed. Agency Identifier Table'!A$2:C$63,3,FALSE)))))</f>
        <v/>
      </c>
      <c r="I5365" s="150" t="str">
        <f>IF(ISNUMBER(SEARCH("*.unk*",D5365)),"Other Federal Awards",IF(ISERROR(VLOOKUP(D5365,'CFDA Program Titles Table'!A$2:C$2607,3,FALSE)),"",VLOOKUP(D5365,'CFDA Program Titles Table'!A$2:C$2607,3,FALSE)))</f>
        <v/>
      </c>
      <c r="J5365" s="70"/>
      <c r="K5365" s="70"/>
      <c r="S5365" s="106" t="str">
        <f>IFERROR(IF(J5365="Y", "Research And Development Programs Cluster:", VLOOKUP(D5365,'Cluster Info'!$A$2:$B$113,2,FALSE)), "Non Cluster:")</f>
        <v>Non Cluster:</v>
      </c>
      <c r="T5365" s="106">
        <f t="shared" si="415"/>
        <v>0</v>
      </c>
      <c r="U5365" s="106">
        <f t="shared" si="417"/>
        <v>0</v>
      </c>
      <c r="V5365" s="106">
        <f t="shared" si="418"/>
        <v>0</v>
      </c>
      <c r="W5365" s="119">
        <f t="shared" si="416"/>
        <v>0</v>
      </c>
      <c r="X5365" s="106">
        <f t="shared" si="419"/>
        <v>0</v>
      </c>
    </row>
    <row r="5366" spans="1:24" ht="14">
      <c r="A5366" s="198"/>
      <c r="D5366" s="1"/>
      <c r="E5366" s="1"/>
      <c r="F5366" s="187"/>
      <c r="G5366" s="187"/>
      <c r="H5366" s="80" t="str">
        <f>IF(ISERROR(IF(ISERROR(VLOOKUP((LEFT(D5366,2)),'Fed. Agency Identifier Table'!A$2:C$63,3,FALSE)),(VLOOKUP((LEFT(D5366,1)),'Fed. Agency Identifier Table'!A$2:C$63,3,FALSE)),(VLOOKUP((LEFT(D5366,2)),'Fed. Agency Identifier Table'!A$2:C$63,3,FALSE)))),"",(IF(ISERROR(VLOOKUP((LEFT(D5366,2)),'Fed. Agency Identifier Table'!A$2:C$63,3,FALSE)),(VLOOKUP((LEFT(D5366,1)),'Fed. Agency Identifier Table'!A$2:C$63,3,FALSE)),(VLOOKUP((LEFT(D5366,2)),'Fed. Agency Identifier Table'!A$2:C$63,3,FALSE)))))</f>
        <v/>
      </c>
      <c r="I5366" s="150" t="str">
        <f>IF(ISNUMBER(SEARCH("*.unk*",D5366)),"Other Federal Awards",IF(ISERROR(VLOOKUP(D5366,'CFDA Program Titles Table'!A$2:C$2607,3,FALSE)),"",VLOOKUP(D5366,'CFDA Program Titles Table'!A$2:C$2607,3,FALSE)))</f>
        <v/>
      </c>
      <c r="J5366" s="70"/>
      <c r="K5366" s="70"/>
      <c r="S5366" s="106" t="str">
        <f>IFERROR(IF(J5366="Y", "Research And Development Programs Cluster:", VLOOKUP(D5366,'Cluster Info'!$A$2:$B$113,2,FALSE)), "Non Cluster:")</f>
        <v>Non Cluster:</v>
      </c>
      <c r="T5366" s="106">
        <f t="shared" si="415"/>
        <v>0</v>
      </c>
      <c r="U5366" s="106">
        <f t="shared" si="417"/>
        <v>0</v>
      </c>
      <c r="V5366" s="106">
        <f t="shared" si="418"/>
        <v>0</v>
      </c>
      <c r="W5366" s="119">
        <f t="shared" si="416"/>
        <v>0</v>
      </c>
      <c r="X5366" s="106">
        <f t="shared" si="419"/>
        <v>0</v>
      </c>
    </row>
    <row r="5367" spans="1:24" ht="14">
      <c r="A5367" s="198"/>
      <c r="D5367" s="1"/>
      <c r="E5367" s="1"/>
      <c r="F5367" s="187"/>
      <c r="G5367" s="187"/>
      <c r="H5367" s="80" t="str">
        <f>IF(ISERROR(IF(ISERROR(VLOOKUP((LEFT(D5367,2)),'Fed. Agency Identifier Table'!A$2:C$63,3,FALSE)),(VLOOKUP((LEFT(D5367,1)),'Fed. Agency Identifier Table'!A$2:C$63,3,FALSE)),(VLOOKUP((LEFT(D5367,2)),'Fed. Agency Identifier Table'!A$2:C$63,3,FALSE)))),"",(IF(ISERROR(VLOOKUP((LEFT(D5367,2)),'Fed. Agency Identifier Table'!A$2:C$63,3,FALSE)),(VLOOKUP((LEFT(D5367,1)),'Fed. Agency Identifier Table'!A$2:C$63,3,FALSE)),(VLOOKUP((LEFT(D5367,2)),'Fed. Agency Identifier Table'!A$2:C$63,3,FALSE)))))</f>
        <v/>
      </c>
      <c r="I5367" s="150" t="str">
        <f>IF(ISNUMBER(SEARCH("*.unk*",D5367)),"Other Federal Awards",IF(ISERROR(VLOOKUP(D5367,'CFDA Program Titles Table'!A$2:C$2607,3,FALSE)),"",VLOOKUP(D5367,'CFDA Program Titles Table'!A$2:C$2607,3,FALSE)))</f>
        <v/>
      </c>
      <c r="J5367" s="70"/>
      <c r="K5367" s="70"/>
      <c r="S5367" s="106" t="str">
        <f>IFERROR(IF(J5367="Y", "Research And Development Programs Cluster:", VLOOKUP(D5367,'Cluster Info'!$A$2:$B$113,2,FALSE)), "Non Cluster:")</f>
        <v>Non Cluster:</v>
      </c>
      <c r="T5367" s="106">
        <f t="shared" si="415"/>
        <v>0</v>
      </c>
      <c r="U5367" s="106">
        <f t="shared" si="417"/>
        <v>0</v>
      </c>
      <c r="V5367" s="106">
        <f t="shared" si="418"/>
        <v>0</v>
      </c>
      <c r="W5367" s="119">
        <f t="shared" si="416"/>
        <v>0</v>
      </c>
      <c r="X5367" s="106">
        <f t="shared" si="419"/>
        <v>0</v>
      </c>
    </row>
    <row r="5368" spans="1:24" ht="14">
      <c r="A5368" s="198"/>
      <c r="D5368" s="1"/>
      <c r="E5368" s="1"/>
      <c r="F5368" s="187"/>
      <c r="G5368" s="187"/>
      <c r="H5368" s="80" t="str">
        <f>IF(ISERROR(IF(ISERROR(VLOOKUP((LEFT(D5368,2)),'Fed. Agency Identifier Table'!A$2:C$63,3,FALSE)),(VLOOKUP((LEFT(D5368,1)),'Fed. Agency Identifier Table'!A$2:C$63,3,FALSE)),(VLOOKUP((LEFT(D5368,2)),'Fed. Agency Identifier Table'!A$2:C$63,3,FALSE)))),"",(IF(ISERROR(VLOOKUP((LEFT(D5368,2)),'Fed. Agency Identifier Table'!A$2:C$63,3,FALSE)),(VLOOKUP((LEFT(D5368,1)),'Fed. Agency Identifier Table'!A$2:C$63,3,FALSE)),(VLOOKUP((LEFT(D5368,2)),'Fed. Agency Identifier Table'!A$2:C$63,3,FALSE)))))</f>
        <v/>
      </c>
      <c r="I5368" s="150" t="str">
        <f>IF(ISNUMBER(SEARCH("*.unk*",D5368)),"Other Federal Awards",IF(ISERROR(VLOOKUP(D5368,'CFDA Program Titles Table'!A$2:C$2607,3,FALSE)),"",VLOOKUP(D5368,'CFDA Program Titles Table'!A$2:C$2607,3,FALSE)))</f>
        <v/>
      </c>
      <c r="J5368" s="70"/>
      <c r="K5368" s="70"/>
      <c r="S5368" s="106" t="str">
        <f>IFERROR(IF(J5368="Y", "Research And Development Programs Cluster:", VLOOKUP(D5368,'Cluster Info'!$A$2:$B$113,2,FALSE)), "Non Cluster:")</f>
        <v>Non Cluster:</v>
      </c>
      <c r="T5368" s="106">
        <f t="shared" si="415"/>
        <v>0</v>
      </c>
      <c r="U5368" s="106">
        <f t="shared" si="417"/>
        <v>0</v>
      </c>
      <c r="V5368" s="106">
        <f t="shared" si="418"/>
        <v>0</v>
      </c>
      <c r="W5368" s="119">
        <f t="shared" si="416"/>
        <v>0</v>
      </c>
      <c r="X5368" s="106">
        <f t="shared" si="419"/>
        <v>0</v>
      </c>
    </row>
    <row r="5369" spans="1:24" ht="14">
      <c r="A5369" s="198"/>
      <c r="D5369" s="1"/>
      <c r="E5369" s="1"/>
      <c r="F5369" s="187"/>
      <c r="G5369" s="187"/>
      <c r="H5369" s="80" t="str">
        <f>IF(ISERROR(IF(ISERROR(VLOOKUP((LEFT(D5369,2)),'Fed. Agency Identifier Table'!A$2:C$63,3,FALSE)),(VLOOKUP((LEFT(D5369,1)),'Fed. Agency Identifier Table'!A$2:C$63,3,FALSE)),(VLOOKUP((LEFT(D5369,2)),'Fed. Agency Identifier Table'!A$2:C$63,3,FALSE)))),"",(IF(ISERROR(VLOOKUP((LEFT(D5369,2)),'Fed. Agency Identifier Table'!A$2:C$63,3,FALSE)),(VLOOKUP((LEFT(D5369,1)),'Fed. Agency Identifier Table'!A$2:C$63,3,FALSE)),(VLOOKUP((LEFT(D5369,2)),'Fed. Agency Identifier Table'!A$2:C$63,3,FALSE)))))</f>
        <v/>
      </c>
      <c r="I5369" s="150" t="str">
        <f>IF(ISNUMBER(SEARCH("*.unk*",D5369)),"Other Federal Awards",IF(ISERROR(VLOOKUP(D5369,'CFDA Program Titles Table'!A$2:C$2607,3,FALSE)),"",VLOOKUP(D5369,'CFDA Program Titles Table'!A$2:C$2607,3,FALSE)))</f>
        <v/>
      </c>
      <c r="J5369" s="70"/>
      <c r="K5369" s="70"/>
      <c r="S5369" s="106" t="str">
        <f>IFERROR(IF(J5369="Y", "Research And Development Programs Cluster:", VLOOKUP(D5369,'Cluster Info'!$A$2:$B$113,2,FALSE)), "Non Cluster:")</f>
        <v>Non Cluster:</v>
      </c>
      <c r="T5369" s="106">
        <f t="shared" si="415"/>
        <v>0</v>
      </c>
      <c r="U5369" s="106">
        <f t="shared" si="417"/>
        <v>0</v>
      </c>
      <c r="V5369" s="106">
        <f t="shared" si="418"/>
        <v>0</v>
      </c>
      <c r="W5369" s="119">
        <f t="shared" si="416"/>
        <v>0</v>
      </c>
      <c r="X5369" s="106">
        <f t="shared" si="419"/>
        <v>0</v>
      </c>
    </row>
    <row r="5370" spans="1:24" ht="14">
      <c r="A5370" s="198"/>
      <c r="D5370" s="1"/>
      <c r="E5370" s="1"/>
      <c r="F5370" s="187"/>
      <c r="G5370" s="187"/>
      <c r="H5370" s="80" t="str">
        <f>IF(ISERROR(IF(ISERROR(VLOOKUP((LEFT(D5370,2)),'Fed. Agency Identifier Table'!A$2:C$63,3,FALSE)),(VLOOKUP((LEFT(D5370,1)),'Fed. Agency Identifier Table'!A$2:C$63,3,FALSE)),(VLOOKUP((LEFT(D5370,2)),'Fed. Agency Identifier Table'!A$2:C$63,3,FALSE)))),"",(IF(ISERROR(VLOOKUP((LEFT(D5370,2)),'Fed. Agency Identifier Table'!A$2:C$63,3,FALSE)),(VLOOKUP((LEFT(D5370,1)),'Fed. Agency Identifier Table'!A$2:C$63,3,FALSE)),(VLOOKUP((LEFT(D5370,2)),'Fed. Agency Identifier Table'!A$2:C$63,3,FALSE)))))</f>
        <v/>
      </c>
      <c r="I5370" s="150" t="str">
        <f>IF(ISNUMBER(SEARCH("*.unk*",D5370)),"Other Federal Awards",IF(ISERROR(VLOOKUP(D5370,'CFDA Program Titles Table'!A$2:C$2607,3,FALSE)),"",VLOOKUP(D5370,'CFDA Program Titles Table'!A$2:C$2607,3,FALSE)))</f>
        <v/>
      </c>
      <c r="J5370" s="70"/>
      <c r="K5370" s="70"/>
      <c r="S5370" s="106" t="str">
        <f>IFERROR(IF(J5370="Y", "Research And Development Programs Cluster:", VLOOKUP(D5370,'Cluster Info'!$A$2:$B$113,2,FALSE)), "Non Cluster:")</f>
        <v>Non Cluster:</v>
      </c>
      <c r="T5370" s="106">
        <f t="shared" si="415"/>
        <v>0</v>
      </c>
      <c r="U5370" s="106">
        <f t="shared" si="417"/>
        <v>0</v>
      </c>
      <c r="V5370" s="106">
        <f t="shared" si="418"/>
        <v>0</v>
      </c>
      <c r="W5370" s="119">
        <f t="shared" si="416"/>
        <v>0</v>
      </c>
      <c r="X5370" s="106">
        <f t="shared" si="419"/>
        <v>0</v>
      </c>
    </row>
    <row r="5371" spans="1:24" ht="14">
      <c r="A5371" s="198"/>
      <c r="D5371" s="1"/>
      <c r="E5371" s="1"/>
      <c r="F5371" s="187"/>
      <c r="G5371" s="187"/>
      <c r="H5371" s="80" t="str">
        <f>IF(ISERROR(IF(ISERROR(VLOOKUP((LEFT(D5371,2)),'Fed. Agency Identifier Table'!A$2:C$63,3,FALSE)),(VLOOKUP((LEFT(D5371,1)),'Fed. Agency Identifier Table'!A$2:C$63,3,FALSE)),(VLOOKUP((LEFT(D5371,2)),'Fed. Agency Identifier Table'!A$2:C$63,3,FALSE)))),"",(IF(ISERROR(VLOOKUP((LEFT(D5371,2)),'Fed. Agency Identifier Table'!A$2:C$63,3,FALSE)),(VLOOKUP((LEFT(D5371,1)),'Fed. Agency Identifier Table'!A$2:C$63,3,FALSE)),(VLOOKUP((LEFT(D5371,2)),'Fed. Agency Identifier Table'!A$2:C$63,3,FALSE)))))</f>
        <v/>
      </c>
      <c r="I5371" s="150" t="str">
        <f>IF(ISNUMBER(SEARCH("*.unk*",D5371)),"Other Federal Awards",IF(ISERROR(VLOOKUP(D5371,'CFDA Program Titles Table'!A$2:C$2607,3,FALSE)),"",VLOOKUP(D5371,'CFDA Program Titles Table'!A$2:C$2607,3,FALSE)))</f>
        <v/>
      </c>
      <c r="J5371" s="70"/>
      <c r="K5371" s="70"/>
      <c r="S5371" s="106" t="str">
        <f>IFERROR(IF(J5371="Y", "Research And Development Programs Cluster:", VLOOKUP(D5371,'Cluster Info'!$A$2:$B$113,2,FALSE)), "Non Cluster:")</f>
        <v>Non Cluster:</v>
      </c>
      <c r="T5371" s="106">
        <f t="shared" si="415"/>
        <v>0</v>
      </c>
      <c r="U5371" s="106">
        <f t="shared" si="417"/>
        <v>0</v>
      </c>
      <c r="V5371" s="106">
        <f t="shared" si="418"/>
        <v>0</v>
      </c>
      <c r="W5371" s="119">
        <f t="shared" si="416"/>
        <v>0</v>
      </c>
      <c r="X5371" s="106">
        <f t="shared" si="419"/>
        <v>0</v>
      </c>
    </row>
    <row r="5372" spans="1:24" ht="14">
      <c r="A5372" s="198"/>
      <c r="D5372" s="1"/>
      <c r="E5372" s="1"/>
      <c r="F5372" s="187"/>
      <c r="G5372" s="187"/>
      <c r="H5372" s="80" t="str">
        <f>IF(ISERROR(IF(ISERROR(VLOOKUP((LEFT(D5372,2)),'Fed. Agency Identifier Table'!A$2:C$63,3,FALSE)),(VLOOKUP((LEFT(D5372,1)),'Fed. Agency Identifier Table'!A$2:C$63,3,FALSE)),(VLOOKUP((LEFT(D5372,2)),'Fed. Agency Identifier Table'!A$2:C$63,3,FALSE)))),"",(IF(ISERROR(VLOOKUP((LEFT(D5372,2)),'Fed. Agency Identifier Table'!A$2:C$63,3,FALSE)),(VLOOKUP((LEFT(D5372,1)),'Fed. Agency Identifier Table'!A$2:C$63,3,FALSE)),(VLOOKUP((LEFT(D5372,2)),'Fed. Agency Identifier Table'!A$2:C$63,3,FALSE)))))</f>
        <v/>
      </c>
      <c r="I5372" s="150" t="str">
        <f>IF(ISNUMBER(SEARCH("*.unk*",D5372)),"Other Federal Awards",IF(ISERROR(VLOOKUP(D5372,'CFDA Program Titles Table'!A$2:C$2607,3,FALSE)),"",VLOOKUP(D5372,'CFDA Program Titles Table'!A$2:C$2607,3,FALSE)))</f>
        <v/>
      </c>
      <c r="J5372" s="70"/>
      <c r="K5372" s="70"/>
      <c r="S5372" s="106" t="str">
        <f>IFERROR(IF(J5372="Y", "Research And Development Programs Cluster:", VLOOKUP(D5372,'Cluster Info'!$A$2:$B$113,2,FALSE)), "Non Cluster:")</f>
        <v>Non Cluster:</v>
      </c>
      <c r="T5372" s="106">
        <f t="shared" si="415"/>
        <v>0</v>
      </c>
      <c r="U5372" s="106">
        <f t="shared" si="417"/>
        <v>0</v>
      </c>
      <c r="V5372" s="106">
        <f t="shared" si="418"/>
        <v>0</v>
      </c>
      <c r="W5372" s="119">
        <f t="shared" si="416"/>
        <v>0</v>
      </c>
      <c r="X5372" s="106">
        <f t="shared" si="419"/>
        <v>0</v>
      </c>
    </row>
    <row r="5373" spans="1:24" ht="14">
      <c r="A5373" s="198"/>
      <c r="D5373" s="1"/>
      <c r="E5373" s="1"/>
      <c r="F5373" s="187"/>
      <c r="G5373" s="187"/>
      <c r="H5373" s="80" t="str">
        <f>IF(ISERROR(IF(ISERROR(VLOOKUP((LEFT(D5373,2)),'Fed. Agency Identifier Table'!A$2:C$63,3,FALSE)),(VLOOKUP((LEFT(D5373,1)),'Fed. Agency Identifier Table'!A$2:C$63,3,FALSE)),(VLOOKUP((LEFT(D5373,2)),'Fed. Agency Identifier Table'!A$2:C$63,3,FALSE)))),"",(IF(ISERROR(VLOOKUP((LEFT(D5373,2)),'Fed. Agency Identifier Table'!A$2:C$63,3,FALSE)),(VLOOKUP((LEFT(D5373,1)),'Fed. Agency Identifier Table'!A$2:C$63,3,FALSE)),(VLOOKUP((LEFT(D5373,2)),'Fed. Agency Identifier Table'!A$2:C$63,3,FALSE)))))</f>
        <v/>
      </c>
      <c r="I5373" s="150" t="str">
        <f>IF(ISNUMBER(SEARCH("*.unk*",D5373)),"Other Federal Awards",IF(ISERROR(VLOOKUP(D5373,'CFDA Program Titles Table'!A$2:C$2607,3,FALSE)),"",VLOOKUP(D5373,'CFDA Program Titles Table'!A$2:C$2607,3,FALSE)))</f>
        <v/>
      </c>
      <c r="J5373" s="70"/>
      <c r="K5373" s="70"/>
      <c r="S5373" s="106" t="str">
        <f>IFERROR(IF(J5373="Y", "Research And Development Programs Cluster:", VLOOKUP(D5373,'Cluster Info'!$A$2:$B$113,2,FALSE)), "Non Cluster:")</f>
        <v>Non Cluster:</v>
      </c>
      <c r="T5373" s="106">
        <f t="shared" si="415"/>
        <v>0</v>
      </c>
      <c r="U5373" s="106">
        <f t="shared" si="417"/>
        <v>0</v>
      </c>
      <c r="V5373" s="106">
        <f t="shared" si="418"/>
        <v>0</v>
      </c>
      <c r="W5373" s="119">
        <f t="shared" si="416"/>
        <v>0</v>
      </c>
      <c r="X5373" s="106">
        <f t="shared" si="419"/>
        <v>0</v>
      </c>
    </row>
    <row r="5374" spans="1:24" ht="14">
      <c r="A5374" s="198"/>
      <c r="D5374" s="1"/>
      <c r="E5374" s="1"/>
      <c r="F5374" s="187"/>
      <c r="G5374" s="187"/>
      <c r="H5374" s="80" t="str">
        <f>IF(ISERROR(IF(ISERROR(VLOOKUP((LEFT(D5374,2)),'Fed. Agency Identifier Table'!A$2:C$63,3,FALSE)),(VLOOKUP((LEFT(D5374,1)),'Fed. Agency Identifier Table'!A$2:C$63,3,FALSE)),(VLOOKUP((LEFT(D5374,2)),'Fed. Agency Identifier Table'!A$2:C$63,3,FALSE)))),"",(IF(ISERROR(VLOOKUP((LEFT(D5374,2)),'Fed. Agency Identifier Table'!A$2:C$63,3,FALSE)),(VLOOKUP((LEFT(D5374,1)),'Fed. Agency Identifier Table'!A$2:C$63,3,FALSE)),(VLOOKUP((LEFT(D5374,2)),'Fed. Agency Identifier Table'!A$2:C$63,3,FALSE)))))</f>
        <v/>
      </c>
      <c r="I5374" s="150" t="str">
        <f>IF(ISNUMBER(SEARCH("*.unk*",D5374)),"Other Federal Awards",IF(ISERROR(VLOOKUP(D5374,'CFDA Program Titles Table'!A$2:C$2607,3,FALSE)),"",VLOOKUP(D5374,'CFDA Program Titles Table'!A$2:C$2607,3,FALSE)))</f>
        <v/>
      </c>
      <c r="J5374" s="70"/>
      <c r="K5374" s="70"/>
      <c r="S5374" s="106" t="str">
        <f>IFERROR(IF(J5374="Y", "Research And Development Programs Cluster:", VLOOKUP(D5374,'Cluster Info'!$A$2:$B$113,2,FALSE)), "Non Cluster:")</f>
        <v>Non Cluster:</v>
      </c>
      <c r="T5374" s="106">
        <f t="shared" si="415"/>
        <v>0</v>
      </c>
      <c r="U5374" s="106">
        <f t="shared" si="417"/>
        <v>0</v>
      </c>
      <c r="V5374" s="106">
        <f t="shared" si="418"/>
        <v>0</v>
      </c>
      <c r="W5374" s="119">
        <f t="shared" si="416"/>
        <v>0</v>
      </c>
      <c r="X5374" s="106">
        <f t="shared" si="419"/>
        <v>0</v>
      </c>
    </row>
    <row r="5375" spans="1:24" ht="14">
      <c r="A5375" s="198"/>
      <c r="D5375" s="1"/>
      <c r="E5375" s="1"/>
      <c r="F5375" s="187"/>
      <c r="G5375" s="187"/>
      <c r="H5375" s="80" t="str">
        <f>IF(ISERROR(IF(ISERROR(VLOOKUP((LEFT(D5375,2)),'Fed. Agency Identifier Table'!A$2:C$63,3,FALSE)),(VLOOKUP((LEFT(D5375,1)),'Fed. Agency Identifier Table'!A$2:C$63,3,FALSE)),(VLOOKUP((LEFT(D5375,2)),'Fed. Agency Identifier Table'!A$2:C$63,3,FALSE)))),"",(IF(ISERROR(VLOOKUP((LEFT(D5375,2)),'Fed. Agency Identifier Table'!A$2:C$63,3,FALSE)),(VLOOKUP((LEFT(D5375,1)),'Fed. Agency Identifier Table'!A$2:C$63,3,FALSE)),(VLOOKUP((LEFT(D5375,2)),'Fed. Agency Identifier Table'!A$2:C$63,3,FALSE)))))</f>
        <v/>
      </c>
      <c r="I5375" s="150" t="str">
        <f>IF(ISNUMBER(SEARCH("*.unk*",D5375)),"Other Federal Awards",IF(ISERROR(VLOOKUP(D5375,'CFDA Program Titles Table'!A$2:C$2607,3,FALSE)),"",VLOOKUP(D5375,'CFDA Program Titles Table'!A$2:C$2607,3,FALSE)))</f>
        <v/>
      </c>
      <c r="J5375" s="70"/>
      <c r="K5375" s="70"/>
      <c r="S5375" s="106" t="str">
        <f>IFERROR(IF(J5375="Y", "Research And Development Programs Cluster:", VLOOKUP(D5375,'Cluster Info'!$A$2:$B$113,2,FALSE)), "Non Cluster:")</f>
        <v>Non Cluster:</v>
      </c>
      <c r="T5375" s="106">
        <f t="shared" si="415"/>
        <v>0</v>
      </c>
      <c r="U5375" s="106">
        <f t="shared" si="417"/>
        <v>0</v>
      </c>
      <c r="V5375" s="106">
        <f t="shared" si="418"/>
        <v>0</v>
      </c>
      <c r="W5375" s="119">
        <f t="shared" si="416"/>
        <v>0</v>
      </c>
      <c r="X5375" s="106">
        <f t="shared" si="419"/>
        <v>0</v>
      </c>
    </row>
    <row r="5376" spans="1:24" ht="14">
      <c r="A5376" s="198"/>
      <c r="D5376" s="1"/>
      <c r="E5376" s="1"/>
      <c r="F5376" s="187"/>
      <c r="G5376" s="187"/>
      <c r="H5376" s="80" t="str">
        <f>IF(ISERROR(IF(ISERROR(VLOOKUP((LEFT(D5376,2)),'Fed. Agency Identifier Table'!A$2:C$63,3,FALSE)),(VLOOKUP((LEFT(D5376,1)),'Fed. Agency Identifier Table'!A$2:C$63,3,FALSE)),(VLOOKUP((LEFT(D5376,2)),'Fed. Agency Identifier Table'!A$2:C$63,3,FALSE)))),"",(IF(ISERROR(VLOOKUP((LEFT(D5376,2)),'Fed. Agency Identifier Table'!A$2:C$63,3,FALSE)),(VLOOKUP((LEFT(D5376,1)),'Fed. Agency Identifier Table'!A$2:C$63,3,FALSE)),(VLOOKUP((LEFT(D5376,2)),'Fed. Agency Identifier Table'!A$2:C$63,3,FALSE)))))</f>
        <v/>
      </c>
      <c r="I5376" s="150" t="str">
        <f>IF(ISNUMBER(SEARCH("*.unk*",D5376)),"Other Federal Awards",IF(ISERROR(VLOOKUP(D5376,'CFDA Program Titles Table'!A$2:C$2607,3,FALSE)),"",VLOOKUP(D5376,'CFDA Program Titles Table'!A$2:C$2607,3,FALSE)))</f>
        <v/>
      </c>
      <c r="J5376" s="70"/>
      <c r="K5376" s="70"/>
      <c r="S5376" s="106" t="str">
        <f>IFERROR(IF(J5376="Y", "Research And Development Programs Cluster:", VLOOKUP(D5376,'Cluster Info'!$A$2:$B$113,2,FALSE)), "Non Cluster:")</f>
        <v>Non Cluster:</v>
      </c>
      <c r="T5376" s="106">
        <f t="shared" si="415"/>
        <v>0</v>
      </c>
      <c r="U5376" s="106">
        <f t="shared" si="417"/>
        <v>0</v>
      </c>
      <c r="V5376" s="106">
        <f t="shared" si="418"/>
        <v>0</v>
      </c>
      <c r="W5376" s="119">
        <f t="shared" si="416"/>
        <v>0</v>
      </c>
      <c r="X5376" s="106">
        <f t="shared" si="419"/>
        <v>0</v>
      </c>
    </row>
    <row r="5377" spans="1:24" ht="14">
      <c r="A5377" s="198"/>
      <c r="D5377" s="1"/>
      <c r="E5377" s="1"/>
      <c r="F5377" s="187"/>
      <c r="G5377" s="187"/>
      <c r="H5377" s="80" t="str">
        <f>IF(ISERROR(IF(ISERROR(VLOOKUP((LEFT(D5377,2)),'Fed. Agency Identifier Table'!A$2:C$63,3,FALSE)),(VLOOKUP((LEFT(D5377,1)),'Fed. Agency Identifier Table'!A$2:C$63,3,FALSE)),(VLOOKUP((LEFT(D5377,2)),'Fed. Agency Identifier Table'!A$2:C$63,3,FALSE)))),"",(IF(ISERROR(VLOOKUP((LEFT(D5377,2)),'Fed. Agency Identifier Table'!A$2:C$63,3,FALSE)),(VLOOKUP((LEFT(D5377,1)),'Fed. Agency Identifier Table'!A$2:C$63,3,FALSE)),(VLOOKUP((LEFT(D5377,2)),'Fed. Agency Identifier Table'!A$2:C$63,3,FALSE)))))</f>
        <v/>
      </c>
      <c r="I5377" s="150" t="str">
        <f>IF(ISNUMBER(SEARCH("*.unk*",D5377)),"Other Federal Awards",IF(ISERROR(VLOOKUP(D5377,'CFDA Program Titles Table'!A$2:C$2607,3,FALSE)),"",VLOOKUP(D5377,'CFDA Program Titles Table'!A$2:C$2607,3,FALSE)))</f>
        <v/>
      </c>
      <c r="J5377" s="70"/>
      <c r="K5377" s="70"/>
      <c r="S5377" s="106" t="str">
        <f>IFERROR(IF(J5377="Y", "Research And Development Programs Cluster:", VLOOKUP(D5377,'Cluster Info'!$A$2:$B$113,2,FALSE)), "Non Cluster:")</f>
        <v>Non Cluster:</v>
      </c>
      <c r="T5377" s="106">
        <f t="shared" si="415"/>
        <v>0</v>
      </c>
      <c r="U5377" s="106">
        <f t="shared" si="417"/>
        <v>0</v>
      </c>
      <c r="V5377" s="106">
        <f t="shared" si="418"/>
        <v>0</v>
      </c>
      <c r="W5377" s="119">
        <f t="shared" si="416"/>
        <v>0</v>
      </c>
      <c r="X5377" s="106">
        <f t="shared" si="419"/>
        <v>0</v>
      </c>
    </row>
    <row r="5378" spans="1:24" ht="14">
      <c r="A5378" s="198"/>
      <c r="D5378" s="1"/>
      <c r="E5378" s="1"/>
      <c r="F5378" s="187"/>
      <c r="G5378" s="187"/>
      <c r="H5378" s="80" t="str">
        <f>IF(ISERROR(IF(ISERROR(VLOOKUP((LEFT(D5378,2)),'Fed. Agency Identifier Table'!A$2:C$63,3,FALSE)),(VLOOKUP((LEFT(D5378,1)),'Fed. Agency Identifier Table'!A$2:C$63,3,FALSE)),(VLOOKUP((LEFT(D5378,2)),'Fed. Agency Identifier Table'!A$2:C$63,3,FALSE)))),"",(IF(ISERROR(VLOOKUP((LEFT(D5378,2)),'Fed. Agency Identifier Table'!A$2:C$63,3,FALSE)),(VLOOKUP((LEFT(D5378,1)),'Fed. Agency Identifier Table'!A$2:C$63,3,FALSE)),(VLOOKUP((LEFT(D5378,2)),'Fed. Agency Identifier Table'!A$2:C$63,3,FALSE)))))</f>
        <v/>
      </c>
      <c r="I5378" s="150" t="str">
        <f>IF(ISNUMBER(SEARCH("*.unk*",D5378)),"Other Federal Awards",IF(ISERROR(VLOOKUP(D5378,'CFDA Program Titles Table'!A$2:C$2607,3,FALSE)),"",VLOOKUP(D5378,'CFDA Program Titles Table'!A$2:C$2607,3,FALSE)))</f>
        <v/>
      </c>
      <c r="J5378" s="70"/>
      <c r="K5378" s="70"/>
      <c r="S5378" s="106" t="str">
        <f>IFERROR(IF(J5378="Y", "Research And Development Programs Cluster:", VLOOKUP(D5378,'Cluster Info'!$A$2:$B$113,2,FALSE)), "Non Cluster:")</f>
        <v>Non Cluster:</v>
      </c>
      <c r="T5378" s="106">
        <f t="shared" ref="T5378:T5441" si="420">IF(E5378="Y","ARRA - "&amp;N5378, N5378)</f>
        <v>0</v>
      </c>
      <c r="U5378" s="106">
        <f t="shared" si="417"/>
        <v>0</v>
      </c>
      <c r="V5378" s="106">
        <f t="shared" si="418"/>
        <v>0</v>
      </c>
      <c r="W5378" s="119">
        <f t="shared" ref="W5378:W5441" si="421">IF(AND(J5378="Y",I5378="Other Federal Awards"),(LEFT(D5378,2)&amp;".RD"),D5378)</f>
        <v>0</v>
      </c>
      <c r="X5378" s="106">
        <f t="shared" si="419"/>
        <v>0</v>
      </c>
    </row>
    <row r="5379" spans="1:24" ht="14">
      <c r="A5379" s="198"/>
      <c r="D5379" s="1"/>
      <c r="E5379" s="1"/>
      <c r="F5379" s="187"/>
      <c r="G5379" s="187"/>
      <c r="H5379" s="80" t="str">
        <f>IF(ISERROR(IF(ISERROR(VLOOKUP((LEFT(D5379,2)),'Fed. Agency Identifier Table'!A$2:C$63,3,FALSE)),(VLOOKUP((LEFT(D5379,1)),'Fed. Agency Identifier Table'!A$2:C$63,3,FALSE)),(VLOOKUP((LEFT(D5379,2)),'Fed. Agency Identifier Table'!A$2:C$63,3,FALSE)))),"",(IF(ISERROR(VLOOKUP((LEFT(D5379,2)),'Fed. Agency Identifier Table'!A$2:C$63,3,FALSE)),(VLOOKUP((LEFT(D5379,1)),'Fed. Agency Identifier Table'!A$2:C$63,3,FALSE)),(VLOOKUP((LEFT(D5379,2)),'Fed. Agency Identifier Table'!A$2:C$63,3,FALSE)))))</f>
        <v/>
      </c>
      <c r="I5379" s="150" t="str">
        <f>IF(ISNUMBER(SEARCH("*.unk*",D5379)),"Other Federal Awards",IF(ISERROR(VLOOKUP(D5379,'CFDA Program Titles Table'!A$2:C$2607,3,FALSE)),"",VLOOKUP(D5379,'CFDA Program Titles Table'!A$2:C$2607,3,FALSE)))</f>
        <v/>
      </c>
      <c r="J5379" s="70"/>
      <c r="K5379" s="70"/>
      <c r="S5379" s="106" t="str">
        <f>IFERROR(IF(J5379="Y", "Research And Development Programs Cluster:", VLOOKUP(D5379,'Cluster Info'!$A$2:$B$113,2,FALSE)), "Non Cluster:")</f>
        <v>Non Cluster:</v>
      </c>
      <c r="T5379" s="106">
        <f t="shared" si="420"/>
        <v>0</v>
      </c>
      <c r="U5379" s="106">
        <f t="shared" ref="U5379:U5442" si="422">IF(F5379="Y","COVID-19 - "&amp;N5379, N5379)</f>
        <v>0</v>
      </c>
      <c r="V5379" s="106">
        <f t="shared" ref="V5379:V5442" si="423">IF(G5379="Y","ARP - "&amp;N5379, N5379)</f>
        <v>0</v>
      </c>
      <c r="W5379" s="119">
        <f t="shared" si="421"/>
        <v>0</v>
      </c>
      <c r="X5379" s="106">
        <f t="shared" ref="X5379:X5442" si="424">O5379-P5379</f>
        <v>0</v>
      </c>
    </row>
    <row r="5380" spans="1:24" ht="14">
      <c r="A5380" s="198"/>
      <c r="D5380" s="1"/>
      <c r="E5380" s="1"/>
      <c r="F5380" s="187"/>
      <c r="G5380" s="187"/>
      <c r="H5380" s="80" t="str">
        <f>IF(ISERROR(IF(ISERROR(VLOOKUP((LEFT(D5380,2)),'Fed. Agency Identifier Table'!A$2:C$63,3,FALSE)),(VLOOKUP((LEFT(D5380,1)),'Fed. Agency Identifier Table'!A$2:C$63,3,FALSE)),(VLOOKUP((LEFT(D5380,2)),'Fed. Agency Identifier Table'!A$2:C$63,3,FALSE)))),"",(IF(ISERROR(VLOOKUP((LEFT(D5380,2)),'Fed. Agency Identifier Table'!A$2:C$63,3,FALSE)),(VLOOKUP((LEFT(D5380,1)),'Fed. Agency Identifier Table'!A$2:C$63,3,FALSE)),(VLOOKUP((LEFT(D5380,2)),'Fed. Agency Identifier Table'!A$2:C$63,3,FALSE)))))</f>
        <v/>
      </c>
      <c r="I5380" s="150" t="str">
        <f>IF(ISNUMBER(SEARCH("*.unk*",D5380)),"Other Federal Awards",IF(ISERROR(VLOOKUP(D5380,'CFDA Program Titles Table'!A$2:C$2607,3,FALSE)),"",VLOOKUP(D5380,'CFDA Program Titles Table'!A$2:C$2607,3,FALSE)))</f>
        <v/>
      </c>
      <c r="J5380" s="70"/>
      <c r="K5380" s="70"/>
      <c r="S5380" s="106" t="str">
        <f>IFERROR(IF(J5380="Y", "Research And Development Programs Cluster:", VLOOKUP(D5380,'Cluster Info'!$A$2:$B$113,2,FALSE)), "Non Cluster:")</f>
        <v>Non Cluster:</v>
      </c>
      <c r="T5380" s="106">
        <f t="shared" si="420"/>
        <v>0</v>
      </c>
      <c r="U5380" s="106">
        <f t="shared" si="422"/>
        <v>0</v>
      </c>
      <c r="V5380" s="106">
        <f t="shared" si="423"/>
        <v>0</v>
      </c>
      <c r="W5380" s="119">
        <f t="shared" si="421"/>
        <v>0</v>
      </c>
      <c r="X5380" s="106">
        <f t="shared" si="424"/>
        <v>0</v>
      </c>
    </row>
    <row r="5381" spans="1:24" ht="14">
      <c r="A5381" s="198"/>
      <c r="D5381" s="1"/>
      <c r="E5381" s="1"/>
      <c r="F5381" s="187"/>
      <c r="G5381" s="187"/>
      <c r="H5381" s="80" t="str">
        <f>IF(ISERROR(IF(ISERROR(VLOOKUP((LEFT(D5381,2)),'Fed. Agency Identifier Table'!A$2:C$63,3,FALSE)),(VLOOKUP((LEFT(D5381,1)),'Fed. Agency Identifier Table'!A$2:C$63,3,FALSE)),(VLOOKUP((LEFT(D5381,2)),'Fed. Agency Identifier Table'!A$2:C$63,3,FALSE)))),"",(IF(ISERROR(VLOOKUP((LEFT(D5381,2)),'Fed. Agency Identifier Table'!A$2:C$63,3,FALSE)),(VLOOKUP((LEFT(D5381,1)),'Fed. Agency Identifier Table'!A$2:C$63,3,FALSE)),(VLOOKUP((LEFT(D5381,2)),'Fed. Agency Identifier Table'!A$2:C$63,3,FALSE)))))</f>
        <v/>
      </c>
      <c r="I5381" s="150" t="str">
        <f>IF(ISNUMBER(SEARCH("*.unk*",D5381)),"Other Federal Awards",IF(ISERROR(VLOOKUP(D5381,'CFDA Program Titles Table'!A$2:C$2607,3,FALSE)),"",VLOOKUP(D5381,'CFDA Program Titles Table'!A$2:C$2607,3,FALSE)))</f>
        <v/>
      </c>
      <c r="J5381" s="70"/>
      <c r="K5381" s="70"/>
      <c r="S5381" s="106" t="str">
        <f>IFERROR(IF(J5381="Y", "Research And Development Programs Cluster:", VLOOKUP(D5381,'Cluster Info'!$A$2:$B$113,2,FALSE)), "Non Cluster:")</f>
        <v>Non Cluster:</v>
      </c>
      <c r="T5381" s="106">
        <f t="shared" si="420"/>
        <v>0</v>
      </c>
      <c r="U5381" s="106">
        <f t="shared" si="422"/>
        <v>0</v>
      </c>
      <c r="V5381" s="106">
        <f t="shared" si="423"/>
        <v>0</v>
      </c>
      <c r="W5381" s="119">
        <f t="shared" si="421"/>
        <v>0</v>
      </c>
      <c r="X5381" s="106">
        <f t="shared" si="424"/>
        <v>0</v>
      </c>
    </row>
    <row r="5382" spans="1:24" ht="14">
      <c r="A5382" s="198"/>
      <c r="D5382" s="1"/>
      <c r="E5382" s="1"/>
      <c r="F5382" s="187"/>
      <c r="G5382" s="187"/>
      <c r="H5382" s="80" t="str">
        <f>IF(ISERROR(IF(ISERROR(VLOOKUP((LEFT(D5382,2)),'Fed. Agency Identifier Table'!A$2:C$63,3,FALSE)),(VLOOKUP((LEFT(D5382,1)),'Fed. Agency Identifier Table'!A$2:C$63,3,FALSE)),(VLOOKUP((LEFT(D5382,2)),'Fed. Agency Identifier Table'!A$2:C$63,3,FALSE)))),"",(IF(ISERROR(VLOOKUP((LEFT(D5382,2)),'Fed. Agency Identifier Table'!A$2:C$63,3,FALSE)),(VLOOKUP((LEFT(D5382,1)),'Fed. Agency Identifier Table'!A$2:C$63,3,FALSE)),(VLOOKUP((LEFT(D5382,2)),'Fed. Agency Identifier Table'!A$2:C$63,3,FALSE)))))</f>
        <v/>
      </c>
      <c r="I5382" s="150" t="str">
        <f>IF(ISNUMBER(SEARCH("*.unk*",D5382)),"Other Federal Awards",IF(ISERROR(VLOOKUP(D5382,'CFDA Program Titles Table'!A$2:C$2607,3,FALSE)),"",VLOOKUP(D5382,'CFDA Program Titles Table'!A$2:C$2607,3,FALSE)))</f>
        <v/>
      </c>
      <c r="J5382" s="70"/>
      <c r="K5382" s="70"/>
      <c r="S5382" s="106" t="str">
        <f>IFERROR(IF(J5382="Y", "Research And Development Programs Cluster:", VLOOKUP(D5382,'Cluster Info'!$A$2:$B$113,2,FALSE)), "Non Cluster:")</f>
        <v>Non Cluster:</v>
      </c>
      <c r="T5382" s="106">
        <f t="shared" si="420"/>
        <v>0</v>
      </c>
      <c r="U5382" s="106">
        <f t="shared" si="422"/>
        <v>0</v>
      </c>
      <c r="V5382" s="106">
        <f t="shared" si="423"/>
        <v>0</v>
      </c>
      <c r="W5382" s="119">
        <f t="shared" si="421"/>
        <v>0</v>
      </c>
      <c r="X5382" s="106">
        <f t="shared" si="424"/>
        <v>0</v>
      </c>
    </row>
    <row r="5383" spans="1:24" ht="14">
      <c r="A5383" s="198"/>
      <c r="D5383" s="1"/>
      <c r="E5383" s="1"/>
      <c r="F5383" s="187"/>
      <c r="G5383" s="187"/>
      <c r="H5383" s="80" t="str">
        <f>IF(ISERROR(IF(ISERROR(VLOOKUP((LEFT(D5383,2)),'Fed. Agency Identifier Table'!A$2:C$63,3,FALSE)),(VLOOKUP((LEFT(D5383,1)),'Fed. Agency Identifier Table'!A$2:C$63,3,FALSE)),(VLOOKUP((LEFT(D5383,2)),'Fed. Agency Identifier Table'!A$2:C$63,3,FALSE)))),"",(IF(ISERROR(VLOOKUP((LEFT(D5383,2)),'Fed. Agency Identifier Table'!A$2:C$63,3,FALSE)),(VLOOKUP((LEFT(D5383,1)),'Fed. Agency Identifier Table'!A$2:C$63,3,FALSE)),(VLOOKUP((LEFT(D5383,2)),'Fed. Agency Identifier Table'!A$2:C$63,3,FALSE)))))</f>
        <v/>
      </c>
      <c r="I5383" s="150" t="str">
        <f>IF(ISNUMBER(SEARCH("*.unk*",D5383)),"Other Federal Awards",IF(ISERROR(VLOOKUP(D5383,'CFDA Program Titles Table'!A$2:C$2607,3,FALSE)),"",VLOOKUP(D5383,'CFDA Program Titles Table'!A$2:C$2607,3,FALSE)))</f>
        <v/>
      </c>
      <c r="J5383" s="70"/>
      <c r="K5383" s="70"/>
      <c r="S5383" s="106" t="str">
        <f>IFERROR(IF(J5383="Y", "Research And Development Programs Cluster:", VLOOKUP(D5383,'Cluster Info'!$A$2:$B$113,2,FALSE)), "Non Cluster:")</f>
        <v>Non Cluster:</v>
      </c>
      <c r="T5383" s="106">
        <f t="shared" si="420"/>
        <v>0</v>
      </c>
      <c r="U5383" s="106">
        <f t="shared" si="422"/>
        <v>0</v>
      </c>
      <c r="V5383" s="106">
        <f t="shared" si="423"/>
        <v>0</v>
      </c>
      <c r="W5383" s="119">
        <f t="shared" si="421"/>
        <v>0</v>
      </c>
      <c r="X5383" s="106">
        <f t="shared" si="424"/>
        <v>0</v>
      </c>
    </row>
    <row r="5384" spans="1:24" ht="14">
      <c r="A5384" s="198"/>
      <c r="D5384" s="1"/>
      <c r="E5384" s="1"/>
      <c r="F5384" s="187"/>
      <c r="G5384" s="187"/>
      <c r="H5384" s="80" t="str">
        <f>IF(ISERROR(IF(ISERROR(VLOOKUP((LEFT(D5384,2)),'Fed. Agency Identifier Table'!A$2:C$63,3,FALSE)),(VLOOKUP((LEFT(D5384,1)),'Fed. Agency Identifier Table'!A$2:C$63,3,FALSE)),(VLOOKUP((LEFT(D5384,2)),'Fed. Agency Identifier Table'!A$2:C$63,3,FALSE)))),"",(IF(ISERROR(VLOOKUP((LEFT(D5384,2)),'Fed. Agency Identifier Table'!A$2:C$63,3,FALSE)),(VLOOKUP((LEFT(D5384,1)),'Fed. Agency Identifier Table'!A$2:C$63,3,FALSE)),(VLOOKUP((LEFT(D5384,2)),'Fed. Agency Identifier Table'!A$2:C$63,3,FALSE)))))</f>
        <v/>
      </c>
      <c r="I5384" s="150" t="str">
        <f>IF(ISNUMBER(SEARCH("*.unk*",D5384)),"Other Federal Awards",IF(ISERROR(VLOOKUP(D5384,'CFDA Program Titles Table'!A$2:C$2607,3,FALSE)),"",VLOOKUP(D5384,'CFDA Program Titles Table'!A$2:C$2607,3,FALSE)))</f>
        <v/>
      </c>
      <c r="J5384" s="70"/>
      <c r="K5384" s="70"/>
      <c r="S5384" s="106" t="str">
        <f>IFERROR(IF(J5384="Y", "Research And Development Programs Cluster:", VLOOKUP(D5384,'Cluster Info'!$A$2:$B$113,2,FALSE)), "Non Cluster:")</f>
        <v>Non Cluster:</v>
      </c>
      <c r="T5384" s="106">
        <f t="shared" si="420"/>
        <v>0</v>
      </c>
      <c r="U5384" s="106">
        <f t="shared" si="422"/>
        <v>0</v>
      </c>
      <c r="V5384" s="106">
        <f t="shared" si="423"/>
        <v>0</v>
      </c>
      <c r="W5384" s="119">
        <f t="shared" si="421"/>
        <v>0</v>
      </c>
      <c r="X5384" s="106">
        <f t="shared" si="424"/>
        <v>0</v>
      </c>
    </row>
    <row r="5385" spans="1:24" ht="14">
      <c r="A5385" s="198"/>
      <c r="D5385" s="1"/>
      <c r="E5385" s="1"/>
      <c r="F5385" s="187"/>
      <c r="G5385" s="187"/>
      <c r="H5385" s="80" t="str">
        <f>IF(ISERROR(IF(ISERROR(VLOOKUP((LEFT(D5385,2)),'Fed. Agency Identifier Table'!A$2:C$63,3,FALSE)),(VLOOKUP((LEFT(D5385,1)),'Fed. Agency Identifier Table'!A$2:C$63,3,FALSE)),(VLOOKUP((LEFT(D5385,2)),'Fed. Agency Identifier Table'!A$2:C$63,3,FALSE)))),"",(IF(ISERROR(VLOOKUP((LEFT(D5385,2)),'Fed. Agency Identifier Table'!A$2:C$63,3,FALSE)),(VLOOKUP((LEFT(D5385,1)),'Fed. Agency Identifier Table'!A$2:C$63,3,FALSE)),(VLOOKUP((LEFT(D5385,2)),'Fed. Agency Identifier Table'!A$2:C$63,3,FALSE)))))</f>
        <v/>
      </c>
      <c r="I5385" s="150" t="str">
        <f>IF(ISNUMBER(SEARCH("*.unk*",D5385)),"Other Federal Awards",IF(ISERROR(VLOOKUP(D5385,'CFDA Program Titles Table'!A$2:C$2607,3,FALSE)),"",VLOOKUP(D5385,'CFDA Program Titles Table'!A$2:C$2607,3,FALSE)))</f>
        <v/>
      </c>
      <c r="J5385" s="70"/>
      <c r="K5385" s="70"/>
      <c r="S5385" s="106" t="str">
        <f>IFERROR(IF(J5385="Y", "Research And Development Programs Cluster:", VLOOKUP(D5385,'Cluster Info'!$A$2:$B$113,2,FALSE)), "Non Cluster:")</f>
        <v>Non Cluster:</v>
      </c>
      <c r="T5385" s="106">
        <f t="shared" si="420"/>
        <v>0</v>
      </c>
      <c r="U5385" s="106">
        <f t="shared" si="422"/>
        <v>0</v>
      </c>
      <c r="V5385" s="106">
        <f t="shared" si="423"/>
        <v>0</v>
      </c>
      <c r="W5385" s="119">
        <f t="shared" si="421"/>
        <v>0</v>
      </c>
      <c r="X5385" s="106">
        <f t="shared" si="424"/>
        <v>0</v>
      </c>
    </row>
    <row r="5386" spans="1:24" ht="14">
      <c r="A5386" s="198"/>
      <c r="D5386" s="1"/>
      <c r="E5386" s="1"/>
      <c r="F5386" s="187"/>
      <c r="G5386" s="187"/>
      <c r="H5386" s="80" t="str">
        <f>IF(ISERROR(IF(ISERROR(VLOOKUP((LEFT(D5386,2)),'Fed. Agency Identifier Table'!A$2:C$63,3,FALSE)),(VLOOKUP((LEFT(D5386,1)),'Fed. Agency Identifier Table'!A$2:C$63,3,FALSE)),(VLOOKUP((LEFT(D5386,2)),'Fed. Agency Identifier Table'!A$2:C$63,3,FALSE)))),"",(IF(ISERROR(VLOOKUP((LEFT(D5386,2)),'Fed. Agency Identifier Table'!A$2:C$63,3,FALSE)),(VLOOKUP((LEFT(D5386,1)),'Fed. Agency Identifier Table'!A$2:C$63,3,FALSE)),(VLOOKUP((LEFT(D5386,2)),'Fed. Agency Identifier Table'!A$2:C$63,3,FALSE)))))</f>
        <v/>
      </c>
      <c r="I5386" s="150" t="str">
        <f>IF(ISNUMBER(SEARCH("*.unk*",D5386)),"Other Federal Awards",IF(ISERROR(VLOOKUP(D5386,'CFDA Program Titles Table'!A$2:C$2607,3,FALSE)),"",VLOOKUP(D5386,'CFDA Program Titles Table'!A$2:C$2607,3,FALSE)))</f>
        <v/>
      </c>
      <c r="J5386" s="70"/>
      <c r="K5386" s="70"/>
      <c r="S5386" s="106" t="str">
        <f>IFERROR(IF(J5386="Y", "Research And Development Programs Cluster:", VLOOKUP(D5386,'Cluster Info'!$A$2:$B$113,2,FALSE)), "Non Cluster:")</f>
        <v>Non Cluster:</v>
      </c>
      <c r="T5386" s="106">
        <f t="shared" si="420"/>
        <v>0</v>
      </c>
      <c r="U5386" s="106">
        <f t="shared" si="422"/>
        <v>0</v>
      </c>
      <c r="V5386" s="106">
        <f t="shared" si="423"/>
        <v>0</v>
      </c>
      <c r="W5386" s="119">
        <f t="shared" si="421"/>
        <v>0</v>
      </c>
      <c r="X5386" s="106">
        <f t="shared" si="424"/>
        <v>0</v>
      </c>
    </row>
    <row r="5387" spans="1:24" ht="14">
      <c r="A5387" s="198"/>
      <c r="D5387" s="1"/>
      <c r="E5387" s="1"/>
      <c r="F5387" s="187"/>
      <c r="G5387" s="187"/>
      <c r="H5387" s="80" t="str">
        <f>IF(ISERROR(IF(ISERROR(VLOOKUP((LEFT(D5387,2)),'Fed. Agency Identifier Table'!A$2:C$63,3,FALSE)),(VLOOKUP((LEFT(D5387,1)),'Fed. Agency Identifier Table'!A$2:C$63,3,FALSE)),(VLOOKUP((LEFT(D5387,2)),'Fed. Agency Identifier Table'!A$2:C$63,3,FALSE)))),"",(IF(ISERROR(VLOOKUP((LEFT(D5387,2)),'Fed. Agency Identifier Table'!A$2:C$63,3,FALSE)),(VLOOKUP((LEFT(D5387,1)),'Fed. Agency Identifier Table'!A$2:C$63,3,FALSE)),(VLOOKUP((LEFT(D5387,2)),'Fed. Agency Identifier Table'!A$2:C$63,3,FALSE)))))</f>
        <v/>
      </c>
      <c r="I5387" s="150" t="str">
        <f>IF(ISNUMBER(SEARCH("*.unk*",D5387)),"Other Federal Awards",IF(ISERROR(VLOOKUP(D5387,'CFDA Program Titles Table'!A$2:C$2607,3,FALSE)),"",VLOOKUP(D5387,'CFDA Program Titles Table'!A$2:C$2607,3,FALSE)))</f>
        <v/>
      </c>
      <c r="J5387" s="70"/>
      <c r="K5387" s="70"/>
      <c r="S5387" s="106" t="str">
        <f>IFERROR(IF(J5387="Y", "Research And Development Programs Cluster:", VLOOKUP(D5387,'Cluster Info'!$A$2:$B$113,2,FALSE)), "Non Cluster:")</f>
        <v>Non Cluster:</v>
      </c>
      <c r="T5387" s="106">
        <f t="shared" si="420"/>
        <v>0</v>
      </c>
      <c r="U5387" s="106">
        <f t="shared" si="422"/>
        <v>0</v>
      </c>
      <c r="V5387" s="106">
        <f t="shared" si="423"/>
        <v>0</v>
      </c>
      <c r="W5387" s="119">
        <f t="shared" si="421"/>
        <v>0</v>
      </c>
      <c r="X5387" s="106">
        <f t="shared" si="424"/>
        <v>0</v>
      </c>
    </row>
    <row r="5388" spans="1:24" ht="14">
      <c r="A5388" s="198"/>
      <c r="D5388" s="1"/>
      <c r="E5388" s="1"/>
      <c r="F5388" s="187"/>
      <c r="G5388" s="187"/>
      <c r="H5388" s="80" t="str">
        <f>IF(ISERROR(IF(ISERROR(VLOOKUP((LEFT(D5388,2)),'Fed. Agency Identifier Table'!A$2:C$63,3,FALSE)),(VLOOKUP((LEFT(D5388,1)),'Fed. Agency Identifier Table'!A$2:C$63,3,FALSE)),(VLOOKUP((LEFT(D5388,2)),'Fed. Agency Identifier Table'!A$2:C$63,3,FALSE)))),"",(IF(ISERROR(VLOOKUP((LEFT(D5388,2)),'Fed. Agency Identifier Table'!A$2:C$63,3,FALSE)),(VLOOKUP((LEFT(D5388,1)),'Fed. Agency Identifier Table'!A$2:C$63,3,FALSE)),(VLOOKUP((LEFT(D5388,2)),'Fed. Agency Identifier Table'!A$2:C$63,3,FALSE)))))</f>
        <v/>
      </c>
      <c r="I5388" s="150" t="str">
        <f>IF(ISNUMBER(SEARCH("*.unk*",D5388)),"Other Federal Awards",IF(ISERROR(VLOOKUP(D5388,'CFDA Program Titles Table'!A$2:C$2607,3,FALSE)),"",VLOOKUP(D5388,'CFDA Program Titles Table'!A$2:C$2607,3,FALSE)))</f>
        <v/>
      </c>
      <c r="J5388" s="70"/>
      <c r="K5388" s="70"/>
      <c r="S5388" s="106" t="str">
        <f>IFERROR(IF(J5388="Y", "Research And Development Programs Cluster:", VLOOKUP(D5388,'Cluster Info'!$A$2:$B$113,2,FALSE)), "Non Cluster:")</f>
        <v>Non Cluster:</v>
      </c>
      <c r="T5388" s="106">
        <f t="shared" si="420"/>
        <v>0</v>
      </c>
      <c r="U5388" s="106">
        <f t="shared" si="422"/>
        <v>0</v>
      </c>
      <c r="V5388" s="106">
        <f t="shared" si="423"/>
        <v>0</v>
      </c>
      <c r="W5388" s="119">
        <f t="shared" si="421"/>
        <v>0</v>
      </c>
      <c r="X5388" s="106">
        <f t="shared" si="424"/>
        <v>0</v>
      </c>
    </row>
    <row r="5389" spans="1:24" ht="14">
      <c r="A5389" s="198"/>
      <c r="D5389" s="1"/>
      <c r="E5389" s="1"/>
      <c r="F5389" s="187"/>
      <c r="G5389" s="187"/>
      <c r="H5389" s="80" t="str">
        <f>IF(ISERROR(IF(ISERROR(VLOOKUP((LEFT(D5389,2)),'Fed. Agency Identifier Table'!A$2:C$63,3,FALSE)),(VLOOKUP((LEFT(D5389,1)),'Fed. Agency Identifier Table'!A$2:C$63,3,FALSE)),(VLOOKUP((LEFT(D5389,2)),'Fed. Agency Identifier Table'!A$2:C$63,3,FALSE)))),"",(IF(ISERROR(VLOOKUP((LEFT(D5389,2)),'Fed. Agency Identifier Table'!A$2:C$63,3,FALSE)),(VLOOKUP((LEFT(D5389,1)),'Fed. Agency Identifier Table'!A$2:C$63,3,FALSE)),(VLOOKUP((LEFT(D5389,2)),'Fed. Agency Identifier Table'!A$2:C$63,3,FALSE)))))</f>
        <v/>
      </c>
      <c r="I5389" s="150" t="str">
        <f>IF(ISNUMBER(SEARCH("*.unk*",D5389)),"Other Federal Awards",IF(ISERROR(VLOOKUP(D5389,'CFDA Program Titles Table'!A$2:C$2607,3,FALSE)),"",VLOOKUP(D5389,'CFDA Program Titles Table'!A$2:C$2607,3,FALSE)))</f>
        <v/>
      </c>
      <c r="J5389" s="70"/>
      <c r="K5389" s="70"/>
      <c r="S5389" s="106" t="str">
        <f>IFERROR(IF(J5389="Y", "Research And Development Programs Cluster:", VLOOKUP(D5389,'Cluster Info'!$A$2:$B$113,2,FALSE)), "Non Cluster:")</f>
        <v>Non Cluster:</v>
      </c>
      <c r="T5389" s="106">
        <f t="shared" si="420"/>
        <v>0</v>
      </c>
      <c r="U5389" s="106">
        <f t="shared" si="422"/>
        <v>0</v>
      </c>
      <c r="V5389" s="106">
        <f t="shared" si="423"/>
        <v>0</v>
      </c>
      <c r="W5389" s="119">
        <f t="shared" si="421"/>
        <v>0</v>
      </c>
      <c r="X5389" s="106">
        <f t="shared" si="424"/>
        <v>0</v>
      </c>
    </row>
    <row r="5390" spans="1:24" ht="14">
      <c r="A5390" s="198"/>
      <c r="D5390" s="1"/>
      <c r="E5390" s="1"/>
      <c r="F5390" s="187"/>
      <c r="G5390" s="187"/>
      <c r="H5390" s="80" t="str">
        <f>IF(ISERROR(IF(ISERROR(VLOOKUP((LEFT(D5390,2)),'Fed. Agency Identifier Table'!A$2:C$63,3,FALSE)),(VLOOKUP((LEFT(D5390,1)),'Fed. Agency Identifier Table'!A$2:C$63,3,FALSE)),(VLOOKUP((LEFT(D5390,2)),'Fed. Agency Identifier Table'!A$2:C$63,3,FALSE)))),"",(IF(ISERROR(VLOOKUP((LEFT(D5390,2)),'Fed. Agency Identifier Table'!A$2:C$63,3,FALSE)),(VLOOKUP((LEFT(D5390,1)),'Fed. Agency Identifier Table'!A$2:C$63,3,FALSE)),(VLOOKUP((LEFT(D5390,2)),'Fed. Agency Identifier Table'!A$2:C$63,3,FALSE)))))</f>
        <v/>
      </c>
      <c r="I5390" s="150" t="str">
        <f>IF(ISNUMBER(SEARCH("*.unk*",D5390)),"Other Federal Awards",IF(ISERROR(VLOOKUP(D5390,'CFDA Program Titles Table'!A$2:C$2607,3,FALSE)),"",VLOOKUP(D5390,'CFDA Program Titles Table'!A$2:C$2607,3,FALSE)))</f>
        <v/>
      </c>
      <c r="J5390" s="70"/>
      <c r="K5390" s="70"/>
      <c r="S5390" s="106" t="str">
        <f>IFERROR(IF(J5390="Y", "Research And Development Programs Cluster:", VLOOKUP(D5390,'Cluster Info'!$A$2:$B$113,2,FALSE)), "Non Cluster:")</f>
        <v>Non Cluster:</v>
      </c>
      <c r="T5390" s="106">
        <f t="shared" si="420"/>
        <v>0</v>
      </c>
      <c r="U5390" s="106">
        <f t="shared" si="422"/>
        <v>0</v>
      </c>
      <c r="V5390" s="106">
        <f t="shared" si="423"/>
        <v>0</v>
      </c>
      <c r="W5390" s="119">
        <f t="shared" si="421"/>
        <v>0</v>
      </c>
      <c r="X5390" s="106">
        <f t="shared" si="424"/>
        <v>0</v>
      </c>
    </row>
    <row r="5391" spans="1:24" ht="14">
      <c r="A5391" s="198"/>
      <c r="D5391" s="1"/>
      <c r="E5391" s="1"/>
      <c r="F5391" s="187"/>
      <c r="G5391" s="187"/>
      <c r="H5391" s="80" t="str">
        <f>IF(ISERROR(IF(ISERROR(VLOOKUP((LEFT(D5391,2)),'Fed. Agency Identifier Table'!A$2:C$63,3,FALSE)),(VLOOKUP((LEFT(D5391,1)),'Fed. Agency Identifier Table'!A$2:C$63,3,FALSE)),(VLOOKUP((LEFT(D5391,2)),'Fed. Agency Identifier Table'!A$2:C$63,3,FALSE)))),"",(IF(ISERROR(VLOOKUP((LEFT(D5391,2)),'Fed. Agency Identifier Table'!A$2:C$63,3,FALSE)),(VLOOKUP((LEFT(D5391,1)),'Fed. Agency Identifier Table'!A$2:C$63,3,FALSE)),(VLOOKUP((LEFT(D5391,2)),'Fed. Agency Identifier Table'!A$2:C$63,3,FALSE)))))</f>
        <v/>
      </c>
      <c r="I5391" s="150" t="str">
        <f>IF(ISNUMBER(SEARCH("*.unk*",D5391)),"Other Federal Awards",IF(ISERROR(VLOOKUP(D5391,'CFDA Program Titles Table'!A$2:C$2607,3,FALSE)),"",VLOOKUP(D5391,'CFDA Program Titles Table'!A$2:C$2607,3,FALSE)))</f>
        <v/>
      </c>
      <c r="J5391" s="70"/>
      <c r="K5391" s="70"/>
      <c r="S5391" s="106" t="str">
        <f>IFERROR(IF(J5391="Y", "Research And Development Programs Cluster:", VLOOKUP(D5391,'Cluster Info'!$A$2:$B$113,2,FALSE)), "Non Cluster:")</f>
        <v>Non Cluster:</v>
      </c>
      <c r="T5391" s="106">
        <f t="shared" si="420"/>
        <v>0</v>
      </c>
      <c r="U5391" s="106">
        <f t="shared" si="422"/>
        <v>0</v>
      </c>
      <c r="V5391" s="106">
        <f t="shared" si="423"/>
        <v>0</v>
      </c>
      <c r="W5391" s="119">
        <f t="shared" si="421"/>
        <v>0</v>
      </c>
      <c r="X5391" s="106">
        <f t="shared" si="424"/>
        <v>0</v>
      </c>
    </row>
    <row r="5392" spans="1:24" ht="14">
      <c r="A5392" s="198"/>
      <c r="D5392" s="1"/>
      <c r="E5392" s="1"/>
      <c r="F5392" s="187"/>
      <c r="G5392" s="187"/>
      <c r="H5392" s="80" t="str">
        <f>IF(ISERROR(IF(ISERROR(VLOOKUP((LEFT(D5392,2)),'Fed. Agency Identifier Table'!A$2:C$63,3,FALSE)),(VLOOKUP((LEFT(D5392,1)),'Fed. Agency Identifier Table'!A$2:C$63,3,FALSE)),(VLOOKUP((LEFT(D5392,2)),'Fed. Agency Identifier Table'!A$2:C$63,3,FALSE)))),"",(IF(ISERROR(VLOOKUP((LEFT(D5392,2)),'Fed. Agency Identifier Table'!A$2:C$63,3,FALSE)),(VLOOKUP((LEFT(D5392,1)),'Fed. Agency Identifier Table'!A$2:C$63,3,FALSE)),(VLOOKUP((LEFT(D5392,2)),'Fed. Agency Identifier Table'!A$2:C$63,3,FALSE)))))</f>
        <v/>
      </c>
      <c r="I5392" s="150" t="str">
        <f>IF(ISNUMBER(SEARCH("*.unk*",D5392)),"Other Federal Awards",IF(ISERROR(VLOOKUP(D5392,'CFDA Program Titles Table'!A$2:C$2607,3,FALSE)),"",VLOOKUP(D5392,'CFDA Program Titles Table'!A$2:C$2607,3,FALSE)))</f>
        <v/>
      </c>
      <c r="J5392" s="70"/>
      <c r="K5392" s="70"/>
      <c r="S5392" s="106" t="str">
        <f>IFERROR(IF(J5392="Y", "Research And Development Programs Cluster:", VLOOKUP(D5392,'Cluster Info'!$A$2:$B$113,2,FALSE)), "Non Cluster:")</f>
        <v>Non Cluster:</v>
      </c>
      <c r="T5392" s="106">
        <f t="shared" si="420"/>
        <v>0</v>
      </c>
      <c r="U5392" s="106">
        <f t="shared" si="422"/>
        <v>0</v>
      </c>
      <c r="V5392" s="106">
        <f t="shared" si="423"/>
        <v>0</v>
      </c>
      <c r="W5392" s="119">
        <f t="shared" si="421"/>
        <v>0</v>
      </c>
      <c r="X5392" s="106">
        <f t="shared" si="424"/>
        <v>0</v>
      </c>
    </row>
    <row r="5393" spans="1:24" ht="14">
      <c r="A5393" s="198"/>
      <c r="D5393" s="1"/>
      <c r="E5393" s="1"/>
      <c r="F5393" s="187"/>
      <c r="G5393" s="187"/>
      <c r="H5393" s="80" t="str">
        <f>IF(ISERROR(IF(ISERROR(VLOOKUP((LEFT(D5393,2)),'Fed. Agency Identifier Table'!A$2:C$63,3,FALSE)),(VLOOKUP((LEFT(D5393,1)),'Fed. Agency Identifier Table'!A$2:C$63,3,FALSE)),(VLOOKUP((LEFT(D5393,2)),'Fed. Agency Identifier Table'!A$2:C$63,3,FALSE)))),"",(IF(ISERROR(VLOOKUP((LEFT(D5393,2)),'Fed. Agency Identifier Table'!A$2:C$63,3,FALSE)),(VLOOKUP((LEFT(D5393,1)),'Fed. Agency Identifier Table'!A$2:C$63,3,FALSE)),(VLOOKUP((LEFT(D5393,2)),'Fed. Agency Identifier Table'!A$2:C$63,3,FALSE)))))</f>
        <v/>
      </c>
      <c r="I5393" s="150" t="str">
        <f>IF(ISNUMBER(SEARCH("*.unk*",D5393)),"Other Federal Awards",IF(ISERROR(VLOOKUP(D5393,'CFDA Program Titles Table'!A$2:C$2607,3,FALSE)),"",VLOOKUP(D5393,'CFDA Program Titles Table'!A$2:C$2607,3,FALSE)))</f>
        <v/>
      </c>
      <c r="J5393" s="70"/>
      <c r="K5393" s="70"/>
      <c r="S5393" s="106" t="str">
        <f>IFERROR(IF(J5393="Y", "Research And Development Programs Cluster:", VLOOKUP(D5393,'Cluster Info'!$A$2:$B$113,2,FALSE)), "Non Cluster:")</f>
        <v>Non Cluster:</v>
      </c>
      <c r="T5393" s="106">
        <f t="shared" si="420"/>
        <v>0</v>
      </c>
      <c r="U5393" s="106">
        <f t="shared" si="422"/>
        <v>0</v>
      </c>
      <c r="V5393" s="106">
        <f t="shared" si="423"/>
        <v>0</v>
      </c>
      <c r="W5393" s="119">
        <f t="shared" si="421"/>
        <v>0</v>
      </c>
      <c r="X5393" s="106">
        <f t="shared" si="424"/>
        <v>0</v>
      </c>
    </row>
    <row r="5394" spans="1:24" ht="14">
      <c r="A5394" s="198"/>
      <c r="D5394" s="1"/>
      <c r="E5394" s="1"/>
      <c r="F5394" s="187"/>
      <c r="G5394" s="187"/>
      <c r="H5394" s="80" t="str">
        <f>IF(ISERROR(IF(ISERROR(VLOOKUP((LEFT(D5394,2)),'Fed. Agency Identifier Table'!A$2:C$63,3,FALSE)),(VLOOKUP((LEFT(D5394,1)),'Fed. Agency Identifier Table'!A$2:C$63,3,FALSE)),(VLOOKUP((LEFT(D5394,2)),'Fed. Agency Identifier Table'!A$2:C$63,3,FALSE)))),"",(IF(ISERROR(VLOOKUP((LEFT(D5394,2)),'Fed. Agency Identifier Table'!A$2:C$63,3,FALSE)),(VLOOKUP((LEFT(D5394,1)),'Fed. Agency Identifier Table'!A$2:C$63,3,FALSE)),(VLOOKUP((LEFT(D5394,2)),'Fed. Agency Identifier Table'!A$2:C$63,3,FALSE)))))</f>
        <v/>
      </c>
      <c r="I5394" s="150" t="str">
        <f>IF(ISNUMBER(SEARCH("*.unk*",D5394)),"Other Federal Awards",IF(ISERROR(VLOOKUP(D5394,'CFDA Program Titles Table'!A$2:C$2607,3,FALSE)),"",VLOOKUP(D5394,'CFDA Program Titles Table'!A$2:C$2607,3,FALSE)))</f>
        <v/>
      </c>
      <c r="J5394" s="70"/>
      <c r="K5394" s="70"/>
      <c r="S5394" s="106" t="str">
        <f>IFERROR(IF(J5394="Y", "Research And Development Programs Cluster:", VLOOKUP(D5394,'Cluster Info'!$A$2:$B$113,2,FALSE)), "Non Cluster:")</f>
        <v>Non Cluster:</v>
      </c>
      <c r="T5394" s="106">
        <f t="shared" si="420"/>
        <v>0</v>
      </c>
      <c r="U5394" s="106">
        <f t="shared" si="422"/>
        <v>0</v>
      </c>
      <c r="V5394" s="106">
        <f t="shared" si="423"/>
        <v>0</v>
      </c>
      <c r="W5394" s="119">
        <f t="shared" si="421"/>
        <v>0</v>
      </c>
      <c r="X5394" s="106">
        <f t="shared" si="424"/>
        <v>0</v>
      </c>
    </row>
    <row r="5395" spans="1:24" ht="14">
      <c r="A5395" s="198"/>
      <c r="D5395" s="1"/>
      <c r="E5395" s="1"/>
      <c r="F5395" s="187"/>
      <c r="G5395" s="187"/>
      <c r="H5395" s="80" t="str">
        <f>IF(ISERROR(IF(ISERROR(VLOOKUP((LEFT(D5395,2)),'Fed. Agency Identifier Table'!A$2:C$63,3,FALSE)),(VLOOKUP((LEFT(D5395,1)),'Fed. Agency Identifier Table'!A$2:C$63,3,FALSE)),(VLOOKUP((LEFT(D5395,2)),'Fed. Agency Identifier Table'!A$2:C$63,3,FALSE)))),"",(IF(ISERROR(VLOOKUP((LEFT(D5395,2)),'Fed. Agency Identifier Table'!A$2:C$63,3,FALSE)),(VLOOKUP((LEFT(D5395,1)),'Fed. Agency Identifier Table'!A$2:C$63,3,FALSE)),(VLOOKUP((LEFT(D5395,2)),'Fed. Agency Identifier Table'!A$2:C$63,3,FALSE)))))</f>
        <v/>
      </c>
      <c r="I5395" s="150" t="str">
        <f>IF(ISNUMBER(SEARCH("*.unk*",D5395)),"Other Federal Awards",IF(ISERROR(VLOOKUP(D5395,'CFDA Program Titles Table'!A$2:C$2607,3,FALSE)),"",VLOOKUP(D5395,'CFDA Program Titles Table'!A$2:C$2607,3,FALSE)))</f>
        <v/>
      </c>
      <c r="J5395" s="70"/>
      <c r="K5395" s="70"/>
      <c r="S5395" s="106" t="str">
        <f>IFERROR(IF(J5395="Y", "Research And Development Programs Cluster:", VLOOKUP(D5395,'Cluster Info'!$A$2:$B$113,2,FALSE)), "Non Cluster:")</f>
        <v>Non Cluster:</v>
      </c>
      <c r="T5395" s="106">
        <f t="shared" si="420"/>
        <v>0</v>
      </c>
      <c r="U5395" s="106">
        <f t="shared" si="422"/>
        <v>0</v>
      </c>
      <c r="V5395" s="106">
        <f t="shared" si="423"/>
        <v>0</v>
      </c>
      <c r="W5395" s="119">
        <f t="shared" si="421"/>
        <v>0</v>
      </c>
      <c r="X5395" s="106">
        <f t="shared" si="424"/>
        <v>0</v>
      </c>
    </row>
    <row r="5396" spans="1:24" ht="14">
      <c r="A5396" s="198"/>
      <c r="D5396" s="1"/>
      <c r="E5396" s="1"/>
      <c r="F5396" s="187"/>
      <c r="G5396" s="187"/>
      <c r="H5396" s="80" t="str">
        <f>IF(ISERROR(IF(ISERROR(VLOOKUP((LEFT(D5396,2)),'Fed. Agency Identifier Table'!A$2:C$63,3,FALSE)),(VLOOKUP((LEFT(D5396,1)),'Fed. Agency Identifier Table'!A$2:C$63,3,FALSE)),(VLOOKUP((LEFT(D5396,2)),'Fed. Agency Identifier Table'!A$2:C$63,3,FALSE)))),"",(IF(ISERROR(VLOOKUP((LEFT(D5396,2)),'Fed. Agency Identifier Table'!A$2:C$63,3,FALSE)),(VLOOKUP((LEFT(D5396,1)),'Fed. Agency Identifier Table'!A$2:C$63,3,FALSE)),(VLOOKUP((LEFT(D5396,2)),'Fed. Agency Identifier Table'!A$2:C$63,3,FALSE)))))</f>
        <v/>
      </c>
      <c r="I5396" s="150" t="str">
        <f>IF(ISNUMBER(SEARCH("*.unk*",D5396)),"Other Federal Awards",IF(ISERROR(VLOOKUP(D5396,'CFDA Program Titles Table'!A$2:C$2607,3,FALSE)),"",VLOOKUP(D5396,'CFDA Program Titles Table'!A$2:C$2607,3,FALSE)))</f>
        <v/>
      </c>
      <c r="J5396" s="70"/>
      <c r="K5396" s="70"/>
      <c r="S5396" s="106" t="str">
        <f>IFERROR(IF(J5396="Y", "Research And Development Programs Cluster:", VLOOKUP(D5396,'Cluster Info'!$A$2:$B$113,2,FALSE)), "Non Cluster:")</f>
        <v>Non Cluster:</v>
      </c>
      <c r="T5396" s="106">
        <f t="shared" si="420"/>
        <v>0</v>
      </c>
      <c r="U5396" s="106">
        <f t="shared" si="422"/>
        <v>0</v>
      </c>
      <c r="V5396" s="106">
        <f t="shared" si="423"/>
        <v>0</v>
      </c>
      <c r="W5396" s="119">
        <f t="shared" si="421"/>
        <v>0</v>
      </c>
      <c r="X5396" s="106">
        <f t="shared" si="424"/>
        <v>0</v>
      </c>
    </row>
    <row r="5397" spans="1:24" ht="14">
      <c r="A5397" s="198"/>
      <c r="D5397" s="1"/>
      <c r="E5397" s="1"/>
      <c r="F5397" s="187"/>
      <c r="G5397" s="187"/>
      <c r="H5397" s="80" t="str">
        <f>IF(ISERROR(IF(ISERROR(VLOOKUP((LEFT(D5397,2)),'Fed. Agency Identifier Table'!A$2:C$63,3,FALSE)),(VLOOKUP((LEFT(D5397,1)),'Fed. Agency Identifier Table'!A$2:C$63,3,FALSE)),(VLOOKUP((LEFT(D5397,2)),'Fed. Agency Identifier Table'!A$2:C$63,3,FALSE)))),"",(IF(ISERROR(VLOOKUP((LEFT(D5397,2)),'Fed. Agency Identifier Table'!A$2:C$63,3,FALSE)),(VLOOKUP((LEFT(D5397,1)),'Fed. Agency Identifier Table'!A$2:C$63,3,FALSE)),(VLOOKUP((LEFT(D5397,2)),'Fed. Agency Identifier Table'!A$2:C$63,3,FALSE)))))</f>
        <v/>
      </c>
      <c r="I5397" s="150" t="str">
        <f>IF(ISNUMBER(SEARCH("*.unk*",D5397)),"Other Federal Awards",IF(ISERROR(VLOOKUP(D5397,'CFDA Program Titles Table'!A$2:C$2607,3,FALSE)),"",VLOOKUP(D5397,'CFDA Program Titles Table'!A$2:C$2607,3,FALSE)))</f>
        <v/>
      </c>
      <c r="J5397" s="70"/>
      <c r="K5397" s="70"/>
      <c r="S5397" s="106" t="str">
        <f>IFERROR(IF(J5397="Y", "Research And Development Programs Cluster:", VLOOKUP(D5397,'Cluster Info'!$A$2:$B$113,2,FALSE)), "Non Cluster:")</f>
        <v>Non Cluster:</v>
      </c>
      <c r="T5397" s="106">
        <f t="shared" si="420"/>
        <v>0</v>
      </c>
      <c r="U5397" s="106">
        <f t="shared" si="422"/>
        <v>0</v>
      </c>
      <c r="V5397" s="106">
        <f t="shared" si="423"/>
        <v>0</v>
      </c>
      <c r="W5397" s="119">
        <f t="shared" si="421"/>
        <v>0</v>
      </c>
      <c r="X5397" s="106">
        <f t="shared" si="424"/>
        <v>0</v>
      </c>
    </row>
    <row r="5398" spans="1:24" ht="14">
      <c r="A5398" s="198"/>
      <c r="D5398" s="1"/>
      <c r="E5398" s="1"/>
      <c r="F5398" s="187"/>
      <c r="G5398" s="187"/>
      <c r="H5398" s="80" t="str">
        <f>IF(ISERROR(IF(ISERROR(VLOOKUP((LEFT(D5398,2)),'Fed. Agency Identifier Table'!A$2:C$63,3,FALSE)),(VLOOKUP((LEFT(D5398,1)),'Fed. Agency Identifier Table'!A$2:C$63,3,FALSE)),(VLOOKUP((LEFT(D5398,2)),'Fed. Agency Identifier Table'!A$2:C$63,3,FALSE)))),"",(IF(ISERROR(VLOOKUP((LEFT(D5398,2)),'Fed. Agency Identifier Table'!A$2:C$63,3,FALSE)),(VLOOKUP((LEFT(D5398,1)),'Fed. Agency Identifier Table'!A$2:C$63,3,FALSE)),(VLOOKUP((LEFT(D5398,2)),'Fed. Agency Identifier Table'!A$2:C$63,3,FALSE)))))</f>
        <v/>
      </c>
      <c r="I5398" s="150" t="str">
        <f>IF(ISNUMBER(SEARCH("*.unk*",D5398)),"Other Federal Awards",IF(ISERROR(VLOOKUP(D5398,'CFDA Program Titles Table'!A$2:C$2607,3,FALSE)),"",VLOOKUP(D5398,'CFDA Program Titles Table'!A$2:C$2607,3,FALSE)))</f>
        <v/>
      </c>
      <c r="J5398" s="70"/>
      <c r="K5398" s="70"/>
      <c r="S5398" s="106" t="str">
        <f>IFERROR(IF(J5398="Y", "Research And Development Programs Cluster:", VLOOKUP(D5398,'Cluster Info'!$A$2:$B$113,2,FALSE)), "Non Cluster:")</f>
        <v>Non Cluster:</v>
      </c>
      <c r="T5398" s="106">
        <f t="shared" si="420"/>
        <v>0</v>
      </c>
      <c r="U5398" s="106">
        <f t="shared" si="422"/>
        <v>0</v>
      </c>
      <c r="V5398" s="106">
        <f t="shared" si="423"/>
        <v>0</v>
      </c>
      <c r="W5398" s="119">
        <f t="shared" si="421"/>
        <v>0</v>
      </c>
      <c r="X5398" s="106">
        <f t="shared" si="424"/>
        <v>0</v>
      </c>
    </row>
    <row r="5399" spans="1:24" ht="14">
      <c r="A5399" s="198"/>
      <c r="D5399" s="1"/>
      <c r="E5399" s="1"/>
      <c r="F5399" s="187"/>
      <c r="G5399" s="187"/>
      <c r="H5399" s="80" t="str">
        <f>IF(ISERROR(IF(ISERROR(VLOOKUP((LEFT(D5399,2)),'Fed. Agency Identifier Table'!A$2:C$63,3,FALSE)),(VLOOKUP((LEFT(D5399,1)),'Fed. Agency Identifier Table'!A$2:C$63,3,FALSE)),(VLOOKUP((LEFT(D5399,2)),'Fed. Agency Identifier Table'!A$2:C$63,3,FALSE)))),"",(IF(ISERROR(VLOOKUP((LEFT(D5399,2)),'Fed. Agency Identifier Table'!A$2:C$63,3,FALSE)),(VLOOKUP((LEFT(D5399,1)),'Fed. Agency Identifier Table'!A$2:C$63,3,FALSE)),(VLOOKUP((LEFT(D5399,2)),'Fed. Agency Identifier Table'!A$2:C$63,3,FALSE)))))</f>
        <v/>
      </c>
      <c r="I5399" s="150" t="str">
        <f>IF(ISNUMBER(SEARCH("*.unk*",D5399)),"Other Federal Awards",IF(ISERROR(VLOOKUP(D5399,'CFDA Program Titles Table'!A$2:C$2607,3,FALSE)),"",VLOOKUP(D5399,'CFDA Program Titles Table'!A$2:C$2607,3,FALSE)))</f>
        <v/>
      </c>
      <c r="J5399" s="70"/>
      <c r="K5399" s="70"/>
      <c r="S5399" s="106" t="str">
        <f>IFERROR(IF(J5399="Y", "Research And Development Programs Cluster:", VLOOKUP(D5399,'Cluster Info'!$A$2:$B$113,2,FALSE)), "Non Cluster:")</f>
        <v>Non Cluster:</v>
      </c>
      <c r="T5399" s="106">
        <f t="shared" si="420"/>
        <v>0</v>
      </c>
      <c r="U5399" s="106">
        <f t="shared" si="422"/>
        <v>0</v>
      </c>
      <c r="V5399" s="106">
        <f t="shared" si="423"/>
        <v>0</v>
      </c>
      <c r="W5399" s="119">
        <f t="shared" si="421"/>
        <v>0</v>
      </c>
      <c r="X5399" s="106">
        <f t="shared" si="424"/>
        <v>0</v>
      </c>
    </row>
    <row r="5400" spans="1:24" ht="14">
      <c r="A5400" s="198"/>
      <c r="D5400" s="1"/>
      <c r="E5400" s="1"/>
      <c r="F5400" s="187"/>
      <c r="G5400" s="187"/>
      <c r="H5400" s="80" t="str">
        <f>IF(ISERROR(IF(ISERROR(VLOOKUP((LEFT(D5400,2)),'Fed. Agency Identifier Table'!A$2:C$63,3,FALSE)),(VLOOKUP((LEFT(D5400,1)),'Fed. Agency Identifier Table'!A$2:C$63,3,FALSE)),(VLOOKUP((LEFT(D5400,2)),'Fed. Agency Identifier Table'!A$2:C$63,3,FALSE)))),"",(IF(ISERROR(VLOOKUP((LEFT(D5400,2)),'Fed. Agency Identifier Table'!A$2:C$63,3,FALSE)),(VLOOKUP((LEFT(D5400,1)),'Fed. Agency Identifier Table'!A$2:C$63,3,FALSE)),(VLOOKUP((LEFT(D5400,2)),'Fed. Agency Identifier Table'!A$2:C$63,3,FALSE)))))</f>
        <v/>
      </c>
      <c r="I5400" s="150" t="str">
        <f>IF(ISNUMBER(SEARCH("*.unk*",D5400)),"Other Federal Awards",IF(ISERROR(VLOOKUP(D5400,'CFDA Program Titles Table'!A$2:C$2607,3,FALSE)),"",VLOOKUP(D5400,'CFDA Program Titles Table'!A$2:C$2607,3,FALSE)))</f>
        <v/>
      </c>
      <c r="J5400" s="70"/>
      <c r="K5400" s="70"/>
      <c r="S5400" s="106" t="str">
        <f>IFERROR(IF(J5400="Y", "Research And Development Programs Cluster:", VLOOKUP(D5400,'Cluster Info'!$A$2:$B$113,2,FALSE)), "Non Cluster:")</f>
        <v>Non Cluster:</v>
      </c>
      <c r="T5400" s="106">
        <f t="shared" si="420"/>
        <v>0</v>
      </c>
      <c r="U5400" s="106">
        <f t="shared" si="422"/>
        <v>0</v>
      </c>
      <c r="V5400" s="106">
        <f t="shared" si="423"/>
        <v>0</v>
      </c>
      <c r="W5400" s="119">
        <f t="shared" si="421"/>
        <v>0</v>
      </c>
      <c r="X5400" s="106">
        <f t="shared" si="424"/>
        <v>0</v>
      </c>
    </row>
    <row r="5401" spans="1:24" ht="14">
      <c r="A5401" s="198"/>
      <c r="D5401" s="1"/>
      <c r="E5401" s="1"/>
      <c r="F5401" s="187"/>
      <c r="G5401" s="187"/>
      <c r="H5401" s="80" t="str">
        <f>IF(ISERROR(IF(ISERROR(VLOOKUP((LEFT(D5401,2)),'Fed. Agency Identifier Table'!A$2:C$63,3,FALSE)),(VLOOKUP((LEFT(D5401,1)),'Fed. Agency Identifier Table'!A$2:C$63,3,FALSE)),(VLOOKUP((LEFT(D5401,2)),'Fed. Agency Identifier Table'!A$2:C$63,3,FALSE)))),"",(IF(ISERROR(VLOOKUP((LEFT(D5401,2)),'Fed. Agency Identifier Table'!A$2:C$63,3,FALSE)),(VLOOKUP((LEFT(D5401,1)),'Fed. Agency Identifier Table'!A$2:C$63,3,FALSE)),(VLOOKUP((LEFT(D5401,2)),'Fed. Agency Identifier Table'!A$2:C$63,3,FALSE)))))</f>
        <v/>
      </c>
      <c r="I5401" s="150" t="str">
        <f>IF(ISNUMBER(SEARCH("*.unk*",D5401)),"Other Federal Awards",IF(ISERROR(VLOOKUP(D5401,'CFDA Program Titles Table'!A$2:C$2607,3,FALSE)),"",VLOOKUP(D5401,'CFDA Program Titles Table'!A$2:C$2607,3,FALSE)))</f>
        <v/>
      </c>
      <c r="J5401" s="70"/>
      <c r="K5401" s="70"/>
      <c r="S5401" s="106" t="str">
        <f>IFERROR(IF(J5401="Y", "Research And Development Programs Cluster:", VLOOKUP(D5401,'Cluster Info'!$A$2:$B$113,2,FALSE)), "Non Cluster:")</f>
        <v>Non Cluster:</v>
      </c>
      <c r="T5401" s="106">
        <f t="shared" si="420"/>
        <v>0</v>
      </c>
      <c r="U5401" s="106">
        <f t="shared" si="422"/>
        <v>0</v>
      </c>
      <c r="V5401" s="106">
        <f t="shared" si="423"/>
        <v>0</v>
      </c>
      <c r="W5401" s="119">
        <f t="shared" si="421"/>
        <v>0</v>
      </c>
      <c r="X5401" s="106">
        <f t="shared" si="424"/>
        <v>0</v>
      </c>
    </row>
    <row r="5402" spans="1:24" ht="14">
      <c r="A5402" s="198"/>
      <c r="D5402" s="1"/>
      <c r="E5402" s="1"/>
      <c r="F5402" s="187"/>
      <c r="G5402" s="187"/>
      <c r="H5402" s="80" t="str">
        <f>IF(ISERROR(IF(ISERROR(VLOOKUP((LEFT(D5402,2)),'Fed. Agency Identifier Table'!A$2:C$63,3,FALSE)),(VLOOKUP((LEFT(D5402,1)),'Fed. Agency Identifier Table'!A$2:C$63,3,FALSE)),(VLOOKUP((LEFT(D5402,2)),'Fed. Agency Identifier Table'!A$2:C$63,3,FALSE)))),"",(IF(ISERROR(VLOOKUP((LEFT(D5402,2)),'Fed. Agency Identifier Table'!A$2:C$63,3,FALSE)),(VLOOKUP((LEFT(D5402,1)),'Fed. Agency Identifier Table'!A$2:C$63,3,FALSE)),(VLOOKUP((LEFT(D5402,2)),'Fed. Agency Identifier Table'!A$2:C$63,3,FALSE)))))</f>
        <v/>
      </c>
      <c r="I5402" s="150" t="str">
        <f>IF(ISNUMBER(SEARCH("*.unk*",D5402)),"Other Federal Awards",IF(ISERROR(VLOOKUP(D5402,'CFDA Program Titles Table'!A$2:C$2607,3,FALSE)),"",VLOOKUP(D5402,'CFDA Program Titles Table'!A$2:C$2607,3,FALSE)))</f>
        <v/>
      </c>
      <c r="J5402" s="70"/>
      <c r="K5402" s="70"/>
      <c r="S5402" s="106" t="str">
        <f>IFERROR(IF(J5402="Y", "Research And Development Programs Cluster:", VLOOKUP(D5402,'Cluster Info'!$A$2:$B$113,2,FALSE)), "Non Cluster:")</f>
        <v>Non Cluster:</v>
      </c>
      <c r="T5402" s="106">
        <f t="shared" si="420"/>
        <v>0</v>
      </c>
      <c r="U5402" s="106">
        <f t="shared" si="422"/>
        <v>0</v>
      </c>
      <c r="V5402" s="106">
        <f t="shared" si="423"/>
        <v>0</v>
      </c>
      <c r="W5402" s="119">
        <f t="shared" si="421"/>
        <v>0</v>
      </c>
      <c r="X5402" s="106">
        <f t="shared" si="424"/>
        <v>0</v>
      </c>
    </row>
    <row r="5403" spans="1:24" ht="14">
      <c r="A5403" s="198"/>
      <c r="D5403" s="1"/>
      <c r="E5403" s="1"/>
      <c r="F5403" s="187"/>
      <c r="G5403" s="187"/>
      <c r="H5403" s="80" t="str">
        <f>IF(ISERROR(IF(ISERROR(VLOOKUP((LEFT(D5403,2)),'Fed. Agency Identifier Table'!A$2:C$63,3,FALSE)),(VLOOKUP((LEFT(D5403,1)),'Fed. Agency Identifier Table'!A$2:C$63,3,FALSE)),(VLOOKUP((LEFT(D5403,2)),'Fed. Agency Identifier Table'!A$2:C$63,3,FALSE)))),"",(IF(ISERROR(VLOOKUP((LEFT(D5403,2)),'Fed. Agency Identifier Table'!A$2:C$63,3,FALSE)),(VLOOKUP((LEFT(D5403,1)),'Fed. Agency Identifier Table'!A$2:C$63,3,FALSE)),(VLOOKUP((LEFT(D5403,2)),'Fed. Agency Identifier Table'!A$2:C$63,3,FALSE)))))</f>
        <v/>
      </c>
      <c r="I5403" s="150" t="str">
        <f>IF(ISNUMBER(SEARCH("*.unk*",D5403)),"Other Federal Awards",IF(ISERROR(VLOOKUP(D5403,'CFDA Program Titles Table'!A$2:C$2607,3,FALSE)),"",VLOOKUP(D5403,'CFDA Program Titles Table'!A$2:C$2607,3,FALSE)))</f>
        <v/>
      </c>
      <c r="J5403" s="70"/>
      <c r="K5403" s="70"/>
      <c r="S5403" s="106" t="str">
        <f>IFERROR(IF(J5403="Y", "Research And Development Programs Cluster:", VLOOKUP(D5403,'Cluster Info'!$A$2:$B$113,2,FALSE)), "Non Cluster:")</f>
        <v>Non Cluster:</v>
      </c>
      <c r="T5403" s="106">
        <f t="shared" si="420"/>
        <v>0</v>
      </c>
      <c r="U5403" s="106">
        <f t="shared" si="422"/>
        <v>0</v>
      </c>
      <c r="V5403" s="106">
        <f t="shared" si="423"/>
        <v>0</v>
      </c>
      <c r="W5403" s="119">
        <f t="shared" si="421"/>
        <v>0</v>
      </c>
      <c r="X5403" s="106">
        <f t="shared" si="424"/>
        <v>0</v>
      </c>
    </row>
    <row r="5404" spans="1:24" ht="14">
      <c r="A5404" s="198"/>
      <c r="D5404" s="1"/>
      <c r="E5404" s="1"/>
      <c r="F5404" s="187"/>
      <c r="G5404" s="187"/>
      <c r="H5404" s="80" t="str">
        <f>IF(ISERROR(IF(ISERROR(VLOOKUP((LEFT(D5404,2)),'Fed. Agency Identifier Table'!A$2:C$63,3,FALSE)),(VLOOKUP((LEFT(D5404,1)),'Fed. Agency Identifier Table'!A$2:C$63,3,FALSE)),(VLOOKUP((LEFT(D5404,2)),'Fed. Agency Identifier Table'!A$2:C$63,3,FALSE)))),"",(IF(ISERROR(VLOOKUP((LEFT(D5404,2)),'Fed. Agency Identifier Table'!A$2:C$63,3,FALSE)),(VLOOKUP((LEFT(D5404,1)),'Fed. Agency Identifier Table'!A$2:C$63,3,FALSE)),(VLOOKUP((LEFT(D5404,2)),'Fed. Agency Identifier Table'!A$2:C$63,3,FALSE)))))</f>
        <v/>
      </c>
      <c r="I5404" s="150" t="str">
        <f>IF(ISNUMBER(SEARCH("*.unk*",D5404)),"Other Federal Awards",IF(ISERROR(VLOOKUP(D5404,'CFDA Program Titles Table'!A$2:C$2607,3,FALSE)),"",VLOOKUP(D5404,'CFDA Program Titles Table'!A$2:C$2607,3,FALSE)))</f>
        <v/>
      </c>
      <c r="J5404" s="70"/>
      <c r="K5404" s="70"/>
      <c r="S5404" s="106" t="str">
        <f>IFERROR(IF(J5404="Y", "Research And Development Programs Cluster:", VLOOKUP(D5404,'Cluster Info'!$A$2:$B$113,2,FALSE)), "Non Cluster:")</f>
        <v>Non Cluster:</v>
      </c>
      <c r="T5404" s="106">
        <f t="shared" si="420"/>
        <v>0</v>
      </c>
      <c r="U5404" s="106">
        <f t="shared" si="422"/>
        <v>0</v>
      </c>
      <c r="V5404" s="106">
        <f t="shared" si="423"/>
        <v>0</v>
      </c>
      <c r="W5404" s="119">
        <f t="shared" si="421"/>
        <v>0</v>
      </c>
      <c r="X5404" s="106">
        <f t="shared" si="424"/>
        <v>0</v>
      </c>
    </row>
    <row r="5405" spans="1:24" ht="14">
      <c r="A5405" s="198"/>
      <c r="D5405" s="1"/>
      <c r="E5405" s="1"/>
      <c r="F5405" s="187"/>
      <c r="G5405" s="187"/>
      <c r="H5405" s="80" t="str">
        <f>IF(ISERROR(IF(ISERROR(VLOOKUP((LEFT(D5405,2)),'Fed. Agency Identifier Table'!A$2:C$63,3,FALSE)),(VLOOKUP((LEFT(D5405,1)),'Fed. Agency Identifier Table'!A$2:C$63,3,FALSE)),(VLOOKUP((LEFT(D5405,2)),'Fed. Agency Identifier Table'!A$2:C$63,3,FALSE)))),"",(IF(ISERROR(VLOOKUP((LEFT(D5405,2)),'Fed. Agency Identifier Table'!A$2:C$63,3,FALSE)),(VLOOKUP((LEFT(D5405,1)),'Fed. Agency Identifier Table'!A$2:C$63,3,FALSE)),(VLOOKUP((LEFT(D5405,2)),'Fed. Agency Identifier Table'!A$2:C$63,3,FALSE)))))</f>
        <v/>
      </c>
      <c r="I5405" s="150" t="str">
        <f>IF(ISNUMBER(SEARCH("*.unk*",D5405)),"Other Federal Awards",IF(ISERROR(VLOOKUP(D5405,'CFDA Program Titles Table'!A$2:C$2607,3,FALSE)),"",VLOOKUP(D5405,'CFDA Program Titles Table'!A$2:C$2607,3,FALSE)))</f>
        <v/>
      </c>
      <c r="J5405" s="70"/>
      <c r="K5405" s="70"/>
      <c r="S5405" s="106" t="str">
        <f>IFERROR(IF(J5405="Y", "Research And Development Programs Cluster:", VLOOKUP(D5405,'Cluster Info'!$A$2:$B$113,2,FALSE)), "Non Cluster:")</f>
        <v>Non Cluster:</v>
      </c>
      <c r="T5405" s="106">
        <f t="shared" si="420"/>
        <v>0</v>
      </c>
      <c r="U5405" s="106">
        <f t="shared" si="422"/>
        <v>0</v>
      </c>
      <c r="V5405" s="106">
        <f t="shared" si="423"/>
        <v>0</v>
      </c>
      <c r="W5405" s="119">
        <f t="shared" si="421"/>
        <v>0</v>
      </c>
      <c r="X5405" s="106">
        <f t="shared" si="424"/>
        <v>0</v>
      </c>
    </row>
    <row r="5406" spans="1:24" ht="14">
      <c r="A5406" s="198"/>
      <c r="D5406" s="1"/>
      <c r="E5406" s="1"/>
      <c r="F5406" s="187"/>
      <c r="G5406" s="187"/>
      <c r="H5406" s="80" t="str">
        <f>IF(ISERROR(IF(ISERROR(VLOOKUP((LEFT(D5406,2)),'Fed. Agency Identifier Table'!A$2:C$63,3,FALSE)),(VLOOKUP((LEFT(D5406,1)),'Fed. Agency Identifier Table'!A$2:C$63,3,FALSE)),(VLOOKUP((LEFT(D5406,2)),'Fed. Agency Identifier Table'!A$2:C$63,3,FALSE)))),"",(IF(ISERROR(VLOOKUP((LEFT(D5406,2)),'Fed. Agency Identifier Table'!A$2:C$63,3,FALSE)),(VLOOKUP((LEFT(D5406,1)),'Fed. Agency Identifier Table'!A$2:C$63,3,FALSE)),(VLOOKUP((LEFT(D5406,2)),'Fed. Agency Identifier Table'!A$2:C$63,3,FALSE)))))</f>
        <v/>
      </c>
      <c r="I5406" s="150" t="str">
        <f>IF(ISNUMBER(SEARCH("*.unk*",D5406)),"Other Federal Awards",IF(ISERROR(VLOOKUP(D5406,'CFDA Program Titles Table'!A$2:C$2607,3,FALSE)),"",VLOOKUP(D5406,'CFDA Program Titles Table'!A$2:C$2607,3,FALSE)))</f>
        <v/>
      </c>
      <c r="J5406" s="70"/>
      <c r="K5406" s="70"/>
      <c r="S5406" s="106" t="str">
        <f>IFERROR(IF(J5406="Y", "Research And Development Programs Cluster:", VLOOKUP(D5406,'Cluster Info'!$A$2:$B$113,2,FALSE)), "Non Cluster:")</f>
        <v>Non Cluster:</v>
      </c>
      <c r="T5406" s="106">
        <f t="shared" si="420"/>
        <v>0</v>
      </c>
      <c r="U5406" s="106">
        <f t="shared" si="422"/>
        <v>0</v>
      </c>
      <c r="V5406" s="106">
        <f t="shared" si="423"/>
        <v>0</v>
      </c>
      <c r="W5406" s="119">
        <f t="shared" si="421"/>
        <v>0</v>
      </c>
      <c r="X5406" s="106">
        <f t="shared" si="424"/>
        <v>0</v>
      </c>
    </row>
    <row r="5407" spans="1:24" ht="14">
      <c r="A5407" s="198"/>
      <c r="D5407" s="1"/>
      <c r="E5407" s="1"/>
      <c r="F5407" s="187"/>
      <c r="G5407" s="187"/>
      <c r="H5407" s="80" t="str">
        <f>IF(ISERROR(IF(ISERROR(VLOOKUP((LEFT(D5407,2)),'Fed. Agency Identifier Table'!A$2:C$63,3,FALSE)),(VLOOKUP((LEFT(D5407,1)),'Fed. Agency Identifier Table'!A$2:C$63,3,FALSE)),(VLOOKUP((LEFT(D5407,2)),'Fed. Agency Identifier Table'!A$2:C$63,3,FALSE)))),"",(IF(ISERROR(VLOOKUP((LEFT(D5407,2)),'Fed. Agency Identifier Table'!A$2:C$63,3,FALSE)),(VLOOKUP((LEFT(D5407,1)),'Fed. Agency Identifier Table'!A$2:C$63,3,FALSE)),(VLOOKUP((LEFT(D5407,2)),'Fed. Agency Identifier Table'!A$2:C$63,3,FALSE)))))</f>
        <v/>
      </c>
      <c r="I5407" s="150" t="str">
        <f>IF(ISNUMBER(SEARCH("*.unk*",D5407)),"Other Federal Awards",IF(ISERROR(VLOOKUP(D5407,'CFDA Program Titles Table'!A$2:C$2607,3,FALSE)),"",VLOOKUP(D5407,'CFDA Program Titles Table'!A$2:C$2607,3,FALSE)))</f>
        <v/>
      </c>
      <c r="J5407" s="70"/>
      <c r="K5407" s="70"/>
      <c r="S5407" s="106" t="str">
        <f>IFERROR(IF(J5407="Y", "Research And Development Programs Cluster:", VLOOKUP(D5407,'Cluster Info'!$A$2:$B$113,2,FALSE)), "Non Cluster:")</f>
        <v>Non Cluster:</v>
      </c>
      <c r="T5407" s="106">
        <f t="shared" si="420"/>
        <v>0</v>
      </c>
      <c r="U5407" s="106">
        <f t="shared" si="422"/>
        <v>0</v>
      </c>
      <c r="V5407" s="106">
        <f t="shared" si="423"/>
        <v>0</v>
      </c>
      <c r="W5407" s="119">
        <f t="shared" si="421"/>
        <v>0</v>
      </c>
      <c r="X5407" s="106">
        <f t="shared" si="424"/>
        <v>0</v>
      </c>
    </row>
    <row r="5408" spans="1:24" ht="14">
      <c r="A5408" s="198"/>
      <c r="D5408" s="1"/>
      <c r="E5408" s="1"/>
      <c r="F5408" s="187"/>
      <c r="G5408" s="187"/>
      <c r="H5408" s="80" t="str">
        <f>IF(ISERROR(IF(ISERROR(VLOOKUP((LEFT(D5408,2)),'Fed. Agency Identifier Table'!A$2:C$63,3,FALSE)),(VLOOKUP((LEFT(D5408,1)),'Fed. Agency Identifier Table'!A$2:C$63,3,FALSE)),(VLOOKUP((LEFT(D5408,2)),'Fed. Agency Identifier Table'!A$2:C$63,3,FALSE)))),"",(IF(ISERROR(VLOOKUP((LEFT(D5408,2)),'Fed. Agency Identifier Table'!A$2:C$63,3,FALSE)),(VLOOKUP((LEFT(D5408,1)),'Fed. Agency Identifier Table'!A$2:C$63,3,FALSE)),(VLOOKUP((LEFT(D5408,2)),'Fed. Agency Identifier Table'!A$2:C$63,3,FALSE)))))</f>
        <v/>
      </c>
      <c r="I5408" s="150" t="str">
        <f>IF(ISNUMBER(SEARCH("*.unk*",D5408)),"Other Federal Awards",IF(ISERROR(VLOOKUP(D5408,'CFDA Program Titles Table'!A$2:C$2607,3,FALSE)),"",VLOOKUP(D5408,'CFDA Program Titles Table'!A$2:C$2607,3,FALSE)))</f>
        <v/>
      </c>
      <c r="J5408" s="70"/>
      <c r="K5408" s="70"/>
      <c r="S5408" s="106" t="str">
        <f>IFERROR(IF(J5408="Y", "Research And Development Programs Cluster:", VLOOKUP(D5408,'Cluster Info'!$A$2:$B$113,2,FALSE)), "Non Cluster:")</f>
        <v>Non Cluster:</v>
      </c>
      <c r="T5408" s="106">
        <f t="shared" si="420"/>
        <v>0</v>
      </c>
      <c r="U5408" s="106">
        <f t="shared" si="422"/>
        <v>0</v>
      </c>
      <c r="V5408" s="106">
        <f t="shared" si="423"/>
        <v>0</v>
      </c>
      <c r="W5408" s="119">
        <f t="shared" si="421"/>
        <v>0</v>
      </c>
      <c r="X5408" s="106">
        <f t="shared" si="424"/>
        <v>0</v>
      </c>
    </row>
    <row r="5409" spans="1:24" ht="14">
      <c r="A5409" s="198"/>
      <c r="D5409" s="1"/>
      <c r="E5409" s="1"/>
      <c r="F5409" s="187"/>
      <c r="G5409" s="187"/>
      <c r="H5409" s="80" t="str">
        <f>IF(ISERROR(IF(ISERROR(VLOOKUP((LEFT(D5409,2)),'Fed. Agency Identifier Table'!A$2:C$63,3,FALSE)),(VLOOKUP((LEFT(D5409,1)),'Fed. Agency Identifier Table'!A$2:C$63,3,FALSE)),(VLOOKUP((LEFT(D5409,2)),'Fed. Agency Identifier Table'!A$2:C$63,3,FALSE)))),"",(IF(ISERROR(VLOOKUP((LEFT(D5409,2)),'Fed. Agency Identifier Table'!A$2:C$63,3,FALSE)),(VLOOKUP((LEFT(D5409,1)),'Fed. Agency Identifier Table'!A$2:C$63,3,FALSE)),(VLOOKUP((LEFT(D5409,2)),'Fed. Agency Identifier Table'!A$2:C$63,3,FALSE)))))</f>
        <v/>
      </c>
      <c r="I5409" s="150" t="str">
        <f>IF(ISNUMBER(SEARCH("*.unk*",D5409)),"Other Federal Awards",IF(ISERROR(VLOOKUP(D5409,'CFDA Program Titles Table'!A$2:C$2607,3,FALSE)),"",VLOOKUP(D5409,'CFDA Program Titles Table'!A$2:C$2607,3,FALSE)))</f>
        <v/>
      </c>
      <c r="J5409" s="70"/>
      <c r="K5409" s="70"/>
      <c r="S5409" s="106" t="str">
        <f>IFERROR(IF(J5409="Y", "Research And Development Programs Cluster:", VLOOKUP(D5409,'Cluster Info'!$A$2:$B$113,2,FALSE)), "Non Cluster:")</f>
        <v>Non Cluster:</v>
      </c>
      <c r="T5409" s="106">
        <f t="shared" si="420"/>
        <v>0</v>
      </c>
      <c r="U5409" s="106">
        <f t="shared" si="422"/>
        <v>0</v>
      </c>
      <c r="V5409" s="106">
        <f t="shared" si="423"/>
        <v>0</v>
      </c>
      <c r="W5409" s="119">
        <f t="shared" si="421"/>
        <v>0</v>
      </c>
      <c r="X5409" s="106">
        <f t="shared" si="424"/>
        <v>0</v>
      </c>
    </row>
    <row r="5410" spans="1:24" ht="14">
      <c r="A5410" s="198"/>
      <c r="D5410" s="1"/>
      <c r="E5410" s="1"/>
      <c r="F5410" s="187"/>
      <c r="G5410" s="187"/>
      <c r="H5410" s="80" t="str">
        <f>IF(ISERROR(IF(ISERROR(VLOOKUP((LEFT(D5410,2)),'Fed. Agency Identifier Table'!A$2:C$63,3,FALSE)),(VLOOKUP((LEFT(D5410,1)),'Fed. Agency Identifier Table'!A$2:C$63,3,FALSE)),(VLOOKUP((LEFT(D5410,2)),'Fed. Agency Identifier Table'!A$2:C$63,3,FALSE)))),"",(IF(ISERROR(VLOOKUP((LEFT(D5410,2)),'Fed. Agency Identifier Table'!A$2:C$63,3,FALSE)),(VLOOKUP((LEFT(D5410,1)),'Fed. Agency Identifier Table'!A$2:C$63,3,FALSE)),(VLOOKUP((LEFT(D5410,2)),'Fed. Agency Identifier Table'!A$2:C$63,3,FALSE)))))</f>
        <v/>
      </c>
      <c r="I5410" s="150" t="str">
        <f>IF(ISNUMBER(SEARCH("*.unk*",D5410)),"Other Federal Awards",IF(ISERROR(VLOOKUP(D5410,'CFDA Program Titles Table'!A$2:C$2607,3,FALSE)),"",VLOOKUP(D5410,'CFDA Program Titles Table'!A$2:C$2607,3,FALSE)))</f>
        <v/>
      </c>
      <c r="J5410" s="70"/>
      <c r="K5410" s="70"/>
      <c r="S5410" s="106" t="str">
        <f>IFERROR(IF(J5410="Y", "Research And Development Programs Cluster:", VLOOKUP(D5410,'Cluster Info'!$A$2:$B$113,2,FALSE)), "Non Cluster:")</f>
        <v>Non Cluster:</v>
      </c>
      <c r="T5410" s="106">
        <f t="shared" si="420"/>
        <v>0</v>
      </c>
      <c r="U5410" s="106">
        <f t="shared" si="422"/>
        <v>0</v>
      </c>
      <c r="V5410" s="106">
        <f t="shared" si="423"/>
        <v>0</v>
      </c>
      <c r="W5410" s="119">
        <f t="shared" si="421"/>
        <v>0</v>
      </c>
      <c r="X5410" s="106">
        <f t="shared" si="424"/>
        <v>0</v>
      </c>
    </row>
    <row r="5411" spans="1:24" ht="14">
      <c r="A5411" s="198"/>
      <c r="D5411" s="1"/>
      <c r="E5411" s="1"/>
      <c r="F5411" s="187"/>
      <c r="G5411" s="187"/>
      <c r="H5411" s="80" t="str">
        <f>IF(ISERROR(IF(ISERROR(VLOOKUP((LEFT(D5411,2)),'Fed. Agency Identifier Table'!A$2:C$63,3,FALSE)),(VLOOKUP((LEFT(D5411,1)),'Fed. Agency Identifier Table'!A$2:C$63,3,FALSE)),(VLOOKUP((LEFT(D5411,2)),'Fed. Agency Identifier Table'!A$2:C$63,3,FALSE)))),"",(IF(ISERROR(VLOOKUP((LEFT(D5411,2)),'Fed. Agency Identifier Table'!A$2:C$63,3,FALSE)),(VLOOKUP((LEFT(D5411,1)),'Fed. Agency Identifier Table'!A$2:C$63,3,FALSE)),(VLOOKUP((LEFT(D5411,2)),'Fed. Agency Identifier Table'!A$2:C$63,3,FALSE)))))</f>
        <v/>
      </c>
      <c r="I5411" s="150" t="str">
        <f>IF(ISNUMBER(SEARCH("*.unk*",D5411)),"Other Federal Awards",IF(ISERROR(VLOOKUP(D5411,'CFDA Program Titles Table'!A$2:C$2607,3,FALSE)),"",VLOOKUP(D5411,'CFDA Program Titles Table'!A$2:C$2607,3,FALSE)))</f>
        <v/>
      </c>
      <c r="J5411" s="70"/>
      <c r="K5411" s="70"/>
      <c r="S5411" s="106" t="str">
        <f>IFERROR(IF(J5411="Y", "Research And Development Programs Cluster:", VLOOKUP(D5411,'Cluster Info'!$A$2:$B$113,2,FALSE)), "Non Cluster:")</f>
        <v>Non Cluster:</v>
      </c>
      <c r="T5411" s="106">
        <f t="shared" si="420"/>
        <v>0</v>
      </c>
      <c r="U5411" s="106">
        <f t="shared" si="422"/>
        <v>0</v>
      </c>
      <c r="V5411" s="106">
        <f t="shared" si="423"/>
        <v>0</v>
      </c>
      <c r="W5411" s="119">
        <f t="shared" si="421"/>
        <v>0</v>
      </c>
      <c r="X5411" s="106">
        <f t="shared" si="424"/>
        <v>0</v>
      </c>
    </row>
    <row r="5412" spans="1:24" ht="14">
      <c r="A5412" s="198"/>
      <c r="D5412" s="1"/>
      <c r="E5412" s="1"/>
      <c r="F5412" s="187"/>
      <c r="G5412" s="187"/>
      <c r="H5412" s="80" t="str">
        <f>IF(ISERROR(IF(ISERROR(VLOOKUP((LEFT(D5412,2)),'Fed. Agency Identifier Table'!A$2:C$63,3,FALSE)),(VLOOKUP((LEFT(D5412,1)),'Fed. Agency Identifier Table'!A$2:C$63,3,FALSE)),(VLOOKUP((LEFT(D5412,2)),'Fed. Agency Identifier Table'!A$2:C$63,3,FALSE)))),"",(IF(ISERROR(VLOOKUP((LEFT(D5412,2)),'Fed. Agency Identifier Table'!A$2:C$63,3,FALSE)),(VLOOKUP((LEFT(D5412,1)),'Fed. Agency Identifier Table'!A$2:C$63,3,FALSE)),(VLOOKUP((LEFT(D5412,2)),'Fed. Agency Identifier Table'!A$2:C$63,3,FALSE)))))</f>
        <v/>
      </c>
      <c r="I5412" s="150" t="str">
        <f>IF(ISNUMBER(SEARCH("*.unk*",D5412)),"Other Federal Awards",IF(ISERROR(VLOOKUP(D5412,'CFDA Program Titles Table'!A$2:C$2607,3,FALSE)),"",VLOOKUP(D5412,'CFDA Program Titles Table'!A$2:C$2607,3,FALSE)))</f>
        <v/>
      </c>
      <c r="J5412" s="70"/>
      <c r="K5412" s="70"/>
      <c r="S5412" s="106" t="str">
        <f>IFERROR(IF(J5412="Y", "Research And Development Programs Cluster:", VLOOKUP(D5412,'Cluster Info'!$A$2:$B$113,2,FALSE)), "Non Cluster:")</f>
        <v>Non Cluster:</v>
      </c>
      <c r="T5412" s="106">
        <f t="shared" si="420"/>
        <v>0</v>
      </c>
      <c r="U5412" s="106">
        <f t="shared" si="422"/>
        <v>0</v>
      </c>
      <c r="V5412" s="106">
        <f t="shared" si="423"/>
        <v>0</v>
      </c>
      <c r="W5412" s="119">
        <f t="shared" si="421"/>
        <v>0</v>
      </c>
      <c r="X5412" s="106">
        <f t="shared" si="424"/>
        <v>0</v>
      </c>
    </row>
    <row r="5413" spans="1:24" ht="14">
      <c r="A5413" s="198"/>
      <c r="D5413" s="1"/>
      <c r="E5413" s="1"/>
      <c r="F5413" s="187"/>
      <c r="G5413" s="187"/>
      <c r="H5413" s="80" t="str">
        <f>IF(ISERROR(IF(ISERROR(VLOOKUP((LEFT(D5413,2)),'Fed. Agency Identifier Table'!A$2:C$63,3,FALSE)),(VLOOKUP((LEFT(D5413,1)),'Fed. Agency Identifier Table'!A$2:C$63,3,FALSE)),(VLOOKUP((LEFT(D5413,2)),'Fed. Agency Identifier Table'!A$2:C$63,3,FALSE)))),"",(IF(ISERROR(VLOOKUP((LEFT(D5413,2)),'Fed. Agency Identifier Table'!A$2:C$63,3,FALSE)),(VLOOKUP((LEFT(D5413,1)),'Fed. Agency Identifier Table'!A$2:C$63,3,FALSE)),(VLOOKUP((LEFT(D5413,2)),'Fed. Agency Identifier Table'!A$2:C$63,3,FALSE)))))</f>
        <v/>
      </c>
      <c r="I5413" s="150" t="str">
        <f>IF(ISNUMBER(SEARCH("*.unk*",D5413)),"Other Federal Awards",IF(ISERROR(VLOOKUP(D5413,'CFDA Program Titles Table'!A$2:C$2607,3,FALSE)),"",VLOOKUP(D5413,'CFDA Program Titles Table'!A$2:C$2607,3,FALSE)))</f>
        <v/>
      </c>
      <c r="J5413" s="70"/>
      <c r="K5413" s="70"/>
      <c r="S5413" s="106" t="str">
        <f>IFERROR(IF(J5413="Y", "Research And Development Programs Cluster:", VLOOKUP(D5413,'Cluster Info'!$A$2:$B$113,2,FALSE)), "Non Cluster:")</f>
        <v>Non Cluster:</v>
      </c>
      <c r="T5413" s="106">
        <f t="shared" si="420"/>
        <v>0</v>
      </c>
      <c r="U5413" s="106">
        <f t="shared" si="422"/>
        <v>0</v>
      </c>
      <c r="V5413" s="106">
        <f t="shared" si="423"/>
        <v>0</v>
      </c>
      <c r="W5413" s="119">
        <f t="shared" si="421"/>
        <v>0</v>
      </c>
      <c r="X5413" s="106">
        <f t="shared" si="424"/>
        <v>0</v>
      </c>
    </row>
    <row r="5414" spans="1:24" ht="14">
      <c r="A5414" s="198"/>
      <c r="D5414" s="1"/>
      <c r="E5414" s="1"/>
      <c r="F5414" s="187"/>
      <c r="G5414" s="187"/>
      <c r="H5414" s="80" t="str">
        <f>IF(ISERROR(IF(ISERROR(VLOOKUP((LEFT(D5414,2)),'Fed. Agency Identifier Table'!A$2:C$63,3,FALSE)),(VLOOKUP((LEFT(D5414,1)),'Fed. Agency Identifier Table'!A$2:C$63,3,FALSE)),(VLOOKUP((LEFT(D5414,2)),'Fed. Agency Identifier Table'!A$2:C$63,3,FALSE)))),"",(IF(ISERROR(VLOOKUP((LEFT(D5414,2)),'Fed. Agency Identifier Table'!A$2:C$63,3,FALSE)),(VLOOKUP((LEFT(D5414,1)),'Fed. Agency Identifier Table'!A$2:C$63,3,FALSE)),(VLOOKUP((LEFT(D5414,2)),'Fed. Agency Identifier Table'!A$2:C$63,3,FALSE)))))</f>
        <v/>
      </c>
      <c r="I5414" s="150" t="str">
        <f>IF(ISNUMBER(SEARCH("*.unk*",D5414)),"Other Federal Awards",IF(ISERROR(VLOOKUP(D5414,'CFDA Program Titles Table'!A$2:C$2607,3,FALSE)),"",VLOOKUP(D5414,'CFDA Program Titles Table'!A$2:C$2607,3,FALSE)))</f>
        <v/>
      </c>
      <c r="J5414" s="70"/>
      <c r="K5414" s="70"/>
      <c r="S5414" s="106" t="str">
        <f>IFERROR(IF(J5414="Y", "Research And Development Programs Cluster:", VLOOKUP(D5414,'Cluster Info'!$A$2:$B$113,2,FALSE)), "Non Cluster:")</f>
        <v>Non Cluster:</v>
      </c>
      <c r="T5414" s="106">
        <f t="shared" si="420"/>
        <v>0</v>
      </c>
      <c r="U5414" s="106">
        <f t="shared" si="422"/>
        <v>0</v>
      </c>
      <c r="V5414" s="106">
        <f t="shared" si="423"/>
        <v>0</v>
      </c>
      <c r="W5414" s="119">
        <f t="shared" si="421"/>
        <v>0</v>
      </c>
      <c r="X5414" s="106">
        <f t="shared" si="424"/>
        <v>0</v>
      </c>
    </row>
    <row r="5415" spans="1:24" ht="14">
      <c r="A5415" s="198"/>
      <c r="D5415" s="1"/>
      <c r="E5415" s="1"/>
      <c r="F5415" s="187"/>
      <c r="G5415" s="187"/>
      <c r="H5415" s="80" t="str">
        <f>IF(ISERROR(IF(ISERROR(VLOOKUP((LEFT(D5415,2)),'Fed. Agency Identifier Table'!A$2:C$63,3,FALSE)),(VLOOKUP((LEFT(D5415,1)),'Fed. Agency Identifier Table'!A$2:C$63,3,FALSE)),(VLOOKUP((LEFT(D5415,2)),'Fed. Agency Identifier Table'!A$2:C$63,3,FALSE)))),"",(IF(ISERROR(VLOOKUP((LEFT(D5415,2)),'Fed. Agency Identifier Table'!A$2:C$63,3,FALSE)),(VLOOKUP((LEFT(D5415,1)),'Fed. Agency Identifier Table'!A$2:C$63,3,FALSE)),(VLOOKUP((LEFT(D5415,2)),'Fed. Agency Identifier Table'!A$2:C$63,3,FALSE)))))</f>
        <v/>
      </c>
      <c r="I5415" s="150" t="str">
        <f>IF(ISNUMBER(SEARCH("*.unk*",D5415)),"Other Federal Awards",IF(ISERROR(VLOOKUP(D5415,'CFDA Program Titles Table'!A$2:C$2607,3,FALSE)),"",VLOOKUP(D5415,'CFDA Program Titles Table'!A$2:C$2607,3,FALSE)))</f>
        <v/>
      </c>
      <c r="J5415" s="70"/>
      <c r="K5415" s="70"/>
      <c r="S5415" s="106" t="str">
        <f>IFERROR(IF(J5415="Y", "Research And Development Programs Cluster:", VLOOKUP(D5415,'Cluster Info'!$A$2:$B$113,2,FALSE)), "Non Cluster:")</f>
        <v>Non Cluster:</v>
      </c>
      <c r="T5415" s="106">
        <f t="shared" si="420"/>
        <v>0</v>
      </c>
      <c r="U5415" s="106">
        <f t="shared" si="422"/>
        <v>0</v>
      </c>
      <c r="V5415" s="106">
        <f t="shared" si="423"/>
        <v>0</v>
      </c>
      <c r="W5415" s="119">
        <f t="shared" si="421"/>
        <v>0</v>
      </c>
      <c r="X5415" s="106">
        <f t="shared" si="424"/>
        <v>0</v>
      </c>
    </row>
    <row r="5416" spans="1:24" ht="14">
      <c r="A5416" s="198"/>
      <c r="D5416" s="1"/>
      <c r="E5416" s="1"/>
      <c r="F5416" s="187"/>
      <c r="G5416" s="187"/>
      <c r="H5416" s="80" t="str">
        <f>IF(ISERROR(IF(ISERROR(VLOOKUP((LEFT(D5416,2)),'Fed. Agency Identifier Table'!A$2:C$63,3,FALSE)),(VLOOKUP((LEFT(D5416,1)),'Fed. Agency Identifier Table'!A$2:C$63,3,FALSE)),(VLOOKUP((LEFT(D5416,2)),'Fed. Agency Identifier Table'!A$2:C$63,3,FALSE)))),"",(IF(ISERROR(VLOOKUP((LEFT(D5416,2)),'Fed. Agency Identifier Table'!A$2:C$63,3,FALSE)),(VLOOKUP((LEFT(D5416,1)),'Fed. Agency Identifier Table'!A$2:C$63,3,FALSE)),(VLOOKUP((LEFT(D5416,2)),'Fed. Agency Identifier Table'!A$2:C$63,3,FALSE)))))</f>
        <v/>
      </c>
      <c r="I5416" s="150" t="str">
        <f>IF(ISNUMBER(SEARCH("*.unk*",D5416)),"Other Federal Awards",IF(ISERROR(VLOOKUP(D5416,'CFDA Program Titles Table'!A$2:C$2607,3,FALSE)),"",VLOOKUP(D5416,'CFDA Program Titles Table'!A$2:C$2607,3,FALSE)))</f>
        <v/>
      </c>
      <c r="J5416" s="70"/>
      <c r="K5416" s="70"/>
      <c r="S5416" s="106" t="str">
        <f>IFERROR(IF(J5416="Y", "Research And Development Programs Cluster:", VLOOKUP(D5416,'Cluster Info'!$A$2:$B$113,2,FALSE)), "Non Cluster:")</f>
        <v>Non Cluster:</v>
      </c>
      <c r="T5416" s="106">
        <f t="shared" si="420"/>
        <v>0</v>
      </c>
      <c r="U5416" s="106">
        <f t="shared" si="422"/>
        <v>0</v>
      </c>
      <c r="V5416" s="106">
        <f t="shared" si="423"/>
        <v>0</v>
      </c>
      <c r="W5416" s="119">
        <f t="shared" si="421"/>
        <v>0</v>
      </c>
      <c r="X5416" s="106">
        <f t="shared" si="424"/>
        <v>0</v>
      </c>
    </row>
    <row r="5417" spans="1:24" ht="14">
      <c r="A5417" s="198"/>
      <c r="D5417" s="1"/>
      <c r="E5417" s="1"/>
      <c r="F5417" s="187"/>
      <c r="G5417" s="187"/>
      <c r="H5417" s="80" t="str">
        <f>IF(ISERROR(IF(ISERROR(VLOOKUP((LEFT(D5417,2)),'Fed. Agency Identifier Table'!A$2:C$63,3,FALSE)),(VLOOKUP((LEFT(D5417,1)),'Fed. Agency Identifier Table'!A$2:C$63,3,FALSE)),(VLOOKUP((LEFT(D5417,2)),'Fed. Agency Identifier Table'!A$2:C$63,3,FALSE)))),"",(IF(ISERROR(VLOOKUP((LEFT(D5417,2)),'Fed. Agency Identifier Table'!A$2:C$63,3,FALSE)),(VLOOKUP((LEFT(D5417,1)),'Fed. Agency Identifier Table'!A$2:C$63,3,FALSE)),(VLOOKUP((LEFT(D5417,2)),'Fed. Agency Identifier Table'!A$2:C$63,3,FALSE)))))</f>
        <v/>
      </c>
      <c r="I5417" s="150" t="str">
        <f>IF(ISNUMBER(SEARCH("*.unk*",D5417)),"Other Federal Awards",IF(ISERROR(VLOOKUP(D5417,'CFDA Program Titles Table'!A$2:C$2607,3,FALSE)),"",VLOOKUP(D5417,'CFDA Program Titles Table'!A$2:C$2607,3,FALSE)))</f>
        <v/>
      </c>
      <c r="J5417" s="70"/>
      <c r="K5417" s="70"/>
      <c r="S5417" s="106" t="str">
        <f>IFERROR(IF(J5417="Y", "Research And Development Programs Cluster:", VLOOKUP(D5417,'Cluster Info'!$A$2:$B$113,2,FALSE)), "Non Cluster:")</f>
        <v>Non Cluster:</v>
      </c>
      <c r="T5417" s="106">
        <f t="shared" si="420"/>
        <v>0</v>
      </c>
      <c r="U5417" s="106">
        <f t="shared" si="422"/>
        <v>0</v>
      </c>
      <c r="V5417" s="106">
        <f t="shared" si="423"/>
        <v>0</v>
      </c>
      <c r="W5417" s="119">
        <f t="shared" si="421"/>
        <v>0</v>
      </c>
      <c r="X5417" s="106">
        <f t="shared" si="424"/>
        <v>0</v>
      </c>
    </row>
    <row r="5418" spans="1:24" ht="14">
      <c r="A5418" s="198"/>
      <c r="D5418" s="1"/>
      <c r="E5418" s="1"/>
      <c r="F5418" s="187"/>
      <c r="G5418" s="187"/>
      <c r="H5418" s="80" t="str">
        <f>IF(ISERROR(IF(ISERROR(VLOOKUP((LEFT(D5418,2)),'Fed. Agency Identifier Table'!A$2:C$63,3,FALSE)),(VLOOKUP((LEFT(D5418,1)),'Fed. Agency Identifier Table'!A$2:C$63,3,FALSE)),(VLOOKUP((LEFT(D5418,2)),'Fed. Agency Identifier Table'!A$2:C$63,3,FALSE)))),"",(IF(ISERROR(VLOOKUP((LEFT(D5418,2)),'Fed. Agency Identifier Table'!A$2:C$63,3,FALSE)),(VLOOKUP((LEFT(D5418,1)),'Fed. Agency Identifier Table'!A$2:C$63,3,FALSE)),(VLOOKUP((LEFT(D5418,2)),'Fed. Agency Identifier Table'!A$2:C$63,3,FALSE)))))</f>
        <v/>
      </c>
      <c r="I5418" s="150" t="str">
        <f>IF(ISNUMBER(SEARCH("*.unk*",D5418)),"Other Federal Awards",IF(ISERROR(VLOOKUP(D5418,'CFDA Program Titles Table'!A$2:C$2607,3,FALSE)),"",VLOOKUP(D5418,'CFDA Program Titles Table'!A$2:C$2607,3,FALSE)))</f>
        <v/>
      </c>
      <c r="J5418" s="70"/>
      <c r="K5418" s="70"/>
      <c r="S5418" s="106" t="str">
        <f>IFERROR(IF(J5418="Y", "Research And Development Programs Cluster:", VLOOKUP(D5418,'Cluster Info'!$A$2:$B$113,2,FALSE)), "Non Cluster:")</f>
        <v>Non Cluster:</v>
      </c>
      <c r="T5418" s="106">
        <f t="shared" si="420"/>
        <v>0</v>
      </c>
      <c r="U5418" s="106">
        <f t="shared" si="422"/>
        <v>0</v>
      </c>
      <c r="V5418" s="106">
        <f t="shared" si="423"/>
        <v>0</v>
      </c>
      <c r="W5418" s="119">
        <f t="shared" si="421"/>
        <v>0</v>
      </c>
      <c r="X5418" s="106">
        <f t="shared" si="424"/>
        <v>0</v>
      </c>
    </row>
    <row r="5419" spans="1:24" ht="14">
      <c r="A5419" s="198"/>
      <c r="D5419" s="1"/>
      <c r="E5419" s="1"/>
      <c r="F5419" s="187"/>
      <c r="G5419" s="187"/>
      <c r="H5419" s="80" t="str">
        <f>IF(ISERROR(IF(ISERROR(VLOOKUP((LEFT(D5419,2)),'Fed. Agency Identifier Table'!A$2:C$63,3,FALSE)),(VLOOKUP((LEFT(D5419,1)),'Fed. Agency Identifier Table'!A$2:C$63,3,FALSE)),(VLOOKUP((LEFT(D5419,2)),'Fed. Agency Identifier Table'!A$2:C$63,3,FALSE)))),"",(IF(ISERROR(VLOOKUP((LEFT(D5419,2)),'Fed. Agency Identifier Table'!A$2:C$63,3,FALSE)),(VLOOKUP((LEFT(D5419,1)),'Fed. Agency Identifier Table'!A$2:C$63,3,FALSE)),(VLOOKUP((LEFT(D5419,2)),'Fed. Agency Identifier Table'!A$2:C$63,3,FALSE)))))</f>
        <v/>
      </c>
      <c r="I5419" s="150" t="str">
        <f>IF(ISNUMBER(SEARCH("*.unk*",D5419)),"Other Federal Awards",IF(ISERROR(VLOOKUP(D5419,'CFDA Program Titles Table'!A$2:C$2607,3,FALSE)),"",VLOOKUP(D5419,'CFDA Program Titles Table'!A$2:C$2607,3,FALSE)))</f>
        <v/>
      </c>
      <c r="J5419" s="70"/>
      <c r="K5419" s="70"/>
      <c r="S5419" s="106" t="str">
        <f>IFERROR(IF(J5419="Y", "Research And Development Programs Cluster:", VLOOKUP(D5419,'Cluster Info'!$A$2:$B$113,2,FALSE)), "Non Cluster:")</f>
        <v>Non Cluster:</v>
      </c>
      <c r="T5419" s="106">
        <f t="shared" si="420"/>
        <v>0</v>
      </c>
      <c r="U5419" s="106">
        <f t="shared" si="422"/>
        <v>0</v>
      </c>
      <c r="V5419" s="106">
        <f t="shared" si="423"/>
        <v>0</v>
      </c>
      <c r="W5419" s="119">
        <f t="shared" si="421"/>
        <v>0</v>
      </c>
      <c r="X5419" s="106">
        <f t="shared" si="424"/>
        <v>0</v>
      </c>
    </row>
    <row r="5420" spans="1:24" ht="14">
      <c r="A5420" s="198"/>
      <c r="D5420" s="1"/>
      <c r="E5420" s="1"/>
      <c r="F5420" s="187"/>
      <c r="G5420" s="187"/>
      <c r="H5420" s="80" t="str">
        <f>IF(ISERROR(IF(ISERROR(VLOOKUP((LEFT(D5420,2)),'Fed. Agency Identifier Table'!A$2:C$63,3,FALSE)),(VLOOKUP((LEFT(D5420,1)),'Fed. Agency Identifier Table'!A$2:C$63,3,FALSE)),(VLOOKUP((LEFT(D5420,2)),'Fed. Agency Identifier Table'!A$2:C$63,3,FALSE)))),"",(IF(ISERROR(VLOOKUP((LEFT(D5420,2)),'Fed. Agency Identifier Table'!A$2:C$63,3,FALSE)),(VLOOKUP((LEFT(D5420,1)),'Fed. Agency Identifier Table'!A$2:C$63,3,FALSE)),(VLOOKUP((LEFT(D5420,2)),'Fed. Agency Identifier Table'!A$2:C$63,3,FALSE)))))</f>
        <v/>
      </c>
      <c r="I5420" s="150" t="str">
        <f>IF(ISNUMBER(SEARCH("*.unk*",D5420)),"Other Federal Awards",IF(ISERROR(VLOOKUP(D5420,'CFDA Program Titles Table'!A$2:C$2607,3,FALSE)),"",VLOOKUP(D5420,'CFDA Program Titles Table'!A$2:C$2607,3,FALSE)))</f>
        <v/>
      </c>
      <c r="J5420" s="70"/>
      <c r="K5420" s="70"/>
      <c r="S5420" s="106" t="str">
        <f>IFERROR(IF(J5420="Y", "Research And Development Programs Cluster:", VLOOKUP(D5420,'Cluster Info'!$A$2:$B$113,2,FALSE)), "Non Cluster:")</f>
        <v>Non Cluster:</v>
      </c>
      <c r="T5420" s="106">
        <f t="shared" si="420"/>
        <v>0</v>
      </c>
      <c r="U5420" s="106">
        <f t="shared" si="422"/>
        <v>0</v>
      </c>
      <c r="V5420" s="106">
        <f t="shared" si="423"/>
        <v>0</v>
      </c>
      <c r="W5420" s="119">
        <f t="shared" si="421"/>
        <v>0</v>
      </c>
      <c r="X5420" s="106">
        <f t="shared" si="424"/>
        <v>0</v>
      </c>
    </row>
    <row r="5421" spans="1:24" ht="14">
      <c r="A5421" s="198"/>
      <c r="D5421" s="1"/>
      <c r="E5421" s="1"/>
      <c r="F5421" s="187"/>
      <c r="G5421" s="187"/>
      <c r="H5421" s="80" t="str">
        <f>IF(ISERROR(IF(ISERROR(VLOOKUP((LEFT(D5421,2)),'Fed. Agency Identifier Table'!A$2:C$63,3,FALSE)),(VLOOKUP((LEFT(D5421,1)),'Fed. Agency Identifier Table'!A$2:C$63,3,FALSE)),(VLOOKUP((LEFT(D5421,2)),'Fed. Agency Identifier Table'!A$2:C$63,3,FALSE)))),"",(IF(ISERROR(VLOOKUP((LEFT(D5421,2)),'Fed. Agency Identifier Table'!A$2:C$63,3,FALSE)),(VLOOKUP((LEFT(D5421,1)),'Fed. Agency Identifier Table'!A$2:C$63,3,FALSE)),(VLOOKUP((LEFT(D5421,2)),'Fed. Agency Identifier Table'!A$2:C$63,3,FALSE)))))</f>
        <v/>
      </c>
      <c r="I5421" s="150" t="str">
        <f>IF(ISNUMBER(SEARCH("*.unk*",D5421)),"Other Federal Awards",IF(ISERROR(VLOOKUP(D5421,'CFDA Program Titles Table'!A$2:C$2607,3,FALSE)),"",VLOOKUP(D5421,'CFDA Program Titles Table'!A$2:C$2607,3,FALSE)))</f>
        <v/>
      </c>
      <c r="J5421" s="70"/>
      <c r="K5421" s="70"/>
      <c r="S5421" s="106" t="str">
        <f>IFERROR(IF(J5421="Y", "Research And Development Programs Cluster:", VLOOKUP(D5421,'Cluster Info'!$A$2:$B$113,2,FALSE)), "Non Cluster:")</f>
        <v>Non Cluster:</v>
      </c>
      <c r="T5421" s="106">
        <f t="shared" si="420"/>
        <v>0</v>
      </c>
      <c r="U5421" s="106">
        <f t="shared" si="422"/>
        <v>0</v>
      </c>
      <c r="V5421" s="106">
        <f t="shared" si="423"/>
        <v>0</v>
      </c>
      <c r="W5421" s="119">
        <f t="shared" si="421"/>
        <v>0</v>
      </c>
      <c r="X5421" s="106">
        <f t="shared" si="424"/>
        <v>0</v>
      </c>
    </row>
    <row r="5422" spans="1:24" ht="14">
      <c r="A5422" s="198"/>
      <c r="D5422" s="1"/>
      <c r="E5422" s="1"/>
      <c r="F5422" s="187"/>
      <c r="G5422" s="187"/>
      <c r="H5422" s="80" t="str">
        <f>IF(ISERROR(IF(ISERROR(VLOOKUP((LEFT(D5422,2)),'Fed. Agency Identifier Table'!A$2:C$63,3,FALSE)),(VLOOKUP((LEFT(D5422,1)),'Fed. Agency Identifier Table'!A$2:C$63,3,FALSE)),(VLOOKUP((LEFT(D5422,2)),'Fed. Agency Identifier Table'!A$2:C$63,3,FALSE)))),"",(IF(ISERROR(VLOOKUP((LEFT(D5422,2)),'Fed. Agency Identifier Table'!A$2:C$63,3,FALSE)),(VLOOKUP((LEFT(D5422,1)),'Fed. Agency Identifier Table'!A$2:C$63,3,FALSE)),(VLOOKUP((LEFT(D5422,2)),'Fed. Agency Identifier Table'!A$2:C$63,3,FALSE)))))</f>
        <v/>
      </c>
      <c r="I5422" s="150" t="str">
        <f>IF(ISNUMBER(SEARCH("*.unk*",D5422)),"Other Federal Awards",IF(ISERROR(VLOOKUP(D5422,'CFDA Program Titles Table'!A$2:C$2607,3,FALSE)),"",VLOOKUP(D5422,'CFDA Program Titles Table'!A$2:C$2607,3,FALSE)))</f>
        <v/>
      </c>
      <c r="J5422" s="70"/>
      <c r="K5422" s="70"/>
      <c r="S5422" s="106" t="str">
        <f>IFERROR(IF(J5422="Y", "Research And Development Programs Cluster:", VLOOKUP(D5422,'Cluster Info'!$A$2:$B$113,2,FALSE)), "Non Cluster:")</f>
        <v>Non Cluster:</v>
      </c>
      <c r="T5422" s="106">
        <f t="shared" si="420"/>
        <v>0</v>
      </c>
      <c r="U5422" s="106">
        <f t="shared" si="422"/>
        <v>0</v>
      </c>
      <c r="V5422" s="106">
        <f t="shared" si="423"/>
        <v>0</v>
      </c>
      <c r="W5422" s="119">
        <f t="shared" si="421"/>
        <v>0</v>
      </c>
      <c r="X5422" s="106">
        <f t="shared" si="424"/>
        <v>0</v>
      </c>
    </row>
    <row r="5423" spans="1:24" ht="14">
      <c r="A5423" s="198"/>
      <c r="D5423" s="1"/>
      <c r="E5423" s="1"/>
      <c r="F5423" s="187"/>
      <c r="G5423" s="187"/>
      <c r="H5423" s="80" t="str">
        <f>IF(ISERROR(IF(ISERROR(VLOOKUP((LEFT(D5423,2)),'Fed. Agency Identifier Table'!A$2:C$63,3,FALSE)),(VLOOKUP((LEFT(D5423,1)),'Fed. Agency Identifier Table'!A$2:C$63,3,FALSE)),(VLOOKUP((LEFT(D5423,2)),'Fed. Agency Identifier Table'!A$2:C$63,3,FALSE)))),"",(IF(ISERROR(VLOOKUP((LEFT(D5423,2)),'Fed. Agency Identifier Table'!A$2:C$63,3,FALSE)),(VLOOKUP((LEFT(D5423,1)),'Fed. Agency Identifier Table'!A$2:C$63,3,FALSE)),(VLOOKUP((LEFT(D5423,2)),'Fed. Agency Identifier Table'!A$2:C$63,3,FALSE)))))</f>
        <v/>
      </c>
      <c r="I5423" s="150" t="str">
        <f>IF(ISNUMBER(SEARCH("*.unk*",D5423)),"Other Federal Awards",IF(ISERROR(VLOOKUP(D5423,'CFDA Program Titles Table'!A$2:C$2607,3,FALSE)),"",VLOOKUP(D5423,'CFDA Program Titles Table'!A$2:C$2607,3,FALSE)))</f>
        <v/>
      </c>
      <c r="J5423" s="70"/>
      <c r="K5423" s="70"/>
      <c r="S5423" s="106" t="str">
        <f>IFERROR(IF(J5423="Y", "Research And Development Programs Cluster:", VLOOKUP(D5423,'Cluster Info'!$A$2:$B$113,2,FALSE)), "Non Cluster:")</f>
        <v>Non Cluster:</v>
      </c>
      <c r="T5423" s="106">
        <f t="shared" si="420"/>
        <v>0</v>
      </c>
      <c r="U5423" s="106">
        <f t="shared" si="422"/>
        <v>0</v>
      </c>
      <c r="V5423" s="106">
        <f t="shared" si="423"/>
        <v>0</v>
      </c>
      <c r="W5423" s="119">
        <f t="shared" si="421"/>
        <v>0</v>
      </c>
      <c r="X5423" s="106">
        <f t="shared" si="424"/>
        <v>0</v>
      </c>
    </row>
    <row r="5424" spans="1:24" ht="14">
      <c r="A5424" s="198"/>
      <c r="D5424" s="1"/>
      <c r="E5424" s="1"/>
      <c r="F5424" s="187"/>
      <c r="G5424" s="187"/>
      <c r="H5424" s="80" t="str">
        <f>IF(ISERROR(IF(ISERROR(VLOOKUP((LEFT(D5424,2)),'Fed. Agency Identifier Table'!A$2:C$63,3,FALSE)),(VLOOKUP((LEFT(D5424,1)),'Fed. Agency Identifier Table'!A$2:C$63,3,FALSE)),(VLOOKUP((LEFT(D5424,2)),'Fed. Agency Identifier Table'!A$2:C$63,3,FALSE)))),"",(IF(ISERROR(VLOOKUP((LEFT(D5424,2)),'Fed. Agency Identifier Table'!A$2:C$63,3,FALSE)),(VLOOKUP((LEFT(D5424,1)),'Fed. Agency Identifier Table'!A$2:C$63,3,FALSE)),(VLOOKUP((LEFT(D5424,2)),'Fed. Agency Identifier Table'!A$2:C$63,3,FALSE)))))</f>
        <v/>
      </c>
      <c r="I5424" s="150" t="str">
        <f>IF(ISNUMBER(SEARCH("*.unk*",D5424)),"Other Federal Awards",IF(ISERROR(VLOOKUP(D5424,'CFDA Program Titles Table'!A$2:C$2607,3,FALSE)),"",VLOOKUP(D5424,'CFDA Program Titles Table'!A$2:C$2607,3,FALSE)))</f>
        <v/>
      </c>
      <c r="J5424" s="70"/>
      <c r="K5424" s="70"/>
      <c r="S5424" s="106" t="str">
        <f>IFERROR(IF(J5424="Y", "Research And Development Programs Cluster:", VLOOKUP(D5424,'Cluster Info'!$A$2:$B$113,2,FALSE)), "Non Cluster:")</f>
        <v>Non Cluster:</v>
      </c>
      <c r="T5424" s="106">
        <f t="shared" si="420"/>
        <v>0</v>
      </c>
      <c r="U5424" s="106">
        <f t="shared" si="422"/>
        <v>0</v>
      </c>
      <c r="V5424" s="106">
        <f t="shared" si="423"/>
        <v>0</v>
      </c>
      <c r="W5424" s="119">
        <f t="shared" si="421"/>
        <v>0</v>
      </c>
      <c r="X5424" s="106">
        <f t="shared" si="424"/>
        <v>0</v>
      </c>
    </row>
    <row r="5425" spans="1:24" ht="14">
      <c r="A5425" s="198"/>
      <c r="D5425" s="1"/>
      <c r="E5425" s="1"/>
      <c r="F5425" s="187"/>
      <c r="G5425" s="187"/>
      <c r="H5425" s="80" t="str">
        <f>IF(ISERROR(IF(ISERROR(VLOOKUP((LEFT(D5425,2)),'Fed. Agency Identifier Table'!A$2:C$63,3,FALSE)),(VLOOKUP((LEFT(D5425,1)),'Fed. Agency Identifier Table'!A$2:C$63,3,FALSE)),(VLOOKUP((LEFT(D5425,2)),'Fed. Agency Identifier Table'!A$2:C$63,3,FALSE)))),"",(IF(ISERROR(VLOOKUP((LEFT(D5425,2)),'Fed. Agency Identifier Table'!A$2:C$63,3,FALSE)),(VLOOKUP((LEFT(D5425,1)),'Fed. Agency Identifier Table'!A$2:C$63,3,FALSE)),(VLOOKUP((LEFT(D5425,2)),'Fed. Agency Identifier Table'!A$2:C$63,3,FALSE)))))</f>
        <v/>
      </c>
      <c r="I5425" s="150" t="str">
        <f>IF(ISNUMBER(SEARCH("*.unk*",D5425)),"Other Federal Awards",IF(ISERROR(VLOOKUP(D5425,'CFDA Program Titles Table'!A$2:C$2607,3,FALSE)),"",VLOOKUP(D5425,'CFDA Program Titles Table'!A$2:C$2607,3,FALSE)))</f>
        <v/>
      </c>
      <c r="J5425" s="70"/>
      <c r="K5425" s="70"/>
      <c r="S5425" s="106" t="str">
        <f>IFERROR(IF(J5425="Y", "Research And Development Programs Cluster:", VLOOKUP(D5425,'Cluster Info'!$A$2:$B$113,2,FALSE)), "Non Cluster:")</f>
        <v>Non Cluster:</v>
      </c>
      <c r="T5425" s="106">
        <f t="shared" si="420"/>
        <v>0</v>
      </c>
      <c r="U5425" s="106">
        <f t="shared" si="422"/>
        <v>0</v>
      </c>
      <c r="V5425" s="106">
        <f t="shared" si="423"/>
        <v>0</v>
      </c>
      <c r="W5425" s="119">
        <f t="shared" si="421"/>
        <v>0</v>
      </c>
      <c r="X5425" s="106">
        <f t="shared" si="424"/>
        <v>0</v>
      </c>
    </row>
    <row r="5426" spans="1:24" ht="14">
      <c r="A5426" s="198"/>
      <c r="D5426" s="1"/>
      <c r="E5426" s="1"/>
      <c r="F5426" s="187"/>
      <c r="G5426" s="187"/>
      <c r="H5426" s="80" t="str">
        <f>IF(ISERROR(IF(ISERROR(VLOOKUP((LEFT(D5426,2)),'Fed. Agency Identifier Table'!A$2:C$63,3,FALSE)),(VLOOKUP((LEFT(D5426,1)),'Fed. Agency Identifier Table'!A$2:C$63,3,FALSE)),(VLOOKUP((LEFT(D5426,2)),'Fed. Agency Identifier Table'!A$2:C$63,3,FALSE)))),"",(IF(ISERROR(VLOOKUP((LEFT(D5426,2)),'Fed. Agency Identifier Table'!A$2:C$63,3,FALSE)),(VLOOKUP((LEFT(D5426,1)),'Fed. Agency Identifier Table'!A$2:C$63,3,FALSE)),(VLOOKUP((LEFT(D5426,2)),'Fed. Agency Identifier Table'!A$2:C$63,3,FALSE)))))</f>
        <v/>
      </c>
      <c r="I5426" s="150" t="str">
        <f>IF(ISNUMBER(SEARCH("*.unk*",D5426)),"Other Federal Awards",IF(ISERROR(VLOOKUP(D5426,'CFDA Program Titles Table'!A$2:C$2607,3,FALSE)),"",VLOOKUP(D5426,'CFDA Program Titles Table'!A$2:C$2607,3,FALSE)))</f>
        <v/>
      </c>
      <c r="J5426" s="70"/>
      <c r="K5426" s="70"/>
      <c r="S5426" s="106" t="str">
        <f>IFERROR(IF(J5426="Y", "Research And Development Programs Cluster:", VLOOKUP(D5426,'Cluster Info'!$A$2:$B$113,2,FALSE)), "Non Cluster:")</f>
        <v>Non Cluster:</v>
      </c>
      <c r="T5426" s="106">
        <f t="shared" si="420"/>
        <v>0</v>
      </c>
      <c r="U5426" s="106">
        <f t="shared" si="422"/>
        <v>0</v>
      </c>
      <c r="V5426" s="106">
        <f t="shared" si="423"/>
        <v>0</v>
      </c>
      <c r="W5426" s="119">
        <f t="shared" si="421"/>
        <v>0</v>
      </c>
      <c r="X5426" s="106">
        <f t="shared" si="424"/>
        <v>0</v>
      </c>
    </row>
    <row r="5427" spans="1:24" ht="14">
      <c r="A5427" s="198"/>
      <c r="D5427" s="1"/>
      <c r="E5427" s="1"/>
      <c r="F5427" s="187"/>
      <c r="G5427" s="187"/>
      <c r="H5427" s="80" t="str">
        <f>IF(ISERROR(IF(ISERROR(VLOOKUP((LEFT(D5427,2)),'Fed. Agency Identifier Table'!A$2:C$63,3,FALSE)),(VLOOKUP((LEFT(D5427,1)),'Fed. Agency Identifier Table'!A$2:C$63,3,FALSE)),(VLOOKUP((LEFT(D5427,2)),'Fed. Agency Identifier Table'!A$2:C$63,3,FALSE)))),"",(IF(ISERROR(VLOOKUP((LEFT(D5427,2)),'Fed. Agency Identifier Table'!A$2:C$63,3,FALSE)),(VLOOKUP((LEFT(D5427,1)),'Fed. Agency Identifier Table'!A$2:C$63,3,FALSE)),(VLOOKUP((LEFT(D5427,2)),'Fed. Agency Identifier Table'!A$2:C$63,3,FALSE)))))</f>
        <v/>
      </c>
      <c r="I5427" s="150" t="str">
        <f>IF(ISNUMBER(SEARCH("*.unk*",D5427)),"Other Federal Awards",IF(ISERROR(VLOOKUP(D5427,'CFDA Program Titles Table'!A$2:C$2607,3,FALSE)),"",VLOOKUP(D5427,'CFDA Program Titles Table'!A$2:C$2607,3,FALSE)))</f>
        <v/>
      </c>
      <c r="J5427" s="70"/>
      <c r="K5427" s="70"/>
      <c r="S5427" s="106" t="str">
        <f>IFERROR(IF(J5427="Y", "Research And Development Programs Cluster:", VLOOKUP(D5427,'Cluster Info'!$A$2:$B$113,2,FALSE)), "Non Cluster:")</f>
        <v>Non Cluster:</v>
      </c>
      <c r="T5427" s="106">
        <f t="shared" si="420"/>
        <v>0</v>
      </c>
      <c r="U5427" s="106">
        <f t="shared" si="422"/>
        <v>0</v>
      </c>
      <c r="V5427" s="106">
        <f t="shared" si="423"/>
        <v>0</v>
      </c>
      <c r="W5427" s="119">
        <f t="shared" si="421"/>
        <v>0</v>
      </c>
      <c r="X5427" s="106">
        <f t="shared" si="424"/>
        <v>0</v>
      </c>
    </row>
    <row r="5428" spans="1:24" ht="14">
      <c r="A5428" s="198"/>
      <c r="D5428" s="1"/>
      <c r="E5428" s="1"/>
      <c r="F5428" s="187"/>
      <c r="G5428" s="187"/>
      <c r="H5428" s="80" t="str">
        <f>IF(ISERROR(IF(ISERROR(VLOOKUP((LEFT(D5428,2)),'Fed. Agency Identifier Table'!A$2:C$63,3,FALSE)),(VLOOKUP((LEFT(D5428,1)),'Fed. Agency Identifier Table'!A$2:C$63,3,FALSE)),(VLOOKUP((LEFT(D5428,2)),'Fed. Agency Identifier Table'!A$2:C$63,3,FALSE)))),"",(IF(ISERROR(VLOOKUP((LEFT(D5428,2)),'Fed. Agency Identifier Table'!A$2:C$63,3,FALSE)),(VLOOKUP((LEFT(D5428,1)),'Fed. Agency Identifier Table'!A$2:C$63,3,FALSE)),(VLOOKUP((LEFT(D5428,2)),'Fed. Agency Identifier Table'!A$2:C$63,3,FALSE)))))</f>
        <v/>
      </c>
      <c r="I5428" s="150" t="str">
        <f>IF(ISNUMBER(SEARCH("*.unk*",D5428)),"Other Federal Awards",IF(ISERROR(VLOOKUP(D5428,'CFDA Program Titles Table'!A$2:C$2607,3,FALSE)),"",VLOOKUP(D5428,'CFDA Program Titles Table'!A$2:C$2607,3,FALSE)))</f>
        <v/>
      </c>
      <c r="J5428" s="70"/>
      <c r="K5428" s="70"/>
      <c r="S5428" s="106" t="str">
        <f>IFERROR(IF(J5428="Y", "Research And Development Programs Cluster:", VLOOKUP(D5428,'Cluster Info'!$A$2:$B$113,2,FALSE)), "Non Cluster:")</f>
        <v>Non Cluster:</v>
      </c>
      <c r="T5428" s="106">
        <f t="shared" si="420"/>
        <v>0</v>
      </c>
      <c r="U5428" s="106">
        <f t="shared" si="422"/>
        <v>0</v>
      </c>
      <c r="V5428" s="106">
        <f t="shared" si="423"/>
        <v>0</v>
      </c>
      <c r="W5428" s="119">
        <f t="shared" si="421"/>
        <v>0</v>
      </c>
      <c r="X5428" s="106">
        <f t="shared" si="424"/>
        <v>0</v>
      </c>
    </row>
    <row r="5429" spans="1:24" ht="14">
      <c r="A5429" s="198"/>
      <c r="D5429" s="1"/>
      <c r="E5429" s="1"/>
      <c r="F5429" s="187"/>
      <c r="G5429" s="187"/>
      <c r="H5429" s="80" t="str">
        <f>IF(ISERROR(IF(ISERROR(VLOOKUP((LEFT(D5429,2)),'Fed. Agency Identifier Table'!A$2:C$63,3,FALSE)),(VLOOKUP((LEFT(D5429,1)),'Fed. Agency Identifier Table'!A$2:C$63,3,FALSE)),(VLOOKUP((LEFT(D5429,2)),'Fed. Agency Identifier Table'!A$2:C$63,3,FALSE)))),"",(IF(ISERROR(VLOOKUP((LEFT(D5429,2)),'Fed. Agency Identifier Table'!A$2:C$63,3,FALSE)),(VLOOKUP((LEFT(D5429,1)),'Fed. Agency Identifier Table'!A$2:C$63,3,FALSE)),(VLOOKUP((LEFT(D5429,2)),'Fed. Agency Identifier Table'!A$2:C$63,3,FALSE)))))</f>
        <v/>
      </c>
      <c r="I5429" s="150" t="str">
        <f>IF(ISNUMBER(SEARCH("*.unk*",D5429)),"Other Federal Awards",IF(ISERROR(VLOOKUP(D5429,'CFDA Program Titles Table'!A$2:C$2607,3,FALSE)),"",VLOOKUP(D5429,'CFDA Program Titles Table'!A$2:C$2607,3,FALSE)))</f>
        <v/>
      </c>
      <c r="J5429" s="70"/>
      <c r="K5429" s="70"/>
      <c r="S5429" s="106" t="str">
        <f>IFERROR(IF(J5429="Y", "Research And Development Programs Cluster:", VLOOKUP(D5429,'Cluster Info'!$A$2:$B$113,2,FALSE)), "Non Cluster:")</f>
        <v>Non Cluster:</v>
      </c>
      <c r="T5429" s="106">
        <f t="shared" si="420"/>
        <v>0</v>
      </c>
      <c r="U5429" s="106">
        <f t="shared" si="422"/>
        <v>0</v>
      </c>
      <c r="V5429" s="106">
        <f t="shared" si="423"/>
        <v>0</v>
      </c>
      <c r="W5429" s="119">
        <f t="shared" si="421"/>
        <v>0</v>
      </c>
      <c r="X5429" s="106">
        <f t="shared" si="424"/>
        <v>0</v>
      </c>
    </row>
    <row r="5430" spans="1:24" ht="14">
      <c r="A5430" s="198"/>
      <c r="D5430" s="1"/>
      <c r="E5430" s="1"/>
      <c r="F5430" s="187"/>
      <c r="G5430" s="187"/>
      <c r="H5430" s="80" t="str">
        <f>IF(ISERROR(IF(ISERROR(VLOOKUP((LEFT(D5430,2)),'Fed. Agency Identifier Table'!A$2:C$63,3,FALSE)),(VLOOKUP((LEFT(D5430,1)),'Fed. Agency Identifier Table'!A$2:C$63,3,FALSE)),(VLOOKUP((LEFT(D5430,2)),'Fed. Agency Identifier Table'!A$2:C$63,3,FALSE)))),"",(IF(ISERROR(VLOOKUP((LEFT(D5430,2)),'Fed. Agency Identifier Table'!A$2:C$63,3,FALSE)),(VLOOKUP((LEFT(D5430,1)),'Fed. Agency Identifier Table'!A$2:C$63,3,FALSE)),(VLOOKUP((LEFT(D5430,2)),'Fed. Agency Identifier Table'!A$2:C$63,3,FALSE)))))</f>
        <v/>
      </c>
      <c r="I5430" s="150" t="str">
        <f>IF(ISNUMBER(SEARCH("*.unk*",D5430)),"Other Federal Awards",IF(ISERROR(VLOOKUP(D5430,'CFDA Program Titles Table'!A$2:C$2607,3,FALSE)),"",VLOOKUP(D5430,'CFDA Program Titles Table'!A$2:C$2607,3,FALSE)))</f>
        <v/>
      </c>
      <c r="J5430" s="70"/>
      <c r="K5430" s="70"/>
      <c r="S5430" s="106" t="str">
        <f>IFERROR(IF(J5430="Y", "Research And Development Programs Cluster:", VLOOKUP(D5430,'Cluster Info'!$A$2:$B$113,2,FALSE)), "Non Cluster:")</f>
        <v>Non Cluster:</v>
      </c>
      <c r="T5430" s="106">
        <f t="shared" si="420"/>
        <v>0</v>
      </c>
      <c r="U5430" s="106">
        <f t="shared" si="422"/>
        <v>0</v>
      </c>
      <c r="V5430" s="106">
        <f t="shared" si="423"/>
        <v>0</v>
      </c>
      <c r="W5430" s="119">
        <f t="shared" si="421"/>
        <v>0</v>
      </c>
      <c r="X5430" s="106">
        <f t="shared" si="424"/>
        <v>0</v>
      </c>
    </row>
    <row r="5431" spans="1:24" ht="14">
      <c r="A5431" s="198"/>
      <c r="D5431" s="1"/>
      <c r="E5431" s="1"/>
      <c r="F5431" s="187"/>
      <c r="G5431" s="187"/>
      <c r="H5431" s="80" t="str">
        <f>IF(ISERROR(IF(ISERROR(VLOOKUP((LEFT(D5431,2)),'Fed. Agency Identifier Table'!A$2:C$63,3,FALSE)),(VLOOKUP((LEFT(D5431,1)),'Fed. Agency Identifier Table'!A$2:C$63,3,FALSE)),(VLOOKUP((LEFT(D5431,2)),'Fed. Agency Identifier Table'!A$2:C$63,3,FALSE)))),"",(IF(ISERROR(VLOOKUP((LEFT(D5431,2)),'Fed. Agency Identifier Table'!A$2:C$63,3,FALSE)),(VLOOKUP((LEFT(D5431,1)),'Fed. Agency Identifier Table'!A$2:C$63,3,FALSE)),(VLOOKUP((LEFT(D5431,2)),'Fed. Agency Identifier Table'!A$2:C$63,3,FALSE)))))</f>
        <v/>
      </c>
      <c r="I5431" s="150" t="str">
        <f>IF(ISNUMBER(SEARCH("*.unk*",D5431)),"Other Federal Awards",IF(ISERROR(VLOOKUP(D5431,'CFDA Program Titles Table'!A$2:C$2607,3,FALSE)),"",VLOOKUP(D5431,'CFDA Program Titles Table'!A$2:C$2607,3,FALSE)))</f>
        <v/>
      </c>
      <c r="J5431" s="70"/>
      <c r="K5431" s="70"/>
      <c r="S5431" s="106" t="str">
        <f>IFERROR(IF(J5431="Y", "Research And Development Programs Cluster:", VLOOKUP(D5431,'Cluster Info'!$A$2:$B$113,2,FALSE)), "Non Cluster:")</f>
        <v>Non Cluster:</v>
      </c>
      <c r="T5431" s="106">
        <f t="shared" si="420"/>
        <v>0</v>
      </c>
      <c r="U5431" s="106">
        <f t="shared" si="422"/>
        <v>0</v>
      </c>
      <c r="V5431" s="106">
        <f t="shared" si="423"/>
        <v>0</v>
      </c>
      <c r="W5431" s="119">
        <f t="shared" si="421"/>
        <v>0</v>
      </c>
      <c r="X5431" s="106">
        <f t="shared" si="424"/>
        <v>0</v>
      </c>
    </row>
    <row r="5432" spans="1:24" ht="14">
      <c r="A5432" s="198"/>
      <c r="D5432" s="1"/>
      <c r="E5432" s="1"/>
      <c r="F5432" s="187"/>
      <c r="G5432" s="187"/>
      <c r="H5432" s="80" t="str">
        <f>IF(ISERROR(IF(ISERROR(VLOOKUP((LEFT(D5432,2)),'Fed. Agency Identifier Table'!A$2:C$63,3,FALSE)),(VLOOKUP((LEFT(D5432,1)),'Fed. Agency Identifier Table'!A$2:C$63,3,FALSE)),(VLOOKUP((LEFT(D5432,2)),'Fed. Agency Identifier Table'!A$2:C$63,3,FALSE)))),"",(IF(ISERROR(VLOOKUP((LEFT(D5432,2)),'Fed. Agency Identifier Table'!A$2:C$63,3,FALSE)),(VLOOKUP((LEFT(D5432,1)),'Fed. Agency Identifier Table'!A$2:C$63,3,FALSE)),(VLOOKUP((LEFT(D5432,2)),'Fed. Agency Identifier Table'!A$2:C$63,3,FALSE)))))</f>
        <v/>
      </c>
      <c r="I5432" s="150" t="str">
        <f>IF(ISNUMBER(SEARCH("*.unk*",D5432)),"Other Federal Awards",IF(ISERROR(VLOOKUP(D5432,'CFDA Program Titles Table'!A$2:C$2607,3,FALSE)),"",VLOOKUP(D5432,'CFDA Program Titles Table'!A$2:C$2607,3,FALSE)))</f>
        <v/>
      </c>
      <c r="J5432" s="70"/>
      <c r="K5432" s="70"/>
      <c r="S5432" s="106" t="str">
        <f>IFERROR(IF(J5432="Y", "Research And Development Programs Cluster:", VLOOKUP(D5432,'Cluster Info'!$A$2:$B$113,2,FALSE)), "Non Cluster:")</f>
        <v>Non Cluster:</v>
      </c>
      <c r="T5432" s="106">
        <f t="shared" si="420"/>
        <v>0</v>
      </c>
      <c r="U5432" s="106">
        <f t="shared" si="422"/>
        <v>0</v>
      </c>
      <c r="V5432" s="106">
        <f t="shared" si="423"/>
        <v>0</v>
      </c>
      <c r="W5432" s="119">
        <f t="shared" si="421"/>
        <v>0</v>
      </c>
      <c r="X5432" s="106">
        <f t="shared" si="424"/>
        <v>0</v>
      </c>
    </row>
    <row r="5433" spans="1:24" ht="14">
      <c r="A5433" s="198"/>
      <c r="D5433" s="1"/>
      <c r="E5433" s="1"/>
      <c r="F5433" s="187"/>
      <c r="G5433" s="187"/>
      <c r="H5433" s="80" t="str">
        <f>IF(ISERROR(IF(ISERROR(VLOOKUP((LEFT(D5433,2)),'Fed. Agency Identifier Table'!A$2:C$63,3,FALSE)),(VLOOKUP((LEFT(D5433,1)),'Fed. Agency Identifier Table'!A$2:C$63,3,FALSE)),(VLOOKUP((LEFT(D5433,2)),'Fed. Agency Identifier Table'!A$2:C$63,3,FALSE)))),"",(IF(ISERROR(VLOOKUP((LEFT(D5433,2)),'Fed. Agency Identifier Table'!A$2:C$63,3,FALSE)),(VLOOKUP((LEFT(D5433,1)),'Fed. Agency Identifier Table'!A$2:C$63,3,FALSE)),(VLOOKUP((LEFT(D5433,2)),'Fed. Agency Identifier Table'!A$2:C$63,3,FALSE)))))</f>
        <v/>
      </c>
      <c r="I5433" s="150" t="str">
        <f>IF(ISNUMBER(SEARCH("*.unk*",D5433)),"Other Federal Awards",IF(ISERROR(VLOOKUP(D5433,'CFDA Program Titles Table'!A$2:C$2607,3,FALSE)),"",VLOOKUP(D5433,'CFDA Program Titles Table'!A$2:C$2607,3,FALSE)))</f>
        <v/>
      </c>
      <c r="J5433" s="70"/>
      <c r="K5433" s="70"/>
      <c r="S5433" s="106" t="str">
        <f>IFERROR(IF(J5433="Y", "Research And Development Programs Cluster:", VLOOKUP(D5433,'Cluster Info'!$A$2:$B$113,2,FALSE)), "Non Cluster:")</f>
        <v>Non Cluster:</v>
      </c>
      <c r="T5433" s="106">
        <f t="shared" si="420"/>
        <v>0</v>
      </c>
      <c r="U5433" s="106">
        <f t="shared" si="422"/>
        <v>0</v>
      </c>
      <c r="V5433" s="106">
        <f t="shared" si="423"/>
        <v>0</v>
      </c>
      <c r="W5433" s="119">
        <f t="shared" si="421"/>
        <v>0</v>
      </c>
      <c r="X5433" s="106">
        <f t="shared" si="424"/>
        <v>0</v>
      </c>
    </row>
    <row r="5434" spans="1:24" ht="14">
      <c r="A5434" s="198"/>
      <c r="D5434" s="1"/>
      <c r="E5434" s="1"/>
      <c r="F5434" s="187"/>
      <c r="G5434" s="187"/>
      <c r="H5434" s="80" t="str">
        <f>IF(ISERROR(IF(ISERROR(VLOOKUP((LEFT(D5434,2)),'Fed. Agency Identifier Table'!A$2:C$63,3,FALSE)),(VLOOKUP((LEFT(D5434,1)),'Fed. Agency Identifier Table'!A$2:C$63,3,FALSE)),(VLOOKUP((LEFT(D5434,2)),'Fed. Agency Identifier Table'!A$2:C$63,3,FALSE)))),"",(IF(ISERROR(VLOOKUP((LEFT(D5434,2)),'Fed. Agency Identifier Table'!A$2:C$63,3,FALSE)),(VLOOKUP((LEFT(D5434,1)),'Fed. Agency Identifier Table'!A$2:C$63,3,FALSE)),(VLOOKUP((LEFT(D5434,2)),'Fed. Agency Identifier Table'!A$2:C$63,3,FALSE)))))</f>
        <v/>
      </c>
      <c r="I5434" s="150" t="str">
        <f>IF(ISNUMBER(SEARCH("*.unk*",D5434)),"Other Federal Awards",IF(ISERROR(VLOOKUP(D5434,'CFDA Program Titles Table'!A$2:C$2607,3,FALSE)),"",VLOOKUP(D5434,'CFDA Program Titles Table'!A$2:C$2607,3,FALSE)))</f>
        <v/>
      </c>
      <c r="J5434" s="70"/>
      <c r="K5434" s="70"/>
      <c r="S5434" s="106" t="str">
        <f>IFERROR(IF(J5434="Y", "Research And Development Programs Cluster:", VLOOKUP(D5434,'Cluster Info'!$A$2:$B$113,2,FALSE)), "Non Cluster:")</f>
        <v>Non Cluster:</v>
      </c>
      <c r="T5434" s="106">
        <f t="shared" si="420"/>
        <v>0</v>
      </c>
      <c r="U5434" s="106">
        <f t="shared" si="422"/>
        <v>0</v>
      </c>
      <c r="V5434" s="106">
        <f t="shared" si="423"/>
        <v>0</v>
      </c>
      <c r="W5434" s="119">
        <f t="shared" si="421"/>
        <v>0</v>
      </c>
      <c r="X5434" s="106">
        <f t="shared" si="424"/>
        <v>0</v>
      </c>
    </row>
    <row r="5435" spans="1:24" ht="14">
      <c r="A5435" s="198"/>
      <c r="D5435" s="1"/>
      <c r="E5435" s="1"/>
      <c r="F5435" s="187"/>
      <c r="G5435" s="187"/>
      <c r="H5435" s="80" t="str">
        <f>IF(ISERROR(IF(ISERROR(VLOOKUP((LEFT(D5435,2)),'Fed. Agency Identifier Table'!A$2:C$63,3,FALSE)),(VLOOKUP((LEFT(D5435,1)),'Fed. Agency Identifier Table'!A$2:C$63,3,FALSE)),(VLOOKUP((LEFT(D5435,2)),'Fed. Agency Identifier Table'!A$2:C$63,3,FALSE)))),"",(IF(ISERROR(VLOOKUP((LEFT(D5435,2)),'Fed. Agency Identifier Table'!A$2:C$63,3,FALSE)),(VLOOKUP((LEFT(D5435,1)),'Fed. Agency Identifier Table'!A$2:C$63,3,FALSE)),(VLOOKUP((LEFT(D5435,2)),'Fed. Agency Identifier Table'!A$2:C$63,3,FALSE)))))</f>
        <v/>
      </c>
      <c r="I5435" s="150" t="str">
        <f>IF(ISNUMBER(SEARCH("*.unk*",D5435)),"Other Federal Awards",IF(ISERROR(VLOOKUP(D5435,'CFDA Program Titles Table'!A$2:C$2607,3,FALSE)),"",VLOOKUP(D5435,'CFDA Program Titles Table'!A$2:C$2607,3,FALSE)))</f>
        <v/>
      </c>
      <c r="J5435" s="70"/>
      <c r="K5435" s="70"/>
      <c r="S5435" s="106" t="str">
        <f>IFERROR(IF(J5435="Y", "Research And Development Programs Cluster:", VLOOKUP(D5435,'Cluster Info'!$A$2:$B$113,2,FALSE)), "Non Cluster:")</f>
        <v>Non Cluster:</v>
      </c>
      <c r="T5435" s="106">
        <f t="shared" si="420"/>
        <v>0</v>
      </c>
      <c r="U5435" s="106">
        <f t="shared" si="422"/>
        <v>0</v>
      </c>
      <c r="V5435" s="106">
        <f t="shared" si="423"/>
        <v>0</v>
      </c>
      <c r="W5435" s="119">
        <f t="shared" si="421"/>
        <v>0</v>
      </c>
      <c r="X5435" s="106">
        <f t="shared" si="424"/>
        <v>0</v>
      </c>
    </row>
    <row r="5436" spans="1:24" ht="14">
      <c r="A5436" s="198"/>
      <c r="D5436" s="1"/>
      <c r="E5436" s="1"/>
      <c r="F5436" s="187"/>
      <c r="G5436" s="187"/>
      <c r="H5436" s="80" t="str">
        <f>IF(ISERROR(IF(ISERROR(VLOOKUP((LEFT(D5436,2)),'Fed. Agency Identifier Table'!A$2:C$63,3,FALSE)),(VLOOKUP((LEFT(D5436,1)),'Fed. Agency Identifier Table'!A$2:C$63,3,FALSE)),(VLOOKUP((LEFT(D5436,2)),'Fed. Agency Identifier Table'!A$2:C$63,3,FALSE)))),"",(IF(ISERROR(VLOOKUP((LEFT(D5436,2)),'Fed. Agency Identifier Table'!A$2:C$63,3,FALSE)),(VLOOKUP((LEFT(D5436,1)),'Fed. Agency Identifier Table'!A$2:C$63,3,FALSE)),(VLOOKUP((LEFT(D5436,2)),'Fed. Agency Identifier Table'!A$2:C$63,3,FALSE)))))</f>
        <v/>
      </c>
      <c r="I5436" s="150" t="str">
        <f>IF(ISNUMBER(SEARCH("*.unk*",D5436)),"Other Federal Awards",IF(ISERROR(VLOOKUP(D5436,'CFDA Program Titles Table'!A$2:C$2607,3,FALSE)),"",VLOOKUP(D5436,'CFDA Program Titles Table'!A$2:C$2607,3,FALSE)))</f>
        <v/>
      </c>
      <c r="J5436" s="70"/>
      <c r="K5436" s="70"/>
      <c r="S5436" s="106" t="str">
        <f>IFERROR(IF(J5436="Y", "Research And Development Programs Cluster:", VLOOKUP(D5436,'Cluster Info'!$A$2:$B$113,2,FALSE)), "Non Cluster:")</f>
        <v>Non Cluster:</v>
      </c>
      <c r="T5436" s="106">
        <f t="shared" si="420"/>
        <v>0</v>
      </c>
      <c r="U5436" s="106">
        <f t="shared" si="422"/>
        <v>0</v>
      </c>
      <c r="V5436" s="106">
        <f t="shared" si="423"/>
        <v>0</v>
      </c>
      <c r="W5436" s="119">
        <f t="shared" si="421"/>
        <v>0</v>
      </c>
      <c r="X5436" s="106">
        <f t="shared" si="424"/>
        <v>0</v>
      </c>
    </row>
    <row r="5437" spans="1:24" ht="14">
      <c r="A5437" s="198"/>
      <c r="D5437" s="1"/>
      <c r="E5437" s="1"/>
      <c r="F5437" s="187"/>
      <c r="G5437" s="187"/>
      <c r="H5437" s="80" t="str">
        <f>IF(ISERROR(IF(ISERROR(VLOOKUP((LEFT(D5437,2)),'Fed. Agency Identifier Table'!A$2:C$63,3,FALSE)),(VLOOKUP((LEFT(D5437,1)),'Fed. Agency Identifier Table'!A$2:C$63,3,FALSE)),(VLOOKUP((LEFT(D5437,2)),'Fed. Agency Identifier Table'!A$2:C$63,3,FALSE)))),"",(IF(ISERROR(VLOOKUP((LEFT(D5437,2)),'Fed. Agency Identifier Table'!A$2:C$63,3,FALSE)),(VLOOKUP((LEFT(D5437,1)),'Fed. Agency Identifier Table'!A$2:C$63,3,FALSE)),(VLOOKUP((LEFT(D5437,2)),'Fed. Agency Identifier Table'!A$2:C$63,3,FALSE)))))</f>
        <v/>
      </c>
      <c r="I5437" s="150" t="str">
        <f>IF(ISNUMBER(SEARCH("*.unk*",D5437)),"Other Federal Awards",IF(ISERROR(VLOOKUP(D5437,'CFDA Program Titles Table'!A$2:C$2607,3,FALSE)),"",VLOOKUP(D5437,'CFDA Program Titles Table'!A$2:C$2607,3,FALSE)))</f>
        <v/>
      </c>
      <c r="J5437" s="70"/>
      <c r="K5437" s="70"/>
      <c r="S5437" s="106" t="str">
        <f>IFERROR(IF(J5437="Y", "Research And Development Programs Cluster:", VLOOKUP(D5437,'Cluster Info'!$A$2:$B$113,2,FALSE)), "Non Cluster:")</f>
        <v>Non Cluster:</v>
      </c>
      <c r="T5437" s="106">
        <f t="shared" si="420"/>
        <v>0</v>
      </c>
      <c r="U5437" s="106">
        <f t="shared" si="422"/>
        <v>0</v>
      </c>
      <c r="V5437" s="106">
        <f t="shared" si="423"/>
        <v>0</v>
      </c>
      <c r="W5437" s="119">
        <f t="shared" si="421"/>
        <v>0</v>
      </c>
      <c r="X5437" s="106">
        <f t="shared" si="424"/>
        <v>0</v>
      </c>
    </row>
    <row r="5438" spans="1:24" ht="14">
      <c r="A5438" s="198"/>
      <c r="D5438" s="1"/>
      <c r="E5438" s="1"/>
      <c r="F5438" s="187"/>
      <c r="G5438" s="187"/>
      <c r="H5438" s="80" t="str">
        <f>IF(ISERROR(IF(ISERROR(VLOOKUP((LEFT(D5438,2)),'Fed. Agency Identifier Table'!A$2:C$63,3,FALSE)),(VLOOKUP((LEFT(D5438,1)),'Fed. Agency Identifier Table'!A$2:C$63,3,FALSE)),(VLOOKUP((LEFT(D5438,2)),'Fed. Agency Identifier Table'!A$2:C$63,3,FALSE)))),"",(IF(ISERROR(VLOOKUP((LEFT(D5438,2)),'Fed. Agency Identifier Table'!A$2:C$63,3,FALSE)),(VLOOKUP((LEFT(D5438,1)),'Fed. Agency Identifier Table'!A$2:C$63,3,FALSE)),(VLOOKUP((LEFT(D5438,2)),'Fed. Agency Identifier Table'!A$2:C$63,3,FALSE)))))</f>
        <v/>
      </c>
      <c r="I5438" s="150" t="str">
        <f>IF(ISNUMBER(SEARCH("*.unk*",D5438)),"Other Federal Awards",IF(ISERROR(VLOOKUP(D5438,'CFDA Program Titles Table'!A$2:C$2607,3,FALSE)),"",VLOOKUP(D5438,'CFDA Program Titles Table'!A$2:C$2607,3,FALSE)))</f>
        <v/>
      </c>
      <c r="J5438" s="70"/>
      <c r="K5438" s="70"/>
      <c r="S5438" s="106" t="str">
        <f>IFERROR(IF(J5438="Y", "Research And Development Programs Cluster:", VLOOKUP(D5438,'Cluster Info'!$A$2:$B$113,2,FALSE)), "Non Cluster:")</f>
        <v>Non Cluster:</v>
      </c>
      <c r="T5438" s="106">
        <f t="shared" si="420"/>
        <v>0</v>
      </c>
      <c r="U5438" s="106">
        <f t="shared" si="422"/>
        <v>0</v>
      </c>
      <c r="V5438" s="106">
        <f t="shared" si="423"/>
        <v>0</v>
      </c>
      <c r="W5438" s="119">
        <f t="shared" si="421"/>
        <v>0</v>
      </c>
      <c r="X5438" s="106">
        <f t="shared" si="424"/>
        <v>0</v>
      </c>
    </row>
    <row r="5439" spans="1:24" ht="14">
      <c r="A5439" s="198"/>
      <c r="D5439" s="1"/>
      <c r="E5439" s="1"/>
      <c r="F5439" s="187"/>
      <c r="G5439" s="187"/>
      <c r="H5439" s="80" t="str">
        <f>IF(ISERROR(IF(ISERROR(VLOOKUP((LEFT(D5439,2)),'Fed. Agency Identifier Table'!A$2:C$63,3,FALSE)),(VLOOKUP((LEFT(D5439,1)),'Fed. Agency Identifier Table'!A$2:C$63,3,FALSE)),(VLOOKUP((LEFT(D5439,2)),'Fed. Agency Identifier Table'!A$2:C$63,3,FALSE)))),"",(IF(ISERROR(VLOOKUP((LEFT(D5439,2)),'Fed. Agency Identifier Table'!A$2:C$63,3,FALSE)),(VLOOKUP((LEFT(D5439,1)),'Fed. Agency Identifier Table'!A$2:C$63,3,FALSE)),(VLOOKUP((LEFT(D5439,2)),'Fed. Agency Identifier Table'!A$2:C$63,3,FALSE)))))</f>
        <v/>
      </c>
      <c r="I5439" s="150" t="str">
        <f>IF(ISNUMBER(SEARCH("*.unk*",D5439)),"Other Federal Awards",IF(ISERROR(VLOOKUP(D5439,'CFDA Program Titles Table'!A$2:C$2607,3,FALSE)),"",VLOOKUP(D5439,'CFDA Program Titles Table'!A$2:C$2607,3,FALSE)))</f>
        <v/>
      </c>
      <c r="J5439" s="70"/>
      <c r="K5439" s="70"/>
      <c r="S5439" s="106" t="str">
        <f>IFERROR(IF(J5439="Y", "Research And Development Programs Cluster:", VLOOKUP(D5439,'Cluster Info'!$A$2:$B$113,2,FALSE)), "Non Cluster:")</f>
        <v>Non Cluster:</v>
      </c>
      <c r="T5439" s="106">
        <f t="shared" si="420"/>
        <v>0</v>
      </c>
      <c r="U5439" s="106">
        <f t="shared" si="422"/>
        <v>0</v>
      </c>
      <c r="V5439" s="106">
        <f t="shared" si="423"/>
        <v>0</v>
      </c>
      <c r="W5439" s="119">
        <f t="shared" si="421"/>
        <v>0</v>
      </c>
      <c r="X5439" s="106">
        <f t="shared" si="424"/>
        <v>0</v>
      </c>
    </row>
    <row r="5440" spans="1:24" ht="14">
      <c r="A5440" s="198"/>
      <c r="D5440" s="1"/>
      <c r="E5440" s="1"/>
      <c r="F5440" s="187"/>
      <c r="G5440" s="187"/>
      <c r="H5440" s="80" t="str">
        <f>IF(ISERROR(IF(ISERROR(VLOOKUP((LEFT(D5440,2)),'Fed. Agency Identifier Table'!A$2:C$63,3,FALSE)),(VLOOKUP((LEFT(D5440,1)),'Fed. Agency Identifier Table'!A$2:C$63,3,FALSE)),(VLOOKUP((LEFT(D5440,2)),'Fed. Agency Identifier Table'!A$2:C$63,3,FALSE)))),"",(IF(ISERROR(VLOOKUP((LEFT(D5440,2)),'Fed. Agency Identifier Table'!A$2:C$63,3,FALSE)),(VLOOKUP((LEFT(D5440,1)),'Fed. Agency Identifier Table'!A$2:C$63,3,FALSE)),(VLOOKUP((LEFT(D5440,2)),'Fed. Agency Identifier Table'!A$2:C$63,3,FALSE)))))</f>
        <v/>
      </c>
      <c r="I5440" s="150" t="str">
        <f>IF(ISNUMBER(SEARCH("*.unk*",D5440)),"Other Federal Awards",IF(ISERROR(VLOOKUP(D5440,'CFDA Program Titles Table'!A$2:C$2607,3,FALSE)),"",VLOOKUP(D5440,'CFDA Program Titles Table'!A$2:C$2607,3,FALSE)))</f>
        <v/>
      </c>
      <c r="J5440" s="70"/>
      <c r="K5440" s="70"/>
      <c r="S5440" s="106" t="str">
        <f>IFERROR(IF(J5440="Y", "Research And Development Programs Cluster:", VLOOKUP(D5440,'Cluster Info'!$A$2:$B$113,2,FALSE)), "Non Cluster:")</f>
        <v>Non Cluster:</v>
      </c>
      <c r="T5440" s="106">
        <f t="shared" si="420"/>
        <v>0</v>
      </c>
      <c r="U5440" s="106">
        <f t="shared" si="422"/>
        <v>0</v>
      </c>
      <c r="V5440" s="106">
        <f t="shared" si="423"/>
        <v>0</v>
      </c>
      <c r="W5440" s="119">
        <f t="shared" si="421"/>
        <v>0</v>
      </c>
      <c r="X5440" s="106">
        <f t="shared" si="424"/>
        <v>0</v>
      </c>
    </row>
    <row r="5441" spans="1:24" ht="14">
      <c r="A5441" s="198"/>
      <c r="D5441" s="1"/>
      <c r="E5441" s="1"/>
      <c r="F5441" s="187"/>
      <c r="G5441" s="187"/>
      <c r="H5441" s="80" t="str">
        <f>IF(ISERROR(IF(ISERROR(VLOOKUP((LEFT(D5441,2)),'Fed. Agency Identifier Table'!A$2:C$63,3,FALSE)),(VLOOKUP((LEFT(D5441,1)),'Fed. Agency Identifier Table'!A$2:C$63,3,FALSE)),(VLOOKUP((LEFT(D5441,2)),'Fed. Agency Identifier Table'!A$2:C$63,3,FALSE)))),"",(IF(ISERROR(VLOOKUP((LEFT(D5441,2)),'Fed. Agency Identifier Table'!A$2:C$63,3,FALSE)),(VLOOKUP((LEFT(D5441,1)),'Fed. Agency Identifier Table'!A$2:C$63,3,FALSE)),(VLOOKUP((LEFT(D5441,2)),'Fed. Agency Identifier Table'!A$2:C$63,3,FALSE)))))</f>
        <v/>
      </c>
      <c r="I5441" s="150" t="str">
        <f>IF(ISNUMBER(SEARCH("*.unk*",D5441)),"Other Federal Awards",IF(ISERROR(VLOOKUP(D5441,'CFDA Program Titles Table'!A$2:C$2607,3,FALSE)),"",VLOOKUP(D5441,'CFDA Program Titles Table'!A$2:C$2607,3,FALSE)))</f>
        <v/>
      </c>
      <c r="J5441" s="70"/>
      <c r="K5441" s="70"/>
      <c r="S5441" s="106" t="str">
        <f>IFERROR(IF(J5441="Y", "Research And Development Programs Cluster:", VLOOKUP(D5441,'Cluster Info'!$A$2:$B$113,2,FALSE)), "Non Cluster:")</f>
        <v>Non Cluster:</v>
      </c>
      <c r="T5441" s="106">
        <f t="shared" si="420"/>
        <v>0</v>
      </c>
      <c r="U5441" s="106">
        <f t="shared" si="422"/>
        <v>0</v>
      </c>
      <c r="V5441" s="106">
        <f t="shared" si="423"/>
        <v>0</v>
      </c>
      <c r="W5441" s="119">
        <f t="shared" si="421"/>
        <v>0</v>
      </c>
      <c r="X5441" s="106">
        <f t="shared" si="424"/>
        <v>0</v>
      </c>
    </row>
    <row r="5442" spans="1:24" ht="14">
      <c r="A5442" s="198"/>
      <c r="D5442" s="1"/>
      <c r="E5442" s="1"/>
      <c r="F5442" s="187"/>
      <c r="G5442" s="187"/>
      <c r="H5442" s="80" t="str">
        <f>IF(ISERROR(IF(ISERROR(VLOOKUP((LEFT(D5442,2)),'Fed. Agency Identifier Table'!A$2:C$63,3,FALSE)),(VLOOKUP((LEFT(D5442,1)),'Fed. Agency Identifier Table'!A$2:C$63,3,FALSE)),(VLOOKUP((LEFT(D5442,2)),'Fed. Agency Identifier Table'!A$2:C$63,3,FALSE)))),"",(IF(ISERROR(VLOOKUP((LEFT(D5442,2)),'Fed. Agency Identifier Table'!A$2:C$63,3,FALSE)),(VLOOKUP((LEFT(D5442,1)),'Fed. Agency Identifier Table'!A$2:C$63,3,FALSE)),(VLOOKUP((LEFT(D5442,2)),'Fed. Agency Identifier Table'!A$2:C$63,3,FALSE)))))</f>
        <v/>
      </c>
      <c r="I5442" s="150" t="str">
        <f>IF(ISNUMBER(SEARCH("*.unk*",D5442)),"Other Federal Awards",IF(ISERROR(VLOOKUP(D5442,'CFDA Program Titles Table'!A$2:C$2607,3,FALSE)),"",VLOOKUP(D5442,'CFDA Program Titles Table'!A$2:C$2607,3,FALSE)))</f>
        <v/>
      </c>
      <c r="J5442" s="70"/>
      <c r="K5442" s="70"/>
      <c r="S5442" s="106" t="str">
        <f>IFERROR(IF(J5442="Y", "Research And Development Programs Cluster:", VLOOKUP(D5442,'Cluster Info'!$A$2:$B$113,2,FALSE)), "Non Cluster:")</f>
        <v>Non Cluster:</v>
      </c>
      <c r="T5442" s="106">
        <f t="shared" ref="T5442:T5505" si="425">IF(E5442="Y","ARRA - "&amp;N5442, N5442)</f>
        <v>0</v>
      </c>
      <c r="U5442" s="106">
        <f t="shared" si="422"/>
        <v>0</v>
      </c>
      <c r="V5442" s="106">
        <f t="shared" si="423"/>
        <v>0</v>
      </c>
      <c r="W5442" s="119">
        <f t="shared" ref="W5442:W5505" si="426">IF(AND(J5442="Y",I5442="Other Federal Awards"),(LEFT(D5442,2)&amp;".RD"),D5442)</f>
        <v>0</v>
      </c>
      <c r="X5442" s="106">
        <f t="shared" si="424"/>
        <v>0</v>
      </c>
    </row>
    <row r="5443" spans="1:24" ht="14">
      <c r="A5443" s="198"/>
      <c r="D5443" s="1"/>
      <c r="E5443" s="1"/>
      <c r="F5443" s="187"/>
      <c r="G5443" s="187"/>
      <c r="H5443" s="80" t="str">
        <f>IF(ISERROR(IF(ISERROR(VLOOKUP((LEFT(D5443,2)),'Fed. Agency Identifier Table'!A$2:C$63,3,FALSE)),(VLOOKUP((LEFT(D5443,1)),'Fed. Agency Identifier Table'!A$2:C$63,3,FALSE)),(VLOOKUP((LEFT(D5443,2)),'Fed. Agency Identifier Table'!A$2:C$63,3,FALSE)))),"",(IF(ISERROR(VLOOKUP((LEFT(D5443,2)),'Fed. Agency Identifier Table'!A$2:C$63,3,FALSE)),(VLOOKUP((LEFT(D5443,1)),'Fed. Agency Identifier Table'!A$2:C$63,3,FALSE)),(VLOOKUP((LEFT(D5443,2)),'Fed. Agency Identifier Table'!A$2:C$63,3,FALSE)))))</f>
        <v/>
      </c>
      <c r="I5443" s="150" t="str">
        <f>IF(ISNUMBER(SEARCH("*.unk*",D5443)),"Other Federal Awards",IF(ISERROR(VLOOKUP(D5443,'CFDA Program Titles Table'!A$2:C$2607,3,FALSE)),"",VLOOKUP(D5443,'CFDA Program Titles Table'!A$2:C$2607,3,FALSE)))</f>
        <v/>
      </c>
      <c r="J5443" s="70"/>
      <c r="K5443" s="70"/>
      <c r="S5443" s="106" t="str">
        <f>IFERROR(IF(J5443="Y", "Research And Development Programs Cluster:", VLOOKUP(D5443,'Cluster Info'!$A$2:$B$113,2,FALSE)), "Non Cluster:")</f>
        <v>Non Cluster:</v>
      </c>
      <c r="T5443" s="106">
        <f t="shared" si="425"/>
        <v>0</v>
      </c>
      <c r="U5443" s="106">
        <f t="shared" ref="U5443:U5506" si="427">IF(F5443="Y","COVID-19 - "&amp;N5443, N5443)</f>
        <v>0</v>
      </c>
      <c r="V5443" s="106">
        <f t="shared" ref="V5443:V5506" si="428">IF(G5443="Y","ARP - "&amp;N5443, N5443)</f>
        <v>0</v>
      </c>
      <c r="W5443" s="119">
        <f t="shared" si="426"/>
        <v>0</v>
      </c>
      <c r="X5443" s="106">
        <f t="shared" ref="X5443:X5506" si="429">O5443-P5443</f>
        <v>0</v>
      </c>
    </row>
    <row r="5444" spans="1:24" ht="14">
      <c r="A5444" s="198"/>
      <c r="D5444" s="1"/>
      <c r="E5444" s="1"/>
      <c r="F5444" s="187"/>
      <c r="G5444" s="187"/>
      <c r="H5444" s="80" t="str">
        <f>IF(ISERROR(IF(ISERROR(VLOOKUP((LEFT(D5444,2)),'Fed. Agency Identifier Table'!A$2:C$63,3,FALSE)),(VLOOKUP((LEFT(D5444,1)),'Fed. Agency Identifier Table'!A$2:C$63,3,FALSE)),(VLOOKUP((LEFT(D5444,2)),'Fed. Agency Identifier Table'!A$2:C$63,3,FALSE)))),"",(IF(ISERROR(VLOOKUP((LEFT(D5444,2)),'Fed. Agency Identifier Table'!A$2:C$63,3,FALSE)),(VLOOKUP((LEFT(D5444,1)),'Fed. Agency Identifier Table'!A$2:C$63,3,FALSE)),(VLOOKUP((LEFT(D5444,2)),'Fed. Agency Identifier Table'!A$2:C$63,3,FALSE)))))</f>
        <v/>
      </c>
      <c r="I5444" s="150" t="str">
        <f>IF(ISNUMBER(SEARCH("*.unk*",D5444)),"Other Federal Awards",IF(ISERROR(VLOOKUP(D5444,'CFDA Program Titles Table'!A$2:C$2607,3,FALSE)),"",VLOOKUP(D5444,'CFDA Program Titles Table'!A$2:C$2607,3,FALSE)))</f>
        <v/>
      </c>
      <c r="J5444" s="70"/>
      <c r="K5444" s="70"/>
      <c r="S5444" s="106" t="str">
        <f>IFERROR(IF(J5444="Y", "Research And Development Programs Cluster:", VLOOKUP(D5444,'Cluster Info'!$A$2:$B$113,2,FALSE)), "Non Cluster:")</f>
        <v>Non Cluster:</v>
      </c>
      <c r="T5444" s="106">
        <f t="shared" si="425"/>
        <v>0</v>
      </c>
      <c r="U5444" s="106">
        <f t="shared" si="427"/>
        <v>0</v>
      </c>
      <c r="V5444" s="106">
        <f t="shared" si="428"/>
        <v>0</v>
      </c>
      <c r="W5444" s="119">
        <f t="shared" si="426"/>
        <v>0</v>
      </c>
      <c r="X5444" s="106">
        <f t="shared" si="429"/>
        <v>0</v>
      </c>
    </row>
    <row r="5445" spans="1:24" ht="14">
      <c r="A5445" s="198"/>
      <c r="D5445" s="1"/>
      <c r="E5445" s="1"/>
      <c r="F5445" s="187"/>
      <c r="G5445" s="187"/>
      <c r="H5445" s="80" t="str">
        <f>IF(ISERROR(IF(ISERROR(VLOOKUP((LEFT(D5445,2)),'Fed. Agency Identifier Table'!A$2:C$63,3,FALSE)),(VLOOKUP((LEFT(D5445,1)),'Fed. Agency Identifier Table'!A$2:C$63,3,FALSE)),(VLOOKUP((LEFT(D5445,2)),'Fed. Agency Identifier Table'!A$2:C$63,3,FALSE)))),"",(IF(ISERROR(VLOOKUP((LEFT(D5445,2)),'Fed. Agency Identifier Table'!A$2:C$63,3,FALSE)),(VLOOKUP((LEFT(D5445,1)),'Fed. Agency Identifier Table'!A$2:C$63,3,FALSE)),(VLOOKUP((LEFT(D5445,2)),'Fed. Agency Identifier Table'!A$2:C$63,3,FALSE)))))</f>
        <v/>
      </c>
      <c r="I5445" s="150" t="str">
        <f>IF(ISNUMBER(SEARCH("*.unk*",D5445)),"Other Federal Awards",IF(ISERROR(VLOOKUP(D5445,'CFDA Program Titles Table'!A$2:C$2607,3,FALSE)),"",VLOOKUP(D5445,'CFDA Program Titles Table'!A$2:C$2607,3,FALSE)))</f>
        <v/>
      </c>
      <c r="J5445" s="70"/>
      <c r="K5445" s="70"/>
      <c r="S5445" s="106" t="str">
        <f>IFERROR(IF(J5445="Y", "Research And Development Programs Cluster:", VLOOKUP(D5445,'Cluster Info'!$A$2:$B$113,2,FALSE)), "Non Cluster:")</f>
        <v>Non Cluster:</v>
      </c>
      <c r="T5445" s="106">
        <f t="shared" si="425"/>
        <v>0</v>
      </c>
      <c r="U5445" s="106">
        <f t="shared" si="427"/>
        <v>0</v>
      </c>
      <c r="V5445" s="106">
        <f t="shared" si="428"/>
        <v>0</v>
      </c>
      <c r="W5445" s="119">
        <f t="shared" si="426"/>
        <v>0</v>
      </c>
      <c r="X5445" s="106">
        <f t="shared" si="429"/>
        <v>0</v>
      </c>
    </row>
    <row r="5446" spans="1:24" ht="14">
      <c r="A5446" s="198"/>
      <c r="D5446" s="1"/>
      <c r="E5446" s="1"/>
      <c r="F5446" s="187"/>
      <c r="G5446" s="187"/>
      <c r="H5446" s="80" t="str">
        <f>IF(ISERROR(IF(ISERROR(VLOOKUP((LEFT(D5446,2)),'Fed. Agency Identifier Table'!A$2:C$63,3,FALSE)),(VLOOKUP((LEFT(D5446,1)),'Fed. Agency Identifier Table'!A$2:C$63,3,FALSE)),(VLOOKUP((LEFT(D5446,2)),'Fed. Agency Identifier Table'!A$2:C$63,3,FALSE)))),"",(IF(ISERROR(VLOOKUP((LEFT(D5446,2)),'Fed. Agency Identifier Table'!A$2:C$63,3,FALSE)),(VLOOKUP((LEFT(D5446,1)),'Fed. Agency Identifier Table'!A$2:C$63,3,FALSE)),(VLOOKUP((LEFT(D5446,2)),'Fed. Agency Identifier Table'!A$2:C$63,3,FALSE)))))</f>
        <v/>
      </c>
      <c r="I5446" s="150" t="str">
        <f>IF(ISNUMBER(SEARCH("*.unk*",D5446)),"Other Federal Awards",IF(ISERROR(VLOOKUP(D5446,'CFDA Program Titles Table'!A$2:C$2607,3,FALSE)),"",VLOOKUP(D5446,'CFDA Program Titles Table'!A$2:C$2607,3,FALSE)))</f>
        <v/>
      </c>
      <c r="J5446" s="70"/>
      <c r="K5446" s="70"/>
      <c r="S5446" s="106" t="str">
        <f>IFERROR(IF(J5446="Y", "Research And Development Programs Cluster:", VLOOKUP(D5446,'Cluster Info'!$A$2:$B$113,2,FALSE)), "Non Cluster:")</f>
        <v>Non Cluster:</v>
      </c>
      <c r="T5446" s="106">
        <f t="shared" si="425"/>
        <v>0</v>
      </c>
      <c r="U5446" s="106">
        <f t="shared" si="427"/>
        <v>0</v>
      </c>
      <c r="V5446" s="106">
        <f t="shared" si="428"/>
        <v>0</v>
      </c>
      <c r="W5446" s="119">
        <f t="shared" si="426"/>
        <v>0</v>
      </c>
      <c r="X5446" s="106">
        <f t="shared" si="429"/>
        <v>0</v>
      </c>
    </row>
    <row r="5447" spans="1:24" ht="14">
      <c r="A5447" s="198"/>
      <c r="D5447" s="1"/>
      <c r="E5447" s="1"/>
      <c r="F5447" s="187"/>
      <c r="G5447" s="187"/>
      <c r="H5447" s="80" t="str">
        <f>IF(ISERROR(IF(ISERROR(VLOOKUP((LEFT(D5447,2)),'Fed. Agency Identifier Table'!A$2:C$63,3,FALSE)),(VLOOKUP((LEFT(D5447,1)),'Fed. Agency Identifier Table'!A$2:C$63,3,FALSE)),(VLOOKUP((LEFT(D5447,2)),'Fed. Agency Identifier Table'!A$2:C$63,3,FALSE)))),"",(IF(ISERROR(VLOOKUP((LEFT(D5447,2)),'Fed. Agency Identifier Table'!A$2:C$63,3,FALSE)),(VLOOKUP((LEFT(D5447,1)),'Fed. Agency Identifier Table'!A$2:C$63,3,FALSE)),(VLOOKUP((LEFT(D5447,2)),'Fed. Agency Identifier Table'!A$2:C$63,3,FALSE)))))</f>
        <v/>
      </c>
      <c r="I5447" s="150" t="str">
        <f>IF(ISNUMBER(SEARCH("*.unk*",D5447)),"Other Federal Awards",IF(ISERROR(VLOOKUP(D5447,'CFDA Program Titles Table'!A$2:C$2607,3,FALSE)),"",VLOOKUP(D5447,'CFDA Program Titles Table'!A$2:C$2607,3,FALSE)))</f>
        <v/>
      </c>
      <c r="J5447" s="70"/>
      <c r="K5447" s="70"/>
      <c r="S5447" s="106" t="str">
        <f>IFERROR(IF(J5447="Y", "Research And Development Programs Cluster:", VLOOKUP(D5447,'Cluster Info'!$A$2:$B$113,2,FALSE)), "Non Cluster:")</f>
        <v>Non Cluster:</v>
      </c>
      <c r="T5447" s="106">
        <f t="shared" si="425"/>
        <v>0</v>
      </c>
      <c r="U5447" s="106">
        <f t="shared" si="427"/>
        <v>0</v>
      </c>
      <c r="V5447" s="106">
        <f t="shared" si="428"/>
        <v>0</v>
      </c>
      <c r="W5447" s="119">
        <f t="shared" si="426"/>
        <v>0</v>
      </c>
      <c r="X5447" s="106">
        <f t="shared" si="429"/>
        <v>0</v>
      </c>
    </row>
    <row r="5448" spans="1:24" ht="14">
      <c r="A5448" s="198"/>
      <c r="D5448" s="1"/>
      <c r="E5448" s="1"/>
      <c r="F5448" s="187"/>
      <c r="G5448" s="187"/>
      <c r="H5448" s="80" t="str">
        <f>IF(ISERROR(IF(ISERROR(VLOOKUP((LEFT(D5448,2)),'Fed. Agency Identifier Table'!A$2:C$63,3,FALSE)),(VLOOKUP((LEFT(D5448,1)),'Fed. Agency Identifier Table'!A$2:C$63,3,FALSE)),(VLOOKUP((LEFT(D5448,2)),'Fed. Agency Identifier Table'!A$2:C$63,3,FALSE)))),"",(IF(ISERROR(VLOOKUP((LEFT(D5448,2)),'Fed. Agency Identifier Table'!A$2:C$63,3,FALSE)),(VLOOKUP((LEFT(D5448,1)),'Fed. Agency Identifier Table'!A$2:C$63,3,FALSE)),(VLOOKUP((LEFT(D5448,2)),'Fed. Agency Identifier Table'!A$2:C$63,3,FALSE)))))</f>
        <v/>
      </c>
      <c r="I5448" s="150" t="str">
        <f>IF(ISNUMBER(SEARCH("*.unk*",D5448)),"Other Federal Awards",IF(ISERROR(VLOOKUP(D5448,'CFDA Program Titles Table'!A$2:C$2607,3,FALSE)),"",VLOOKUP(D5448,'CFDA Program Titles Table'!A$2:C$2607,3,FALSE)))</f>
        <v/>
      </c>
      <c r="J5448" s="70"/>
      <c r="K5448" s="70"/>
      <c r="S5448" s="106" t="str">
        <f>IFERROR(IF(J5448="Y", "Research And Development Programs Cluster:", VLOOKUP(D5448,'Cluster Info'!$A$2:$B$113,2,FALSE)), "Non Cluster:")</f>
        <v>Non Cluster:</v>
      </c>
      <c r="T5448" s="106">
        <f t="shared" si="425"/>
        <v>0</v>
      </c>
      <c r="U5448" s="106">
        <f t="shared" si="427"/>
        <v>0</v>
      </c>
      <c r="V5448" s="106">
        <f t="shared" si="428"/>
        <v>0</v>
      </c>
      <c r="W5448" s="119">
        <f t="shared" si="426"/>
        <v>0</v>
      </c>
      <c r="X5448" s="106">
        <f t="shared" si="429"/>
        <v>0</v>
      </c>
    </row>
    <row r="5449" spans="1:24" ht="14">
      <c r="A5449" s="198"/>
      <c r="D5449" s="1"/>
      <c r="E5449" s="1"/>
      <c r="F5449" s="187"/>
      <c r="G5449" s="187"/>
      <c r="H5449" s="80" t="str">
        <f>IF(ISERROR(IF(ISERROR(VLOOKUP((LEFT(D5449,2)),'Fed. Agency Identifier Table'!A$2:C$63,3,FALSE)),(VLOOKUP((LEFT(D5449,1)),'Fed. Agency Identifier Table'!A$2:C$63,3,FALSE)),(VLOOKUP((LEFT(D5449,2)),'Fed. Agency Identifier Table'!A$2:C$63,3,FALSE)))),"",(IF(ISERROR(VLOOKUP((LEFT(D5449,2)),'Fed. Agency Identifier Table'!A$2:C$63,3,FALSE)),(VLOOKUP((LEFT(D5449,1)),'Fed. Agency Identifier Table'!A$2:C$63,3,FALSE)),(VLOOKUP((LEFT(D5449,2)),'Fed. Agency Identifier Table'!A$2:C$63,3,FALSE)))))</f>
        <v/>
      </c>
      <c r="I5449" s="150" t="str">
        <f>IF(ISNUMBER(SEARCH("*.unk*",D5449)),"Other Federal Awards",IF(ISERROR(VLOOKUP(D5449,'CFDA Program Titles Table'!A$2:C$2607,3,FALSE)),"",VLOOKUP(D5449,'CFDA Program Titles Table'!A$2:C$2607,3,FALSE)))</f>
        <v/>
      </c>
      <c r="J5449" s="70"/>
      <c r="K5449" s="70"/>
      <c r="S5449" s="106" t="str">
        <f>IFERROR(IF(J5449="Y", "Research And Development Programs Cluster:", VLOOKUP(D5449,'Cluster Info'!$A$2:$B$113,2,FALSE)), "Non Cluster:")</f>
        <v>Non Cluster:</v>
      </c>
      <c r="T5449" s="106">
        <f t="shared" si="425"/>
        <v>0</v>
      </c>
      <c r="U5449" s="106">
        <f t="shared" si="427"/>
        <v>0</v>
      </c>
      <c r="V5449" s="106">
        <f t="shared" si="428"/>
        <v>0</v>
      </c>
      <c r="W5449" s="119">
        <f t="shared" si="426"/>
        <v>0</v>
      </c>
      <c r="X5449" s="106">
        <f t="shared" si="429"/>
        <v>0</v>
      </c>
    </row>
    <row r="5450" spans="1:24" ht="14">
      <c r="A5450" s="198"/>
      <c r="D5450" s="1"/>
      <c r="E5450" s="1"/>
      <c r="F5450" s="187"/>
      <c r="G5450" s="187"/>
      <c r="H5450" s="80" t="str">
        <f>IF(ISERROR(IF(ISERROR(VLOOKUP((LEFT(D5450,2)),'Fed. Agency Identifier Table'!A$2:C$63,3,FALSE)),(VLOOKUP((LEFT(D5450,1)),'Fed. Agency Identifier Table'!A$2:C$63,3,FALSE)),(VLOOKUP((LEFT(D5450,2)),'Fed. Agency Identifier Table'!A$2:C$63,3,FALSE)))),"",(IF(ISERROR(VLOOKUP((LEFT(D5450,2)),'Fed. Agency Identifier Table'!A$2:C$63,3,FALSE)),(VLOOKUP((LEFT(D5450,1)),'Fed. Agency Identifier Table'!A$2:C$63,3,FALSE)),(VLOOKUP((LEFT(D5450,2)),'Fed. Agency Identifier Table'!A$2:C$63,3,FALSE)))))</f>
        <v/>
      </c>
      <c r="I5450" s="150" t="str">
        <f>IF(ISNUMBER(SEARCH("*.unk*",D5450)),"Other Federal Awards",IF(ISERROR(VLOOKUP(D5450,'CFDA Program Titles Table'!A$2:C$2607,3,FALSE)),"",VLOOKUP(D5450,'CFDA Program Titles Table'!A$2:C$2607,3,FALSE)))</f>
        <v/>
      </c>
      <c r="J5450" s="70"/>
      <c r="K5450" s="70"/>
      <c r="S5450" s="106" t="str">
        <f>IFERROR(IF(J5450="Y", "Research And Development Programs Cluster:", VLOOKUP(D5450,'Cluster Info'!$A$2:$B$113,2,FALSE)), "Non Cluster:")</f>
        <v>Non Cluster:</v>
      </c>
      <c r="T5450" s="106">
        <f t="shared" si="425"/>
        <v>0</v>
      </c>
      <c r="U5450" s="106">
        <f t="shared" si="427"/>
        <v>0</v>
      </c>
      <c r="V5450" s="106">
        <f t="shared" si="428"/>
        <v>0</v>
      </c>
      <c r="W5450" s="119">
        <f t="shared" si="426"/>
        <v>0</v>
      </c>
      <c r="X5450" s="106">
        <f t="shared" si="429"/>
        <v>0</v>
      </c>
    </row>
    <row r="5451" spans="1:24" ht="14">
      <c r="A5451" s="198"/>
      <c r="D5451" s="1"/>
      <c r="E5451" s="1"/>
      <c r="F5451" s="187"/>
      <c r="G5451" s="187"/>
      <c r="H5451" s="80" t="str">
        <f>IF(ISERROR(IF(ISERROR(VLOOKUP((LEFT(D5451,2)),'Fed. Agency Identifier Table'!A$2:C$63,3,FALSE)),(VLOOKUP((LEFT(D5451,1)),'Fed. Agency Identifier Table'!A$2:C$63,3,FALSE)),(VLOOKUP((LEFT(D5451,2)),'Fed. Agency Identifier Table'!A$2:C$63,3,FALSE)))),"",(IF(ISERROR(VLOOKUP((LEFT(D5451,2)),'Fed. Agency Identifier Table'!A$2:C$63,3,FALSE)),(VLOOKUP((LEFT(D5451,1)),'Fed. Agency Identifier Table'!A$2:C$63,3,FALSE)),(VLOOKUP((LEFT(D5451,2)),'Fed. Agency Identifier Table'!A$2:C$63,3,FALSE)))))</f>
        <v/>
      </c>
      <c r="I5451" s="150" t="str">
        <f>IF(ISNUMBER(SEARCH("*.unk*",D5451)),"Other Federal Awards",IF(ISERROR(VLOOKUP(D5451,'CFDA Program Titles Table'!A$2:C$2607,3,FALSE)),"",VLOOKUP(D5451,'CFDA Program Titles Table'!A$2:C$2607,3,FALSE)))</f>
        <v/>
      </c>
      <c r="J5451" s="70"/>
      <c r="K5451" s="70"/>
      <c r="S5451" s="106" t="str">
        <f>IFERROR(IF(J5451="Y", "Research And Development Programs Cluster:", VLOOKUP(D5451,'Cluster Info'!$A$2:$B$113,2,FALSE)), "Non Cluster:")</f>
        <v>Non Cluster:</v>
      </c>
      <c r="T5451" s="106">
        <f t="shared" si="425"/>
        <v>0</v>
      </c>
      <c r="U5451" s="106">
        <f t="shared" si="427"/>
        <v>0</v>
      </c>
      <c r="V5451" s="106">
        <f t="shared" si="428"/>
        <v>0</v>
      </c>
      <c r="W5451" s="119">
        <f t="shared" si="426"/>
        <v>0</v>
      </c>
      <c r="X5451" s="106">
        <f t="shared" si="429"/>
        <v>0</v>
      </c>
    </row>
    <row r="5452" spans="1:24" ht="14">
      <c r="A5452" s="198"/>
      <c r="D5452" s="1"/>
      <c r="E5452" s="1"/>
      <c r="F5452" s="187"/>
      <c r="G5452" s="187"/>
      <c r="H5452" s="80" t="str">
        <f>IF(ISERROR(IF(ISERROR(VLOOKUP((LEFT(D5452,2)),'Fed. Agency Identifier Table'!A$2:C$63,3,FALSE)),(VLOOKUP((LEFT(D5452,1)),'Fed. Agency Identifier Table'!A$2:C$63,3,FALSE)),(VLOOKUP((LEFT(D5452,2)),'Fed. Agency Identifier Table'!A$2:C$63,3,FALSE)))),"",(IF(ISERROR(VLOOKUP((LEFT(D5452,2)),'Fed. Agency Identifier Table'!A$2:C$63,3,FALSE)),(VLOOKUP((LEFT(D5452,1)),'Fed. Agency Identifier Table'!A$2:C$63,3,FALSE)),(VLOOKUP((LEFT(D5452,2)),'Fed. Agency Identifier Table'!A$2:C$63,3,FALSE)))))</f>
        <v/>
      </c>
      <c r="I5452" s="150" t="str">
        <f>IF(ISNUMBER(SEARCH("*.unk*",D5452)),"Other Federal Awards",IF(ISERROR(VLOOKUP(D5452,'CFDA Program Titles Table'!A$2:C$2607,3,FALSE)),"",VLOOKUP(D5452,'CFDA Program Titles Table'!A$2:C$2607,3,FALSE)))</f>
        <v/>
      </c>
      <c r="J5452" s="70"/>
      <c r="K5452" s="70"/>
      <c r="S5452" s="106" t="str">
        <f>IFERROR(IF(J5452="Y", "Research And Development Programs Cluster:", VLOOKUP(D5452,'Cluster Info'!$A$2:$B$113,2,FALSE)), "Non Cluster:")</f>
        <v>Non Cluster:</v>
      </c>
      <c r="T5452" s="106">
        <f t="shared" si="425"/>
        <v>0</v>
      </c>
      <c r="U5452" s="106">
        <f t="shared" si="427"/>
        <v>0</v>
      </c>
      <c r="V5452" s="106">
        <f t="shared" si="428"/>
        <v>0</v>
      </c>
      <c r="W5452" s="119">
        <f t="shared" si="426"/>
        <v>0</v>
      </c>
      <c r="X5452" s="106">
        <f t="shared" si="429"/>
        <v>0</v>
      </c>
    </row>
    <row r="5453" spans="1:24" ht="14">
      <c r="A5453" s="198"/>
      <c r="D5453" s="1"/>
      <c r="E5453" s="1"/>
      <c r="F5453" s="187"/>
      <c r="G5453" s="187"/>
      <c r="H5453" s="80" t="str">
        <f>IF(ISERROR(IF(ISERROR(VLOOKUP((LEFT(D5453,2)),'Fed. Agency Identifier Table'!A$2:C$63,3,FALSE)),(VLOOKUP((LEFT(D5453,1)),'Fed. Agency Identifier Table'!A$2:C$63,3,FALSE)),(VLOOKUP((LEFT(D5453,2)),'Fed. Agency Identifier Table'!A$2:C$63,3,FALSE)))),"",(IF(ISERROR(VLOOKUP((LEFT(D5453,2)),'Fed. Agency Identifier Table'!A$2:C$63,3,FALSE)),(VLOOKUP((LEFT(D5453,1)),'Fed. Agency Identifier Table'!A$2:C$63,3,FALSE)),(VLOOKUP((LEFT(D5453,2)),'Fed. Agency Identifier Table'!A$2:C$63,3,FALSE)))))</f>
        <v/>
      </c>
      <c r="I5453" s="150" t="str">
        <f>IF(ISNUMBER(SEARCH("*.unk*",D5453)),"Other Federal Awards",IF(ISERROR(VLOOKUP(D5453,'CFDA Program Titles Table'!A$2:C$2607,3,FALSE)),"",VLOOKUP(D5453,'CFDA Program Titles Table'!A$2:C$2607,3,FALSE)))</f>
        <v/>
      </c>
      <c r="J5453" s="70"/>
      <c r="K5453" s="70"/>
      <c r="S5453" s="106" t="str">
        <f>IFERROR(IF(J5453="Y", "Research And Development Programs Cluster:", VLOOKUP(D5453,'Cluster Info'!$A$2:$B$113,2,FALSE)), "Non Cluster:")</f>
        <v>Non Cluster:</v>
      </c>
      <c r="T5453" s="106">
        <f t="shared" si="425"/>
        <v>0</v>
      </c>
      <c r="U5453" s="106">
        <f t="shared" si="427"/>
        <v>0</v>
      </c>
      <c r="V5453" s="106">
        <f t="shared" si="428"/>
        <v>0</v>
      </c>
      <c r="W5453" s="119">
        <f t="shared" si="426"/>
        <v>0</v>
      </c>
      <c r="X5453" s="106">
        <f t="shared" si="429"/>
        <v>0</v>
      </c>
    </row>
    <row r="5454" spans="1:24" ht="14">
      <c r="A5454" s="198"/>
      <c r="D5454" s="1"/>
      <c r="E5454" s="1"/>
      <c r="F5454" s="187"/>
      <c r="G5454" s="187"/>
      <c r="H5454" s="80" t="str">
        <f>IF(ISERROR(IF(ISERROR(VLOOKUP((LEFT(D5454,2)),'Fed. Agency Identifier Table'!A$2:C$63,3,FALSE)),(VLOOKUP((LEFT(D5454,1)),'Fed. Agency Identifier Table'!A$2:C$63,3,FALSE)),(VLOOKUP((LEFT(D5454,2)),'Fed. Agency Identifier Table'!A$2:C$63,3,FALSE)))),"",(IF(ISERROR(VLOOKUP((LEFT(D5454,2)),'Fed. Agency Identifier Table'!A$2:C$63,3,FALSE)),(VLOOKUP((LEFT(D5454,1)),'Fed. Agency Identifier Table'!A$2:C$63,3,FALSE)),(VLOOKUP((LEFT(D5454,2)),'Fed. Agency Identifier Table'!A$2:C$63,3,FALSE)))))</f>
        <v/>
      </c>
      <c r="I5454" s="150" t="str">
        <f>IF(ISNUMBER(SEARCH("*.unk*",D5454)),"Other Federal Awards",IF(ISERROR(VLOOKUP(D5454,'CFDA Program Titles Table'!A$2:C$2607,3,FALSE)),"",VLOOKUP(D5454,'CFDA Program Titles Table'!A$2:C$2607,3,FALSE)))</f>
        <v/>
      </c>
      <c r="J5454" s="70"/>
      <c r="K5454" s="70"/>
      <c r="S5454" s="106" t="str">
        <f>IFERROR(IF(J5454="Y", "Research And Development Programs Cluster:", VLOOKUP(D5454,'Cluster Info'!$A$2:$B$113,2,FALSE)), "Non Cluster:")</f>
        <v>Non Cluster:</v>
      </c>
      <c r="T5454" s="106">
        <f t="shared" si="425"/>
        <v>0</v>
      </c>
      <c r="U5454" s="106">
        <f t="shared" si="427"/>
        <v>0</v>
      </c>
      <c r="V5454" s="106">
        <f t="shared" si="428"/>
        <v>0</v>
      </c>
      <c r="W5454" s="119">
        <f t="shared" si="426"/>
        <v>0</v>
      </c>
      <c r="X5454" s="106">
        <f t="shared" si="429"/>
        <v>0</v>
      </c>
    </row>
    <row r="5455" spans="1:24" ht="14">
      <c r="A5455" s="198"/>
      <c r="D5455" s="1"/>
      <c r="E5455" s="1"/>
      <c r="F5455" s="187"/>
      <c r="G5455" s="187"/>
      <c r="H5455" s="80" t="str">
        <f>IF(ISERROR(IF(ISERROR(VLOOKUP((LEFT(D5455,2)),'Fed. Agency Identifier Table'!A$2:C$63,3,FALSE)),(VLOOKUP((LEFT(D5455,1)),'Fed. Agency Identifier Table'!A$2:C$63,3,FALSE)),(VLOOKUP((LEFT(D5455,2)),'Fed. Agency Identifier Table'!A$2:C$63,3,FALSE)))),"",(IF(ISERROR(VLOOKUP((LEFT(D5455,2)),'Fed. Agency Identifier Table'!A$2:C$63,3,FALSE)),(VLOOKUP((LEFT(D5455,1)),'Fed. Agency Identifier Table'!A$2:C$63,3,FALSE)),(VLOOKUP((LEFT(D5455,2)),'Fed. Agency Identifier Table'!A$2:C$63,3,FALSE)))))</f>
        <v/>
      </c>
      <c r="I5455" s="150" t="str">
        <f>IF(ISNUMBER(SEARCH("*.unk*",D5455)),"Other Federal Awards",IF(ISERROR(VLOOKUP(D5455,'CFDA Program Titles Table'!A$2:C$2607,3,FALSE)),"",VLOOKUP(D5455,'CFDA Program Titles Table'!A$2:C$2607,3,FALSE)))</f>
        <v/>
      </c>
      <c r="J5455" s="70"/>
      <c r="K5455" s="70"/>
      <c r="S5455" s="106" t="str">
        <f>IFERROR(IF(J5455="Y", "Research And Development Programs Cluster:", VLOOKUP(D5455,'Cluster Info'!$A$2:$B$113,2,FALSE)), "Non Cluster:")</f>
        <v>Non Cluster:</v>
      </c>
      <c r="T5455" s="106">
        <f t="shared" si="425"/>
        <v>0</v>
      </c>
      <c r="U5455" s="106">
        <f t="shared" si="427"/>
        <v>0</v>
      </c>
      <c r="V5455" s="106">
        <f t="shared" si="428"/>
        <v>0</v>
      </c>
      <c r="W5455" s="119">
        <f t="shared" si="426"/>
        <v>0</v>
      </c>
      <c r="X5455" s="106">
        <f t="shared" si="429"/>
        <v>0</v>
      </c>
    </row>
    <row r="5456" spans="1:24" ht="14">
      <c r="A5456" s="198"/>
      <c r="D5456" s="1"/>
      <c r="E5456" s="1"/>
      <c r="F5456" s="187"/>
      <c r="G5456" s="187"/>
      <c r="H5456" s="80" t="str">
        <f>IF(ISERROR(IF(ISERROR(VLOOKUP((LEFT(D5456,2)),'Fed. Agency Identifier Table'!A$2:C$63,3,FALSE)),(VLOOKUP((LEFT(D5456,1)),'Fed. Agency Identifier Table'!A$2:C$63,3,FALSE)),(VLOOKUP((LEFT(D5456,2)),'Fed. Agency Identifier Table'!A$2:C$63,3,FALSE)))),"",(IF(ISERROR(VLOOKUP((LEFT(D5456,2)),'Fed. Agency Identifier Table'!A$2:C$63,3,FALSE)),(VLOOKUP((LEFT(D5456,1)),'Fed. Agency Identifier Table'!A$2:C$63,3,FALSE)),(VLOOKUP((LEFT(D5456,2)),'Fed. Agency Identifier Table'!A$2:C$63,3,FALSE)))))</f>
        <v/>
      </c>
      <c r="I5456" s="150" t="str">
        <f>IF(ISNUMBER(SEARCH("*.unk*",D5456)),"Other Federal Awards",IF(ISERROR(VLOOKUP(D5456,'CFDA Program Titles Table'!A$2:C$2607,3,FALSE)),"",VLOOKUP(D5456,'CFDA Program Titles Table'!A$2:C$2607,3,FALSE)))</f>
        <v/>
      </c>
      <c r="J5456" s="70"/>
      <c r="K5456" s="70"/>
      <c r="S5456" s="106" t="str">
        <f>IFERROR(IF(J5456="Y", "Research And Development Programs Cluster:", VLOOKUP(D5456,'Cluster Info'!$A$2:$B$113,2,FALSE)), "Non Cluster:")</f>
        <v>Non Cluster:</v>
      </c>
      <c r="T5456" s="106">
        <f t="shared" si="425"/>
        <v>0</v>
      </c>
      <c r="U5456" s="106">
        <f t="shared" si="427"/>
        <v>0</v>
      </c>
      <c r="V5456" s="106">
        <f t="shared" si="428"/>
        <v>0</v>
      </c>
      <c r="W5456" s="119">
        <f t="shared" si="426"/>
        <v>0</v>
      </c>
      <c r="X5456" s="106">
        <f t="shared" si="429"/>
        <v>0</v>
      </c>
    </row>
    <row r="5457" spans="1:24" ht="14">
      <c r="A5457" s="198"/>
      <c r="D5457" s="1"/>
      <c r="E5457" s="1"/>
      <c r="F5457" s="187"/>
      <c r="G5457" s="187"/>
      <c r="H5457" s="80" t="str">
        <f>IF(ISERROR(IF(ISERROR(VLOOKUP((LEFT(D5457,2)),'Fed. Agency Identifier Table'!A$2:C$63,3,FALSE)),(VLOOKUP((LEFT(D5457,1)),'Fed. Agency Identifier Table'!A$2:C$63,3,FALSE)),(VLOOKUP((LEFT(D5457,2)),'Fed. Agency Identifier Table'!A$2:C$63,3,FALSE)))),"",(IF(ISERROR(VLOOKUP((LEFT(D5457,2)),'Fed. Agency Identifier Table'!A$2:C$63,3,FALSE)),(VLOOKUP((LEFT(D5457,1)),'Fed. Agency Identifier Table'!A$2:C$63,3,FALSE)),(VLOOKUP((LEFT(D5457,2)),'Fed. Agency Identifier Table'!A$2:C$63,3,FALSE)))))</f>
        <v/>
      </c>
      <c r="I5457" s="150" t="str">
        <f>IF(ISNUMBER(SEARCH("*.unk*",D5457)),"Other Federal Awards",IF(ISERROR(VLOOKUP(D5457,'CFDA Program Titles Table'!A$2:C$2607,3,FALSE)),"",VLOOKUP(D5457,'CFDA Program Titles Table'!A$2:C$2607,3,FALSE)))</f>
        <v/>
      </c>
      <c r="J5457" s="70"/>
      <c r="K5457" s="70"/>
      <c r="S5457" s="106" t="str">
        <f>IFERROR(IF(J5457="Y", "Research And Development Programs Cluster:", VLOOKUP(D5457,'Cluster Info'!$A$2:$B$113,2,FALSE)), "Non Cluster:")</f>
        <v>Non Cluster:</v>
      </c>
      <c r="T5457" s="106">
        <f t="shared" si="425"/>
        <v>0</v>
      </c>
      <c r="U5457" s="106">
        <f t="shared" si="427"/>
        <v>0</v>
      </c>
      <c r="V5457" s="106">
        <f t="shared" si="428"/>
        <v>0</v>
      </c>
      <c r="W5457" s="119">
        <f t="shared" si="426"/>
        <v>0</v>
      </c>
      <c r="X5457" s="106">
        <f t="shared" si="429"/>
        <v>0</v>
      </c>
    </row>
    <row r="5458" spans="1:24" ht="14">
      <c r="A5458" s="198"/>
      <c r="D5458" s="1"/>
      <c r="E5458" s="1"/>
      <c r="F5458" s="187"/>
      <c r="G5458" s="187"/>
      <c r="H5458" s="80" t="str">
        <f>IF(ISERROR(IF(ISERROR(VLOOKUP((LEFT(D5458,2)),'Fed. Agency Identifier Table'!A$2:C$63,3,FALSE)),(VLOOKUP((LEFT(D5458,1)),'Fed. Agency Identifier Table'!A$2:C$63,3,FALSE)),(VLOOKUP((LEFT(D5458,2)),'Fed. Agency Identifier Table'!A$2:C$63,3,FALSE)))),"",(IF(ISERROR(VLOOKUP((LEFT(D5458,2)),'Fed. Agency Identifier Table'!A$2:C$63,3,FALSE)),(VLOOKUP((LEFT(D5458,1)),'Fed. Agency Identifier Table'!A$2:C$63,3,FALSE)),(VLOOKUP((LEFT(D5458,2)),'Fed. Agency Identifier Table'!A$2:C$63,3,FALSE)))))</f>
        <v/>
      </c>
      <c r="I5458" s="150" t="str">
        <f>IF(ISNUMBER(SEARCH("*.unk*",D5458)),"Other Federal Awards",IF(ISERROR(VLOOKUP(D5458,'CFDA Program Titles Table'!A$2:C$2607,3,FALSE)),"",VLOOKUP(D5458,'CFDA Program Titles Table'!A$2:C$2607,3,FALSE)))</f>
        <v/>
      </c>
      <c r="J5458" s="70"/>
      <c r="K5458" s="70"/>
      <c r="S5458" s="106" t="str">
        <f>IFERROR(IF(J5458="Y", "Research And Development Programs Cluster:", VLOOKUP(D5458,'Cluster Info'!$A$2:$B$113,2,FALSE)), "Non Cluster:")</f>
        <v>Non Cluster:</v>
      </c>
      <c r="T5458" s="106">
        <f t="shared" si="425"/>
        <v>0</v>
      </c>
      <c r="U5458" s="106">
        <f t="shared" si="427"/>
        <v>0</v>
      </c>
      <c r="V5458" s="106">
        <f t="shared" si="428"/>
        <v>0</v>
      </c>
      <c r="W5458" s="119">
        <f t="shared" si="426"/>
        <v>0</v>
      </c>
      <c r="X5458" s="106">
        <f t="shared" si="429"/>
        <v>0</v>
      </c>
    </row>
    <row r="5459" spans="1:24" ht="14">
      <c r="A5459" s="198"/>
      <c r="D5459" s="1"/>
      <c r="E5459" s="1"/>
      <c r="F5459" s="187"/>
      <c r="G5459" s="187"/>
      <c r="H5459" s="80" t="str">
        <f>IF(ISERROR(IF(ISERROR(VLOOKUP((LEFT(D5459,2)),'Fed. Agency Identifier Table'!A$2:C$63,3,FALSE)),(VLOOKUP((LEFT(D5459,1)),'Fed. Agency Identifier Table'!A$2:C$63,3,FALSE)),(VLOOKUP((LEFT(D5459,2)),'Fed. Agency Identifier Table'!A$2:C$63,3,FALSE)))),"",(IF(ISERROR(VLOOKUP((LEFT(D5459,2)),'Fed. Agency Identifier Table'!A$2:C$63,3,FALSE)),(VLOOKUP((LEFT(D5459,1)),'Fed. Agency Identifier Table'!A$2:C$63,3,FALSE)),(VLOOKUP((LEFT(D5459,2)),'Fed. Agency Identifier Table'!A$2:C$63,3,FALSE)))))</f>
        <v/>
      </c>
      <c r="I5459" s="150" t="str">
        <f>IF(ISNUMBER(SEARCH("*.unk*",D5459)),"Other Federal Awards",IF(ISERROR(VLOOKUP(D5459,'CFDA Program Titles Table'!A$2:C$2607,3,FALSE)),"",VLOOKUP(D5459,'CFDA Program Titles Table'!A$2:C$2607,3,FALSE)))</f>
        <v/>
      </c>
      <c r="J5459" s="70"/>
      <c r="K5459" s="70"/>
      <c r="S5459" s="106" t="str">
        <f>IFERROR(IF(J5459="Y", "Research And Development Programs Cluster:", VLOOKUP(D5459,'Cluster Info'!$A$2:$B$113,2,FALSE)), "Non Cluster:")</f>
        <v>Non Cluster:</v>
      </c>
      <c r="T5459" s="106">
        <f t="shared" si="425"/>
        <v>0</v>
      </c>
      <c r="U5459" s="106">
        <f t="shared" si="427"/>
        <v>0</v>
      </c>
      <c r="V5459" s="106">
        <f t="shared" si="428"/>
        <v>0</v>
      </c>
      <c r="W5459" s="119">
        <f t="shared" si="426"/>
        <v>0</v>
      </c>
      <c r="X5459" s="106">
        <f t="shared" si="429"/>
        <v>0</v>
      </c>
    </row>
    <row r="5460" spans="1:24" ht="14">
      <c r="A5460" s="198"/>
      <c r="D5460" s="1"/>
      <c r="E5460" s="1"/>
      <c r="F5460" s="187"/>
      <c r="G5460" s="187"/>
      <c r="H5460" s="80" t="str">
        <f>IF(ISERROR(IF(ISERROR(VLOOKUP((LEFT(D5460,2)),'Fed. Agency Identifier Table'!A$2:C$63,3,FALSE)),(VLOOKUP((LEFT(D5460,1)),'Fed. Agency Identifier Table'!A$2:C$63,3,FALSE)),(VLOOKUP((LEFT(D5460,2)),'Fed. Agency Identifier Table'!A$2:C$63,3,FALSE)))),"",(IF(ISERROR(VLOOKUP((LEFT(D5460,2)),'Fed. Agency Identifier Table'!A$2:C$63,3,FALSE)),(VLOOKUP((LEFT(D5460,1)),'Fed. Agency Identifier Table'!A$2:C$63,3,FALSE)),(VLOOKUP((LEFT(D5460,2)),'Fed. Agency Identifier Table'!A$2:C$63,3,FALSE)))))</f>
        <v/>
      </c>
      <c r="I5460" s="150" t="str">
        <f>IF(ISNUMBER(SEARCH("*.unk*",D5460)),"Other Federal Awards",IF(ISERROR(VLOOKUP(D5460,'CFDA Program Titles Table'!A$2:C$2607,3,FALSE)),"",VLOOKUP(D5460,'CFDA Program Titles Table'!A$2:C$2607,3,FALSE)))</f>
        <v/>
      </c>
      <c r="J5460" s="70"/>
      <c r="K5460" s="70"/>
      <c r="S5460" s="106" t="str">
        <f>IFERROR(IF(J5460="Y", "Research And Development Programs Cluster:", VLOOKUP(D5460,'Cluster Info'!$A$2:$B$113,2,FALSE)), "Non Cluster:")</f>
        <v>Non Cluster:</v>
      </c>
      <c r="T5460" s="106">
        <f t="shared" si="425"/>
        <v>0</v>
      </c>
      <c r="U5460" s="106">
        <f t="shared" si="427"/>
        <v>0</v>
      </c>
      <c r="V5460" s="106">
        <f t="shared" si="428"/>
        <v>0</v>
      </c>
      <c r="W5460" s="119">
        <f t="shared" si="426"/>
        <v>0</v>
      </c>
      <c r="X5460" s="106">
        <f t="shared" si="429"/>
        <v>0</v>
      </c>
    </row>
    <row r="5461" spans="1:24" ht="14">
      <c r="A5461" s="198"/>
      <c r="D5461" s="1"/>
      <c r="E5461" s="1"/>
      <c r="F5461" s="187"/>
      <c r="G5461" s="187"/>
      <c r="H5461" s="80" t="str">
        <f>IF(ISERROR(IF(ISERROR(VLOOKUP((LEFT(D5461,2)),'Fed. Agency Identifier Table'!A$2:C$63,3,FALSE)),(VLOOKUP((LEFT(D5461,1)),'Fed. Agency Identifier Table'!A$2:C$63,3,FALSE)),(VLOOKUP((LEFT(D5461,2)),'Fed. Agency Identifier Table'!A$2:C$63,3,FALSE)))),"",(IF(ISERROR(VLOOKUP((LEFT(D5461,2)),'Fed. Agency Identifier Table'!A$2:C$63,3,FALSE)),(VLOOKUP((LEFT(D5461,1)),'Fed. Agency Identifier Table'!A$2:C$63,3,FALSE)),(VLOOKUP((LEFT(D5461,2)),'Fed. Agency Identifier Table'!A$2:C$63,3,FALSE)))))</f>
        <v/>
      </c>
      <c r="I5461" s="150" t="str">
        <f>IF(ISNUMBER(SEARCH("*.unk*",D5461)),"Other Federal Awards",IF(ISERROR(VLOOKUP(D5461,'CFDA Program Titles Table'!A$2:C$2607,3,FALSE)),"",VLOOKUP(D5461,'CFDA Program Titles Table'!A$2:C$2607,3,FALSE)))</f>
        <v/>
      </c>
      <c r="J5461" s="70"/>
      <c r="K5461" s="70"/>
      <c r="S5461" s="106" t="str">
        <f>IFERROR(IF(J5461="Y", "Research And Development Programs Cluster:", VLOOKUP(D5461,'Cluster Info'!$A$2:$B$113,2,FALSE)), "Non Cluster:")</f>
        <v>Non Cluster:</v>
      </c>
      <c r="T5461" s="106">
        <f t="shared" si="425"/>
        <v>0</v>
      </c>
      <c r="U5461" s="106">
        <f t="shared" si="427"/>
        <v>0</v>
      </c>
      <c r="V5461" s="106">
        <f t="shared" si="428"/>
        <v>0</v>
      </c>
      <c r="W5461" s="119">
        <f t="shared" si="426"/>
        <v>0</v>
      </c>
      <c r="X5461" s="106">
        <f t="shared" si="429"/>
        <v>0</v>
      </c>
    </row>
    <row r="5462" spans="1:24" ht="14">
      <c r="A5462" s="198"/>
      <c r="D5462" s="1"/>
      <c r="E5462" s="1"/>
      <c r="F5462" s="187"/>
      <c r="G5462" s="187"/>
      <c r="H5462" s="80" t="str">
        <f>IF(ISERROR(IF(ISERROR(VLOOKUP((LEFT(D5462,2)),'Fed. Agency Identifier Table'!A$2:C$63,3,FALSE)),(VLOOKUP((LEFT(D5462,1)),'Fed. Agency Identifier Table'!A$2:C$63,3,FALSE)),(VLOOKUP((LEFT(D5462,2)),'Fed. Agency Identifier Table'!A$2:C$63,3,FALSE)))),"",(IF(ISERROR(VLOOKUP((LEFT(D5462,2)),'Fed. Agency Identifier Table'!A$2:C$63,3,FALSE)),(VLOOKUP((LEFT(D5462,1)),'Fed. Agency Identifier Table'!A$2:C$63,3,FALSE)),(VLOOKUP((LEFT(D5462,2)),'Fed. Agency Identifier Table'!A$2:C$63,3,FALSE)))))</f>
        <v/>
      </c>
      <c r="I5462" s="150" t="str">
        <f>IF(ISNUMBER(SEARCH("*.unk*",D5462)),"Other Federal Awards",IF(ISERROR(VLOOKUP(D5462,'CFDA Program Titles Table'!A$2:C$2607,3,FALSE)),"",VLOOKUP(D5462,'CFDA Program Titles Table'!A$2:C$2607,3,FALSE)))</f>
        <v/>
      </c>
      <c r="J5462" s="70"/>
      <c r="K5462" s="70"/>
      <c r="S5462" s="106" t="str">
        <f>IFERROR(IF(J5462="Y", "Research And Development Programs Cluster:", VLOOKUP(D5462,'Cluster Info'!$A$2:$B$113,2,FALSE)), "Non Cluster:")</f>
        <v>Non Cluster:</v>
      </c>
      <c r="T5462" s="106">
        <f t="shared" si="425"/>
        <v>0</v>
      </c>
      <c r="U5462" s="106">
        <f t="shared" si="427"/>
        <v>0</v>
      </c>
      <c r="V5462" s="106">
        <f t="shared" si="428"/>
        <v>0</v>
      </c>
      <c r="W5462" s="119">
        <f t="shared" si="426"/>
        <v>0</v>
      </c>
      <c r="X5462" s="106">
        <f t="shared" si="429"/>
        <v>0</v>
      </c>
    </row>
    <row r="5463" spans="1:24" ht="14">
      <c r="A5463" s="198"/>
      <c r="D5463" s="1"/>
      <c r="E5463" s="1"/>
      <c r="F5463" s="187"/>
      <c r="G5463" s="187"/>
      <c r="H5463" s="80" t="str">
        <f>IF(ISERROR(IF(ISERROR(VLOOKUP((LEFT(D5463,2)),'Fed. Agency Identifier Table'!A$2:C$63,3,FALSE)),(VLOOKUP((LEFT(D5463,1)),'Fed. Agency Identifier Table'!A$2:C$63,3,FALSE)),(VLOOKUP((LEFT(D5463,2)),'Fed. Agency Identifier Table'!A$2:C$63,3,FALSE)))),"",(IF(ISERROR(VLOOKUP((LEFT(D5463,2)),'Fed. Agency Identifier Table'!A$2:C$63,3,FALSE)),(VLOOKUP((LEFT(D5463,1)),'Fed. Agency Identifier Table'!A$2:C$63,3,FALSE)),(VLOOKUP((LEFT(D5463,2)),'Fed. Agency Identifier Table'!A$2:C$63,3,FALSE)))))</f>
        <v/>
      </c>
      <c r="I5463" s="150" t="str">
        <f>IF(ISNUMBER(SEARCH("*.unk*",D5463)),"Other Federal Awards",IF(ISERROR(VLOOKUP(D5463,'CFDA Program Titles Table'!A$2:C$2607,3,FALSE)),"",VLOOKUP(D5463,'CFDA Program Titles Table'!A$2:C$2607,3,FALSE)))</f>
        <v/>
      </c>
      <c r="J5463" s="70"/>
      <c r="K5463" s="70"/>
      <c r="S5463" s="106" t="str">
        <f>IFERROR(IF(J5463="Y", "Research And Development Programs Cluster:", VLOOKUP(D5463,'Cluster Info'!$A$2:$B$113,2,FALSE)), "Non Cluster:")</f>
        <v>Non Cluster:</v>
      </c>
      <c r="T5463" s="106">
        <f t="shared" si="425"/>
        <v>0</v>
      </c>
      <c r="U5463" s="106">
        <f t="shared" si="427"/>
        <v>0</v>
      </c>
      <c r="V5463" s="106">
        <f t="shared" si="428"/>
        <v>0</v>
      </c>
      <c r="W5463" s="119">
        <f t="shared" si="426"/>
        <v>0</v>
      </c>
      <c r="X5463" s="106">
        <f t="shared" si="429"/>
        <v>0</v>
      </c>
    </row>
    <row r="5464" spans="1:24" ht="14">
      <c r="A5464" s="198"/>
      <c r="D5464" s="1"/>
      <c r="E5464" s="1"/>
      <c r="F5464" s="187"/>
      <c r="G5464" s="187"/>
      <c r="H5464" s="80" t="str">
        <f>IF(ISERROR(IF(ISERROR(VLOOKUP((LEFT(D5464,2)),'Fed. Agency Identifier Table'!A$2:C$63,3,FALSE)),(VLOOKUP((LEFT(D5464,1)),'Fed. Agency Identifier Table'!A$2:C$63,3,FALSE)),(VLOOKUP((LEFT(D5464,2)),'Fed. Agency Identifier Table'!A$2:C$63,3,FALSE)))),"",(IF(ISERROR(VLOOKUP((LEFT(D5464,2)),'Fed. Agency Identifier Table'!A$2:C$63,3,FALSE)),(VLOOKUP((LEFT(D5464,1)),'Fed. Agency Identifier Table'!A$2:C$63,3,FALSE)),(VLOOKUP((LEFT(D5464,2)),'Fed. Agency Identifier Table'!A$2:C$63,3,FALSE)))))</f>
        <v/>
      </c>
      <c r="I5464" s="150" t="str">
        <f>IF(ISNUMBER(SEARCH("*.unk*",D5464)),"Other Federal Awards",IF(ISERROR(VLOOKUP(D5464,'CFDA Program Titles Table'!A$2:C$2607,3,FALSE)),"",VLOOKUP(D5464,'CFDA Program Titles Table'!A$2:C$2607,3,FALSE)))</f>
        <v/>
      </c>
      <c r="J5464" s="70"/>
      <c r="K5464" s="70"/>
      <c r="S5464" s="106" t="str">
        <f>IFERROR(IF(J5464="Y", "Research And Development Programs Cluster:", VLOOKUP(D5464,'Cluster Info'!$A$2:$B$113,2,FALSE)), "Non Cluster:")</f>
        <v>Non Cluster:</v>
      </c>
      <c r="T5464" s="106">
        <f t="shared" si="425"/>
        <v>0</v>
      </c>
      <c r="U5464" s="106">
        <f t="shared" si="427"/>
        <v>0</v>
      </c>
      <c r="V5464" s="106">
        <f t="shared" si="428"/>
        <v>0</v>
      </c>
      <c r="W5464" s="119">
        <f t="shared" si="426"/>
        <v>0</v>
      </c>
      <c r="X5464" s="106">
        <f t="shared" si="429"/>
        <v>0</v>
      </c>
    </row>
    <row r="5465" spans="1:24" ht="14">
      <c r="A5465" s="198"/>
      <c r="D5465" s="1"/>
      <c r="E5465" s="1"/>
      <c r="F5465" s="187"/>
      <c r="G5465" s="187"/>
      <c r="H5465" s="80" t="str">
        <f>IF(ISERROR(IF(ISERROR(VLOOKUP((LEFT(D5465,2)),'Fed. Agency Identifier Table'!A$2:C$63,3,FALSE)),(VLOOKUP((LEFT(D5465,1)),'Fed. Agency Identifier Table'!A$2:C$63,3,FALSE)),(VLOOKUP((LEFT(D5465,2)),'Fed. Agency Identifier Table'!A$2:C$63,3,FALSE)))),"",(IF(ISERROR(VLOOKUP((LEFT(D5465,2)),'Fed. Agency Identifier Table'!A$2:C$63,3,FALSE)),(VLOOKUP((LEFT(D5465,1)),'Fed. Agency Identifier Table'!A$2:C$63,3,FALSE)),(VLOOKUP((LEFT(D5465,2)),'Fed. Agency Identifier Table'!A$2:C$63,3,FALSE)))))</f>
        <v/>
      </c>
      <c r="I5465" s="150" t="str">
        <f>IF(ISNUMBER(SEARCH("*.unk*",D5465)),"Other Federal Awards",IF(ISERROR(VLOOKUP(D5465,'CFDA Program Titles Table'!A$2:C$2607,3,FALSE)),"",VLOOKUP(D5465,'CFDA Program Titles Table'!A$2:C$2607,3,FALSE)))</f>
        <v/>
      </c>
      <c r="J5465" s="70"/>
      <c r="K5465" s="70"/>
      <c r="S5465" s="106" t="str">
        <f>IFERROR(IF(J5465="Y", "Research And Development Programs Cluster:", VLOOKUP(D5465,'Cluster Info'!$A$2:$B$113,2,FALSE)), "Non Cluster:")</f>
        <v>Non Cluster:</v>
      </c>
      <c r="T5465" s="106">
        <f t="shared" si="425"/>
        <v>0</v>
      </c>
      <c r="U5465" s="106">
        <f t="shared" si="427"/>
        <v>0</v>
      </c>
      <c r="V5465" s="106">
        <f t="shared" si="428"/>
        <v>0</v>
      </c>
      <c r="W5465" s="119">
        <f t="shared" si="426"/>
        <v>0</v>
      </c>
      <c r="X5465" s="106">
        <f t="shared" si="429"/>
        <v>0</v>
      </c>
    </row>
    <row r="5466" spans="1:24" ht="14">
      <c r="A5466" s="198"/>
      <c r="D5466" s="1"/>
      <c r="E5466" s="1"/>
      <c r="F5466" s="187"/>
      <c r="G5466" s="187"/>
      <c r="H5466" s="80" t="str">
        <f>IF(ISERROR(IF(ISERROR(VLOOKUP((LEFT(D5466,2)),'Fed. Agency Identifier Table'!A$2:C$63,3,FALSE)),(VLOOKUP((LEFT(D5466,1)),'Fed. Agency Identifier Table'!A$2:C$63,3,FALSE)),(VLOOKUP((LEFT(D5466,2)),'Fed. Agency Identifier Table'!A$2:C$63,3,FALSE)))),"",(IF(ISERROR(VLOOKUP((LEFT(D5466,2)),'Fed. Agency Identifier Table'!A$2:C$63,3,FALSE)),(VLOOKUP((LEFT(D5466,1)),'Fed. Agency Identifier Table'!A$2:C$63,3,FALSE)),(VLOOKUP((LEFT(D5466,2)),'Fed. Agency Identifier Table'!A$2:C$63,3,FALSE)))))</f>
        <v/>
      </c>
      <c r="I5466" s="150" t="str">
        <f>IF(ISNUMBER(SEARCH("*.unk*",D5466)),"Other Federal Awards",IF(ISERROR(VLOOKUP(D5466,'CFDA Program Titles Table'!A$2:C$2607,3,FALSE)),"",VLOOKUP(D5466,'CFDA Program Titles Table'!A$2:C$2607,3,FALSE)))</f>
        <v/>
      </c>
      <c r="J5466" s="70"/>
      <c r="K5466" s="70"/>
      <c r="S5466" s="106" t="str">
        <f>IFERROR(IF(J5466="Y", "Research And Development Programs Cluster:", VLOOKUP(D5466,'Cluster Info'!$A$2:$B$113,2,FALSE)), "Non Cluster:")</f>
        <v>Non Cluster:</v>
      </c>
      <c r="T5466" s="106">
        <f t="shared" si="425"/>
        <v>0</v>
      </c>
      <c r="U5466" s="106">
        <f t="shared" si="427"/>
        <v>0</v>
      </c>
      <c r="V5466" s="106">
        <f t="shared" si="428"/>
        <v>0</v>
      </c>
      <c r="W5466" s="119">
        <f t="shared" si="426"/>
        <v>0</v>
      </c>
      <c r="X5466" s="106">
        <f t="shared" si="429"/>
        <v>0</v>
      </c>
    </row>
    <row r="5467" spans="1:24" ht="14">
      <c r="A5467" s="198"/>
      <c r="D5467" s="1"/>
      <c r="E5467" s="1"/>
      <c r="F5467" s="187"/>
      <c r="G5467" s="187"/>
      <c r="H5467" s="80" t="str">
        <f>IF(ISERROR(IF(ISERROR(VLOOKUP((LEFT(D5467,2)),'Fed. Agency Identifier Table'!A$2:C$63,3,FALSE)),(VLOOKUP((LEFT(D5467,1)),'Fed. Agency Identifier Table'!A$2:C$63,3,FALSE)),(VLOOKUP((LEFT(D5467,2)),'Fed. Agency Identifier Table'!A$2:C$63,3,FALSE)))),"",(IF(ISERROR(VLOOKUP((LEFT(D5467,2)),'Fed. Agency Identifier Table'!A$2:C$63,3,FALSE)),(VLOOKUP((LEFT(D5467,1)),'Fed. Agency Identifier Table'!A$2:C$63,3,FALSE)),(VLOOKUP((LEFT(D5467,2)),'Fed. Agency Identifier Table'!A$2:C$63,3,FALSE)))))</f>
        <v/>
      </c>
      <c r="I5467" s="150" t="str">
        <f>IF(ISNUMBER(SEARCH("*.unk*",D5467)),"Other Federal Awards",IF(ISERROR(VLOOKUP(D5467,'CFDA Program Titles Table'!A$2:C$2607,3,FALSE)),"",VLOOKUP(D5467,'CFDA Program Titles Table'!A$2:C$2607,3,FALSE)))</f>
        <v/>
      </c>
      <c r="J5467" s="70"/>
      <c r="K5467" s="70"/>
      <c r="S5467" s="106" t="str">
        <f>IFERROR(IF(J5467="Y", "Research And Development Programs Cluster:", VLOOKUP(D5467,'Cluster Info'!$A$2:$B$113,2,FALSE)), "Non Cluster:")</f>
        <v>Non Cluster:</v>
      </c>
      <c r="T5467" s="106">
        <f t="shared" si="425"/>
        <v>0</v>
      </c>
      <c r="U5467" s="106">
        <f t="shared" si="427"/>
        <v>0</v>
      </c>
      <c r="V5467" s="106">
        <f t="shared" si="428"/>
        <v>0</v>
      </c>
      <c r="W5467" s="119">
        <f t="shared" si="426"/>
        <v>0</v>
      </c>
      <c r="X5467" s="106">
        <f t="shared" si="429"/>
        <v>0</v>
      </c>
    </row>
    <row r="5468" spans="1:24" ht="14">
      <c r="A5468" s="198"/>
      <c r="D5468" s="1"/>
      <c r="E5468" s="1"/>
      <c r="F5468" s="187"/>
      <c r="G5468" s="187"/>
      <c r="H5468" s="80" t="str">
        <f>IF(ISERROR(IF(ISERROR(VLOOKUP((LEFT(D5468,2)),'Fed. Agency Identifier Table'!A$2:C$63,3,FALSE)),(VLOOKUP((LEFT(D5468,1)),'Fed. Agency Identifier Table'!A$2:C$63,3,FALSE)),(VLOOKUP((LEFT(D5468,2)),'Fed. Agency Identifier Table'!A$2:C$63,3,FALSE)))),"",(IF(ISERROR(VLOOKUP((LEFT(D5468,2)),'Fed. Agency Identifier Table'!A$2:C$63,3,FALSE)),(VLOOKUP((LEFT(D5468,1)),'Fed. Agency Identifier Table'!A$2:C$63,3,FALSE)),(VLOOKUP((LEFT(D5468,2)),'Fed. Agency Identifier Table'!A$2:C$63,3,FALSE)))))</f>
        <v/>
      </c>
      <c r="I5468" s="150" t="str">
        <f>IF(ISNUMBER(SEARCH("*.unk*",D5468)),"Other Federal Awards",IF(ISERROR(VLOOKUP(D5468,'CFDA Program Titles Table'!A$2:C$2607,3,FALSE)),"",VLOOKUP(D5468,'CFDA Program Titles Table'!A$2:C$2607,3,FALSE)))</f>
        <v/>
      </c>
      <c r="J5468" s="70"/>
      <c r="K5468" s="70"/>
      <c r="S5468" s="106" t="str">
        <f>IFERROR(IF(J5468="Y", "Research And Development Programs Cluster:", VLOOKUP(D5468,'Cluster Info'!$A$2:$B$113,2,FALSE)), "Non Cluster:")</f>
        <v>Non Cluster:</v>
      </c>
      <c r="T5468" s="106">
        <f t="shared" si="425"/>
        <v>0</v>
      </c>
      <c r="U5468" s="106">
        <f t="shared" si="427"/>
        <v>0</v>
      </c>
      <c r="V5468" s="106">
        <f t="shared" si="428"/>
        <v>0</v>
      </c>
      <c r="W5468" s="119">
        <f t="shared" si="426"/>
        <v>0</v>
      </c>
      <c r="X5468" s="106">
        <f t="shared" si="429"/>
        <v>0</v>
      </c>
    </row>
    <row r="5469" spans="1:24" ht="14">
      <c r="A5469" s="198"/>
      <c r="D5469" s="1"/>
      <c r="E5469" s="1"/>
      <c r="F5469" s="187"/>
      <c r="G5469" s="187"/>
      <c r="H5469" s="80" t="str">
        <f>IF(ISERROR(IF(ISERROR(VLOOKUP((LEFT(D5469,2)),'Fed. Agency Identifier Table'!A$2:C$63,3,FALSE)),(VLOOKUP((LEFT(D5469,1)),'Fed. Agency Identifier Table'!A$2:C$63,3,FALSE)),(VLOOKUP((LEFT(D5469,2)),'Fed. Agency Identifier Table'!A$2:C$63,3,FALSE)))),"",(IF(ISERROR(VLOOKUP((LEFT(D5469,2)),'Fed. Agency Identifier Table'!A$2:C$63,3,FALSE)),(VLOOKUP((LEFT(D5469,1)),'Fed. Agency Identifier Table'!A$2:C$63,3,FALSE)),(VLOOKUP((LEFT(D5469,2)),'Fed. Agency Identifier Table'!A$2:C$63,3,FALSE)))))</f>
        <v/>
      </c>
      <c r="I5469" s="150" t="str">
        <f>IF(ISNUMBER(SEARCH("*.unk*",D5469)),"Other Federal Awards",IF(ISERROR(VLOOKUP(D5469,'CFDA Program Titles Table'!A$2:C$2607,3,FALSE)),"",VLOOKUP(D5469,'CFDA Program Titles Table'!A$2:C$2607,3,FALSE)))</f>
        <v/>
      </c>
      <c r="J5469" s="70"/>
      <c r="K5469" s="70"/>
      <c r="S5469" s="106" t="str">
        <f>IFERROR(IF(J5469="Y", "Research And Development Programs Cluster:", VLOOKUP(D5469,'Cluster Info'!$A$2:$B$113,2,FALSE)), "Non Cluster:")</f>
        <v>Non Cluster:</v>
      </c>
      <c r="T5469" s="106">
        <f t="shared" si="425"/>
        <v>0</v>
      </c>
      <c r="U5469" s="106">
        <f t="shared" si="427"/>
        <v>0</v>
      </c>
      <c r="V5469" s="106">
        <f t="shared" si="428"/>
        <v>0</v>
      </c>
      <c r="W5469" s="119">
        <f t="shared" si="426"/>
        <v>0</v>
      </c>
      <c r="X5469" s="106">
        <f t="shared" si="429"/>
        <v>0</v>
      </c>
    </row>
    <row r="5470" spans="1:24" ht="14">
      <c r="A5470" s="198"/>
      <c r="D5470" s="1"/>
      <c r="E5470" s="1"/>
      <c r="F5470" s="187"/>
      <c r="G5470" s="187"/>
      <c r="H5470" s="80" t="str">
        <f>IF(ISERROR(IF(ISERROR(VLOOKUP((LEFT(D5470,2)),'Fed. Agency Identifier Table'!A$2:C$63,3,FALSE)),(VLOOKUP((LEFT(D5470,1)),'Fed. Agency Identifier Table'!A$2:C$63,3,FALSE)),(VLOOKUP((LEFT(D5470,2)),'Fed. Agency Identifier Table'!A$2:C$63,3,FALSE)))),"",(IF(ISERROR(VLOOKUP((LEFT(D5470,2)),'Fed. Agency Identifier Table'!A$2:C$63,3,FALSE)),(VLOOKUP((LEFT(D5470,1)),'Fed. Agency Identifier Table'!A$2:C$63,3,FALSE)),(VLOOKUP((LEFT(D5470,2)),'Fed. Agency Identifier Table'!A$2:C$63,3,FALSE)))))</f>
        <v/>
      </c>
      <c r="I5470" s="150" t="str">
        <f>IF(ISNUMBER(SEARCH("*.unk*",D5470)),"Other Federal Awards",IF(ISERROR(VLOOKUP(D5470,'CFDA Program Titles Table'!A$2:C$2607,3,FALSE)),"",VLOOKUP(D5470,'CFDA Program Titles Table'!A$2:C$2607,3,FALSE)))</f>
        <v/>
      </c>
      <c r="J5470" s="70"/>
      <c r="K5470" s="70"/>
      <c r="S5470" s="106" t="str">
        <f>IFERROR(IF(J5470="Y", "Research And Development Programs Cluster:", VLOOKUP(D5470,'Cluster Info'!$A$2:$B$113,2,FALSE)), "Non Cluster:")</f>
        <v>Non Cluster:</v>
      </c>
      <c r="T5470" s="106">
        <f t="shared" si="425"/>
        <v>0</v>
      </c>
      <c r="U5470" s="106">
        <f t="shared" si="427"/>
        <v>0</v>
      </c>
      <c r="V5470" s="106">
        <f t="shared" si="428"/>
        <v>0</v>
      </c>
      <c r="W5470" s="119">
        <f t="shared" si="426"/>
        <v>0</v>
      </c>
      <c r="X5470" s="106">
        <f t="shared" si="429"/>
        <v>0</v>
      </c>
    </row>
    <row r="5471" spans="1:24" ht="14">
      <c r="A5471" s="198"/>
      <c r="D5471" s="1"/>
      <c r="E5471" s="1"/>
      <c r="F5471" s="187"/>
      <c r="G5471" s="187"/>
      <c r="H5471" s="80" t="str">
        <f>IF(ISERROR(IF(ISERROR(VLOOKUP((LEFT(D5471,2)),'Fed. Agency Identifier Table'!A$2:C$63,3,FALSE)),(VLOOKUP((LEFT(D5471,1)),'Fed. Agency Identifier Table'!A$2:C$63,3,FALSE)),(VLOOKUP((LEFT(D5471,2)),'Fed. Agency Identifier Table'!A$2:C$63,3,FALSE)))),"",(IF(ISERROR(VLOOKUP((LEFT(D5471,2)),'Fed. Agency Identifier Table'!A$2:C$63,3,FALSE)),(VLOOKUP((LEFT(D5471,1)),'Fed. Agency Identifier Table'!A$2:C$63,3,FALSE)),(VLOOKUP((LEFT(D5471,2)),'Fed. Agency Identifier Table'!A$2:C$63,3,FALSE)))))</f>
        <v/>
      </c>
      <c r="I5471" s="150" t="str">
        <f>IF(ISNUMBER(SEARCH("*.unk*",D5471)),"Other Federal Awards",IF(ISERROR(VLOOKUP(D5471,'CFDA Program Titles Table'!A$2:C$2607,3,FALSE)),"",VLOOKUP(D5471,'CFDA Program Titles Table'!A$2:C$2607,3,FALSE)))</f>
        <v/>
      </c>
      <c r="J5471" s="70"/>
      <c r="K5471" s="70"/>
      <c r="S5471" s="106" t="str">
        <f>IFERROR(IF(J5471="Y", "Research And Development Programs Cluster:", VLOOKUP(D5471,'Cluster Info'!$A$2:$B$113,2,FALSE)), "Non Cluster:")</f>
        <v>Non Cluster:</v>
      </c>
      <c r="T5471" s="106">
        <f t="shared" si="425"/>
        <v>0</v>
      </c>
      <c r="U5471" s="106">
        <f t="shared" si="427"/>
        <v>0</v>
      </c>
      <c r="V5471" s="106">
        <f t="shared" si="428"/>
        <v>0</v>
      </c>
      <c r="W5471" s="119">
        <f t="shared" si="426"/>
        <v>0</v>
      </c>
      <c r="X5471" s="106">
        <f t="shared" si="429"/>
        <v>0</v>
      </c>
    </row>
    <row r="5472" spans="1:24" ht="14">
      <c r="A5472" s="198"/>
      <c r="D5472" s="1"/>
      <c r="E5472" s="1"/>
      <c r="F5472" s="187"/>
      <c r="G5472" s="187"/>
      <c r="H5472" s="80" t="str">
        <f>IF(ISERROR(IF(ISERROR(VLOOKUP((LEFT(D5472,2)),'Fed. Agency Identifier Table'!A$2:C$63,3,FALSE)),(VLOOKUP((LEFT(D5472,1)),'Fed. Agency Identifier Table'!A$2:C$63,3,FALSE)),(VLOOKUP((LEFT(D5472,2)),'Fed. Agency Identifier Table'!A$2:C$63,3,FALSE)))),"",(IF(ISERROR(VLOOKUP((LEFT(D5472,2)),'Fed. Agency Identifier Table'!A$2:C$63,3,FALSE)),(VLOOKUP((LEFT(D5472,1)),'Fed. Agency Identifier Table'!A$2:C$63,3,FALSE)),(VLOOKUP((LEFT(D5472,2)),'Fed. Agency Identifier Table'!A$2:C$63,3,FALSE)))))</f>
        <v/>
      </c>
      <c r="I5472" s="150" t="str">
        <f>IF(ISNUMBER(SEARCH("*.unk*",D5472)),"Other Federal Awards",IF(ISERROR(VLOOKUP(D5472,'CFDA Program Titles Table'!A$2:C$2607,3,FALSE)),"",VLOOKUP(D5472,'CFDA Program Titles Table'!A$2:C$2607,3,FALSE)))</f>
        <v/>
      </c>
      <c r="J5472" s="70"/>
      <c r="K5472" s="70"/>
      <c r="S5472" s="106" t="str">
        <f>IFERROR(IF(J5472="Y", "Research And Development Programs Cluster:", VLOOKUP(D5472,'Cluster Info'!$A$2:$B$113,2,FALSE)), "Non Cluster:")</f>
        <v>Non Cluster:</v>
      </c>
      <c r="T5472" s="106">
        <f t="shared" si="425"/>
        <v>0</v>
      </c>
      <c r="U5472" s="106">
        <f t="shared" si="427"/>
        <v>0</v>
      </c>
      <c r="V5472" s="106">
        <f t="shared" si="428"/>
        <v>0</v>
      </c>
      <c r="W5472" s="119">
        <f t="shared" si="426"/>
        <v>0</v>
      </c>
      <c r="X5472" s="106">
        <f t="shared" si="429"/>
        <v>0</v>
      </c>
    </row>
    <row r="5473" spans="1:24" ht="14">
      <c r="A5473" s="198"/>
      <c r="D5473" s="1"/>
      <c r="E5473" s="1"/>
      <c r="F5473" s="187"/>
      <c r="G5473" s="187"/>
      <c r="H5473" s="80" t="str">
        <f>IF(ISERROR(IF(ISERROR(VLOOKUP((LEFT(D5473,2)),'Fed. Agency Identifier Table'!A$2:C$63,3,FALSE)),(VLOOKUP((LEFT(D5473,1)),'Fed. Agency Identifier Table'!A$2:C$63,3,FALSE)),(VLOOKUP((LEFT(D5473,2)),'Fed. Agency Identifier Table'!A$2:C$63,3,FALSE)))),"",(IF(ISERROR(VLOOKUP((LEFT(D5473,2)),'Fed. Agency Identifier Table'!A$2:C$63,3,FALSE)),(VLOOKUP((LEFT(D5473,1)),'Fed. Agency Identifier Table'!A$2:C$63,3,FALSE)),(VLOOKUP((LEFT(D5473,2)),'Fed. Agency Identifier Table'!A$2:C$63,3,FALSE)))))</f>
        <v/>
      </c>
      <c r="I5473" s="150" t="str">
        <f>IF(ISNUMBER(SEARCH("*.unk*",D5473)),"Other Federal Awards",IF(ISERROR(VLOOKUP(D5473,'CFDA Program Titles Table'!A$2:C$2607,3,FALSE)),"",VLOOKUP(D5473,'CFDA Program Titles Table'!A$2:C$2607,3,FALSE)))</f>
        <v/>
      </c>
      <c r="J5473" s="70"/>
      <c r="K5473" s="70"/>
      <c r="S5473" s="106" t="str">
        <f>IFERROR(IF(J5473="Y", "Research And Development Programs Cluster:", VLOOKUP(D5473,'Cluster Info'!$A$2:$B$113,2,FALSE)), "Non Cluster:")</f>
        <v>Non Cluster:</v>
      </c>
      <c r="T5473" s="106">
        <f t="shared" si="425"/>
        <v>0</v>
      </c>
      <c r="U5473" s="106">
        <f t="shared" si="427"/>
        <v>0</v>
      </c>
      <c r="V5473" s="106">
        <f t="shared" si="428"/>
        <v>0</v>
      </c>
      <c r="W5473" s="119">
        <f t="shared" si="426"/>
        <v>0</v>
      </c>
      <c r="X5473" s="106">
        <f t="shared" si="429"/>
        <v>0</v>
      </c>
    </row>
    <row r="5474" spans="1:24" ht="14">
      <c r="A5474" s="198"/>
      <c r="D5474" s="1"/>
      <c r="E5474" s="1"/>
      <c r="F5474" s="187"/>
      <c r="G5474" s="187"/>
      <c r="H5474" s="80" t="str">
        <f>IF(ISERROR(IF(ISERROR(VLOOKUP((LEFT(D5474,2)),'Fed. Agency Identifier Table'!A$2:C$63,3,FALSE)),(VLOOKUP((LEFT(D5474,1)),'Fed. Agency Identifier Table'!A$2:C$63,3,FALSE)),(VLOOKUP((LEFT(D5474,2)),'Fed. Agency Identifier Table'!A$2:C$63,3,FALSE)))),"",(IF(ISERROR(VLOOKUP((LEFT(D5474,2)),'Fed. Agency Identifier Table'!A$2:C$63,3,FALSE)),(VLOOKUP((LEFT(D5474,1)),'Fed. Agency Identifier Table'!A$2:C$63,3,FALSE)),(VLOOKUP((LEFT(D5474,2)),'Fed. Agency Identifier Table'!A$2:C$63,3,FALSE)))))</f>
        <v/>
      </c>
      <c r="I5474" s="150" t="str">
        <f>IF(ISNUMBER(SEARCH("*.unk*",D5474)),"Other Federal Awards",IF(ISERROR(VLOOKUP(D5474,'CFDA Program Titles Table'!A$2:C$2607,3,FALSE)),"",VLOOKUP(D5474,'CFDA Program Titles Table'!A$2:C$2607,3,FALSE)))</f>
        <v/>
      </c>
      <c r="J5474" s="70"/>
      <c r="K5474" s="70"/>
      <c r="S5474" s="106" t="str">
        <f>IFERROR(IF(J5474="Y", "Research And Development Programs Cluster:", VLOOKUP(D5474,'Cluster Info'!$A$2:$B$113,2,FALSE)), "Non Cluster:")</f>
        <v>Non Cluster:</v>
      </c>
      <c r="T5474" s="106">
        <f t="shared" si="425"/>
        <v>0</v>
      </c>
      <c r="U5474" s="106">
        <f t="shared" si="427"/>
        <v>0</v>
      </c>
      <c r="V5474" s="106">
        <f t="shared" si="428"/>
        <v>0</v>
      </c>
      <c r="W5474" s="119">
        <f t="shared" si="426"/>
        <v>0</v>
      </c>
      <c r="X5474" s="106">
        <f t="shared" si="429"/>
        <v>0</v>
      </c>
    </row>
    <row r="5475" spans="1:24" ht="14">
      <c r="A5475" s="198"/>
      <c r="D5475" s="1"/>
      <c r="E5475" s="1"/>
      <c r="F5475" s="187"/>
      <c r="G5475" s="187"/>
      <c r="H5475" s="80" t="str">
        <f>IF(ISERROR(IF(ISERROR(VLOOKUP((LEFT(D5475,2)),'Fed. Agency Identifier Table'!A$2:C$63,3,FALSE)),(VLOOKUP((LEFT(D5475,1)),'Fed. Agency Identifier Table'!A$2:C$63,3,FALSE)),(VLOOKUP((LEFT(D5475,2)),'Fed. Agency Identifier Table'!A$2:C$63,3,FALSE)))),"",(IF(ISERROR(VLOOKUP((LEFT(D5475,2)),'Fed. Agency Identifier Table'!A$2:C$63,3,FALSE)),(VLOOKUP((LEFT(D5475,1)),'Fed. Agency Identifier Table'!A$2:C$63,3,FALSE)),(VLOOKUP((LEFT(D5475,2)),'Fed. Agency Identifier Table'!A$2:C$63,3,FALSE)))))</f>
        <v/>
      </c>
      <c r="I5475" s="150" t="str">
        <f>IF(ISNUMBER(SEARCH("*.unk*",D5475)),"Other Federal Awards",IF(ISERROR(VLOOKUP(D5475,'CFDA Program Titles Table'!A$2:C$2607,3,FALSE)),"",VLOOKUP(D5475,'CFDA Program Titles Table'!A$2:C$2607,3,FALSE)))</f>
        <v/>
      </c>
      <c r="J5475" s="70"/>
      <c r="K5475" s="70"/>
      <c r="S5475" s="106" t="str">
        <f>IFERROR(IF(J5475="Y", "Research And Development Programs Cluster:", VLOOKUP(D5475,'Cluster Info'!$A$2:$B$113,2,FALSE)), "Non Cluster:")</f>
        <v>Non Cluster:</v>
      </c>
      <c r="T5475" s="106">
        <f t="shared" si="425"/>
        <v>0</v>
      </c>
      <c r="U5475" s="106">
        <f t="shared" si="427"/>
        <v>0</v>
      </c>
      <c r="V5475" s="106">
        <f t="shared" si="428"/>
        <v>0</v>
      </c>
      <c r="W5475" s="119">
        <f t="shared" si="426"/>
        <v>0</v>
      </c>
      <c r="X5475" s="106">
        <f t="shared" si="429"/>
        <v>0</v>
      </c>
    </row>
    <row r="5476" spans="1:24" ht="14">
      <c r="A5476" s="198"/>
      <c r="D5476" s="1"/>
      <c r="E5476" s="1"/>
      <c r="F5476" s="187"/>
      <c r="G5476" s="187"/>
      <c r="H5476" s="80" t="str">
        <f>IF(ISERROR(IF(ISERROR(VLOOKUP((LEFT(D5476,2)),'Fed. Agency Identifier Table'!A$2:C$63,3,FALSE)),(VLOOKUP((LEFT(D5476,1)),'Fed. Agency Identifier Table'!A$2:C$63,3,FALSE)),(VLOOKUP((LEFT(D5476,2)),'Fed. Agency Identifier Table'!A$2:C$63,3,FALSE)))),"",(IF(ISERROR(VLOOKUP((LEFT(D5476,2)),'Fed. Agency Identifier Table'!A$2:C$63,3,FALSE)),(VLOOKUP((LEFT(D5476,1)),'Fed. Agency Identifier Table'!A$2:C$63,3,FALSE)),(VLOOKUP((LEFT(D5476,2)),'Fed. Agency Identifier Table'!A$2:C$63,3,FALSE)))))</f>
        <v/>
      </c>
      <c r="I5476" s="150" t="str">
        <f>IF(ISNUMBER(SEARCH("*.unk*",D5476)),"Other Federal Awards",IF(ISERROR(VLOOKUP(D5476,'CFDA Program Titles Table'!A$2:C$2607,3,FALSE)),"",VLOOKUP(D5476,'CFDA Program Titles Table'!A$2:C$2607,3,FALSE)))</f>
        <v/>
      </c>
      <c r="J5476" s="70"/>
      <c r="K5476" s="70"/>
      <c r="S5476" s="106" t="str">
        <f>IFERROR(IF(J5476="Y", "Research And Development Programs Cluster:", VLOOKUP(D5476,'Cluster Info'!$A$2:$B$113,2,FALSE)), "Non Cluster:")</f>
        <v>Non Cluster:</v>
      </c>
      <c r="T5476" s="106">
        <f t="shared" si="425"/>
        <v>0</v>
      </c>
      <c r="U5476" s="106">
        <f t="shared" si="427"/>
        <v>0</v>
      </c>
      <c r="V5476" s="106">
        <f t="shared" si="428"/>
        <v>0</v>
      </c>
      <c r="W5476" s="119">
        <f t="shared" si="426"/>
        <v>0</v>
      </c>
      <c r="X5476" s="106">
        <f t="shared" si="429"/>
        <v>0</v>
      </c>
    </row>
    <row r="5477" spans="1:24" ht="14">
      <c r="A5477" s="198"/>
      <c r="D5477" s="1"/>
      <c r="E5477" s="1"/>
      <c r="F5477" s="187"/>
      <c r="G5477" s="187"/>
      <c r="H5477" s="80" t="str">
        <f>IF(ISERROR(IF(ISERROR(VLOOKUP((LEFT(D5477,2)),'Fed. Agency Identifier Table'!A$2:C$63,3,FALSE)),(VLOOKUP((LEFT(D5477,1)),'Fed. Agency Identifier Table'!A$2:C$63,3,FALSE)),(VLOOKUP((LEFT(D5477,2)),'Fed. Agency Identifier Table'!A$2:C$63,3,FALSE)))),"",(IF(ISERROR(VLOOKUP((LEFT(D5477,2)),'Fed. Agency Identifier Table'!A$2:C$63,3,FALSE)),(VLOOKUP((LEFT(D5477,1)),'Fed. Agency Identifier Table'!A$2:C$63,3,FALSE)),(VLOOKUP((LEFT(D5477,2)),'Fed. Agency Identifier Table'!A$2:C$63,3,FALSE)))))</f>
        <v/>
      </c>
      <c r="I5477" s="150" t="str">
        <f>IF(ISNUMBER(SEARCH("*.unk*",D5477)),"Other Federal Awards",IF(ISERROR(VLOOKUP(D5477,'CFDA Program Titles Table'!A$2:C$2607,3,FALSE)),"",VLOOKUP(D5477,'CFDA Program Titles Table'!A$2:C$2607,3,FALSE)))</f>
        <v/>
      </c>
      <c r="J5477" s="70"/>
      <c r="K5477" s="70"/>
      <c r="S5477" s="106" t="str">
        <f>IFERROR(IF(J5477="Y", "Research And Development Programs Cluster:", VLOOKUP(D5477,'Cluster Info'!$A$2:$B$113,2,FALSE)), "Non Cluster:")</f>
        <v>Non Cluster:</v>
      </c>
      <c r="T5477" s="106">
        <f t="shared" si="425"/>
        <v>0</v>
      </c>
      <c r="U5477" s="106">
        <f t="shared" si="427"/>
        <v>0</v>
      </c>
      <c r="V5477" s="106">
        <f t="shared" si="428"/>
        <v>0</v>
      </c>
      <c r="W5477" s="119">
        <f t="shared" si="426"/>
        <v>0</v>
      </c>
      <c r="X5477" s="106">
        <f t="shared" si="429"/>
        <v>0</v>
      </c>
    </row>
    <row r="5478" spans="1:24" ht="14">
      <c r="A5478" s="198"/>
      <c r="D5478" s="1"/>
      <c r="E5478" s="1"/>
      <c r="F5478" s="187"/>
      <c r="G5478" s="187"/>
      <c r="H5478" s="80" t="str">
        <f>IF(ISERROR(IF(ISERROR(VLOOKUP((LEFT(D5478,2)),'Fed. Agency Identifier Table'!A$2:C$63,3,FALSE)),(VLOOKUP((LEFT(D5478,1)),'Fed. Agency Identifier Table'!A$2:C$63,3,FALSE)),(VLOOKUP((LEFT(D5478,2)),'Fed. Agency Identifier Table'!A$2:C$63,3,FALSE)))),"",(IF(ISERROR(VLOOKUP((LEFT(D5478,2)),'Fed. Agency Identifier Table'!A$2:C$63,3,FALSE)),(VLOOKUP((LEFT(D5478,1)),'Fed. Agency Identifier Table'!A$2:C$63,3,FALSE)),(VLOOKUP((LEFT(D5478,2)),'Fed. Agency Identifier Table'!A$2:C$63,3,FALSE)))))</f>
        <v/>
      </c>
      <c r="I5478" s="150" t="str">
        <f>IF(ISNUMBER(SEARCH("*.unk*",D5478)),"Other Federal Awards",IF(ISERROR(VLOOKUP(D5478,'CFDA Program Titles Table'!A$2:C$2607,3,FALSE)),"",VLOOKUP(D5478,'CFDA Program Titles Table'!A$2:C$2607,3,FALSE)))</f>
        <v/>
      </c>
      <c r="J5478" s="70"/>
      <c r="K5478" s="70"/>
      <c r="S5478" s="106" t="str">
        <f>IFERROR(IF(J5478="Y", "Research And Development Programs Cluster:", VLOOKUP(D5478,'Cluster Info'!$A$2:$B$113,2,FALSE)), "Non Cluster:")</f>
        <v>Non Cluster:</v>
      </c>
      <c r="T5478" s="106">
        <f t="shared" si="425"/>
        <v>0</v>
      </c>
      <c r="U5478" s="106">
        <f t="shared" si="427"/>
        <v>0</v>
      </c>
      <c r="V5478" s="106">
        <f t="shared" si="428"/>
        <v>0</v>
      </c>
      <c r="W5478" s="119">
        <f t="shared" si="426"/>
        <v>0</v>
      </c>
      <c r="X5478" s="106">
        <f t="shared" si="429"/>
        <v>0</v>
      </c>
    </row>
    <row r="5479" spans="1:24" ht="14">
      <c r="A5479" s="198"/>
      <c r="D5479" s="1"/>
      <c r="E5479" s="1"/>
      <c r="F5479" s="187"/>
      <c r="G5479" s="187"/>
      <c r="H5479" s="80" t="str">
        <f>IF(ISERROR(IF(ISERROR(VLOOKUP((LEFT(D5479,2)),'Fed. Agency Identifier Table'!A$2:C$63,3,FALSE)),(VLOOKUP((LEFT(D5479,1)),'Fed. Agency Identifier Table'!A$2:C$63,3,FALSE)),(VLOOKUP((LEFT(D5479,2)),'Fed. Agency Identifier Table'!A$2:C$63,3,FALSE)))),"",(IF(ISERROR(VLOOKUP((LEFT(D5479,2)),'Fed. Agency Identifier Table'!A$2:C$63,3,FALSE)),(VLOOKUP((LEFT(D5479,1)),'Fed. Agency Identifier Table'!A$2:C$63,3,FALSE)),(VLOOKUP((LEFT(D5479,2)),'Fed. Agency Identifier Table'!A$2:C$63,3,FALSE)))))</f>
        <v/>
      </c>
      <c r="I5479" s="150" t="str">
        <f>IF(ISNUMBER(SEARCH("*.unk*",D5479)),"Other Federal Awards",IF(ISERROR(VLOOKUP(D5479,'CFDA Program Titles Table'!A$2:C$2607,3,FALSE)),"",VLOOKUP(D5479,'CFDA Program Titles Table'!A$2:C$2607,3,FALSE)))</f>
        <v/>
      </c>
      <c r="J5479" s="70"/>
      <c r="K5479" s="70"/>
      <c r="S5479" s="106" t="str">
        <f>IFERROR(IF(J5479="Y", "Research And Development Programs Cluster:", VLOOKUP(D5479,'Cluster Info'!$A$2:$B$113,2,FALSE)), "Non Cluster:")</f>
        <v>Non Cluster:</v>
      </c>
      <c r="T5479" s="106">
        <f t="shared" si="425"/>
        <v>0</v>
      </c>
      <c r="U5479" s="106">
        <f t="shared" si="427"/>
        <v>0</v>
      </c>
      <c r="V5479" s="106">
        <f t="shared" si="428"/>
        <v>0</v>
      </c>
      <c r="W5479" s="119">
        <f t="shared" si="426"/>
        <v>0</v>
      </c>
      <c r="X5479" s="106">
        <f t="shared" si="429"/>
        <v>0</v>
      </c>
    </row>
    <row r="5480" spans="1:24" ht="14">
      <c r="A5480" s="198"/>
      <c r="D5480" s="1"/>
      <c r="E5480" s="1"/>
      <c r="F5480" s="187"/>
      <c r="G5480" s="187"/>
      <c r="H5480" s="80" t="str">
        <f>IF(ISERROR(IF(ISERROR(VLOOKUP((LEFT(D5480,2)),'Fed. Agency Identifier Table'!A$2:C$63,3,FALSE)),(VLOOKUP((LEFT(D5480,1)),'Fed. Agency Identifier Table'!A$2:C$63,3,FALSE)),(VLOOKUP((LEFT(D5480,2)),'Fed. Agency Identifier Table'!A$2:C$63,3,FALSE)))),"",(IF(ISERROR(VLOOKUP((LEFT(D5480,2)),'Fed. Agency Identifier Table'!A$2:C$63,3,FALSE)),(VLOOKUP((LEFT(D5480,1)),'Fed. Agency Identifier Table'!A$2:C$63,3,FALSE)),(VLOOKUP((LEFT(D5480,2)),'Fed. Agency Identifier Table'!A$2:C$63,3,FALSE)))))</f>
        <v/>
      </c>
      <c r="I5480" s="150" t="str">
        <f>IF(ISNUMBER(SEARCH("*.unk*",D5480)),"Other Federal Awards",IF(ISERROR(VLOOKUP(D5480,'CFDA Program Titles Table'!A$2:C$2607,3,FALSE)),"",VLOOKUP(D5480,'CFDA Program Titles Table'!A$2:C$2607,3,FALSE)))</f>
        <v/>
      </c>
      <c r="J5480" s="70"/>
      <c r="K5480" s="70"/>
      <c r="S5480" s="106" t="str">
        <f>IFERROR(IF(J5480="Y", "Research And Development Programs Cluster:", VLOOKUP(D5480,'Cluster Info'!$A$2:$B$113,2,FALSE)), "Non Cluster:")</f>
        <v>Non Cluster:</v>
      </c>
      <c r="T5480" s="106">
        <f t="shared" si="425"/>
        <v>0</v>
      </c>
      <c r="U5480" s="106">
        <f t="shared" si="427"/>
        <v>0</v>
      </c>
      <c r="V5480" s="106">
        <f t="shared" si="428"/>
        <v>0</v>
      </c>
      <c r="W5480" s="119">
        <f t="shared" si="426"/>
        <v>0</v>
      </c>
      <c r="X5480" s="106">
        <f t="shared" si="429"/>
        <v>0</v>
      </c>
    </row>
    <row r="5481" spans="1:24" ht="14">
      <c r="A5481" s="198"/>
      <c r="D5481" s="1"/>
      <c r="E5481" s="1"/>
      <c r="F5481" s="187"/>
      <c r="G5481" s="187"/>
      <c r="H5481" s="80" t="str">
        <f>IF(ISERROR(IF(ISERROR(VLOOKUP((LEFT(D5481,2)),'Fed. Agency Identifier Table'!A$2:C$63,3,FALSE)),(VLOOKUP((LEFT(D5481,1)),'Fed. Agency Identifier Table'!A$2:C$63,3,FALSE)),(VLOOKUP((LEFT(D5481,2)),'Fed. Agency Identifier Table'!A$2:C$63,3,FALSE)))),"",(IF(ISERROR(VLOOKUP((LEFT(D5481,2)),'Fed. Agency Identifier Table'!A$2:C$63,3,FALSE)),(VLOOKUP((LEFT(D5481,1)),'Fed. Agency Identifier Table'!A$2:C$63,3,FALSE)),(VLOOKUP((LEFT(D5481,2)),'Fed. Agency Identifier Table'!A$2:C$63,3,FALSE)))))</f>
        <v/>
      </c>
      <c r="I5481" s="150" t="str">
        <f>IF(ISNUMBER(SEARCH("*.unk*",D5481)),"Other Federal Awards",IF(ISERROR(VLOOKUP(D5481,'CFDA Program Titles Table'!A$2:C$2607,3,FALSE)),"",VLOOKUP(D5481,'CFDA Program Titles Table'!A$2:C$2607,3,FALSE)))</f>
        <v/>
      </c>
      <c r="J5481" s="70"/>
      <c r="K5481" s="70"/>
      <c r="S5481" s="106" t="str">
        <f>IFERROR(IF(J5481="Y", "Research And Development Programs Cluster:", VLOOKUP(D5481,'Cluster Info'!$A$2:$B$113,2,FALSE)), "Non Cluster:")</f>
        <v>Non Cluster:</v>
      </c>
      <c r="T5481" s="106">
        <f t="shared" si="425"/>
        <v>0</v>
      </c>
      <c r="U5481" s="106">
        <f t="shared" si="427"/>
        <v>0</v>
      </c>
      <c r="V5481" s="106">
        <f t="shared" si="428"/>
        <v>0</v>
      </c>
      <c r="W5481" s="119">
        <f t="shared" si="426"/>
        <v>0</v>
      </c>
      <c r="X5481" s="106">
        <f t="shared" si="429"/>
        <v>0</v>
      </c>
    </row>
    <row r="5482" spans="1:24" ht="14">
      <c r="A5482" s="198"/>
      <c r="D5482" s="1"/>
      <c r="E5482" s="1"/>
      <c r="F5482" s="187"/>
      <c r="G5482" s="187"/>
      <c r="H5482" s="80" t="str">
        <f>IF(ISERROR(IF(ISERROR(VLOOKUP((LEFT(D5482,2)),'Fed. Agency Identifier Table'!A$2:C$63,3,FALSE)),(VLOOKUP((LEFT(D5482,1)),'Fed. Agency Identifier Table'!A$2:C$63,3,FALSE)),(VLOOKUP((LEFT(D5482,2)),'Fed. Agency Identifier Table'!A$2:C$63,3,FALSE)))),"",(IF(ISERROR(VLOOKUP((LEFT(D5482,2)),'Fed. Agency Identifier Table'!A$2:C$63,3,FALSE)),(VLOOKUP((LEFT(D5482,1)),'Fed. Agency Identifier Table'!A$2:C$63,3,FALSE)),(VLOOKUP((LEFT(D5482,2)),'Fed. Agency Identifier Table'!A$2:C$63,3,FALSE)))))</f>
        <v/>
      </c>
      <c r="I5482" s="150" t="str">
        <f>IF(ISNUMBER(SEARCH("*.unk*",D5482)),"Other Federal Awards",IF(ISERROR(VLOOKUP(D5482,'CFDA Program Titles Table'!A$2:C$2607,3,FALSE)),"",VLOOKUP(D5482,'CFDA Program Titles Table'!A$2:C$2607,3,FALSE)))</f>
        <v/>
      </c>
      <c r="J5482" s="70"/>
      <c r="K5482" s="70"/>
      <c r="S5482" s="106" t="str">
        <f>IFERROR(IF(J5482="Y", "Research And Development Programs Cluster:", VLOOKUP(D5482,'Cluster Info'!$A$2:$B$113,2,FALSE)), "Non Cluster:")</f>
        <v>Non Cluster:</v>
      </c>
      <c r="T5482" s="106">
        <f t="shared" si="425"/>
        <v>0</v>
      </c>
      <c r="U5482" s="106">
        <f t="shared" si="427"/>
        <v>0</v>
      </c>
      <c r="V5482" s="106">
        <f t="shared" si="428"/>
        <v>0</v>
      </c>
      <c r="W5482" s="119">
        <f t="shared" si="426"/>
        <v>0</v>
      </c>
      <c r="X5482" s="106">
        <f t="shared" si="429"/>
        <v>0</v>
      </c>
    </row>
    <row r="5483" spans="1:24" ht="14">
      <c r="A5483" s="198"/>
      <c r="D5483" s="1"/>
      <c r="E5483" s="1"/>
      <c r="F5483" s="187"/>
      <c r="G5483" s="187"/>
      <c r="H5483" s="80" t="str">
        <f>IF(ISERROR(IF(ISERROR(VLOOKUP((LEFT(D5483,2)),'Fed. Agency Identifier Table'!A$2:C$63,3,FALSE)),(VLOOKUP((LEFT(D5483,1)),'Fed. Agency Identifier Table'!A$2:C$63,3,FALSE)),(VLOOKUP((LEFT(D5483,2)),'Fed. Agency Identifier Table'!A$2:C$63,3,FALSE)))),"",(IF(ISERROR(VLOOKUP((LEFT(D5483,2)),'Fed. Agency Identifier Table'!A$2:C$63,3,FALSE)),(VLOOKUP((LEFT(D5483,1)),'Fed. Agency Identifier Table'!A$2:C$63,3,FALSE)),(VLOOKUP((LEFT(D5483,2)),'Fed. Agency Identifier Table'!A$2:C$63,3,FALSE)))))</f>
        <v/>
      </c>
      <c r="I5483" s="150" t="str">
        <f>IF(ISNUMBER(SEARCH("*.unk*",D5483)),"Other Federal Awards",IF(ISERROR(VLOOKUP(D5483,'CFDA Program Titles Table'!A$2:C$2607,3,FALSE)),"",VLOOKUP(D5483,'CFDA Program Titles Table'!A$2:C$2607,3,FALSE)))</f>
        <v/>
      </c>
      <c r="J5483" s="70"/>
      <c r="K5483" s="70"/>
      <c r="S5483" s="106" t="str">
        <f>IFERROR(IF(J5483="Y", "Research And Development Programs Cluster:", VLOOKUP(D5483,'Cluster Info'!$A$2:$B$113,2,FALSE)), "Non Cluster:")</f>
        <v>Non Cluster:</v>
      </c>
      <c r="T5483" s="106">
        <f t="shared" si="425"/>
        <v>0</v>
      </c>
      <c r="U5483" s="106">
        <f t="shared" si="427"/>
        <v>0</v>
      </c>
      <c r="V5483" s="106">
        <f t="shared" si="428"/>
        <v>0</v>
      </c>
      <c r="W5483" s="119">
        <f t="shared" si="426"/>
        <v>0</v>
      </c>
      <c r="X5483" s="106">
        <f t="shared" si="429"/>
        <v>0</v>
      </c>
    </row>
    <row r="5484" spans="1:24" ht="14">
      <c r="A5484" s="198"/>
      <c r="D5484" s="1"/>
      <c r="E5484" s="1"/>
      <c r="F5484" s="187"/>
      <c r="G5484" s="187"/>
      <c r="H5484" s="80" t="str">
        <f>IF(ISERROR(IF(ISERROR(VLOOKUP((LEFT(D5484,2)),'Fed. Agency Identifier Table'!A$2:C$63,3,FALSE)),(VLOOKUP((LEFT(D5484,1)),'Fed. Agency Identifier Table'!A$2:C$63,3,FALSE)),(VLOOKUP((LEFT(D5484,2)),'Fed. Agency Identifier Table'!A$2:C$63,3,FALSE)))),"",(IF(ISERROR(VLOOKUP((LEFT(D5484,2)),'Fed. Agency Identifier Table'!A$2:C$63,3,FALSE)),(VLOOKUP((LEFT(D5484,1)),'Fed. Agency Identifier Table'!A$2:C$63,3,FALSE)),(VLOOKUP((LEFT(D5484,2)),'Fed. Agency Identifier Table'!A$2:C$63,3,FALSE)))))</f>
        <v/>
      </c>
      <c r="I5484" s="150" t="str">
        <f>IF(ISNUMBER(SEARCH("*.unk*",D5484)),"Other Federal Awards",IF(ISERROR(VLOOKUP(D5484,'CFDA Program Titles Table'!A$2:C$2607,3,FALSE)),"",VLOOKUP(D5484,'CFDA Program Titles Table'!A$2:C$2607,3,FALSE)))</f>
        <v/>
      </c>
      <c r="J5484" s="70"/>
      <c r="K5484" s="70"/>
      <c r="S5484" s="106" t="str">
        <f>IFERROR(IF(J5484="Y", "Research And Development Programs Cluster:", VLOOKUP(D5484,'Cluster Info'!$A$2:$B$113,2,FALSE)), "Non Cluster:")</f>
        <v>Non Cluster:</v>
      </c>
      <c r="T5484" s="106">
        <f t="shared" si="425"/>
        <v>0</v>
      </c>
      <c r="U5484" s="106">
        <f t="shared" si="427"/>
        <v>0</v>
      </c>
      <c r="V5484" s="106">
        <f t="shared" si="428"/>
        <v>0</v>
      </c>
      <c r="W5484" s="119">
        <f t="shared" si="426"/>
        <v>0</v>
      </c>
      <c r="X5484" s="106">
        <f t="shared" si="429"/>
        <v>0</v>
      </c>
    </row>
    <row r="5485" spans="1:24" ht="14">
      <c r="A5485" s="198"/>
      <c r="D5485" s="1"/>
      <c r="E5485" s="1"/>
      <c r="F5485" s="187"/>
      <c r="G5485" s="187"/>
      <c r="H5485" s="80" t="str">
        <f>IF(ISERROR(IF(ISERROR(VLOOKUP((LEFT(D5485,2)),'Fed. Agency Identifier Table'!A$2:C$63,3,FALSE)),(VLOOKUP((LEFT(D5485,1)),'Fed. Agency Identifier Table'!A$2:C$63,3,FALSE)),(VLOOKUP((LEFT(D5485,2)),'Fed. Agency Identifier Table'!A$2:C$63,3,FALSE)))),"",(IF(ISERROR(VLOOKUP((LEFT(D5485,2)),'Fed. Agency Identifier Table'!A$2:C$63,3,FALSE)),(VLOOKUP((LEFT(D5485,1)),'Fed. Agency Identifier Table'!A$2:C$63,3,FALSE)),(VLOOKUP((LEFT(D5485,2)),'Fed. Agency Identifier Table'!A$2:C$63,3,FALSE)))))</f>
        <v/>
      </c>
      <c r="I5485" s="150" t="str">
        <f>IF(ISNUMBER(SEARCH("*.unk*",D5485)),"Other Federal Awards",IF(ISERROR(VLOOKUP(D5485,'CFDA Program Titles Table'!A$2:C$2607,3,FALSE)),"",VLOOKUP(D5485,'CFDA Program Titles Table'!A$2:C$2607,3,FALSE)))</f>
        <v/>
      </c>
      <c r="J5485" s="70"/>
      <c r="K5485" s="70"/>
      <c r="S5485" s="106" t="str">
        <f>IFERROR(IF(J5485="Y", "Research And Development Programs Cluster:", VLOOKUP(D5485,'Cluster Info'!$A$2:$B$113,2,FALSE)), "Non Cluster:")</f>
        <v>Non Cluster:</v>
      </c>
      <c r="T5485" s="106">
        <f t="shared" si="425"/>
        <v>0</v>
      </c>
      <c r="U5485" s="106">
        <f t="shared" si="427"/>
        <v>0</v>
      </c>
      <c r="V5485" s="106">
        <f t="shared" si="428"/>
        <v>0</v>
      </c>
      <c r="W5485" s="119">
        <f t="shared" si="426"/>
        <v>0</v>
      </c>
      <c r="X5485" s="106">
        <f t="shared" si="429"/>
        <v>0</v>
      </c>
    </row>
    <row r="5486" spans="1:24" ht="14">
      <c r="A5486" s="198"/>
      <c r="D5486" s="1"/>
      <c r="E5486" s="1"/>
      <c r="F5486" s="187"/>
      <c r="G5486" s="187"/>
      <c r="H5486" s="80" t="str">
        <f>IF(ISERROR(IF(ISERROR(VLOOKUP((LEFT(D5486,2)),'Fed. Agency Identifier Table'!A$2:C$63,3,FALSE)),(VLOOKUP((LEFT(D5486,1)),'Fed. Agency Identifier Table'!A$2:C$63,3,FALSE)),(VLOOKUP((LEFT(D5486,2)),'Fed. Agency Identifier Table'!A$2:C$63,3,FALSE)))),"",(IF(ISERROR(VLOOKUP((LEFT(D5486,2)),'Fed. Agency Identifier Table'!A$2:C$63,3,FALSE)),(VLOOKUP((LEFT(D5486,1)),'Fed. Agency Identifier Table'!A$2:C$63,3,FALSE)),(VLOOKUP((LEFT(D5486,2)),'Fed. Agency Identifier Table'!A$2:C$63,3,FALSE)))))</f>
        <v/>
      </c>
      <c r="I5486" s="150" t="str">
        <f>IF(ISNUMBER(SEARCH("*.unk*",D5486)),"Other Federal Awards",IF(ISERROR(VLOOKUP(D5486,'CFDA Program Titles Table'!A$2:C$2607,3,FALSE)),"",VLOOKUP(D5486,'CFDA Program Titles Table'!A$2:C$2607,3,FALSE)))</f>
        <v/>
      </c>
      <c r="J5486" s="70"/>
      <c r="K5486" s="70"/>
      <c r="S5486" s="106" t="str">
        <f>IFERROR(IF(J5486="Y", "Research And Development Programs Cluster:", VLOOKUP(D5486,'Cluster Info'!$A$2:$B$113,2,FALSE)), "Non Cluster:")</f>
        <v>Non Cluster:</v>
      </c>
      <c r="T5486" s="106">
        <f t="shared" si="425"/>
        <v>0</v>
      </c>
      <c r="U5486" s="106">
        <f t="shared" si="427"/>
        <v>0</v>
      </c>
      <c r="V5486" s="106">
        <f t="shared" si="428"/>
        <v>0</v>
      </c>
      <c r="W5486" s="119">
        <f t="shared" si="426"/>
        <v>0</v>
      </c>
      <c r="X5486" s="106">
        <f t="shared" si="429"/>
        <v>0</v>
      </c>
    </row>
    <row r="5487" spans="1:24" ht="14">
      <c r="A5487" s="198"/>
      <c r="D5487" s="1"/>
      <c r="E5487" s="1"/>
      <c r="F5487" s="187"/>
      <c r="G5487" s="187"/>
      <c r="H5487" s="80" t="str">
        <f>IF(ISERROR(IF(ISERROR(VLOOKUP((LEFT(D5487,2)),'Fed. Agency Identifier Table'!A$2:C$63,3,FALSE)),(VLOOKUP((LEFT(D5487,1)),'Fed. Agency Identifier Table'!A$2:C$63,3,FALSE)),(VLOOKUP((LEFT(D5487,2)),'Fed. Agency Identifier Table'!A$2:C$63,3,FALSE)))),"",(IF(ISERROR(VLOOKUP((LEFT(D5487,2)),'Fed. Agency Identifier Table'!A$2:C$63,3,FALSE)),(VLOOKUP((LEFT(D5487,1)),'Fed. Agency Identifier Table'!A$2:C$63,3,FALSE)),(VLOOKUP((LEFT(D5487,2)),'Fed. Agency Identifier Table'!A$2:C$63,3,FALSE)))))</f>
        <v/>
      </c>
      <c r="I5487" s="150" t="str">
        <f>IF(ISNUMBER(SEARCH("*.unk*",D5487)),"Other Federal Awards",IF(ISERROR(VLOOKUP(D5487,'CFDA Program Titles Table'!A$2:C$2607,3,FALSE)),"",VLOOKUP(D5487,'CFDA Program Titles Table'!A$2:C$2607,3,FALSE)))</f>
        <v/>
      </c>
      <c r="J5487" s="70"/>
      <c r="K5487" s="70"/>
      <c r="S5487" s="106" t="str">
        <f>IFERROR(IF(J5487="Y", "Research And Development Programs Cluster:", VLOOKUP(D5487,'Cluster Info'!$A$2:$B$113,2,FALSE)), "Non Cluster:")</f>
        <v>Non Cluster:</v>
      </c>
      <c r="T5487" s="106">
        <f t="shared" si="425"/>
        <v>0</v>
      </c>
      <c r="U5487" s="106">
        <f t="shared" si="427"/>
        <v>0</v>
      </c>
      <c r="V5487" s="106">
        <f t="shared" si="428"/>
        <v>0</v>
      </c>
      <c r="W5487" s="119">
        <f t="shared" si="426"/>
        <v>0</v>
      </c>
      <c r="X5487" s="106">
        <f t="shared" si="429"/>
        <v>0</v>
      </c>
    </row>
    <row r="5488" spans="1:24" ht="14">
      <c r="A5488" s="198"/>
      <c r="D5488" s="1"/>
      <c r="E5488" s="1"/>
      <c r="F5488" s="187"/>
      <c r="G5488" s="187"/>
      <c r="H5488" s="80" t="str">
        <f>IF(ISERROR(IF(ISERROR(VLOOKUP((LEFT(D5488,2)),'Fed. Agency Identifier Table'!A$2:C$63,3,FALSE)),(VLOOKUP((LEFT(D5488,1)),'Fed. Agency Identifier Table'!A$2:C$63,3,FALSE)),(VLOOKUP((LEFT(D5488,2)),'Fed. Agency Identifier Table'!A$2:C$63,3,FALSE)))),"",(IF(ISERROR(VLOOKUP((LEFT(D5488,2)),'Fed. Agency Identifier Table'!A$2:C$63,3,FALSE)),(VLOOKUP((LEFT(D5488,1)),'Fed. Agency Identifier Table'!A$2:C$63,3,FALSE)),(VLOOKUP((LEFT(D5488,2)),'Fed. Agency Identifier Table'!A$2:C$63,3,FALSE)))))</f>
        <v/>
      </c>
      <c r="I5488" s="150" t="str">
        <f>IF(ISNUMBER(SEARCH("*.unk*",D5488)),"Other Federal Awards",IF(ISERROR(VLOOKUP(D5488,'CFDA Program Titles Table'!A$2:C$2607,3,FALSE)),"",VLOOKUP(D5488,'CFDA Program Titles Table'!A$2:C$2607,3,FALSE)))</f>
        <v/>
      </c>
      <c r="J5488" s="70"/>
      <c r="K5488" s="70"/>
      <c r="S5488" s="106" t="str">
        <f>IFERROR(IF(J5488="Y", "Research And Development Programs Cluster:", VLOOKUP(D5488,'Cluster Info'!$A$2:$B$113,2,FALSE)), "Non Cluster:")</f>
        <v>Non Cluster:</v>
      </c>
      <c r="T5488" s="106">
        <f t="shared" si="425"/>
        <v>0</v>
      </c>
      <c r="U5488" s="106">
        <f t="shared" si="427"/>
        <v>0</v>
      </c>
      <c r="V5488" s="106">
        <f t="shared" si="428"/>
        <v>0</v>
      </c>
      <c r="W5488" s="119">
        <f t="shared" si="426"/>
        <v>0</v>
      </c>
      <c r="X5488" s="106">
        <f t="shared" si="429"/>
        <v>0</v>
      </c>
    </row>
    <row r="5489" spans="1:24" ht="14">
      <c r="A5489" s="198"/>
      <c r="D5489" s="1"/>
      <c r="E5489" s="1"/>
      <c r="F5489" s="187"/>
      <c r="G5489" s="187"/>
      <c r="H5489" s="80" t="str">
        <f>IF(ISERROR(IF(ISERROR(VLOOKUP((LEFT(D5489,2)),'Fed. Agency Identifier Table'!A$2:C$63,3,FALSE)),(VLOOKUP((LEFT(D5489,1)),'Fed. Agency Identifier Table'!A$2:C$63,3,FALSE)),(VLOOKUP((LEFT(D5489,2)),'Fed. Agency Identifier Table'!A$2:C$63,3,FALSE)))),"",(IF(ISERROR(VLOOKUP((LEFT(D5489,2)),'Fed. Agency Identifier Table'!A$2:C$63,3,FALSE)),(VLOOKUP((LEFT(D5489,1)),'Fed. Agency Identifier Table'!A$2:C$63,3,FALSE)),(VLOOKUP((LEFT(D5489,2)),'Fed. Agency Identifier Table'!A$2:C$63,3,FALSE)))))</f>
        <v/>
      </c>
      <c r="I5489" s="150" t="str">
        <f>IF(ISNUMBER(SEARCH("*.unk*",D5489)),"Other Federal Awards",IF(ISERROR(VLOOKUP(D5489,'CFDA Program Titles Table'!A$2:C$2607,3,FALSE)),"",VLOOKUP(D5489,'CFDA Program Titles Table'!A$2:C$2607,3,FALSE)))</f>
        <v/>
      </c>
      <c r="J5489" s="70"/>
      <c r="K5489" s="70"/>
      <c r="S5489" s="106" t="str">
        <f>IFERROR(IF(J5489="Y", "Research And Development Programs Cluster:", VLOOKUP(D5489,'Cluster Info'!$A$2:$B$113,2,FALSE)), "Non Cluster:")</f>
        <v>Non Cluster:</v>
      </c>
      <c r="T5489" s="106">
        <f t="shared" si="425"/>
        <v>0</v>
      </c>
      <c r="U5489" s="106">
        <f t="shared" si="427"/>
        <v>0</v>
      </c>
      <c r="V5489" s="106">
        <f t="shared" si="428"/>
        <v>0</v>
      </c>
      <c r="W5489" s="119">
        <f t="shared" si="426"/>
        <v>0</v>
      </c>
      <c r="X5489" s="106">
        <f t="shared" si="429"/>
        <v>0</v>
      </c>
    </row>
    <row r="5490" spans="1:24" ht="14">
      <c r="A5490" s="198"/>
      <c r="D5490" s="1"/>
      <c r="E5490" s="1"/>
      <c r="F5490" s="187"/>
      <c r="G5490" s="187"/>
      <c r="H5490" s="80" t="str">
        <f>IF(ISERROR(IF(ISERROR(VLOOKUP((LEFT(D5490,2)),'Fed. Agency Identifier Table'!A$2:C$63,3,FALSE)),(VLOOKUP((LEFT(D5490,1)),'Fed. Agency Identifier Table'!A$2:C$63,3,FALSE)),(VLOOKUP((LEFT(D5490,2)),'Fed. Agency Identifier Table'!A$2:C$63,3,FALSE)))),"",(IF(ISERROR(VLOOKUP((LEFT(D5490,2)),'Fed. Agency Identifier Table'!A$2:C$63,3,FALSE)),(VLOOKUP((LEFT(D5490,1)),'Fed. Agency Identifier Table'!A$2:C$63,3,FALSE)),(VLOOKUP((LEFT(D5490,2)),'Fed. Agency Identifier Table'!A$2:C$63,3,FALSE)))))</f>
        <v/>
      </c>
      <c r="I5490" s="150" t="str">
        <f>IF(ISNUMBER(SEARCH("*.unk*",D5490)),"Other Federal Awards",IF(ISERROR(VLOOKUP(D5490,'CFDA Program Titles Table'!A$2:C$2607,3,FALSE)),"",VLOOKUP(D5490,'CFDA Program Titles Table'!A$2:C$2607,3,FALSE)))</f>
        <v/>
      </c>
      <c r="J5490" s="70"/>
      <c r="K5490" s="70"/>
      <c r="S5490" s="106" t="str">
        <f>IFERROR(IF(J5490="Y", "Research And Development Programs Cluster:", VLOOKUP(D5490,'Cluster Info'!$A$2:$B$113,2,FALSE)), "Non Cluster:")</f>
        <v>Non Cluster:</v>
      </c>
      <c r="T5490" s="106">
        <f t="shared" si="425"/>
        <v>0</v>
      </c>
      <c r="U5490" s="106">
        <f t="shared" si="427"/>
        <v>0</v>
      </c>
      <c r="V5490" s="106">
        <f t="shared" si="428"/>
        <v>0</v>
      </c>
      <c r="W5490" s="119">
        <f t="shared" si="426"/>
        <v>0</v>
      </c>
      <c r="X5490" s="106">
        <f t="shared" si="429"/>
        <v>0</v>
      </c>
    </row>
    <row r="5491" spans="1:24" ht="14">
      <c r="A5491" s="198"/>
      <c r="D5491" s="1"/>
      <c r="E5491" s="1"/>
      <c r="F5491" s="187"/>
      <c r="G5491" s="187"/>
      <c r="H5491" s="80" t="str">
        <f>IF(ISERROR(IF(ISERROR(VLOOKUP((LEFT(D5491,2)),'Fed. Agency Identifier Table'!A$2:C$63,3,FALSE)),(VLOOKUP((LEFT(D5491,1)),'Fed. Agency Identifier Table'!A$2:C$63,3,FALSE)),(VLOOKUP((LEFT(D5491,2)),'Fed. Agency Identifier Table'!A$2:C$63,3,FALSE)))),"",(IF(ISERROR(VLOOKUP((LEFT(D5491,2)),'Fed. Agency Identifier Table'!A$2:C$63,3,FALSE)),(VLOOKUP((LEFT(D5491,1)),'Fed. Agency Identifier Table'!A$2:C$63,3,FALSE)),(VLOOKUP((LEFT(D5491,2)),'Fed. Agency Identifier Table'!A$2:C$63,3,FALSE)))))</f>
        <v/>
      </c>
      <c r="I5491" s="150" t="str">
        <f>IF(ISNUMBER(SEARCH("*.unk*",D5491)),"Other Federal Awards",IF(ISERROR(VLOOKUP(D5491,'CFDA Program Titles Table'!A$2:C$2607,3,FALSE)),"",VLOOKUP(D5491,'CFDA Program Titles Table'!A$2:C$2607,3,FALSE)))</f>
        <v/>
      </c>
      <c r="J5491" s="70"/>
      <c r="K5491" s="70"/>
      <c r="S5491" s="106" t="str">
        <f>IFERROR(IF(J5491="Y", "Research And Development Programs Cluster:", VLOOKUP(D5491,'Cluster Info'!$A$2:$B$113,2,FALSE)), "Non Cluster:")</f>
        <v>Non Cluster:</v>
      </c>
      <c r="T5491" s="106">
        <f t="shared" si="425"/>
        <v>0</v>
      </c>
      <c r="U5491" s="106">
        <f t="shared" si="427"/>
        <v>0</v>
      </c>
      <c r="V5491" s="106">
        <f t="shared" si="428"/>
        <v>0</v>
      </c>
      <c r="W5491" s="119">
        <f t="shared" si="426"/>
        <v>0</v>
      </c>
      <c r="X5491" s="106">
        <f t="shared" si="429"/>
        <v>0</v>
      </c>
    </row>
    <row r="5492" spans="1:24" ht="14">
      <c r="A5492" s="198"/>
      <c r="D5492" s="1"/>
      <c r="E5492" s="1"/>
      <c r="F5492" s="187"/>
      <c r="G5492" s="187"/>
      <c r="H5492" s="80" t="str">
        <f>IF(ISERROR(IF(ISERROR(VLOOKUP((LEFT(D5492,2)),'Fed. Agency Identifier Table'!A$2:C$63,3,FALSE)),(VLOOKUP((LEFT(D5492,1)),'Fed. Agency Identifier Table'!A$2:C$63,3,FALSE)),(VLOOKUP((LEFT(D5492,2)),'Fed. Agency Identifier Table'!A$2:C$63,3,FALSE)))),"",(IF(ISERROR(VLOOKUP((LEFT(D5492,2)),'Fed. Agency Identifier Table'!A$2:C$63,3,FALSE)),(VLOOKUP((LEFT(D5492,1)),'Fed. Agency Identifier Table'!A$2:C$63,3,FALSE)),(VLOOKUP((LEFT(D5492,2)),'Fed. Agency Identifier Table'!A$2:C$63,3,FALSE)))))</f>
        <v/>
      </c>
      <c r="I5492" s="150" t="str">
        <f>IF(ISNUMBER(SEARCH("*.unk*",D5492)),"Other Federal Awards",IF(ISERROR(VLOOKUP(D5492,'CFDA Program Titles Table'!A$2:C$2607,3,FALSE)),"",VLOOKUP(D5492,'CFDA Program Titles Table'!A$2:C$2607,3,FALSE)))</f>
        <v/>
      </c>
      <c r="J5492" s="70"/>
      <c r="K5492" s="70"/>
      <c r="S5492" s="106" t="str">
        <f>IFERROR(IF(J5492="Y", "Research And Development Programs Cluster:", VLOOKUP(D5492,'Cluster Info'!$A$2:$B$113,2,FALSE)), "Non Cluster:")</f>
        <v>Non Cluster:</v>
      </c>
      <c r="T5492" s="106">
        <f t="shared" si="425"/>
        <v>0</v>
      </c>
      <c r="U5492" s="106">
        <f t="shared" si="427"/>
        <v>0</v>
      </c>
      <c r="V5492" s="106">
        <f t="shared" si="428"/>
        <v>0</v>
      </c>
      <c r="W5492" s="119">
        <f t="shared" si="426"/>
        <v>0</v>
      </c>
      <c r="X5492" s="106">
        <f t="shared" si="429"/>
        <v>0</v>
      </c>
    </row>
    <row r="5493" spans="1:24" ht="14">
      <c r="A5493" s="198"/>
      <c r="D5493" s="1"/>
      <c r="E5493" s="1"/>
      <c r="F5493" s="187"/>
      <c r="G5493" s="187"/>
      <c r="H5493" s="80" t="str">
        <f>IF(ISERROR(IF(ISERROR(VLOOKUP((LEFT(D5493,2)),'Fed. Agency Identifier Table'!A$2:C$63,3,FALSE)),(VLOOKUP((LEFT(D5493,1)),'Fed. Agency Identifier Table'!A$2:C$63,3,FALSE)),(VLOOKUP((LEFT(D5493,2)),'Fed. Agency Identifier Table'!A$2:C$63,3,FALSE)))),"",(IF(ISERROR(VLOOKUP((LEFT(D5493,2)),'Fed. Agency Identifier Table'!A$2:C$63,3,FALSE)),(VLOOKUP((LEFT(D5493,1)),'Fed. Agency Identifier Table'!A$2:C$63,3,FALSE)),(VLOOKUP((LEFT(D5493,2)),'Fed. Agency Identifier Table'!A$2:C$63,3,FALSE)))))</f>
        <v/>
      </c>
      <c r="I5493" s="150" t="str">
        <f>IF(ISNUMBER(SEARCH("*.unk*",D5493)),"Other Federal Awards",IF(ISERROR(VLOOKUP(D5493,'CFDA Program Titles Table'!A$2:C$2607,3,FALSE)),"",VLOOKUP(D5493,'CFDA Program Titles Table'!A$2:C$2607,3,FALSE)))</f>
        <v/>
      </c>
      <c r="J5493" s="70"/>
      <c r="K5493" s="70"/>
      <c r="S5493" s="106" t="str">
        <f>IFERROR(IF(J5493="Y", "Research And Development Programs Cluster:", VLOOKUP(D5493,'Cluster Info'!$A$2:$B$113,2,FALSE)), "Non Cluster:")</f>
        <v>Non Cluster:</v>
      </c>
      <c r="T5493" s="106">
        <f t="shared" si="425"/>
        <v>0</v>
      </c>
      <c r="U5493" s="106">
        <f t="shared" si="427"/>
        <v>0</v>
      </c>
      <c r="V5493" s="106">
        <f t="shared" si="428"/>
        <v>0</v>
      </c>
      <c r="W5493" s="119">
        <f t="shared" si="426"/>
        <v>0</v>
      </c>
      <c r="X5493" s="106">
        <f t="shared" si="429"/>
        <v>0</v>
      </c>
    </row>
    <row r="5494" spans="1:24" ht="14">
      <c r="A5494" s="198"/>
      <c r="D5494" s="1"/>
      <c r="E5494" s="1"/>
      <c r="F5494" s="187"/>
      <c r="G5494" s="187"/>
      <c r="H5494" s="80" t="str">
        <f>IF(ISERROR(IF(ISERROR(VLOOKUP((LEFT(D5494,2)),'Fed. Agency Identifier Table'!A$2:C$63,3,FALSE)),(VLOOKUP((LEFT(D5494,1)),'Fed. Agency Identifier Table'!A$2:C$63,3,FALSE)),(VLOOKUP((LEFT(D5494,2)),'Fed. Agency Identifier Table'!A$2:C$63,3,FALSE)))),"",(IF(ISERROR(VLOOKUP((LEFT(D5494,2)),'Fed. Agency Identifier Table'!A$2:C$63,3,FALSE)),(VLOOKUP((LEFT(D5494,1)),'Fed. Agency Identifier Table'!A$2:C$63,3,FALSE)),(VLOOKUP((LEFT(D5494,2)),'Fed. Agency Identifier Table'!A$2:C$63,3,FALSE)))))</f>
        <v/>
      </c>
      <c r="I5494" s="150" t="str">
        <f>IF(ISNUMBER(SEARCH("*.unk*",D5494)),"Other Federal Awards",IF(ISERROR(VLOOKUP(D5494,'CFDA Program Titles Table'!A$2:C$2607,3,FALSE)),"",VLOOKUP(D5494,'CFDA Program Titles Table'!A$2:C$2607,3,FALSE)))</f>
        <v/>
      </c>
      <c r="J5494" s="70"/>
      <c r="K5494" s="70"/>
      <c r="S5494" s="106" t="str">
        <f>IFERROR(IF(J5494="Y", "Research And Development Programs Cluster:", VLOOKUP(D5494,'Cluster Info'!$A$2:$B$113,2,FALSE)), "Non Cluster:")</f>
        <v>Non Cluster:</v>
      </c>
      <c r="T5494" s="106">
        <f t="shared" si="425"/>
        <v>0</v>
      </c>
      <c r="U5494" s="106">
        <f t="shared" si="427"/>
        <v>0</v>
      </c>
      <c r="V5494" s="106">
        <f t="shared" si="428"/>
        <v>0</v>
      </c>
      <c r="W5494" s="119">
        <f t="shared" si="426"/>
        <v>0</v>
      </c>
      <c r="X5494" s="106">
        <f t="shared" si="429"/>
        <v>0</v>
      </c>
    </row>
    <row r="5495" spans="1:24" ht="14">
      <c r="A5495" s="198"/>
      <c r="D5495" s="1"/>
      <c r="E5495" s="1"/>
      <c r="F5495" s="187"/>
      <c r="G5495" s="187"/>
      <c r="H5495" s="80" t="str">
        <f>IF(ISERROR(IF(ISERROR(VLOOKUP((LEFT(D5495,2)),'Fed. Agency Identifier Table'!A$2:C$63,3,FALSE)),(VLOOKUP((LEFT(D5495,1)),'Fed. Agency Identifier Table'!A$2:C$63,3,FALSE)),(VLOOKUP((LEFT(D5495,2)),'Fed. Agency Identifier Table'!A$2:C$63,3,FALSE)))),"",(IF(ISERROR(VLOOKUP((LEFT(D5495,2)),'Fed. Agency Identifier Table'!A$2:C$63,3,FALSE)),(VLOOKUP((LEFT(D5495,1)),'Fed. Agency Identifier Table'!A$2:C$63,3,FALSE)),(VLOOKUP((LEFT(D5495,2)),'Fed. Agency Identifier Table'!A$2:C$63,3,FALSE)))))</f>
        <v/>
      </c>
      <c r="I5495" s="150" t="str">
        <f>IF(ISNUMBER(SEARCH("*.unk*",D5495)),"Other Federal Awards",IF(ISERROR(VLOOKUP(D5495,'CFDA Program Titles Table'!A$2:C$2607,3,FALSE)),"",VLOOKUP(D5495,'CFDA Program Titles Table'!A$2:C$2607,3,FALSE)))</f>
        <v/>
      </c>
      <c r="J5495" s="70"/>
      <c r="K5495" s="70"/>
      <c r="S5495" s="106" t="str">
        <f>IFERROR(IF(J5495="Y", "Research And Development Programs Cluster:", VLOOKUP(D5495,'Cluster Info'!$A$2:$B$113,2,FALSE)), "Non Cluster:")</f>
        <v>Non Cluster:</v>
      </c>
      <c r="T5495" s="106">
        <f t="shared" si="425"/>
        <v>0</v>
      </c>
      <c r="U5495" s="106">
        <f t="shared" si="427"/>
        <v>0</v>
      </c>
      <c r="V5495" s="106">
        <f t="shared" si="428"/>
        <v>0</v>
      </c>
      <c r="W5495" s="119">
        <f t="shared" si="426"/>
        <v>0</v>
      </c>
      <c r="X5495" s="106">
        <f t="shared" si="429"/>
        <v>0</v>
      </c>
    </row>
    <row r="5496" spans="1:24" ht="14">
      <c r="A5496" s="198"/>
      <c r="D5496" s="1"/>
      <c r="E5496" s="1"/>
      <c r="F5496" s="187"/>
      <c r="G5496" s="187"/>
      <c r="H5496" s="80" t="str">
        <f>IF(ISERROR(IF(ISERROR(VLOOKUP((LEFT(D5496,2)),'Fed. Agency Identifier Table'!A$2:C$63,3,FALSE)),(VLOOKUP((LEFT(D5496,1)),'Fed. Agency Identifier Table'!A$2:C$63,3,FALSE)),(VLOOKUP((LEFT(D5496,2)),'Fed. Agency Identifier Table'!A$2:C$63,3,FALSE)))),"",(IF(ISERROR(VLOOKUP((LEFT(D5496,2)),'Fed. Agency Identifier Table'!A$2:C$63,3,FALSE)),(VLOOKUP((LEFT(D5496,1)),'Fed. Agency Identifier Table'!A$2:C$63,3,FALSE)),(VLOOKUP((LEFT(D5496,2)),'Fed. Agency Identifier Table'!A$2:C$63,3,FALSE)))))</f>
        <v/>
      </c>
      <c r="I5496" s="150" t="str">
        <f>IF(ISNUMBER(SEARCH("*.unk*",D5496)),"Other Federal Awards",IF(ISERROR(VLOOKUP(D5496,'CFDA Program Titles Table'!A$2:C$2607,3,FALSE)),"",VLOOKUP(D5496,'CFDA Program Titles Table'!A$2:C$2607,3,FALSE)))</f>
        <v/>
      </c>
      <c r="J5496" s="70"/>
      <c r="K5496" s="70"/>
      <c r="S5496" s="106" t="str">
        <f>IFERROR(IF(J5496="Y", "Research And Development Programs Cluster:", VLOOKUP(D5496,'Cluster Info'!$A$2:$B$113,2,FALSE)), "Non Cluster:")</f>
        <v>Non Cluster:</v>
      </c>
      <c r="T5496" s="106">
        <f t="shared" si="425"/>
        <v>0</v>
      </c>
      <c r="U5496" s="106">
        <f t="shared" si="427"/>
        <v>0</v>
      </c>
      <c r="V5496" s="106">
        <f t="shared" si="428"/>
        <v>0</v>
      </c>
      <c r="W5496" s="119">
        <f t="shared" si="426"/>
        <v>0</v>
      </c>
      <c r="X5496" s="106">
        <f t="shared" si="429"/>
        <v>0</v>
      </c>
    </row>
    <row r="5497" spans="1:24" ht="14">
      <c r="A5497" s="198"/>
      <c r="D5497" s="1"/>
      <c r="E5497" s="1"/>
      <c r="F5497" s="187"/>
      <c r="G5497" s="187"/>
      <c r="H5497" s="80" t="str">
        <f>IF(ISERROR(IF(ISERROR(VLOOKUP((LEFT(D5497,2)),'Fed. Agency Identifier Table'!A$2:C$63,3,FALSE)),(VLOOKUP((LEFT(D5497,1)),'Fed. Agency Identifier Table'!A$2:C$63,3,FALSE)),(VLOOKUP((LEFT(D5497,2)),'Fed. Agency Identifier Table'!A$2:C$63,3,FALSE)))),"",(IF(ISERROR(VLOOKUP((LEFT(D5497,2)),'Fed. Agency Identifier Table'!A$2:C$63,3,FALSE)),(VLOOKUP((LEFT(D5497,1)),'Fed. Agency Identifier Table'!A$2:C$63,3,FALSE)),(VLOOKUP((LEFT(D5497,2)),'Fed. Agency Identifier Table'!A$2:C$63,3,FALSE)))))</f>
        <v/>
      </c>
      <c r="I5497" s="150" t="str">
        <f>IF(ISNUMBER(SEARCH("*.unk*",D5497)),"Other Federal Awards",IF(ISERROR(VLOOKUP(D5497,'CFDA Program Titles Table'!A$2:C$2607,3,FALSE)),"",VLOOKUP(D5497,'CFDA Program Titles Table'!A$2:C$2607,3,FALSE)))</f>
        <v/>
      </c>
      <c r="J5497" s="70"/>
      <c r="K5497" s="70"/>
      <c r="S5497" s="106" t="str">
        <f>IFERROR(IF(J5497="Y", "Research And Development Programs Cluster:", VLOOKUP(D5497,'Cluster Info'!$A$2:$B$113,2,FALSE)), "Non Cluster:")</f>
        <v>Non Cluster:</v>
      </c>
      <c r="T5497" s="106">
        <f t="shared" si="425"/>
        <v>0</v>
      </c>
      <c r="U5497" s="106">
        <f t="shared" si="427"/>
        <v>0</v>
      </c>
      <c r="V5497" s="106">
        <f t="shared" si="428"/>
        <v>0</v>
      </c>
      <c r="W5497" s="119">
        <f t="shared" si="426"/>
        <v>0</v>
      </c>
      <c r="X5497" s="106">
        <f t="shared" si="429"/>
        <v>0</v>
      </c>
    </row>
    <row r="5498" spans="1:24" ht="14">
      <c r="A5498" s="198"/>
      <c r="D5498" s="1"/>
      <c r="E5498" s="1"/>
      <c r="F5498" s="187"/>
      <c r="G5498" s="187"/>
      <c r="H5498" s="80" t="str">
        <f>IF(ISERROR(IF(ISERROR(VLOOKUP((LEFT(D5498,2)),'Fed. Agency Identifier Table'!A$2:C$63,3,FALSE)),(VLOOKUP((LEFT(D5498,1)),'Fed. Agency Identifier Table'!A$2:C$63,3,FALSE)),(VLOOKUP((LEFT(D5498,2)),'Fed. Agency Identifier Table'!A$2:C$63,3,FALSE)))),"",(IF(ISERROR(VLOOKUP((LEFT(D5498,2)),'Fed. Agency Identifier Table'!A$2:C$63,3,FALSE)),(VLOOKUP((LEFT(D5498,1)),'Fed. Agency Identifier Table'!A$2:C$63,3,FALSE)),(VLOOKUP((LEFT(D5498,2)),'Fed. Agency Identifier Table'!A$2:C$63,3,FALSE)))))</f>
        <v/>
      </c>
      <c r="I5498" s="150" t="str">
        <f>IF(ISNUMBER(SEARCH("*.unk*",D5498)),"Other Federal Awards",IF(ISERROR(VLOOKUP(D5498,'CFDA Program Titles Table'!A$2:C$2607,3,FALSE)),"",VLOOKUP(D5498,'CFDA Program Titles Table'!A$2:C$2607,3,FALSE)))</f>
        <v/>
      </c>
      <c r="J5498" s="70"/>
      <c r="K5498" s="70"/>
      <c r="S5498" s="106" t="str">
        <f>IFERROR(IF(J5498="Y", "Research And Development Programs Cluster:", VLOOKUP(D5498,'Cluster Info'!$A$2:$B$113,2,FALSE)), "Non Cluster:")</f>
        <v>Non Cluster:</v>
      </c>
      <c r="T5498" s="106">
        <f t="shared" si="425"/>
        <v>0</v>
      </c>
      <c r="U5498" s="106">
        <f t="shared" si="427"/>
        <v>0</v>
      </c>
      <c r="V5498" s="106">
        <f t="shared" si="428"/>
        <v>0</v>
      </c>
      <c r="W5498" s="119">
        <f t="shared" si="426"/>
        <v>0</v>
      </c>
      <c r="X5498" s="106">
        <f t="shared" si="429"/>
        <v>0</v>
      </c>
    </row>
    <row r="5499" spans="1:24" ht="14">
      <c r="A5499" s="198"/>
      <c r="D5499" s="1"/>
      <c r="E5499" s="1"/>
      <c r="F5499" s="187"/>
      <c r="G5499" s="187"/>
      <c r="H5499" s="80" t="str">
        <f>IF(ISERROR(IF(ISERROR(VLOOKUP((LEFT(D5499,2)),'Fed. Agency Identifier Table'!A$2:C$63,3,FALSE)),(VLOOKUP((LEFT(D5499,1)),'Fed. Agency Identifier Table'!A$2:C$63,3,FALSE)),(VLOOKUP((LEFT(D5499,2)),'Fed. Agency Identifier Table'!A$2:C$63,3,FALSE)))),"",(IF(ISERROR(VLOOKUP((LEFT(D5499,2)),'Fed. Agency Identifier Table'!A$2:C$63,3,FALSE)),(VLOOKUP((LEFT(D5499,1)),'Fed. Agency Identifier Table'!A$2:C$63,3,FALSE)),(VLOOKUP((LEFT(D5499,2)),'Fed. Agency Identifier Table'!A$2:C$63,3,FALSE)))))</f>
        <v/>
      </c>
      <c r="I5499" s="150" t="str">
        <f>IF(ISNUMBER(SEARCH("*.unk*",D5499)),"Other Federal Awards",IF(ISERROR(VLOOKUP(D5499,'CFDA Program Titles Table'!A$2:C$2607,3,FALSE)),"",VLOOKUP(D5499,'CFDA Program Titles Table'!A$2:C$2607,3,FALSE)))</f>
        <v/>
      </c>
      <c r="J5499" s="70"/>
      <c r="K5499" s="70"/>
      <c r="S5499" s="106" t="str">
        <f>IFERROR(IF(J5499="Y", "Research And Development Programs Cluster:", VLOOKUP(D5499,'Cluster Info'!$A$2:$B$113,2,FALSE)), "Non Cluster:")</f>
        <v>Non Cluster:</v>
      </c>
      <c r="T5499" s="106">
        <f t="shared" si="425"/>
        <v>0</v>
      </c>
      <c r="U5499" s="106">
        <f t="shared" si="427"/>
        <v>0</v>
      </c>
      <c r="V5499" s="106">
        <f t="shared" si="428"/>
        <v>0</v>
      </c>
      <c r="W5499" s="119">
        <f t="shared" si="426"/>
        <v>0</v>
      </c>
      <c r="X5499" s="106">
        <f t="shared" si="429"/>
        <v>0</v>
      </c>
    </row>
    <row r="5500" spans="1:24" ht="14">
      <c r="A5500" s="198"/>
      <c r="D5500" s="1"/>
      <c r="E5500" s="1"/>
      <c r="F5500" s="187"/>
      <c r="G5500" s="187"/>
      <c r="H5500" s="80" t="str">
        <f>IF(ISERROR(IF(ISERROR(VLOOKUP((LEFT(D5500,2)),'Fed. Agency Identifier Table'!A$2:C$63,3,FALSE)),(VLOOKUP((LEFT(D5500,1)),'Fed. Agency Identifier Table'!A$2:C$63,3,FALSE)),(VLOOKUP((LEFT(D5500,2)),'Fed. Agency Identifier Table'!A$2:C$63,3,FALSE)))),"",(IF(ISERROR(VLOOKUP((LEFT(D5500,2)),'Fed. Agency Identifier Table'!A$2:C$63,3,FALSE)),(VLOOKUP((LEFT(D5500,1)),'Fed. Agency Identifier Table'!A$2:C$63,3,FALSE)),(VLOOKUP((LEFT(D5500,2)),'Fed. Agency Identifier Table'!A$2:C$63,3,FALSE)))))</f>
        <v/>
      </c>
      <c r="I5500" s="150" t="str">
        <f>IF(ISNUMBER(SEARCH("*.unk*",D5500)),"Other Federal Awards",IF(ISERROR(VLOOKUP(D5500,'CFDA Program Titles Table'!A$2:C$2607,3,FALSE)),"",VLOOKUP(D5500,'CFDA Program Titles Table'!A$2:C$2607,3,FALSE)))</f>
        <v/>
      </c>
      <c r="J5500" s="70"/>
      <c r="K5500" s="70"/>
      <c r="S5500" s="106" t="str">
        <f>IFERROR(IF(J5500="Y", "Research And Development Programs Cluster:", VLOOKUP(D5500,'Cluster Info'!$A$2:$B$113,2,FALSE)), "Non Cluster:")</f>
        <v>Non Cluster:</v>
      </c>
      <c r="T5500" s="106">
        <f t="shared" si="425"/>
        <v>0</v>
      </c>
      <c r="U5500" s="106">
        <f t="shared" si="427"/>
        <v>0</v>
      </c>
      <c r="V5500" s="106">
        <f t="shared" si="428"/>
        <v>0</v>
      </c>
      <c r="W5500" s="119">
        <f t="shared" si="426"/>
        <v>0</v>
      </c>
      <c r="X5500" s="106">
        <f t="shared" si="429"/>
        <v>0</v>
      </c>
    </row>
    <row r="5501" spans="1:24" ht="14">
      <c r="A5501" s="198"/>
      <c r="D5501" s="1"/>
      <c r="E5501" s="1"/>
      <c r="F5501" s="187"/>
      <c r="G5501" s="187"/>
      <c r="H5501" s="80" t="str">
        <f>IF(ISERROR(IF(ISERROR(VLOOKUP((LEFT(D5501,2)),'Fed. Agency Identifier Table'!A$2:C$63,3,FALSE)),(VLOOKUP((LEFT(D5501,1)),'Fed. Agency Identifier Table'!A$2:C$63,3,FALSE)),(VLOOKUP((LEFT(D5501,2)),'Fed. Agency Identifier Table'!A$2:C$63,3,FALSE)))),"",(IF(ISERROR(VLOOKUP((LEFT(D5501,2)),'Fed. Agency Identifier Table'!A$2:C$63,3,FALSE)),(VLOOKUP((LEFT(D5501,1)),'Fed. Agency Identifier Table'!A$2:C$63,3,FALSE)),(VLOOKUP((LEFT(D5501,2)),'Fed. Agency Identifier Table'!A$2:C$63,3,FALSE)))))</f>
        <v/>
      </c>
      <c r="I5501" s="150" t="str">
        <f>IF(ISNUMBER(SEARCH("*.unk*",D5501)),"Other Federal Awards",IF(ISERROR(VLOOKUP(D5501,'CFDA Program Titles Table'!A$2:C$2607,3,FALSE)),"",VLOOKUP(D5501,'CFDA Program Titles Table'!A$2:C$2607,3,FALSE)))</f>
        <v/>
      </c>
      <c r="J5501" s="70"/>
      <c r="K5501" s="70"/>
      <c r="S5501" s="106" t="str">
        <f>IFERROR(IF(J5501="Y", "Research And Development Programs Cluster:", VLOOKUP(D5501,'Cluster Info'!$A$2:$B$113,2,FALSE)), "Non Cluster:")</f>
        <v>Non Cluster:</v>
      </c>
      <c r="T5501" s="106">
        <f t="shared" si="425"/>
        <v>0</v>
      </c>
      <c r="U5501" s="106">
        <f t="shared" si="427"/>
        <v>0</v>
      </c>
      <c r="V5501" s="106">
        <f t="shared" si="428"/>
        <v>0</v>
      </c>
      <c r="W5501" s="119">
        <f t="shared" si="426"/>
        <v>0</v>
      </c>
      <c r="X5501" s="106">
        <f t="shared" si="429"/>
        <v>0</v>
      </c>
    </row>
    <row r="5502" spans="1:24" ht="14">
      <c r="A5502" s="198"/>
      <c r="D5502" s="1"/>
      <c r="E5502" s="1"/>
      <c r="F5502" s="187"/>
      <c r="G5502" s="187"/>
      <c r="H5502" s="80" t="str">
        <f>IF(ISERROR(IF(ISERROR(VLOOKUP((LEFT(D5502,2)),'Fed. Agency Identifier Table'!A$2:C$63,3,FALSE)),(VLOOKUP((LEFT(D5502,1)),'Fed. Agency Identifier Table'!A$2:C$63,3,FALSE)),(VLOOKUP((LEFT(D5502,2)),'Fed. Agency Identifier Table'!A$2:C$63,3,FALSE)))),"",(IF(ISERROR(VLOOKUP((LEFT(D5502,2)),'Fed. Agency Identifier Table'!A$2:C$63,3,FALSE)),(VLOOKUP((LEFT(D5502,1)),'Fed. Agency Identifier Table'!A$2:C$63,3,FALSE)),(VLOOKUP((LEFT(D5502,2)),'Fed. Agency Identifier Table'!A$2:C$63,3,FALSE)))))</f>
        <v/>
      </c>
      <c r="I5502" s="150" t="str">
        <f>IF(ISNUMBER(SEARCH("*.unk*",D5502)),"Other Federal Awards",IF(ISERROR(VLOOKUP(D5502,'CFDA Program Titles Table'!A$2:C$2607,3,FALSE)),"",VLOOKUP(D5502,'CFDA Program Titles Table'!A$2:C$2607,3,FALSE)))</f>
        <v/>
      </c>
      <c r="J5502" s="70"/>
      <c r="K5502" s="70"/>
      <c r="S5502" s="106" t="str">
        <f>IFERROR(IF(J5502="Y", "Research And Development Programs Cluster:", VLOOKUP(D5502,'Cluster Info'!$A$2:$B$113,2,FALSE)), "Non Cluster:")</f>
        <v>Non Cluster:</v>
      </c>
      <c r="T5502" s="106">
        <f t="shared" si="425"/>
        <v>0</v>
      </c>
      <c r="U5502" s="106">
        <f t="shared" si="427"/>
        <v>0</v>
      </c>
      <c r="V5502" s="106">
        <f t="shared" si="428"/>
        <v>0</v>
      </c>
      <c r="W5502" s="119">
        <f t="shared" si="426"/>
        <v>0</v>
      </c>
      <c r="X5502" s="106">
        <f t="shared" si="429"/>
        <v>0</v>
      </c>
    </row>
    <row r="5503" spans="1:24" ht="14">
      <c r="A5503" s="198"/>
      <c r="D5503" s="1"/>
      <c r="E5503" s="1"/>
      <c r="F5503" s="187"/>
      <c r="G5503" s="187"/>
      <c r="H5503" s="80" t="str">
        <f>IF(ISERROR(IF(ISERROR(VLOOKUP((LEFT(D5503,2)),'Fed. Agency Identifier Table'!A$2:C$63,3,FALSE)),(VLOOKUP((LEFT(D5503,1)),'Fed. Agency Identifier Table'!A$2:C$63,3,FALSE)),(VLOOKUP((LEFT(D5503,2)),'Fed. Agency Identifier Table'!A$2:C$63,3,FALSE)))),"",(IF(ISERROR(VLOOKUP((LEFT(D5503,2)),'Fed. Agency Identifier Table'!A$2:C$63,3,FALSE)),(VLOOKUP((LEFT(D5503,1)),'Fed. Agency Identifier Table'!A$2:C$63,3,FALSE)),(VLOOKUP((LEFT(D5503,2)),'Fed. Agency Identifier Table'!A$2:C$63,3,FALSE)))))</f>
        <v/>
      </c>
      <c r="I5503" s="150" t="str">
        <f>IF(ISNUMBER(SEARCH("*.unk*",D5503)),"Other Federal Awards",IF(ISERROR(VLOOKUP(D5503,'CFDA Program Titles Table'!A$2:C$2607,3,FALSE)),"",VLOOKUP(D5503,'CFDA Program Titles Table'!A$2:C$2607,3,FALSE)))</f>
        <v/>
      </c>
      <c r="J5503" s="70"/>
      <c r="K5503" s="70"/>
      <c r="S5503" s="106" t="str">
        <f>IFERROR(IF(J5503="Y", "Research And Development Programs Cluster:", VLOOKUP(D5503,'Cluster Info'!$A$2:$B$113,2,FALSE)), "Non Cluster:")</f>
        <v>Non Cluster:</v>
      </c>
      <c r="T5503" s="106">
        <f t="shared" si="425"/>
        <v>0</v>
      </c>
      <c r="U5503" s="106">
        <f t="shared" si="427"/>
        <v>0</v>
      </c>
      <c r="V5503" s="106">
        <f t="shared" si="428"/>
        <v>0</v>
      </c>
      <c r="W5503" s="119">
        <f t="shared" si="426"/>
        <v>0</v>
      </c>
      <c r="X5503" s="106">
        <f t="shared" si="429"/>
        <v>0</v>
      </c>
    </row>
    <row r="5504" spans="1:24" ht="14">
      <c r="A5504" s="198"/>
      <c r="D5504" s="1"/>
      <c r="E5504" s="1"/>
      <c r="F5504" s="187"/>
      <c r="G5504" s="187"/>
      <c r="H5504" s="80" t="str">
        <f>IF(ISERROR(IF(ISERROR(VLOOKUP((LEFT(D5504,2)),'Fed. Agency Identifier Table'!A$2:C$63,3,FALSE)),(VLOOKUP((LEFT(D5504,1)),'Fed. Agency Identifier Table'!A$2:C$63,3,FALSE)),(VLOOKUP((LEFT(D5504,2)),'Fed. Agency Identifier Table'!A$2:C$63,3,FALSE)))),"",(IF(ISERROR(VLOOKUP((LEFT(D5504,2)),'Fed. Agency Identifier Table'!A$2:C$63,3,FALSE)),(VLOOKUP((LEFT(D5504,1)),'Fed. Agency Identifier Table'!A$2:C$63,3,FALSE)),(VLOOKUP((LEFT(D5504,2)),'Fed. Agency Identifier Table'!A$2:C$63,3,FALSE)))))</f>
        <v/>
      </c>
      <c r="I5504" s="150" t="str">
        <f>IF(ISNUMBER(SEARCH("*.unk*",D5504)),"Other Federal Awards",IF(ISERROR(VLOOKUP(D5504,'CFDA Program Titles Table'!A$2:C$2607,3,FALSE)),"",VLOOKUP(D5504,'CFDA Program Titles Table'!A$2:C$2607,3,FALSE)))</f>
        <v/>
      </c>
      <c r="J5504" s="70"/>
      <c r="K5504" s="70"/>
      <c r="S5504" s="106" t="str">
        <f>IFERROR(IF(J5504="Y", "Research And Development Programs Cluster:", VLOOKUP(D5504,'Cluster Info'!$A$2:$B$113,2,FALSE)), "Non Cluster:")</f>
        <v>Non Cluster:</v>
      </c>
      <c r="T5504" s="106">
        <f t="shared" si="425"/>
        <v>0</v>
      </c>
      <c r="U5504" s="106">
        <f t="shared" si="427"/>
        <v>0</v>
      </c>
      <c r="V5504" s="106">
        <f t="shared" si="428"/>
        <v>0</v>
      </c>
      <c r="W5504" s="119">
        <f t="shared" si="426"/>
        <v>0</v>
      </c>
      <c r="X5504" s="106">
        <f t="shared" si="429"/>
        <v>0</v>
      </c>
    </row>
    <row r="5505" spans="1:24" ht="14">
      <c r="A5505" s="198"/>
      <c r="D5505" s="1"/>
      <c r="E5505" s="1"/>
      <c r="F5505" s="187"/>
      <c r="G5505" s="187"/>
      <c r="H5505" s="80" t="str">
        <f>IF(ISERROR(IF(ISERROR(VLOOKUP((LEFT(D5505,2)),'Fed. Agency Identifier Table'!A$2:C$63,3,FALSE)),(VLOOKUP((LEFT(D5505,1)),'Fed. Agency Identifier Table'!A$2:C$63,3,FALSE)),(VLOOKUP((LEFT(D5505,2)),'Fed. Agency Identifier Table'!A$2:C$63,3,FALSE)))),"",(IF(ISERROR(VLOOKUP((LEFT(D5505,2)),'Fed. Agency Identifier Table'!A$2:C$63,3,FALSE)),(VLOOKUP((LEFT(D5505,1)),'Fed. Agency Identifier Table'!A$2:C$63,3,FALSE)),(VLOOKUP((LEFT(D5505,2)),'Fed. Agency Identifier Table'!A$2:C$63,3,FALSE)))))</f>
        <v/>
      </c>
      <c r="I5505" s="150" t="str">
        <f>IF(ISNUMBER(SEARCH("*.unk*",D5505)),"Other Federal Awards",IF(ISERROR(VLOOKUP(D5505,'CFDA Program Titles Table'!A$2:C$2607,3,FALSE)),"",VLOOKUP(D5505,'CFDA Program Titles Table'!A$2:C$2607,3,FALSE)))</f>
        <v/>
      </c>
      <c r="J5505" s="70"/>
      <c r="K5505" s="70"/>
      <c r="S5505" s="106" t="str">
        <f>IFERROR(IF(J5505="Y", "Research And Development Programs Cluster:", VLOOKUP(D5505,'Cluster Info'!$A$2:$B$113,2,FALSE)), "Non Cluster:")</f>
        <v>Non Cluster:</v>
      </c>
      <c r="T5505" s="106">
        <f t="shared" si="425"/>
        <v>0</v>
      </c>
      <c r="U5505" s="106">
        <f t="shared" si="427"/>
        <v>0</v>
      </c>
      <c r="V5505" s="106">
        <f t="shared" si="428"/>
        <v>0</v>
      </c>
      <c r="W5505" s="119">
        <f t="shared" si="426"/>
        <v>0</v>
      </c>
      <c r="X5505" s="106">
        <f t="shared" si="429"/>
        <v>0</v>
      </c>
    </row>
    <row r="5506" spans="1:24" ht="14">
      <c r="A5506" s="198"/>
      <c r="D5506" s="1"/>
      <c r="E5506" s="1"/>
      <c r="F5506" s="187"/>
      <c r="G5506" s="187"/>
      <c r="H5506" s="80" t="str">
        <f>IF(ISERROR(IF(ISERROR(VLOOKUP((LEFT(D5506,2)),'Fed. Agency Identifier Table'!A$2:C$63,3,FALSE)),(VLOOKUP((LEFT(D5506,1)),'Fed. Agency Identifier Table'!A$2:C$63,3,FALSE)),(VLOOKUP((LEFT(D5506,2)),'Fed. Agency Identifier Table'!A$2:C$63,3,FALSE)))),"",(IF(ISERROR(VLOOKUP((LEFT(D5506,2)),'Fed. Agency Identifier Table'!A$2:C$63,3,FALSE)),(VLOOKUP((LEFT(D5506,1)),'Fed. Agency Identifier Table'!A$2:C$63,3,FALSE)),(VLOOKUP((LEFT(D5506,2)),'Fed. Agency Identifier Table'!A$2:C$63,3,FALSE)))))</f>
        <v/>
      </c>
      <c r="I5506" s="150" t="str">
        <f>IF(ISNUMBER(SEARCH("*.unk*",D5506)),"Other Federal Awards",IF(ISERROR(VLOOKUP(D5506,'CFDA Program Titles Table'!A$2:C$2607,3,FALSE)),"",VLOOKUP(D5506,'CFDA Program Titles Table'!A$2:C$2607,3,FALSE)))</f>
        <v/>
      </c>
      <c r="J5506" s="70"/>
      <c r="K5506" s="70"/>
      <c r="S5506" s="106" t="str">
        <f>IFERROR(IF(J5506="Y", "Research And Development Programs Cluster:", VLOOKUP(D5506,'Cluster Info'!$A$2:$B$113,2,FALSE)), "Non Cluster:")</f>
        <v>Non Cluster:</v>
      </c>
      <c r="T5506" s="106">
        <f t="shared" ref="T5506:T5569" si="430">IF(E5506="Y","ARRA - "&amp;N5506, N5506)</f>
        <v>0</v>
      </c>
      <c r="U5506" s="106">
        <f t="shared" si="427"/>
        <v>0</v>
      </c>
      <c r="V5506" s="106">
        <f t="shared" si="428"/>
        <v>0</v>
      </c>
      <c r="W5506" s="119">
        <f t="shared" ref="W5506:W5569" si="431">IF(AND(J5506="Y",I5506="Other Federal Awards"),(LEFT(D5506,2)&amp;".RD"),D5506)</f>
        <v>0</v>
      </c>
      <c r="X5506" s="106">
        <f t="shared" si="429"/>
        <v>0</v>
      </c>
    </row>
    <row r="5507" spans="1:24" ht="14">
      <c r="A5507" s="198"/>
      <c r="D5507" s="1"/>
      <c r="E5507" s="1"/>
      <c r="F5507" s="187"/>
      <c r="G5507" s="187"/>
      <c r="H5507" s="80" t="str">
        <f>IF(ISERROR(IF(ISERROR(VLOOKUP((LEFT(D5507,2)),'Fed. Agency Identifier Table'!A$2:C$63,3,FALSE)),(VLOOKUP((LEFT(D5507,1)),'Fed. Agency Identifier Table'!A$2:C$63,3,FALSE)),(VLOOKUP((LEFT(D5507,2)),'Fed. Agency Identifier Table'!A$2:C$63,3,FALSE)))),"",(IF(ISERROR(VLOOKUP((LEFT(D5507,2)),'Fed. Agency Identifier Table'!A$2:C$63,3,FALSE)),(VLOOKUP((LEFT(D5507,1)),'Fed. Agency Identifier Table'!A$2:C$63,3,FALSE)),(VLOOKUP((LEFT(D5507,2)),'Fed. Agency Identifier Table'!A$2:C$63,3,FALSE)))))</f>
        <v/>
      </c>
      <c r="I5507" s="150" t="str">
        <f>IF(ISNUMBER(SEARCH("*.unk*",D5507)),"Other Federal Awards",IF(ISERROR(VLOOKUP(D5507,'CFDA Program Titles Table'!A$2:C$2607,3,FALSE)),"",VLOOKUP(D5507,'CFDA Program Titles Table'!A$2:C$2607,3,FALSE)))</f>
        <v/>
      </c>
      <c r="J5507" s="70"/>
      <c r="K5507" s="70"/>
      <c r="S5507" s="106" t="str">
        <f>IFERROR(IF(J5507="Y", "Research And Development Programs Cluster:", VLOOKUP(D5507,'Cluster Info'!$A$2:$B$113,2,FALSE)), "Non Cluster:")</f>
        <v>Non Cluster:</v>
      </c>
      <c r="T5507" s="106">
        <f t="shared" si="430"/>
        <v>0</v>
      </c>
      <c r="U5507" s="106">
        <f t="shared" ref="U5507:U5570" si="432">IF(F5507="Y","COVID-19 - "&amp;N5507, N5507)</f>
        <v>0</v>
      </c>
      <c r="V5507" s="106">
        <f t="shared" ref="V5507:V5570" si="433">IF(G5507="Y","ARP - "&amp;N5507, N5507)</f>
        <v>0</v>
      </c>
      <c r="W5507" s="119">
        <f t="shared" si="431"/>
        <v>0</v>
      </c>
      <c r="X5507" s="106">
        <f t="shared" ref="X5507:X5570" si="434">O5507-P5507</f>
        <v>0</v>
      </c>
    </row>
    <row r="5508" spans="1:24" ht="14">
      <c r="A5508" s="198"/>
      <c r="D5508" s="1"/>
      <c r="E5508" s="1"/>
      <c r="F5508" s="187"/>
      <c r="G5508" s="187"/>
      <c r="H5508" s="80" t="str">
        <f>IF(ISERROR(IF(ISERROR(VLOOKUP((LEFT(D5508,2)),'Fed. Agency Identifier Table'!A$2:C$63,3,FALSE)),(VLOOKUP((LEFT(D5508,1)),'Fed. Agency Identifier Table'!A$2:C$63,3,FALSE)),(VLOOKUP((LEFT(D5508,2)),'Fed. Agency Identifier Table'!A$2:C$63,3,FALSE)))),"",(IF(ISERROR(VLOOKUP((LEFT(D5508,2)),'Fed. Agency Identifier Table'!A$2:C$63,3,FALSE)),(VLOOKUP((LEFT(D5508,1)),'Fed. Agency Identifier Table'!A$2:C$63,3,FALSE)),(VLOOKUP((LEFT(D5508,2)),'Fed. Agency Identifier Table'!A$2:C$63,3,FALSE)))))</f>
        <v/>
      </c>
      <c r="I5508" s="150" t="str">
        <f>IF(ISNUMBER(SEARCH("*.unk*",D5508)),"Other Federal Awards",IF(ISERROR(VLOOKUP(D5508,'CFDA Program Titles Table'!A$2:C$2607,3,FALSE)),"",VLOOKUP(D5508,'CFDA Program Titles Table'!A$2:C$2607,3,FALSE)))</f>
        <v/>
      </c>
      <c r="J5508" s="70"/>
      <c r="K5508" s="70"/>
      <c r="S5508" s="106" t="str">
        <f>IFERROR(IF(J5508="Y", "Research And Development Programs Cluster:", VLOOKUP(D5508,'Cluster Info'!$A$2:$B$113,2,FALSE)), "Non Cluster:")</f>
        <v>Non Cluster:</v>
      </c>
      <c r="T5508" s="106">
        <f t="shared" si="430"/>
        <v>0</v>
      </c>
      <c r="U5508" s="106">
        <f t="shared" si="432"/>
        <v>0</v>
      </c>
      <c r="V5508" s="106">
        <f t="shared" si="433"/>
        <v>0</v>
      </c>
      <c r="W5508" s="119">
        <f t="shared" si="431"/>
        <v>0</v>
      </c>
      <c r="X5508" s="106">
        <f t="shared" si="434"/>
        <v>0</v>
      </c>
    </row>
    <row r="5509" spans="1:24" ht="14">
      <c r="A5509" s="198"/>
      <c r="D5509" s="1"/>
      <c r="E5509" s="1"/>
      <c r="F5509" s="187"/>
      <c r="G5509" s="187"/>
      <c r="H5509" s="80" t="str">
        <f>IF(ISERROR(IF(ISERROR(VLOOKUP((LEFT(D5509,2)),'Fed. Agency Identifier Table'!A$2:C$63,3,FALSE)),(VLOOKUP((LEFT(D5509,1)),'Fed. Agency Identifier Table'!A$2:C$63,3,FALSE)),(VLOOKUP((LEFT(D5509,2)),'Fed. Agency Identifier Table'!A$2:C$63,3,FALSE)))),"",(IF(ISERROR(VLOOKUP((LEFT(D5509,2)),'Fed. Agency Identifier Table'!A$2:C$63,3,FALSE)),(VLOOKUP((LEFT(D5509,1)),'Fed. Agency Identifier Table'!A$2:C$63,3,FALSE)),(VLOOKUP((LEFT(D5509,2)),'Fed. Agency Identifier Table'!A$2:C$63,3,FALSE)))))</f>
        <v/>
      </c>
      <c r="I5509" s="150" t="str">
        <f>IF(ISNUMBER(SEARCH("*.unk*",D5509)),"Other Federal Awards",IF(ISERROR(VLOOKUP(D5509,'CFDA Program Titles Table'!A$2:C$2607,3,FALSE)),"",VLOOKUP(D5509,'CFDA Program Titles Table'!A$2:C$2607,3,FALSE)))</f>
        <v/>
      </c>
      <c r="J5509" s="70"/>
      <c r="K5509" s="70"/>
      <c r="S5509" s="106" t="str">
        <f>IFERROR(IF(J5509="Y", "Research And Development Programs Cluster:", VLOOKUP(D5509,'Cluster Info'!$A$2:$B$113,2,FALSE)), "Non Cluster:")</f>
        <v>Non Cluster:</v>
      </c>
      <c r="T5509" s="106">
        <f t="shared" si="430"/>
        <v>0</v>
      </c>
      <c r="U5509" s="106">
        <f t="shared" si="432"/>
        <v>0</v>
      </c>
      <c r="V5509" s="106">
        <f t="shared" si="433"/>
        <v>0</v>
      </c>
      <c r="W5509" s="119">
        <f t="shared" si="431"/>
        <v>0</v>
      </c>
      <c r="X5509" s="106">
        <f t="shared" si="434"/>
        <v>0</v>
      </c>
    </row>
    <row r="5510" spans="1:24" ht="14">
      <c r="A5510" s="198"/>
      <c r="D5510" s="1"/>
      <c r="E5510" s="1"/>
      <c r="F5510" s="187"/>
      <c r="G5510" s="187"/>
      <c r="H5510" s="80" t="str">
        <f>IF(ISERROR(IF(ISERROR(VLOOKUP((LEFT(D5510,2)),'Fed. Agency Identifier Table'!A$2:C$63,3,FALSE)),(VLOOKUP((LEFT(D5510,1)),'Fed. Agency Identifier Table'!A$2:C$63,3,FALSE)),(VLOOKUP((LEFT(D5510,2)),'Fed. Agency Identifier Table'!A$2:C$63,3,FALSE)))),"",(IF(ISERROR(VLOOKUP((LEFT(D5510,2)),'Fed. Agency Identifier Table'!A$2:C$63,3,FALSE)),(VLOOKUP((LEFT(D5510,1)),'Fed. Agency Identifier Table'!A$2:C$63,3,FALSE)),(VLOOKUP((LEFT(D5510,2)),'Fed. Agency Identifier Table'!A$2:C$63,3,FALSE)))))</f>
        <v/>
      </c>
      <c r="I5510" s="150" t="str">
        <f>IF(ISNUMBER(SEARCH("*.unk*",D5510)),"Other Federal Awards",IF(ISERROR(VLOOKUP(D5510,'CFDA Program Titles Table'!A$2:C$2607,3,FALSE)),"",VLOOKUP(D5510,'CFDA Program Titles Table'!A$2:C$2607,3,FALSE)))</f>
        <v/>
      </c>
      <c r="J5510" s="70"/>
      <c r="K5510" s="70"/>
      <c r="S5510" s="106" t="str">
        <f>IFERROR(IF(J5510="Y", "Research And Development Programs Cluster:", VLOOKUP(D5510,'Cluster Info'!$A$2:$B$113,2,FALSE)), "Non Cluster:")</f>
        <v>Non Cluster:</v>
      </c>
      <c r="T5510" s="106">
        <f t="shared" si="430"/>
        <v>0</v>
      </c>
      <c r="U5510" s="106">
        <f t="shared" si="432"/>
        <v>0</v>
      </c>
      <c r="V5510" s="106">
        <f t="shared" si="433"/>
        <v>0</v>
      </c>
      <c r="W5510" s="119">
        <f t="shared" si="431"/>
        <v>0</v>
      </c>
      <c r="X5510" s="106">
        <f t="shared" si="434"/>
        <v>0</v>
      </c>
    </row>
    <row r="5511" spans="1:24" ht="14">
      <c r="A5511" s="198"/>
      <c r="D5511" s="1"/>
      <c r="E5511" s="1"/>
      <c r="F5511" s="187"/>
      <c r="G5511" s="187"/>
      <c r="H5511" s="80" t="str">
        <f>IF(ISERROR(IF(ISERROR(VLOOKUP((LEFT(D5511,2)),'Fed. Agency Identifier Table'!A$2:C$63,3,FALSE)),(VLOOKUP((LEFT(D5511,1)),'Fed. Agency Identifier Table'!A$2:C$63,3,FALSE)),(VLOOKUP((LEFT(D5511,2)),'Fed. Agency Identifier Table'!A$2:C$63,3,FALSE)))),"",(IF(ISERROR(VLOOKUP((LEFT(D5511,2)),'Fed. Agency Identifier Table'!A$2:C$63,3,FALSE)),(VLOOKUP((LEFT(D5511,1)),'Fed. Agency Identifier Table'!A$2:C$63,3,FALSE)),(VLOOKUP((LEFT(D5511,2)),'Fed. Agency Identifier Table'!A$2:C$63,3,FALSE)))))</f>
        <v/>
      </c>
      <c r="I5511" s="150" t="str">
        <f>IF(ISNUMBER(SEARCH("*.unk*",D5511)),"Other Federal Awards",IF(ISERROR(VLOOKUP(D5511,'CFDA Program Titles Table'!A$2:C$2607,3,FALSE)),"",VLOOKUP(D5511,'CFDA Program Titles Table'!A$2:C$2607,3,FALSE)))</f>
        <v/>
      </c>
      <c r="J5511" s="70"/>
      <c r="K5511" s="70"/>
      <c r="S5511" s="106" t="str">
        <f>IFERROR(IF(J5511="Y", "Research And Development Programs Cluster:", VLOOKUP(D5511,'Cluster Info'!$A$2:$B$113,2,FALSE)), "Non Cluster:")</f>
        <v>Non Cluster:</v>
      </c>
      <c r="T5511" s="106">
        <f t="shared" si="430"/>
        <v>0</v>
      </c>
      <c r="U5511" s="106">
        <f t="shared" si="432"/>
        <v>0</v>
      </c>
      <c r="V5511" s="106">
        <f t="shared" si="433"/>
        <v>0</v>
      </c>
      <c r="W5511" s="119">
        <f t="shared" si="431"/>
        <v>0</v>
      </c>
      <c r="X5511" s="106">
        <f t="shared" si="434"/>
        <v>0</v>
      </c>
    </row>
    <row r="5512" spans="1:24" ht="14">
      <c r="A5512" s="198"/>
      <c r="D5512" s="1"/>
      <c r="E5512" s="1"/>
      <c r="F5512" s="187"/>
      <c r="G5512" s="187"/>
      <c r="H5512" s="80" t="str">
        <f>IF(ISERROR(IF(ISERROR(VLOOKUP((LEFT(D5512,2)),'Fed. Agency Identifier Table'!A$2:C$63,3,FALSE)),(VLOOKUP((LEFT(D5512,1)),'Fed. Agency Identifier Table'!A$2:C$63,3,FALSE)),(VLOOKUP((LEFT(D5512,2)),'Fed. Agency Identifier Table'!A$2:C$63,3,FALSE)))),"",(IF(ISERROR(VLOOKUP((LEFT(D5512,2)),'Fed. Agency Identifier Table'!A$2:C$63,3,FALSE)),(VLOOKUP((LEFT(D5512,1)),'Fed. Agency Identifier Table'!A$2:C$63,3,FALSE)),(VLOOKUP((LEFT(D5512,2)),'Fed. Agency Identifier Table'!A$2:C$63,3,FALSE)))))</f>
        <v/>
      </c>
      <c r="I5512" s="150" t="str">
        <f>IF(ISNUMBER(SEARCH("*.unk*",D5512)),"Other Federal Awards",IF(ISERROR(VLOOKUP(D5512,'CFDA Program Titles Table'!A$2:C$2607,3,FALSE)),"",VLOOKUP(D5512,'CFDA Program Titles Table'!A$2:C$2607,3,FALSE)))</f>
        <v/>
      </c>
      <c r="J5512" s="70"/>
      <c r="K5512" s="70"/>
      <c r="S5512" s="106" t="str">
        <f>IFERROR(IF(J5512="Y", "Research And Development Programs Cluster:", VLOOKUP(D5512,'Cluster Info'!$A$2:$B$113,2,FALSE)), "Non Cluster:")</f>
        <v>Non Cluster:</v>
      </c>
      <c r="T5512" s="106">
        <f t="shared" si="430"/>
        <v>0</v>
      </c>
      <c r="U5512" s="106">
        <f t="shared" si="432"/>
        <v>0</v>
      </c>
      <c r="V5512" s="106">
        <f t="shared" si="433"/>
        <v>0</v>
      </c>
      <c r="W5512" s="119">
        <f t="shared" si="431"/>
        <v>0</v>
      </c>
      <c r="X5512" s="106">
        <f t="shared" si="434"/>
        <v>0</v>
      </c>
    </row>
    <row r="5513" spans="1:24" ht="14">
      <c r="A5513" s="198"/>
      <c r="D5513" s="1"/>
      <c r="E5513" s="1"/>
      <c r="F5513" s="187"/>
      <c r="G5513" s="187"/>
      <c r="H5513" s="80" t="str">
        <f>IF(ISERROR(IF(ISERROR(VLOOKUP((LEFT(D5513,2)),'Fed. Agency Identifier Table'!A$2:C$63,3,FALSE)),(VLOOKUP((LEFT(D5513,1)),'Fed. Agency Identifier Table'!A$2:C$63,3,FALSE)),(VLOOKUP((LEFT(D5513,2)),'Fed. Agency Identifier Table'!A$2:C$63,3,FALSE)))),"",(IF(ISERROR(VLOOKUP((LEFT(D5513,2)),'Fed. Agency Identifier Table'!A$2:C$63,3,FALSE)),(VLOOKUP((LEFT(D5513,1)),'Fed. Agency Identifier Table'!A$2:C$63,3,FALSE)),(VLOOKUP((LEFT(D5513,2)),'Fed. Agency Identifier Table'!A$2:C$63,3,FALSE)))))</f>
        <v/>
      </c>
      <c r="I5513" s="150" t="str">
        <f>IF(ISNUMBER(SEARCH("*.unk*",D5513)),"Other Federal Awards",IF(ISERROR(VLOOKUP(D5513,'CFDA Program Titles Table'!A$2:C$2607,3,FALSE)),"",VLOOKUP(D5513,'CFDA Program Titles Table'!A$2:C$2607,3,FALSE)))</f>
        <v/>
      </c>
      <c r="J5513" s="70"/>
      <c r="K5513" s="70"/>
      <c r="S5513" s="106" t="str">
        <f>IFERROR(IF(J5513="Y", "Research And Development Programs Cluster:", VLOOKUP(D5513,'Cluster Info'!$A$2:$B$113,2,FALSE)), "Non Cluster:")</f>
        <v>Non Cluster:</v>
      </c>
      <c r="T5513" s="106">
        <f t="shared" si="430"/>
        <v>0</v>
      </c>
      <c r="U5513" s="106">
        <f t="shared" si="432"/>
        <v>0</v>
      </c>
      <c r="V5513" s="106">
        <f t="shared" si="433"/>
        <v>0</v>
      </c>
      <c r="W5513" s="119">
        <f t="shared" si="431"/>
        <v>0</v>
      </c>
      <c r="X5513" s="106">
        <f t="shared" si="434"/>
        <v>0</v>
      </c>
    </row>
    <row r="5514" spans="1:24" ht="14">
      <c r="A5514" s="198"/>
      <c r="D5514" s="1"/>
      <c r="E5514" s="1"/>
      <c r="F5514" s="187"/>
      <c r="G5514" s="187"/>
      <c r="H5514" s="80" t="str">
        <f>IF(ISERROR(IF(ISERROR(VLOOKUP((LEFT(D5514,2)),'Fed. Agency Identifier Table'!A$2:C$63,3,FALSE)),(VLOOKUP((LEFT(D5514,1)),'Fed. Agency Identifier Table'!A$2:C$63,3,FALSE)),(VLOOKUP((LEFT(D5514,2)),'Fed. Agency Identifier Table'!A$2:C$63,3,FALSE)))),"",(IF(ISERROR(VLOOKUP((LEFT(D5514,2)),'Fed. Agency Identifier Table'!A$2:C$63,3,FALSE)),(VLOOKUP((LEFT(D5514,1)),'Fed. Agency Identifier Table'!A$2:C$63,3,FALSE)),(VLOOKUP((LEFT(D5514,2)),'Fed. Agency Identifier Table'!A$2:C$63,3,FALSE)))))</f>
        <v/>
      </c>
      <c r="I5514" s="150" t="str">
        <f>IF(ISNUMBER(SEARCH("*.unk*",D5514)),"Other Federal Awards",IF(ISERROR(VLOOKUP(D5514,'CFDA Program Titles Table'!A$2:C$2607,3,FALSE)),"",VLOOKUP(D5514,'CFDA Program Titles Table'!A$2:C$2607,3,FALSE)))</f>
        <v/>
      </c>
      <c r="J5514" s="70"/>
      <c r="K5514" s="70"/>
      <c r="S5514" s="106" t="str">
        <f>IFERROR(IF(J5514="Y", "Research And Development Programs Cluster:", VLOOKUP(D5514,'Cluster Info'!$A$2:$B$113,2,FALSE)), "Non Cluster:")</f>
        <v>Non Cluster:</v>
      </c>
      <c r="T5514" s="106">
        <f t="shared" si="430"/>
        <v>0</v>
      </c>
      <c r="U5514" s="106">
        <f t="shared" si="432"/>
        <v>0</v>
      </c>
      <c r="V5514" s="106">
        <f t="shared" si="433"/>
        <v>0</v>
      </c>
      <c r="W5514" s="119">
        <f t="shared" si="431"/>
        <v>0</v>
      </c>
      <c r="X5514" s="106">
        <f t="shared" si="434"/>
        <v>0</v>
      </c>
    </row>
    <row r="5515" spans="1:24" ht="14">
      <c r="A5515" s="198"/>
      <c r="D5515" s="1"/>
      <c r="E5515" s="1"/>
      <c r="F5515" s="187"/>
      <c r="G5515" s="187"/>
      <c r="H5515" s="80" t="str">
        <f>IF(ISERROR(IF(ISERROR(VLOOKUP((LEFT(D5515,2)),'Fed. Agency Identifier Table'!A$2:C$63,3,FALSE)),(VLOOKUP((LEFT(D5515,1)),'Fed. Agency Identifier Table'!A$2:C$63,3,FALSE)),(VLOOKUP((LEFT(D5515,2)),'Fed. Agency Identifier Table'!A$2:C$63,3,FALSE)))),"",(IF(ISERROR(VLOOKUP((LEFT(D5515,2)),'Fed. Agency Identifier Table'!A$2:C$63,3,FALSE)),(VLOOKUP((LEFT(D5515,1)),'Fed. Agency Identifier Table'!A$2:C$63,3,FALSE)),(VLOOKUP((LEFT(D5515,2)),'Fed. Agency Identifier Table'!A$2:C$63,3,FALSE)))))</f>
        <v/>
      </c>
      <c r="I5515" s="150" t="str">
        <f>IF(ISNUMBER(SEARCH("*.unk*",D5515)),"Other Federal Awards",IF(ISERROR(VLOOKUP(D5515,'CFDA Program Titles Table'!A$2:C$2607,3,FALSE)),"",VLOOKUP(D5515,'CFDA Program Titles Table'!A$2:C$2607,3,FALSE)))</f>
        <v/>
      </c>
      <c r="J5515" s="70"/>
      <c r="K5515" s="70"/>
      <c r="S5515" s="106" t="str">
        <f>IFERROR(IF(J5515="Y", "Research And Development Programs Cluster:", VLOOKUP(D5515,'Cluster Info'!$A$2:$B$113,2,FALSE)), "Non Cluster:")</f>
        <v>Non Cluster:</v>
      </c>
      <c r="T5515" s="106">
        <f t="shared" si="430"/>
        <v>0</v>
      </c>
      <c r="U5515" s="106">
        <f t="shared" si="432"/>
        <v>0</v>
      </c>
      <c r="V5515" s="106">
        <f t="shared" si="433"/>
        <v>0</v>
      </c>
      <c r="W5515" s="119">
        <f t="shared" si="431"/>
        <v>0</v>
      </c>
      <c r="X5515" s="106">
        <f t="shared" si="434"/>
        <v>0</v>
      </c>
    </row>
    <row r="5516" spans="1:24" ht="14">
      <c r="A5516" s="198"/>
      <c r="D5516" s="1"/>
      <c r="E5516" s="1"/>
      <c r="F5516" s="187"/>
      <c r="G5516" s="187"/>
      <c r="H5516" s="80" t="str">
        <f>IF(ISERROR(IF(ISERROR(VLOOKUP((LEFT(D5516,2)),'Fed. Agency Identifier Table'!A$2:C$63,3,FALSE)),(VLOOKUP((LEFT(D5516,1)),'Fed. Agency Identifier Table'!A$2:C$63,3,FALSE)),(VLOOKUP((LEFT(D5516,2)),'Fed. Agency Identifier Table'!A$2:C$63,3,FALSE)))),"",(IF(ISERROR(VLOOKUP((LEFT(D5516,2)),'Fed. Agency Identifier Table'!A$2:C$63,3,FALSE)),(VLOOKUP((LEFT(D5516,1)),'Fed. Agency Identifier Table'!A$2:C$63,3,FALSE)),(VLOOKUP((LEFT(D5516,2)),'Fed. Agency Identifier Table'!A$2:C$63,3,FALSE)))))</f>
        <v/>
      </c>
      <c r="I5516" s="150" t="str">
        <f>IF(ISNUMBER(SEARCH("*.unk*",D5516)),"Other Federal Awards",IF(ISERROR(VLOOKUP(D5516,'CFDA Program Titles Table'!A$2:C$2607,3,FALSE)),"",VLOOKUP(D5516,'CFDA Program Titles Table'!A$2:C$2607,3,FALSE)))</f>
        <v/>
      </c>
      <c r="J5516" s="70"/>
      <c r="K5516" s="70"/>
      <c r="S5516" s="106" t="str">
        <f>IFERROR(IF(J5516="Y", "Research And Development Programs Cluster:", VLOOKUP(D5516,'Cluster Info'!$A$2:$B$113,2,FALSE)), "Non Cluster:")</f>
        <v>Non Cluster:</v>
      </c>
      <c r="T5516" s="106">
        <f t="shared" si="430"/>
        <v>0</v>
      </c>
      <c r="U5516" s="106">
        <f t="shared" si="432"/>
        <v>0</v>
      </c>
      <c r="V5516" s="106">
        <f t="shared" si="433"/>
        <v>0</v>
      </c>
      <c r="W5516" s="119">
        <f t="shared" si="431"/>
        <v>0</v>
      </c>
      <c r="X5516" s="106">
        <f t="shared" si="434"/>
        <v>0</v>
      </c>
    </row>
    <row r="5517" spans="1:24" ht="14">
      <c r="A5517" s="198"/>
      <c r="D5517" s="1"/>
      <c r="E5517" s="1"/>
      <c r="F5517" s="187"/>
      <c r="G5517" s="187"/>
      <c r="H5517" s="80" t="str">
        <f>IF(ISERROR(IF(ISERROR(VLOOKUP((LEFT(D5517,2)),'Fed. Agency Identifier Table'!A$2:C$63,3,FALSE)),(VLOOKUP((LEFT(D5517,1)),'Fed. Agency Identifier Table'!A$2:C$63,3,FALSE)),(VLOOKUP((LEFT(D5517,2)),'Fed. Agency Identifier Table'!A$2:C$63,3,FALSE)))),"",(IF(ISERROR(VLOOKUP((LEFT(D5517,2)),'Fed. Agency Identifier Table'!A$2:C$63,3,FALSE)),(VLOOKUP((LEFT(D5517,1)),'Fed. Agency Identifier Table'!A$2:C$63,3,FALSE)),(VLOOKUP((LEFT(D5517,2)),'Fed. Agency Identifier Table'!A$2:C$63,3,FALSE)))))</f>
        <v/>
      </c>
      <c r="I5517" s="150" t="str">
        <f>IF(ISNUMBER(SEARCH("*.unk*",D5517)),"Other Federal Awards",IF(ISERROR(VLOOKUP(D5517,'CFDA Program Titles Table'!A$2:C$2607,3,FALSE)),"",VLOOKUP(D5517,'CFDA Program Titles Table'!A$2:C$2607,3,FALSE)))</f>
        <v/>
      </c>
      <c r="J5517" s="70"/>
      <c r="K5517" s="70"/>
      <c r="S5517" s="106" t="str">
        <f>IFERROR(IF(J5517="Y", "Research And Development Programs Cluster:", VLOOKUP(D5517,'Cluster Info'!$A$2:$B$113,2,FALSE)), "Non Cluster:")</f>
        <v>Non Cluster:</v>
      </c>
      <c r="T5517" s="106">
        <f t="shared" si="430"/>
        <v>0</v>
      </c>
      <c r="U5517" s="106">
        <f t="shared" si="432"/>
        <v>0</v>
      </c>
      <c r="V5517" s="106">
        <f t="shared" si="433"/>
        <v>0</v>
      </c>
      <c r="W5517" s="119">
        <f t="shared" si="431"/>
        <v>0</v>
      </c>
      <c r="X5517" s="106">
        <f t="shared" si="434"/>
        <v>0</v>
      </c>
    </row>
    <row r="5518" spans="1:24" ht="14">
      <c r="A5518" s="198"/>
      <c r="D5518" s="1"/>
      <c r="E5518" s="1"/>
      <c r="F5518" s="187"/>
      <c r="G5518" s="187"/>
      <c r="H5518" s="80" t="str">
        <f>IF(ISERROR(IF(ISERROR(VLOOKUP((LEFT(D5518,2)),'Fed. Agency Identifier Table'!A$2:C$63,3,FALSE)),(VLOOKUP((LEFT(D5518,1)),'Fed. Agency Identifier Table'!A$2:C$63,3,FALSE)),(VLOOKUP((LEFT(D5518,2)),'Fed. Agency Identifier Table'!A$2:C$63,3,FALSE)))),"",(IF(ISERROR(VLOOKUP((LEFT(D5518,2)),'Fed. Agency Identifier Table'!A$2:C$63,3,FALSE)),(VLOOKUP((LEFT(D5518,1)),'Fed. Agency Identifier Table'!A$2:C$63,3,FALSE)),(VLOOKUP((LEFT(D5518,2)),'Fed. Agency Identifier Table'!A$2:C$63,3,FALSE)))))</f>
        <v/>
      </c>
      <c r="I5518" s="150" t="str">
        <f>IF(ISNUMBER(SEARCH("*.unk*",D5518)),"Other Federal Awards",IF(ISERROR(VLOOKUP(D5518,'CFDA Program Titles Table'!A$2:C$2607,3,FALSE)),"",VLOOKUP(D5518,'CFDA Program Titles Table'!A$2:C$2607,3,FALSE)))</f>
        <v/>
      </c>
      <c r="J5518" s="70"/>
      <c r="K5518" s="70"/>
      <c r="S5518" s="106" t="str">
        <f>IFERROR(IF(J5518="Y", "Research And Development Programs Cluster:", VLOOKUP(D5518,'Cluster Info'!$A$2:$B$113,2,FALSE)), "Non Cluster:")</f>
        <v>Non Cluster:</v>
      </c>
      <c r="T5518" s="106">
        <f t="shared" si="430"/>
        <v>0</v>
      </c>
      <c r="U5518" s="106">
        <f t="shared" si="432"/>
        <v>0</v>
      </c>
      <c r="V5518" s="106">
        <f t="shared" si="433"/>
        <v>0</v>
      </c>
      <c r="W5518" s="119">
        <f t="shared" si="431"/>
        <v>0</v>
      </c>
      <c r="X5518" s="106">
        <f t="shared" si="434"/>
        <v>0</v>
      </c>
    </row>
    <row r="5519" spans="1:24" ht="14">
      <c r="A5519" s="198"/>
      <c r="D5519" s="1"/>
      <c r="E5519" s="1"/>
      <c r="F5519" s="187"/>
      <c r="G5519" s="187"/>
      <c r="H5519" s="80" t="str">
        <f>IF(ISERROR(IF(ISERROR(VLOOKUP((LEFT(D5519,2)),'Fed. Agency Identifier Table'!A$2:C$63,3,FALSE)),(VLOOKUP((LEFT(D5519,1)),'Fed. Agency Identifier Table'!A$2:C$63,3,FALSE)),(VLOOKUP((LEFT(D5519,2)),'Fed. Agency Identifier Table'!A$2:C$63,3,FALSE)))),"",(IF(ISERROR(VLOOKUP((LEFT(D5519,2)),'Fed. Agency Identifier Table'!A$2:C$63,3,FALSE)),(VLOOKUP((LEFT(D5519,1)),'Fed. Agency Identifier Table'!A$2:C$63,3,FALSE)),(VLOOKUP((LEFT(D5519,2)),'Fed. Agency Identifier Table'!A$2:C$63,3,FALSE)))))</f>
        <v/>
      </c>
      <c r="I5519" s="150" t="str">
        <f>IF(ISNUMBER(SEARCH("*.unk*",D5519)),"Other Federal Awards",IF(ISERROR(VLOOKUP(D5519,'CFDA Program Titles Table'!A$2:C$2607,3,FALSE)),"",VLOOKUP(D5519,'CFDA Program Titles Table'!A$2:C$2607,3,FALSE)))</f>
        <v/>
      </c>
      <c r="J5519" s="70"/>
      <c r="K5519" s="70"/>
      <c r="S5519" s="106" t="str">
        <f>IFERROR(IF(J5519="Y", "Research And Development Programs Cluster:", VLOOKUP(D5519,'Cluster Info'!$A$2:$B$113,2,FALSE)), "Non Cluster:")</f>
        <v>Non Cluster:</v>
      </c>
      <c r="T5519" s="106">
        <f t="shared" si="430"/>
        <v>0</v>
      </c>
      <c r="U5519" s="106">
        <f t="shared" si="432"/>
        <v>0</v>
      </c>
      <c r="V5519" s="106">
        <f t="shared" si="433"/>
        <v>0</v>
      </c>
      <c r="W5519" s="119">
        <f t="shared" si="431"/>
        <v>0</v>
      </c>
      <c r="X5519" s="106">
        <f t="shared" si="434"/>
        <v>0</v>
      </c>
    </row>
    <row r="5520" spans="1:24" ht="14">
      <c r="A5520" s="198"/>
      <c r="D5520" s="1"/>
      <c r="E5520" s="1"/>
      <c r="F5520" s="187"/>
      <c r="G5520" s="187"/>
      <c r="H5520" s="80" t="str">
        <f>IF(ISERROR(IF(ISERROR(VLOOKUP((LEFT(D5520,2)),'Fed. Agency Identifier Table'!A$2:C$63,3,FALSE)),(VLOOKUP((LEFT(D5520,1)),'Fed. Agency Identifier Table'!A$2:C$63,3,FALSE)),(VLOOKUP((LEFT(D5520,2)),'Fed. Agency Identifier Table'!A$2:C$63,3,FALSE)))),"",(IF(ISERROR(VLOOKUP((LEFT(D5520,2)),'Fed. Agency Identifier Table'!A$2:C$63,3,FALSE)),(VLOOKUP((LEFT(D5520,1)),'Fed. Agency Identifier Table'!A$2:C$63,3,FALSE)),(VLOOKUP((LEFT(D5520,2)),'Fed. Agency Identifier Table'!A$2:C$63,3,FALSE)))))</f>
        <v/>
      </c>
      <c r="I5520" s="150" t="str">
        <f>IF(ISNUMBER(SEARCH("*.unk*",D5520)),"Other Federal Awards",IF(ISERROR(VLOOKUP(D5520,'CFDA Program Titles Table'!A$2:C$2607,3,FALSE)),"",VLOOKUP(D5520,'CFDA Program Titles Table'!A$2:C$2607,3,FALSE)))</f>
        <v/>
      </c>
      <c r="J5520" s="70"/>
      <c r="K5520" s="70"/>
      <c r="S5520" s="106" t="str">
        <f>IFERROR(IF(J5520="Y", "Research And Development Programs Cluster:", VLOOKUP(D5520,'Cluster Info'!$A$2:$B$113,2,FALSE)), "Non Cluster:")</f>
        <v>Non Cluster:</v>
      </c>
      <c r="T5520" s="106">
        <f t="shared" si="430"/>
        <v>0</v>
      </c>
      <c r="U5520" s="106">
        <f t="shared" si="432"/>
        <v>0</v>
      </c>
      <c r="V5520" s="106">
        <f t="shared" si="433"/>
        <v>0</v>
      </c>
      <c r="W5520" s="119">
        <f t="shared" si="431"/>
        <v>0</v>
      </c>
      <c r="X5520" s="106">
        <f t="shared" si="434"/>
        <v>0</v>
      </c>
    </row>
    <row r="5521" spans="1:24" ht="14">
      <c r="A5521" s="198"/>
      <c r="D5521" s="1"/>
      <c r="E5521" s="1"/>
      <c r="F5521" s="187"/>
      <c r="G5521" s="187"/>
      <c r="H5521" s="80" t="str">
        <f>IF(ISERROR(IF(ISERROR(VLOOKUP((LEFT(D5521,2)),'Fed. Agency Identifier Table'!A$2:C$63,3,FALSE)),(VLOOKUP((LEFT(D5521,1)),'Fed. Agency Identifier Table'!A$2:C$63,3,FALSE)),(VLOOKUP((LEFT(D5521,2)),'Fed. Agency Identifier Table'!A$2:C$63,3,FALSE)))),"",(IF(ISERROR(VLOOKUP((LEFT(D5521,2)),'Fed. Agency Identifier Table'!A$2:C$63,3,FALSE)),(VLOOKUP((LEFT(D5521,1)),'Fed. Agency Identifier Table'!A$2:C$63,3,FALSE)),(VLOOKUP((LEFT(D5521,2)),'Fed. Agency Identifier Table'!A$2:C$63,3,FALSE)))))</f>
        <v/>
      </c>
      <c r="I5521" s="150" t="str">
        <f>IF(ISNUMBER(SEARCH("*.unk*",D5521)),"Other Federal Awards",IF(ISERROR(VLOOKUP(D5521,'CFDA Program Titles Table'!A$2:C$2607,3,FALSE)),"",VLOOKUP(D5521,'CFDA Program Titles Table'!A$2:C$2607,3,FALSE)))</f>
        <v/>
      </c>
      <c r="J5521" s="70"/>
      <c r="K5521" s="70"/>
      <c r="S5521" s="106" t="str">
        <f>IFERROR(IF(J5521="Y", "Research And Development Programs Cluster:", VLOOKUP(D5521,'Cluster Info'!$A$2:$B$113,2,FALSE)), "Non Cluster:")</f>
        <v>Non Cluster:</v>
      </c>
      <c r="T5521" s="106">
        <f t="shared" si="430"/>
        <v>0</v>
      </c>
      <c r="U5521" s="106">
        <f t="shared" si="432"/>
        <v>0</v>
      </c>
      <c r="V5521" s="106">
        <f t="shared" si="433"/>
        <v>0</v>
      </c>
      <c r="W5521" s="119">
        <f t="shared" si="431"/>
        <v>0</v>
      </c>
      <c r="X5521" s="106">
        <f t="shared" si="434"/>
        <v>0</v>
      </c>
    </row>
    <row r="5522" spans="1:24" ht="14">
      <c r="A5522" s="198"/>
      <c r="D5522" s="1"/>
      <c r="E5522" s="1"/>
      <c r="F5522" s="187"/>
      <c r="G5522" s="187"/>
      <c r="H5522" s="80" t="str">
        <f>IF(ISERROR(IF(ISERROR(VLOOKUP((LEFT(D5522,2)),'Fed. Agency Identifier Table'!A$2:C$63,3,FALSE)),(VLOOKUP((LEFT(D5522,1)),'Fed. Agency Identifier Table'!A$2:C$63,3,FALSE)),(VLOOKUP((LEFT(D5522,2)),'Fed. Agency Identifier Table'!A$2:C$63,3,FALSE)))),"",(IF(ISERROR(VLOOKUP((LEFT(D5522,2)),'Fed. Agency Identifier Table'!A$2:C$63,3,FALSE)),(VLOOKUP((LEFT(D5522,1)),'Fed. Agency Identifier Table'!A$2:C$63,3,FALSE)),(VLOOKUP((LEFT(D5522,2)),'Fed. Agency Identifier Table'!A$2:C$63,3,FALSE)))))</f>
        <v/>
      </c>
      <c r="I5522" s="150" t="str">
        <f>IF(ISNUMBER(SEARCH("*.unk*",D5522)),"Other Federal Awards",IF(ISERROR(VLOOKUP(D5522,'CFDA Program Titles Table'!A$2:C$2607,3,FALSE)),"",VLOOKUP(D5522,'CFDA Program Titles Table'!A$2:C$2607,3,FALSE)))</f>
        <v/>
      </c>
      <c r="J5522" s="70"/>
      <c r="K5522" s="70"/>
      <c r="S5522" s="106" t="str">
        <f>IFERROR(IF(J5522="Y", "Research And Development Programs Cluster:", VLOOKUP(D5522,'Cluster Info'!$A$2:$B$113,2,FALSE)), "Non Cluster:")</f>
        <v>Non Cluster:</v>
      </c>
      <c r="T5522" s="106">
        <f t="shared" si="430"/>
        <v>0</v>
      </c>
      <c r="U5522" s="106">
        <f t="shared" si="432"/>
        <v>0</v>
      </c>
      <c r="V5522" s="106">
        <f t="shared" si="433"/>
        <v>0</v>
      </c>
      <c r="W5522" s="119">
        <f t="shared" si="431"/>
        <v>0</v>
      </c>
      <c r="X5522" s="106">
        <f t="shared" si="434"/>
        <v>0</v>
      </c>
    </row>
    <row r="5523" spans="1:24" ht="14">
      <c r="A5523" s="198"/>
      <c r="D5523" s="1"/>
      <c r="E5523" s="1"/>
      <c r="F5523" s="187"/>
      <c r="G5523" s="187"/>
      <c r="H5523" s="80" t="str">
        <f>IF(ISERROR(IF(ISERROR(VLOOKUP((LEFT(D5523,2)),'Fed. Agency Identifier Table'!A$2:C$63,3,FALSE)),(VLOOKUP((LEFT(D5523,1)),'Fed. Agency Identifier Table'!A$2:C$63,3,FALSE)),(VLOOKUP((LEFT(D5523,2)),'Fed. Agency Identifier Table'!A$2:C$63,3,FALSE)))),"",(IF(ISERROR(VLOOKUP((LEFT(D5523,2)),'Fed. Agency Identifier Table'!A$2:C$63,3,FALSE)),(VLOOKUP((LEFT(D5523,1)),'Fed. Agency Identifier Table'!A$2:C$63,3,FALSE)),(VLOOKUP((LEFT(D5523,2)),'Fed. Agency Identifier Table'!A$2:C$63,3,FALSE)))))</f>
        <v/>
      </c>
      <c r="I5523" s="150" t="str">
        <f>IF(ISNUMBER(SEARCH("*.unk*",D5523)),"Other Federal Awards",IF(ISERROR(VLOOKUP(D5523,'CFDA Program Titles Table'!A$2:C$2607,3,FALSE)),"",VLOOKUP(D5523,'CFDA Program Titles Table'!A$2:C$2607,3,FALSE)))</f>
        <v/>
      </c>
      <c r="J5523" s="70"/>
      <c r="K5523" s="70"/>
      <c r="S5523" s="106" t="str">
        <f>IFERROR(IF(J5523="Y", "Research And Development Programs Cluster:", VLOOKUP(D5523,'Cluster Info'!$A$2:$B$113,2,FALSE)), "Non Cluster:")</f>
        <v>Non Cluster:</v>
      </c>
      <c r="T5523" s="106">
        <f t="shared" si="430"/>
        <v>0</v>
      </c>
      <c r="U5523" s="106">
        <f t="shared" si="432"/>
        <v>0</v>
      </c>
      <c r="V5523" s="106">
        <f t="shared" si="433"/>
        <v>0</v>
      </c>
      <c r="W5523" s="119">
        <f t="shared" si="431"/>
        <v>0</v>
      </c>
      <c r="X5523" s="106">
        <f t="shared" si="434"/>
        <v>0</v>
      </c>
    </row>
    <row r="5524" spans="1:24" ht="14">
      <c r="A5524" s="198"/>
      <c r="D5524" s="1"/>
      <c r="E5524" s="1"/>
      <c r="F5524" s="187"/>
      <c r="G5524" s="187"/>
      <c r="H5524" s="80" t="str">
        <f>IF(ISERROR(IF(ISERROR(VLOOKUP((LEFT(D5524,2)),'Fed. Agency Identifier Table'!A$2:C$63,3,FALSE)),(VLOOKUP((LEFT(D5524,1)),'Fed. Agency Identifier Table'!A$2:C$63,3,FALSE)),(VLOOKUP((LEFT(D5524,2)),'Fed. Agency Identifier Table'!A$2:C$63,3,FALSE)))),"",(IF(ISERROR(VLOOKUP((LEFT(D5524,2)),'Fed. Agency Identifier Table'!A$2:C$63,3,FALSE)),(VLOOKUP((LEFT(D5524,1)),'Fed. Agency Identifier Table'!A$2:C$63,3,FALSE)),(VLOOKUP((LEFT(D5524,2)),'Fed. Agency Identifier Table'!A$2:C$63,3,FALSE)))))</f>
        <v/>
      </c>
      <c r="I5524" s="150" t="str">
        <f>IF(ISNUMBER(SEARCH("*.unk*",D5524)),"Other Federal Awards",IF(ISERROR(VLOOKUP(D5524,'CFDA Program Titles Table'!A$2:C$2607,3,FALSE)),"",VLOOKUP(D5524,'CFDA Program Titles Table'!A$2:C$2607,3,FALSE)))</f>
        <v/>
      </c>
      <c r="J5524" s="70"/>
      <c r="K5524" s="70"/>
      <c r="S5524" s="106" t="str">
        <f>IFERROR(IF(J5524="Y", "Research And Development Programs Cluster:", VLOOKUP(D5524,'Cluster Info'!$A$2:$B$113,2,FALSE)), "Non Cluster:")</f>
        <v>Non Cluster:</v>
      </c>
      <c r="T5524" s="106">
        <f t="shared" si="430"/>
        <v>0</v>
      </c>
      <c r="U5524" s="106">
        <f t="shared" si="432"/>
        <v>0</v>
      </c>
      <c r="V5524" s="106">
        <f t="shared" si="433"/>
        <v>0</v>
      </c>
      <c r="W5524" s="119">
        <f t="shared" si="431"/>
        <v>0</v>
      </c>
      <c r="X5524" s="106">
        <f t="shared" si="434"/>
        <v>0</v>
      </c>
    </row>
    <row r="5525" spans="1:24" ht="14">
      <c r="A5525" s="198"/>
      <c r="D5525" s="1"/>
      <c r="E5525" s="1"/>
      <c r="F5525" s="187"/>
      <c r="G5525" s="187"/>
      <c r="H5525" s="80" t="str">
        <f>IF(ISERROR(IF(ISERROR(VLOOKUP((LEFT(D5525,2)),'Fed. Agency Identifier Table'!A$2:C$63,3,FALSE)),(VLOOKUP((LEFT(D5525,1)),'Fed. Agency Identifier Table'!A$2:C$63,3,FALSE)),(VLOOKUP((LEFT(D5525,2)),'Fed. Agency Identifier Table'!A$2:C$63,3,FALSE)))),"",(IF(ISERROR(VLOOKUP((LEFT(D5525,2)),'Fed. Agency Identifier Table'!A$2:C$63,3,FALSE)),(VLOOKUP((LEFT(D5525,1)),'Fed. Agency Identifier Table'!A$2:C$63,3,FALSE)),(VLOOKUP((LEFT(D5525,2)),'Fed. Agency Identifier Table'!A$2:C$63,3,FALSE)))))</f>
        <v/>
      </c>
      <c r="I5525" s="150" t="str">
        <f>IF(ISNUMBER(SEARCH("*.unk*",D5525)),"Other Federal Awards",IF(ISERROR(VLOOKUP(D5525,'CFDA Program Titles Table'!A$2:C$2607,3,FALSE)),"",VLOOKUP(D5525,'CFDA Program Titles Table'!A$2:C$2607,3,FALSE)))</f>
        <v/>
      </c>
      <c r="J5525" s="70"/>
      <c r="K5525" s="70"/>
      <c r="S5525" s="106" t="str">
        <f>IFERROR(IF(J5525="Y", "Research And Development Programs Cluster:", VLOOKUP(D5525,'Cluster Info'!$A$2:$B$113,2,FALSE)), "Non Cluster:")</f>
        <v>Non Cluster:</v>
      </c>
      <c r="T5525" s="106">
        <f t="shared" si="430"/>
        <v>0</v>
      </c>
      <c r="U5525" s="106">
        <f t="shared" si="432"/>
        <v>0</v>
      </c>
      <c r="V5525" s="106">
        <f t="shared" si="433"/>
        <v>0</v>
      </c>
      <c r="W5525" s="119">
        <f t="shared" si="431"/>
        <v>0</v>
      </c>
      <c r="X5525" s="106">
        <f t="shared" si="434"/>
        <v>0</v>
      </c>
    </row>
    <row r="5526" spans="1:24" ht="14">
      <c r="A5526" s="198"/>
      <c r="D5526" s="1"/>
      <c r="E5526" s="1"/>
      <c r="F5526" s="187"/>
      <c r="G5526" s="187"/>
      <c r="H5526" s="80" t="str">
        <f>IF(ISERROR(IF(ISERROR(VLOOKUP((LEFT(D5526,2)),'Fed. Agency Identifier Table'!A$2:C$63,3,FALSE)),(VLOOKUP((LEFT(D5526,1)),'Fed. Agency Identifier Table'!A$2:C$63,3,FALSE)),(VLOOKUP((LEFT(D5526,2)),'Fed. Agency Identifier Table'!A$2:C$63,3,FALSE)))),"",(IF(ISERROR(VLOOKUP((LEFT(D5526,2)),'Fed. Agency Identifier Table'!A$2:C$63,3,FALSE)),(VLOOKUP((LEFT(D5526,1)),'Fed. Agency Identifier Table'!A$2:C$63,3,FALSE)),(VLOOKUP((LEFT(D5526,2)),'Fed. Agency Identifier Table'!A$2:C$63,3,FALSE)))))</f>
        <v/>
      </c>
      <c r="I5526" s="150" t="str">
        <f>IF(ISNUMBER(SEARCH("*.unk*",D5526)),"Other Federal Awards",IF(ISERROR(VLOOKUP(D5526,'CFDA Program Titles Table'!A$2:C$2607,3,FALSE)),"",VLOOKUP(D5526,'CFDA Program Titles Table'!A$2:C$2607,3,FALSE)))</f>
        <v/>
      </c>
      <c r="J5526" s="70"/>
      <c r="K5526" s="70"/>
      <c r="S5526" s="106" t="str">
        <f>IFERROR(IF(J5526="Y", "Research And Development Programs Cluster:", VLOOKUP(D5526,'Cluster Info'!$A$2:$B$113,2,FALSE)), "Non Cluster:")</f>
        <v>Non Cluster:</v>
      </c>
      <c r="T5526" s="106">
        <f t="shared" si="430"/>
        <v>0</v>
      </c>
      <c r="U5526" s="106">
        <f t="shared" si="432"/>
        <v>0</v>
      </c>
      <c r="V5526" s="106">
        <f t="shared" si="433"/>
        <v>0</v>
      </c>
      <c r="W5526" s="119">
        <f t="shared" si="431"/>
        <v>0</v>
      </c>
      <c r="X5526" s="106">
        <f t="shared" si="434"/>
        <v>0</v>
      </c>
    </row>
    <row r="5527" spans="1:24" ht="14">
      <c r="A5527" s="198"/>
      <c r="D5527" s="1"/>
      <c r="E5527" s="1"/>
      <c r="F5527" s="187"/>
      <c r="G5527" s="187"/>
      <c r="H5527" s="80" t="str">
        <f>IF(ISERROR(IF(ISERROR(VLOOKUP((LEFT(D5527,2)),'Fed. Agency Identifier Table'!A$2:C$63,3,FALSE)),(VLOOKUP((LEFT(D5527,1)),'Fed. Agency Identifier Table'!A$2:C$63,3,FALSE)),(VLOOKUP((LEFT(D5527,2)),'Fed. Agency Identifier Table'!A$2:C$63,3,FALSE)))),"",(IF(ISERROR(VLOOKUP((LEFT(D5527,2)),'Fed. Agency Identifier Table'!A$2:C$63,3,FALSE)),(VLOOKUP((LEFT(D5527,1)),'Fed. Agency Identifier Table'!A$2:C$63,3,FALSE)),(VLOOKUP((LEFT(D5527,2)),'Fed. Agency Identifier Table'!A$2:C$63,3,FALSE)))))</f>
        <v/>
      </c>
      <c r="I5527" s="150" t="str">
        <f>IF(ISNUMBER(SEARCH("*.unk*",D5527)),"Other Federal Awards",IF(ISERROR(VLOOKUP(D5527,'CFDA Program Titles Table'!A$2:C$2607,3,FALSE)),"",VLOOKUP(D5527,'CFDA Program Titles Table'!A$2:C$2607,3,FALSE)))</f>
        <v/>
      </c>
      <c r="J5527" s="70"/>
      <c r="K5527" s="70"/>
      <c r="S5527" s="106" t="str">
        <f>IFERROR(IF(J5527="Y", "Research And Development Programs Cluster:", VLOOKUP(D5527,'Cluster Info'!$A$2:$B$113,2,FALSE)), "Non Cluster:")</f>
        <v>Non Cluster:</v>
      </c>
      <c r="T5527" s="106">
        <f t="shared" si="430"/>
        <v>0</v>
      </c>
      <c r="U5527" s="106">
        <f t="shared" si="432"/>
        <v>0</v>
      </c>
      <c r="V5527" s="106">
        <f t="shared" si="433"/>
        <v>0</v>
      </c>
      <c r="W5527" s="119">
        <f t="shared" si="431"/>
        <v>0</v>
      </c>
      <c r="X5527" s="106">
        <f t="shared" si="434"/>
        <v>0</v>
      </c>
    </row>
    <row r="5528" spans="1:24" ht="14">
      <c r="A5528" s="198"/>
      <c r="D5528" s="1"/>
      <c r="E5528" s="1"/>
      <c r="F5528" s="187"/>
      <c r="G5528" s="187"/>
      <c r="H5528" s="80" t="str">
        <f>IF(ISERROR(IF(ISERROR(VLOOKUP((LEFT(D5528,2)),'Fed. Agency Identifier Table'!A$2:C$63,3,FALSE)),(VLOOKUP((LEFT(D5528,1)),'Fed. Agency Identifier Table'!A$2:C$63,3,FALSE)),(VLOOKUP((LEFT(D5528,2)),'Fed. Agency Identifier Table'!A$2:C$63,3,FALSE)))),"",(IF(ISERROR(VLOOKUP((LEFT(D5528,2)),'Fed. Agency Identifier Table'!A$2:C$63,3,FALSE)),(VLOOKUP((LEFT(D5528,1)),'Fed. Agency Identifier Table'!A$2:C$63,3,FALSE)),(VLOOKUP((LEFT(D5528,2)),'Fed. Agency Identifier Table'!A$2:C$63,3,FALSE)))))</f>
        <v/>
      </c>
      <c r="I5528" s="150" t="str">
        <f>IF(ISNUMBER(SEARCH("*.unk*",D5528)),"Other Federal Awards",IF(ISERROR(VLOOKUP(D5528,'CFDA Program Titles Table'!A$2:C$2607,3,FALSE)),"",VLOOKUP(D5528,'CFDA Program Titles Table'!A$2:C$2607,3,FALSE)))</f>
        <v/>
      </c>
      <c r="J5528" s="70"/>
      <c r="K5528" s="70"/>
      <c r="S5528" s="106" t="str">
        <f>IFERROR(IF(J5528="Y", "Research And Development Programs Cluster:", VLOOKUP(D5528,'Cluster Info'!$A$2:$B$113,2,FALSE)), "Non Cluster:")</f>
        <v>Non Cluster:</v>
      </c>
      <c r="T5528" s="106">
        <f t="shared" si="430"/>
        <v>0</v>
      </c>
      <c r="U5528" s="106">
        <f t="shared" si="432"/>
        <v>0</v>
      </c>
      <c r="V5528" s="106">
        <f t="shared" si="433"/>
        <v>0</v>
      </c>
      <c r="W5528" s="119">
        <f t="shared" si="431"/>
        <v>0</v>
      </c>
      <c r="X5528" s="106">
        <f t="shared" si="434"/>
        <v>0</v>
      </c>
    </row>
    <row r="5529" spans="1:24" ht="14">
      <c r="A5529" s="198"/>
      <c r="D5529" s="1"/>
      <c r="E5529" s="1"/>
      <c r="F5529" s="187"/>
      <c r="G5529" s="187"/>
      <c r="H5529" s="80" t="str">
        <f>IF(ISERROR(IF(ISERROR(VLOOKUP((LEFT(D5529,2)),'Fed. Agency Identifier Table'!A$2:C$63,3,FALSE)),(VLOOKUP((LEFT(D5529,1)),'Fed. Agency Identifier Table'!A$2:C$63,3,FALSE)),(VLOOKUP((LEFT(D5529,2)),'Fed. Agency Identifier Table'!A$2:C$63,3,FALSE)))),"",(IF(ISERROR(VLOOKUP((LEFT(D5529,2)),'Fed. Agency Identifier Table'!A$2:C$63,3,FALSE)),(VLOOKUP((LEFT(D5529,1)),'Fed. Agency Identifier Table'!A$2:C$63,3,FALSE)),(VLOOKUP((LEFT(D5529,2)),'Fed. Agency Identifier Table'!A$2:C$63,3,FALSE)))))</f>
        <v/>
      </c>
      <c r="I5529" s="150" t="str">
        <f>IF(ISNUMBER(SEARCH("*.unk*",D5529)),"Other Federal Awards",IF(ISERROR(VLOOKUP(D5529,'CFDA Program Titles Table'!A$2:C$2607,3,FALSE)),"",VLOOKUP(D5529,'CFDA Program Titles Table'!A$2:C$2607,3,FALSE)))</f>
        <v/>
      </c>
      <c r="J5529" s="70"/>
      <c r="K5529" s="70"/>
      <c r="S5529" s="106" t="str">
        <f>IFERROR(IF(J5529="Y", "Research And Development Programs Cluster:", VLOOKUP(D5529,'Cluster Info'!$A$2:$B$113,2,FALSE)), "Non Cluster:")</f>
        <v>Non Cluster:</v>
      </c>
      <c r="T5529" s="106">
        <f t="shared" si="430"/>
        <v>0</v>
      </c>
      <c r="U5529" s="106">
        <f t="shared" si="432"/>
        <v>0</v>
      </c>
      <c r="V5529" s="106">
        <f t="shared" si="433"/>
        <v>0</v>
      </c>
      <c r="W5529" s="119">
        <f t="shared" si="431"/>
        <v>0</v>
      </c>
      <c r="X5529" s="106">
        <f t="shared" si="434"/>
        <v>0</v>
      </c>
    </row>
    <row r="5530" spans="1:24" ht="14">
      <c r="A5530" s="198"/>
      <c r="D5530" s="1"/>
      <c r="E5530" s="1"/>
      <c r="F5530" s="187"/>
      <c r="G5530" s="187"/>
      <c r="H5530" s="80" t="str">
        <f>IF(ISERROR(IF(ISERROR(VLOOKUP((LEFT(D5530,2)),'Fed. Agency Identifier Table'!A$2:C$63,3,FALSE)),(VLOOKUP((LEFT(D5530,1)),'Fed. Agency Identifier Table'!A$2:C$63,3,FALSE)),(VLOOKUP((LEFT(D5530,2)),'Fed. Agency Identifier Table'!A$2:C$63,3,FALSE)))),"",(IF(ISERROR(VLOOKUP((LEFT(D5530,2)),'Fed. Agency Identifier Table'!A$2:C$63,3,FALSE)),(VLOOKUP((LEFT(D5530,1)),'Fed. Agency Identifier Table'!A$2:C$63,3,FALSE)),(VLOOKUP((LEFT(D5530,2)),'Fed. Agency Identifier Table'!A$2:C$63,3,FALSE)))))</f>
        <v/>
      </c>
      <c r="I5530" s="150" t="str">
        <f>IF(ISNUMBER(SEARCH("*.unk*",D5530)),"Other Federal Awards",IF(ISERROR(VLOOKUP(D5530,'CFDA Program Titles Table'!A$2:C$2607,3,FALSE)),"",VLOOKUP(D5530,'CFDA Program Titles Table'!A$2:C$2607,3,FALSE)))</f>
        <v/>
      </c>
      <c r="J5530" s="70"/>
      <c r="K5530" s="70"/>
      <c r="S5530" s="106" t="str">
        <f>IFERROR(IF(J5530="Y", "Research And Development Programs Cluster:", VLOOKUP(D5530,'Cluster Info'!$A$2:$B$113,2,FALSE)), "Non Cluster:")</f>
        <v>Non Cluster:</v>
      </c>
      <c r="T5530" s="106">
        <f t="shared" si="430"/>
        <v>0</v>
      </c>
      <c r="U5530" s="106">
        <f t="shared" si="432"/>
        <v>0</v>
      </c>
      <c r="V5530" s="106">
        <f t="shared" si="433"/>
        <v>0</v>
      </c>
      <c r="W5530" s="119">
        <f t="shared" si="431"/>
        <v>0</v>
      </c>
      <c r="X5530" s="106">
        <f t="shared" si="434"/>
        <v>0</v>
      </c>
    </row>
    <row r="5531" spans="1:24" ht="14">
      <c r="A5531" s="198"/>
      <c r="D5531" s="1"/>
      <c r="E5531" s="1"/>
      <c r="F5531" s="187"/>
      <c r="G5531" s="187"/>
      <c r="H5531" s="80" t="str">
        <f>IF(ISERROR(IF(ISERROR(VLOOKUP((LEFT(D5531,2)),'Fed. Agency Identifier Table'!A$2:C$63,3,FALSE)),(VLOOKUP((LEFT(D5531,1)),'Fed. Agency Identifier Table'!A$2:C$63,3,FALSE)),(VLOOKUP((LEFT(D5531,2)),'Fed. Agency Identifier Table'!A$2:C$63,3,FALSE)))),"",(IF(ISERROR(VLOOKUP((LEFT(D5531,2)),'Fed. Agency Identifier Table'!A$2:C$63,3,FALSE)),(VLOOKUP((LEFT(D5531,1)),'Fed. Agency Identifier Table'!A$2:C$63,3,FALSE)),(VLOOKUP((LEFT(D5531,2)),'Fed. Agency Identifier Table'!A$2:C$63,3,FALSE)))))</f>
        <v/>
      </c>
      <c r="I5531" s="150" t="str">
        <f>IF(ISNUMBER(SEARCH("*.unk*",D5531)),"Other Federal Awards",IF(ISERROR(VLOOKUP(D5531,'CFDA Program Titles Table'!A$2:C$2607,3,FALSE)),"",VLOOKUP(D5531,'CFDA Program Titles Table'!A$2:C$2607,3,FALSE)))</f>
        <v/>
      </c>
      <c r="J5531" s="70"/>
      <c r="K5531" s="70"/>
      <c r="S5531" s="106" t="str">
        <f>IFERROR(IF(J5531="Y", "Research And Development Programs Cluster:", VLOOKUP(D5531,'Cluster Info'!$A$2:$B$113,2,FALSE)), "Non Cluster:")</f>
        <v>Non Cluster:</v>
      </c>
      <c r="T5531" s="106">
        <f t="shared" si="430"/>
        <v>0</v>
      </c>
      <c r="U5531" s="106">
        <f t="shared" si="432"/>
        <v>0</v>
      </c>
      <c r="V5531" s="106">
        <f t="shared" si="433"/>
        <v>0</v>
      </c>
      <c r="W5531" s="119">
        <f t="shared" si="431"/>
        <v>0</v>
      </c>
      <c r="X5531" s="106">
        <f t="shared" si="434"/>
        <v>0</v>
      </c>
    </row>
    <row r="5532" spans="1:24" ht="14">
      <c r="A5532" s="198"/>
      <c r="D5532" s="1"/>
      <c r="E5532" s="1"/>
      <c r="F5532" s="187"/>
      <c r="G5532" s="187"/>
      <c r="H5532" s="80" t="str">
        <f>IF(ISERROR(IF(ISERROR(VLOOKUP((LEFT(D5532,2)),'Fed. Agency Identifier Table'!A$2:C$63,3,FALSE)),(VLOOKUP((LEFT(D5532,1)),'Fed. Agency Identifier Table'!A$2:C$63,3,FALSE)),(VLOOKUP((LEFT(D5532,2)),'Fed. Agency Identifier Table'!A$2:C$63,3,FALSE)))),"",(IF(ISERROR(VLOOKUP((LEFT(D5532,2)),'Fed. Agency Identifier Table'!A$2:C$63,3,FALSE)),(VLOOKUP((LEFT(D5532,1)),'Fed. Agency Identifier Table'!A$2:C$63,3,FALSE)),(VLOOKUP((LEFT(D5532,2)),'Fed. Agency Identifier Table'!A$2:C$63,3,FALSE)))))</f>
        <v/>
      </c>
      <c r="I5532" s="150" t="str">
        <f>IF(ISNUMBER(SEARCH("*.unk*",D5532)),"Other Federal Awards",IF(ISERROR(VLOOKUP(D5532,'CFDA Program Titles Table'!A$2:C$2607,3,FALSE)),"",VLOOKUP(D5532,'CFDA Program Titles Table'!A$2:C$2607,3,FALSE)))</f>
        <v/>
      </c>
      <c r="J5532" s="70"/>
      <c r="K5532" s="70"/>
      <c r="S5532" s="106" t="str">
        <f>IFERROR(IF(J5532="Y", "Research And Development Programs Cluster:", VLOOKUP(D5532,'Cluster Info'!$A$2:$B$113,2,FALSE)), "Non Cluster:")</f>
        <v>Non Cluster:</v>
      </c>
      <c r="T5532" s="106">
        <f t="shared" si="430"/>
        <v>0</v>
      </c>
      <c r="U5532" s="106">
        <f t="shared" si="432"/>
        <v>0</v>
      </c>
      <c r="V5532" s="106">
        <f t="shared" si="433"/>
        <v>0</v>
      </c>
      <c r="W5532" s="119">
        <f t="shared" si="431"/>
        <v>0</v>
      </c>
      <c r="X5532" s="106">
        <f t="shared" si="434"/>
        <v>0</v>
      </c>
    </row>
    <row r="5533" spans="1:24" ht="14">
      <c r="A5533" s="198"/>
      <c r="D5533" s="1"/>
      <c r="E5533" s="1"/>
      <c r="F5533" s="187"/>
      <c r="G5533" s="187"/>
      <c r="H5533" s="80" t="str">
        <f>IF(ISERROR(IF(ISERROR(VLOOKUP((LEFT(D5533,2)),'Fed. Agency Identifier Table'!A$2:C$63,3,FALSE)),(VLOOKUP((LEFT(D5533,1)),'Fed. Agency Identifier Table'!A$2:C$63,3,FALSE)),(VLOOKUP((LEFT(D5533,2)),'Fed. Agency Identifier Table'!A$2:C$63,3,FALSE)))),"",(IF(ISERROR(VLOOKUP((LEFT(D5533,2)),'Fed. Agency Identifier Table'!A$2:C$63,3,FALSE)),(VLOOKUP((LEFT(D5533,1)),'Fed. Agency Identifier Table'!A$2:C$63,3,FALSE)),(VLOOKUP((LEFT(D5533,2)),'Fed. Agency Identifier Table'!A$2:C$63,3,FALSE)))))</f>
        <v/>
      </c>
      <c r="I5533" s="150" t="str">
        <f>IF(ISNUMBER(SEARCH("*.unk*",D5533)),"Other Federal Awards",IF(ISERROR(VLOOKUP(D5533,'CFDA Program Titles Table'!A$2:C$2607,3,FALSE)),"",VLOOKUP(D5533,'CFDA Program Titles Table'!A$2:C$2607,3,FALSE)))</f>
        <v/>
      </c>
      <c r="J5533" s="70"/>
      <c r="K5533" s="70"/>
      <c r="S5533" s="106" t="str">
        <f>IFERROR(IF(J5533="Y", "Research And Development Programs Cluster:", VLOOKUP(D5533,'Cluster Info'!$A$2:$B$113,2,FALSE)), "Non Cluster:")</f>
        <v>Non Cluster:</v>
      </c>
      <c r="T5533" s="106">
        <f t="shared" si="430"/>
        <v>0</v>
      </c>
      <c r="U5533" s="106">
        <f t="shared" si="432"/>
        <v>0</v>
      </c>
      <c r="V5533" s="106">
        <f t="shared" si="433"/>
        <v>0</v>
      </c>
      <c r="W5533" s="119">
        <f t="shared" si="431"/>
        <v>0</v>
      </c>
      <c r="X5533" s="106">
        <f t="shared" si="434"/>
        <v>0</v>
      </c>
    </row>
    <row r="5534" spans="1:24" ht="14">
      <c r="A5534" s="198"/>
      <c r="D5534" s="1"/>
      <c r="E5534" s="1"/>
      <c r="F5534" s="187"/>
      <c r="G5534" s="187"/>
      <c r="H5534" s="80" t="str">
        <f>IF(ISERROR(IF(ISERROR(VLOOKUP((LEFT(D5534,2)),'Fed. Agency Identifier Table'!A$2:C$63,3,FALSE)),(VLOOKUP((LEFT(D5534,1)),'Fed. Agency Identifier Table'!A$2:C$63,3,FALSE)),(VLOOKUP((LEFT(D5534,2)),'Fed. Agency Identifier Table'!A$2:C$63,3,FALSE)))),"",(IF(ISERROR(VLOOKUP((LEFT(D5534,2)),'Fed. Agency Identifier Table'!A$2:C$63,3,FALSE)),(VLOOKUP((LEFT(D5534,1)),'Fed. Agency Identifier Table'!A$2:C$63,3,FALSE)),(VLOOKUP((LEFT(D5534,2)),'Fed. Agency Identifier Table'!A$2:C$63,3,FALSE)))))</f>
        <v/>
      </c>
      <c r="I5534" s="150" t="str">
        <f>IF(ISNUMBER(SEARCH("*.unk*",D5534)),"Other Federal Awards",IF(ISERROR(VLOOKUP(D5534,'CFDA Program Titles Table'!A$2:C$2607,3,FALSE)),"",VLOOKUP(D5534,'CFDA Program Titles Table'!A$2:C$2607,3,FALSE)))</f>
        <v/>
      </c>
      <c r="J5534" s="70"/>
      <c r="K5534" s="70"/>
      <c r="S5534" s="106" t="str">
        <f>IFERROR(IF(J5534="Y", "Research And Development Programs Cluster:", VLOOKUP(D5534,'Cluster Info'!$A$2:$B$113,2,FALSE)), "Non Cluster:")</f>
        <v>Non Cluster:</v>
      </c>
      <c r="T5534" s="106">
        <f t="shared" si="430"/>
        <v>0</v>
      </c>
      <c r="U5534" s="106">
        <f t="shared" si="432"/>
        <v>0</v>
      </c>
      <c r="V5534" s="106">
        <f t="shared" si="433"/>
        <v>0</v>
      </c>
      <c r="W5534" s="119">
        <f t="shared" si="431"/>
        <v>0</v>
      </c>
      <c r="X5534" s="106">
        <f t="shared" si="434"/>
        <v>0</v>
      </c>
    </row>
    <row r="5535" spans="1:24" ht="14">
      <c r="A5535" s="198"/>
      <c r="D5535" s="1"/>
      <c r="E5535" s="1"/>
      <c r="F5535" s="187"/>
      <c r="G5535" s="187"/>
      <c r="H5535" s="80" t="str">
        <f>IF(ISERROR(IF(ISERROR(VLOOKUP((LEFT(D5535,2)),'Fed. Agency Identifier Table'!A$2:C$63,3,FALSE)),(VLOOKUP((LEFT(D5535,1)),'Fed. Agency Identifier Table'!A$2:C$63,3,FALSE)),(VLOOKUP((LEFT(D5535,2)),'Fed. Agency Identifier Table'!A$2:C$63,3,FALSE)))),"",(IF(ISERROR(VLOOKUP((LEFT(D5535,2)),'Fed. Agency Identifier Table'!A$2:C$63,3,FALSE)),(VLOOKUP((LEFT(D5535,1)),'Fed. Agency Identifier Table'!A$2:C$63,3,FALSE)),(VLOOKUP((LEFT(D5535,2)),'Fed. Agency Identifier Table'!A$2:C$63,3,FALSE)))))</f>
        <v/>
      </c>
      <c r="I5535" s="150" t="str">
        <f>IF(ISNUMBER(SEARCH("*.unk*",D5535)),"Other Federal Awards",IF(ISERROR(VLOOKUP(D5535,'CFDA Program Titles Table'!A$2:C$2607,3,FALSE)),"",VLOOKUP(D5535,'CFDA Program Titles Table'!A$2:C$2607,3,FALSE)))</f>
        <v/>
      </c>
      <c r="J5535" s="70"/>
      <c r="K5535" s="70"/>
      <c r="S5535" s="106" t="str">
        <f>IFERROR(IF(J5535="Y", "Research And Development Programs Cluster:", VLOOKUP(D5535,'Cluster Info'!$A$2:$B$113,2,FALSE)), "Non Cluster:")</f>
        <v>Non Cluster:</v>
      </c>
      <c r="T5535" s="106">
        <f t="shared" si="430"/>
        <v>0</v>
      </c>
      <c r="U5535" s="106">
        <f t="shared" si="432"/>
        <v>0</v>
      </c>
      <c r="V5535" s="106">
        <f t="shared" si="433"/>
        <v>0</v>
      </c>
      <c r="W5535" s="119">
        <f t="shared" si="431"/>
        <v>0</v>
      </c>
      <c r="X5535" s="106">
        <f t="shared" si="434"/>
        <v>0</v>
      </c>
    </row>
    <row r="5536" spans="1:24" ht="14">
      <c r="A5536" s="198"/>
      <c r="D5536" s="1"/>
      <c r="E5536" s="1"/>
      <c r="F5536" s="187"/>
      <c r="G5536" s="187"/>
      <c r="H5536" s="80" t="str">
        <f>IF(ISERROR(IF(ISERROR(VLOOKUP((LEFT(D5536,2)),'Fed. Agency Identifier Table'!A$2:C$63,3,FALSE)),(VLOOKUP((LEFT(D5536,1)),'Fed. Agency Identifier Table'!A$2:C$63,3,FALSE)),(VLOOKUP((LEFT(D5536,2)),'Fed. Agency Identifier Table'!A$2:C$63,3,FALSE)))),"",(IF(ISERROR(VLOOKUP((LEFT(D5536,2)),'Fed. Agency Identifier Table'!A$2:C$63,3,FALSE)),(VLOOKUP((LEFT(D5536,1)),'Fed. Agency Identifier Table'!A$2:C$63,3,FALSE)),(VLOOKUP((LEFT(D5536,2)),'Fed. Agency Identifier Table'!A$2:C$63,3,FALSE)))))</f>
        <v/>
      </c>
      <c r="I5536" s="150" t="str">
        <f>IF(ISNUMBER(SEARCH("*.unk*",D5536)),"Other Federal Awards",IF(ISERROR(VLOOKUP(D5536,'CFDA Program Titles Table'!A$2:C$2607,3,FALSE)),"",VLOOKUP(D5536,'CFDA Program Titles Table'!A$2:C$2607,3,FALSE)))</f>
        <v/>
      </c>
      <c r="J5536" s="70"/>
      <c r="K5536" s="70"/>
      <c r="S5536" s="106" t="str">
        <f>IFERROR(IF(J5536="Y", "Research And Development Programs Cluster:", VLOOKUP(D5536,'Cluster Info'!$A$2:$B$113,2,FALSE)), "Non Cluster:")</f>
        <v>Non Cluster:</v>
      </c>
      <c r="T5536" s="106">
        <f t="shared" si="430"/>
        <v>0</v>
      </c>
      <c r="U5536" s="106">
        <f t="shared" si="432"/>
        <v>0</v>
      </c>
      <c r="V5536" s="106">
        <f t="shared" si="433"/>
        <v>0</v>
      </c>
      <c r="W5536" s="119">
        <f t="shared" si="431"/>
        <v>0</v>
      </c>
      <c r="X5536" s="106">
        <f t="shared" si="434"/>
        <v>0</v>
      </c>
    </row>
    <row r="5537" spans="1:24" ht="14">
      <c r="A5537" s="198"/>
      <c r="D5537" s="1"/>
      <c r="E5537" s="1"/>
      <c r="F5537" s="187"/>
      <c r="G5537" s="187"/>
      <c r="H5537" s="80" t="str">
        <f>IF(ISERROR(IF(ISERROR(VLOOKUP((LEFT(D5537,2)),'Fed. Agency Identifier Table'!A$2:C$63,3,FALSE)),(VLOOKUP((LEFT(D5537,1)),'Fed. Agency Identifier Table'!A$2:C$63,3,FALSE)),(VLOOKUP((LEFT(D5537,2)),'Fed. Agency Identifier Table'!A$2:C$63,3,FALSE)))),"",(IF(ISERROR(VLOOKUP((LEFT(D5537,2)),'Fed. Agency Identifier Table'!A$2:C$63,3,FALSE)),(VLOOKUP((LEFT(D5537,1)),'Fed. Agency Identifier Table'!A$2:C$63,3,FALSE)),(VLOOKUP((LEFT(D5537,2)),'Fed. Agency Identifier Table'!A$2:C$63,3,FALSE)))))</f>
        <v/>
      </c>
      <c r="I5537" s="150" t="str">
        <f>IF(ISNUMBER(SEARCH("*.unk*",D5537)),"Other Federal Awards",IF(ISERROR(VLOOKUP(D5537,'CFDA Program Titles Table'!A$2:C$2607,3,FALSE)),"",VLOOKUP(D5537,'CFDA Program Titles Table'!A$2:C$2607,3,FALSE)))</f>
        <v/>
      </c>
      <c r="J5537" s="70"/>
      <c r="K5537" s="70"/>
      <c r="S5537" s="106" t="str">
        <f>IFERROR(IF(J5537="Y", "Research And Development Programs Cluster:", VLOOKUP(D5537,'Cluster Info'!$A$2:$B$113,2,FALSE)), "Non Cluster:")</f>
        <v>Non Cluster:</v>
      </c>
      <c r="T5537" s="106">
        <f t="shared" si="430"/>
        <v>0</v>
      </c>
      <c r="U5537" s="106">
        <f t="shared" si="432"/>
        <v>0</v>
      </c>
      <c r="V5537" s="106">
        <f t="shared" si="433"/>
        <v>0</v>
      </c>
      <c r="W5537" s="119">
        <f t="shared" si="431"/>
        <v>0</v>
      </c>
      <c r="X5537" s="106">
        <f t="shared" si="434"/>
        <v>0</v>
      </c>
    </row>
    <row r="5538" spans="1:24" ht="14">
      <c r="A5538" s="198"/>
      <c r="D5538" s="1"/>
      <c r="E5538" s="1"/>
      <c r="F5538" s="187"/>
      <c r="G5538" s="187"/>
      <c r="H5538" s="80" t="str">
        <f>IF(ISERROR(IF(ISERROR(VLOOKUP((LEFT(D5538,2)),'Fed. Agency Identifier Table'!A$2:C$63,3,FALSE)),(VLOOKUP((LEFT(D5538,1)),'Fed. Agency Identifier Table'!A$2:C$63,3,FALSE)),(VLOOKUP((LEFT(D5538,2)),'Fed. Agency Identifier Table'!A$2:C$63,3,FALSE)))),"",(IF(ISERROR(VLOOKUP((LEFT(D5538,2)),'Fed. Agency Identifier Table'!A$2:C$63,3,FALSE)),(VLOOKUP((LEFT(D5538,1)),'Fed. Agency Identifier Table'!A$2:C$63,3,FALSE)),(VLOOKUP((LEFT(D5538,2)),'Fed. Agency Identifier Table'!A$2:C$63,3,FALSE)))))</f>
        <v/>
      </c>
      <c r="I5538" s="150" t="str">
        <f>IF(ISNUMBER(SEARCH("*.unk*",D5538)),"Other Federal Awards",IF(ISERROR(VLOOKUP(D5538,'CFDA Program Titles Table'!A$2:C$2607,3,FALSE)),"",VLOOKUP(D5538,'CFDA Program Titles Table'!A$2:C$2607,3,FALSE)))</f>
        <v/>
      </c>
      <c r="J5538" s="70"/>
      <c r="K5538" s="70"/>
      <c r="S5538" s="106" t="str">
        <f>IFERROR(IF(J5538="Y", "Research And Development Programs Cluster:", VLOOKUP(D5538,'Cluster Info'!$A$2:$B$113,2,FALSE)), "Non Cluster:")</f>
        <v>Non Cluster:</v>
      </c>
      <c r="T5538" s="106">
        <f t="shared" si="430"/>
        <v>0</v>
      </c>
      <c r="U5538" s="106">
        <f t="shared" si="432"/>
        <v>0</v>
      </c>
      <c r="V5538" s="106">
        <f t="shared" si="433"/>
        <v>0</v>
      </c>
      <c r="W5538" s="119">
        <f t="shared" si="431"/>
        <v>0</v>
      </c>
      <c r="X5538" s="106">
        <f t="shared" si="434"/>
        <v>0</v>
      </c>
    </row>
    <row r="5539" spans="1:24" ht="14">
      <c r="A5539" s="198"/>
      <c r="D5539" s="1"/>
      <c r="E5539" s="1"/>
      <c r="F5539" s="187"/>
      <c r="G5539" s="187"/>
      <c r="H5539" s="80" t="str">
        <f>IF(ISERROR(IF(ISERROR(VLOOKUP((LEFT(D5539,2)),'Fed. Agency Identifier Table'!A$2:C$63,3,FALSE)),(VLOOKUP((LEFT(D5539,1)),'Fed. Agency Identifier Table'!A$2:C$63,3,FALSE)),(VLOOKUP((LEFT(D5539,2)),'Fed. Agency Identifier Table'!A$2:C$63,3,FALSE)))),"",(IF(ISERROR(VLOOKUP((LEFT(D5539,2)),'Fed. Agency Identifier Table'!A$2:C$63,3,FALSE)),(VLOOKUP((LEFT(D5539,1)),'Fed. Agency Identifier Table'!A$2:C$63,3,FALSE)),(VLOOKUP((LEFT(D5539,2)),'Fed. Agency Identifier Table'!A$2:C$63,3,FALSE)))))</f>
        <v/>
      </c>
      <c r="I5539" s="150" t="str">
        <f>IF(ISNUMBER(SEARCH("*.unk*",D5539)),"Other Federal Awards",IF(ISERROR(VLOOKUP(D5539,'CFDA Program Titles Table'!A$2:C$2607,3,FALSE)),"",VLOOKUP(D5539,'CFDA Program Titles Table'!A$2:C$2607,3,FALSE)))</f>
        <v/>
      </c>
      <c r="J5539" s="70"/>
      <c r="K5539" s="70"/>
      <c r="S5539" s="106" t="str">
        <f>IFERROR(IF(J5539="Y", "Research And Development Programs Cluster:", VLOOKUP(D5539,'Cluster Info'!$A$2:$B$113,2,FALSE)), "Non Cluster:")</f>
        <v>Non Cluster:</v>
      </c>
      <c r="T5539" s="106">
        <f t="shared" si="430"/>
        <v>0</v>
      </c>
      <c r="U5539" s="106">
        <f t="shared" si="432"/>
        <v>0</v>
      </c>
      <c r="V5539" s="106">
        <f t="shared" si="433"/>
        <v>0</v>
      </c>
      <c r="W5539" s="119">
        <f t="shared" si="431"/>
        <v>0</v>
      </c>
      <c r="X5539" s="106">
        <f t="shared" si="434"/>
        <v>0</v>
      </c>
    </row>
    <row r="5540" spans="1:24" ht="14">
      <c r="A5540" s="198"/>
      <c r="D5540" s="1"/>
      <c r="E5540" s="1"/>
      <c r="F5540" s="187"/>
      <c r="G5540" s="187"/>
      <c r="H5540" s="80" t="str">
        <f>IF(ISERROR(IF(ISERROR(VLOOKUP((LEFT(D5540,2)),'Fed. Agency Identifier Table'!A$2:C$63,3,FALSE)),(VLOOKUP((LEFT(D5540,1)),'Fed. Agency Identifier Table'!A$2:C$63,3,FALSE)),(VLOOKUP((LEFT(D5540,2)),'Fed. Agency Identifier Table'!A$2:C$63,3,FALSE)))),"",(IF(ISERROR(VLOOKUP((LEFT(D5540,2)),'Fed. Agency Identifier Table'!A$2:C$63,3,FALSE)),(VLOOKUP((LEFT(D5540,1)),'Fed. Agency Identifier Table'!A$2:C$63,3,FALSE)),(VLOOKUP((LEFT(D5540,2)),'Fed. Agency Identifier Table'!A$2:C$63,3,FALSE)))))</f>
        <v/>
      </c>
      <c r="I5540" s="150" t="str">
        <f>IF(ISNUMBER(SEARCH("*.unk*",D5540)),"Other Federal Awards",IF(ISERROR(VLOOKUP(D5540,'CFDA Program Titles Table'!A$2:C$2607,3,FALSE)),"",VLOOKUP(D5540,'CFDA Program Titles Table'!A$2:C$2607,3,FALSE)))</f>
        <v/>
      </c>
      <c r="J5540" s="70"/>
      <c r="K5540" s="70"/>
      <c r="S5540" s="106" t="str">
        <f>IFERROR(IF(J5540="Y", "Research And Development Programs Cluster:", VLOOKUP(D5540,'Cluster Info'!$A$2:$B$113,2,FALSE)), "Non Cluster:")</f>
        <v>Non Cluster:</v>
      </c>
      <c r="T5540" s="106">
        <f t="shared" si="430"/>
        <v>0</v>
      </c>
      <c r="U5540" s="106">
        <f t="shared" si="432"/>
        <v>0</v>
      </c>
      <c r="V5540" s="106">
        <f t="shared" si="433"/>
        <v>0</v>
      </c>
      <c r="W5540" s="119">
        <f t="shared" si="431"/>
        <v>0</v>
      </c>
      <c r="X5540" s="106">
        <f t="shared" si="434"/>
        <v>0</v>
      </c>
    </row>
    <row r="5541" spans="1:24" ht="14">
      <c r="A5541" s="198"/>
      <c r="D5541" s="1"/>
      <c r="E5541" s="1"/>
      <c r="F5541" s="187"/>
      <c r="G5541" s="187"/>
      <c r="H5541" s="80" t="str">
        <f>IF(ISERROR(IF(ISERROR(VLOOKUP((LEFT(D5541,2)),'Fed. Agency Identifier Table'!A$2:C$63,3,FALSE)),(VLOOKUP((LEFT(D5541,1)),'Fed. Agency Identifier Table'!A$2:C$63,3,FALSE)),(VLOOKUP((LEFT(D5541,2)),'Fed. Agency Identifier Table'!A$2:C$63,3,FALSE)))),"",(IF(ISERROR(VLOOKUP((LEFT(D5541,2)),'Fed. Agency Identifier Table'!A$2:C$63,3,FALSE)),(VLOOKUP((LEFT(D5541,1)),'Fed. Agency Identifier Table'!A$2:C$63,3,FALSE)),(VLOOKUP((LEFT(D5541,2)),'Fed. Agency Identifier Table'!A$2:C$63,3,FALSE)))))</f>
        <v/>
      </c>
      <c r="I5541" s="150" t="str">
        <f>IF(ISNUMBER(SEARCH("*.unk*",D5541)),"Other Federal Awards",IF(ISERROR(VLOOKUP(D5541,'CFDA Program Titles Table'!A$2:C$2607,3,FALSE)),"",VLOOKUP(D5541,'CFDA Program Titles Table'!A$2:C$2607,3,FALSE)))</f>
        <v/>
      </c>
      <c r="J5541" s="70"/>
      <c r="K5541" s="70"/>
      <c r="S5541" s="106" t="str">
        <f>IFERROR(IF(J5541="Y", "Research And Development Programs Cluster:", VLOOKUP(D5541,'Cluster Info'!$A$2:$B$113,2,FALSE)), "Non Cluster:")</f>
        <v>Non Cluster:</v>
      </c>
      <c r="T5541" s="106">
        <f t="shared" si="430"/>
        <v>0</v>
      </c>
      <c r="U5541" s="106">
        <f t="shared" si="432"/>
        <v>0</v>
      </c>
      <c r="V5541" s="106">
        <f t="shared" si="433"/>
        <v>0</v>
      </c>
      <c r="W5541" s="119">
        <f t="shared" si="431"/>
        <v>0</v>
      </c>
      <c r="X5541" s="106">
        <f t="shared" si="434"/>
        <v>0</v>
      </c>
    </row>
    <row r="5542" spans="1:24" ht="14">
      <c r="A5542" s="198"/>
      <c r="D5542" s="1"/>
      <c r="E5542" s="1"/>
      <c r="F5542" s="187"/>
      <c r="G5542" s="187"/>
      <c r="H5542" s="80" t="str">
        <f>IF(ISERROR(IF(ISERROR(VLOOKUP((LEFT(D5542,2)),'Fed. Agency Identifier Table'!A$2:C$63,3,FALSE)),(VLOOKUP((LEFT(D5542,1)),'Fed. Agency Identifier Table'!A$2:C$63,3,FALSE)),(VLOOKUP((LEFT(D5542,2)),'Fed. Agency Identifier Table'!A$2:C$63,3,FALSE)))),"",(IF(ISERROR(VLOOKUP((LEFT(D5542,2)),'Fed. Agency Identifier Table'!A$2:C$63,3,FALSE)),(VLOOKUP((LEFT(D5542,1)),'Fed. Agency Identifier Table'!A$2:C$63,3,FALSE)),(VLOOKUP((LEFT(D5542,2)),'Fed. Agency Identifier Table'!A$2:C$63,3,FALSE)))))</f>
        <v/>
      </c>
      <c r="I5542" s="150" t="str">
        <f>IF(ISNUMBER(SEARCH("*.unk*",D5542)),"Other Federal Awards",IF(ISERROR(VLOOKUP(D5542,'CFDA Program Titles Table'!A$2:C$2607,3,FALSE)),"",VLOOKUP(D5542,'CFDA Program Titles Table'!A$2:C$2607,3,FALSE)))</f>
        <v/>
      </c>
      <c r="J5542" s="70"/>
      <c r="K5542" s="70"/>
      <c r="S5542" s="106" t="str">
        <f>IFERROR(IF(J5542="Y", "Research And Development Programs Cluster:", VLOOKUP(D5542,'Cluster Info'!$A$2:$B$113,2,FALSE)), "Non Cluster:")</f>
        <v>Non Cluster:</v>
      </c>
      <c r="T5542" s="106">
        <f t="shared" si="430"/>
        <v>0</v>
      </c>
      <c r="U5542" s="106">
        <f t="shared" si="432"/>
        <v>0</v>
      </c>
      <c r="V5542" s="106">
        <f t="shared" si="433"/>
        <v>0</v>
      </c>
      <c r="W5542" s="119">
        <f t="shared" si="431"/>
        <v>0</v>
      </c>
      <c r="X5542" s="106">
        <f t="shared" si="434"/>
        <v>0</v>
      </c>
    </row>
    <row r="5543" spans="1:24" ht="14">
      <c r="A5543" s="198"/>
      <c r="D5543" s="1"/>
      <c r="E5543" s="1"/>
      <c r="F5543" s="187"/>
      <c r="G5543" s="187"/>
      <c r="H5543" s="80" t="str">
        <f>IF(ISERROR(IF(ISERROR(VLOOKUP((LEFT(D5543,2)),'Fed. Agency Identifier Table'!A$2:C$63,3,FALSE)),(VLOOKUP((LEFT(D5543,1)),'Fed. Agency Identifier Table'!A$2:C$63,3,FALSE)),(VLOOKUP((LEFT(D5543,2)),'Fed. Agency Identifier Table'!A$2:C$63,3,FALSE)))),"",(IF(ISERROR(VLOOKUP((LEFT(D5543,2)),'Fed. Agency Identifier Table'!A$2:C$63,3,FALSE)),(VLOOKUP((LEFT(D5543,1)),'Fed. Agency Identifier Table'!A$2:C$63,3,FALSE)),(VLOOKUP((LEFT(D5543,2)),'Fed. Agency Identifier Table'!A$2:C$63,3,FALSE)))))</f>
        <v/>
      </c>
      <c r="I5543" s="150" t="str">
        <f>IF(ISNUMBER(SEARCH("*.unk*",D5543)),"Other Federal Awards",IF(ISERROR(VLOOKUP(D5543,'CFDA Program Titles Table'!A$2:C$2607,3,FALSE)),"",VLOOKUP(D5543,'CFDA Program Titles Table'!A$2:C$2607,3,FALSE)))</f>
        <v/>
      </c>
      <c r="J5543" s="70"/>
      <c r="K5543" s="70"/>
      <c r="S5543" s="106" t="str">
        <f>IFERROR(IF(J5543="Y", "Research And Development Programs Cluster:", VLOOKUP(D5543,'Cluster Info'!$A$2:$B$113,2,FALSE)), "Non Cluster:")</f>
        <v>Non Cluster:</v>
      </c>
      <c r="T5543" s="106">
        <f t="shared" si="430"/>
        <v>0</v>
      </c>
      <c r="U5543" s="106">
        <f t="shared" si="432"/>
        <v>0</v>
      </c>
      <c r="V5543" s="106">
        <f t="shared" si="433"/>
        <v>0</v>
      </c>
      <c r="W5543" s="119">
        <f t="shared" si="431"/>
        <v>0</v>
      </c>
      <c r="X5543" s="106">
        <f t="shared" si="434"/>
        <v>0</v>
      </c>
    </row>
    <row r="5544" spans="1:24" ht="14">
      <c r="A5544" s="198"/>
      <c r="D5544" s="1"/>
      <c r="E5544" s="1"/>
      <c r="F5544" s="187"/>
      <c r="G5544" s="187"/>
      <c r="H5544" s="80" t="str">
        <f>IF(ISERROR(IF(ISERROR(VLOOKUP((LEFT(D5544,2)),'Fed. Agency Identifier Table'!A$2:C$63,3,FALSE)),(VLOOKUP((LEFT(D5544,1)),'Fed. Agency Identifier Table'!A$2:C$63,3,FALSE)),(VLOOKUP((LEFT(D5544,2)),'Fed. Agency Identifier Table'!A$2:C$63,3,FALSE)))),"",(IF(ISERROR(VLOOKUP((LEFT(D5544,2)),'Fed. Agency Identifier Table'!A$2:C$63,3,FALSE)),(VLOOKUP((LEFT(D5544,1)),'Fed. Agency Identifier Table'!A$2:C$63,3,FALSE)),(VLOOKUP((LEFT(D5544,2)),'Fed. Agency Identifier Table'!A$2:C$63,3,FALSE)))))</f>
        <v/>
      </c>
      <c r="I5544" s="150" t="str">
        <f>IF(ISNUMBER(SEARCH("*.unk*",D5544)),"Other Federal Awards",IF(ISERROR(VLOOKUP(D5544,'CFDA Program Titles Table'!A$2:C$2607,3,FALSE)),"",VLOOKUP(D5544,'CFDA Program Titles Table'!A$2:C$2607,3,FALSE)))</f>
        <v/>
      </c>
      <c r="J5544" s="70"/>
      <c r="K5544" s="70"/>
      <c r="S5544" s="106" t="str">
        <f>IFERROR(IF(J5544="Y", "Research And Development Programs Cluster:", VLOOKUP(D5544,'Cluster Info'!$A$2:$B$113,2,FALSE)), "Non Cluster:")</f>
        <v>Non Cluster:</v>
      </c>
      <c r="T5544" s="106">
        <f t="shared" si="430"/>
        <v>0</v>
      </c>
      <c r="U5544" s="106">
        <f t="shared" si="432"/>
        <v>0</v>
      </c>
      <c r="V5544" s="106">
        <f t="shared" si="433"/>
        <v>0</v>
      </c>
      <c r="W5544" s="119">
        <f t="shared" si="431"/>
        <v>0</v>
      </c>
      <c r="X5544" s="106">
        <f t="shared" si="434"/>
        <v>0</v>
      </c>
    </row>
    <row r="5545" spans="1:24" ht="14">
      <c r="A5545" s="198"/>
      <c r="D5545" s="1"/>
      <c r="E5545" s="1"/>
      <c r="F5545" s="187"/>
      <c r="G5545" s="187"/>
      <c r="H5545" s="80" t="str">
        <f>IF(ISERROR(IF(ISERROR(VLOOKUP((LEFT(D5545,2)),'Fed. Agency Identifier Table'!A$2:C$63,3,FALSE)),(VLOOKUP((LEFT(D5545,1)),'Fed. Agency Identifier Table'!A$2:C$63,3,FALSE)),(VLOOKUP((LEFT(D5545,2)),'Fed. Agency Identifier Table'!A$2:C$63,3,FALSE)))),"",(IF(ISERROR(VLOOKUP((LEFT(D5545,2)),'Fed. Agency Identifier Table'!A$2:C$63,3,FALSE)),(VLOOKUP((LEFT(D5545,1)),'Fed. Agency Identifier Table'!A$2:C$63,3,FALSE)),(VLOOKUP((LEFT(D5545,2)),'Fed. Agency Identifier Table'!A$2:C$63,3,FALSE)))))</f>
        <v/>
      </c>
      <c r="I5545" s="150" t="str">
        <f>IF(ISNUMBER(SEARCH("*.unk*",D5545)),"Other Federal Awards",IF(ISERROR(VLOOKUP(D5545,'CFDA Program Titles Table'!A$2:C$2607,3,FALSE)),"",VLOOKUP(D5545,'CFDA Program Titles Table'!A$2:C$2607,3,FALSE)))</f>
        <v/>
      </c>
      <c r="J5545" s="70"/>
      <c r="K5545" s="70"/>
      <c r="S5545" s="106" t="str">
        <f>IFERROR(IF(J5545="Y", "Research And Development Programs Cluster:", VLOOKUP(D5545,'Cluster Info'!$A$2:$B$113,2,FALSE)), "Non Cluster:")</f>
        <v>Non Cluster:</v>
      </c>
      <c r="T5545" s="106">
        <f t="shared" si="430"/>
        <v>0</v>
      </c>
      <c r="U5545" s="106">
        <f t="shared" si="432"/>
        <v>0</v>
      </c>
      <c r="V5545" s="106">
        <f t="shared" si="433"/>
        <v>0</v>
      </c>
      <c r="W5545" s="119">
        <f t="shared" si="431"/>
        <v>0</v>
      </c>
      <c r="X5545" s="106">
        <f t="shared" si="434"/>
        <v>0</v>
      </c>
    </row>
    <row r="5546" spans="1:24" ht="14">
      <c r="A5546" s="198"/>
      <c r="D5546" s="1"/>
      <c r="E5546" s="1"/>
      <c r="F5546" s="187"/>
      <c r="G5546" s="187"/>
      <c r="H5546" s="80" t="str">
        <f>IF(ISERROR(IF(ISERROR(VLOOKUP((LEFT(D5546,2)),'Fed. Agency Identifier Table'!A$2:C$63,3,FALSE)),(VLOOKUP((LEFT(D5546,1)),'Fed. Agency Identifier Table'!A$2:C$63,3,FALSE)),(VLOOKUP((LEFT(D5546,2)),'Fed. Agency Identifier Table'!A$2:C$63,3,FALSE)))),"",(IF(ISERROR(VLOOKUP((LEFT(D5546,2)),'Fed. Agency Identifier Table'!A$2:C$63,3,FALSE)),(VLOOKUP((LEFT(D5546,1)),'Fed. Agency Identifier Table'!A$2:C$63,3,FALSE)),(VLOOKUP((LEFT(D5546,2)),'Fed. Agency Identifier Table'!A$2:C$63,3,FALSE)))))</f>
        <v/>
      </c>
      <c r="I5546" s="150" t="str">
        <f>IF(ISNUMBER(SEARCH("*.unk*",D5546)),"Other Federal Awards",IF(ISERROR(VLOOKUP(D5546,'CFDA Program Titles Table'!A$2:C$2607,3,FALSE)),"",VLOOKUP(D5546,'CFDA Program Titles Table'!A$2:C$2607,3,FALSE)))</f>
        <v/>
      </c>
      <c r="J5546" s="70"/>
      <c r="K5546" s="70"/>
      <c r="S5546" s="106" t="str">
        <f>IFERROR(IF(J5546="Y", "Research And Development Programs Cluster:", VLOOKUP(D5546,'Cluster Info'!$A$2:$B$113,2,FALSE)), "Non Cluster:")</f>
        <v>Non Cluster:</v>
      </c>
      <c r="T5546" s="106">
        <f t="shared" si="430"/>
        <v>0</v>
      </c>
      <c r="U5546" s="106">
        <f t="shared" si="432"/>
        <v>0</v>
      </c>
      <c r="V5546" s="106">
        <f t="shared" si="433"/>
        <v>0</v>
      </c>
      <c r="W5546" s="119">
        <f t="shared" si="431"/>
        <v>0</v>
      </c>
      <c r="X5546" s="106">
        <f t="shared" si="434"/>
        <v>0</v>
      </c>
    </row>
    <row r="5547" spans="1:24" ht="14">
      <c r="A5547" s="198"/>
      <c r="D5547" s="1"/>
      <c r="E5547" s="1"/>
      <c r="F5547" s="187"/>
      <c r="G5547" s="187"/>
      <c r="H5547" s="80" t="str">
        <f>IF(ISERROR(IF(ISERROR(VLOOKUP((LEFT(D5547,2)),'Fed. Agency Identifier Table'!A$2:C$63,3,FALSE)),(VLOOKUP((LEFT(D5547,1)),'Fed. Agency Identifier Table'!A$2:C$63,3,FALSE)),(VLOOKUP((LEFT(D5547,2)),'Fed. Agency Identifier Table'!A$2:C$63,3,FALSE)))),"",(IF(ISERROR(VLOOKUP((LEFT(D5547,2)),'Fed. Agency Identifier Table'!A$2:C$63,3,FALSE)),(VLOOKUP((LEFT(D5547,1)),'Fed. Agency Identifier Table'!A$2:C$63,3,FALSE)),(VLOOKUP((LEFT(D5547,2)),'Fed. Agency Identifier Table'!A$2:C$63,3,FALSE)))))</f>
        <v/>
      </c>
      <c r="I5547" s="150" t="str">
        <f>IF(ISNUMBER(SEARCH("*.unk*",D5547)),"Other Federal Awards",IF(ISERROR(VLOOKUP(D5547,'CFDA Program Titles Table'!A$2:C$2607,3,FALSE)),"",VLOOKUP(D5547,'CFDA Program Titles Table'!A$2:C$2607,3,FALSE)))</f>
        <v/>
      </c>
      <c r="J5547" s="70"/>
      <c r="K5547" s="70"/>
      <c r="S5547" s="106" t="str">
        <f>IFERROR(IF(J5547="Y", "Research And Development Programs Cluster:", VLOOKUP(D5547,'Cluster Info'!$A$2:$B$113,2,FALSE)), "Non Cluster:")</f>
        <v>Non Cluster:</v>
      </c>
      <c r="T5547" s="106">
        <f t="shared" si="430"/>
        <v>0</v>
      </c>
      <c r="U5547" s="106">
        <f t="shared" si="432"/>
        <v>0</v>
      </c>
      <c r="V5547" s="106">
        <f t="shared" si="433"/>
        <v>0</v>
      </c>
      <c r="W5547" s="119">
        <f t="shared" si="431"/>
        <v>0</v>
      </c>
      <c r="X5547" s="106">
        <f t="shared" si="434"/>
        <v>0</v>
      </c>
    </row>
    <row r="5548" spans="1:24" ht="14">
      <c r="A5548" s="198"/>
      <c r="D5548" s="1"/>
      <c r="E5548" s="1"/>
      <c r="F5548" s="187"/>
      <c r="G5548" s="187"/>
      <c r="H5548" s="80" t="str">
        <f>IF(ISERROR(IF(ISERROR(VLOOKUP((LEFT(D5548,2)),'Fed. Agency Identifier Table'!A$2:C$63,3,FALSE)),(VLOOKUP((LEFT(D5548,1)),'Fed. Agency Identifier Table'!A$2:C$63,3,FALSE)),(VLOOKUP((LEFT(D5548,2)),'Fed. Agency Identifier Table'!A$2:C$63,3,FALSE)))),"",(IF(ISERROR(VLOOKUP((LEFT(D5548,2)),'Fed. Agency Identifier Table'!A$2:C$63,3,FALSE)),(VLOOKUP((LEFT(D5548,1)),'Fed. Agency Identifier Table'!A$2:C$63,3,FALSE)),(VLOOKUP((LEFT(D5548,2)),'Fed. Agency Identifier Table'!A$2:C$63,3,FALSE)))))</f>
        <v/>
      </c>
      <c r="I5548" s="150" t="str">
        <f>IF(ISNUMBER(SEARCH("*.unk*",D5548)),"Other Federal Awards",IF(ISERROR(VLOOKUP(D5548,'CFDA Program Titles Table'!A$2:C$2607,3,FALSE)),"",VLOOKUP(D5548,'CFDA Program Titles Table'!A$2:C$2607,3,FALSE)))</f>
        <v/>
      </c>
      <c r="J5548" s="70"/>
      <c r="K5548" s="70"/>
      <c r="S5548" s="106" t="str">
        <f>IFERROR(IF(J5548="Y", "Research And Development Programs Cluster:", VLOOKUP(D5548,'Cluster Info'!$A$2:$B$113,2,FALSE)), "Non Cluster:")</f>
        <v>Non Cluster:</v>
      </c>
      <c r="T5548" s="106">
        <f t="shared" si="430"/>
        <v>0</v>
      </c>
      <c r="U5548" s="106">
        <f t="shared" si="432"/>
        <v>0</v>
      </c>
      <c r="V5548" s="106">
        <f t="shared" si="433"/>
        <v>0</v>
      </c>
      <c r="W5548" s="119">
        <f t="shared" si="431"/>
        <v>0</v>
      </c>
      <c r="X5548" s="106">
        <f t="shared" si="434"/>
        <v>0</v>
      </c>
    </row>
    <row r="5549" spans="1:24" ht="14">
      <c r="A5549" s="198"/>
      <c r="D5549" s="1"/>
      <c r="E5549" s="1"/>
      <c r="F5549" s="187"/>
      <c r="G5549" s="187"/>
      <c r="H5549" s="80" t="str">
        <f>IF(ISERROR(IF(ISERROR(VLOOKUP((LEFT(D5549,2)),'Fed. Agency Identifier Table'!A$2:C$63,3,FALSE)),(VLOOKUP((LEFT(D5549,1)),'Fed. Agency Identifier Table'!A$2:C$63,3,FALSE)),(VLOOKUP((LEFT(D5549,2)),'Fed. Agency Identifier Table'!A$2:C$63,3,FALSE)))),"",(IF(ISERROR(VLOOKUP((LEFT(D5549,2)),'Fed. Agency Identifier Table'!A$2:C$63,3,FALSE)),(VLOOKUP((LEFT(D5549,1)),'Fed. Agency Identifier Table'!A$2:C$63,3,FALSE)),(VLOOKUP((LEFT(D5549,2)),'Fed. Agency Identifier Table'!A$2:C$63,3,FALSE)))))</f>
        <v/>
      </c>
      <c r="I5549" s="150" t="str">
        <f>IF(ISNUMBER(SEARCH("*.unk*",D5549)),"Other Federal Awards",IF(ISERROR(VLOOKUP(D5549,'CFDA Program Titles Table'!A$2:C$2607,3,FALSE)),"",VLOOKUP(D5549,'CFDA Program Titles Table'!A$2:C$2607,3,FALSE)))</f>
        <v/>
      </c>
      <c r="J5549" s="70"/>
      <c r="K5549" s="70"/>
      <c r="S5549" s="106" t="str">
        <f>IFERROR(IF(J5549="Y", "Research And Development Programs Cluster:", VLOOKUP(D5549,'Cluster Info'!$A$2:$B$113,2,FALSE)), "Non Cluster:")</f>
        <v>Non Cluster:</v>
      </c>
      <c r="T5549" s="106">
        <f t="shared" si="430"/>
        <v>0</v>
      </c>
      <c r="U5549" s="106">
        <f t="shared" si="432"/>
        <v>0</v>
      </c>
      <c r="V5549" s="106">
        <f t="shared" si="433"/>
        <v>0</v>
      </c>
      <c r="W5549" s="119">
        <f t="shared" si="431"/>
        <v>0</v>
      </c>
      <c r="X5549" s="106">
        <f t="shared" si="434"/>
        <v>0</v>
      </c>
    </row>
    <row r="5550" spans="1:24" ht="14">
      <c r="A5550" s="198"/>
      <c r="D5550" s="1"/>
      <c r="E5550" s="1"/>
      <c r="F5550" s="187"/>
      <c r="G5550" s="187"/>
      <c r="H5550" s="80" t="str">
        <f>IF(ISERROR(IF(ISERROR(VLOOKUP((LEFT(D5550,2)),'Fed. Agency Identifier Table'!A$2:C$63,3,FALSE)),(VLOOKUP((LEFT(D5550,1)),'Fed. Agency Identifier Table'!A$2:C$63,3,FALSE)),(VLOOKUP((LEFT(D5550,2)),'Fed. Agency Identifier Table'!A$2:C$63,3,FALSE)))),"",(IF(ISERROR(VLOOKUP((LEFT(D5550,2)),'Fed. Agency Identifier Table'!A$2:C$63,3,FALSE)),(VLOOKUP((LEFT(D5550,1)),'Fed. Agency Identifier Table'!A$2:C$63,3,FALSE)),(VLOOKUP((LEFT(D5550,2)),'Fed. Agency Identifier Table'!A$2:C$63,3,FALSE)))))</f>
        <v/>
      </c>
      <c r="I5550" s="150" t="str">
        <f>IF(ISNUMBER(SEARCH("*.unk*",D5550)),"Other Federal Awards",IF(ISERROR(VLOOKUP(D5550,'CFDA Program Titles Table'!A$2:C$2607,3,FALSE)),"",VLOOKUP(D5550,'CFDA Program Titles Table'!A$2:C$2607,3,FALSE)))</f>
        <v/>
      </c>
      <c r="J5550" s="70"/>
      <c r="K5550" s="70"/>
      <c r="S5550" s="106" t="str">
        <f>IFERROR(IF(J5550="Y", "Research And Development Programs Cluster:", VLOOKUP(D5550,'Cluster Info'!$A$2:$B$113,2,FALSE)), "Non Cluster:")</f>
        <v>Non Cluster:</v>
      </c>
      <c r="T5550" s="106">
        <f t="shared" si="430"/>
        <v>0</v>
      </c>
      <c r="U5550" s="106">
        <f t="shared" si="432"/>
        <v>0</v>
      </c>
      <c r="V5550" s="106">
        <f t="shared" si="433"/>
        <v>0</v>
      </c>
      <c r="W5550" s="119">
        <f t="shared" si="431"/>
        <v>0</v>
      </c>
      <c r="X5550" s="106">
        <f t="shared" si="434"/>
        <v>0</v>
      </c>
    </row>
    <row r="5551" spans="1:24" ht="14">
      <c r="A5551" s="198"/>
      <c r="D5551" s="1"/>
      <c r="E5551" s="1"/>
      <c r="F5551" s="187"/>
      <c r="G5551" s="187"/>
      <c r="H5551" s="80" t="str">
        <f>IF(ISERROR(IF(ISERROR(VLOOKUP((LEFT(D5551,2)),'Fed. Agency Identifier Table'!A$2:C$63,3,FALSE)),(VLOOKUP((LEFT(D5551,1)),'Fed. Agency Identifier Table'!A$2:C$63,3,FALSE)),(VLOOKUP((LEFT(D5551,2)),'Fed. Agency Identifier Table'!A$2:C$63,3,FALSE)))),"",(IF(ISERROR(VLOOKUP((LEFT(D5551,2)),'Fed. Agency Identifier Table'!A$2:C$63,3,FALSE)),(VLOOKUP((LEFT(D5551,1)),'Fed. Agency Identifier Table'!A$2:C$63,3,FALSE)),(VLOOKUP((LEFT(D5551,2)),'Fed. Agency Identifier Table'!A$2:C$63,3,FALSE)))))</f>
        <v/>
      </c>
      <c r="I5551" s="150" t="str">
        <f>IF(ISNUMBER(SEARCH("*.unk*",D5551)),"Other Federal Awards",IF(ISERROR(VLOOKUP(D5551,'CFDA Program Titles Table'!A$2:C$2607,3,FALSE)),"",VLOOKUP(D5551,'CFDA Program Titles Table'!A$2:C$2607,3,FALSE)))</f>
        <v/>
      </c>
      <c r="J5551" s="70"/>
      <c r="K5551" s="70"/>
      <c r="S5551" s="106" t="str">
        <f>IFERROR(IF(J5551="Y", "Research And Development Programs Cluster:", VLOOKUP(D5551,'Cluster Info'!$A$2:$B$113,2,FALSE)), "Non Cluster:")</f>
        <v>Non Cluster:</v>
      </c>
      <c r="T5551" s="106">
        <f t="shared" si="430"/>
        <v>0</v>
      </c>
      <c r="U5551" s="106">
        <f t="shared" si="432"/>
        <v>0</v>
      </c>
      <c r="V5551" s="106">
        <f t="shared" si="433"/>
        <v>0</v>
      </c>
      <c r="W5551" s="119">
        <f t="shared" si="431"/>
        <v>0</v>
      </c>
      <c r="X5551" s="106">
        <f t="shared" si="434"/>
        <v>0</v>
      </c>
    </row>
    <row r="5552" spans="1:24" ht="14">
      <c r="A5552" s="198"/>
      <c r="D5552" s="1"/>
      <c r="E5552" s="1"/>
      <c r="F5552" s="187"/>
      <c r="G5552" s="187"/>
      <c r="H5552" s="80" t="str">
        <f>IF(ISERROR(IF(ISERROR(VLOOKUP((LEFT(D5552,2)),'Fed. Agency Identifier Table'!A$2:C$63,3,FALSE)),(VLOOKUP((LEFT(D5552,1)),'Fed. Agency Identifier Table'!A$2:C$63,3,FALSE)),(VLOOKUP((LEFT(D5552,2)),'Fed. Agency Identifier Table'!A$2:C$63,3,FALSE)))),"",(IF(ISERROR(VLOOKUP((LEFT(D5552,2)),'Fed. Agency Identifier Table'!A$2:C$63,3,FALSE)),(VLOOKUP((LEFT(D5552,1)),'Fed. Agency Identifier Table'!A$2:C$63,3,FALSE)),(VLOOKUP((LEFT(D5552,2)),'Fed. Agency Identifier Table'!A$2:C$63,3,FALSE)))))</f>
        <v/>
      </c>
      <c r="I5552" s="150" t="str">
        <f>IF(ISNUMBER(SEARCH("*.unk*",D5552)),"Other Federal Awards",IF(ISERROR(VLOOKUP(D5552,'CFDA Program Titles Table'!A$2:C$2607,3,FALSE)),"",VLOOKUP(D5552,'CFDA Program Titles Table'!A$2:C$2607,3,FALSE)))</f>
        <v/>
      </c>
      <c r="J5552" s="70"/>
      <c r="K5552" s="70"/>
      <c r="S5552" s="106" t="str">
        <f>IFERROR(IF(J5552="Y", "Research And Development Programs Cluster:", VLOOKUP(D5552,'Cluster Info'!$A$2:$B$113,2,FALSE)), "Non Cluster:")</f>
        <v>Non Cluster:</v>
      </c>
      <c r="T5552" s="106">
        <f t="shared" si="430"/>
        <v>0</v>
      </c>
      <c r="U5552" s="106">
        <f t="shared" si="432"/>
        <v>0</v>
      </c>
      <c r="V5552" s="106">
        <f t="shared" si="433"/>
        <v>0</v>
      </c>
      <c r="W5552" s="119">
        <f t="shared" si="431"/>
        <v>0</v>
      </c>
      <c r="X5552" s="106">
        <f t="shared" si="434"/>
        <v>0</v>
      </c>
    </row>
    <row r="5553" spans="1:24" ht="14">
      <c r="A5553" s="198"/>
      <c r="D5553" s="1"/>
      <c r="E5553" s="1"/>
      <c r="F5553" s="187"/>
      <c r="G5553" s="187"/>
      <c r="H5553" s="80" t="str">
        <f>IF(ISERROR(IF(ISERROR(VLOOKUP((LEFT(D5553,2)),'Fed. Agency Identifier Table'!A$2:C$63,3,FALSE)),(VLOOKUP((LEFT(D5553,1)),'Fed. Agency Identifier Table'!A$2:C$63,3,FALSE)),(VLOOKUP((LEFT(D5553,2)),'Fed. Agency Identifier Table'!A$2:C$63,3,FALSE)))),"",(IF(ISERROR(VLOOKUP((LEFT(D5553,2)),'Fed. Agency Identifier Table'!A$2:C$63,3,FALSE)),(VLOOKUP((LEFT(D5553,1)),'Fed. Agency Identifier Table'!A$2:C$63,3,FALSE)),(VLOOKUP((LEFT(D5553,2)),'Fed. Agency Identifier Table'!A$2:C$63,3,FALSE)))))</f>
        <v/>
      </c>
      <c r="I5553" s="150" t="str">
        <f>IF(ISNUMBER(SEARCH("*.unk*",D5553)),"Other Federal Awards",IF(ISERROR(VLOOKUP(D5553,'CFDA Program Titles Table'!A$2:C$2607,3,FALSE)),"",VLOOKUP(D5553,'CFDA Program Titles Table'!A$2:C$2607,3,FALSE)))</f>
        <v/>
      </c>
      <c r="J5553" s="70"/>
      <c r="K5553" s="70"/>
      <c r="S5553" s="106" t="str">
        <f>IFERROR(IF(J5553="Y", "Research And Development Programs Cluster:", VLOOKUP(D5553,'Cluster Info'!$A$2:$B$113,2,FALSE)), "Non Cluster:")</f>
        <v>Non Cluster:</v>
      </c>
      <c r="T5553" s="106">
        <f t="shared" si="430"/>
        <v>0</v>
      </c>
      <c r="U5553" s="106">
        <f t="shared" si="432"/>
        <v>0</v>
      </c>
      <c r="V5553" s="106">
        <f t="shared" si="433"/>
        <v>0</v>
      </c>
      <c r="W5553" s="119">
        <f t="shared" si="431"/>
        <v>0</v>
      </c>
      <c r="X5553" s="106">
        <f t="shared" si="434"/>
        <v>0</v>
      </c>
    </row>
    <row r="5554" spans="1:24" ht="14">
      <c r="A5554" s="198"/>
      <c r="D5554" s="1"/>
      <c r="E5554" s="1"/>
      <c r="F5554" s="187"/>
      <c r="G5554" s="187"/>
      <c r="H5554" s="80" t="str">
        <f>IF(ISERROR(IF(ISERROR(VLOOKUP((LEFT(D5554,2)),'Fed. Agency Identifier Table'!A$2:C$63,3,FALSE)),(VLOOKUP((LEFT(D5554,1)),'Fed. Agency Identifier Table'!A$2:C$63,3,FALSE)),(VLOOKUP((LEFT(D5554,2)),'Fed. Agency Identifier Table'!A$2:C$63,3,FALSE)))),"",(IF(ISERROR(VLOOKUP((LEFT(D5554,2)),'Fed. Agency Identifier Table'!A$2:C$63,3,FALSE)),(VLOOKUP((LEFT(D5554,1)),'Fed. Agency Identifier Table'!A$2:C$63,3,FALSE)),(VLOOKUP((LEFT(D5554,2)),'Fed. Agency Identifier Table'!A$2:C$63,3,FALSE)))))</f>
        <v/>
      </c>
      <c r="I5554" s="150" t="str">
        <f>IF(ISNUMBER(SEARCH("*.unk*",D5554)),"Other Federal Awards",IF(ISERROR(VLOOKUP(D5554,'CFDA Program Titles Table'!A$2:C$2607,3,FALSE)),"",VLOOKUP(D5554,'CFDA Program Titles Table'!A$2:C$2607,3,FALSE)))</f>
        <v/>
      </c>
      <c r="J5554" s="70"/>
      <c r="K5554" s="70"/>
      <c r="S5554" s="106" t="str">
        <f>IFERROR(IF(J5554="Y", "Research And Development Programs Cluster:", VLOOKUP(D5554,'Cluster Info'!$A$2:$B$113,2,FALSE)), "Non Cluster:")</f>
        <v>Non Cluster:</v>
      </c>
      <c r="T5554" s="106">
        <f t="shared" si="430"/>
        <v>0</v>
      </c>
      <c r="U5554" s="106">
        <f t="shared" si="432"/>
        <v>0</v>
      </c>
      <c r="V5554" s="106">
        <f t="shared" si="433"/>
        <v>0</v>
      </c>
      <c r="W5554" s="119">
        <f t="shared" si="431"/>
        <v>0</v>
      </c>
      <c r="X5554" s="106">
        <f t="shared" si="434"/>
        <v>0</v>
      </c>
    </row>
    <row r="5555" spans="1:24" ht="14">
      <c r="A5555" s="198"/>
      <c r="D5555" s="1"/>
      <c r="E5555" s="1"/>
      <c r="F5555" s="187"/>
      <c r="G5555" s="187"/>
      <c r="H5555" s="80" t="str">
        <f>IF(ISERROR(IF(ISERROR(VLOOKUP((LEFT(D5555,2)),'Fed. Agency Identifier Table'!A$2:C$63,3,FALSE)),(VLOOKUP((LEFT(D5555,1)),'Fed. Agency Identifier Table'!A$2:C$63,3,FALSE)),(VLOOKUP((LEFT(D5555,2)),'Fed. Agency Identifier Table'!A$2:C$63,3,FALSE)))),"",(IF(ISERROR(VLOOKUP((LEFT(D5555,2)),'Fed. Agency Identifier Table'!A$2:C$63,3,FALSE)),(VLOOKUP((LEFT(D5555,1)),'Fed. Agency Identifier Table'!A$2:C$63,3,FALSE)),(VLOOKUP((LEFT(D5555,2)),'Fed. Agency Identifier Table'!A$2:C$63,3,FALSE)))))</f>
        <v/>
      </c>
      <c r="I5555" s="150" t="str">
        <f>IF(ISNUMBER(SEARCH("*.unk*",D5555)),"Other Federal Awards",IF(ISERROR(VLOOKUP(D5555,'CFDA Program Titles Table'!A$2:C$2607,3,FALSE)),"",VLOOKUP(D5555,'CFDA Program Titles Table'!A$2:C$2607,3,FALSE)))</f>
        <v/>
      </c>
      <c r="J5555" s="70"/>
      <c r="K5555" s="70"/>
      <c r="S5555" s="106" t="str">
        <f>IFERROR(IF(J5555="Y", "Research And Development Programs Cluster:", VLOOKUP(D5555,'Cluster Info'!$A$2:$B$113,2,FALSE)), "Non Cluster:")</f>
        <v>Non Cluster:</v>
      </c>
      <c r="T5555" s="106">
        <f t="shared" si="430"/>
        <v>0</v>
      </c>
      <c r="U5555" s="106">
        <f t="shared" si="432"/>
        <v>0</v>
      </c>
      <c r="V5555" s="106">
        <f t="shared" si="433"/>
        <v>0</v>
      </c>
      <c r="W5555" s="119">
        <f t="shared" si="431"/>
        <v>0</v>
      </c>
      <c r="X5555" s="106">
        <f t="shared" si="434"/>
        <v>0</v>
      </c>
    </row>
    <row r="5556" spans="1:24" ht="14">
      <c r="A5556" s="198"/>
      <c r="D5556" s="1"/>
      <c r="E5556" s="1"/>
      <c r="F5556" s="187"/>
      <c r="G5556" s="187"/>
      <c r="H5556" s="80" t="str">
        <f>IF(ISERROR(IF(ISERROR(VLOOKUP((LEFT(D5556,2)),'Fed. Agency Identifier Table'!A$2:C$63,3,FALSE)),(VLOOKUP((LEFT(D5556,1)),'Fed. Agency Identifier Table'!A$2:C$63,3,FALSE)),(VLOOKUP((LEFT(D5556,2)),'Fed. Agency Identifier Table'!A$2:C$63,3,FALSE)))),"",(IF(ISERROR(VLOOKUP((LEFT(D5556,2)),'Fed. Agency Identifier Table'!A$2:C$63,3,FALSE)),(VLOOKUP((LEFT(D5556,1)),'Fed. Agency Identifier Table'!A$2:C$63,3,FALSE)),(VLOOKUP((LEFT(D5556,2)),'Fed. Agency Identifier Table'!A$2:C$63,3,FALSE)))))</f>
        <v/>
      </c>
      <c r="I5556" s="150" t="str">
        <f>IF(ISNUMBER(SEARCH("*.unk*",D5556)),"Other Federal Awards",IF(ISERROR(VLOOKUP(D5556,'CFDA Program Titles Table'!A$2:C$2607,3,FALSE)),"",VLOOKUP(D5556,'CFDA Program Titles Table'!A$2:C$2607,3,FALSE)))</f>
        <v/>
      </c>
      <c r="J5556" s="70"/>
      <c r="K5556" s="70"/>
      <c r="S5556" s="106" t="str">
        <f>IFERROR(IF(J5556="Y", "Research And Development Programs Cluster:", VLOOKUP(D5556,'Cluster Info'!$A$2:$B$113,2,FALSE)), "Non Cluster:")</f>
        <v>Non Cluster:</v>
      </c>
      <c r="T5556" s="106">
        <f t="shared" si="430"/>
        <v>0</v>
      </c>
      <c r="U5556" s="106">
        <f t="shared" si="432"/>
        <v>0</v>
      </c>
      <c r="V5556" s="106">
        <f t="shared" si="433"/>
        <v>0</v>
      </c>
      <c r="W5556" s="119">
        <f t="shared" si="431"/>
        <v>0</v>
      </c>
      <c r="X5556" s="106">
        <f t="shared" si="434"/>
        <v>0</v>
      </c>
    </row>
    <row r="5557" spans="1:24" ht="14">
      <c r="A5557" s="198"/>
      <c r="D5557" s="1"/>
      <c r="E5557" s="1"/>
      <c r="F5557" s="187"/>
      <c r="G5557" s="187"/>
      <c r="H5557" s="80" t="str">
        <f>IF(ISERROR(IF(ISERROR(VLOOKUP((LEFT(D5557,2)),'Fed. Agency Identifier Table'!A$2:C$63,3,FALSE)),(VLOOKUP((LEFT(D5557,1)),'Fed. Agency Identifier Table'!A$2:C$63,3,FALSE)),(VLOOKUP((LEFT(D5557,2)),'Fed. Agency Identifier Table'!A$2:C$63,3,FALSE)))),"",(IF(ISERROR(VLOOKUP((LEFT(D5557,2)),'Fed. Agency Identifier Table'!A$2:C$63,3,FALSE)),(VLOOKUP((LEFT(D5557,1)),'Fed. Agency Identifier Table'!A$2:C$63,3,FALSE)),(VLOOKUP((LEFT(D5557,2)),'Fed. Agency Identifier Table'!A$2:C$63,3,FALSE)))))</f>
        <v/>
      </c>
      <c r="I5557" s="150" t="str">
        <f>IF(ISNUMBER(SEARCH("*.unk*",D5557)),"Other Federal Awards",IF(ISERROR(VLOOKUP(D5557,'CFDA Program Titles Table'!A$2:C$2607,3,FALSE)),"",VLOOKUP(D5557,'CFDA Program Titles Table'!A$2:C$2607,3,FALSE)))</f>
        <v/>
      </c>
      <c r="J5557" s="70"/>
      <c r="K5557" s="70"/>
      <c r="S5557" s="106" t="str">
        <f>IFERROR(IF(J5557="Y", "Research And Development Programs Cluster:", VLOOKUP(D5557,'Cluster Info'!$A$2:$B$113,2,FALSE)), "Non Cluster:")</f>
        <v>Non Cluster:</v>
      </c>
      <c r="T5557" s="106">
        <f t="shared" si="430"/>
        <v>0</v>
      </c>
      <c r="U5557" s="106">
        <f t="shared" si="432"/>
        <v>0</v>
      </c>
      <c r="V5557" s="106">
        <f t="shared" si="433"/>
        <v>0</v>
      </c>
      <c r="W5557" s="119">
        <f t="shared" si="431"/>
        <v>0</v>
      </c>
      <c r="X5557" s="106">
        <f t="shared" si="434"/>
        <v>0</v>
      </c>
    </row>
    <row r="5558" spans="1:24" ht="14">
      <c r="A5558" s="198"/>
      <c r="D5558" s="1"/>
      <c r="E5558" s="1"/>
      <c r="F5558" s="187"/>
      <c r="G5558" s="187"/>
      <c r="H5558" s="80" t="str">
        <f>IF(ISERROR(IF(ISERROR(VLOOKUP((LEFT(D5558,2)),'Fed. Agency Identifier Table'!A$2:C$63,3,FALSE)),(VLOOKUP((LEFT(D5558,1)),'Fed. Agency Identifier Table'!A$2:C$63,3,FALSE)),(VLOOKUP((LEFT(D5558,2)),'Fed. Agency Identifier Table'!A$2:C$63,3,FALSE)))),"",(IF(ISERROR(VLOOKUP((LEFT(D5558,2)),'Fed. Agency Identifier Table'!A$2:C$63,3,FALSE)),(VLOOKUP((LEFT(D5558,1)),'Fed. Agency Identifier Table'!A$2:C$63,3,FALSE)),(VLOOKUP((LEFT(D5558,2)),'Fed. Agency Identifier Table'!A$2:C$63,3,FALSE)))))</f>
        <v/>
      </c>
      <c r="I5558" s="150" t="str">
        <f>IF(ISNUMBER(SEARCH("*.unk*",D5558)),"Other Federal Awards",IF(ISERROR(VLOOKUP(D5558,'CFDA Program Titles Table'!A$2:C$2607,3,FALSE)),"",VLOOKUP(D5558,'CFDA Program Titles Table'!A$2:C$2607,3,FALSE)))</f>
        <v/>
      </c>
      <c r="J5558" s="70"/>
      <c r="K5558" s="70"/>
      <c r="S5558" s="106" t="str">
        <f>IFERROR(IF(J5558="Y", "Research And Development Programs Cluster:", VLOOKUP(D5558,'Cluster Info'!$A$2:$B$113,2,FALSE)), "Non Cluster:")</f>
        <v>Non Cluster:</v>
      </c>
      <c r="T5558" s="106">
        <f t="shared" si="430"/>
        <v>0</v>
      </c>
      <c r="U5558" s="106">
        <f t="shared" si="432"/>
        <v>0</v>
      </c>
      <c r="V5558" s="106">
        <f t="shared" si="433"/>
        <v>0</v>
      </c>
      <c r="W5558" s="119">
        <f t="shared" si="431"/>
        <v>0</v>
      </c>
      <c r="X5558" s="106">
        <f t="shared" si="434"/>
        <v>0</v>
      </c>
    </row>
    <row r="5559" spans="1:24" ht="14">
      <c r="A5559" s="198"/>
      <c r="D5559" s="1"/>
      <c r="E5559" s="1"/>
      <c r="F5559" s="187"/>
      <c r="G5559" s="187"/>
      <c r="H5559" s="80" t="str">
        <f>IF(ISERROR(IF(ISERROR(VLOOKUP((LEFT(D5559,2)),'Fed. Agency Identifier Table'!A$2:C$63,3,FALSE)),(VLOOKUP((LEFT(D5559,1)),'Fed. Agency Identifier Table'!A$2:C$63,3,FALSE)),(VLOOKUP((LEFT(D5559,2)),'Fed. Agency Identifier Table'!A$2:C$63,3,FALSE)))),"",(IF(ISERROR(VLOOKUP((LEFT(D5559,2)),'Fed. Agency Identifier Table'!A$2:C$63,3,FALSE)),(VLOOKUP((LEFT(D5559,1)),'Fed. Agency Identifier Table'!A$2:C$63,3,FALSE)),(VLOOKUP((LEFT(D5559,2)),'Fed. Agency Identifier Table'!A$2:C$63,3,FALSE)))))</f>
        <v/>
      </c>
      <c r="I5559" s="150" t="str">
        <f>IF(ISNUMBER(SEARCH("*.unk*",D5559)),"Other Federal Awards",IF(ISERROR(VLOOKUP(D5559,'CFDA Program Titles Table'!A$2:C$2607,3,FALSE)),"",VLOOKUP(D5559,'CFDA Program Titles Table'!A$2:C$2607,3,FALSE)))</f>
        <v/>
      </c>
      <c r="J5559" s="70"/>
      <c r="K5559" s="70"/>
      <c r="S5559" s="106" t="str">
        <f>IFERROR(IF(J5559="Y", "Research And Development Programs Cluster:", VLOOKUP(D5559,'Cluster Info'!$A$2:$B$113,2,FALSE)), "Non Cluster:")</f>
        <v>Non Cluster:</v>
      </c>
      <c r="T5559" s="106">
        <f t="shared" si="430"/>
        <v>0</v>
      </c>
      <c r="U5559" s="106">
        <f t="shared" si="432"/>
        <v>0</v>
      </c>
      <c r="V5559" s="106">
        <f t="shared" si="433"/>
        <v>0</v>
      </c>
      <c r="W5559" s="119">
        <f t="shared" si="431"/>
        <v>0</v>
      </c>
      <c r="X5559" s="106">
        <f t="shared" si="434"/>
        <v>0</v>
      </c>
    </row>
    <row r="5560" spans="1:24" ht="14">
      <c r="A5560" s="198"/>
      <c r="D5560" s="1"/>
      <c r="E5560" s="1"/>
      <c r="F5560" s="187"/>
      <c r="G5560" s="187"/>
      <c r="H5560" s="80" t="str">
        <f>IF(ISERROR(IF(ISERROR(VLOOKUP((LEFT(D5560,2)),'Fed. Agency Identifier Table'!A$2:C$63,3,FALSE)),(VLOOKUP((LEFT(D5560,1)),'Fed. Agency Identifier Table'!A$2:C$63,3,FALSE)),(VLOOKUP((LEFT(D5560,2)),'Fed. Agency Identifier Table'!A$2:C$63,3,FALSE)))),"",(IF(ISERROR(VLOOKUP((LEFT(D5560,2)),'Fed. Agency Identifier Table'!A$2:C$63,3,FALSE)),(VLOOKUP((LEFT(D5560,1)),'Fed. Agency Identifier Table'!A$2:C$63,3,FALSE)),(VLOOKUP((LEFT(D5560,2)),'Fed. Agency Identifier Table'!A$2:C$63,3,FALSE)))))</f>
        <v/>
      </c>
      <c r="I5560" s="150" t="str">
        <f>IF(ISNUMBER(SEARCH("*.unk*",D5560)),"Other Federal Awards",IF(ISERROR(VLOOKUP(D5560,'CFDA Program Titles Table'!A$2:C$2607,3,FALSE)),"",VLOOKUP(D5560,'CFDA Program Titles Table'!A$2:C$2607,3,FALSE)))</f>
        <v/>
      </c>
      <c r="J5560" s="70"/>
      <c r="K5560" s="70"/>
      <c r="S5560" s="106" t="str">
        <f>IFERROR(IF(J5560="Y", "Research And Development Programs Cluster:", VLOOKUP(D5560,'Cluster Info'!$A$2:$B$113,2,FALSE)), "Non Cluster:")</f>
        <v>Non Cluster:</v>
      </c>
      <c r="T5560" s="106">
        <f t="shared" si="430"/>
        <v>0</v>
      </c>
      <c r="U5560" s="106">
        <f t="shared" si="432"/>
        <v>0</v>
      </c>
      <c r="V5560" s="106">
        <f t="shared" si="433"/>
        <v>0</v>
      </c>
      <c r="W5560" s="119">
        <f t="shared" si="431"/>
        <v>0</v>
      </c>
      <c r="X5560" s="106">
        <f t="shared" si="434"/>
        <v>0</v>
      </c>
    </row>
    <row r="5561" spans="1:24" ht="14">
      <c r="A5561" s="198"/>
      <c r="D5561" s="1"/>
      <c r="E5561" s="1"/>
      <c r="F5561" s="187"/>
      <c r="G5561" s="187"/>
      <c r="H5561" s="80" t="str">
        <f>IF(ISERROR(IF(ISERROR(VLOOKUP((LEFT(D5561,2)),'Fed. Agency Identifier Table'!A$2:C$63,3,FALSE)),(VLOOKUP((LEFT(D5561,1)),'Fed. Agency Identifier Table'!A$2:C$63,3,FALSE)),(VLOOKUP((LEFT(D5561,2)),'Fed. Agency Identifier Table'!A$2:C$63,3,FALSE)))),"",(IF(ISERROR(VLOOKUP((LEFT(D5561,2)),'Fed. Agency Identifier Table'!A$2:C$63,3,FALSE)),(VLOOKUP((LEFT(D5561,1)),'Fed. Agency Identifier Table'!A$2:C$63,3,FALSE)),(VLOOKUP((LEFT(D5561,2)),'Fed. Agency Identifier Table'!A$2:C$63,3,FALSE)))))</f>
        <v/>
      </c>
      <c r="I5561" s="150" t="str">
        <f>IF(ISNUMBER(SEARCH("*.unk*",D5561)),"Other Federal Awards",IF(ISERROR(VLOOKUP(D5561,'CFDA Program Titles Table'!A$2:C$2607,3,FALSE)),"",VLOOKUP(D5561,'CFDA Program Titles Table'!A$2:C$2607,3,FALSE)))</f>
        <v/>
      </c>
      <c r="J5561" s="70"/>
      <c r="K5561" s="70"/>
      <c r="S5561" s="106" t="str">
        <f>IFERROR(IF(J5561="Y", "Research And Development Programs Cluster:", VLOOKUP(D5561,'Cluster Info'!$A$2:$B$113,2,FALSE)), "Non Cluster:")</f>
        <v>Non Cluster:</v>
      </c>
      <c r="T5561" s="106">
        <f t="shared" si="430"/>
        <v>0</v>
      </c>
      <c r="U5561" s="106">
        <f t="shared" si="432"/>
        <v>0</v>
      </c>
      <c r="V5561" s="106">
        <f t="shared" si="433"/>
        <v>0</v>
      </c>
      <c r="W5561" s="119">
        <f t="shared" si="431"/>
        <v>0</v>
      </c>
      <c r="X5561" s="106">
        <f t="shared" si="434"/>
        <v>0</v>
      </c>
    </row>
    <row r="5562" spans="1:24" ht="14">
      <c r="A5562" s="198"/>
      <c r="D5562" s="1"/>
      <c r="E5562" s="1"/>
      <c r="F5562" s="187"/>
      <c r="G5562" s="187"/>
      <c r="H5562" s="80" t="str">
        <f>IF(ISERROR(IF(ISERROR(VLOOKUP((LEFT(D5562,2)),'Fed. Agency Identifier Table'!A$2:C$63,3,FALSE)),(VLOOKUP((LEFT(D5562,1)),'Fed. Agency Identifier Table'!A$2:C$63,3,FALSE)),(VLOOKUP((LEFT(D5562,2)),'Fed. Agency Identifier Table'!A$2:C$63,3,FALSE)))),"",(IF(ISERROR(VLOOKUP((LEFT(D5562,2)),'Fed. Agency Identifier Table'!A$2:C$63,3,FALSE)),(VLOOKUP((LEFT(D5562,1)),'Fed. Agency Identifier Table'!A$2:C$63,3,FALSE)),(VLOOKUP((LEFT(D5562,2)),'Fed. Agency Identifier Table'!A$2:C$63,3,FALSE)))))</f>
        <v/>
      </c>
      <c r="I5562" s="150" t="str">
        <f>IF(ISNUMBER(SEARCH("*.unk*",D5562)),"Other Federal Awards",IF(ISERROR(VLOOKUP(D5562,'CFDA Program Titles Table'!A$2:C$2607,3,FALSE)),"",VLOOKUP(D5562,'CFDA Program Titles Table'!A$2:C$2607,3,FALSE)))</f>
        <v/>
      </c>
      <c r="J5562" s="70"/>
      <c r="K5562" s="70"/>
      <c r="S5562" s="106" t="str">
        <f>IFERROR(IF(J5562="Y", "Research And Development Programs Cluster:", VLOOKUP(D5562,'Cluster Info'!$A$2:$B$113,2,FALSE)), "Non Cluster:")</f>
        <v>Non Cluster:</v>
      </c>
      <c r="T5562" s="106">
        <f t="shared" si="430"/>
        <v>0</v>
      </c>
      <c r="U5562" s="106">
        <f t="shared" si="432"/>
        <v>0</v>
      </c>
      <c r="V5562" s="106">
        <f t="shared" si="433"/>
        <v>0</v>
      </c>
      <c r="W5562" s="119">
        <f t="shared" si="431"/>
        <v>0</v>
      </c>
      <c r="X5562" s="106">
        <f t="shared" si="434"/>
        <v>0</v>
      </c>
    </row>
    <row r="5563" spans="1:24" ht="14">
      <c r="A5563" s="198"/>
      <c r="D5563" s="1"/>
      <c r="E5563" s="1"/>
      <c r="F5563" s="187"/>
      <c r="G5563" s="187"/>
      <c r="H5563" s="80" t="str">
        <f>IF(ISERROR(IF(ISERROR(VLOOKUP((LEFT(D5563,2)),'Fed. Agency Identifier Table'!A$2:C$63,3,FALSE)),(VLOOKUP((LEFT(D5563,1)),'Fed. Agency Identifier Table'!A$2:C$63,3,FALSE)),(VLOOKUP((LEFT(D5563,2)),'Fed. Agency Identifier Table'!A$2:C$63,3,FALSE)))),"",(IF(ISERROR(VLOOKUP((LEFT(D5563,2)),'Fed. Agency Identifier Table'!A$2:C$63,3,FALSE)),(VLOOKUP((LEFT(D5563,1)),'Fed. Agency Identifier Table'!A$2:C$63,3,FALSE)),(VLOOKUP((LEFT(D5563,2)),'Fed. Agency Identifier Table'!A$2:C$63,3,FALSE)))))</f>
        <v/>
      </c>
      <c r="I5563" s="150" t="str">
        <f>IF(ISNUMBER(SEARCH("*.unk*",D5563)),"Other Federal Awards",IF(ISERROR(VLOOKUP(D5563,'CFDA Program Titles Table'!A$2:C$2607,3,FALSE)),"",VLOOKUP(D5563,'CFDA Program Titles Table'!A$2:C$2607,3,FALSE)))</f>
        <v/>
      </c>
      <c r="J5563" s="70"/>
      <c r="K5563" s="70"/>
      <c r="S5563" s="106" t="str">
        <f>IFERROR(IF(J5563="Y", "Research And Development Programs Cluster:", VLOOKUP(D5563,'Cluster Info'!$A$2:$B$113,2,FALSE)), "Non Cluster:")</f>
        <v>Non Cluster:</v>
      </c>
      <c r="T5563" s="106">
        <f t="shared" si="430"/>
        <v>0</v>
      </c>
      <c r="U5563" s="106">
        <f t="shared" si="432"/>
        <v>0</v>
      </c>
      <c r="V5563" s="106">
        <f t="shared" si="433"/>
        <v>0</v>
      </c>
      <c r="W5563" s="119">
        <f t="shared" si="431"/>
        <v>0</v>
      </c>
      <c r="X5563" s="106">
        <f t="shared" si="434"/>
        <v>0</v>
      </c>
    </row>
    <row r="5564" spans="1:24" ht="14">
      <c r="A5564" s="198"/>
      <c r="D5564" s="1"/>
      <c r="E5564" s="1"/>
      <c r="F5564" s="187"/>
      <c r="G5564" s="187"/>
      <c r="H5564" s="80" t="str">
        <f>IF(ISERROR(IF(ISERROR(VLOOKUP((LEFT(D5564,2)),'Fed. Agency Identifier Table'!A$2:C$63,3,FALSE)),(VLOOKUP((LEFT(D5564,1)),'Fed. Agency Identifier Table'!A$2:C$63,3,FALSE)),(VLOOKUP((LEFT(D5564,2)),'Fed. Agency Identifier Table'!A$2:C$63,3,FALSE)))),"",(IF(ISERROR(VLOOKUP((LEFT(D5564,2)),'Fed. Agency Identifier Table'!A$2:C$63,3,FALSE)),(VLOOKUP((LEFT(D5564,1)),'Fed. Agency Identifier Table'!A$2:C$63,3,FALSE)),(VLOOKUP((LEFT(D5564,2)),'Fed. Agency Identifier Table'!A$2:C$63,3,FALSE)))))</f>
        <v/>
      </c>
      <c r="I5564" s="150" t="str">
        <f>IF(ISNUMBER(SEARCH("*.unk*",D5564)),"Other Federal Awards",IF(ISERROR(VLOOKUP(D5564,'CFDA Program Titles Table'!A$2:C$2607,3,FALSE)),"",VLOOKUP(D5564,'CFDA Program Titles Table'!A$2:C$2607,3,FALSE)))</f>
        <v/>
      </c>
      <c r="J5564" s="70"/>
      <c r="K5564" s="70"/>
      <c r="S5564" s="106" t="str">
        <f>IFERROR(IF(J5564="Y", "Research And Development Programs Cluster:", VLOOKUP(D5564,'Cluster Info'!$A$2:$B$113,2,FALSE)), "Non Cluster:")</f>
        <v>Non Cluster:</v>
      </c>
      <c r="T5564" s="106">
        <f t="shared" si="430"/>
        <v>0</v>
      </c>
      <c r="U5564" s="106">
        <f t="shared" si="432"/>
        <v>0</v>
      </c>
      <c r="V5564" s="106">
        <f t="shared" si="433"/>
        <v>0</v>
      </c>
      <c r="W5564" s="119">
        <f t="shared" si="431"/>
        <v>0</v>
      </c>
      <c r="X5564" s="106">
        <f t="shared" si="434"/>
        <v>0</v>
      </c>
    </row>
    <row r="5565" spans="1:24" ht="14">
      <c r="A5565" s="198"/>
      <c r="D5565" s="1"/>
      <c r="E5565" s="1"/>
      <c r="F5565" s="187"/>
      <c r="G5565" s="187"/>
      <c r="H5565" s="80" t="str">
        <f>IF(ISERROR(IF(ISERROR(VLOOKUP((LEFT(D5565,2)),'Fed. Agency Identifier Table'!A$2:C$63,3,FALSE)),(VLOOKUP((LEFT(D5565,1)),'Fed. Agency Identifier Table'!A$2:C$63,3,FALSE)),(VLOOKUP((LEFT(D5565,2)),'Fed. Agency Identifier Table'!A$2:C$63,3,FALSE)))),"",(IF(ISERROR(VLOOKUP((LEFT(D5565,2)),'Fed. Agency Identifier Table'!A$2:C$63,3,FALSE)),(VLOOKUP((LEFT(D5565,1)),'Fed. Agency Identifier Table'!A$2:C$63,3,FALSE)),(VLOOKUP((LEFT(D5565,2)),'Fed. Agency Identifier Table'!A$2:C$63,3,FALSE)))))</f>
        <v/>
      </c>
      <c r="I5565" s="150" t="str">
        <f>IF(ISNUMBER(SEARCH("*.unk*",D5565)),"Other Federal Awards",IF(ISERROR(VLOOKUP(D5565,'CFDA Program Titles Table'!A$2:C$2607,3,FALSE)),"",VLOOKUP(D5565,'CFDA Program Titles Table'!A$2:C$2607,3,FALSE)))</f>
        <v/>
      </c>
      <c r="J5565" s="70"/>
      <c r="K5565" s="70"/>
      <c r="S5565" s="106" t="str">
        <f>IFERROR(IF(J5565="Y", "Research And Development Programs Cluster:", VLOOKUP(D5565,'Cluster Info'!$A$2:$B$113,2,FALSE)), "Non Cluster:")</f>
        <v>Non Cluster:</v>
      </c>
      <c r="T5565" s="106">
        <f t="shared" si="430"/>
        <v>0</v>
      </c>
      <c r="U5565" s="106">
        <f t="shared" si="432"/>
        <v>0</v>
      </c>
      <c r="V5565" s="106">
        <f t="shared" si="433"/>
        <v>0</v>
      </c>
      <c r="W5565" s="119">
        <f t="shared" si="431"/>
        <v>0</v>
      </c>
      <c r="X5565" s="106">
        <f t="shared" si="434"/>
        <v>0</v>
      </c>
    </row>
    <row r="5566" spans="1:24" ht="14">
      <c r="A5566" s="198"/>
      <c r="D5566" s="1"/>
      <c r="E5566" s="1"/>
      <c r="F5566" s="187"/>
      <c r="G5566" s="187"/>
      <c r="H5566" s="80" t="str">
        <f>IF(ISERROR(IF(ISERROR(VLOOKUP((LEFT(D5566,2)),'Fed. Agency Identifier Table'!A$2:C$63,3,FALSE)),(VLOOKUP((LEFT(D5566,1)),'Fed. Agency Identifier Table'!A$2:C$63,3,FALSE)),(VLOOKUP((LEFT(D5566,2)),'Fed. Agency Identifier Table'!A$2:C$63,3,FALSE)))),"",(IF(ISERROR(VLOOKUP((LEFT(D5566,2)),'Fed. Agency Identifier Table'!A$2:C$63,3,FALSE)),(VLOOKUP((LEFT(D5566,1)),'Fed. Agency Identifier Table'!A$2:C$63,3,FALSE)),(VLOOKUP((LEFT(D5566,2)),'Fed. Agency Identifier Table'!A$2:C$63,3,FALSE)))))</f>
        <v/>
      </c>
      <c r="I5566" s="150" t="str">
        <f>IF(ISNUMBER(SEARCH("*.unk*",D5566)),"Other Federal Awards",IF(ISERROR(VLOOKUP(D5566,'CFDA Program Titles Table'!A$2:C$2607,3,FALSE)),"",VLOOKUP(D5566,'CFDA Program Titles Table'!A$2:C$2607,3,FALSE)))</f>
        <v/>
      </c>
      <c r="J5566" s="70"/>
      <c r="K5566" s="70"/>
      <c r="S5566" s="106" t="str">
        <f>IFERROR(IF(J5566="Y", "Research And Development Programs Cluster:", VLOOKUP(D5566,'Cluster Info'!$A$2:$B$113,2,FALSE)), "Non Cluster:")</f>
        <v>Non Cluster:</v>
      </c>
      <c r="T5566" s="106">
        <f t="shared" si="430"/>
        <v>0</v>
      </c>
      <c r="U5566" s="106">
        <f t="shared" si="432"/>
        <v>0</v>
      </c>
      <c r="V5566" s="106">
        <f t="shared" si="433"/>
        <v>0</v>
      </c>
      <c r="W5566" s="119">
        <f t="shared" si="431"/>
        <v>0</v>
      </c>
      <c r="X5566" s="106">
        <f t="shared" si="434"/>
        <v>0</v>
      </c>
    </row>
    <row r="5567" spans="1:24" ht="14">
      <c r="A5567" s="198"/>
      <c r="D5567" s="1"/>
      <c r="E5567" s="1"/>
      <c r="F5567" s="187"/>
      <c r="G5567" s="187"/>
      <c r="H5567" s="80" t="str">
        <f>IF(ISERROR(IF(ISERROR(VLOOKUP((LEFT(D5567,2)),'Fed. Agency Identifier Table'!A$2:C$63,3,FALSE)),(VLOOKUP((LEFT(D5567,1)),'Fed. Agency Identifier Table'!A$2:C$63,3,FALSE)),(VLOOKUP((LEFT(D5567,2)),'Fed. Agency Identifier Table'!A$2:C$63,3,FALSE)))),"",(IF(ISERROR(VLOOKUP((LEFT(D5567,2)),'Fed. Agency Identifier Table'!A$2:C$63,3,FALSE)),(VLOOKUP((LEFT(D5567,1)),'Fed. Agency Identifier Table'!A$2:C$63,3,FALSE)),(VLOOKUP((LEFT(D5567,2)),'Fed. Agency Identifier Table'!A$2:C$63,3,FALSE)))))</f>
        <v/>
      </c>
      <c r="I5567" s="150" t="str">
        <f>IF(ISNUMBER(SEARCH("*.unk*",D5567)),"Other Federal Awards",IF(ISERROR(VLOOKUP(D5567,'CFDA Program Titles Table'!A$2:C$2607,3,FALSE)),"",VLOOKUP(D5567,'CFDA Program Titles Table'!A$2:C$2607,3,FALSE)))</f>
        <v/>
      </c>
      <c r="J5567" s="70"/>
      <c r="K5567" s="70"/>
      <c r="S5567" s="106" t="str">
        <f>IFERROR(IF(J5567="Y", "Research And Development Programs Cluster:", VLOOKUP(D5567,'Cluster Info'!$A$2:$B$113,2,FALSE)), "Non Cluster:")</f>
        <v>Non Cluster:</v>
      </c>
      <c r="T5567" s="106">
        <f t="shared" si="430"/>
        <v>0</v>
      </c>
      <c r="U5567" s="106">
        <f t="shared" si="432"/>
        <v>0</v>
      </c>
      <c r="V5567" s="106">
        <f t="shared" si="433"/>
        <v>0</v>
      </c>
      <c r="W5567" s="119">
        <f t="shared" si="431"/>
        <v>0</v>
      </c>
      <c r="X5567" s="106">
        <f t="shared" si="434"/>
        <v>0</v>
      </c>
    </row>
    <row r="5568" spans="1:24" ht="14">
      <c r="A5568" s="198"/>
      <c r="D5568" s="1"/>
      <c r="E5568" s="1"/>
      <c r="F5568" s="187"/>
      <c r="G5568" s="187"/>
      <c r="H5568" s="80" t="str">
        <f>IF(ISERROR(IF(ISERROR(VLOOKUP((LEFT(D5568,2)),'Fed. Agency Identifier Table'!A$2:C$63,3,FALSE)),(VLOOKUP((LEFT(D5568,1)),'Fed. Agency Identifier Table'!A$2:C$63,3,FALSE)),(VLOOKUP((LEFT(D5568,2)),'Fed. Agency Identifier Table'!A$2:C$63,3,FALSE)))),"",(IF(ISERROR(VLOOKUP((LEFT(D5568,2)),'Fed. Agency Identifier Table'!A$2:C$63,3,FALSE)),(VLOOKUP((LEFT(D5568,1)),'Fed. Agency Identifier Table'!A$2:C$63,3,FALSE)),(VLOOKUP((LEFT(D5568,2)),'Fed. Agency Identifier Table'!A$2:C$63,3,FALSE)))))</f>
        <v/>
      </c>
      <c r="I5568" s="150" t="str">
        <f>IF(ISNUMBER(SEARCH("*.unk*",D5568)),"Other Federal Awards",IF(ISERROR(VLOOKUP(D5568,'CFDA Program Titles Table'!A$2:C$2607,3,FALSE)),"",VLOOKUP(D5568,'CFDA Program Titles Table'!A$2:C$2607,3,FALSE)))</f>
        <v/>
      </c>
      <c r="J5568" s="70"/>
      <c r="K5568" s="70"/>
      <c r="S5568" s="106" t="str">
        <f>IFERROR(IF(J5568="Y", "Research And Development Programs Cluster:", VLOOKUP(D5568,'Cluster Info'!$A$2:$B$113,2,FALSE)), "Non Cluster:")</f>
        <v>Non Cluster:</v>
      </c>
      <c r="T5568" s="106">
        <f t="shared" si="430"/>
        <v>0</v>
      </c>
      <c r="U5568" s="106">
        <f t="shared" si="432"/>
        <v>0</v>
      </c>
      <c r="V5568" s="106">
        <f t="shared" si="433"/>
        <v>0</v>
      </c>
      <c r="W5568" s="119">
        <f t="shared" si="431"/>
        <v>0</v>
      </c>
      <c r="X5568" s="106">
        <f t="shared" si="434"/>
        <v>0</v>
      </c>
    </row>
    <row r="5569" spans="1:24" ht="14">
      <c r="A5569" s="198"/>
      <c r="D5569" s="1"/>
      <c r="E5569" s="1"/>
      <c r="F5569" s="187"/>
      <c r="G5569" s="187"/>
      <c r="H5569" s="80" t="str">
        <f>IF(ISERROR(IF(ISERROR(VLOOKUP((LEFT(D5569,2)),'Fed. Agency Identifier Table'!A$2:C$63,3,FALSE)),(VLOOKUP((LEFT(D5569,1)),'Fed. Agency Identifier Table'!A$2:C$63,3,FALSE)),(VLOOKUP((LEFT(D5569,2)),'Fed. Agency Identifier Table'!A$2:C$63,3,FALSE)))),"",(IF(ISERROR(VLOOKUP((LEFT(D5569,2)),'Fed. Agency Identifier Table'!A$2:C$63,3,FALSE)),(VLOOKUP((LEFT(D5569,1)),'Fed. Agency Identifier Table'!A$2:C$63,3,FALSE)),(VLOOKUP((LEFT(D5569,2)),'Fed. Agency Identifier Table'!A$2:C$63,3,FALSE)))))</f>
        <v/>
      </c>
      <c r="I5569" s="150" t="str">
        <f>IF(ISNUMBER(SEARCH("*.unk*",D5569)),"Other Federal Awards",IF(ISERROR(VLOOKUP(D5569,'CFDA Program Titles Table'!A$2:C$2607,3,FALSE)),"",VLOOKUP(D5569,'CFDA Program Titles Table'!A$2:C$2607,3,FALSE)))</f>
        <v/>
      </c>
      <c r="J5569" s="70"/>
      <c r="K5569" s="70"/>
      <c r="S5569" s="106" t="str">
        <f>IFERROR(IF(J5569="Y", "Research And Development Programs Cluster:", VLOOKUP(D5569,'Cluster Info'!$A$2:$B$113,2,FALSE)), "Non Cluster:")</f>
        <v>Non Cluster:</v>
      </c>
      <c r="T5569" s="106">
        <f t="shared" si="430"/>
        <v>0</v>
      </c>
      <c r="U5569" s="106">
        <f t="shared" si="432"/>
        <v>0</v>
      </c>
      <c r="V5569" s="106">
        <f t="shared" si="433"/>
        <v>0</v>
      </c>
      <c r="W5569" s="119">
        <f t="shared" si="431"/>
        <v>0</v>
      </c>
      <c r="X5569" s="106">
        <f t="shared" si="434"/>
        <v>0</v>
      </c>
    </row>
    <row r="5570" spans="1:24" ht="14">
      <c r="A5570" s="198"/>
      <c r="D5570" s="1"/>
      <c r="E5570" s="1"/>
      <c r="F5570" s="187"/>
      <c r="G5570" s="187"/>
      <c r="H5570" s="80" t="str">
        <f>IF(ISERROR(IF(ISERROR(VLOOKUP((LEFT(D5570,2)),'Fed. Agency Identifier Table'!A$2:C$63,3,FALSE)),(VLOOKUP((LEFT(D5570,1)),'Fed. Agency Identifier Table'!A$2:C$63,3,FALSE)),(VLOOKUP((LEFT(D5570,2)),'Fed. Agency Identifier Table'!A$2:C$63,3,FALSE)))),"",(IF(ISERROR(VLOOKUP((LEFT(D5570,2)),'Fed. Agency Identifier Table'!A$2:C$63,3,FALSE)),(VLOOKUP((LEFT(D5570,1)),'Fed. Agency Identifier Table'!A$2:C$63,3,FALSE)),(VLOOKUP((LEFT(D5570,2)),'Fed. Agency Identifier Table'!A$2:C$63,3,FALSE)))))</f>
        <v/>
      </c>
      <c r="I5570" s="150" t="str">
        <f>IF(ISNUMBER(SEARCH("*.unk*",D5570)),"Other Federal Awards",IF(ISERROR(VLOOKUP(D5570,'CFDA Program Titles Table'!A$2:C$2607,3,FALSE)),"",VLOOKUP(D5570,'CFDA Program Titles Table'!A$2:C$2607,3,FALSE)))</f>
        <v/>
      </c>
      <c r="J5570" s="70"/>
      <c r="K5570" s="70"/>
      <c r="S5570" s="106" t="str">
        <f>IFERROR(IF(J5570="Y", "Research And Development Programs Cluster:", VLOOKUP(D5570,'Cluster Info'!$A$2:$B$113,2,FALSE)), "Non Cluster:")</f>
        <v>Non Cluster:</v>
      </c>
      <c r="T5570" s="106">
        <f t="shared" ref="T5570:T5633" si="435">IF(E5570="Y","ARRA - "&amp;N5570, N5570)</f>
        <v>0</v>
      </c>
      <c r="U5570" s="106">
        <f t="shared" si="432"/>
        <v>0</v>
      </c>
      <c r="V5570" s="106">
        <f t="shared" si="433"/>
        <v>0</v>
      </c>
      <c r="W5570" s="119">
        <f t="shared" ref="W5570:W5633" si="436">IF(AND(J5570="Y",I5570="Other Federal Awards"),(LEFT(D5570,2)&amp;".RD"),D5570)</f>
        <v>0</v>
      </c>
      <c r="X5570" s="106">
        <f t="shared" si="434"/>
        <v>0</v>
      </c>
    </row>
    <row r="5571" spans="1:24" ht="14">
      <c r="A5571" s="198"/>
      <c r="D5571" s="1"/>
      <c r="E5571" s="1"/>
      <c r="F5571" s="187"/>
      <c r="G5571" s="187"/>
      <c r="H5571" s="80" t="str">
        <f>IF(ISERROR(IF(ISERROR(VLOOKUP((LEFT(D5571,2)),'Fed. Agency Identifier Table'!A$2:C$63,3,FALSE)),(VLOOKUP((LEFT(D5571,1)),'Fed. Agency Identifier Table'!A$2:C$63,3,FALSE)),(VLOOKUP((LEFT(D5571,2)),'Fed. Agency Identifier Table'!A$2:C$63,3,FALSE)))),"",(IF(ISERROR(VLOOKUP((LEFT(D5571,2)),'Fed. Agency Identifier Table'!A$2:C$63,3,FALSE)),(VLOOKUP((LEFT(D5571,1)),'Fed. Agency Identifier Table'!A$2:C$63,3,FALSE)),(VLOOKUP((LEFT(D5571,2)),'Fed. Agency Identifier Table'!A$2:C$63,3,FALSE)))))</f>
        <v/>
      </c>
      <c r="I5571" s="150" t="str">
        <f>IF(ISNUMBER(SEARCH("*.unk*",D5571)),"Other Federal Awards",IF(ISERROR(VLOOKUP(D5571,'CFDA Program Titles Table'!A$2:C$2607,3,FALSE)),"",VLOOKUP(D5571,'CFDA Program Titles Table'!A$2:C$2607,3,FALSE)))</f>
        <v/>
      </c>
      <c r="J5571" s="70"/>
      <c r="K5571" s="70"/>
      <c r="S5571" s="106" t="str">
        <f>IFERROR(IF(J5571="Y", "Research And Development Programs Cluster:", VLOOKUP(D5571,'Cluster Info'!$A$2:$B$113,2,FALSE)), "Non Cluster:")</f>
        <v>Non Cluster:</v>
      </c>
      <c r="T5571" s="106">
        <f t="shared" si="435"/>
        <v>0</v>
      </c>
      <c r="U5571" s="106">
        <f t="shared" ref="U5571:U5634" si="437">IF(F5571="Y","COVID-19 - "&amp;N5571, N5571)</f>
        <v>0</v>
      </c>
      <c r="V5571" s="106">
        <f t="shared" ref="V5571:V5634" si="438">IF(G5571="Y","ARP - "&amp;N5571, N5571)</f>
        <v>0</v>
      </c>
      <c r="W5571" s="119">
        <f t="shared" si="436"/>
        <v>0</v>
      </c>
      <c r="X5571" s="106">
        <f t="shared" ref="X5571:X5634" si="439">O5571-P5571</f>
        <v>0</v>
      </c>
    </row>
    <row r="5572" spans="1:24" ht="14">
      <c r="A5572" s="198"/>
      <c r="D5572" s="1"/>
      <c r="E5572" s="1"/>
      <c r="F5572" s="187"/>
      <c r="G5572" s="187"/>
      <c r="H5572" s="80" t="str">
        <f>IF(ISERROR(IF(ISERROR(VLOOKUP((LEFT(D5572,2)),'Fed. Agency Identifier Table'!A$2:C$63,3,FALSE)),(VLOOKUP((LEFT(D5572,1)),'Fed. Agency Identifier Table'!A$2:C$63,3,FALSE)),(VLOOKUP((LEFT(D5572,2)),'Fed. Agency Identifier Table'!A$2:C$63,3,FALSE)))),"",(IF(ISERROR(VLOOKUP((LEFT(D5572,2)),'Fed. Agency Identifier Table'!A$2:C$63,3,FALSE)),(VLOOKUP((LEFT(D5572,1)),'Fed. Agency Identifier Table'!A$2:C$63,3,FALSE)),(VLOOKUP((LEFT(D5572,2)),'Fed. Agency Identifier Table'!A$2:C$63,3,FALSE)))))</f>
        <v/>
      </c>
      <c r="I5572" s="150" t="str">
        <f>IF(ISNUMBER(SEARCH("*.unk*",D5572)),"Other Federal Awards",IF(ISERROR(VLOOKUP(D5572,'CFDA Program Titles Table'!A$2:C$2607,3,FALSE)),"",VLOOKUP(D5572,'CFDA Program Titles Table'!A$2:C$2607,3,FALSE)))</f>
        <v/>
      </c>
      <c r="J5572" s="70"/>
      <c r="K5572" s="70"/>
      <c r="S5572" s="106" t="str">
        <f>IFERROR(IF(J5572="Y", "Research And Development Programs Cluster:", VLOOKUP(D5572,'Cluster Info'!$A$2:$B$113,2,FALSE)), "Non Cluster:")</f>
        <v>Non Cluster:</v>
      </c>
      <c r="T5572" s="106">
        <f t="shared" si="435"/>
        <v>0</v>
      </c>
      <c r="U5572" s="106">
        <f t="shared" si="437"/>
        <v>0</v>
      </c>
      <c r="V5572" s="106">
        <f t="shared" si="438"/>
        <v>0</v>
      </c>
      <c r="W5572" s="119">
        <f t="shared" si="436"/>
        <v>0</v>
      </c>
      <c r="X5572" s="106">
        <f t="shared" si="439"/>
        <v>0</v>
      </c>
    </row>
    <row r="5573" spans="1:24" ht="14">
      <c r="A5573" s="198"/>
      <c r="D5573" s="1"/>
      <c r="E5573" s="1"/>
      <c r="F5573" s="187"/>
      <c r="G5573" s="187"/>
      <c r="H5573" s="80" t="str">
        <f>IF(ISERROR(IF(ISERROR(VLOOKUP((LEFT(D5573,2)),'Fed. Agency Identifier Table'!A$2:C$63,3,FALSE)),(VLOOKUP((LEFT(D5573,1)),'Fed. Agency Identifier Table'!A$2:C$63,3,FALSE)),(VLOOKUP((LEFT(D5573,2)),'Fed. Agency Identifier Table'!A$2:C$63,3,FALSE)))),"",(IF(ISERROR(VLOOKUP((LEFT(D5573,2)),'Fed. Agency Identifier Table'!A$2:C$63,3,FALSE)),(VLOOKUP((LEFT(D5573,1)),'Fed. Agency Identifier Table'!A$2:C$63,3,FALSE)),(VLOOKUP((LEFT(D5573,2)),'Fed. Agency Identifier Table'!A$2:C$63,3,FALSE)))))</f>
        <v/>
      </c>
      <c r="I5573" s="150" t="str">
        <f>IF(ISNUMBER(SEARCH("*.unk*",D5573)),"Other Federal Awards",IF(ISERROR(VLOOKUP(D5573,'CFDA Program Titles Table'!A$2:C$2607,3,FALSE)),"",VLOOKUP(D5573,'CFDA Program Titles Table'!A$2:C$2607,3,FALSE)))</f>
        <v/>
      </c>
      <c r="J5573" s="70"/>
      <c r="K5573" s="70"/>
      <c r="S5573" s="106" t="str">
        <f>IFERROR(IF(J5573="Y", "Research And Development Programs Cluster:", VLOOKUP(D5573,'Cluster Info'!$A$2:$B$113,2,FALSE)), "Non Cluster:")</f>
        <v>Non Cluster:</v>
      </c>
      <c r="T5573" s="106">
        <f t="shared" si="435"/>
        <v>0</v>
      </c>
      <c r="U5573" s="106">
        <f t="shared" si="437"/>
        <v>0</v>
      </c>
      <c r="V5573" s="106">
        <f t="shared" si="438"/>
        <v>0</v>
      </c>
      <c r="W5573" s="119">
        <f t="shared" si="436"/>
        <v>0</v>
      </c>
      <c r="X5573" s="106">
        <f t="shared" si="439"/>
        <v>0</v>
      </c>
    </row>
    <row r="5574" spans="1:24" ht="14">
      <c r="A5574" s="198"/>
      <c r="D5574" s="1"/>
      <c r="E5574" s="1"/>
      <c r="F5574" s="187"/>
      <c r="G5574" s="187"/>
      <c r="H5574" s="80" t="str">
        <f>IF(ISERROR(IF(ISERROR(VLOOKUP((LEFT(D5574,2)),'Fed. Agency Identifier Table'!A$2:C$63,3,FALSE)),(VLOOKUP((LEFT(D5574,1)),'Fed. Agency Identifier Table'!A$2:C$63,3,FALSE)),(VLOOKUP((LEFT(D5574,2)),'Fed. Agency Identifier Table'!A$2:C$63,3,FALSE)))),"",(IF(ISERROR(VLOOKUP((LEFT(D5574,2)),'Fed. Agency Identifier Table'!A$2:C$63,3,FALSE)),(VLOOKUP((LEFT(D5574,1)),'Fed. Agency Identifier Table'!A$2:C$63,3,FALSE)),(VLOOKUP((LEFT(D5574,2)),'Fed. Agency Identifier Table'!A$2:C$63,3,FALSE)))))</f>
        <v/>
      </c>
      <c r="I5574" s="150" t="str">
        <f>IF(ISNUMBER(SEARCH("*.unk*",D5574)),"Other Federal Awards",IF(ISERROR(VLOOKUP(D5574,'CFDA Program Titles Table'!A$2:C$2607,3,FALSE)),"",VLOOKUP(D5574,'CFDA Program Titles Table'!A$2:C$2607,3,FALSE)))</f>
        <v/>
      </c>
      <c r="J5574" s="70"/>
      <c r="K5574" s="70"/>
      <c r="S5574" s="106" t="str">
        <f>IFERROR(IF(J5574="Y", "Research And Development Programs Cluster:", VLOOKUP(D5574,'Cluster Info'!$A$2:$B$113,2,FALSE)), "Non Cluster:")</f>
        <v>Non Cluster:</v>
      </c>
      <c r="T5574" s="106">
        <f t="shared" si="435"/>
        <v>0</v>
      </c>
      <c r="U5574" s="106">
        <f t="shared" si="437"/>
        <v>0</v>
      </c>
      <c r="V5574" s="106">
        <f t="shared" si="438"/>
        <v>0</v>
      </c>
      <c r="W5574" s="119">
        <f t="shared" si="436"/>
        <v>0</v>
      </c>
      <c r="X5574" s="106">
        <f t="shared" si="439"/>
        <v>0</v>
      </c>
    </row>
    <row r="5575" spans="1:24" ht="14">
      <c r="A5575" s="198"/>
      <c r="D5575" s="1"/>
      <c r="E5575" s="1"/>
      <c r="F5575" s="187"/>
      <c r="G5575" s="187"/>
      <c r="H5575" s="80" t="str">
        <f>IF(ISERROR(IF(ISERROR(VLOOKUP((LEFT(D5575,2)),'Fed. Agency Identifier Table'!A$2:C$63,3,FALSE)),(VLOOKUP((LEFT(D5575,1)),'Fed. Agency Identifier Table'!A$2:C$63,3,FALSE)),(VLOOKUP((LEFT(D5575,2)),'Fed. Agency Identifier Table'!A$2:C$63,3,FALSE)))),"",(IF(ISERROR(VLOOKUP((LEFT(D5575,2)),'Fed. Agency Identifier Table'!A$2:C$63,3,FALSE)),(VLOOKUP((LEFT(D5575,1)),'Fed. Agency Identifier Table'!A$2:C$63,3,FALSE)),(VLOOKUP((LEFT(D5575,2)),'Fed. Agency Identifier Table'!A$2:C$63,3,FALSE)))))</f>
        <v/>
      </c>
      <c r="I5575" s="150" t="str">
        <f>IF(ISNUMBER(SEARCH("*.unk*",D5575)),"Other Federal Awards",IF(ISERROR(VLOOKUP(D5575,'CFDA Program Titles Table'!A$2:C$2607,3,FALSE)),"",VLOOKUP(D5575,'CFDA Program Titles Table'!A$2:C$2607,3,FALSE)))</f>
        <v/>
      </c>
      <c r="J5575" s="70"/>
      <c r="K5575" s="70"/>
      <c r="S5575" s="106" t="str">
        <f>IFERROR(IF(J5575="Y", "Research And Development Programs Cluster:", VLOOKUP(D5575,'Cluster Info'!$A$2:$B$113,2,FALSE)), "Non Cluster:")</f>
        <v>Non Cluster:</v>
      </c>
      <c r="T5575" s="106">
        <f t="shared" si="435"/>
        <v>0</v>
      </c>
      <c r="U5575" s="106">
        <f t="shared" si="437"/>
        <v>0</v>
      </c>
      <c r="V5575" s="106">
        <f t="shared" si="438"/>
        <v>0</v>
      </c>
      <c r="W5575" s="119">
        <f t="shared" si="436"/>
        <v>0</v>
      </c>
      <c r="X5575" s="106">
        <f t="shared" si="439"/>
        <v>0</v>
      </c>
    </row>
    <row r="5576" spans="1:24" ht="14">
      <c r="A5576" s="198"/>
      <c r="D5576" s="1"/>
      <c r="E5576" s="1"/>
      <c r="F5576" s="187"/>
      <c r="G5576" s="187"/>
      <c r="H5576" s="80" t="str">
        <f>IF(ISERROR(IF(ISERROR(VLOOKUP((LEFT(D5576,2)),'Fed. Agency Identifier Table'!A$2:C$63,3,FALSE)),(VLOOKUP((LEFT(D5576,1)),'Fed. Agency Identifier Table'!A$2:C$63,3,FALSE)),(VLOOKUP((LEFT(D5576,2)),'Fed. Agency Identifier Table'!A$2:C$63,3,FALSE)))),"",(IF(ISERROR(VLOOKUP((LEFT(D5576,2)),'Fed. Agency Identifier Table'!A$2:C$63,3,FALSE)),(VLOOKUP((LEFT(D5576,1)),'Fed. Agency Identifier Table'!A$2:C$63,3,FALSE)),(VLOOKUP((LEFT(D5576,2)),'Fed. Agency Identifier Table'!A$2:C$63,3,FALSE)))))</f>
        <v/>
      </c>
      <c r="I5576" s="150" t="str">
        <f>IF(ISNUMBER(SEARCH("*.unk*",D5576)),"Other Federal Awards",IF(ISERROR(VLOOKUP(D5576,'CFDA Program Titles Table'!A$2:C$2607,3,FALSE)),"",VLOOKUP(D5576,'CFDA Program Titles Table'!A$2:C$2607,3,FALSE)))</f>
        <v/>
      </c>
      <c r="J5576" s="70"/>
      <c r="K5576" s="70"/>
      <c r="S5576" s="106" t="str">
        <f>IFERROR(IF(J5576="Y", "Research And Development Programs Cluster:", VLOOKUP(D5576,'Cluster Info'!$A$2:$B$113,2,FALSE)), "Non Cluster:")</f>
        <v>Non Cluster:</v>
      </c>
      <c r="T5576" s="106">
        <f t="shared" si="435"/>
        <v>0</v>
      </c>
      <c r="U5576" s="106">
        <f t="shared" si="437"/>
        <v>0</v>
      </c>
      <c r="V5576" s="106">
        <f t="shared" si="438"/>
        <v>0</v>
      </c>
      <c r="W5576" s="119">
        <f t="shared" si="436"/>
        <v>0</v>
      </c>
      <c r="X5576" s="106">
        <f t="shared" si="439"/>
        <v>0</v>
      </c>
    </row>
    <row r="5577" spans="1:24" ht="14">
      <c r="A5577" s="198"/>
      <c r="D5577" s="1"/>
      <c r="E5577" s="1"/>
      <c r="F5577" s="187"/>
      <c r="G5577" s="187"/>
      <c r="H5577" s="80" t="str">
        <f>IF(ISERROR(IF(ISERROR(VLOOKUP((LEFT(D5577,2)),'Fed. Agency Identifier Table'!A$2:C$63,3,FALSE)),(VLOOKUP((LEFT(D5577,1)),'Fed. Agency Identifier Table'!A$2:C$63,3,FALSE)),(VLOOKUP((LEFT(D5577,2)),'Fed. Agency Identifier Table'!A$2:C$63,3,FALSE)))),"",(IF(ISERROR(VLOOKUP((LEFT(D5577,2)),'Fed. Agency Identifier Table'!A$2:C$63,3,FALSE)),(VLOOKUP((LEFT(D5577,1)),'Fed. Agency Identifier Table'!A$2:C$63,3,FALSE)),(VLOOKUP((LEFT(D5577,2)),'Fed. Agency Identifier Table'!A$2:C$63,3,FALSE)))))</f>
        <v/>
      </c>
      <c r="I5577" s="150" t="str">
        <f>IF(ISNUMBER(SEARCH("*.unk*",D5577)),"Other Federal Awards",IF(ISERROR(VLOOKUP(D5577,'CFDA Program Titles Table'!A$2:C$2607,3,FALSE)),"",VLOOKUP(D5577,'CFDA Program Titles Table'!A$2:C$2607,3,FALSE)))</f>
        <v/>
      </c>
      <c r="J5577" s="70"/>
      <c r="K5577" s="70"/>
      <c r="S5577" s="106" t="str">
        <f>IFERROR(IF(J5577="Y", "Research And Development Programs Cluster:", VLOOKUP(D5577,'Cluster Info'!$A$2:$B$113,2,FALSE)), "Non Cluster:")</f>
        <v>Non Cluster:</v>
      </c>
      <c r="T5577" s="106">
        <f t="shared" si="435"/>
        <v>0</v>
      </c>
      <c r="U5577" s="106">
        <f t="shared" si="437"/>
        <v>0</v>
      </c>
      <c r="V5577" s="106">
        <f t="shared" si="438"/>
        <v>0</v>
      </c>
      <c r="W5577" s="119">
        <f t="shared" si="436"/>
        <v>0</v>
      </c>
      <c r="X5577" s="106">
        <f t="shared" si="439"/>
        <v>0</v>
      </c>
    </row>
    <row r="5578" spans="1:24" ht="14">
      <c r="A5578" s="198"/>
      <c r="D5578" s="1"/>
      <c r="E5578" s="1"/>
      <c r="F5578" s="187"/>
      <c r="G5578" s="187"/>
      <c r="H5578" s="80" t="str">
        <f>IF(ISERROR(IF(ISERROR(VLOOKUP((LEFT(D5578,2)),'Fed. Agency Identifier Table'!A$2:C$63,3,FALSE)),(VLOOKUP((LEFT(D5578,1)),'Fed. Agency Identifier Table'!A$2:C$63,3,FALSE)),(VLOOKUP((LEFT(D5578,2)),'Fed. Agency Identifier Table'!A$2:C$63,3,FALSE)))),"",(IF(ISERROR(VLOOKUP((LEFT(D5578,2)),'Fed. Agency Identifier Table'!A$2:C$63,3,FALSE)),(VLOOKUP((LEFT(D5578,1)),'Fed. Agency Identifier Table'!A$2:C$63,3,FALSE)),(VLOOKUP((LEFT(D5578,2)),'Fed. Agency Identifier Table'!A$2:C$63,3,FALSE)))))</f>
        <v/>
      </c>
      <c r="I5578" s="150" t="str">
        <f>IF(ISNUMBER(SEARCH("*.unk*",D5578)),"Other Federal Awards",IF(ISERROR(VLOOKUP(D5578,'CFDA Program Titles Table'!A$2:C$2607,3,FALSE)),"",VLOOKUP(D5578,'CFDA Program Titles Table'!A$2:C$2607,3,FALSE)))</f>
        <v/>
      </c>
      <c r="J5578" s="70"/>
      <c r="K5578" s="70"/>
      <c r="S5578" s="106" t="str">
        <f>IFERROR(IF(J5578="Y", "Research And Development Programs Cluster:", VLOOKUP(D5578,'Cluster Info'!$A$2:$B$113,2,FALSE)), "Non Cluster:")</f>
        <v>Non Cluster:</v>
      </c>
      <c r="T5578" s="106">
        <f t="shared" si="435"/>
        <v>0</v>
      </c>
      <c r="U5578" s="106">
        <f t="shared" si="437"/>
        <v>0</v>
      </c>
      <c r="V5578" s="106">
        <f t="shared" si="438"/>
        <v>0</v>
      </c>
      <c r="W5578" s="119">
        <f t="shared" si="436"/>
        <v>0</v>
      </c>
      <c r="X5578" s="106">
        <f t="shared" si="439"/>
        <v>0</v>
      </c>
    </row>
    <row r="5579" spans="1:24" ht="14">
      <c r="A5579" s="198"/>
      <c r="D5579" s="1"/>
      <c r="E5579" s="1"/>
      <c r="F5579" s="187"/>
      <c r="G5579" s="187"/>
      <c r="H5579" s="80" t="str">
        <f>IF(ISERROR(IF(ISERROR(VLOOKUP((LEFT(D5579,2)),'Fed. Agency Identifier Table'!A$2:C$63,3,FALSE)),(VLOOKUP((LEFT(D5579,1)),'Fed. Agency Identifier Table'!A$2:C$63,3,FALSE)),(VLOOKUP((LEFT(D5579,2)),'Fed. Agency Identifier Table'!A$2:C$63,3,FALSE)))),"",(IF(ISERROR(VLOOKUP((LEFT(D5579,2)),'Fed. Agency Identifier Table'!A$2:C$63,3,FALSE)),(VLOOKUP((LEFT(D5579,1)),'Fed. Agency Identifier Table'!A$2:C$63,3,FALSE)),(VLOOKUP((LEFT(D5579,2)),'Fed. Agency Identifier Table'!A$2:C$63,3,FALSE)))))</f>
        <v/>
      </c>
      <c r="I5579" s="150" t="str">
        <f>IF(ISNUMBER(SEARCH("*.unk*",D5579)),"Other Federal Awards",IF(ISERROR(VLOOKUP(D5579,'CFDA Program Titles Table'!A$2:C$2607,3,FALSE)),"",VLOOKUP(D5579,'CFDA Program Titles Table'!A$2:C$2607,3,FALSE)))</f>
        <v/>
      </c>
      <c r="J5579" s="70"/>
      <c r="K5579" s="70"/>
      <c r="S5579" s="106" t="str">
        <f>IFERROR(IF(J5579="Y", "Research And Development Programs Cluster:", VLOOKUP(D5579,'Cluster Info'!$A$2:$B$113,2,FALSE)), "Non Cluster:")</f>
        <v>Non Cluster:</v>
      </c>
      <c r="T5579" s="106">
        <f t="shared" si="435"/>
        <v>0</v>
      </c>
      <c r="U5579" s="106">
        <f t="shared" si="437"/>
        <v>0</v>
      </c>
      <c r="V5579" s="106">
        <f t="shared" si="438"/>
        <v>0</v>
      </c>
      <c r="W5579" s="119">
        <f t="shared" si="436"/>
        <v>0</v>
      </c>
      <c r="X5579" s="106">
        <f t="shared" si="439"/>
        <v>0</v>
      </c>
    </row>
    <row r="5580" spans="1:24" ht="14">
      <c r="A5580" s="198"/>
      <c r="D5580" s="1"/>
      <c r="E5580" s="1"/>
      <c r="F5580" s="187"/>
      <c r="G5580" s="187"/>
      <c r="H5580" s="80" t="str">
        <f>IF(ISERROR(IF(ISERROR(VLOOKUP((LEFT(D5580,2)),'Fed. Agency Identifier Table'!A$2:C$63,3,FALSE)),(VLOOKUP((LEFT(D5580,1)),'Fed. Agency Identifier Table'!A$2:C$63,3,FALSE)),(VLOOKUP((LEFT(D5580,2)),'Fed. Agency Identifier Table'!A$2:C$63,3,FALSE)))),"",(IF(ISERROR(VLOOKUP((LEFT(D5580,2)),'Fed. Agency Identifier Table'!A$2:C$63,3,FALSE)),(VLOOKUP((LEFT(D5580,1)),'Fed. Agency Identifier Table'!A$2:C$63,3,FALSE)),(VLOOKUP((LEFT(D5580,2)),'Fed. Agency Identifier Table'!A$2:C$63,3,FALSE)))))</f>
        <v/>
      </c>
      <c r="I5580" s="150" t="str">
        <f>IF(ISNUMBER(SEARCH("*.unk*",D5580)),"Other Federal Awards",IF(ISERROR(VLOOKUP(D5580,'CFDA Program Titles Table'!A$2:C$2607,3,FALSE)),"",VLOOKUP(D5580,'CFDA Program Titles Table'!A$2:C$2607,3,FALSE)))</f>
        <v/>
      </c>
      <c r="J5580" s="70"/>
      <c r="K5580" s="70"/>
      <c r="S5580" s="106" t="str">
        <f>IFERROR(IF(J5580="Y", "Research And Development Programs Cluster:", VLOOKUP(D5580,'Cluster Info'!$A$2:$B$113,2,FALSE)), "Non Cluster:")</f>
        <v>Non Cluster:</v>
      </c>
      <c r="T5580" s="106">
        <f t="shared" si="435"/>
        <v>0</v>
      </c>
      <c r="U5580" s="106">
        <f t="shared" si="437"/>
        <v>0</v>
      </c>
      <c r="V5580" s="106">
        <f t="shared" si="438"/>
        <v>0</v>
      </c>
      <c r="W5580" s="119">
        <f t="shared" si="436"/>
        <v>0</v>
      </c>
      <c r="X5580" s="106">
        <f t="shared" si="439"/>
        <v>0</v>
      </c>
    </row>
    <row r="5581" spans="1:24" ht="14">
      <c r="A5581" s="198"/>
      <c r="D5581" s="1"/>
      <c r="E5581" s="1"/>
      <c r="F5581" s="187"/>
      <c r="G5581" s="187"/>
      <c r="H5581" s="80" t="str">
        <f>IF(ISERROR(IF(ISERROR(VLOOKUP((LEFT(D5581,2)),'Fed. Agency Identifier Table'!A$2:C$63,3,FALSE)),(VLOOKUP((LEFT(D5581,1)),'Fed. Agency Identifier Table'!A$2:C$63,3,FALSE)),(VLOOKUP((LEFT(D5581,2)),'Fed. Agency Identifier Table'!A$2:C$63,3,FALSE)))),"",(IF(ISERROR(VLOOKUP((LEFT(D5581,2)),'Fed. Agency Identifier Table'!A$2:C$63,3,FALSE)),(VLOOKUP((LEFT(D5581,1)),'Fed. Agency Identifier Table'!A$2:C$63,3,FALSE)),(VLOOKUP((LEFT(D5581,2)),'Fed. Agency Identifier Table'!A$2:C$63,3,FALSE)))))</f>
        <v/>
      </c>
      <c r="I5581" s="150" t="str">
        <f>IF(ISNUMBER(SEARCH("*.unk*",D5581)),"Other Federal Awards",IF(ISERROR(VLOOKUP(D5581,'CFDA Program Titles Table'!A$2:C$2607,3,FALSE)),"",VLOOKUP(D5581,'CFDA Program Titles Table'!A$2:C$2607,3,FALSE)))</f>
        <v/>
      </c>
      <c r="J5581" s="70"/>
      <c r="K5581" s="70"/>
      <c r="S5581" s="106" t="str">
        <f>IFERROR(IF(J5581="Y", "Research And Development Programs Cluster:", VLOOKUP(D5581,'Cluster Info'!$A$2:$B$113,2,FALSE)), "Non Cluster:")</f>
        <v>Non Cluster:</v>
      </c>
      <c r="T5581" s="106">
        <f t="shared" si="435"/>
        <v>0</v>
      </c>
      <c r="U5581" s="106">
        <f t="shared" si="437"/>
        <v>0</v>
      </c>
      <c r="V5581" s="106">
        <f t="shared" si="438"/>
        <v>0</v>
      </c>
      <c r="W5581" s="119">
        <f t="shared" si="436"/>
        <v>0</v>
      </c>
      <c r="X5581" s="106">
        <f t="shared" si="439"/>
        <v>0</v>
      </c>
    </row>
    <row r="5582" spans="1:24" ht="14">
      <c r="A5582" s="198"/>
      <c r="D5582" s="1"/>
      <c r="E5582" s="1"/>
      <c r="F5582" s="187"/>
      <c r="G5582" s="187"/>
      <c r="H5582" s="80" t="str">
        <f>IF(ISERROR(IF(ISERROR(VLOOKUP((LEFT(D5582,2)),'Fed. Agency Identifier Table'!A$2:C$63,3,FALSE)),(VLOOKUP((LEFT(D5582,1)),'Fed. Agency Identifier Table'!A$2:C$63,3,FALSE)),(VLOOKUP((LEFT(D5582,2)),'Fed. Agency Identifier Table'!A$2:C$63,3,FALSE)))),"",(IF(ISERROR(VLOOKUP((LEFT(D5582,2)),'Fed. Agency Identifier Table'!A$2:C$63,3,FALSE)),(VLOOKUP((LEFT(D5582,1)),'Fed. Agency Identifier Table'!A$2:C$63,3,FALSE)),(VLOOKUP((LEFT(D5582,2)),'Fed. Agency Identifier Table'!A$2:C$63,3,FALSE)))))</f>
        <v/>
      </c>
      <c r="I5582" s="150" t="str">
        <f>IF(ISNUMBER(SEARCH("*.unk*",D5582)),"Other Federal Awards",IF(ISERROR(VLOOKUP(D5582,'CFDA Program Titles Table'!A$2:C$2607,3,FALSE)),"",VLOOKUP(D5582,'CFDA Program Titles Table'!A$2:C$2607,3,FALSE)))</f>
        <v/>
      </c>
      <c r="J5582" s="70"/>
      <c r="K5582" s="70"/>
      <c r="S5582" s="106" t="str">
        <f>IFERROR(IF(J5582="Y", "Research And Development Programs Cluster:", VLOOKUP(D5582,'Cluster Info'!$A$2:$B$113,2,FALSE)), "Non Cluster:")</f>
        <v>Non Cluster:</v>
      </c>
      <c r="T5582" s="106">
        <f t="shared" si="435"/>
        <v>0</v>
      </c>
      <c r="U5582" s="106">
        <f t="shared" si="437"/>
        <v>0</v>
      </c>
      <c r="V5582" s="106">
        <f t="shared" si="438"/>
        <v>0</v>
      </c>
      <c r="W5582" s="119">
        <f t="shared" si="436"/>
        <v>0</v>
      </c>
      <c r="X5582" s="106">
        <f t="shared" si="439"/>
        <v>0</v>
      </c>
    </row>
    <row r="5583" spans="1:24" ht="14">
      <c r="A5583" s="198"/>
      <c r="D5583" s="1"/>
      <c r="E5583" s="1"/>
      <c r="F5583" s="187"/>
      <c r="G5583" s="187"/>
      <c r="H5583" s="80" t="str">
        <f>IF(ISERROR(IF(ISERROR(VLOOKUP((LEFT(D5583,2)),'Fed. Agency Identifier Table'!A$2:C$63,3,FALSE)),(VLOOKUP((LEFT(D5583,1)),'Fed. Agency Identifier Table'!A$2:C$63,3,FALSE)),(VLOOKUP((LEFT(D5583,2)),'Fed. Agency Identifier Table'!A$2:C$63,3,FALSE)))),"",(IF(ISERROR(VLOOKUP((LEFT(D5583,2)),'Fed. Agency Identifier Table'!A$2:C$63,3,FALSE)),(VLOOKUP((LEFT(D5583,1)),'Fed. Agency Identifier Table'!A$2:C$63,3,FALSE)),(VLOOKUP((LEFT(D5583,2)),'Fed. Agency Identifier Table'!A$2:C$63,3,FALSE)))))</f>
        <v/>
      </c>
      <c r="I5583" s="150" t="str">
        <f>IF(ISNUMBER(SEARCH("*.unk*",D5583)),"Other Federal Awards",IF(ISERROR(VLOOKUP(D5583,'CFDA Program Titles Table'!A$2:C$2607,3,FALSE)),"",VLOOKUP(D5583,'CFDA Program Titles Table'!A$2:C$2607,3,FALSE)))</f>
        <v/>
      </c>
      <c r="J5583" s="70"/>
      <c r="K5583" s="70"/>
      <c r="S5583" s="106" t="str">
        <f>IFERROR(IF(J5583="Y", "Research And Development Programs Cluster:", VLOOKUP(D5583,'Cluster Info'!$A$2:$B$113,2,FALSE)), "Non Cluster:")</f>
        <v>Non Cluster:</v>
      </c>
      <c r="T5583" s="106">
        <f t="shared" si="435"/>
        <v>0</v>
      </c>
      <c r="U5583" s="106">
        <f t="shared" si="437"/>
        <v>0</v>
      </c>
      <c r="V5583" s="106">
        <f t="shared" si="438"/>
        <v>0</v>
      </c>
      <c r="W5583" s="119">
        <f t="shared" si="436"/>
        <v>0</v>
      </c>
      <c r="X5583" s="106">
        <f t="shared" si="439"/>
        <v>0</v>
      </c>
    </row>
    <row r="5584" spans="1:24" ht="14">
      <c r="A5584" s="198"/>
      <c r="D5584" s="1"/>
      <c r="E5584" s="1"/>
      <c r="F5584" s="187"/>
      <c r="G5584" s="187"/>
      <c r="H5584" s="80" t="str">
        <f>IF(ISERROR(IF(ISERROR(VLOOKUP((LEFT(D5584,2)),'Fed. Agency Identifier Table'!A$2:C$63,3,FALSE)),(VLOOKUP((LEFT(D5584,1)),'Fed. Agency Identifier Table'!A$2:C$63,3,FALSE)),(VLOOKUP((LEFT(D5584,2)),'Fed. Agency Identifier Table'!A$2:C$63,3,FALSE)))),"",(IF(ISERROR(VLOOKUP((LEFT(D5584,2)),'Fed. Agency Identifier Table'!A$2:C$63,3,FALSE)),(VLOOKUP((LEFT(D5584,1)),'Fed. Agency Identifier Table'!A$2:C$63,3,FALSE)),(VLOOKUP((LEFT(D5584,2)),'Fed. Agency Identifier Table'!A$2:C$63,3,FALSE)))))</f>
        <v/>
      </c>
      <c r="I5584" s="150" t="str">
        <f>IF(ISNUMBER(SEARCH("*.unk*",D5584)),"Other Federal Awards",IF(ISERROR(VLOOKUP(D5584,'CFDA Program Titles Table'!A$2:C$2607,3,FALSE)),"",VLOOKUP(D5584,'CFDA Program Titles Table'!A$2:C$2607,3,FALSE)))</f>
        <v/>
      </c>
      <c r="J5584" s="70"/>
      <c r="K5584" s="70"/>
      <c r="S5584" s="106" t="str">
        <f>IFERROR(IF(J5584="Y", "Research And Development Programs Cluster:", VLOOKUP(D5584,'Cluster Info'!$A$2:$B$113,2,FALSE)), "Non Cluster:")</f>
        <v>Non Cluster:</v>
      </c>
      <c r="T5584" s="106">
        <f t="shared" si="435"/>
        <v>0</v>
      </c>
      <c r="U5584" s="106">
        <f t="shared" si="437"/>
        <v>0</v>
      </c>
      <c r="V5584" s="106">
        <f t="shared" si="438"/>
        <v>0</v>
      </c>
      <c r="W5584" s="119">
        <f t="shared" si="436"/>
        <v>0</v>
      </c>
      <c r="X5584" s="106">
        <f t="shared" si="439"/>
        <v>0</v>
      </c>
    </row>
    <row r="5585" spans="1:24" ht="14">
      <c r="A5585" s="198"/>
      <c r="D5585" s="1"/>
      <c r="E5585" s="1"/>
      <c r="F5585" s="187"/>
      <c r="G5585" s="187"/>
      <c r="H5585" s="80" t="str">
        <f>IF(ISERROR(IF(ISERROR(VLOOKUP((LEFT(D5585,2)),'Fed. Agency Identifier Table'!A$2:C$63,3,FALSE)),(VLOOKUP((LEFT(D5585,1)),'Fed. Agency Identifier Table'!A$2:C$63,3,FALSE)),(VLOOKUP((LEFT(D5585,2)),'Fed. Agency Identifier Table'!A$2:C$63,3,FALSE)))),"",(IF(ISERROR(VLOOKUP((LEFT(D5585,2)),'Fed. Agency Identifier Table'!A$2:C$63,3,FALSE)),(VLOOKUP((LEFT(D5585,1)),'Fed. Agency Identifier Table'!A$2:C$63,3,FALSE)),(VLOOKUP((LEFT(D5585,2)),'Fed. Agency Identifier Table'!A$2:C$63,3,FALSE)))))</f>
        <v/>
      </c>
      <c r="I5585" s="150" t="str">
        <f>IF(ISNUMBER(SEARCH("*.unk*",D5585)),"Other Federal Awards",IF(ISERROR(VLOOKUP(D5585,'CFDA Program Titles Table'!A$2:C$2607,3,FALSE)),"",VLOOKUP(D5585,'CFDA Program Titles Table'!A$2:C$2607,3,FALSE)))</f>
        <v/>
      </c>
      <c r="J5585" s="70"/>
      <c r="K5585" s="70"/>
      <c r="S5585" s="106" t="str">
        <f>IFERROR(IF(J5585="Y", "Research And Development Programs Cluster:", VLOOKUP(D5585,'Cluster Info'!$A$2:$B$113,2,FALSE)), "Non Cluster:")</f>
        <v>Non Cluster:</v>
      </c>
      <c r="T5585" s="106">
        <f t="shared" si="435"/>
        <v>0</v>
      </c>
      <c r="U5585" s="106">
        <f t="shared" si="437"/>
        <v>0</v>
      </c>
      <c r="V5585" s="106">
        <f t="shared" si="438"/>
        <v>0</v>
      </c>
      <c r="W5585" s="119">
        <f t="shared" si="436"/>
        <v>0</v>
      </c>
      <c r="X5585" s="106">
        <f t="shared" si="439"/>
        <v>0</v>
      </c>
    </row>
    <row r="5586" spans="1:24" ht="14">
      <c r="A5586" s="198"/>
      <c r="D5586" s="1"/>
      <c r="E5586" s="1"/>
      <c r="F5586" s="187"/>
      <c r="G5586" s="187"/>
      <c r="H5586" s="80" t="str">
        <f>IF(ISERROR(IF(ISERROR(VLOOKUP((LEFT(D5586,2)),'Fed. Agency Identifier Table'!A$2:C$63,3,FALSE)),(VLOOKUP((LEFT(D5586,1)),'Fed. Agency Identifier Table'!A$2:C$63,3,FALSE)),(VLOOKUP((LEFT(D5586,2)),'Fed. Agency Identifier Table'!A$2:C$63,3,FALSE)))),"",(IF(ISERROR(VLOOKUP((LEFT(D5586,2)),'Fed. Agency Identifier Table'!A$2:C$63,3,FALSE)),(VLOOKUP((LEFT(D5586,1)),'Fed. Agency Identifier Table'!A$2:C$63,3,FALSE)),(VLOOKUP((LEFT(D5586,2)),'Fed. Agency Identifier Table'!A$2:C$63,3,FALSE)))))</f>
        <v/>
      </c>
      <c r="I5586" s="150" t="str">
        <f>IF(ISNUMBER(SEARCH("*.unk*",D5586)),"Other Federal Awards",IF(ISERROR(VLOOKUP(D5586,'CFDA Program Titles Table'!A$2:C$2607,3,FALSE)),"",VLOOKUP(D5586,'CFDA Program Titles Table'!A$2:C$2607,3,FALSE)))</f>
        <v/>
      </c>
      <c r="J5586" s="70"/>
      <c r="K5586" s="70"/>
      <c r="S5586" s="106" t="str">
        <f>IFERROR(IF(J5586="Y", "Research And Development Programs Cluster:", VLOOKUP(D5586,'Cluster Info'!$A$2:$B$113,2,FALSE)), "Non Cluster:")</f>
        <v>Non Cluster:</v>
      </c>
      <c r="T5586" s="106">
        <f t="shared" si="435"/>
        <v>0</v>
      </c>
      <c r="U5586" s="106">
        <f t="shared" si="437"/>
        <v>0</v>
      </c>
      <c r="V5586" s="106">
        <f t="shared" si="438"/>
        <v>0</v>
      </c>
      <c r="W5586" s="119">
        <f t="shared" si="436"/>
        <v>0</v>
      </c>
      <c r="X5586" s="106">
        <f t="shared" si="439"/>
        <v>0</v>
      </c>
    </row>
    <row r="5587" spans="1:24" ht="14">
      <c r="A5587" s="198"/>
      <c r="D5587" s="1"/>
      <c r="E5587" s="1"/>
      <c r="F5587" s="187"/>
      <c r="G5587" s="187"/>
      <c r="H5587" s="80" t="str">
        <f>IF(ISERROR(IF(ISERROR(VLOOKUP((LEFT(D5587,2)),'Fed. Agency Identifier Table'!A$2:C$63,3,FALSE)),(VLOOKUP((LEFT(D5587,1)),'Fed. Agency Identifier Table'!A$2:C$63,3,FALSE)),(VLOOKUP((LEFT(D5587,2)),'Fed. Agency Identifier Table'!A$2:C$63,3,FALSE)))),"",(IF(ISERROR(VLOOKUP((LEFT(D5587,2)),'Fed. Agency Identifier Table'!A$2:C$63,3,FALSE)),(VLOOKUP((LEFT(D5587,1)),'Fed. Agency Identifier Table'!A$2:C$63,3,FALSE)),(VLOOKUP((LEFT(D5587,2)),'Fed. Agency Identifier Table'!A$2:C$63,3,FALSE)))))</f>
        <v/>
      </c>
      <c r="I5587" s="150" t="str">
        <f>IF(ISNUMBER(SEARCH("*.unk*",D5587)),"Other Federal Awards",IF(ISERROR(VLOOKUP(D5587,'CFDA Program Titles Table'!A$2:C$2607,3,FALSE)),"",VLOOKUP(D5587,'CFDA Program Titles Table'!A$2:C$2607,3,FALSE)))</f>
        <v/>
      </c>
      <c r="J5587" s="70"/>
      <c r="K5587" s="70"/>
      <c r="S5587" s="106" t="str">
        <f>IFERROR(IF(J5587="Y", "Research And Development Programs Cluster:", VLOOKUP(D5587,'Cluster Info'!$A$2:$B$113,2,FALSE)), "Non Cluster:")</f>
        <v>Non Cluster:</v>
      </c>
      <c r="T5587" s="106">
        <f t="shared" si="435"/>
        <v>0</v>
      </c>
      <c r="U5587" s="106">
        <f t="shared" si="437"/>
        <v>0</v>
      </c>
      <c r="V5587" s="106">
        <f t="shared" si="438"/>
        <v>0</v>
      </c>
      <c r="W5587" s="119">
        <f t="shared" si="436"/>
        <v>0</v>
      </c>
      <c r="X5587" s="106">
        <f t="shared" si="439"/>
        <v>0</v>
      </c>
    </row>
    <row r="5588" spans="1:24" ht="14">
      <c r="A5588" s="198"/>
      <c r="D5588" s="1"/>
      <c r="E5588" s="1"/>
      <c r="F5588" s="187"/>
      <c r="G5588" s="187"/>
      <c r="H5588" s="80" t="str">
        <f>IF(ISERROR(IF(ISERROR(VLOOKUP((LEFT(D5588,2)),'Fed. Agency Identifier Table'!A$2:C$63,3,FALSE)),(VLOOKUP((LEFT(D5588,1)),'Fed. Agency Identifier Table'!A$2:C$63,3,FALSE)),(VLOOKUP((LEFT(D5588,2)),'Fed. Agency Identifier Table'!A$2:C$63,3,FALSE)))),"",(IF(ISERROR(VLOOKUP((LEFT(D5588,2)),'Fed. Agency Identifier Table'!A$2:C$63,3,FALSE)),(VLOOKUP((LEFT(D5588,1)),'Fed. Agency Identifier Table'!A$2:C$63,3,FALSE)),(VLOOKUP((LEFT(D5588,2)),'Fed. Agency Identifier Table'!A$2:C$63,3,FALSE)))))</f>
        <v/>
      </c>
      <c r="I5588" s="150" t="str">
        <f>IF(ISNUMBER(SEARCH("*.unk*",D5588)),"Other Federal Awards",IF(ISERROR(VLOOKUP(D5588,'CFDA Program Titles Table'!A$2:C$2607,3,FALSE)),"",VLOOKUP(D5588,'CFDA Program Titles Table'!A$2:C$2607,3,FALSE)))</f>
        <v/>
      </c>
      <c r="J5588" s="70"/>
      <c r="K5588" s="70"/>
      <c r="S5588" s="106" t="str">
        <f>IFERROR(IF(J5588="Y", "Research And Development Programs Cluster:", VLOOKUP(D5588,'Cluster Info'!$A$2:$B$113,2,FALSE)), "Non Cluster:")</f>
        <v>Non Cluster:</v>
      </c>
      <c r="T5588" s="106">
        <f t="shared" si="435"/>
        <v>0</v>
      </c>
      <c r="U5588" s="106">
        <f t="shared" si="437"/>
        <v>0</v>
      </c>
      <c r="V5588" s="106">
        <f t="shared" si="438"/>
        <v>0</v>
      </c>
      <c r="W5588" s="119">
        <f t="shared" si="436"/>
        <v>0</v>
      </c>
      <c r="X5588" s="106">
        <f t="shared" si="439"/>
        <v>0</v>
      </c>
    </row>
    <row r="5589" spans="1:24" ht="14">
      <c r="A5589" s="198"/>
      <c r="D5589" s="1"/>
      <c r="E5589" s="1"/>
      <c r="F5589" s="187"/>
      <c r="G5589" s="187"/>
      <c r="H5589" s="80" t="str">
        <f>IF(ISERROR(IF(ISERROR(VLOOKUP((LEFT(D5589,2)),'Fed. Agency Identifier Table'!A$2:C$63,3,FALSE)),(VLOOKUP((LEFT(D5589,1)),'Fed. Agency Identifier Table'!A$2:C$63,3,FALSE)),(VLOOKUP((LEFT(D5589,2)),'Fed. Agency Identifier Table'!A$2:C$63,3,FALSE)))),"",(IF(ISERROR(VLOOKUP((LEFT(D5589,2)),'Fed. Agency Identifier Table'!A$2:C$63,3,FALSE)),(VLOOKUP((LEFT(D5589,1)),'Fed. Agency Identifier Table'!A$2:C$63,3,FALSE)),(VLOOKUP((LEFT(D5589,2)),'Fed. Agency Identifier Table'!A$2:C$63,3,FALSE)))))</f>
        <v/>
      </c>
      <c r="I5589" s="150" t="str">
        <f>IF(ISNUMBER(SEARCH("*.unk*",D5589)),"Other Federal Awards",IF(ISERROR(VLOOKUP(D5589,'CFDA Program Titles Table'!A$2:C$2607,3,FALSE)),"",VLOOKUP(D5589,'CFDA Program Titles Table'!A$2:C$2607,3,FALSE)))</f>
        <v/>
      </c>
      <c r="J5589" s="70"/>
      <c r="K5589" s="70"/>
      <c r="S5589" s="106" t="str">
        <f>IFERROR(IF(J5589="Y", "Research And Development Programs Cluster:", VLOOKUP(D5589,'Cluster Info'!$A$2:$B$113,2,FALSE)), "Non Cluster:")</f>
        <v>Non Cluster:</v>
      </c>
      <c r="T5589" s="106">
        <f t="shared" si="435"/>
        <v>0</v>
      </c>
      <c r="U5589" s="106">
        <f t="shared" si="437"/>
        <v>0</v>
      </c>
      <c r="V5589" s="106">
        <f t="shared" si="438"/>
        <v>0</v>
      </c>
      <c r="W5589" s="119">
        <f t="shared" si="436"/>
        <v>0</v>
      </c>
      <c r="X5589" s="106">
        <f t="shared" si="439"/>
        <v>0</v>
      </c>
    </row>
    <row r="5590" spans="1:24" ht="14">
      <c r="A5590" s="198"/>
      <c r="D5590" s="1"/>
      <c r="E5590" s="1"/>
      <c r="F5590" s="187"/>
      <c r="G5590" s="187"/>
      <c r="H5590" s="80" t="str">
        <f>IF(ISERROR(IF(ISERROR(VLOOKUP((LEFT(D5590,2)),'Fed. Agency Identifier Table'!A$2:C$63,3,FALSE)),(VLOOKUP((LEFT(D5590,1)),'Fed. Agency Identifier Table'!A$2:C$63,3,FALSE)),(VLOOKUP((LEFT(D5590,2)),'Fed. Agency Identifier Table'!A$2:C$63,3,FALSE)))),"",(IF(ISERROR(VLOOKUP((LEFT(D5590,2)),'Fed. Agency Identifier Table'!A$2:C$63,3,FALSE)),(VLOOKUP((LEFT(D5590,1)),'Fed. Agency Identifier Table'!A$2:C$63,3,FALSE)),(VLOOKUP((LEFT(D5590,2)),'Fed. Agency Identifier Table'!A$2:C$63,3,FALSE)))))</f>
        <v/>
      </c>
      <c r="I5590" s="150" t="str">
        <f>IF(ISNUMBER(SEARCH("*.unk*",D5590)),"Other Federal Awards",IF(ISERROR(VLOOKUP(D5590,'CFDA Program Titles Table'!A$2:C$2607,3,FALSE)),"",VLOOKUP(D5590,'CFDA Program Titles Table'!A$2:C$2607,3,FALSE)))</f>
        <v/>
      </c>
      <c r="J5590" s="70"/>
      <c r="K5590" s="70"/>
      <c r="S5590" s="106" t="str">
        <f>IFERROR(IF(J5590="Y", "Research And Development Programs Cluster:", VLOOKUP(D5590,'Cluster Info'!$A$2:$B$113,2,FALSE)), "Non Cluster:")</f>
        <v>Non Cluster:</v>
      </c>
      <c r="T5590" s="106">
        <f t="shared" si="435"/>
        <v>0</v>
      </c>
      <c r="U5590" s="106">
        <f t="shared" si="437"/>
        <v>0</v>
      </c>
      <c r="V5590" s="106">
        <f t="shared" si="438"/>
        <v>0</v>
      </c>
      <c r="W5590" s="119">
        <f t="shared" si="436"/>
        <v>0</v>
      </c>
      <c r="X5590" s="106">
        <f t="shared" si="439"/>
        <v>0</v>
      </c>
    </row>
    <row r="5591" spans="1:24" ht="14">
      <c r="A5591" s="198"/>
      <c r="D5591" s="1"/>
      <c r="E5591" s="1"/>
      <c r="F5591" s="187"/>
      <c r="G5591" s="187"/>
      <c r="H5591" s="80" t="str">
        <f>IF(ISERROR(IF(ISERROR(VLOOKUP((LEFT(D5591,2)),'Fed. Agency Identifier Table'!A$2:C$63,3,FALSE)),(VLOOKUP((LEFT(D5591,1)),'Fed. Agency Identifier Table'!A$2:C$63,3,FALSE)),(VLOOKUP((LEFT(D5591,2)),'Fed. Agency Identifier Table'!A$2:C$63,3,FALSE)))),"",(IF(ISERROR(VLOOKUP((LEFT(D5591,2)),'Fed. Agency Identifier Table'!A$2:C$63,3,FALSE)),(VLOOKUP((LEFT(D5591,1)),'Fed. Agency Identifier Table'!A$2:C$63,3,FALSE)),(VLOOKUP((LEFT(D5591,2)),'Fed. Agency Identifier Table'!A$2:C$63,3,FALSE)))))</f>
        <v/>
      </c>
      <c r="I5591" s="150" t="str">
        <f>IF(ISNUMBER(SEARCH("*.unk*",D5591)),"Other Federal Awards",IF(ISERROR(VLOOKUP(D5591,'CFDA Program Titles Table'!A$2:C$2607,3,FALSE)),"",VLOOKUP(D5591,'CFDA Program Titles Table'!A$2:C$2607,3,FALSE)))</f>
        <v/>
      </c>
      <c r="J5591" s="70"/>
      <c r="K5591" s="70"/>
      <c r="S5591" s="106" t="str">
        <f>IFERROR(IF(J5591="Y", "Research And Development Programs Cluster:", VLOOKUP(D5591,'Cluster Info'!$A$2:$B$113,2,FALSE)), "Non Cluster:")</f>
        <v>Non Cluster:</v>
      </c>
      <c r="T5591" s="106">
        <f t="shared" si="435"/>
        <v>0</v>
      </c>
      <c r="U5591" s="106">
        <f t="shared" si="437"/>
        <v>0</v>
      </c>
      <c r="V5591" s="106">
        <f t="shared" si="438"/>
        <v>0</v>
      </c>
      <c r="W5591" s="119">
        <f t="shared" si="436"/>
        <v>0</v>
      </c>
      <c r="X5591" s="106">
        <f t="shared" si="439"/>
        <v>0</v>
      </c>
    </row>
    <row r="5592" spans="1:24" ht="14">
      <c r="A5592" s="198"/>
      <c r="D5592" s="1"/>
      <c r="E5592" s="1"/>
      <c r="F5592" s="187"/>
      <c r="G5592" s="187"/>
      <c r="H5592" s="80" t="str">
        <f>IF(ISERROR(IF(ISERROR(VLOOKUP((LEFT(D5592,2)),'Fed. Agency Identifier Table'!A$2:C$63,3,FALSE)),(VLOOKUP((LEFT(D5592,1)),'Fed. Agency Identifier Table'!A$2:C$63,3,FALSE)),(VLOOKUP((LEFT(D5592,2)),'Fed. Agency Identifier Table'!A$2:C$63,3,FALSE)))),"",(IF(ISERROR(VLOOKUP((LEFT(D5592,2)),'Fed. Agency Identifier Table'!A$2:C$63,3,FALSE)),(VLOOKUP((LEFT(D5592,1)),'Fed. Agency Identifier Table'!A$2:C$63,3,FALSE)),(VLOOKUP((LEFT(D5592,2)),'Fed. Agency Identifier Table'!A$2:C$63,3,FALSE)))))</f>
        <v/>
      </c>
      <c r="I5592" s="150" t="str">
        <f>IF(ISNUMBER(SEARCH("*.unk*",D5592)),"Other Federal Awards",IF(ISERROR(VLOOKUP(D5592,'CFDA Program Titles Table'!A$2:C$2607,3,FALSE)),"",VLOOKUP(D5592,'CFDA Program Titles Table'!A$2:C$2607,3,FALSE)))</f>
        <v/>
      </c>
      <c r="J5592" s="70"/>
      <c r="K5592" s="70"/>
      <c r="S5592" s="106" t="str">
        <f>IFERROR(IF(J5592="Y", "Research And Development Programs Cluster:", VLOOKUP(D5592,'Cluster Info'!$A$2:$B$113,2,FALSE)), "Non Cluster:")</f>
        <v>Non Cluster:</v>
      </c>
      <c r="T5592" s="106">
        <f t="shared" si="435"/>
        <v>0</v>
      </c>
      <c r="U5592" s="106">
        <f t="shared" si="437"/>
        <v>0</v>
      </c>
      <c r="V5592" s="106">
        <f t="shared" si="438"/>
        <v>0</v>
      </c>
      <c r="W5592" s="119">
        <f t="shared" si="436"/>
        <v>0</v>
      </c>
      <c r="X5592" s="106">
        <f t="shared" si="439"/>
        <v>0</v>
      </c>
    </row>
    <row r="5593" spans="1:24" ht="14">
      <c r="A5593" s="198"/>
      <c r="D5593" s="1"/>
      <c r="E5593" s="1"/>
      <c r="F5593" s="187"/>
      <c r="G5593" s="187"/>
      <c r="H5593" s="80" t="str">
        <f>IF(ISERROR(IF(ISERROR(VLOOKUP((LEFT(D5593,2)),'Fed. Agency Identifier Table'!A$2:C$63,3,FALSE)),(VLOOKUP((LEFT(D5593,1)),'Fed. Agency Identifier Table'!A$2:C$63,3,FALSE)),(VLOOKUP((LEFT(D5593,2)),'Fed. Agency Identifier Table'!A$2:C$63,3,FALSE)))),"",(IF(ISERROR(VLOOKUP((LEFT(D5593,2)),'Fed. Agency Identifier Table'!A$2:C$63,3,FALSE)),(VLOOKUP((LEFT(D5593,1)),'Fed. Agency Identifier Table'!A$2:C$63,3,FALSE)),(VLOOKUP((LEFT(D5593,2)),'Fed. Agency Identifier Table'!A$2:C$63,3,FALSE)))))</f>
        <v/>
      </c>
      <c r="I5593" s="150" t="str">
        <f>IF(ISNUMBER(SEARCH("*.unk*",D5593)),"Other Federal Awards",IF(ISERROR(VLOOKUP(D5593,'CFDA Program Titles Table'!A$2:C$2607,3,FALSE)),"",VLOOKUP(D5593,'CFDA Program Titles Table'!A$2:C$2607,3,FALSE)))</f>
        <v/>
      </c>
      <c r="J5593" s="70"/>
      <c r="K5593" s="70"/>
      <c r="S5593" s="106" t="str">
        <f>IFERROR(IF(J5593="Y", "Research And Development Programs Cluster:", VLOOKUP(D5593,'Cluster Info'!$A$2:$B$113,2,FALSE)), "Non Cluster:")</f>
        <v>Non Cluster:</v>
      </c>
      <c r="T5593" s="106">
        <f t="shared" si="435"/>
        <v>0</v>
      </c>
      <c r="U5593" s="106">
        <f t="shared" si="437"/>
        <v>0</v>
      </c>
      <c r="V5593" s="106">
        <f t="shared" si="438"/>
        <v>0</v>
      </c>
      <c r="W5593" s="119">
        <f t="shared" si="436"/>
        <v>0</v>
      </c>
      <c r="X5593" s="106">
        <f t="shared" si="439"/>
        <v>0</v>
      </c>
    </row>
    <row r="5594" spans="1:24" ht="14">
      <c r="A5594" s="198"/>
      <c r="D5594" s="1"/>
      <c r="E5594" s="1"/>
      <c r="F5594" s="187"/>
      <c r="G5594" s="187"/>
      <c r="H5594" s="80" t="str">
        <f>IF(ISERROR(IF(ISERROR(VLOOKUP((LEFT(D5594,2)),'Fed. Agency Identifier Table'!A$2:C$63,3,FALSE)),(VLOOKUP((LEFT(D5594,1)),'Fed. Agency Identifier Table'!A$2:C$63,3,FALSE)),(VLOOKUP((LEFT(D5594,2)),'Fed. Agency Identifier Table'!A$2:C$63,3,FALSE)))),"",(IF(ISERROR(VLOOKUP((LEFT(D5594,2)),'Fed. Agency Identifier Table'!A$2:C$63,3,FALSE)),(VLOOKUP((LEFT(D5594,1)),'Fed. Agency Identifier Table'!A$2:C$63,3,FALSE)),(VLOOKUP((LEFT(D5594,2)),'Fed. Agency Identifier Table'!A$2:C$63,3,FALSE)))))</f>
        <v/>
      </c>
      <c r="I5594" s="150" t="str">
        <f>IF(ISNUMBER(SEARCH("*.unk*",D5594)),"Other Federal Awards",IF(ISERROR(VLOOKUP(D5594,'CFDA Program Titles Table'!A$2:C$2607,3,FALSE)),"",VLOOKUP(D5594,'CFDA Program Titles Table'!A$2:C$2607,3,FALSE)))</f>
        <v/>
      </c>
      <c r="J5594" s="70"/>
      <c r="K5594" s="70"/>
      <c r="S5594" s="106" t="str">
        <f>IFERROR(IF(J5594="Y", "Research And Development Programs Cluster:", VLOOKUP(D5594,'Cluster Info'!$A$2:$B$113,2,FALSE)), "Non Cluster:")</f>
        <v>Non Cluster:</v>
      </c>
      <c r="T5594" s="106">
        <f t="shared" si="435"/>
        <v>0</v>
      </c>
      <c r="U5594" s="106">
        <f t="shared" si="437"/>
        <v>0</v>
      </c>
      <c r="V5594" s="106">
        <f t="shared" si="438"/>
        <v>0</v>
      </c>
      <c r="W5594" s="119">
        <f t="shared" si="436"/>
        <v>0</v>
      </c>
      <c r="X5594" s="106">
        <f t="shared" si="439"/>
        <v>0</v>
      </c>
    </row>
    <row r="5595" spans="1:24" ht="14">
      <c r="A5595" s="198"/>
      <c r="D5595" s="1"/>
      <c r="E5595" s="1"/>
      <c r="F5595" s="187"/>
      <c r="G5595" s="187"/>
      <c r="H5595" s="80" t="str">
        <f>IF(ISERROR(IF(ISERROR(VLOOKUP((LEFT(D5595,2)),'Fed. Agency Identifier Table'!A$2:C$63,3,FALSE)),(VLOOKUP((LEFT(D5595,1)),'Fed. Agency Identifier Table'!A$2:C$63,3,FALSE)),(VLOOKUP((LEFT(D5595,2)),'Fed. Agency Identifier Table'!A$2:C$63,3,FALSE)))),"",(IF(ISERROR(VLOOKUP((LEFT(D5595,2)),'Fed. Agency Identifier Table'!A$2:C$63,3,FALSE)),(VLOOKUP((LEFT(D5595,1)),'Fed. Agency Identifier Table'!A$2:C$63,3,FALSE)),(VLOOKUP((LEFT(D5595,2)),'Fed. Agency Identifier Table'!A$2:C$63,3,FALSE)))))</f>
        <v/>
      </c>
      <c r="I5595" s="150" t="str">
        <f>IF(ISNUMBER(SEARCH("*.unk*",D5595)),"Other Federal Awards",IF(ISERROR(VLOOKUP(D5595,'CFDA Program Titles Table'!A$2:C$2607,3,FALSE)),"",VLOOKUP(D5595,'CFDA Program Titles Table'!A$2:C$2607,3,FALSE)))</f>
        <v/>
      </c>
      <c r="J5595" s="70"/>
      <c r="K5595" s="70"/>
      <c r="S5595" s="106" t="str">
        <f>IFERROR(IF(J5595="Y", "Research And Development Programs Cluster:", VLOOKUP(D5595,'Cluster Info'!$A$2:$B$113,2,FALSE)), "Non Cluster:")</f>
        <v>Non Cluster:</v>
      </c>
      <c r="T5595" s="106">
        <f t="shared" si="435"/>
        <v>0</v>
      </c>
      <c r="U5595" s="106">
        <f t="shared" si="437"/>
        <v>0</v>
      </c>
      <c r="V5595" s="106">
        <f t="shared" si="438"/>
        <v>0</v>
      </c>
      <c r="W5595" s="119">
        <f t="shared" si="436"/>
        <v>0</v>
      </c>
      <c r="X5595" s="106">
        <f t="shared" si="439"/>
        <v>0</v>
      </c>
    </row>
    <row r="5596" spans="1:24" ht="14">
      <c r="A5596" s="198"/>
      <c r="D5596" s="1"/>
      <c r="E5596" s="1"/>
      <c r="F5596" s="187"/>
      <c r="G5596" s="187"/>
      <c r="H5596" s="80" t="str">
        <f>IF(ISERROR(IF(ISERROR(VLOOKUP((LEFT(D5596,2)),'Fed. Agency Identifier Table'!A$2:C$63,3,FALSE)),(VLOOKUP((LEFT(D5596,1)),'Fed. Agency Identifier Table'!A$2:C$63,3,FALSE)),(VLOOKUP((LEFT(D5596,2)),'Fed. Agency Identifier Table'!A$2:C$63,3,FALSE)))),"",(IF(ISERROR(VLOOKUP((LEFT(D5596,2)),'Fed. Agency Identifier Table'!A$2:C$63,3,FALSE)),(VLOOKUP((LEFT(D5596,1)),'Fed. Agency Identifier Table'!A$2:C$63,3,FALSE)),(VLOOKUP((LEFT(D5596,2)),'Fed. Agency Identifier Table'!A$2:C$63,3,FALSE)))))</f>
        <v/>
      </c>
      <c r="I5596" s="150" t="str">
        <f>IF(ISNUMBER(SEARCH("*.unk*",D5596)),"Other Federal Awards",IF(ISERROR(VLOOKUP(D5596,'CFDA Program Titles Table'!A$2:C$2607,3,FALSE)),"",VLOOKUP(D5596,'CFDA Program Titles Table'!A$2:C$2607,3,FALSE)))</f>
        <v/>
      </c>
      <c r="J5596" s="70"/>
      <c r="K5596" s="70"/>
      <c r="S5596" s="106" t="str">
        <f>IFERROR(IF(J5596="Y", "Research And Development Programs Cluster:", VLOOKUP(D5596,'Cluster Info'!$A$2:$B$113,2,FALSE)), "Non Cluster:")</f>
        <v>Non Cluster:</v>
      </c>
      <c r="T5596" s="106">
        <f t="shared" si="435"/>
        <v>0</v>
      </c>
      <c r="U5596" s="106">
        <f t="shared" si="437"/>
        <v>0</v>
      </c>
      <c r="V5596" s="106">
        <f t="shared" si="438"/>
        <v>0</v>
      </c>
      <c r="W5596" s="119">
        <f t="shared" si="436"/>
        <v>0</v>
      </c>
      <c r="X5596" s="106">
        <f t="shared" si="439"/>
        <v>0</v>
      </c>
    </row>
    <row r="5597" spans="1:24" ht="14">
      <c r="A5597" s="198"/>
      <c r="D5597" s="1"/>
      <c r="E5597" s="1"/>
      <c r="F5597" s="187"/>
      <c r="G5597" s="187"/>
      <c r="H5597" s="80" t="str">
        <f>IF(ISERROR(IF(ISERROR(VLOOKUP((LEFT(D5597,2)),'Fed. Agency Identifier Table'!A$2:C$63,3,FALSE)),(VLOOKUP((LEFT(D5597,1)),'Fed. Agency Identifier Table'!A$2:C$63,3,FALSE)),(VLOOKUP((LEFT(D5597,2)),'Fed. Agency Identifier Table'!A$2:C$63,3,FALSE)))),"",(IF(ISERROR(VLOOKUP((LEFT(D5597,2)),'Fed. Agency Identifier Table'!A$2:C$63,3,FALSE)),(VLOOKUP((LEFT(D5597,1)),'Fed. Agency Identifier Table'!A$2:C$63,3,FALSE)),(VLOOKUP((LEFT(D5597,2)),'Fed. Agency Identifier Table'!A$2:C$63,3,FALSE)))))</f>
        <v/>
      </c>
      <c r="I5597" s="150" t="str">
        <f>IF(ISNUMBER(SEARCH("*.unk*",D5597)),"Other Federal Awards",IF(ISERROR(VLOOKUP(D5597,'CFDA Program Titles Table'!A$2:C$2607,3,FALSE)),"",VLOOKUP(D5597,'CFDA Program Titles Table'!A$2:C$2607,3,FALSE)))</f>
        <v/>
      </c>
      <c r="J5597" s="70"/>
      <c r="K5597" s="70"/>
      <c r="S5597" s="106" t="str">
        <f>IFERROR(IF(J5597="Y", "Research And Development Programs Cluster:", VLOOKUP(D5597,'Cluster Info'!$A$2:$B$113,2,FALSE)), "Non Cluster:")</f>
        <v>Non Cluster:</v>
      </c>
      <c r="T5597" s="106">
        <f t="shared" si="435"/>
        <v>0</v>
      </c>
      <c r="U5597" s="106">
        <f t="shared" si="437"/>
        <v>0</v>
      </c>
      <c r="V5597" s="106">
        <f t="shared" si="438"/>
        <v>0</v>
      </c>
      <c r="W5597" s="119">
        <f t="shared" si="436"/>
        <v>0</v>
      </c>
      <c r="X5597" s="106">
        <f t="shared" si="439"/>
        <v>0</v>
      </c>
    </row>
    <row r="5598" spans="1:24" ht="14">
      <c r="A5598" s="198"/>
      <c r="D5598" s="1"/>
      <c r="E5598" s="1"/>
      <c r="F5598" s="187"/>
      <c r="G5598" s="187"/>
      <c r="H5598" s="80" t="str">
        <f>IF(ISERROR(IF(ISERROR(VLOOKUP((LEFT(D5598,2)),'Fed. Agency Identifier Table'!A$2:C$63,3,FALSE)),(VLOOKUP((LEFT(D5598,1)),'Fed. Agency Identifier Table'!A$2:C$63,3,FALSE)),(VLOOKUP((LEFT(D5598,2)),'Fed. Agency Identifier Table'!A$2:C$63,3,FALSE)))),"",(IF(ISERROR(VLOOKUP((LEFT(D5598,2)),'Fed. Agency Identifier Table'!A$2:C$63,3,FALSE)),(VLOOKUP((LEFT(D5598,1)),'Fed. Agency Identifier Table'!A$2:C$63,3,FALSE)),(VLOOKUP((LEFT(D5598,2)),'Fed. Agency Identifier Table'!A$2:C$63,3,FALSE)))))</f>
        <v/>
      </c>
      <c r="I5598" s="150" t="str">
        <f>IF(ISNUMBER(SEARCH("*.unk*",D5598)),"Other Federal Awards",IF(ISERROR(VLOOKUP(D5598,'CFDA Program Titles Table'!A$2:C$2607,3,FALSE)),"",VLOOKUP(D5598,'CFDA Program Titles Table'!A$2:C$2607,3,FALSE)))</f>
        <v/>
      </c>
      <c r="J5598" s="70"/>
      <c r="K5598" s="70"/>
      <c r="S5598" s="106" t="str">
        <f>IFERROR(IF(J5598="Y", "Research And Development Programs Cluster:", VLOOKUP(D5598,'Cluster Info'!$A$2:$B$113,2,FALSE)), "Non Cluster:")</f>
        <v>Non Cluster:</v>
      </c>
      <c r="T5598" s="106">
        <f t="shared" si="435"/>
        <v>0</v>
      </c>
      <c r="U5598" s="106">
        <f t="shared" si="437"/>
        <v>0</v>
      </c>
      <c r="V5598" s="106">
        <f t="shared" si="438"/>
        <v>0</v>
      </c>
      <c r="W5598" s="119">
        <f t="shared" si="436"/>
        <v>0</v>
      </c>
      <c r="X5598" s="106">
        <f t="shared" si="439"/>
        <v>0</v>
      </c>
    </row>
    <row r="5599" spans="1:24" ht="14">
      <c r="A5599" s="198"/>
      <c r="D5599" s="1"/>
      <c r="E5599" s="1"/>
      <c r="F5599" s="187"/>
      <c r="G5599" s="187"/>
      <c r="H5599" s="80" t="str">
        <f>IF(ISERROR(IF(ISERROR(VLOOKUP((LEFT(D5599,2)),'Fed. Agency Identifier Table'!A$2:C$63,3,FALSE)),(VLOOKUP((LEFT(D5599,1)),'Fed. Agency Identifier Table'!A$2:C$63,3,FALSE)),(VLOOKUP((LEFT(D5599,2)),'Fed. Agency Identifier Table'!A$2:C$63,3,FALSE)))),"",(IF(ISERROR(VLOOKUP((LEFT(D5599,2)),'Fed. Agency Identifier Table'!A$2:C$63,3,FALSE)),(VLOOKUP((LEFT(D5599,1)),'Fed. Agency Identifier Table'!A$2:C$63,3,FALSE)),(VLOOKUP((LEFT(D5599,2)),'Fed. Agency Identifier Table'!A$2:C$63,3,FALSE)))))</f>
        <v/>
      </c>
      <c r="I5599" s="150" t="str">
        <f>IF(ISNUMBER(SEARCH("*.unk*",D5599)),"Other Federal Awards",IF(ISERROR(VLOOKUP(D5599,'CFDA Program Titles Table'!A$2:C$2607,3,FALSE)),"",VLOOKUP(D5599,'CFDA Program Titles Table'!A$2:C$2607,3,FALSE)))</f>
        <v/>
      </c>
      <c r="J5599" s="70"/>
      <c r="K5599" s="70"/>
      <c r="S5599" s="106" t="str">
        <f>IFERROR(IF(J5599="Y", "Research And Development Programs Cluster:", VLOOKUP(D5599,'Cluster Info'!$A$2:$B$113,2,FALSE)), "Non Cluster:")</f>
        <v>Non Cluster:</v>
      </c>
      <c r="T5599" s="106">
        <f t="shared" si="435"/>
        <v>0</v>
      </c>
      <c r="U5599" s="106">
        <f t="shared" si="437"/>
        <v>0</v>
      </c>
      <c r="V5599" s="106">
        <f t="shared" si="438"/>
        <v>0</v>
      </c>
      <c r="W5599" s="119">
        <f t="shared" si="436"/>
        <v>0</v>
      </c>
      <c r="X5599" s="106">
        <f t="shared" si="439"/>
        <v>0</v>
      </c>
    </row>
    <row r="5600" spans="1:24" ht="14">
      <c r="A5600" s="198"/>
      <c r="D5600" s="1"/>
      <c r="E5600" s="1"/>
      <c r="F5600" s="187"/>
      <c r="G5600" s="187"/>
      <c r="H5600" s="80" t="str">
        <f>IF(ISERROR(IF(ISERROR(VLOOKUP((LEFT(D5600,2)),'Fed. Agency Identifier Table'!A$2:C$63,3,FALSE)),(VLOOKUP((LEFT(D5600,1)),'Fed. Agency Identifier Table'!A$2:C$63,3,FALSE)),(VLOOKUP((LEFT(D5600,2)),'Fed. Agency Identifier Table'!A$2:C$63,3,FALSE)))),"",(IF(ISERROR(VLOOKUP((LEFT(D5600,2)),'Fed. Agency Identifier Table'!A$2:C$63,3,FALSE)),(VLOOKUP((LEFT(D5600,1)),'Fed. Agency Identifier Table'!A$2:C$63,3,FALSE)),(VLOOKUP((LEFT(D5600,2)),'Fed. Agency Identifier Table'!A$2:C$63,3,FALSE)))))</f>
        <v/>
      </c>
      <c r="I5600" s="150" t="str">
        <f>IF(ISNUMBER(SEARCH("*.unk*",D5600)),"Other Federal Awards",IF(ISERROR(VLOOKUP(D5600,'CFDA Program Titles Table'!A$2:C$2607,3,FALSE)),"",VLOOKUP(D5600,'CFDA Program Titles Table'!A$2:C$2607,3,FALSE)))</f>
        <v/>
      </c>
      <c r="J5600" s="70"/>
      <c r="K5600" s="70"/>
      <c r="S5600" s="106" t="str">
        <f>IFERROR(IF(J5600="Y", "Research And Development Programs Cluster:", VLOOKUP(D5600,'Cluster Info'!$A$2:$B$113,2,FALSE)), "Non Cluster:")</f>
        <v>Non Cluster:</v>
      </c>
      <c r="T5600" s="106">
        <f t="shared" si="435"/>
        <v>0</v>
      </c>
      <c r="U5600" s="106">
        <f t="shared" si="437"/>
        <v>0</v>
      </c>
      <c r="V5600" s="106">
        <f t="shared" si="438"/>
        <v>0</v>
      </c>
      <c r="W5600" s="119">
        <f t="shared" si="436"/>
        <v>0</v>
      </c>
      <c r="X5600" s="106">
        <f t="shared" si="439"/>
        <v>0</v>
      </c>
    </row>
    <row r="5601" spans="1:24" ht="14">
      <c r="A5601" s="198"/>
      <c r="D5601" s="1"/>
      <c r="E5601" s="1"/>
      <c r="F5601" s="187"/>
      <c r="G5601" s="187"/>
      <c r="H5601" s="80" t="str">
        <f>IF(ISERROR(IF(ISERROR(VLOOKUP((LEFT(D5601,2)),'Fed. Agency Identifier Table'!A$2:C$63,3,FALSE)),(VLOOKUP((LEFT(D5601,1)),'Fed. Agency Identifier Table'!A$2:C$63,3,FALSE)),(VLOOKUP((LEFT(D5601,2)),'Fed. Agency Identifier Table'!A$2:C$63,3,FALSE)))),"",(IF(ISERROR(VLOOKUP((LEFT(D5601,2)),'Fed. Agency Identifier Table'!A$2:C$63,3,FALSE)),(VLOOKUP((LEFT(D5601,1)),'Fed. Agency Identifier Table'!A$2:C$63,3,FALSE)),(VLOOKUP((LEFT(D5601,2)),'Fed. Agency Identifier Table'!A$2:C$63,3,FALSE)))))</f>
        <v/>
      </c>
      <c r="I5601" s="150" t="str">
        <f>IF(ISNUMBER(SEARCH("*.unk*",D5601)),"Other Federal Awards",IF(ISERROR(VLOOKUP(D5601,'CFDA Program Titles Table'!A$2:C$2607,3,FALSE)),"",VLOOKUP(D5601,'CFDA Program Titles Table'!A$2:C$2607,3,FALSE)))</f>
        <v/>
      </c>
      <c r="J5601" s="70"/>
      <c r="K5601" s="70"/>
      <c r="S5601" s="106" t="str">
        <f>IFERROR(IF(J5601="Y", "Research And Development Programs Cluster:", VLOOKUP(D5601,'Cluster Info'!$A$2:$B$113,2,FALSE)), "Non Cluster:")</f>
        <v>Non Cluster:</v>
      </c>
      <c r="T5601" s="106">
        <f t="shared" si="435"/>
        <v>0</v>
      </c>
      <c r="U5601" s="106">
        <f t="shared" si="437"/>
        <v>0</v>
      </c>
      <c r="V5601" s="106">
        <f t="shared" si="438"/>
        <v>0</v>
      </c>
      <c r="W5601" s="119">
        <f t="shared" si="436"/>
        <v>0</v>
      </c>
      <c r="X5601" s="106">
        <f t="shared" si="439"/>
        <v>0</v>
      </c>
    </row>
    <row r="5602" spans="1:24" ht="14">
      <c r="A5602" s="198"/>
      <c r="D5602" s="1"/>
      <c r="E5602" s="1"/>
      <c r="F5602" s="187"/>
      <c r="G5602" s="187"/>
      <c r="H5602" s="80" t="str">
        <f>IF(ISERROR(IF(ISERROR(VLOOKUP((LEFT(D5602,2)),'Fed. Agency Identifier Table'!A$2:C$63,3,FALSE)),(VLOOKUP((LEFT(D5602,1)),'Fed. Agency Identifier Table'!A$2:C$63,3,FALSE)),(VLOOKUP((LEFT(D5602,2)),'Fed. Agency Identifier Table'!A$2:C$63,3,FALSE)))),"",(IF(ISERROR(VLOOKUP((LEFT(D5602,2)),'Fed. Agency Identifier Table'!A$2:C$63,3,FALSE)),(VLOOKUP((LEFT(D5602,1)),'Fed. Agency Identifier Table'!A$2:C$63,3,FALSE)),(VLOOKUP((LEFT(D5602,2)),'Fed. Agency Identifier Table'!A$2:C$63,3,FALSE)))))</f>
        <v/>
      </c>
      <c r="I5602" s="150" t="str">
        <f>IF(ISNUMBER(SEARCH("*.unk*",D5602)),"Other Federal Awards",IF(ISERROR(VLOOKUP(D5602,'CFDA Program Titles Table'!A$2:C$2607,3,FALSE)),"",VLOOKUP(D5602,'CFDA Program Titles Table'!A$2:C$2607,3,FALSE)))</f>
        <v/>
      </c>
      <c r="J5602" s="70"/>
      <c r="K5602" s="70"/>
      <c r="S5602" s="106" t="str">
        <f>IFERROR(IF(J5602="Y", "Research And Development Programs Cluster:", VLOOKUP(D5602,'Cluster Info'!$A$2:$B$113,2,FALSE)), "Non Cluster:")</f>
        <v>Non Cluster:</v>
      </c>
      <c r="T5602" s="106">
        <f t="shared" si="435"/>
        <v>0</v>
      </c>
      <c r="U5602" s="106">
        <f t="shared" si="437"/>
        <v>0</v>
      </c>
      <c r="V5602" s="106">
        <f t="shared" si="438"/>
        <v>0</v>
      </c>
      <c r="W5602" s="119">
        <f t="shared" si="436"/>
        <v>0</v>
      </c>
      <c r="X5602" s="106">
        <f t="shared" si="439"/>
        <v>0</v>
      </c>
    </row>
    <row r="5603" spans="1:24" ht="14">
      <c r="A5603" s="198"/>
      <c r="D5603" s="1"/>
      <c r="E5603" s="1"/>
      <c r="F5603" s="187"/>
      <c r="G5603" s="187"/>
      <c r="H5603" s="80" t="str">
        <f>IF(ISERROR(IF(ISERROR(VLOOKUP((LEFT(D5603,2)),'Fed. Agency Identifier Table'!A$2:C$63,3,FALSE)),(VLOOKUP((LEFT(D5603,1)),'Fed. Agency Identifier Table'!A$2:C$63,3,FALSE)),(VLOOKUP((LEFT(D5603,2)),'Fed. Agency Identifier Table'!A$2:C$63,3,FALSE)))),"",(IF(ISERROR(VLOOKUP((LEFT(D5603,2)),'Fed. Agency Identifier Table'!A$2:C$63,3,FALSE)),(VLOOKUP((LEFT(D5603,1)),'Fed. Agency Identifier Table'!A$2:C$63,3,FALSE)),(VLOOKUP((LEFT(D5603,2)),'Fed. Agency Identifier Table'!A$2:C$63,3,FALSE)))))</f>
        <v/>
      </c>
      <c r="I5603" s="150" t="str">
        <f>IF(ISNUMBER(SEARCH("*.unk*",D5603)),"Other Federal Awards",IF(ISERROR(VLOOKUP(D5603,'CFDA Program Titles Table'!A$2:C$2607,3,FALSE)),"",VLOOKUP(D5603,'CFDA Program Titles Table'!A$2:C$2607,3,FALSE)))</f>
        <v/>
      </c>
      <c r="J5603" s="70"/>
      <c r="K5603" s="70"/>
      <c r="S5603" s="106" t="str">
        <f>IFERROR(IF(J5603="Y", "Research And Development Programs Cluster:", VLOOKUP(D5603,'Cluster Info'!$A$2:$B$113,2,FALSE)), "Non Cluster:")</f>
        <v>Non Cluster:</v>
      </c>
      <c r="T5603" s="106">
        <f t="shared" si="435"/>
        <v>0</v>
      </c>
      <c r="U5603" s="106">
        <f t="shared" si="437"/>
        <v>0</v>
      </c>
      <c r="V5603" s="106">
        <f t="shared" si="438"/>
        <v>0</v>
      </c>
      <c r="W5603" s="119">
        <f t="shared" si="436"/>
        <v>0</v>
      </c>
      <c r="X5603" s="106">
        <f t="shared" si="439"/>
        <v>0</v>
      </c>
    </row>
    <row r="5604" spans="1:24" ht="14">
      <c r="A5604" s="198"/>
      <c r="D5604" s="1"/>
      <c r="E5604" s="1"/>
      <c r="F5604" s="187"/>
      <c r="G5604" s="187"/>
      <c r="H5604" s="80" t="str">
        <f>IF(ISERROR(IF(ISERROR(VLOOKUP((LEFT(D5604,2)),'Fed. Agency Identifier Table'!A$2:C$63,3,FALSE)),(VLOOKUP((LEFT(D5604,1)),'Fed. Agency Identifier Table'!A$2:C$63,3,FALSE)),(VLOOKUP((LEFT(D5604,2)),'Fed. Agency Identifier Table'!A$2:C$63,3,FALSE)))),"",(IF(ISERROR(VLOOKUP((LEFT(D5604,2)),'Fed. Agency Identifier Table'!A$2:C$63,3,FALSE)),(VLOOKUP((LEFT(D5604,1)),'Fed. Agency Identifier Table'!A$2:C$63,3,FALSE)),(VLOOKUP((LEFT(D5604,2)),'Fed. Agency Identifier Table'!A$2:C$63,3,FALSE)))))</f>
        <v/>
      </c>
      <c r="I5604" s="150" t="str">
        <f>IF(ISNUMBER(SEARCH("*.unk*",D5604)),"Other Federal Awards",IF(ISERROR(VLOOKUP(D5604,'CFDA Program Titles Table'!A$2:C$2607,3,FALSE)),"",VLOOKUP(D5604,'CFDA Program Titles Table'!A$2:C$2607,3,FALSE)))</f>
        <v/>
      </c>
      <c r="J5604" s="70"/>
      <c r="K5604" s="70"/>
      <c r="S5604" s="106" t="str">
        <f>IFERROR(IF(J5604="Y", "Research And Development Programs Cluster:", VLOOKUP(D5604,'Cluster Info'!$A$2:$B$113,2,FALSE)), "Non Cluster:")</f>
        <v>Non Cluster:</v>
      </c>
      <c r="T5604" s="106">
        <f t="shared" si="435"/>
        <v>0</v>
      </c>
      <c r="U5604" s="106">
        <f t="shared" si="437"/>
        <v>0</v>
      </c>
      <c r="V5604" s="106">
        <f t="shared" si="438"/>
        <v>0</v>
      </c>
      <c r="W5604" s="119">
        <f t="shared" si="436"/>
        <v>0</v>
      </c>
      <c r="X5604" s="106">
        <f t="shared" si="439"/>
        <v>0</v>
      </c>
    </row>
    <row r="5605" spans="1:24" ht="14">
      <c r="A5605" s="198"/>
      <c r="D5605" s="1"/>
      <c r="E5605" s="1"/>
      <c r="F5605" s="187"/>
      <c r="G5605" s="187"/>
      <c r="H5605" s="80" t="str">
        <f>IF(ISERROR(IF(ISERROR(VLOOKUP((LEFT(D5605,2)),'Fed. Agency Identifier Table'!A$2:C$63,3,FALSE)),(VLOOKUP((LEFT(D5605,1)),'Fed. Agency Identifier Table'!A$2:C$63,3,FALSE)),(VLOOKUP((LEFT(D5605,2)),'Fed. Agency Identifier Table'!A$2:C$63,3,FALSE)))),"",(IF(ISERROR(VLOOKUP((LEFT(D5605,2)),'Fed. Agency Identifier Table'!A$2:C$63,3,FALSE)),(VLOOKUP((LEFT(D5605,1)),'Fed. Agency Identifier Table'!A$2:C$63,3,FALSE)),(VLOOKUP((LEFT(D5605,2)),'Fed. Agency Identifier Table'!A$2:C$63,3,FALSE)))))</f>
        <v/>
      </c>
      <c r="I5605" s="150" t="str">
        <f>IF(ISNUMBER(SEARCH("*.unk*",D5605)),"Other Federal Awards",IF(ISERROR(VLOOKUP(D5605,'CFDA Program Titles Table'!A$2:C$2607,3,FALSE)),"",VLOOKUP(D5605,'CFDA Program Titles Table'!A$2:C$2607,3,FALSE)))</f>
        <v/>
      </c>
      <c r="J5605" s="70"/>
      <c r="K5605" s="70"/>
      <c r="S5605" s="106" t="str">
        <f>IFERROR(IF(J5605="Y", "Research And Development Programs Cluster:", VLOOKUP(D5605,'Cluster Info'!$A$2:$B$113,2,FALSE)), "Non Cluster:")</f>
        <v>Non Cluster:</v>
      </c>
      <c r="T5605" s="106">
        <f t="shared" si="435"/>
        <v>0</v>
      </c>
      <c r="U5605" s="106">
        <f t="shared" si="437"/>
        <v>0</v>
      </c>
      <c r="V5605" s="106">
        <f t="shared" si="438"/>
        <v>0</v>
      </c>
      <c r="W5605" s="119">
        <f t="shared" si="436"/>
        <v>0</v>
      </c>
      <c r="X5605" s="106">
        <f t="shared" si="439"/>
        <v>0</v>
      </c>
    </row>
    <row r="5606" spans="1:24" ht="14">
      <c r="A5606" s="198"/>
      <c r="D5606" s="1"/>
      <c r="E5606" s="1"/>
      <c r="F5606" s="187"/>
      <c r="G5606" s="187"/>
      <c r="H5606" s="80" t="str">
        <f>IF(ISERROR(IF(ISERROR(VLOOKUP((LEFT(D5606,2)),'Fed. Agency Identifier Table'!A$2:C$63,3,FALSE)),(VLOOKUP((LEFT(D5606,1)),'Fed. Agency Identifier Table'!A$2:C$63,3,FALSE)),(VLOOKUP((LEFT(D5606,2)),'Fed. Agency Identifier Table'!A$2:C$63,3,FALSE)))),"",(IF(ISERROR(VLOOKUP((LEFT(D5606,2)),'Fed. Agency Identifier Table'!A$2:C$63,3,FALSE)),(VLOOKUP((LEFT(D5606,1)),'Fed. Agency Identifier Table'!A$2:C$63,3,FALSE)),(VLOOKUP((LEFT(D5606,2)),'Fed. Agency Identifier Table'!A$2:C$63,3,FALSE)))))</f>
        <v/>
      </c>
      <c r="I5606" s="150" t="str">
        <f>IF(ISNUMBER(SEARCH("*.unk*",D5606)),"Other Federal Awards",IF(ISERROR(VLOOKUP(D5606,'CFDA Program Titles Table'!A$2:C$2607,3,FALSE)),"",VLOOKUP(D5606,'CFDA Program Titles Table'!A$2:C$2607,3,FALSE)))</f>
        <v/>
      </c>
      <c r="J5606" s="70"/>
      <c r="K5606" s="70"/>
      <c r="S5606" s="106" t="str">
        <f>IFERROR(IF(J5606="Y", "Research And Development Programs Cluster:", VLOOKUP(D5606,'Cluster Info'!$A$2:$B$113,2,FALSE)), "Non Cluster:")</f>
        <v>Non Cluster:</v>
      </c>
      <c r="T5606" s="106">
        <f t="shared" si="435"/>
        <v>0</v>
      </c>
      <c r="U5606" s="106">
        <f t="shared" si="437"/>
        <v>0</v>
      </c>
      <c r="V5606" s="106">
        <f t="shared" si="438"/>
        <v>0</v>
      </c>
      <c r="W5606" s="119">
        <f t="shared" si="436"/>
        <v>0</v>
      </c>
      <c r="X5606" s="106">
        <f t="shared" si="439"/>
        <v>0</v>
      </c>
    </row>
    <row r="5607" spans="1:24" ht="14">
      <c r="A5607" s="198"/>
      <c r="D5607" s="1"/>
      <c r="E5607" s="1"/>
      <c r="F5607" s="187"/>
      <c r="G5607" s="187"/>
      <c r="H5607" s="80" t="str">
        <f>IF(ISERROR(IF(ISERROR(VLOOKUP((LEFT(D5607,2)),'Fed. Agency Identifier Table'!A$2:C$63,3,FALSE)),(VLOOKUP((LEFT(D5607,1)),'Fed. Agency Identifier Table'!A$2:C$63,3,FALSE)),(VLOOKUP((LEFT(D5607,2)),'Fed. Agency Identifier Table'!A$2:C$63,3,FALSE)))),"",(IF(ISERROR(VLOOKUP((LEFT(D5607,2)),'Fed. Agency Identifier Table'!A$2:C$63,3,FALSE)),(VLOOKUP((LEFT(D5607,1)),'Fed. Agency Identifier Table'!A$2:C$63,3,FALSE)),(VLOOKUP((LEFT(D5607,2)),'Fed. Agency Identifier Table'!A$2:C$63,3,FALSE)))))</f>
        <v/>
      </c>
      <c r="I5607" s="150" t="str">
        <f>IF(ISNUMBER(SEARCH("*.unk*",D5607)),"Other Federal Awards",IF(ISERROR(VLOOKUP(D5607,'CFDA Program Titles Table'!A$2:C$2607,3,FALSE)),"",VLOOKUP(D5607,'CFDA Program Titles Table'!A$2:C$2607,3,FALSE)))</f>
        <v/>
      </c>
      <c r="J5607" s="70"/>
      <c r="K5607" s="70"/>
      <c r="S5607" s="106" t="str">
        <f>IFERROR(IF(J5607="Y", "Research And Development Programs Cluster:", VLOOKUP(D5607,'Cluster Info'!$A$2:$B$113,2,FALSE)), "Non Cluster:")</f>
        <v>Non Cluster:</v>
      </c>
      <c r="T5607" s="106">
        <f t="shared" si="435"/>
        <v>0</v>
      </c>
      <c r="U5607" s="106">
        <f t="shared" si="437"/>
        <v>0</v>
      </c>
      <c r="V5607" s="106">
        <f t="shared" si="438"/>
        <v>0</v>
      </c>
      <c r="W5607" s="119">
        <f t="shared" si="436"/>
        <v>0</v>
      </c>
      <c r="X5607" s="106">
        <f t="shared" si="439"/>
        <v>0</v>
      </c>
    </row>
    <row r="5608" spans="1:24" ht="14">
      <c r="A5608" s="198"/>
      <c r="D5608" s="1"/>
      <c r="E5608" s="1"/>
      <c r="F5608" s="187"/>
      <c r="G5608" s="187"/>
      <c r="H5608" s="80" t="str">
        <f>IF(ISERROR(IF(ISERROR(VLOOKUP((LEFT(D5608,2)),'Fed. Agency Identifier Table'!A$2:C$63,3,FALSE)),(VLOOKUP((LEFT(D5608,1)),'Fed. Agency Identifier Table'!A$2:C$63,3,FALSE)),(VLOOKUP((LEFT(D5608,2)),'Fed. Agency Identifier Table'!A$2:C$63,3,FALSE)))),"",(IF(ISERROR(VLOOKUP((LEFT(D5608,2)),'Fed. Agency Identifier Table'!A$2:C$63,3,FALSE)),(VLOOKUP((LEFT(D5608,1)),'Fed. Agency Identifier Table'!A$2:C$63,3,FALSE)),(VLOOKUP((LEFT(D5608,2)),'Fed. Agency Identifier Table'!A$2:C$63,3,FALSE)))))</f>
        <v/>
      </c>
      <c r="I5608" s="150" t="str">
        <f>IF(ISNUMBER(SEARCH("*.unk*",D5608)),"Other Federal Awards",IF(ISERROR(VLOOKUP(D5608,'CFDA Program Titles Table'!A$2:C$2607,3,FALSE)),"",VLOOKUP(D5608,'CFDA Program Titles Table'!A$2:C$2607,3,FALSE)))</f>
        <v/>
      </c>
      <c r="J5608" s="70"/>
      <c r="K5608" s="70"/>
      <c r="S5608" s="106" t="str">
        <f>IFERROR(IF(J5608="Y", "Research And Development Programs Cluster:", VLOOKUP(D5608,'Cluster Info'!$A$2:$B$113,2,FALSE)), "Non Cluster:")</f>
        <v>Non Cluster:</v>
      </c>
      <c r="T5608" s="106">
        <f t="shared" si="435"/>
        <v>0</v>
      </c>
      <c r="U5608" s="106">
        <f t="shared" si="437"/>
        <v>0</v>
      </c>
      <c r="V5608" s="106">
        <f t="shared" si="438"/>
        <v>0</v>
      </c>
      <c r="W5608" s="119">
        <f t="shared" si="436"/>
        <v>0</v>
      </c>
      <c r="X5608" s="106">
        <f t="shared" si="439"/>
        <v>0</v>
      </c>
    </row>
    <row r="5609" spans="1:24" ht="14">
      <c r="A5609" s="198"/>
      <c r="D5609" s="1"/>
      <c r="E5609" s="1"/>
      <c r="F5609" s="187"/>
      <c r="G5609" s="187"/>
      <c r="H5609" s="80" t="str">
        <f>IF(ISERROR(IF(ISERROR(VLOOKUP((LEFT(D5609,2)),'Fed. Agency Identifier Table'!A$2:C$63,3,FALSE)),(VLOOKUP((LEFT(D5609,1)),'Fed. Agency Identifier Table'!A$2:C$63,3,FALSE)),(VLOOKUP((LEFT(D5609,2)),'Fed. Agency Identifier Table'!A$2:C$63,3,FALSE)))),"",(IF(ISERROR(VLOOKUP((LEFT(D5609,2)),'Fed. Agency Identifier Table'!A$2:C$63,3,FALSE)),(VLOOKUP((LEFT(D5609,1)),'Fed. Agency Identifier Table'!A$2:C$63,3,FALSE)),(VLOOKUP((LEFT(D5609,2)),'Fed. Agency Identifier Table'!A$2:C$63,3,FALSE)))))</f>
        <v/>
      </c>
      <c r="I5609" s="150" t="str">
        <f>IF(ISNUMBER(SEARCH("*.unk*",D5609)),"Other Federal Awards",IF(ISERROR(VLOOKUP(D5609,'CFDA Program Titles Table'!A$2:C$2607,3,FALSE)),"",VLOOKUP(D5609,'CFDA Program Titles Table'!A$2:C$2607,3,FALSE)))</f>
        <v/>
      </c>
      <c r="J5609" s="70"/>
      <c r="K5609" s="70"/>
      <c r="S5609" s="106" t="str">
        <f>IFERROR(IF(J5609="Y", "Research And Development Programs Cluster:", VLOOKUP(D5609,'Cluster Info'!$A$2:$B$113,2,FALSE)), "Non Cluster:")</f>
        <v>Non Cluster:</v>
      </c>
      <c r="T5609" s="106">
        <f t="shared" si="435"/>
        <v>0</v>
      </c>
      <c r="U5609" s="106">
        <f t="shared" si="437"/>
        <v>0</v>
      </c>
      <c r="V5609" s="106">
        <f t="shared" si="438"/>
        <v>0</v>
      </c>
      <c r="W5609" s="119">
        <f t="shared" si="436"/>
        <v>0</v>
      </c>
      <c r="X5609" s="106">
        <f t="shared" si="439"/>
        <v>0</v>
      </c>
    </row>
    <row r="5610" spans="1:24" ht="14">
      <c r="A5610" s="198"/>
      <c r="D5610" s="1"/>
      <c r="E5610" s="1"/>
      <c r="F5610" s="187"/>
      <c r="G5610" s="187"/>
      <c r="H5610" s="80" t="str">
        <f>IF(ISERROR(IF(ISERROR(VLOOKUP((LEFT(D5610,2)),'Fed. Agency Identifier Table'!A$2:C$63,3,FALSE)),(VLOOKUP((LEFT(D5610,1)),'Fed. Agency Identifier Table'!A$2:C$63,3,FALSE)),(VLOOKUP((LEFT(D5610,2)),'Fed. Agency Identifier Table'!A$2:C$63,3,FALSE)))),"",(IF(ISERROR(VLOOKUP((LEFT(D5610,2)),'Fed. Agency Identifier Table'!A$2:C$63,3,FALSE)),(VLOOKUP((LEFT(D5610,1)),'Fed. Agency Identifier Table'!A$2:C$63,3,FALSE)),(VLOOKUP((LEFT(D5610,2)),'Fed. Agency Identifier Table'!A$2:C$63,3,FALSE)))))</f>
        <v/>
      </c>
      <c r="I5610" s="150" t="str">
        <f>IF(ISNUMBER(SEARCH("*.unk*",D5610)),"Other Federal Awards",IF(ISERROR(VLOOKUP(D5610,'CFDA Program Titles Table'!A$2:C$2607,3,FALSE)),"",VLOOKUP(D5610,'CFDA Program Titles Table'!A$2:C$2607,3,FALSE)))</f>
        <v/>
      </c>
      <c r="J5610" s="70"/>
      <c r="K5610" s="70"/>
      <c r="S5610" s="106" t="str">
        <f>IFERROR(IF(J5610="Y", "Research And Development Programs Cluster:", VLOOKUP(D5610,'Cluster Info'!$A$2:$B$113,2,FALSE)), "Non Cluster:")</f>
        <v>Non Cluster:</v>
      </c>
      <c r="T5610" s="106">
        <f t="shared" si="435"/>
        <v>0</v>
      </c>
      <c r="U5610" s="106">
        <f t="shared" si="437"/>
        <v>0</v>
      </c>
      <c r="V5610" s="106">
        <f t="shared" si="438"/>
        <v>0</v>
      </c>
      <c r="W5610" s="119">
        <f t="shared" si="436"/>
        <v>0</v>
      </c>
      <c r="X5610" s="106">
        <f t="shared" si="439"/>
        <v>0</v>
      </c>
    </row>
    <row r="5611" spans="1:24" ht="14">
      <c r="A5611" s="198"/>
      <c r="D5611" s="1"/>
      <c r="E5611" s="1"/>
      <c r="F5611" s="187"/>
      <c r="G5611" s="187"/>
      <c r="H5611" s="80" t="str">
        <f>IF(ISERROR(IF(ISERROR(VLOOKUP((LEFT(D5611,2)),'Fed. Agency Identifier Table'!A$2:C$63,3,FALSE)),(VLOOKUP((LEFT(D5611,1)),'Fed. Agency Identifier Table'!A$2:C$63,3,FALSE)),(VLOOKUP((LEFT(D5611,2)),'Fed. Agency Identifier Table'!A$2:C$63,3,FALSE)))),"",(IF(ISERROR(VLOOKUP((LEFT(D5611,2)),'Fed. Agency Identifier Table'!A$2:C$63,3,FALSE)),(VLOOKUP((LEFT(D5611,1)),'Fed. Agency Identifier Table'!A$2:C$63,3,FALSE)),(VLOOKUP((LEFT(D5611,2)),'Fed. Agency Identifier Table'!A$2:C$63,3,FALSE)))))</f>
        <v/>
      </c>
      <c r="I5611" s="150" t="str">
        <f>IF(ISNUMBER(SEARCH("*.unk*",D5611)),"Other Federal Awards",IF(ISERROR(VLOOKUP(D5611,'CFDA Program Titles Table'!A$2:C$2607,3,FALSE)),"",VLOOKUP(D5611,'CFDA Program Titles Table'!A$2:C$2607,3,FALSE)))</f>
        <v/>
      </c>
      <c r="J5611" s="70"/>
      <c r="K5611" s="70"/>
      <c r="S5611" s="106" t="str">
        <f>IFERROR(IF(J5611="Y", "Research And Development Programs Cluster:", VLOOKUP(D5611,'Cluster Info'!$A$2:$B$113,2,FALSE)), "Non Cluster:")</f>
        <v>Non Cluster:</v>
      </c>
      <c r="T5611" s="106">
        <f t="shared" si="435"/>
        <v>0</v>
      </c>
      <c r="U5611" s="106">
        <f t="shared" si="437"/>
        <v>0</v>
      </c>
      <c r="V5611" s="106">
        <f t="shared" si="438"/>
        <v>0</v>
      </c>
      <c r="W5611" s="119">
        <f t="shared" si="436"/>
        <v>0</v>
      </c>
      <c r="X5611" s="106">
        <f t="shared" si="439"/>
        <v>0</v>
      </c>
    </row>
    <row r="5612" spans="1:24" ht="14">
      <c r="A5612" s="198"/>
      <c r="D5612" s="1"/>
      <c r="E5612" s="1"/>
      <c r="F5612" s="187"/>
      <c r="G5612" s="187"/>
      <c r="H5612" s="80" t="str">
        <f>IF(ISERROR(IF(ISERROR(VLOOKUP((LEFT(D5612,2)),'Fed. Agency Identifier Table'!A$2:C$63,3,FALSE)),(VLOOKUP((LEFT(D5612,1)),'Fed. Agency Identifier Table'!A$2:C$63,3,FALSE)),(VLOOKUP((LEFT(D5612,2)),'Fed. Agency Identifier Table'!A$2:C$63,3,FALSE)))),"",(IF(ISERROR(VLOOKUP((LEFT(D5612,2)),'Fed. Agency Identifier Table'!A$2:C$63,3,FALSE)),(VLOOKUP((LEFT(D5612,1)),'Fed. Agency Identifier Table'!A$2:C$63,3,FALSE)),(VLOOKUP((LEFT(D5612,2)),'Fed. Agency Identifier Table'!A$2:C$63,3,FALSE)))))</f>
        <v/>
      </c>
      <c r="I5612" s="150" t="str">
        <f>IF(ISNUMBER(SEARCH("*.unk*",D5612)),"Other Federal Awards",IF(ISERROR(VLOOKUP(D5612,'CFDA Program Titles Table'!A$2:C$2607,3,FALSE)),"",VLOOKUP(D5612,'CFDA Program Titles Table'!A$2:C$2607,3,FALSE)))</f>
        <v/>
      </c>
      <c r="J5612" s="70"/>
      <c r="K5612" s="70"/>
      <c r="S5612" s="106" t="str">
        <f>IFERROR(IF(J5612="Y", "Research And Development Programs Cluster:", VLOOKUP(D5612,'Cluster Info'!$A$2:$B$113,2,FALSE)), "Non Cluster:")</f>
        <v>Non Cluster:</v>
      </c>
      <c r="T5612" s="106">
        <f t="shared" si="435"/>
        <v>0</v>
      </c>
      <c r="U5612" s="106">
        <f t="shared" si="437"/>
        <v>0</v>
      </c>
      <c r="V5612" s="106">
        <f t="shared" si="438"/>
        <v>0</v>
      </c>
      <c r="W5612" s="119">
        <f t="shared" si="436"/>
        <v>0</v>
      </c>
      <c r="X5612" s="106">
        <f t="shared" si="439"/>
        <v>0</v>
      </c>
    </row>
    <row r="5613" spans="1:24" ht="14">
      <c r="A5613" s="198"/>
      <c r="D5613" s="1"/>
      <c r="E5613" s="1"/>
      <c r="F5613" s="187"/>
      <c r="G5613" s="187"/>
      <c r="H5613" s="80" t="str">
        <f>IF(ISERROR(IF(ISERROR(VLOOKUP((LEFT(D5613,2)),'Fed. Agency Identifier Table'!A$2:C$63,3,FALSE)),(VLOOKUP((LEFT(D5613,1)),'Fed. Agency Identifier Table'!A$2:C$63,3,FALSE)),(VLOOKUP((LEFT(D5613,2)),'Fed. Agency Identifier Table'!A$2:C$63,3,FALSE)))),"",(IF(ISERROR(VLOOKUP((LEFT(D5613,2)),'Fed. Agency Identifier Table'!A$2:C$63,3,FALSE)),(VLOOKUP((LEFT(D5613,1)),'Fed. Agency Identifier Table'!A$2:C$63,3,FALSE)),(VLOOKUP((LEFT(D5613,2)),'Fed. Agency Identifier Table'!A$2:C$63,3,FALSE)))))</f>
        <v/>
      </c>
      <c r="I5613" s="150" t="str">
        <f>IF(ISNUMBER(SEARCH("*.unk*",D5613)),"Other Federal Awards",IF(ISERROR(VLOOKUP(D5613,'CFDA Program Titles Table'!A$2:C$2607,3,FALSE)),"",VLOOKUP(D5613,'CFDA Program Titles Table'!A$2:C$2607,3,FALSE)))</f>
        <v/>
      </c>
      <c r="J5613" s="70"/>
      <c r="K5613" s="70"/>
      <c r="S5613" s="106" t="str">
        <f>IFERROR(IF(J5613="Y", "Research And Development Programs Cluster:", VLOOKUP(D5613,'Cluster Info'!$A$2:$B$113,2,FALSE)), "Non Cluster:")</f>
        <v>Non Cluster:</v>
      </c>
      <c r="T5613" s="106">
        <f t="shared" si="435"/>
        <v>0</v>
      </c>
      <c r="U5613" s="106">
        <f t="shared" si="437"/>
        <v>0</v>
      </c>
      <c r="V5613" s="106">
        <f t="shared" si="438"/>
        <v>0</v>
      </c>
      <c r="W5613" s="119">
        <f t="shared" si="436"/>
        <v>0</v>
      </c>
      <c r="X5613" s="106">
        <f t="shared" si="439"/>
        <v>0</v>
      </c>
    </row>
    <row r="5614" spans="1:24" ht="14">
      <c r="A5614" s="198"/>
      <c r="D5614" s="1"/>
      <c r="E5614" s="1"/>
      <c r="F5614" s="187"/>
      <c r="G5614" s="187"/>
      <c r="H5614" s="80" t="str">
        <f>IF(ISERROR(IF(ISERROR(VLOOKUP((LEFT(D5614,2)),'Fed. Agency Identifier Table'!A$2:C$63,3,FALSE)),(VLOOKUP((LEFT(D5614,1)),'Fed. Agency Identifier Table'!A$2:C$63,3,FALSE)),(VLOOKUP((LEFT(D5614,2)),'Fed. Agency Identifier Table'!A$2:C$63,3,FALSE)))),"",(IF(ISERROR(VLOOKUP((LEFT(D5614,2)),'Fed. Agency Identifier Table'!A$2:C$63,3,FALSE)),(VLOOKUP((LEFT(D5614,1)),'Fed. Agency Identifier Table'!A$2:C$63,3,FALSE)),(VLOOKUP((LEFT(D5614,2)),'Fed. Agency Identifier Table'!A$2:C$63,3,FALSE)))))</f>
        <v/>
      </c>
      <c r="I5614" s="150" t="str">
        <f>IF(ISNUMBER(SEARCH("*.unk*",D5614)),"Other Federal Awards",IF(ISERROR(VLOOKUP(D5614,'CFDA Program Titles Table'!A$2:C$2607,3,FALSE)),"",VLOOKUP(D5614,'CFDA Program Titles Table'!A$2:C$2607,3,FALSE)))</f>
        <v/>
      </c>
      <c r="J5614" s="70"/>
      <c r="K5614" s="70"/>
      <c r="S5614" s="106" t="str">
        <f>IFERROR(IF(J5614="Y", "Research And Development Programs Cluster:", VLOOKUP(D5614,'Cluster Info'!$A$2:$B$113,2,FALSE)), "Non Cluster:")</f>
        <v>Non Cluster:</v>
      </c>
      <c r="T5614" s="106">
        <f t="shared" si="435"/>
        <v>0</v>
      </c>
      <c r="U5614" s="106">
        <f t="shared" si="437"/>
        <v>0</v>
      </c>
      <c r="V5614" s="106">
        <f t="shared" si="438"/>
        <v>0</v>
      </c>
      <c r="W5614" s="119">
        <f t="shared" si="436"/>
        <v>0</v>
      </c>
      <c r="X5614" s="106">
        <f t="shared" si="439"/>
        <v>0</v>
      </c>
    </row>
    <row r="5615" spans="1:24" ht="14">
      <c r="A5615" s="198"/>
      <c r="D5615" s="1"/>
      <c r="E5615" s="1"/>
      <c r="F5615" s="187"/>
      <c r="G5615" s="187"/>
      <c r="H5615" s="80" t="str">
        <f>IF(ISERROR(IF(ISERROR(VLOOKUP((LEFT(D5615,2)),'Fed. Agency Identifier Table'!A$2:C$63,3,FALSE)),(VLOOKUP((LEFT(D5615,1)),'Fed. Agency Identifier Table'!A$2:C$63,3,FALSE)),(VLOOKUP((LEFT(D5615,2)),'Fed. Agency Identifier Table'!A$2:C$63,3,FALSE)))),"",(IF(ISERROR(VLOOKUP((LEFT(D5615,2)),'Fed. Agency Identifier Table'!A$2:C$63,3,FALSE)),(VLOOKUP((LEFT(D5615,1)),'Fed. Agency Identifier Table'!A$2:C$63,3,FALSE)),(VLOOKUP((LEFT(D5615,2)),'Fed. Agency Identifier Table'!A$2:C$63,3,FALSE)))))</f>
        <v/>
      </c>
      <c r="I5615" s="150" t="str">
        <f>IF(ISNUMBER(SEARCH("*.unk*",D5615)),"Other Federal Awards",IF(ISERROR(VLOOKUP(D5615,'CFDA Program Titles Table'!A$2:C$2607,3,FALSE)),"",VLOOKUP(D5615,'CFDA Program Titles Table'!A$2:C$2607,3,FALSE)))</f>
        <v/>
      </c>
      <c r="J5615" s="70"/>
      <c r="K5615" s="70"/>
      <c r="S5615" s="106" t="str">
        <f>IFERROR(IF(J5615="Y", "Research And Development Programs Cluster:", VLOOKUP(D5615,'Cluster Info'!$A$2:$B$113,2,FALSE)), "Non Cluster:")</f>
        <v>Non Cluster:</v>
      </c>
      <c r="T5615" s="106">
        <f t="shared" si="435"/>
        <v>0</v>
      </c>
      <c r="U5615" s="106">
        <f t="shared" si="437"/>
        <v>0</v>
      </c>
      <c r="V5615" s="106">
        <f t="shared" si="438"/>
        <v>0</v>
      </c>
      <c r="W5615" s="119">
        <f t="shared" si="436"/>
        <v>0</v>
      </c>
      <c r="X5615" s="106">
        <f t="shared" si="439"/>
        <v>0</v>
      </c>
    </row>
    <row r="5616" spans="1:24" ht="14">
      <c r="A5616" s="198"/>
      <c r="D5616" s="1"/>
      <c r="E5616" s="1"/>
      <c r="F5616" s="187"/>
      <c r="G5616" s="187"/>
      <c r="H5616" s="80" t="str">
        <f>IF(ISERROR(IF(ISERROR(VLOOKUP((LEFT(D5616,2)),'Fed. Agency Identifier Table'!A$2:C$63,3,FALSE)),(VLOOKUP((LEFT(D5616,1)),'Fed. Agency Identifier Table'!A$2:C$63,3,FALSE)),(VLOOKUP((LEFT(D5616,2)),'Fed. Agency Identifier Table'!A$2:C$63,3,FALSE)))),"",(IF(ISERROR(VLOOKUP((LEFT(D5616,2)),'Fed. Agency Identifier Table'!A$2:C$63,3,FALSE)),(VLOOKUP((LEFT(D5616,1)),'Fed. Agency Identifier Table'!A$2:C$63,3,FALSE)),(VLOOKUP((LEFT(D5616,2)),'Fed. Agency Identifier Table'!A$2:C$63,3,FALSE)))))</f>
        <v/>
      </c>
      <c r="I5616" s="150" t="str">
        <f>IF(ISNUMBER(SEARCH("*.unk*",D5616)),"Other Federal Awards",IF(ISERROR(VLOOKUP(D5616,'CFDA Program Titles Table'!A$2:C$2607,3,FALSE)),"",VLOOKUP(D5616,'CFDA Program Titles Table'!A$2:C$2607,3,FALSE)))</f>
        <v/>
      </c>
      <c r="J5616" s="70"/>
      <c r="K5616" s="70"/>
      <c r="S5616" s="106" t="str">
        <f>IFERROR(IF(J5616="Y", "Research And Development Programs Cluster:", VLOOKUP(D5616,'Cluster Info'!$A$2:$B$113,2,FALSE)), "Non Cluster:")</f>
        <v>Non Cluster:</v>
      </c>
      <c r="T5616" s="106">
        <f t="shared" si="435"/>
        <v>0</v>
      </c>
      <c r="U5616" s="106">
        <f t="shared" si="437"/>
        <v>0</v>
      </c>
      <c r="V5616" s="106">
        <f t="shared" si="438"/>
        <v>0</v>
      </c>
      <c r="W5616" s="119">
        <f t="shared" si="436"/>
        <v>0</v>
      </c>
      <c r="X5616" s="106">
        <f t="shared" si="439"/>
        <v>0</v>
      </c>
    </row>
    <row r="5617" spans="1:24" ht="14">
      <c r="A5617" s="198"/>
      <c r="D5617" s="1"/>
      <c r="E5617" s="1"/>
      <c r="F5617" s="187"/>
      <c r="G5617" s="187"/>
      <c r="H5617" s="80" t="str">
        <f>IF(ISERROR(IF(ISERROR(VLOOKUP((LEFT(D5617,2)),'Fed. Agency Identifier Table'!A$2:C$63,3,FALSE)),(VLOOKUP((LEFT(D5617,1)),'Fed. Agency Identifier Table'!A$2:C$63,3,FALSE)),(VLOOKUP((LEFT(D5617,2)),'Fed. Agency Identifier Table'!A$2:C$63,3,FALSE)))),"",(IF(ISERROR(VLOOKUP((LEFT(D5617,2)),'Fed. Agency Identifier Table'!A$2:C$63,3,FALSE)),(VLOOKUP((LEFT(D5617,1)),'Fed. Agency Identifier Table'!A$2:C$63,3,FALSE)),(VLOOKUP((LEFT(D5617,2)),'Fed. Agency Identifier Table'!A$2:C$63,3,FALSE)))))</f>
        <v/>
      </c>
      <c r="I5617" s="150" t="str">
        <f>IF(ISNUMBER(SEARCH("*.unk*",D5617)),"Other Federal Awards",IF(ISERROR(VLOOKUP(D5617,'CFDA Program Titles Table'!A$2:C$2607,3,FALSE)),"",VLOOKUP(D5617,'CFDA Program Titles Table'!A$2:C$2607,3,FALSE)))</f>
        <v/>
      </c>
      <c r="J5617" s="70"/>
      <c r="K5617" s="70"/>
      <c r="S5617" s="106" t="str">
        <f>IFERROR(IF(J5617="Y", "Research And Development Programs Cluster:", VLOOKUP(D5617,'Cluster Info'!$A$2:$B$113,2,FALSE)), "Non Cluster:")</f>
        <v>Non Cluster:</v>
      </c>
      <c r="T5617" s="106">
        <f t="shared" si="435"/>
        <v>0</v>
      </c>
      <c r="U5617" s="106">
        <f t="shared" si="437"/>
        <v>0</v>
      </c>
      <c r="V5617" s="106">
        <f t="shared" si="438"/>
        <v>0</v>
      </c>
      <c r="W5617" s="119">
        <f t="shared" si="436"/>
        <v>0</v>
      </c>
      <c r="X5617" s="106">
        <f t="shared" si="439"/>
        <v>0</v>
      </c>
    </row>
    <row r="5618" spans="1:24" ht="14">
      <c r="A5618" s="198"/>
      <c r="D5618" s="1"/>
      <c r="E5618" s="1"/>
      <c r="F5618" s="187"/>
      <c r="G5618" s="187"/>
      <c r="H5618" s="80" t="str">
        <f>IF(ISERROR(IF(ISERROR(VLOOKUP((LEFT(D5618,2)),'Fed. Agency Identifier Table'!A$2:C$63,3,FALSE)),(VLOOKUP((LEFT(D5618,1)),'Fed. Agency Identifier Table'!A$2:C$63,3,FALSE)),(VLOOKUP((LEFT(D5618,2)),'Fed. Agency Identifier Table'!A$2:C$63,3,FALSE)))),"",(IF(ISERROR(VLOOKUP((LEFT(D5618,2)),'Fed. Agency Identifier Table'!A$2:C$63,3,FALSE)),(VLOOKUP((LEFT(D5618,1)),'Fed. Agency Identifier Table'!A$2:C$63,3,FALSE)),(VLOOKUP((LEFT(D5618,2)),'Fed. Agency Identifier Table'!A$2:C$63,3,FALSE)))))</f>
        <v/>
      </c>
      <c r="I5618" s="150" t="str">
        <f>IF(ISNUMBER(SEARCH("*.unk*",D5618)),"Other Federal Awards",IF(ISERROR(VLOOKUP(D5618,'CFDA Program Titles Table'!A$2:C$2607,3,FALSE)),"",VLOOKUP(D5618,'CFDA Program Titles Table'!A$2:C$2607,3,FALSE)))</f>
        <v/>
      </c>
      <c r="J5618" s="70"/>
      <c r="K5618" s="70"/>
      <c r="S5618" s="106" t="str">
        <f>IFERROR(IF(J5618="Y", "Research And Development Programs Cluster:", VLOOKUP(D5618,'Cluster Info'!$A$2:$B$113,2,FALSE)), "Non Cluster:")</f>
        <v>Non Cluster:</v>
      </c>
      <c r="T5618" s="106">
        <f t="shared" si="435"/>
        <v>0</v>
      </c>
      <c r="U5618" s="106">
        <f t="shared" si="437"/>
        <v>0</v>
      </c>
      <c r="V5618" s="106">
        <f t="shared" si="438"/>
        <v>0</v>
      </c>
      <c r="W5618" s="119">
        <f t="shared" si="436"/>
        <v>0</v>
      </c>
      <c r="X5618" s="106">
        <f t="shared" si="439"/>
        <v>0</v>
      </c>
    </row>
    <row r="5619" spans="1:24" ht="14">
      <c r="A5619" s="198"/>
      <c r="D5619" s="1"/>
      <c r="E5619" s="1"/>
      <c r="F5619" s="187"/>
      <c r="G5619" s="187"/>
      <c r="H5619" s="80" t="str">
        <f>IF(ISERROR(IF(ISERROR(VLOOKUP((LEFT(D5619,2)),'Fed. Agency Identifier Table'!A$2:C$63,3,FALSE)),(VLOOKUP((LEFT(D5619,1)),'Fed. Agency Identifier Table'!A$2:C$63,3,FALSE)),(VLOOKUP((LEFT(D5619,2)),'Fed. Agency Identifier Table'!A$2:C$63,3,FALSE)))),"",(IF(ISERROR(VLOOKUP((LEFT(D5619,2)),'Fed. Agency Identifier Table'!A$2:C$63,3,FALSE)),(VLOOKUP((LEFT(D5619,1)),'Fed. Agency Identifier Table'!A$2:C$63,3,FALSE)),(VLOOKUP((LEFT(D5619,2)),'Fed. Agency Identifier Table'!A$2:C$63,3,FALSE)))))</f>
        <v/>
      </c>
      <c r="I5619" s="150" t="str">
        <f>IF(ISNUMBER(SEARCH("*.unk*",D5619)),"Other Federal Awards",IF(ISERROR(VLOOKUP(D5619,'CFDA Program Titles Table'!A$2:C$2607,3,FALSE)),"",VLOOKUP(D5619,'CFDA Program Titles Table'!A$2:C$2607,3,FALSE)))</f>
        <v/>
      </c>
      <c r="J5619" s="70"/>
      <c r="K5619" s="70"/>
      <c r="S5619" s="106" t="str">
        <f>IFERROR(IF(J5619="Y", "Research And Development Programs Cluster:", VLOOKUP(D5619,'Cluster Info'!$A$2:$B$113,2,FALSE)), "Non Cluster:")</f>
        <v>Non Cluster:</v>
      </c>
      <c r="T5619" s="106">
        <f t="shared" si="435"/>
        <v>0</v>
      </c>
      <c r="U5619" s="106">
        <f t="shared" si="437"/>
        <v>0</v>
      </c>
      <c r="V5619" s="106">
        <f t="shared" si="438"/>
        <v>0</v>
      </c>
      <c r="W5619" s="119">
        <f t="shared" si="436"/>
        <v>0</v>
      </c>
      <c r="X5619" s="106">
        <f t="shared" si="439"/>
        <v>0</v>
      </c>
    </row>
    <row r="5620" spans="1:24" ht="14">
      <c r="A5620" s="198"/>
      <c r="D5620" s="1"/>
      <c r="E5620" s="1"/>
      <c r="F5620" s="187"/>
      <c r="G5620" s="187"/>
      <c r="H5620" s="80" t="str">
        <f>IF(ISERROR(IF(ISERROR(VLOOKUP((LEFT(D5620,2)),'Fed. Agency Identifier Table'!A$2:C$63,3,FALSE)),(VLOOKUP((LEFT(D5620,1)),'Fed. Agency Identifier Table'!A$2:C$63,3,FALSE)),(VLOOKUP((LEFT(D5620,2)),'Fed. Agency Identifier Table'!A$2:C$63,3,FALSE)))),"",(IF(ISERROR(VLOOKUP((LEFT(D5620,2)),'Fed. Agency Identifier Table'!A$2:C$63,3,FALSE)),(VLOOKUP((LEFT(D5620,1)),'Fed. Agency Identifier Table'!A$2:C$63,3,FALSE)),(VLOOKUP((LEFT(D5620,2)),'Fed. Agency Identifier Table'!A$2:C$63,3,FALSE)))))</f>
        <v/>
      </c>
      <c r="I5620" s="150" t="str">
        <f>IF(ISNUMBER(SEARCH("*.unk*",D5620)),"Other Federal Awards",IF(ISERROR(VLOOKUP(D5620,'CFDA Program Titles Table'!A$2:C$2607,3,FALSE)),"",VLOOKUP(D5620,'CFDA Program Titles Table'!A$2:C$2607,3,FALSE)))</f>
        <v/>
      </c>
      <c r="J5620" s="70"/>
      <c r="K5620" s="70"/>
      <c r="S5620" s="106" t="str">
        <f>IFERROR(IF(J5620="Y", "Research And Development Programs Cluster:", VLOOKUP(D5620,'Cluster Info'!$A$2:$B$113,2,FALSE)), "Non Cluster:")</f>
        <v>Non Cluster:</v>
      </c>
      <c r="T5620" s="106">
        <f t="shared" si="435"/>
        <v>0</v>
      </c>
      <c r="U5620" s="106">
        <f t="shared" si="437"/>
        <v>0</v>
      </c>
      <c r="V5620" s="106">
        <f t="shared" si="438"/>
        <v>0</v>
      </c>
      <c r="W5620" s="119">
        <f t="shared" si="436"/>
        <v>0</v>
      </c>
      <c r="X5620" s="106">
        <f t="shared" si="439"/>
        <v>0</v>
      </c>
    </row>
    <row r="5621" spans="1:24" ht="14">
      <c r="A5621" s="198"/>
      <c r="D5621" s="1"/>
      <c r="E5621" s="1"/>
      <c r="F5621" s="187"/>
      <c r="G5621" s="187"/>
      <c r="H5621" s="80" t="str">
        <f>IF(ISERROR(IF(ISERROR(VLOOKUP((LEFT(D5621,2)),'Fed. Agency Identifier Table'!A$2:C$63,3,FALSE)),(VLOOKUP((LEFT(D5621,1)),'Fed. Agency Identifier Table'!A$2:C$63,3,FALSE)),(VLOOKUP((LEFT(D5621,2)),'Fed. Agency Identifier Table'!A$2:C$63,3,FALSE)))),"",(IF(ISERROR(VLOOKUP((LEFT(D5621,2)),'Fed. Agency Identifier Table'!A$2:C$63,3,FALSE)),(VLOOKUP((LEFT(D5621,1)),'Fed. Agency Identifier Table'!A$2:C$63,3,FALSE)),(VLOOKUP((LEFT(D5621,2)),'Fed. Agency Identifier Table'!A$2:C$63,3,FALSE)))))</f>
        <v/>
      </c>
      <c r="I5621" s="150" t="str">
        <f>IF(ISNUMBER(SEARCH("*.unk*",D5621)),"Other Federal Awards",IF(ISERROR(VLOOKUP(D5621,'CFDA Program Titles Table'!A$2:C$2607,3,FALSE)),"",VLOOKUP(D5621,'CFDA Program Titles Table'!A$2:C$2607,3,FALSE)))</f>
        <v/>
      </c>
      <c r="J5621" s="70"/>
      <c r="K5621" s="70"/>
      <c r="S5621" s="106" t="str">
        <f>IFERROR(IF(J5621="Y", "Research And Development Programs Cluster:", VLOOKUP(D5621,'Cluster Info'!$A$2:$B$113,2,FALSE)), "Non Cluster:")</f>
        <v>Non Cluster:</v>
      </c>
      <c r="T5621" s="106">
        <f t="shared" si="435"/>
        <v>0</v>
      </c>
      <c r="U5621" s="106">
        <f t="shared" si="437"/>
        <v>0</v>
      </c>
      <c r="V5621" s="106">
        <f t="shared" si="438"/>
        <v>0</v>
      </c>
      <c r="W5621" s="119">
        <f t="shared" si="436"/>
        <v>0</v>
      </c>
      <c r="X5621" s="106">
        <f t="shared" si="439"/>
        <v>0</v>
      </c>
    </row>
    <row r="5622" spans="1:24" ht="14">
      <c r="A5622" s="198"/>
      <c r="D5622" s="1"/>
      <c r="E5622" s="1"/>
      <c r="F5622" s="187"/>
      <c r="G5622" s="187"/>
      <c r="H5622" s="80" t="str">
        <f>IF(ISERROR(IF(ISERROR(VLOOKUP((LEFT(D5622,2)),'Fed. Agency Identifier Table'!A$2:C$63,3,FALSE)),(VLOOKUP((LEFT(D5622,1)),'Fed. Agency Identifier Table'!A$2:C$63,3,FALSE)),(VLOOKUP((LEFT(D5622,2)),'Fed. Agency Identifier Table'!A$2:C$63,3,FALSE)))),"",(IF(ISERROR(VLOOKUP((LEFT(D5622,2)),'Fed. Agency Identifier Table'!A$2:C$63,3,FALSE)),(VLOOKUP((LEFT(D5622,1)),'Fed. Agency Identifier Table'!A$2:C$63,3,FALSE)),(VLOOKUP((LEFT(D5622,2)),'Fed. Agency Identifier Table'!A$2:C$63,3,FALSE)))))</f>
        <v/>
      </c>
      <c r="I5622" s="150" t="str">
        <f>IF(ISNUMBER(SEARCH("*.unk*",D5622)),"Other Federal Awards",IF(ISERROR(VLOOKUP(D5622,'CFDA Program Titles Table'!A$2:C$2607,3,FALSE)),"",VLOOKUP(D5622,'CFDA Program Titles Table'!A$2:C$2607,3,FALSE)))</f>
        <v/>
      </c>
      <c r="J5622" s="70"/>
      <c r="K5622" s="70"/>
      <c r="S5622" s="106" t="str">
        <f>IFERROR(IF(J5622="Y", "Research And Development Programs Cluster:", VLOOKUP(D5622,'Cluster Info'!$A$2:$B$113,2,FALSE)), "Non Cluster:")</f>
        <v>Non Cluster:</v>
      </c>
      <c r="T5622" s="106">
        <f t="shared" si="435"/>
        <v>0</v>
      </c>
      <c r="U5622" s="106">
        <f t="shared" si="437"/>
        <v>0</v>
      </c>
      <c r="V5622" s="106">
        <f t="shared" si="438"/>
        <v>0</v>
      </c>
      <c r="W5622" s="119">
        <f t="shared" si="436"/>
        <v>0</v>
      </c>
      <c r="X5622" s="106">
        <f t="shared" si="439"/>
        <v>0</v>
      </c>
    </row>
    <row r="5623" spans="1:24" ht="14">
      <c r="A5623" s="198"/>
      <c r="D5623" s="1"/>
      <c r="E5623" s="1"/>
      <c r="F5623" s="187"/>
      <c r="G5623" s="187"/>
      <c r="H5623" s="80" t="str">
        <f>IF(ISERROR(IF(ISERROR(VLOOKUP((LEFT(D5623,2)),'Fed. Agency Identifier Table'!A$2:C$63,3,FALSE)),(VLOOKUP((LEFT(D5623,1)),'Fed. Agency Identifier Table'!A$2:C$63,3,FALSE)),(VLOOKUP((LEFT(D5623,2)),'Fed. Agency Identifier Table'!A$2:C$63,3,FALSE)))),"",(IF(ISERROR(VLOOKUP((LEFT(D5623,2)),'Fed. Agency Identifier Table'!A$2:C$63,3,FALSE)),(VLOOKUP((LEFT(D5623,1)),'Fed. Agency Identifier Table'!A$2:C$63,3,FALSE)),(VLOOKUP((LEFT(D5623,2)),'Fed. Agency Identifier Table'!A$2:C$63,3,FALSE)))))</f>
        <v/>
      </c>
      <c r="I5623" s="150" t="str">
        <f>IF(ISNUMBER(SEARCH("*.unk*",D5623)),"Other Federal Awards",IF(ISERROR(VLOOKUP(D5623,'CFDA Program Titles Table'!A$2:C$2607,3,FALSE)),"",VLOOKUP(D5623,'CFDA Program Titles Table'!A$2:C$2607,3,FALSE)))</f>
        <v/>
      </c>
      <c r="J5623" s="70"/>
      <c r="K5623" s="70"/>
      <c r="S5623" s="106" t="str">
        <f>IFERROR(IF(J5623="Y", "Research And Development Programs Cluster:", VLOOKUP(D5623,'Cluster Info'!$A$2:$B$113,2,FALSE)), "Non Cluster:")</f>
        <v>Non Cluster:</v>
      </c>
      <c r="T5623" s="106">
        <f t="shared" si="435"/>
        <v>0</v>
      </c>
      <c r="U5623" s="106">
        <f t="shared" si="437"/>
        <v>0</v>
      </c>
      <c r="V5623" s="106">
        <f t="shared" si="438"/>
        <v>0</v>
      </c>
      <c r="W5623" s="119">
        <f t="shared" si="436"/>
        <v>0</v>
      </c>
      <c r="X5623" s="106">
        <f t="shared" si="439"/>
        <v>0</v>
      </c>
    </row>
    <row r="5624" spans="1:24" ht="14">
      <c r="A5624" s="198"/>
      <c r="D5624" s="1"/>
      <c r="E5624" s="1"/>
      <c r="F5624" s="187"/>
      <c r="G5624" s="187"/>
      <c r="H5624" s="80" t="str">
        <f>IF(ISERROR(IF(ISERROR(VLOOKUP((LEFT(D5624,2)),'Fed. Agency Identifier Table'!A$2:C$63,3,FALSE)),(VLOOKUP((LEFT(D5624,1)),'Fed. Agency Identifier Table'!A$2:C$63,3,FALSE)),(VLOOKUP((LEFT(D5624,2)),'Fed. Agency Identifier Table'!A$2:C$63,3,FALSE)))),"",(IF(ISERROR(VLOOKUP((LEFT(D5624,2)),'Fed. Agency Identifier Table'!A$2:C$63,3,FALSE)),(VLOOKUP((LEFT(D5624,1)),'Fed. Agency Identifier Table'!A$2:C$63,3,FALSE)),(VLOOKUP((LEFT(D5624,2)),'Fed. Agency Identifier Table'!A$2:C$63,3,FALSE)))))</f>
        <v/>
      </c>
      <c r="I5624" s="150" t="str">
        <f>IF(ISNUMBER(SEARCH("*.unk*",D5624)),"Other Federal Awards",IF(ISERROR(VLOOKUP(D5624,'CFDA Program Titles Table'!A$2:C$2607,3,FALSE)),"",VLOOKUP(D5624,'CFDA Program Titles Table'!A$2:C$2607,3,FALSE)))</f>
        <v/>
      </c>
      <c r="J5624" s="70"/>
      <c r="K5624" s="70"/>
      <c r="S5624" s="106" t="str">
        <f>IFERROR(IF(J5624="Y", "Research And Development Programs Cluster:", VLOOKUP(D5624,'Cluster Info'!$A$2:$B$113,2,FALSE)), "Non Cluster:")</f>
        <v>Non Cluster:</v>
      </c>
      <c r="T5624" s="106">
        <f t="shared" si="435"/>
        <v>0</v>
      </c>
      <c r="U5624" s="106">
        <f t="shared" si="437"/>
        <v>0</v>
      </c>
      <c r="V5624" s="106">
        <f t="shared" si="438"/>
        <v>0</v>
      </c>
      <c r="W5624" s="119">
        <f t="shared" si="436"/>
        <v>0</v>
      </c>
      <c r="X5624" s="106">
        <f t="shared" si="439"/>
        <v>0</v>
      </c>
    </row>
    <row r="5625" spans="1:24" ht="14">
      <c r="A5625" s="198"/>
      <c r="D5625" s="1"/>
      <c r="E5625" s="1"/>
      <c r="F5625" s="187"/>
      <c r="G5625" s="187"/>
      <c r="H5625" s="80" t="str">
        <f>IF(ISERROR(IF(ISERROR(VLOOKUP((LEFT(D5625,2)),'Fed. Agency Identifier Table'!A$2:C$63,3,FALSE)),(VLOOKUP((LEFT(D5625,1)),'Fed. Agency Identifier Table'!A$2:C$63,3,FALSE)),(VLOOKUP((LEFT(D5625,2)),'Fed. Agency Identifier Table'!A$2:C$63,3,FALSE)))),"",(IF(ISERROR(VLOOKUP((LEFT(D5625,2)),'Fed. Agency Identifier Table'!A$2:C$63,3,FALSE)),(VLOOKUP((LEFT(D5625,1)),'Fed. Agency Identifier Table'!A$2:C$63,3,FALSE)),(VLOOKUP((LEFT(D5625,2)),'Fed. Agency Identifier Table'!A$2:C$63,3,FALSE)))))</f>
        <v/>
      </c>
      <c r="I5625" s="150" t="str">
        <f>IF(ISNUMBER(SEARCH("*.unk*",D5625)),"Other Federal Awards",IF(ISERROR(VLOOKUP(D5625,'CFDA Program Titles Table'!A$2:C$2607,3,FALSE)),"",VLOOKUP(D5625,'CFDA Program Titles Table'!A$2:C$2607,3,FALSE)))</f>
        <v/>
      </c>
      <c r="J5625" s="70"/>
      <c r="K5625" s="70"/>
      <c r="S5625" s="106" t="str">
        <f>IFERROR(IF(J5625="Y", "Research And Development Programs Cluster:", VLOOKUP(D5625,'Cluster Info'!$A$2:$B$113,2,FALSE)), "Non Cluster:")</f>
        <v>Non Cluster:</v>
      </c>
      <c r="T5625" s="106">
        <f t="shared" si="435"/>
        <v>0</v>
      </c>
      <c r="U5625" s="106">
        <f t="shared" si="437"/>
        <v>0</v>
      </c>
      <c r="V5625" s="106">
        <f t="shared" si="438"/>
        <v>0</v>
      </c>
      <c r="W5625" s="119">
        <f t="shared" si="436"/>
        <v>0</v>
      </c>
      <c r="X5625" s="106">
        <f t="shared" si="439"/>
        <v>0</v>
      </c>
    </row>
    <row r="5626" spans="1:24" ht="14">
      <c r="A5626" s="198"/>
      <c r="D5626" s="1"/>
      <c r="E5626" s="1"/>
      <c r="F5626" s="187"/>
      <c r="G5626" s="187"/>
      <c r="H5626" s="80" t="str">
        <f>IF(ISERROR(IF(ISERROR(VLOOKUP((LEFT(D5626,2)),'Fed. Agency Identifier Table'!A$2:C$63,3,FALSE)),(VLOOKUP((LEFT(D5626,1)),'Fed. Agency Identifier Table'!A$2:C$63,3,FALSE)),(VLOOKUP((LEFT(D5626,2)),'Fed. Agency Identifier Table'!A$2:C$63,3,FALSE)))),"",(IF(ISERROR(VLOOKUP((LEFT(D5626,2)),'Fed. Agency Identifier Table'!A$2:C$63,3,FALSE)),(VLOOKUP((LEFT(D5626,1)),'Fed. Agency Identifier Table'!A$2:C$63,3,FALSE)),(VLOOKUP((LEFT(D5626,2)),'Fed. Agency Identifier Table'!A$2:C$63,3,FALSE)))))</f>
        <v/>
      </c>
      <c r="I5626" s="150" t="str">
        <f>IF(ISNUMBER(SEARCH("*.unk*",D5626)),"Other Federal Awards",IF(ISERROR(VLOOKUP(D5626,'CFDA Program Titles Table'!A$2:C$2607,3,FALSE)),"",VLOOKUP(D5626,'CFDA Program Titles Table'!A$2:C$2607,3,FALSE)))</f>
        <v/>
      </c>
      <c r="J5626" s="70"/>
      <c r="K5626" s="70"/>
      <c r="S5626" s="106" t="str">
        <f>IFERROR(IF(J5626="Y", "Research And Development Programs Cluster:", VLOOKUP(D5626,'Cluster Info'!$A$2:$B$113,2,FALSE)), "Non Cluster:")</f>
        <v>Non Cluster:</v>
      </c>
      <c r="T5626" s="106">
        <f t="shared" si="435"/>
        <v>0</v>
      </c>
      <c r="U5626" s="106">
        <f t="shared" si="437"/>
        <v>0</v>
      </c>
      <c r="V5626" s="106">
        <f t="shared" si="438"/>
        <v>0</v>
      </c>
      <c r="W5626" s="119">
        <f t="shared" si="436"/>
        <v>0</v>
      </c>
      <c r="X5626" s="106">
        <f t="shared" si="439"/>
        <v>0</v>
      </c>
    </row>
    <row r="5627" spans="1:24" ht="14">
      <c r="A5627" s="198"/>
      <c r="D5627" s="1"/>
      <c r="E5627" s="1"/>
      <c r="F5627" s="187"/>
      <c r="G5627" s="187"/>
      <c r="H5627" s="80" t="str">
        <f>IF(ISERROR(IF(ISERROR(VLOOKUP((LEFT(D5627,2)),'Fed. Agency Identifier Table'!A$2:C$63,3,FALSE)),(VLOOKUP((LEFT(D5627,1)),'Fed. Agency Identifier Table'!A$2:C$63,3,FALSE)),(VLOOKUP((LEFT(D5627,2)),'Fed. Agency Identifier Table'!A$2:C$63,3,FALSE)))),"",(IF(ISERROR(VLOOKUP((LEFT(D5627,2)),'Fed. Agency Identifier Table'!A$2:C$63,3,FALSE)),(VLOOKUP((LEFT(D5627,1)),'Fed. Agency Identifier Table'!A$2:C$63,3,FALSE)),(VLOOKUP((LEFT(D5627,2)),'Fed. Agency Identifier Table'!A$2:C$63,3,FALSE)))))</f>
        <v/>
      </c>
      <c r="I5627" s="150" t="str">
        <f>IF(ISNUMBER(SEARCH("*.unk*",D5627)),"Other Federal Awards",IF(ISERROR(VLOOKUP(D5627,'CFDA Program Titles Table'!A$2:C$2607,3,FALSE)),"",VLOOKUP(D5627,'CFDA Program Titles Table'!A$2:C$2607,3,FALSE)))</f>
        <v/>
      </c>
      <c r="J5627" s="70"/>
      <c r="K5627" s="70"/>
      <c r="S5627" s="106" t="str">
        <f>IFERROR(IF(J5627="Y", "Research And Development Programs Cluster:", VLOOKUP(D5627,'Cluster Info'!$A$2:$B$113,2,FALSE)), "Non Cluster:")</f>
        <v>Non Cluster:</v>
      </c>
      <c r="T5627" s="106">
        <f t="shared" si="435"/>
        <v>0</v>
      </c>
      <c r="U5627" s="106">
        <f t="shared" si="437"/>
        <v>0</v>
      </c>
      <c r="V5627" s="106">
        <f t="shared" si="438"/>
        <v>0</v>
      </c>
      <c r="W5627" s="119">
        <f t="shared" si="436"/>
        <v>0</v>
      </c>
      <c r="X5627" s="106">
        <f t="shared" si="439"/>
        <v>0</v>
      </c>
    </row>
    <row r="5628" spans="1:24" ht="14">
      <c r="A5628" s="198"/>
      <c r="D5628" s="1"/>
      <c r="E5628" s="1"/>
      <c r="F5628" s="187"/>
      <c r="G5628" s="187"/>
      <c r="H5628" s="80" t="str">
        <f>IF(ISERROR(IF(ISERROR(VLOOKUP((LEFT(D5628,2)),'Fed. Agency Identifier Table'!A$2:C$63,3,FALSE)),(VLOOKUP((LEFT(D5628,1)),'Fed. Agency Identifier Table'!A$2:C$63,3,FALSE)),(VLOOKUP((LEFT(D5628,2)),'Fed. Agency Identifier Table'!A$2:C$63,3,FALSE)))),"",(IF(ISERROR(VLOOKUP((LEFT(D5628,2)),'Fed. Agency Identifier Table'!A$2:C$63,3,FALSE)),(VLOOKUP((LEFT(D5628,1)),'Fed. Agency Identifier Table'!A$2:C$63,3,FALSE)),(VLOOKUP((LEFT(D5628,2)),'Fed. Agency Identifier Table'!A$2:C$63,3,FALSE)))))</f>
        <v/>
      </c>
      <c r="I5628" s="150" t="str">
        <f>IF(ISNUMBER(SEARCH("*.unk*",D5628)),"Other Federal Awards",IF(ISERROR(VLOOKUP(D5628,'CFDA Program Titles Table'!A$2:C$2607,3,FALSE)),"",VLOOKUP(D5628,'CFDA Program Titles Table'!A$2:C$2607,3,FALSE)))</f>
        <v/>
      </c>
      <c r="J5628" s="70"/>
      <c r="K5628" s="70"/>
      <c r="S5628" s="106" t="str">
        <f>IFERROR(IF(J5628="Y", "Research And Development Programs Cluster:", VLOOKUP(D5628,'Cluster Info'!$A$2:$B$113,2,FALSE)), "Non Cluster:")</f>
        <v>Non Cluster:</v>
      </c>
      <c r="T5628" s="106">
        <f t="shared" si="435"/>
        <v>0</v>
      </c>
      <c r="U5628" s="106">
        <f t="shared" si="437"/>
        <v>0</v>
      </c>
      <c r="V5628" s="106">
        <f t="shared" si="438"/>
        <v>0</v>
      </c>
      <c r="W5628" s="119">
        <f t="shared" si="436"/>
        <v>0</v>
      </c>
      <c r="X5628" s="106">
        <f t="shared" si="439"/>
        <v>0</v>
      </c>
    </row>
    <row r="5629" spans="1:24" ht="14">
      <c r="A5629" s="198"/>
      <c r="D5629" s="1"/>
      <c r="E5629" s="1"/>
      <c r="F5629" s="187"/>
      <c r="G5629" s="187"/>
      <c r="H5629" s="80" t="str">
        <f>IF(ISERROR(IF(ISERROR(VLOOKUP((LEFT(D5629,2)),'Fed. Agency Identifier Table'!A$2:C$63,3,FALSE)),(VLOOKUP((LEFT(D5629,1)),'Fed. Agency Identifier Table'!A$2:C$63,3,FALSE)),(VLOOKUP((LEFT(D5629,2)),'Fed. Agency Identifier Table'!A$2:C$63,3,FALSE)))),"",(IF(ISERROR(VLOOKUP((LEFT(D5629,2)),'Fed. Agency Identifier Table'!A$2:C$63,3,FALSE)),(VLOOKUP((LEFT(D5629,1)),'Fed. Agency Identifier Table'!A$2:C$63,3,FALSE)),(VLOOKUP((LEFT(D5629,2)),'Fed. Agency Identifier Table'!A$2:C$63,3,FALSE)))))</f>
        <v/>
      </c>
      <c r="I5629" s="150" t="str">
        <f>IF(ISNUMBER(SEARCH("*.unk*",D5629)),"Other Federal Awards",IF(ISERROR(VLOOKUP(D5629,'CFDA Program Titles Table'!A$2:C$2607,3,FALSE)),"",VLOOKUP(D5629,'CFDA Program Titles Table'!A$2:C$2607,3,FALSE)))</f>
        <v/>
      </c>
      <c r="J5629" s="70"/>
      <c r="K5629" s="70"/>
      <c r="S5629" s="106" t="str">
        <f>IFERROR(IF(J5629="Y", "Research And Development Programs Cluster:", VLOOKUP(D5629,'Cluster Info'!$A$2:$B$113,2,FALSE)), "Non Cluster:")</f>
        <v>Non Cluster:</v>
      </c>
      <c r="T5629" s="106">
        <f t="shared" si="435"/>
        <v>0</v>
      </c>
      <c r="U5629" s="106">
        <f t="shared" si="437"/>
        <v>0</v>
      </c>
      <c r="V5629" s="106">
        <f t="shared" si="438"/>
        <v>0</v>
      </c>
      <c r="W5629" s="119">
        <f t="shared" si="436"/>
        <v>0</v>
      </c>
      <c r="X5629" s="106">
        <f t="shared" si="439"/>
        <v>0</v>
      </c>
    </row>
    <row r="5630" spans="1:24" ht="14">
      <c r="A5630" s="198"/>
      <c r="D5630" s="1"/>
      <c r="E5630" s="1"/>
      <c r="F5630" s="187"/>
      <c r="G5630" s="187"/>
      <c r="H5630" s="80" t="str">
        <f>IF(ISERROR(IF(ISERROR(VLOOKUP((LEFT(D5630,2)),'Fed. Agency Identifier Table'!A$2:C$63,3,FALSE)),(VLOOKUP((LEFT(D5630,1)),'Fed. Agency Identifier Table'!A$2:C$63,3,FALSE)),(VLOOKUP((LEFT(D5630,2)),'Fed. Agency Identifier Table'!A$2:C$63,3,FALSE)))),"",(IF(ISERROR(VLOOKUP((LEFT(D5630,2)),'Fed. Agency Identifier Table'!A$2:C$63,3,FALSE)),(VLOOKUP((LEFT(D5630,1)),'Fed. Agency Identifier Table'!A$2:C$63,3,FALSE)),(VLOOKUP((LEFT(D5630,2)),'Fed. Agency Identifier Table'!A$2:C$63,3,FALSE)))))</f>
        <v/>
      </c>
      <c r="I5630" s="150" t="str">
        <f>IF(ISNUMBER(SEARCH("*.unk*",D5630)),"Other Federal Awards",IF(ISERROR(VLOOKUP(D5630,'CFDA Program Titles Table'!A$2:C$2607,3,FALSE)),"",VLOOKUP(D5630,'CFDA Program Titles Table'!A$2:C$2607,3,FALSE)))</f>
        <v/>
      </c>
      <c r="J5630" s="70"/>
      <c r="K5630" s="70"/>
      <c r="S5630" s="106" t="str">
        <f>IFERROR(IF(J5630="Y", "Research And Development Programs Cluster:", VLOOKUP(D5630,'Cluster Info'!$A$2:$B$113,2,FALSE)), "Non Cluster:")</f>
        <v>Non Cluster:</v>
      </c>
      <c r="T5630" s="106">
        <f t="shared" si="435"/>
        <v>0</v>
      </c>
      <c r="U5630" s="106">
        <f t="shared" si="437"/>
        <v>0</v>
      </c>
      <c r="V5630" s="106">
        <f t="shared" si="438"/>
        <v>0</v>
      </c>
      <c r="W5630" s="119">
        <f t="shared" si="436"/>
        <v>0</v>
      </c>
      <c r="X5630" s="106">
        <f t="shared" si="439"/>
        <v>0</v>
      </c>
    </row>
    <row r="5631" spans="1:24" ht="14">
      <c r="A5631" s="198"/>
      <c r="D5631" s="1"/>
      <c r="E5631" s="1"/>
      <c r="F5631" s="187"/>
      <c r="G5631" s="187"/>
      <c r="H5631" s="80" t="str">
        <f>IF(ISERROR(IF(ISERROR(VLOOKUP((LEFT(D5631,2)),'Fed. Agency Identifier Table'!A$2:C$63,3,FALSE)),(VLOOKUP((LEFT(D5631,1)),'Fed. Agency Identifier Table'!A$2:C$63,3,FALSE)),(VLOOKUP((LEFT(D5631,2)),'Fed. Agency Identifier Table'!A$2:C$63,3,FALSE)))),"",(IF(ISERROR(VLOOKUP((LEFT(D5631,2)),'Fed. Agency Identifier Table'!A$2:C$63,3,FALSE)),(VLOOKUP((LEFT(D5631,1)),'Fed. Agency Identifier Table'!A$2:C$63,3,FALSE)),(VLOOKUP((LEFT(D5631,2)),'Fed. Agency Identifier Table'!A$2:C$63,3,FALSE)))))</f>
        <v/>
      </c>
      <c r="I5631" s="150" t="str">
        <f>IF(ISNUMBER(SEARCH("*.unk*",D5631)),"Other Federal Awards",IF(ISERROR(VLOOKUP(D5631,'CFDA Program Titles Table'!A$2:C$2607,3,FALSE)),"",VLOOKUP(D5631,'CFDA Program Titles Table'!A$2:C$2607,3,FALSE)))</f>
        <v/>
      </c>
      <c r="J5631" s="70"/>
      <c r="K5631" s="70"/>
      <c r="S5631" s="106" t="str">
        <f>IFERROR(IF(J5631="Y", "Research And Development Programs Cluster:", VLOOKUP(D5631,'Cluster Info'!$A$2:$B$113,2,FALSE)), "Non Cluster:")</f>
        <v>Non Cluster:</v>
      </c>
      <c r="T5631" s="106">
        <f t="shared" si="435"/>
        <v>0</v>
      </c>
      <c r="U5631" s="106">
        <f t="shared" si="437"/>
        <v>0</v>
      </c>
      <c r="V5631" s="106">
        <f t="shared" si="438"/>
        <v>0</v>
      </c>
      <c r="W5631" s="119">
        <f t="shared" si="436"/>
        <v>0</v>
      </c>
      <c r="X5631" s="106">
        <f t="shared" si="439"/>
        <v>0</v>
      </c>
    </row>
    <row r="5632" spans="1:24" ht="14">
      <c r="A5632" s="198"/>
      <c r="D5632" s="1"/>
      <c r="E5632" s="1"/>
      <c r="F5632" s="187"/>
      <c r="G5632" s="187"/>
      <c r="H5632" s="80" t="str">
        <f>IF(ISERROR(IF(ISERROR(VLOOKUP((LEFT(D5632,2)),'Fed. Agency Identifier Table'!A$2:C$63,3,FALSE)),(VLOOKUP((LEFT(D5632,1)),'Fed. Agency Identifier Table'!A$2:C$63,3,FALSE)),(VLOOKUP((LEFT(D5632,2)),'Fed. Agency Identifier Table'!A$2:C$63,3,FALSE)))),"",(IF(ISERROR(VLOOKUP((LEFT(D5632,2)),'Fed. Agency Identifier Table'!A$2:C$63,3,FALSE)),(VLOOKUP((LEFT(D5632,1)),'Fed. Agency Identifier Table'!A$2:C$63,3,FALSE)),(VLOOKUP((LEFT(D5632,2)),'Fed. Agency Identifier Table'!A$2:C$63,3,FALSE)))))</f>
        <v/>
      </c>
      <c r="I5632" s="150" t="str">
        <f>IF(ISNUMBER(SEARCH("*.unk*",D5632)),"Other Federal Awards",IF(ISERROR(VLOOKUP(D5632,'CFDA Program Titles Table'!A$2:C$2607,3,FALSE)),"",VLOOKUP(D5632,'CFDA Program Titles Table'!A$2:C$2607,3,FALSE)))</f>
        <v/>
      </c>
      <c r="J5632" s="70"/>
      <c r="K5632" s="70"/>
      <c r="S5632" s="106" t="str">
        <f>IFERROR(IF(J5632="Y", "Research And Development Programs Cluster:", VLOOKUP(D5632,'Cluster Info'!$A$2:$B$113,2,FALSE)), "Non Cluster:")</f>
        <v>Non Cluster:</v>
      </c>
      <c r="T5632" s="106">
        <f t="shared" si="435"/>
        <v>0</v>
      </c>
      <c r="U5632" s="106">
        <f t="shared" si="437"/>
        <v>0</v>
      </c>
      <c r="V5632" s="106">
        <f t="shared" si="438"/>
        <v>0</v>
      </c>
      <c r="W5632" s="119">
        <f t="shared" si="436"/>
        <v>0</v>
      </c>
      <c r="X5632" s="106">
        <f t="shared" si="439"/>
        <v>0</v>
      </c>
    </row>
    <row r="5633" spans="1:24" ht="14">
      <c r="A5633" s="198"/>
      <c r="D5633" s="1"/>
      <c r="E5633" s="1"/>
      <c r="F5633" s="187"/>
      <c r="G5633" s="187"/>
      <c r="H5633" s="80" t="str">
        <f>IF(ISERROR(IF(ISERROR(VLOOKUP((LEFT(D5633,2)),'Fed. Agency Identifier Table'!A$2:C$63,3,FALSE)),(VLOOKUP((LEFT(D5633,1)),'Fed. Agency Identifier Table'!A$2:C$63,3,FALSE)),(VLOOKUP((LEFT(D5633,2)),'Fed. Agency Identifier Table'!A$2:C$63,3,FALSE)))),"",(IF(ISERROR(VLOOKUP((LEFT(D5633,2)),'Fed. Agency Identifier Table'!A$2:C$63,3,FALSE)),(VLOOKUP((LEFT(D5633,1)),'Fed. Agency Identifier Table'!A$2:C$63,3,FALSE)),(VLOOKUP((LEFT(D5633,2)),'Fed. Agency Identifier Table'!A$2:C$63,3,FALSE)))))</f>
        <v/>
      </c>
      <c r="I5633" s="150" t="str">
        <f>IF(ISNUMBER(SEARCH("*.unk*",D5633)),"Other Federal Awards",IF(ISERROR(VLOOKUP(D5633,'CFDA Program Titles Table'!A$2:C$2607,3,FALSE)),"",VLOOKUP(D5633,'CFDA Program Titles Table'!A$2:C$2607,3,FALSE)))</f>
        <v/>
      </c>
      <c r="J5633" s="70"/>
      <c r="K5633" s="70"/>
      <c r="S5633" s="106" t="str">
        <f>IFERROR(IF(J5633="Y", "Research And Development Programs Cluster:", VLOOKUP(D5633,'Cluster Info'!$A$2:$B$113,2,FALSE)), "Non Cluster:")</f>
        <v>Non Cluster:</v>
      </c>
      <c r="T5633" s="106">
        <f t="shared" si="435"/>
        <v>0</v>
      </c>
      <c r="U5633" s="106">
        <f t="shared" si="437"/>
        <v>0</v>
      </c>
      <c r="V5633" s="106">
        <f t="shared" si="438"/>
        <v>0</v>
      </c>
      <c r="W5633" s="119">
        <f t="shared" si="436"/>
        <v>0</v>
      </c>
      <c r="X5633" s="106">
        <f t="shared" si="439"/>
        <v>0</v>
      </c>
    </row>
    <row r="5634" spans="1:24" ht="14">
      <c r="A5634" s="198"/>
      <c r="D5634" s="1"/>
      <c r="E5634" s="1"/>
      <c r="F5634" s="187"/>
      <c r="G5634" s="187"/>
      <c r="H5634" s="80" t="str">
        <f>IF(ISERROR(IF(ISERROR(VLOOKUP((LEFT(D5634,2)),'Fed. Agency Identifier Table'!A$2:C$63,3,FALSE)),(VLOOKUP((LEFT(D5634,1)),'Fed. Agency Identifier Table'!A$2:C$63,3,FALSE)),(VLOOKUP((LEFT(D5634,2)),'Fed. Agency Identifier Table'!A$2:C$63,3,FALSE)))),"",(IF(ISERROR(VLOOKUP((LEFT(D5634,2)),'Fed. Agency Identifier Table'!A$2:C$63,3,FALSE)),(VLOOKUP((LEFT(D5634,1)),'Fed. Agency Identifier Table'!A$2:C$63,3,FALSE)),(VLOOKUP((LEFT(D5634,2)),'Fed. Agency Identifier Table'!A$2:C$63,3,FALSE)))))</f>
        <v/>
      </c>
      <c r="I5634" s="150" t="str">
        <f>IF(ISNUMBER(SEARCH("*.unk*",D5634)),"Other Federal Awards",IF(ISERROR(VLOOKUP(D5634,'CFDA Program Titles Table'!A$2:C$2607,3,FALSE)),"",VLOOKUP(D5634,'CFDA Program Titles Table'!A$2:C$2607,3,FALSE)))</f>
        <v/>
      </c>
      <c r="J5634" s="70"/>
      <c r="K5634" s="70"/>
      <c r="S5634" s="106" t="str">
        <f>IFERROR(IF(J5634="Y", "Research And Development Programs Cluster:", VLOOKUP(D5634,'Cluster Info'!$A$2:$B$113,2,FALSE)), "Non Cluster:")</f>
        <v>Non Cluster:</v>
      </c>
      <c r="T5634" s="106">
        <f t="shared" ref="T5634:T5697" si="440">IF(E5634="Y","ARRA - "&amp;N5634, N5634)</f>
        <v>0</v>
      </c>
      <c r="U5634" s="106">
        <f t="shared" si="437"/>
        <v>0</v>
      </c>
      <c r="V5634" s="106">
        <f t="shared" si="438"/>
        <v>0</v>
      </c>
      <c r="W5634" s="119">
        <f t="shared" ref="W5634:W5697" si="441">IF(AND(J5634="Y",I5634="Other Federal Awards"),(LEFT(D5634,2)&amp;".RD"),D5634)</f>
        <v>0</v>
      </c>
      <c r="X5634" s="106">
        <f t="shared" si="439"/>
        <v>0</v>
      </c>
    </row>
    <row r="5635" spans="1:24" ht="14">
      <c r="A5635" s="198"/>
      <c r="D5635" s="1"/>
      <c r="E5635" s="1"/>
      <c r="F5635" s="187"/>
      <c r="G5635" s="187"/>
      <c r="H5635" s="80" t="str">
        <f>IF(ISERROR(IF(ISERROR(VLOOKUP((LEFT(D5635,2)),'Fed. Agency Identifier Table'!A$2:C$63,3,FALSE)),(VLOOKUP((LEFT(D5635,1)),'Fed. Agency Identifier Table'!A$2:C$63,3,FALSE)),(VLOOKUP((LEFT(D5635,2)),'Fed. Agency Identifier Table'!A$2:C$63,3,FALSE)))),"",(IF(ISERROR(VLOOKUP((LEFT(D5635,2)),'Fed. Agency Identifier Table'!A$2:C$63,3,FALSE)),(VLOOKUP((LEFT(D5635,1)),'Fed. Agency Identifier Table'!A$2:C$63,3,FALSE)),(VLOOKUP((LEFT(D5635,2)),'Fed. Agency Identifier Table'!A$2:C$63,3,FALSE)))))</f>
        <v/>
      </c>
      <c r="I5635" s="150" t="str">
        <f>IF(ISNUMBER(SEARCH("*.unk*",D5635)),"Other Federal Awards",IF(ISERROR(VLOOKUP(D5635,'CFDA Program Titles Table'!A$2:C$2607,3,FALSE)),"",VLOOKUP(D5635,'CFDA Program Titles Table'!A$2:C$2607,3,FALSE)))</f>
        <v/>
      </c>
      <c r="J5635" s="70"/>
      <c r="K5635" s="70"/>
      <c r="S5635" s="106" t="str">
        <f>IFERROR(IF(J5635="Y", "Research And Development Programs Cluster:", VLOOKUP(D5635,'Cluster Info'!$A$2:$B$113,2,FALSE)), "Non Cluster:")</f>
        <v>Non Cluster:</v>
      </c>
      <c r="T5635" s="106">
        <f t="shared" si="440"/>
        <v>0</v>
      </c>
      <c r="U5635" s="106">
        <f t="shared" ref="U5635:U5698" si="442">IF(F5635="Y","COVID-19 - "&amp;N5635, N5635)</f>
        <v>0</v>
      </c>
      <c r="V5635" s="106">
        <f t="shared" ref="V5635:V5698" si="443">IF(G5635="Y","ARP - "&amp;N5635, N5635)</f>
        <v>0</v>
      </c>
      <c r="W5635" s="119">
        <f t="shared" si="441"/>
        <v>0</v>
      </c>
      <c r="X5635" s="106">
        <f t="shared" ref="X5635:X5698" si="444">O5635-P5635</f>
        <v>0</v>
      </c>
    </row>
    <row r="5636" spans="1:24" ht="14">
      <c r="A5636" s="198"/>
      <c r="D5636" s="1"/>
      <c r="E5636" s="1"/>
      <c r="F5636" s="187"/>
      <c r="G5636" s="187"/>
      <c r="H5636" s="80" t="str">
        <f>IF(ISERROR(IF(ISERROR(VLOOKUP((LEFT(D5636,2)),'Fed. Agency Identifier Table'!A$2:C$63,3,FALSE)),(VLOOKUP((LEFT(D5636,1)),'Fed. Agency Identifier Table'!A$2:C$63,3,FALSE)),(VLOOKUP((LEFT(D5636,2)),'Fed. Agency Identifier Table'!A$2:C$63,3,FALSE)))),"",(IF(ISERROR(VLOOKUP((LEFT(D5636,2)),'Fed. Agency Identifier Table'!A$2:C$63,3,FALSE)),(VLOOKUP((LEFT(D5636,1)),'Fed. Agency Identifier Table'!A$2:C$63,3,FALSE)),(VLOOKUP((LEFT(D5636,2)),'Fed. Agency Identifier Table'!A$2:C$63,3,FALSE)))))</f>
        <v/>
      </c>
      <c r="I5636" s="150" t="str">
        <f>IF(ISNUMBER(SEARCH("*.unk*",D5636)),"Other Federal Awards",IF(ISERROR(VLOOKUP(D5636,'CFDA Program Titles Table'!A$2:C$2607,3,FALSE)),"",VLOOKUP(D5636,'CFDA Program Titles Table'!A$2:C$2607,3,FALSE)))</f>
        <v/>
      </c>
      <c r="J5636" s="70"/>
      <c r="K5636" s="70"/>
      <c r="S5636" s="106" t="str">
        <f>IFERROR(IF(J5636="Y", "Research And Development Programs Cluster:", VLOOKUP(D5636,'Cluster Info'!$A$2:$B$113,2,FALSE)), "Non Cluster:")</f>
        <v>Non Cluster:</v>
      </c>
      <c r="T5636" s="106">
        <f t="shared" si="440"/>
        <v>0</v>
      </c>
      <c r="U5636" s="106">
        <f t="shared" si="442"/>
        <v>0</v>
      </c>
      <c r="V5636" s="106">
        <f t="shared" si="443"/>
        <v>0</v>
      </c>
      <c r="W5636" s="119">
        <f t="shared" si="441"/>
        <v>0</v>
      </c>
      <c r="X5636" s="106">
        <f t="shared" si="444"/>
        <v>0</v>
      </c>
    </row>
    <row r="5637" spans="1:24" ht="14">
      <c r="A5637" s="198"/>
      <c r="D5637" s="1"/>
      <c r="E5637" s="1"/>
      <c r="F5637" s="187"/>
      <c r="G5637" s="187"/>
      <c r="H5637" s="80" t="str">
        <f>IF(ISERROR(IF(ISERROR(VLOOKUP((LEFT(D5637,2)),'Fed. Agency Identifier Table'!A$2:C$63,3,FALSE)),(VLOOKUP((LEFT(D5637,1)),'Fed. Agency Identifier Table'!A$2:C$63,3,FALSE)),(VLOOKUP((LEFT(D5637,2)),'Fed. Agency Identifier Table'!A$2:C$63,3,FALSE)))),"",(IF(ISERROR(VLOOKUP((LEFT(D5637,2)),'Fed. Agency Identifier Table'!A$2:C$63,3,FALSE)),(VLOOKUP((LEFT(D5637,1)),'Fed. Agency Identifier Table'!A$2:C$63,3,FALSE)),(VLOOKUP((LEFT(D5637,2)),'Fed. Agency Identifier Table'!A$2:C$63,3,FALSE)))))</f>
        <v/>
      </c>
      <c r="I5637" s="150" t="str">
        <f>IF(ISNUMBER(SEARCH("*.unk*",D5637)),"Other Federal Awards",IF(ISERROR(VLOOKUP(D5637,'CFDA Program Titles Table'!A$2:C$2607,3,FALSE)),"",VLOOKUP(D5637,'CFDA Program Titles Table'!A$2:C$2607,3,FALSE)))</f>
        <v/>
      </c>
      <c r="J5637" s="70"/>
      <c r="K5637" s="70"/>
      <c r="S5637" s="106" t="str">
        <f>IFERROR(IF(J5637="Y", "Research And Development Programs Cluster:", VLOOKUP(D5637,'Cluster Info'!$A$2:$B$113,2,FALSE)), "Non Cluster:")</f>
        <v>Non Cluster:</v>
      </c>
      <c r="T5637" s="106">
        <f t="shared" si="440"/>
        <v>0</v>
      </c>
      <c r="U5637" s="106">
        <f t="shared" si="442"/>
        <v>0</v>
      </c>
      <c r="V5637" s="106">
        <f t="shared" si="443"/>
        <v>0</v>
      </c>
      <c r="W5637" s="119">
        <f t="shared" si="441"/>
        <v>0</v>
      </c>
      <c r="X5637" s="106">
        <f t="shared" si="444"/>
        <v>0</v>
      </c>
    </row>
    <row r="5638" spans="1:24" ht="14">
      <c r="A5638" s="198"/>
      <c r="D5638" s="1"/>
      <c r="E5638" s="1"/>
      <c r="F5638" s="187"/>
      <c r="G5638" s="187"/>
      <c r="H5638" s="80" t="str">
        <f>IF(ISERROR(IF(ISERROR(VLOOKUP((LEFT(D5638,2)),'Fed. Agency Identifier Table'!A$2:C$63,3,FALSE)),(VLOOKUP((LEFT(D5638,1)),'Fed. Agency Identifier Table'!A$2:C$63,3,FALSE)),(VLOOKUP((LEFT(D5638,2)),'Fed. Agency Identifier Table'!A$2:C$63,3,FALSE)))),"",(IF(ISERROR(VLOOKUP((LEFT(D5638,2)),'Fed. Agency Identifier Table'!A$2:C$63,3,FALSE)),(VLOOKUP((LEFT(D5638,1)),'Fed. Agency Identifier Table'!A$2:C$63,3,FALSE)),(VLOOKUP((LEFT(D5638,2)),'Fed. Agency Identifier Table'!A$2:C$63,3,FALSE)))))</f>
        <v/>
      </c>
      <c r="I5638" s="150" t="str">
        <f>IF(ISNUMBER(SEARCH("*.unk*",D5638)),"Other Federal Awards",IF(ISERROR(VLOOKUP(D5638,'CFDA Program Titles Table'!A$2:C$2607,3,FALSE)),"",VLOOKUP(D5638,'CFDA Program Titles Table'!A$2:C$2607,3,FALSE)))</f>
        <v/>
      </c>
      <c r="J5638" s="70"/>
      <c r="K5638" s="70"/>
      <c r="S5638" s="106" t="str">
        <f>IFERROR(IF(J5638="Y", "Research And Development Programs Cluster:", VLOOKUP(D5638,'Cluster Info'!$A$2:$B$113,2,FALSE)), "Non Cluster:")</f>
        <v>Non Cluster:</v>
      </c>
      <c r="T5638" s="106">
        <f t="shared" si="440"/>
        <v>0</v>
      </c>
      <c r="U5638" s="106">
        <f t="shared" si="442"/>
        <v>0</v>
      </c>
      <c r="V5638" s="106">
        <f t="shared" si="443"/>
        <v>0</v>
      </c>
      <c r="W5638" s="119">
        <f t="shared" si="441"/>
        <v>0</v>
      </c>
      <c r="X5638" s="106">
        <f t="shared" si="444"/>
        <v>0</v>
      </c>
    </row>
    <row r="5639" spans="1:24" ht="14">
      <c r="A5639" s="198"/>
      <c r="D5639" s="1"/>
      <c r="E5639" s="1"/>
      <c r="F5639" s="187"/>
      <c r="G5639" s="187"/>
      <c r="H5639" s="80" t="str">
        <f>IF(ISERROR(IF(ISERROR(VLOOKUP((LEFT(D5639,2)),'Fed. Agency Identifier Table'!A$2:C$63,3,FALSE)),(VLOOKUP((LEFT(D5639,1)),'Fed. Agency Identifier Table'!A$2:C$63,3,FALSE)),(VLOOKUP((LEFT(D5639,2)),'Fed. Agency Identifier Table'!A$2:C$63,3,FALSE)))),"",(IF(ISERROR(VLOOKUP((LEFT(D5639,2)),'Fed. Agency Identifier Table'!A$2:C$63,3,FALSE)),(VLOOKUP((LEFT(D5639,1)),'Fed. Agency Identifier Table'!A$2:C$63,3,FALSE)),(VLOOKUP((LEFT(D5639,2)),'Fed. Agency Identifier Table'!A$2:C$63,3,FALSE)))))</f>
        <v/>
      </c>
      <c r="I5639" s="150" t="str">
        <f>IF(ISNUMBER(SEARCH("*.unk*",D5639)),"Other Federal Awards",IF(ISERROR(VLOOKUP(D5639,'CFDA Program Titles Table'!A$2:C$2607,3,FALSE)),"",VLOOKUP(D5639,'CFDA Program Titles Table'!A$2:C$2607,3,FALSE)))</f>
        <v/>
      </c>
      <c r="J5639" s="70"/>
      <c r="K5639" s="70"/>
      <c r="S5639" s="106" t="str">
        <f>IFERROR(IF(J5639="Y", "Research And Development Programs Cluster:", VLOOKUP(D5639,'Cluster Info'!$A$2:$B$113,2,FALSE)), "Non Cluster:")</f>
        <v>Non Cluster:</v>
      </c>
      <c r="T5639" s="106">
        <f t="shared" si="440"/>
        <v>0</v>
      </c>
      <c r="U5639" s="106">
        <f t="shared" si="442"/>
        <v>0</v>
      </c>
      <c r="V5639" s="106">
        <f t="shared" si="443"/>
        <v>0</v>
      </c>
      <c r="W5639" s="119">
        <f t="shared" si="441"/>
        <v>0</v>
      </c>
      <c r="X5639" s="106">
        <f t="shared" si="444"/>
        <v>0</v>
      </c>
    </row>
    <row r="5640" spans="1:24" ht="14">
      <c r="A5640" s="198"/>
      <c r="D5640" s="1"/>
      <c r="E5640" s="1"/>
      <c r="F5640" s="187"/>
      <c r="G5640" s="187"/>
      <c r="H5640" s="80" t="str">
        <f>IF(ISERROR(IF(ISERROR(VLOOKUP((LEFT(D5640,2)),'Fed. Agency Identifier Table'!A$2:C$63,3,FALSE)),(VLOOKUP((LEFT(D5640,1)),'Fed. Agency Identifier Table'!A$2:C$63,3,FALSE)),(VLOOKUP((LEFT(D5640,2)),'Fed. Agency Identifier Table'!A$2:C$63,3,FALSE)))),"",(IF(ISERROR(VLOOKUP((LEFT(D5640,2)),'Fed. Agency Identifier Table'!A$2:C$63,3,FALSE)),(VLOOKUP((LEFT(D5640,1)),'Fed. Agency Identifier Table'!A$2:C$63,3,FALSE)),(VLOOKUP((LEFT(D5640,2)),'Fed. Agency Identifier Table'!A$2:C$63,3,FALSE)))))</f>
        <v/>
      </c>
      <c r="I5640" s="150" t="str">
        <f>IF(ISNUMBER(SEARCH("*.unk*",D5640)),"Other Federal Awards",IF(ISERROR(VLOOKUP(D5640,'CFDA Program Titles Table'!A$2:C$2607,3,FALSE)),"",VLOOKUP(D5640,'CFDA Program Titles Table'!A$2:C$2607,3,FALSE)))</f>
        <v/>
      </c>
      <c r="J5640" s="70"/>
      <c r="K5640" s="70"/>
      <c r="S5640" s="106" t="str">
        <f>IFERROR(IF(J5640="Y", "Research And Development Programs Cluster:", VLOOKUP(D5640,'Cluster Info'!$A$2:$B$113,2,FALSE)), "Non Cluster:")</f>
        <v>Non Cluster:</v>
      </c>
      <c r="T5640" s="106">
        <f t="shared" si="440"/>
        <v>0</v>
      </c>
      <c r="U5640" s="106">
        <f t="shared" si="442"/>
        <v>0</v>
      </c>
      <c r="V5640" s="106">
        <f t="shared" si="443"/>
        <v>0</v>
      </c>
      <c r="W5640" s="119">
        <f t="shared" si="441"/>
        <v>0</v>
      </c>
      <c r="X5640" s="106">
        <f t="shared" si="444"/>
        <v>0</v>
      </c>
    </row>
    <row r="5641" spans="1:24" ht="14">
      <c r="A5641" s="198"/>
      <c r="D5641" s="1"/>
      <c r="E5641" s="1"/>
      <c r="F5641" s="187"/>
      <c r="G5641" s="187"/>
      <c r="H5641" s="80" t="str">
        <f>IF(ISERROR(IF(ISERROR(VLOOKUP((LEFT(D5641,2)),'Fed. Agency Identifier Table'!A$2:C$63,3,FALSE)),(VLOOKUP((LEFT(D5641,1)),'Fed. Agency Identifier Table'!A$2:C$63,3,FALSE)),(VLOOKUP((LEFT(D5641,2)),'Fed. Agency Identifier Table'!A$2:C$63,3,FALSE)))),"",(IF(ISERROR(VLOOKUP((LEFT(D5641,2)),'Fed. Agency Identifier Table'!A$2:C$63,3,FALSE)),(VLOOKUP((LEFT(D5641,1)),'Fed. Agency Identifier Table'!A$2:C$63,3,FALSE)),(VLOOKUP((LEFT(D5641,2)),'Fed. Agency Identifier Table'!A$2:C$63,3,FALSE)))))</f>
        <v/>
      </c>
      <c r="I5641" s="150" t="str">
        <f>IF(ISNUMBER(SEARCH("*.unk*",D5641)),"Other Federal Awards",IF(ISERROR(VLOOKUP(D5641,'CFDA Program Titles Table'!A$2:C$2607,3,FALSE)),"",VLOOKUP(D5641,'CFDA Program Titles Table'!A$2:C$2607,3,FALSE)))</f>
        <v/>
      </c>
      <c r="J5641" s="70"/>
      <c r="K5641" s="70"/>
      <c r="S5641" s="106" t="str">
        <f>IFERROR(IF(J5641="Y", "Research And Development Programs Cluster:", VLOOKUP(D5641,'Cluster Info'!$A$2:$B$113,2,FALSE)), "Non Cluster:")</f>
        <v>Non Cluster:</v>
      </c>
      <c r="T5641" s="106">
        <f t="shared" si="440"/>
        <v>0</v>
      </c>
      <c r="U5641" s="106">
        <f t="shared" si="442"/>
        <v>0</v>
      </c>
      <c r="V5641" s="106">
        <f t="shared" si="443"/>
        <v>0</v>
      </c>
      <c r="W5641" s="119">
        <f t="shared" si="441"/>
        <v>0</v>
      </c>
      <c r="X5641" s="106">
        <f t="shared" si="444"/>
        <v>0</v>
      </c>
    </row>
    <row r="5642" spans="1:24" ht="14">
      <c r="A5642" s="198"/>
      <c r="D5642" s="1"/>
      <c r="E5642" s="1"/>
      <c r="F5642" s="187"/>
      <c r="G5642" s="187"/>
      <c r="H5642" s="80" t="str">
        <f>IF(ISERROR(IF(ISERROR(VLOOKUP((LEFT(D5642,2)),'Fed. Agency Identifier Table'!A$2:C$63,3,FALSE)),(VLOOKUP((LEFT(D5642,1)),'Fed. Agency Identifier Table'!A$2:C$63,3,FALSE)),(VLOOKUP((LEFT(D5642,2)),'Fed. Agency Identifier Table'!A$2:C$63,3,FALSE)))),"",(IF(ISERROR(VLOOKUP((LEFT(D5642,2)),'Fed. Agency Identifier Table'!A$2:C$63,3,FALSE)),(VLOOKUP((LEFT(D5642,1)),'Fed. Agency Identifier Table'!A$2:C$63,3,FALSE)),(VLOOKUP((LEFT(D5642,2)),'Fed. Agency Identifier Table'!A$2:C$63,3,FALSE)))))</f>
        <v/>
      </c>
      <c r="I5642" s="150" t="str">
        <f>IF(ISNUMBER(SEARCH("*.unk*",D5642)),"Other Federal Awards",IF(ISERROR(VLOOKUP(D5642,'CFDA Program Titles Table'!A$2:C$2607,3,FALSE)),"",VLOOKUP(D5642,'CFDA Program Titles Table'!A$2:C$2607,3,FALSE)))</f>
        <v/>
      </c>
      <c r="J5642" s="70"/>
      <c r="K5642" s="70"/>
      <c r="S5642" s="106" t="str">
        <f>IFERROR(IF(J5642="Y", "Research And Development Programs Cluster:", VLOOKUP(D5642,'Cluster Info'!$A$2:$B$113,2,FALSE)), "Non Cluster:")</f>
        <v>Non Cluster:</v>
      </c>
      <c r="T5642" s="106">
        <f t="shared" si="440"/>
        <v>0</v>
      </c>
      <c r="U5642" s="106">
        <f t="shared" si="442"/>
        <v>0</v>
      </c>
      <c r="V5642" s="106">
        <f t="shared" si="443"/>
        <v>0</v>
      </c>
      <c r="W5642" s="119">
        <f t="shared" si="441"/>
        <v>0</v>
      </c>
      <c r="X5642" s="106">
        <f t="shared" si="444"/>
        <v>0</v>
      </c>
    </row>
    <row r="5643" spans="1:24" ht="14">
      <c r="A5643" s="198"/>
      <c r="D5643" s="1"/>
      <c r="E5643" s="1"/>
      <c r="F5643" s="187"/>
      <c r="G5643" s="187"/>
      <c r="H5643" s="80" t="str">
        <f>IF(ISERROR(IF(ISERROR(VLOOKUP((LEFT(D5643,2)),'Fed. Agency Identifier Table'!A$2:C$63,3,FALSE)),(VLOOKUP((LEFT(D5643,1)),'Fed. Agency Identifier Table'!A$2:C$63,3,FALSE)),(VLOOKUP((LEFT(D5643,2)),'Fed. Agency Identifier Table'!A$2:C$63,3,FALSE)))),"",(IF(ISERROR(VLOOKUP((LEFT(D5643,2)),'Fed. Agency Identifier Table'!A$2:C$63,3,FALSE)),(VLOOKUP((LEFT(D5643,1)),'Fed. Agency Identifier Table'!A$2:C$63,3,FALSE)),(VLOOKUP((LEFT(D5643,2)),'Fed. Agency Identifier Table'!A$2:C$63,3,FALSE)))))</f>
        <v/>
      </c>
      <c r="I5643" s="150" t="str">
        <f>IF(ISNUMBER(SEARCH("*.unk*",D5643)),"Other Federal Awards",IF(ISERROR(VLOOKUP(D5643,'CFDA Program Titles Table'!A$2:C$2607,3,FALSE)),"",VLOOKUP(D5643,'CFDA Program Titles Table'!A$2:C$2607,3,FALSE)))</f>
        <v/>
      </c>
      <c r="J5643" s="70"/>
      <c r="K5643" s="70"/>
      <c r="S5643" s="106" t="str">
        <f>IFERROR(IF(J5643="Y", "Research And Development Programs Cluster:", VLOOKUP(D5643,'Cluster Info'!$A$2:$B$113,2,FALSE)), "Non Cluster:")</f>
        <v>Non Cluster:</v>
      </c>
      <c r="T5643" s="106">
        <f t="shared" si="440"/>
        <v>0</v>
      </c>
      <c r="U5643" s="106">
        <f t="shared" si="442"/>
        <v>0</v>
      </c>
      <c r="V5643" s="106">
        <f t="shared" si="443"/>
        <v>0</v>
      </c>
      <c r="W5643" s="119">
        <f t="shared" si="441"/>
        <v>0</v>
      </c>
      <c r="X5643" s="106">
        <f t="shared" si="444"/>
        <v>0</v>
      </c>
    </row>
    <row r="5644" spans="1:24" ht="14">
      <c r="A5644" s="198"/>
      <c r="D5644" s="1"/>
      <c r="E5644" s="1"/>
      <c r="F5644" s="187"/>
      <c r="G5644" s="187"/>
      <c r="H5644" s="80" t="str">
        <f>IF(ISERROR(IF(ISERROR(VLOOKUP((LEFT(D5644,2)),'Fed. Agency Identifier Table'!A$2:C$63,3,FALSE)),(VLOOKUP((LEFT(D5644,1)),'Fed. Agency Identifier Table'!A$2:C$63,3,FALSE)),(VLOOKUP((LEFT(D5644,2)),'Fed. Agency Identifier Table'!A$2:C$63,3,FALSE)))),"",(IF(ISERROR(VLOOKUP((LEFT(D5644,2)),'Fed. Agency Identifier Table'!A$2:C$63,3,FALSE)),(VLOOKUP((LEFT(D5644,1)),'Fed. Agency Identifier Table'!A$2:C$63,3,FALSE)),(VLOOKUP((LEFT(D5644,2)),'Fed. Agency Identifier Table'!A$2:C$63,3,FALSE)))))</f>
        <v/>
      </c>
      <c r="I5644" s="150" t="str">
        <f>IF(ISNUMBER(SEARCH("*.unk*",D5644)),"Other Federal Awards",IF(ISERROR(VLOOKUP(D5644,'CFDA Program Titles Table'!A$2:C$2607,3,FALSE)),"",VLOOKUP(D5644,'CFDA Program Titles Table'!A$2:C$2607,3,FALSE)))</f>
        <v/>
      </c>
      <c r="J5644" s="70"/>
      <c r="K5644" s="70"/>
      <c r="S5644" s="106" t="str">
        <f>IFERROR(IF(J5644="Y", "Research And Development Programs Cluster:", VLOOKUP(D5644,'Cluster Info'!$A$2:$B$113,2,FALSE)), "Non Cluster:")</f>
        <v>Non Cluster:</v>
      </c>
      <c r="T5644" s="106">
        <f t="shared" si="440"/>
        <v>0</v>
      </c>
      <c r="U5644" s="106">
        <f t="shared" si="442"/>
        <v>0</v>
      </c>
      <c r="V5644" s="106">
        <f t="shared" si="443"/>
        <v>0</v>
      </c>
      <c r="W5644" s="119">
        <f t="shared" si="441"/>
        <v>0</v>
      </c>
      <c r="X5644" s="106">
        <f t="shared" si="444"/>
        <v>0</v>
      </c>
    </row>
    <row r="5645" spans="1:24" ht="14">
      <c r="A5645" s="198"/>
      <c r="D5645" s="1"/>
      <c r="E5645" s="1"/>
      <c r="F5645" s="187"/>
      <c r="G5645" s="187"/>
      <c r="H5645" s="80" t="str">
        <f>IF(ISERROR(IF(ISERROR(VLOOKUP((LEFT(D5645,2)),'Fed. Agency Identifier Table'!A$2:C$63,3,FALSE)),(VLOOKUP((LEFT(D5645,1)),'Fed. Agency Identifier Table'!A$2:C$63,3,FALSE)),(VLOOKUP((LEFT(D5645,2)),'Fed. Agency Identifier Table'!A$2:C$63,3,FALSE)))),"",(IF(ISERROR(VLOOKUP((LEFT(D5645,2)),'Fed. Agency Identifier Table'!A$2:C$63,3,FALSE)),(VLOOKUP((LEFT(D5645,1)),'Fed. Agency Identifier Table'!A$2:C$63,3,FALSE)),(VLOOKUP((LEFT(D5645,2)),'Fed. Agency Identifier Table'!A$2:C$63,3,FALSE)))))</f>
        <v/>
      </c>
      <c r="I5645" s="150" t="str">
        <f>IF(ISNUMBER(SEARCH("*.unk*",D5645)),"Other Federal Awards",IF(ISERROR(VLOOKUP(D5645,'CFDA Program Titles Table'!A$2:C$2607,3,FALSE)),"",VLOOKUP(D5645,'CFDA Program Titles Table'!A$2:C$2607,3,FALSE)))</f>
        <v/>
      </c>
      <c r="J5645" s="70"/>
      <c r="K5645" s="70"/>
      <c r="S5645" s="106" t="str">
        <f>IFERROR(IF(J5645="Y", "Research And Development Programs Cluster:", VLOOKUP(D5645,'Cluster Info'!$A$2:$B$113,2,FALSE)), "Non Cluster:")</f>
        <v>Non Cluster:</v>
      </c>
      <c r="T5645" s="106">
        <f t="shared" si="440"/>
        <v>0</v>
      </c>
      <c r="U5645" s="106">
        <f t="shared" si="442"/>
        <v>0</v>
      </c>
      <c r="V5645" s="106">
        <f t="shared" si="443"/>
        <v>0</v>
      </c>
      <c r="W5645" s="119">
        <f t="shared" si="441"/>
        <v>0</v>
      </c>
      <c r="X5645" s="106">
        <f t="shared" si="444"/>
        <v>0</v>
      </c>
    </row>
    <row r="5646" spans="1:24" ht="14">
      <c r="A5646" s="198"/>
      <c r="D5646" s="1"/>
      <c r="E5646" s="1"/>
      <c r="F5646" s="187"/>
      <c r="G5646" s="187"/>
      <c r="H5646" s="80" t="str">
        <f>IF(ISERROR(IF(ISERROR(VLOOKUP((LEFT(D5646,2)),'Fed. Agency Identifier Table'!A$2:C$63,3,FALSE)),(VLOOKUP((LEFT(D5646,1)),'Fed. Agency Identifier Table'!A$2:C$63,3,FALSE)),(VLOOKUP((LEFT(D5646,2)),'Fed. Agency Identifier Table'!A$2:C$63,3,FALSE)))),"",(IF(ISERROR(VLOOKUP((LEFT(D5646,2)),'Fed. Agency Identifier Table'!A$2:C$63,3,FALSE)),(VLOOKUP((LEFT(D5646,1)),'Fed. Agency Identifier Table'!A$2:C$63,3,FALSE)),(VLOOKUP((LEFT(D5646,2)),'Fed. Agency Identifier Table'!A$2:C$63,3,FALSE)))))</f>
        <v/>
      </c>
      <c r="I5646" s="150" t="str">
        <f>IF(ISNUMBER(SEARCH("*.unk*",D5646)),"Other Federal Awards",IF(ISERROR(VLOOKUP(D5646,'CFDA Program Titles Table'!A$2:C$2607,3,FALSE)),"",VLOOKUP(D5646,'CFDA Program Titles Table'!A$2:C$2607,3,FALSE)))</f>
        <v/>
      </c>
      <c r="J5646" s="70"/>
      <c r="K5646" s="70"/>
      <c r="S5646" s="106" t="str">
        <f>IFERROR(IF(J5646="Y", "Research And Development Programs Cluster:", VLOOKUP(D5646,'Cluster Info'!$A$2:$B$113,2,FALSE)), "Non Cluster:")</f>
        <v>Non Cluster:</v>
      </c>
      <c r="T5646" s="106">
        <f t="shared" si="440"/>
        <v>0</v>
      </c>
      <c r="U5646" s="106">
        <f t="shared" si="442"/>
        <v>0</v>
      </c>
      <c r="V5646" s="106">
        <f t="shared" si="443"/>
        <v>0</v>
      </c>
      <c r="W5646" s="119">
        <f t="shared" si="441"/>
        <v>0</v>
      </c>
      <c r="X5646" s="106">
        <f t="shared" si="444"/>
        <v>0</v>
      </c>
    </row>
    <row r="5647" spans="1:24" ht="14">
      <c r="A5647" s="198"/>
      <c r="D5647" s="1"/>
      <c r="E5647" s="1"/>
      <c r="F5647" s="187"/>
      <c r="G5647" s="187"/>
      <c r="H5647" s="80" t="str">
        <f>IF(ISERROR(IF(ISERROR(VLOOKUP((LEFT(D5647,2)),'Fed. Agency Identifier Table'!A$2:C$63,3,FALSE)),(VLOOKUP((LEFT(D5647,1)),'Fed. Agency Identifier Table'!A$2:C$63,3,FALSE)),(VLOOKUP((LEFT(D5647,2)),'Fed. Agency Identifier Table'!A$2:C$63,3,FALSE)))),"",(IF(ISERROR(VLOOKUP((LEFT(D5647,2)),'Fed. Agency Identifier Table'!A$2:C$63,3,FALSE)),(VLOOKUP((LEFT(D5647,1)),'Fed. Agency Identifier Table'!A$2:C$63,3,FALSE)),(VLOOKUP((LEFT(D5647,2)),'Fed. Agency Identifier Table'!A$2:C$63,3,FALSE)))))</f>
        <v/>
      </c>
      <c r="I5647" s="150" t="str">
        <f>IF(ISNUMBER(SEARCH("*.unk*",D5647)),"Other Federal Awards",IF(ISERROR(VLOOKUP(D5647,'CFDA Program Titles Table'!A$2:C$2607,3,FALSE)),"",VLOOKUP(D5647,'CFDA Program Titles Table'!A$2:C$2607,3,FALSE)))</f>
        <v/>
      </c>
      <c r="J5647" s="70"/>
      <c r="K5647" s="70"/>
      <c r="S5647" s="106" t="str">
        <f>IFERROR(IF(J5647="Y", "Research And Development Programs Cluster:", VLOOKUP(D5647,'Cluster Info'!$A$2:$B$113,2,FALSE)), "Non Cluster:")</f>
        <v>Non Cluster:</v>
      </c>
      <c r="T5647" s="106">
        <f t="shared" si="440"/>
        <v>0</v>
      </c>
      <c r="U5647" s="106">
        <f t="shared" si="442"/>
        <v>0</v>
      </c>
      <c r="V5647" s="106">
        <f t="shared" si="443"/>
        <v>0</v>
      </c>
      <c r="W5647" s="119">
        <f t="shared" si="441"/>
        <v>0</v>
      </c>
      <c r="X5647" s="106">
        <f t="shared" si="444"/>
        <v>0</v>
      </c>
    </row>
    <row r="5648" spans="1:24" ht="14">
      <c r="A5648" s="198"/>
      <c r="D5648" s="1"/>
      <c r="E5648" s="1"/>
      <c r="F5648" s="187"/>
      <c r="G5648" s="187"/>
      <c r="H5648" s="80" t="str">
        <f>IF(ISERROR(IF(ISERROR(VLOOKUP((LEFT(D5648,2)),'Fed. Agency Identifier Table'!A$2:C$63,3,FALSE)),(VLOOKUP((LEFT(D5648,1)),'Fed. Agency Identifier Table'!A$2:C$63,3,FALSE)),(VLOOKUP((LEFT(D5648,2)),'Fed. Agency Identifier Table'!A$2:C$63,3,FALSE)))),"",(IF(ISERROR(VLOOKUP((LEFT(D5648,2)),'Fed. Agency Identifier Table'!A$2:C$63,3,FALSE)),(VLOOKUP((LEFT(D5648,1)),'Fed. Agency Identifier Table'!A$2:C$63,3,FALSE)),(VLOOKUP((LEFT(D5648,2)),'Fed. Agency Identifier Table'!A$2:C$63,3,FALSE)))))</f>
        <v/>
      </c>
      <c r="I5648" s="150" t="str">
        <f>IF(ISNUMBER(SEARCH("*.unk*",D5648)),"Other Federal Awards",IF(ISERROR(VLOOKUP(D5648,'CFDA Program Titles Table'!A$2:C$2607,3,FALSE)),"",VLOOKUP(D5648,'CFDA Program Titles Table'!A$2:C$2607,3,FALSE)))</f>
        <v/>
      </c>
      <c r="J5648" s="70"/>
      <c r="K5648" s="70"/>
      <c r="S5648" s="106" t="str">
        <f>IFERROR(IF(J5648="Y", "Research And Development Programs Cluster:", VLOOKUP(D5648,'Cluster Info'!$A$2:$B$113,2,FALSE)), "Non Cluster:")</f>
        <v>Non Cluster:</v>
      </c>
      <c r="T5648" s="106">
        <f t="shared" si="440"/>
        <v>0</v>
      </c>
      <c r="U5648" s="106">
        <f t="shared" si="442"/>
        <v>0</v>
      </c>
      <c r="V5648" s="106">
        <f t="shared" si="443"/>
        <v>0</v>
      </c>
      <c r="W5648" s="119">
        <f t="shared" si="441"/>
        <v>0</v>
      </c>
      <c r="X5648" s="106">
        <f t="shared" si="444"/>
        <v>0</v>
      </c>
    </row>
    <row r="5649" spans="1:24" ht="14">
      <c r="A5649" s="198"/>
      <c r="D5649" s="1"/>
      <c r="E5649" s="1"/>
      <c r="F5649" s="187"/>
      <c r="G5649" s="187"/>
      <c r="H5649" s="80" t="str">
        <f>IF(ISERROR(IF(ISERROR(VLOOKUP((LEFT(D5649,2)),'Fed. Agency Identifier Table'!A$2:C$63,3,FALSE)),(VLOOKUP((LEFT(D5649,1)),'Fed. Agency Identifier Table'!A$2:C$63,3,FALSE)),(VLOOKUP((LEFT(D5649,2)),'Fed. Agency Identifier Table'!A$2:C$63,3,FALSE)))),"",(IF(ISERROR(VLOOKUP((LEFT(D5649,2)),'Fed. Agency Identifier Table'!A$2:C$63,3,FALSE)),(VLOOKUP((LEFT(D5649,1)),'Fed. Agency Identifier Table'!A$2:C$63,3,FALSE)),(VLOOKUP((LEFT(D5649,2)),'Fed. Agency Identifier Table'!A$2:C$63,3,FALSE)))))</f>
        <v/>
      </c>
      <c r="I5649" s="150" t="str">
        <f>IF(ISNUMBER(SEARCH("*.unk*",D5649)),"Other Federal Awards",IF(ISERROR(VLOOKUP(D5649,'CFDA Program Titles Table'!A$2:C$2607,3,FALSE)),"",VLOOKUP(D5649,'CFDA Program Titles Table'!A$2:C$2607,3,FALSE)))</f>
        <v/>
      </c>
      <c r="J5649" s="70"/>
      <c r="K5649" s="70"/>
      <c r="S5649" s="106" t="str">
        <f>IFERROR(IF(J5649="Y", "Research And Development Programs Cluster:", VLOOKUP(D5649,'Cluster Info'!$A$2:$B$113,2,FALSE)), "Non Cluster:")</f>
        <v>Non Cluster:</v>
      </c>
      <c r="T5649" s="106">
        <f t="shared" si="440"/>
        <v>0</v>
      </c>
      <c r="U5649" s="106">
        <f t="shared" si="442"/>
        <v>0</v>
      </c>
      <c r="V5649" s="106">
        <f t="shared" si="443"/>
        <v>0</v>
      </c>
      <c r="W5649" s="119">
        <f t="shared" si="441"/>
        <v>0</v>
      </c>
      <c r="X5649" s="106">
        <f t="shared" si="444"/>
        <v>0</v>
      </c>
    </row>
    <row r="5650" spans="1:24" ht="14">
      <c r="A5650" s="198"/>
      <c r="D5650" s="1"/>
      <c r="E5650" s="1"/>
      <c r="F5650" s="187"/>
      <c r="G5650" s="187"/>
      <c r="H5650" s="80" t="str">
        <f>IF(ISERROR(IF(ISERROR(VLOOKUP((LEFT(D5650,2)),'Fed. Agency Identifier Table'!A$2:C$63,3,FALSE)),(VLOOKUP((LEFT(D5650,1)),'Fed. Agency Identifier Table'!A$2:C$63,3,FALSE)),(VLOOKUP((LEFT(D5650,2)),'Fed. Agency Identifier Table'!A$2:C$63,3,FALSE)))),"",(IF(ISERROR(VLOOKUP((LEFT(D5650,2)),'Fed. Agency Identifier Table'!A$2:C$63,3,FALSE)),(VLOOKUP((LEFT(D5650,1)),'Fed. Agency Identifier Table'!A$2:C$63,3,FALSE)),(VLOOKUP((LEFT(D5650,2)),'Fed. Agency Identifier Table'!A$2:C$63,3,FALSE)))))</f>
        <v/>
      </c>
      <c r="I5650" s="150" t="str">
        <f>IF(ISNUMBER(SEARCH("*.unk*",D5650)),"Other Federal Awards",IF(ISERROR(VLOOKUP(D5650,'CFDA Program Titles Table'!A$2:C$2607,3,FALSE)),"",VLOOKUP(D5650,'CFDA Program Titles Table'!A$2:C$2607,3,FALSE)))</f>
        <v/>
      </c>
      <c r="J5650" s="70"/>
      <c r="K5650" s="70"/>
      <c r="S5650" s="106" t="str">
        <f>IFERROR(IF(J5650="Y", "Research And Development Programs Cluster:", VLOOKUP(D5650,'Cluster Info'!$A$2:$B$113,2,FALSE)), "Non Cluster:")</f>
        <v>Non Cluster:</v>
      </c>
      <c r="T5650" s="106">
        <f t="shared" si="440"/>
        <v>0</v>
      </c>
      <c r="U5650" s="106">
        <f t="shared" si="442"/>
        <v>0</v>
      </c>
      <c r="V5650" s="106">
        <f t="shared" si="443"/>
        <v>0</v>
      </c>
      <c r="W5650" s="119">
        <f t="shared" si="441"/>
        <v>0</v>
      </c>
      <c r="X5650" s="106">
        <f t="shared" si="444"/>
        <v>0</v>
      </c>
    </row>
    <row r="5651" spans="1:24" ht="14">
      <c r="A5651" s="198"/>
      <c r="D5651" s="1"/>
      <c r="E5651" s="1"/>
      <c r="F5651" s="187"/>
      <c r="G5651" s="187"/>
      <c r="H5651" s="80" t="str">
        <f>IF(ISERROR(IF(ISERROR(VLOOKUP((LEFT(D5651,2)),'Fed. Agency Identifier Table'!A$2:C$63,3,FALSE)),(VLOOKUP((LEFT(D5651,1)),'Fed. Agency Identifier Table'!A$2:C$63,3,FALSE)),(VLOOKUP((LEFT(D5651,2)),'Fed. Agency Identifier Table'!A$2:C$63,3,FALSE)))),"",(IF(ISERROR(VLOOKUP((LEFT(D5651,2)),'Fed. Agency Identifier Table'!A$2:C$63,3,FALSE)),(VLOOKUP((LEFT(D5651,1)),'Fed. Agency Identifier Table'!A$2:C$63,3,FALSE)),(VLOOKUP((LEFT(D5651,2)),'Fed. Agency Identifier Table'!A$2:C$63,3,FALSE)))))</f>
        <v/>
      </c>
      <c r="I5651" s="150" t="str">
        <f>IF(ISNUMBER(SEARCH("*.unk*",D5651)),"Other Federal Awards",IF(ISERROR(VLOOKUP(D5651,'CFDA Program Titles Table'!A$2:C$2607,3,FALSE)),"",VLOOKUP(D5651,'CFDA Program Titles Table'!A$2:C$2607,3,FALSE)))</f>
        <v/>
      </c>
      <c r="J5651" s="70"/>
      <c r="K5651" s="70"/>
      <c r="S5651" s="106" t="str">
        <f>IFERROR(IF(J5651="Y", "Research And Development Programs Cluster:", VLOOKUP(D5651,'Cluster Info'!$A$2:$B$113,2,FALSE)), "Non Cluster:")</f>
        <v>Non Cluster:</v>
      </c>
      <c r="T5651" s="106">
        <f t="shared" si="440"/>
        <v>0</v>
      </c>
      <c r="U5651" s="106">
        <f t="shared" si="442"/>
        <v>0</v>
      </c>
      <c r="V5651" s="106">
        <f t="shared" si="443"/>
        <v>0</v>
      </c>
      <c r="W5651" s="119">
        <f t="shared" si="441"/>
        <v>0</v>
      </c>
      <c r="X5651" s="106">
        <f t="shared" si="444"/>
        <v>0</v>
      </c>
    </row>
    <row r="5652" spans="1:24" ht="14">
      <c r="A5652" s="198"/>
      <c r="D5652" s="1"/>
      <c r="E5652" s="1"/>
      <c r="F5652" s="187"/>
      <c r="G5652" s="187"/>
      <c r="H5652" s="80" t="str">
        <f>IF(ISERROR(IF(ISERROR(VLOOKUP((LEFT(D5652,2)),'Fed. Agency Identifier Table'!A$2:C$63,3,FALSE)),(VLOOKUP((LEFT(D5652,1)),'Fed. Agency Identifier Table'!A$2:C$63,3,FALSE)),(VLOOKUP((LEFT(D5652,2)),'Fed. Agency Identifier Table'!A$2:C$63,3,FALSE)))),"",(IF(ISERROR(VLOOKUP((LEFT(D5652,2)),'Fed. Agency Identifier Table'!A$2:C$63,3,FALSE)),(VLOOKUP((LEFT(D5652,1)),'Fed. Agency Identifier Table'!A$2:C$63,3,FALSE)),(VLOOKUP((LEFT(D5652,2)),'Fed. Agency Identifier Table'!A$2:C$63,3,FALSE)))))</f>
        <v/>
      </c>
      <c r="I5652" s="150" t="str">
        <f>IF(ISNUMBER(SEARCH("*.unk*",D5652)),"Other Federal Awards",IF(ISERROR(VLOOKUP(D5652,'CFDA Program Titles Table'!A$2:C$2607,3,FALSE)),"",VLOOKUP(D5652,'CFDA Program Titles Table'!A$2:C$2607,3,FALSE)))</f>
        <v/>
      </c>
      <c r="J5652" s="70"/>
      <c r="K5652" s="70"/>
      <c r="S5652" s="106" t="str">
        <f>IFERROR(IF(J5652="Y", "Research And Development Programs Cluster:", VLOOKUP(D5652,'Cluster Info'!$A$2:$B$113,2,FALSE)), "Non Cluster:")</f>
        <v>Non Cluster:</v>
      </c>
      <c r="T5652" s="106">
        <f t="shared" si="440"/>
        <v>0</v>
      </c>
      <c r="U5652" s="106">
        <f t="shared" si="442"/>
        <v>0</v>
      </c>
      <c r="V5652" s="106">
        <f t="shared" si="443"/>
        <v>0</v>
      </c>
      <c r="W5652" s="119">
        <f t="shared" si="441"/>
        <v>0</v>
      </c>
      <c r="X5652" s="106">
        <f t="shared" si="444"/>
        <v>0</v>
      </c>
    </row>
    <row r="5653" spans="1:24" ht="14">
      <c r="A5653" s="198"/>
      <c r="D5653" s="1"/>
      <c r="E5653" s="1"/>
      <c r="F5653" s="187"/>
      <c r="G5653" s="187"/>
      <c r="H5653" s="80" t="str">
        <f>IF(ISERROR(IF(ISERROR(VLOOKUP((LEFT(D5653,2)),'Fed. Agency Identifier Table'!A$2:C$63,3,FALSE)),(VLOOKUP((LEFT(D5653,1)),'Fed. Agency Identifier Table'!A$2:C$63,3,FALSE)),(VLOOKUP((LEFT(D5653,2)),'Fed. Agency Identifier Table'!A$2:C$63,3,FALSE)))),"",(IF(ISERROR(VLOOKUP((LEFT(D5653,2)),'Fed. Agency Identifier Table'!A$2:C$63,3,FALSE)),(VLOOKUP((LEFT(D5653,1)),'Fed. Agency Identifier Table'!A$2:C$63,3,FALSE)),(VLOOKUP((LEFT(D5653,2)),'Fed. Agency Identifier Table'!A$2:C$63,3,FALSE)))))</f>
        <v/>
      </c>
      <c r="I5653" s="150" t="str">
        <f>IF(ISNUMBER(SEARCH("*.unk*",D5653)),"Other Federal Awards",IF(ISERROR(VLOOKUP(D5653,'CFDA Program Titles Table'!A$2:C$2607,3,FALSE)),"",VLOOKUP(D5653,'CFDA Program Titles Table'!A$2:C$2607,3,FALSE)))</f>
        <v/>
      </c>
      <c r="J5653" s="70"/>
      <c r="K5653" s="70"/>
      <c r="S5653" s="106" t="str">
        <f>IFERROR(IF(J5653="Y", "Research And Development Programs Cluster:", VLOOKUP(D5653,'Cluster Info'!$A$2:$B$113,2,FALSE)), "Non Cluster:")</f>
        <v>Non Cluster:</v>
      </c>
      <c r="T5653" s="106">
        <f t="shared" si="440"/>
        <v>0</v>
      </c>
      <c r="U5653" s="106">
        <f t="shared" si="442"/>
        <v>0</v>
      </c>
      <c r="V5653" s="106">
        <f t="shared" si="443"/>
        <v>0</v>
      </c>
      <c r="W5653" s="119">
        <f t="shared" si="441"/>
        <v>0</v>
      </c>
      <c r="X5653" s="106">
        <f t="shared" si="444"/>
        <v>0</v>
      </c>
    </row>
    <row r="5654" spans="1:24" ht="14">
      <c r="A5654" s="198"/>
      <c r="D5654" s="1"/>
      <c r="E5654" s="1"/>
      <c r="F5654" s="187"/>
      <c r="G5654" s="187"/>
      <c r="H5654" s="80" t="str">
        <f>IF(ISERROR(IF(ISERROR(VLOOKUP((LEFT(D5654,2)),'Fed. Agency Identifier Table'!A$2:C$63,3,FALSE)),(VLOOKUP((LEFT(D5654,1)),'Fed. Agency Identifier Table'!A$2:C$63,3,FALSE)),(VLOOKUP((LEFT(D5654,2)),'Fed. Agency Identifier Table'!A$2:C$63,3,FALSE)))),"",(IF(ISERROR(VLOOKUP((LEFT(D5654,2)),'Fed. Agency Identifier Table'!A$2:C$63,3,FALSE)),(VLOOKUP((LEFT(D5654,1)),'Fed. Agency Identifier Table'!A$2:C$63,3,FALSE)),(VLOOKUP((LEFT(D5654,2)),'Fed. Agency Identifier Table'!A$2:C$63,3,FALSE)))))</f>
        <v/>
      </c>
      <c r="I5654" s="150" t="str">
        <f>IF(ISNUMBER(SEARCH("*.unk*",D5654)),"Other Federal Awards",IF(ISERROR(VLOOKUP(D5654,'CFDA Program Titles Table'!A$2:C$2607,3,FALSE)),"",VLOOKUP(D5654,'CFDA Program Titles Table'!A$2:C$2607,3,FALSE)))</f>
        <v/>
      </c>
      <c r="J5654" s="70"/>
      <c r="K5654" s="70"/>
      <c r="S5654" s="106" t="str">
        <f>IFERROR(IF(J5654="Y", "Research And Development Programs Cluster:", VLOOKUP(D5654,'Cluster Info'!$A$2:$B$113,2,FALSE)), "Non Cluster:")</f>
        <v>Non Cluster:</v>
      </c>
      <c r="T5654" s="106">
        <f t="shared" si="440"/>
        <v>0</v>
      </c>
      <c r="U5654" s="106">
        <f t="shared" si="442"/>
        <v>0</v>
      </c>
      <c r="V5654" s="106">
        <f t="shared" si="443"/>
        <v>0</v>
      </c>
      <c r="W5654" s="119">
        <f t="shared" si="441"/>
        <v>0</v>
      </c>
      <c r="X5654" s="106">
        <f t="shared" si="444"/>
        <v>0</v>
      </c>
    </row>
    <row r="5655" spans="1:24" ht="14">
      <c r="A5655" s="198"/>
      <c r="D5655" s="1"/>
      <c r="E5655" s="1"/>
      <c r="F5655" s="187"/>
      <c r="G5655" s="187"/>
      <c r="H5655" s="80" t="str">
        <f>IF(ISERROR(IF(ISERROR(VLOOKUP((LEFT(D5655,2)),'Fed. Agency Identifier Table'!A$2:C$63,3,FALSE)),(VLOOKUP((LEFT(D5655,1)),'Fed. Agency Identifier Table'!A$2:C$63,3,FALSE)),(VLOOKUP((LEFT(D5655,2)),'Fed. Agency Identifier Table'!A$2:C$63,3,FALSE)))),"",(IF(ISERROR(VLOOKUP((LEFT(D5655,2)),'Fed. Agency Identifier Table'!A$2:C$63,3,FALSE)),(VLOOKUP((LEFT(D5655,1)),'Fed. Agency Identifier Table'!A$2:C$63,3,FALSE)),(VLOOKUP((LEFT(D5655,2)),'Fed. Agency Identifier Table'!A$2:C$63,3,FALSE)))))</f>
        <v/>
      </c>
      <c r="I5655" s="150" t="str">
        <f>IF(ISNUMBER(SEARCH("*.unk*",D5655)),"Other Federal Awards",IF(ISERROR(VLOOKUP(D5655,'CFDA Program Titles Table'!A$2:C$2607,3,FALSE)),"",VLOOKUP(D5655,'CFDA Program Titles Table'!A$2:C$2607,3,FALSE)))</f>
        <v/>
      </c>
      <c r="J5655" s="70"/>
      <c r="K5655" s="70"/>
      <c r="S5655" s="106" t="str">
        <f>IFERROR(IF(J5655="Y", "Research And Development Programs Cluster:", VLOOKUP(D5655,'Cluster Info'!$A$2:$B$113,2,FALSE)), "Non Cluster:")</f>
        <v>Non Cluster:</v>
      </c>
      <c r="T5655" s="106">
        <f t="shared" si="440"/>
        <v>0</v>
      </c>
      <c r="U5655" s="106">
        <f t="shared" si="442"/>
        <v>0</v>
      </c>
      <c r="V5655" s="106">
        <f t="shared" si="443"/>
        <v>0</v>
      </c>
      <c r="W5655" s="119">
        <f t="shared" si="441"/>
        <v>0</v>
      </c>
      <c r="X5655" s="106">
        <f t="shared" si="444"/>
        <v>0</v>
      </c>
    </row>
    <row r="5656" spans="1:24" ht="14">
      <c r="A5656" s="198"/>
      <c r="D5656" s="1"/>
      <c r="E5656" s="1"/>
      <c r="F5656" s="187"/>
      <c r="G5656" s="187"/>
      <c r="H5656" s="80" t="str">
        <f>IF(ISERROR(IF(ISERROR(VLOOKUP((LEFT(D5656,2)),'Fed. Agency Identifier Table'!A$2:C$63,3,FALSE)),(VLOOKUP((LEFT(D5656,1)),'Fed. Agency Identifier Table'!A$2:C$63,3,FALSE)),(VLOOKUP((LEFT(D5656,2)),'Fed. Agency Identifier Table'!A$2:C$63,3,FALSE)))),"",(IF(ISERROR(VLOOKUP((LEFT(D5656,2)),'Fed. Agency Identifier Table'!A$2:C$63,3,FALSE)),(VLOOKUP((LEFT(D5656,1)),'Fed. Agency Identifier Table'!A$2:C$63,3,FALSE)),(VLOOKUP((LEFT(D5656,2)),'Fed. Agency Identifier Table'!A$2:C$63,3,FALSE)))))</f>
        <v/>
      </c>
      <c r="I5656" s="150" t="str">
        <f>IF(ISNUMBER(SEARCH("*.unk*",D5656)),"Other Federal Awards",IF(ISERROR(VLOOKUP(D5656,'CFDA Program Titles Table'!A$2:C$2607,3,FALSE)),"",VLOOKUP(D5656,'CFDA Program Titles Table'!A$2:C$2607,3,FALSE)))</f>
        <v/>
      </c>
      <c r="J5656" s="70"/>
      <c r="K5656" s="70"/>
      <c r="S5656" s="106" t="str">
        <f>IFERROR(IF(J5656="Y", "Research And Development Programs Cluster:", VLOOKUP(D5656,'Cluster Info'!$A$2:$B$113,2,FALSE)), "Non Cluster:")</f>
        <v>Non Cluster:</v>
      </c>
      <c r="T5656" s="106">
        <f t="shared" si="440"/>
        <v>0</v>
      </c>
      <c r="U5656" s="106">
        <f t="shared" si="442"/>
        <v>0</v>
      </c>
      <c r="V5656" s="106">
        <f t="shared" si="443"/>
        <v>0</v>
      </c>
      <c r="W5656" s="119">
        <f t="shared" si="441"/>
        <v>0</v>
      </c>
      <c r="X5656" s="106">
        <f t="shared" si="444"/>
        <v>0</v>
      </c>
    </row>
    <row r="5657" spans="1:24" ht="14">
      <c r="A5657" s="198"/>
      <c r="D5657" s="1"/>
      <c r="E5657" s="1"/>
      <c r="F5657" s="187"/>
      <c r="G5657" s="187"/>
      <c r="H5657" s="80" t="str">
        <f>IF(ISERROR(IF(ISERROR(VLOOKUP((LEFT(D5657,2)),'Fed. Agency Identifier Table'!A$2:C$63,3,FALSE)),(VLOOKUP((LEFT(D5657,1)),'Fed. Agency Identifier Table'!A$2:C$63,3,FALSE)),(VLOOKUP((LEFT(D5657,2)),'Fed. Agency Identifier Table'!A$2:C$63,3,FALSE)))),"",(IF(ISERROR(VLOOKUP((LEFT(D5657,2)),'Fed. Agency Identifier Table'!A$2:C$63,3,FALSE)),(VLOOKUP((LEFT(D5657,1)),'Fed. Agency Identifier Table'!A$2:C$63,3,FALSE)),(VLOOKUP((LEFT(D5657,2)),'Fed. Agency Identifier Table'!A$2:C$63,3,FALSE)))))</f>
        <v/>
      </c>
      <c r="I5657" s="150" t="str">
        <f>IF(ISNUMBER(SEARCH("*.unk*",D5657)),"Other Federal Awards",IF(ISERROR(VLOOKUP(D5657,'CFDA Program Titles Table'!A$2:C$2607,3,FALSE)),"",VLOOKUP(D5657,'CFDA Program Titles Table'!A$2:C$2607,3,FALSE)))</f>
        <v/>
      </c>
      <c r="J5657" s="70"/>
      <c r="K5657" s="70"/>
      <c r="S5657" s="106" t="str">
        <f>IFERROR(IF(J5657="Y", "Research And Development Programs Cluster:", VLOOKUP(D5657,'Cluster Info'!$A$2:$B$113,2,FALSE)), "Non Cluster:")</f>
        <v>Non Cluster:</v>
      </c>
      <c r="T5657" s="106">
        <f t="shared" si="440"/>
        <v>0</v>
      </c>
      <c r="U5657" s="106">
        <f t="shared" si="442"/>
        <v>0</v>
      </c>
      <c r="V5657" s="106">
        <f t="shared" si="443"/>
        <v>0</v>
      </c>
      <c r="W5657" s="119">
        <f t="shared" si="441"/>
        <v>0</v>
      </c>
      <c r="X5657" s="106">
        <f t="shared" si="444"/>
        <v>0</v>
      </c>
    </row>
    <row r="5658" spans="1:24" ht="14">
      <c r="A5658" s="198"/>
      <c r="D5658" s="1"/>
      <c r="E5658" s="1"/>
      <c r="F5658" s="187"/>
      <c r="G5658" s="187"/>
      <c r="H5658" s="80" t="str">
        <f>IF(ISERROR(IF(ISERROR(VLOOKUP((LEFT(D5658,2)),'Fed. Agency Identifier Table'!A$2:C$63,3,FALSE)),(VLOOKUP((LEFT(D5658,1)),'Fed. Agency Identifier Table'!A$2:C$63,3,FALSE)),(VLOOKUP((LEFT(D5658,2)),'Fed. Agency Identifier Table'!A$2:C$63,3,FALSE)))),"",(IF(ISERROR(VLOOKUP((LEFT(D5658,2)),'Fed. Agency Identifier Table'!A$2:C$63,3,FALSE)),(VLOOKUP((LEFT(D5658,1)),'Fed. Agency Identifier Table'!A$2:C$63,3,FALSE)),(VLOOKUP((LEFT(D5658,2)),'Fed. Agency Identifier Table'!A$2:C$63,3,FALSE)))))</f>
        <v/>
      </c>
      <c r="I5658" s="150" t="str">
        <f>IF(ISNUMBER(SEARCH("*.unk*",D5658)),"Other Federal Awards",IF(ISERROR(VLOOKUP(D5658,'CFDA Program Titles Table'!A$2:C$2607,3,FALSE)),"",VLOOKUP(D5658,'CFDA Program Titles Table'!A$2:C$2607,3,FALSE)))</f>
        <v/>
      </c>
      <c r="J5658" s="70"/>
      <c r="K5658" s="70"/>
      <c r="S5658" s="106" t="str">
        <f>IFERROR(IF(J5658="Y", "Research And Development Programs Cluster:", VLOOKUP(D5658,'Cluster Info'!$A$2:$B$113,2,FALSE)), "Non Cluster:")</f>
        <v>Non Cluster:</v>
      </c>
      <c r="T5658" s="106">
        <f t="shared" si="440"/>
        <v>0</v>
      </c>
      <c r="U5658" s="106">
        <f t="shared" si="442"/>
        <v>0</v>
      </c>
      <c r="V5658" s="106">
        <f t="shared" si="443"/>
        <v>0</v>
      </c>
      <c r="W5658" s="119">
        <f t="shared" si="441"/>
        <v>0</v>
      </c>
      <c r="X5658" s="106">
        <f t="shared" si="444"/>
        <v>0</v>
      </c>
    </row>
    <row r="5659" spans="1:24" ht="14">
      <c r="A5659" s="198"/>
      <c r="D5659" s="1"/>
      <c r="E5659" s="1"/>
      <c r="F5659" s="187"/>
      <c r="G5659" s="187"/>
      <c r="H5659" s="80" t="str">
        <f>IF(ISERROR(IF(ISERROR(VLOOKUP((LEFT(D5659,2)),'Fed. Agency Identifier Table'!A$2:C$63,3,FALSE)),(VLOOKUP((LEFT(D5659,1)),'Fed. Agency Identifier Table'!A$2:C$63,3,FALSE)),(VLOOKUP((LEFT(D5659,2)),'Fed. Agency Identifier Table'!A$2:C$63,3,FALSE)))),"",(IF(ISERROR(VLOOKUP((LEFT(D5659,2)),'Fed. Agency Identifier Table'!A$2:C$63,3,FALSE)),(VLOOKUP((LEFT(D5659,1)),'Fed. Agency Identifier Table'!A$2:C$63,3,FALSE)),(VLOOKUP((LEFT(D5659,2)),'Fed. Agency Identifier Table'!A$2:C$63,3,FALSE)))))</f>
        <v/>
      </c>
      <c r="I5659" s="150" t="str">
        <f>IF(ISNUMBER(SEARCH("*.unk*",D5659)),"Other Federal Awards",IF(ISERROR(VLOOKUP(D5659,'CFDA Program Titles Table'!A$2:C$2607,3,FALSE)),"",VLOOKUP(D5659,'CFDA Program Titles Table'!A$2:C$2607,3,FALSE)))</f>
        <v/>
      </c>
      <c r="J5659" s="70"/>
      <c r="K5659" s="70"/>
      <c r="S5659" s="106" t="str">
        <f>IFERROR(IF(J5659="Y", "Research And Development Programs Cluster:", VLOOKUP(D5659,'Cluster Info'!$A$2:$B$113,2,FALSE)), "Non Cluster:")</f>
        <v>Non Cluster:</v>
      </c>
      <c r="T5659" s="106">
        <f t="shared" si="440"/>
        <v>0</v>
      </c>
      <c r="U5659" s="106">
        <f t="shared" si="442"/>
        <v>0</v>
      </c>
      <c r="V5659" s="106">
        <f t="shared" si="443"/>
        <v>0</v>
      </c>
      <c r="W5659" s="119">
        <f t="shared" si="441"/>
        <v>0</v>
      </c>
      <c r="X5659" s="106">
        <f t="shared" si="444"/>
        <v>0</v>
      </c>
    </row>
    <row r="5660" spans="1:24" ht="14">
      <c r="A5660" s="198"/>
      <c r="D5660" s="1"/>
      <c r="E5660" s="1"/>
      <c r="F5660" s="187"/>
      <c r="G5660" s="187"/>
      <c r="H5660" s="80" t="str">
        <f>IF(ISERROR(IF(ISERROR(VLOOKUP((LEFT(D5660,2)),'Fed. Agency Identifier Table'!A$2:C$63,3,FALSE)),(VLOOKUP((LEFT(D5660,1)),'Fed. Agency Identifier Table'!A$2:C$63,3,FALSE)),(VLOOKUP((LEFT(D5660,2)),'Fed. Agency Identifier Table'!A$2:C$63,3,FALSE)))),"",(IF(ISERROR(VLOOKUP((LEFT(D5660,2)),'Fed. Agency Identifier Table'!A$2:C$63,3,FALSE)),(VLOOKUP((LEFT(D5660,1)),'Fed. Agency Identifier Table'!A$2:C$63,3,FALSE)),(VLOOKUP((LEFT(D5660,2)),'Fed. Agency Identifier Table'!A$2:C$63,3,FALSE)))))</f>
        <v/>
      </c>
      <c r="I5660" s="150" t="str">
        <f>IF(ISNUMBER(SEARCH("*.unk*",D5660)),"Other Federal Awards",IF(ISERROR(VLOOKUP(D5660,'CFDA Program Titles Table'!A$2:C$2607,3,FALSE)),"",VLOOKUP(D5660,'CFDA Program Titles Table'!A$2:C$2607,3,FALSE)))</f>
        <v/>
      </c>
      <c r="J5660" s="70"/>
      <c r="K5660" s="70"/>
      <c r="S5660" s="106" t="str">
        <f>IFERROR(IF(J5660="Y", "Research And Development Programs Cluster:", VLOOKUP(D5660,'Cluster Info'!$A$2:$B$113,2,FALSE)), "Non Cluster:")</f>
        <v>Non Cluster:</v>
      </c>
      <c r="T5660" s="106">
        <f t="shared" si="440"/>
        <v>0</v>
      </c>
      <c r="U5660" s="106">
        <f t="shared" si="442"/>
        <v>0</v>
      </c>
      <c r="V5660" s="106">
        <f t="shared" si="443"/>
        <v>0</v>
      </c>
      <c r="W5660" s="119">
        <f t="shared" si="441"/>
        <v>0</v>
      </c>
      <c r="X5660" s="106">
        <f t="shared" si="444"/>
        <v>0</v>
      </c>
    </row>
    <row r="5661" spans="1:24" ht="14">
      <c r="A5661" s="198"/>
      <c r="D5661" s="1"/>
      <c r="E5661" s="1"/>
      <c r="F5661" s="187"/>
      <c r="G5661" s="187"/>
      <c r="H5661" s="80" t="str">
        <f>IF(ISERROR(IF(ISERROR(VLOOKUP((LEFT(D5661,2)),'Fed. Agency Identifier Table'!A$2:C$63,3,FALSE)),(VLOOKUP((LEFT(D5661,1)),'Fed. Agency Identifier Table'!A$2:C$63,3,FALSE)),(VLOOKUP((LEFT(D5661,2)),'Fed. Agency Identifier Table'!A$2:C$63,3,FALSE)))),"",(IF(ISERROR(VLOOKUP((LEFT(D5661,2)),'Fed. Agency Identifier Table'!A$2:C$63,3,FALSE)),(VLOOKUP((LEFT(D5661,1)),'Fed. Agency Identifier Table'!A$2:C$63,3,FALSE)),(VLOOKUP((LEFT(D5661,2)),'Fed. Agency Identifier Table'!A$2:C$63,3,FALSE)))))</f>
        <v/>
      </c>
      <c r="I5661" s="150" t="str">
        <f>IF(ISNUMBER(SEARCH("*.unk*",D5661)),"Other Federal Awards",IF(ISERROR(VLOOKUP(D5661,'CFDA Program Titles Table'!A$2:C$2607,3,FALSE)),"",VLOOKUP(D5661,'CFDA Program Titles Table'!A$2:C$2607,3,FALSE)))</f>
        <v/>
      </c>
      <c r="J5661" s="70"/>
      <c r="K5661" s="70"/>
      <c r="S5661" s="106" t="str">
        <f>IFERROR(IF(J5661="Y", "Research And Development Programs Cluster:", VLOOKUP(D5661,'Cluster Info'!$A$2:$B$113,2,FALSE)), "Non Cluster:")</f>
        <v>Non Cluster:</v>
      </c>
      <c r="T5661" s="106">
        <f t="shared" si="440"/>
        <v>0</v>
      </c>
      <c r="U5661" s="106">
        <f t="shared" si="442"/>
        <v>0</v>
      </c>
      <c r="V5661" s="106">
        <f t="shared" si="443"/>
        <v>0</v>
      </c>
      <c r="W5661" s="119">
        <f t="shared" si="441"/>
        <v>0</v>
      </c>
      <c r="X5661" s="106">
        <f t="shared" si="444"/>
        <v>0</v>
      </c>
    </row>
    <row r="5662" spans="1:24" ht="14">
      <c r="A5662" s="198"/>
      <c r="D5662" s="1"/>
      <c r="E5662" s="1"/>
      <c r="F5662" s="187"/>
      <c r="G5662" s="187"/>
      <c r="H5662" s="80" t="str">
        <f>IF(ISERROR(IF(ISERROR(VLOOKUP((LEFT(D5662,2)),'Fed. Agency Identifier Table'!A$2:C$63,3,FALSE)),(VLOOKUP((LEFT(D5662,1)),'Fed. Agency Identifier Table'!A$2:C$63,3,FALSE)),(VLOOKUP((LEFT(D5662,2)),'Fed. Agency Identifier Table'!A$2:C$63,3,FALSE)))),"",(IF(ISERROR(VLOOKUP((LEFT(D5662,2)),'Fed. Agency Identifier Table'!A$2:C$63,3,FALSE)),(VLOOKUP((LEFT(D5662,1)),'Fed. Agency Identifier Table'!A$2:C$63,3,FALSE)),(VLOOKUP((LEFT(D5662,2)),'Fed. Agency Identifier Table'!A$2:C$63,3,FALSE)))))</f>
        <v/>
      </c>
      <c r="I5662" s="150" t="str">
        <f>IF(ISNUMBER(SEARCH("*.unk*",D5662)),"Other Federal Awards",IF(ISERROR(VLOOKUP(D5662,'CFDA Program Titles Table'!A$2:C$2607,3,FALSE)),"",VLOOKUP(D5662,'CFDA Program Titles Table'!A$2:C$2607,3,FALSE)))</f>
        <v/>
      </c>
      <c r="J5662" s="70"/>
      <c r="K5662" s="70"/>
      <c r="S5662" s="106" t="str">
        <f>IFERROR(IF(J5662="Y", "Research And Development Programs Cluster:", VLOOKUP(D5662,'Cluster Info'!$A$2:$B$113,2,FALSE)), "Non Cluster:")</f>
        <v>Non Cluster:</v>
      </c>
      <c r="T5662" s="106">
        <f t="shared" si="440"/>
        <v>0</v>
      </c>
      <c r="U5662" s="106">
        <f t="shared" si="442"/>
        <v>0</v>
      </c>
      <c r="V5662" s="106">
        <f t="shared" si="443"/>
        <v>0</v>
      </c>
      <c r="W5662" s="119">
        <f t="shared" si="441"/>
        <v>0</v>
      </c>
      <c r="X5662" s="106">
        <f t="shared" si="444"/>
        <v>0</v>
      </c>
    </row>
    <row r="5663" spans="1:24" ht="14">
      <c r="A5663" s="198"/>
      <c r="D5663" s="1"/>
      <c r="E5663" s="1"/>
      <c r="F5663" s="187"/>
      <c r="G5663" s="187"/>
      <c r="H5663" s="80" t="str">
        <f>IF(ISERROR(IF(ISERROR(VLOOKUP((LEFT(D5663,2)),'Fed. Agency Identifier Table'!A$2:C$63,3,FALSE)),(VLOOKUP((LEFT(D5663,1)),'Fed. Agency Identifier Table'!A$2:C$63,3,FALSE)),(VLOOKUP((LEFT(D5663,2)),'Fed. Agency Identifier Table'!A$2:C$63,3,FALSE)))),"",(IF(ISERROR(VLOOKUP((LEFT(D5663,2)),'Fed. Agency Identifier Table'!A$2:C$63,3,FALSE)),(VLOOKUP((LEFT(D5663,1)),'Fed. Agency Identifier Table'!A$2:C$63,3,FALSE)),(VLOOKUP((LEFT(D5663,2)),'Fed. Agency Identifier Table'!A$2:C$63,3,FALSE)))))</f>
        <v/>
      </c>
      <c r="I5663" s="150" t="str">
        <f>IF(ISNUMBER(SEARCH("*.unk*",D5663)),"Other Federal Awards",IF(ISERROR(VLOOKUP(D5663,'CFDA Program Titles Table'!A$2:C$2607,3,FALSE)),"",VLOOKUP(D5663,'CFDA Program Titles Table'!A$2:C$2607,3,FALSE)))</f>
        <v/>
      </c>
      <c r="J5663" s="70"/>
      <c r="K5663" s="70"/>
      <c r="S5663" s="106" t="str">
        <f>IFERROR(IF(J5663="Y", "Research And Development Programs Cluster:", VLOOKUP(D5663,'Cluster Info'!$A$2:$B$113,2,FALSE)), "Non Cluster:")</f>
        <v>Non Cluster:</v>
      </c>
      <c r="T5663" s="106">
        <f t="shared" si="440"/>
        <v>0</v>
      </c>
      <c r="U5663" s="106">
        <f t="shared" si="442"/>
        <v>0</v>
      </c>
      <c r="V5663" s="106">
        <f t="shared" si="443"/>
        <v>0</v>
      </c>
      <c r="W5663" s="119">
        <f t="shared" si="441"/>
        <v>0</v>
      </c>
      <c r="X5663" s="106">
        <f t="shared" si="444"/>
        <v>0</v>
      </c>
    </row>
    <row r="5664" spans="1:24" ht="14">
      <c r="A5664" s="198"/>
      <c r="D5664" s="1"/>
      <c r="E5664" s="1"/>
      <c r="F5664" s="187"/>
      <c r="G5664" s="187"/>
      <c r="H5664" s="80" t="str">
        <f>IF(ISERROR(IF(ISERROR(VLOOKUP((LEFT(D5664,2)),'Fed. Agency Identifier Table'!A$2:C$63,3,FALSE)),(VLOOKUP((LEFT(D5664,1)),'Fed. Agency Identifier Table'!A$2:C$63,3,FALSE)),(VLOOKUP((LEFT(D5664,2)),'Fed. Agency Identifier Table'!A$2:C$63,3,FALSE)))),"",(IF(ISERROR(VLOOKUP((LEFT(D5664,2)),'Fed. Agency Identifier Table'!A$2:C$63,3,FALSE)),(VLOOKUP((LEFT(D5664,1)),'Fed. Agency Identifier Table'!A$2:C$63,3,FALSE)),(VLOOKUP((LEFT(D5664,2)),'Fed. Agency Identifier Table'!A$2:C$63,3,FALSE)))))</f>
        <v/>
      </c>
      <c r="I5664" s="150" t="str">
        <f>IF(ISNUMBER(SEARCH("*.unk*",D5664)),"Other Federal Awards",IF(ISERROR(VLOOKUP(D5664,'CFDA Program Titles Table'!A$2:C$2607,3,FALSE)),"",VLOOKUP(D5664,'CFDA Program Titles Table'!A$2:C$2607,3,FALSE)))</f>
        <v/>
      </c>
      <c r="J5664" s="70"/>
      <c r="K5664" s="70"/>
      <c r="S5664" s="106" t="str">
        <f>IFERROR(IF(J5664="Y", "Research And Development Programs Cluster:", VLOOKUP(D5664,'Cluster Info'!$A$2:$B$113,2,FALSE)), "Non Cluster:")</f>
        <v>Non Cluster:</v>
      </c>
      <c r="T5664" s="106">
        <f t="shared" si="440"/>
        <v>0</v>
      </c>
      <c r="U5664" s="106">
        <f t="shared" si="442"/>
        <v>0</v>
      </c>
      <c r="V5664" s="106">
        <f t="shared" si="443"/>
        <v>0</v>
      </c>
      <c r="W5664" s="119">
        <f t="shared" si="441"/>
        <v>0</v>
      </c>
      <c r="X5664" s="106">
        <f t="shared" si="444"/>
        <v>0</v>
      </c>
    </row>
    <row r="5665" spans="1:24" ht="14">
      <c r="A5665" s="198"/>
      <c r="D5665" s="1"/>
      <c r="E5665" s="1"/>
      <c r="F5665" s="187"/>
      <c r="G5665" s="187"/>
      <c r="H5665" s="80" t="str">
        <f>IF(ISERROR(IF(ISERROR(VLOOKUP((LEFT(D5665,2)),'Fed. Agency Identifier Table'!A$2:C$63,3,FALSE)),(VLOOKUP((LEFT(D5665,1)),'Fed. Agency Identifier Table'!A$2:C$63,3,FALSE)),(VLOOKUP((LEFT(D5665,2)),'Fed. Agency Identifier Table'!A$2:C$63,3,FALSE)))),"",(IF(ISERROR(VLOOKUP((LEFT(D5665,2)),'Fed. Agency Identifier Table'!A$2:C$63,3,FALSE)),(VLOOKUP((LEFT(D5665,1)),'Fed. Agency Identifier Table'!A$2:C$63,3,FALSE)),(VLOOKUP((LEFT(D5665,2)),'Fed. Agency Identifier Table'!A$2:C$63,3,FALSE)))))</f>
        <v/>
      </c>
      <c r="I5665" s="150" t="str">
        <f>IF(ISNUMBER(SEARCH("*.unk*",D5665)),"Other Federal Awards",IF(ISERROR(VLOOKUP(D5665,'CFDA Program Titles Table'!A$2:C$2607,3,FALSE)),"",VLOOKUP(D5665,'CFDA Program Titles Table'!A$2:C$2607,3,FALSE)))</f>
        <v/>
      </c>
      <c r="J5665" s="70"/>
      <c r="K5665" s="70"/>
      <c r="S5665" s="106" t="str">
        <f>IFERROR(IF(J5665="Y", "Research And Development Programs Cluster:", VLOOKUP(D5665,'Cluster Info'!$A$2:$B$113,2,FALSE)), "Non Cluster:")</f>
        <v>Non Cluster:</v>
      </c>
      <c r="T5665" s="106">
        <f t="shared" si="440"/>
        <v>0</v>
      </c>
      <c r="U5665" s="106">
        <f t="shared" si="442"/>
        <v>0</v>
      </c>
      <c r="V5665" s="106">
        <f t="shared" si="443"/>
        <v>0</v>
      </c>
      <c r="W5665" s="119">
        <f t="shared" si="441"/>
        <v>0</v>
      </c>
      <c r="X5665" s="106">
        <f t="shared" si="444"/>
        <v>0</v>
      </c>
    </row>
    <row r="5666" spans="1:24" ht="14">
      <c r="A5666" s="198"/>
      <c r="D5666" s="1"/>
      <c r="E5666" s="1"/>
      <c r="F5666" s="187"/>
      <c r="G5666" s="187"/>
      <c r="H5666" s="80" t="str">
        <f>IF(ISERROR(IF(ISERROR(VLOOKUP((LEFT(D5666,2)),'Fed. Agency Identifier Table'!A$2:C$63,3,FALSE)),(VLOOKUP((LEFT(D5666,1)),'Fed. Agency Identifier Table'!A$2:C$63,3,FALSE)),(VLOOKUP((LEFT(D5666,2)),'Fed. Agency Identifier Table'!A$2:C$63,3,FALSE)))),"",(IF(ISERROR(VLOOKUP((LEFT(D5666,2)),'Fed. Agency Identifier Table'!A$2:C$63,3,FALSE)),(VLOOKUP((LEFT(D5666,1)),'Fed. Agency Identifier Table'!A$2:C$63,3,FALSE)),(VLOOKUP((LEFT(D5666,2)),'Fed. Agency Identifier Table'!A$2:C$63,3,FALSE)))))</f>
        <v/>
      </c>
      <c r="I5666" s="150" t="str">
        <f>IF(ISNUMBER(SEARCH("*.unk*",D5666)),"Other Federal Awards",IF(ISERROR(VLOOKUP(D5666,'CFDA Program Titles Table'!A$2:C$2607,3,FALSE)),"",VLOOKUP(D5666,'CFDA Program Titles Table'!A$2:C$2607,3,FALSE)))</f>
        <v/>
      </c>
      <c r="J5666" s="70"/>
      <c r="K5666" s="70"/>
      <c r="S5666" s="106" t="str">
        <f>IFERROR(IF(J5666="Y", "Research And Development Programs Cluster:", VLOOKUP(D5666,'Cluster Info'!$A$2:$B$113,2,FALSE)), "Non Cluster:")</f>
        <v>Non Cluster:</v>
      </c>
      <c r="T5666" s="106">
        <f t="shared" si="440"/>
        <v>0</v>
      </c>
      <c r="U5666" s="106">
        <f t="shared" si="442"/>
        <v>0</v>
      </c>
      <c r="V5666" s="106">
        <f t="shared" si="443"/>
        <v>0</v>
      </c>
      <c r="W5666" s="119">
        <f t="shared" si="441"/>
        <v>0</v>
      </c>
      <c r="X5666" s="106">
        <f t="shared" si="444"/>
        <v>0</v>
      </c>
    </row>
    <row r="5667" spans="1:24" ht="14">
      <c r="A5667" s="198"/>
      <c r="D5667" s="1"/>
      <c r="E5667" s="1"/>
      <c r="F5667" s="187"/>
      <c r="G5667" s="187"/>
      <c r="H5667" s="80" t="str">
        <f>IF(ISERROR(IF(ISERROR(VLOOKUP((LEFT(D5667,2)),'Fed. Agency Identifier Table'!A$2:C$63,3,FALSE)),(VLOOKUP((LEFT(D5667,1)),'Fed. Agency Identifier Table'!A$2:C$63,3,FALSE)),(VLOOKUP((LEFT(D5667,2)),'Fed. Agency Identifier Table'!A$2:C$63,3,FALSE)))),"",(IF(ISERROR(VLOOKUP((LEFT(D5667,2)),'Fed. Agency Identifier Table'!A$2:C$63,3,FALSE)),(VLOOKUP((LEFT(D5667,1)),'Fed. Agency Identifier Table'!A$2:C$63,3,FALSE)),(VLOOKUP((LEFT(D5667,2)),'Fed. Agency Identifier Table'!A$2:C$63,3,FALSE)))))</f>
        <v/>
      </c>
      <c r="I5667" s="150" t="str">
        <f>IF(ISNUMBER(SEARCH("*.unk*",D5667)),"Other Federal Awards",IF(ISERROR(VLOOKUP(D5667,'CFDA Program Titles Table'!A$2:C$2607,3,FALSE)),"",VLOOKUP(D5667,'CFDA Program Titles Table'!A$2:C$2607,3,FALSE)))</f>
        <v/>
      </c>
      <c r="J5667" s="70"/>
      <c r="K5667" s="70"/>
      <c r="S5667" s="106" t="str">
        <f>IFERROR(IF(J5667="Y", "Research And Development Programs Cluster:", VLOOKUP(D5667,'Cluster Info'!$A$2:$B$113,2,FALSE)), "Non Cluster:")</f>
        <v>Non Cluster:</v>
      </c>
      <c r="T5667" s="106">
        <f t="shared" si="440"/>
        <v>0</v>
      </c>
      <c r="U5667" s="106">
        <f t="shared" si="442"/>
        <v>0</v>
      </c>
      <c r="V5667" s="106">
        <f t="shared" si="443"/>
        <v>0</v>
      </c>
      <c r="W5667" s="119">
        <f t="shared" si="441"/>
        <v>0</v>
      </c>
      <c r="X5667" s="106">
        <f t="shared" si="444"/>
        <v>0</v>
      </c>
    </row>
    <row r="5668" spans="1:24" ht="14">
      <c r="A5668" s="198"/>
      <c r="D5668" s="1"/>
      <c r="E5668" s="1"/>
      <c r="F5668" s="187"/>
      <c r="G5668" s="187"/>
      <c r="H5668" s="80" t="str">
        <f>IF(ISERROR(IF(ISERROR(VLOOKUP((LEFT(D5668,2)),'Fed. Agency Identifier Table'!A$2:C$63,3,FALSE)),(VLOOKUP((LEFT(D5668,1)),'Fed. Agency Identifier Table'!A$2:C$63,3,FALSE)),(VLOOKUP((LEFT(D5668,2)),'Fed. Agency Identifier Table'!A$2:C$63,3,FALSE)))),"",(IF(ISERROR(VLOOKUP((LEFT(D5668,2)),'Fed. Agency Identifier Table'!A$2:C$63,3,FALSE)),(VLOOKUP((LEFT(D5668,1)),'Fed. Agency Identifier Table'!A$2:C$63,3,FALSE)),(VLOOKUP((LEFT(D5668,2)),'Fed. Agency Identifier Table'!A$2:C$63,3,FALSE)))))</f>
        <v/>
      </c>
      <c r="I5668" s="150" t="str">
        <f>IF(ISNUMBER(SEARCH("*.unk*",D5668)),"Other Federal Awards",IF(ISERROR(VLOOKUP(D5668,'CFDA Program Titles Table'!A$2:C$2607,3,FALSE)),"",VLOOKUP(D5668,'CFDA Program Titles Table'!A$2:C$2607,3,FALSE)))</f>
        <v/>
      </c>
      <c r="J5668" s="70"/>
      <c r="K5668" s="70"/>
      <c r="S5668" s="106" t="str">
        <f>IFERROR(IF(J5668="Y", "Research And Development Programs Cluster:", VLOOKUP(D5668,'Cluster Info'!$A$2:$B$113,2,FALSE)), "Non Cluster:")</f>
        <v>Non Cluster:</v>
      </c>
      <c r="T5668" s="106">
        <f t="shared" si="440"/>
        <v>0</v>
      </c>
      <c r="U5668" s="106">
        <f t="shared" si="442"/>
        <v>0</v>
      </c>
      <c r="V5668" s="106">
        <f t="shared" si="443"/>
        <v>0</v>
      </c>
      <c r="W5668" s="119">
        <f t="shared" si="441"/>
        <v>0</v>
      </c>
      <c r="X5668" s="106">
        <f t="shared" si="444"/>
        <v>0</v>
      </c>
    </row>
    <row r="5669" spans="1:24" ht="14">
      <c r="A5669" s="198"/>
      <c r="D5669" s="1"/>
      <c r="E5669" s="1"/>
      <c r="F5669" s="187"/>
      <c r="G5669" s="187"/>
      <c r="H5669" s="80" t="str">
        <f>IF(ISERROR(IF(ISERROR(VLOOKUP((LEFT(D5669,2)),'Fed. Agency Identifier Table'!A$2:C$63,3,FALSE)),(VLOOKUP((LEFT(D5669,1)),'Fed. Agency Identifier Table'!A$2:C$63,3,FALSE)),(VLOOKUP((LEFT(D5669,2)),'Fed. Agency Identifier Table'!A$2:C$63,3,FALSE)))),"",(IF(ISERROR(VLOOKUP((LEFT(D5669,2)),'Fed. Agency Identifier Table'!A$2:C$63,3,FALSE)),(VLOOKUP((LEFT(D5669,1)),'Fed. Agency Identifier Table'!A$2:C$63,3,FALSE)),(VLOOKUP((LEFT(D5669,2)),'Fed. Agency Identifier Table'!A$2:C$63,3,FALSE)))))</f>
        <v/>
      </c>
      <c r="I5669" s="150" t="str">
        <f>IF(ISNUMBER(SEARCH("*.unk*",D5669)),"Other Federal Awards",IF(ISERROR(VLOOKUP(D5669,'CFDA Program Titles Table'!A$2:C$2607,3,FALSE)),"",VLOOKUP(D5669,'CFDA Program Titles Table'!A$2:C$2607,3,FALSE)))</f>
        <v/>
      </c>
      <c r="J5669" s="70"/>
      <c r="K5669" s="70"/>
      <c r="S5669" s="106" t="str">
        <f>IFERROR(IF(J5669="Y", "Research And Development Programs Cluster:", VLOOKUP(D5669,'Cluster Info'!$A$2:$B$113,2,FALSE)), "Non Cluster:")</f>
        <v>Non Cluster:</v>
      </c>
      <c r="T5669" s="106">
        <f t="shared" si="440"/>
        <v>0</v>
      </c>
      <c r="U5669" s="106">
        <f t="shared" si="442"/>
        <v>0</v>
      </c>
      <c r="V5669" s="106">
        <f t="shared" si="443"/>
        <v>0</v>
      </c>
      <c r="W5669" s="119">
        <f t="shared" si="441"/>
        <v>0</v>
      </c>
      <c r="X5669" s="106">
        <f t="shared" si="444"/>
        <v>0</v>
      </c>
    </row>
    <row r="5670" spans="1:24" ht="14">
      <c r="A5670" s="198"/>
      <c r="D5670" s="1"/>
      <c r="E5670" s="1"/>
      <c r="F5670" s="187"/>
      <c r="G5670" s="187"/>
      <c r="H5670" s="80" t="str">
        <f>IF(ISERROR(IF(ISERROR(VLOOKUP((LEFT(D5670,2)),'Fed. Agency Identifier Table'!A$2:C$63,3,FALSE)),(VLOOKUP((LEFT(D5670,1)),'Fed. Agency Identifier Table'!A$2:C$63,3,FALSE)),(VLOOKUP((LEFT(D5670,2)),'Fed. Agency Identifier Table'!A$2:C$63,3,FALSE)))),"",(IF(ISERROR(VLOOKUP((LEFT(D5670,2)),'Fed. Agency Identifier Table'!A$2:C$63,3,FALSE)),(VLOOKUP((LEFT(D5670,1)),'Fed. Agency Identifier Table'!A$2:C$63,3,FALSE)),(VLOOKUP((LEFT(D5670,2)),'Fed. Agency Identifier Table'!A$2:C$63,3,FALSE)))))</f>
        <v/>
      </c>
      <c r="I5670" s="150" t="str">
        <f>IF(ISNUMBER(SEARCH("*.unk*",D5670)),"Other Federal Awards",IF(ISERROR(VLOOKUP(D5670,'CFDA Program Titles Table'!A$2:C$2607,3,FALSE)),"",VLOOKUP(D5670,'CFDA Program Titles Table'!A$2:C$2607,3,FALSE)))</f>
        <v/>
      </c>
      <c r="J5670" s="70"/>
      <c r="K5670" s="70"/>
      <c r="S5670" s="106" t="str">
        <f>IFERROR(IF(J5670="Y", "Research And Development Programs Cluster:", VLOOKUP(D5670,'Cluster Info'!$A$2:$B$113,2,FALSE)), "Non Cluster:")</f>
        <v>Non Cluster:</v>
      </c>
      <c r="T5670" s="106">
        <f t="shared" si="440"/>
        <v>0</v>
      </c>
      <c r="U5670" s="106">
        <f t="shared" si="442"/>
        <v>0</v>
      </c>
      <c r="V5670" s="106">
        <f t="shared" si="443"/>
        <v>0</v>
      </c>
      <c r="W5670" s="119">
        <f t="shared" si="441"/>
        <v>0</v>
      </c>
      <c r="X5670" s="106">
        <f t="shared" si="444"/>
        <v>0</v>
      </c>
    </row>
    <row r="5671" spans="1:24" ht="14">
      <c r="A5671" s="198"/>
      <c r="D5671" s="1"/>
      <c r="E5671" s="1"/>
      <c r="F5671" s="187"/>
      <c r="G5671" s="187"/>
      <c r="H5671" s="80" t="str">
        <f>IF(ISERROR(IF(ISERROR(VLOOKUP((LEFT(D5671,2)),'Fed. Agency Identifier Table'!A$2:C$63,3,FALSE)),(VLOOKUP((LEFT(D5671,1)),'Fed. Agency Identifier Table'!A$2:C$63,3,FALSE)),(VLOOKUP((LEFT(D5671,2)),'Fed. Agency Identifier Table'!A$2:C$63,3,FALSE)))),"",(IF(ISERROR(VLOOKUP((LEFT(D5671,2)),'Fed. Agency Identifier Table'!A$2:C$63,3,FALSE)),(VLOOKUP((LEFT(D5671,1)),'Fed. Agency Identifier Table'!A$2:C$63,3,FALSE)),(VLOOKUP((LEFT(D5671,2)),'Fed. Agency Identifier Table'!A$2:C$63,3,FALSE)))))</f>
        <v/>
      </c>
      <c r="I5671" s="150" t="str">
        <f>IF(ISNUMBER(SEARCH("*.unk*",D5671)),"Other Federal Awards",IF(ISERROR(VLOOKUP(D5671,'CFDA Program Titles Table'!A$2:C$2607,3,FALSE)),"",VLOOKUP(D5671,'CFDA Program Titles Table'!A$2:C$2607,3,FALSE)))</f>
        <v/>
      </c>
      <c r="J5671" s="70"/>
      <c r="K5671" s="70"/>
      <c r="S5671" s="106" t="str">
        <f>IFERROR(IF(J5671="Y", "Research And Development Programs Cluster:", VLOOKUP(D5671,'Cluster Info'!$A$2:$B$113,2,FALSE)), "Non Cluster:")</f>
        <v>Non Cluster:</v>
      </c>
      <c r="T5671" s="106">
        <f t="shared" si="440"/>
        <v>0</v>
      </c>
      <c r="U5671" s="106">
        <f t="shared" si="442"/>
        <v>0</v>
      </c>
      <c r="V5671" s="106">
        <f t="shared" si="443"/>
        <v>0</v>
      </c>
      <c r="W5671" s="119">
        <f t="shared" si="441"/>
        <v>0</v>
      </c>
      <c r="X5671" s="106">
        <f t="shared" si="444"/>
        <v>0</v>
      </c>
    </row>
    <row r="5672" spans="1:24" ht="14">
      <c r="A5672" s="198"/>
      <c r="D5672" s="1"/>
      <c r="E5672" s="1"/>
      <c r="F5672" s="187"/>
      <c r="G5672" s="187"/>
      <c r="H5672" s="80" t="str">
        <f>IF(ISERROR(IF(ISERROR(VLOOKUP((LEFT(D5672,2)),'Fed. Agency Identifier Table'!A$2:C$63,3,FALSE)),(VLOOKUP((LEFT(D5672,1)),'Fed. Agency Identifier Table'!A$2:C$63,3,FALSE)),(VLOOKUP((LEFT(D5672,2)),'Fed. Agency Identifier Table'!A$2:C$63,3,FALSE)))),"",(IF(ISERROR(VLOOKUP((LEFT(D5672,2)),'Fed. Agency Identifier Table'!A$2:C$63,3,FALSE)),(VLOOKUP((LEFT(D5672,1)),'Fed. Agency Identifier Table'!A$2:C$63,3,FALSE)),(VLOOKUP((LEFT(D5672,2)),'Fed. Agency Identifier Table'!A$2:C$63,3,FALSE)))))</f>
        <v/>
      </c>
      <c r="I5672" s="150" t="str">
        <f>IF(ISNUMBER(SEARCH("*.unk*",D5672)),"Other Federal Awards",IF(ISERROR(VLOOKUP(D5672,'CFDA Program Titles Table'!A$2:C$2607,3,FALSE)),"",VLOOKUP(D5672,'CFDA Program Titles Table'!A$2:C$2607,3,FALSE)))</f>
        <v/>
      </c>
      <c r="J5672" s="70"/>
      <c r="K5672" s="70"/>
      <c r="S5672" s="106" t="str">
        <f>IFERROR(IF(J5672="Y", "Research And Development Programs Cluster:", VLOOKUP(D5672,'Cluster Info'!$A$2:$B$113,2,FALSE)), "Non Cluster:")</f>
        <v>Non Cluster:</v>
      </c>
      <c r="T5672" s="106">
        <f t="shared" si="440"/>
        <v>0</v>
      </c>
      <c r="U5672" s="106">
        <f t="shared" si="442"/>
        <v>0</v>
      </c>
      <c r="V5672" s="106">
        <f t="shared" si="443"/>
        <v>0</v>
      </c>
      <c r="W5672" s="119">
        <f t="shared" si="441"/>
        <v>0</v>
      </c>
      <c r="X5672" s="106">
        <f t="shared" si="444"/>
        <v>0</v>
      </c>
    </row>
    <row r="5673" spans="1:24" ht="14">
      <c r="A5673" s="198"/>
      <c r="D5673" s="1"/>
      <c r="E5673" s="1"/>
      <c r="F5673" s="187"/>
      <c r="G5673" s="187"/>
      <c r="H5673" s="80" t="str">
        <f>IF(ISERROR(IF(ISERROR(VLOOKUP((LEFT(D5673,2)),'Fed. Agency Identifier Table'!A$2:C$63,3,FALSE)),(VLOOKUP((LEFT(D5673,1)),'Fed. Agency Identifier Table'!A$2:C$63,3,FALSE)),(VLOOKUP((LEFT(D5673,2)),'Fed. Agency Identifier Table'!A$2:C$63,3,FALSE)))),"",(IF(ISERROR(VLOOKUP((LEFT(D5673,2)),'Fed. Agency Identifier Table'!A$2:C$63,3,FALSE)),(VLOOKUP((LEFT(D5673,1)),'Fed. Agency Identifier Table'!A$2:C$63,3,FALSE)),(VLOOKUP((LEFT(D5673,2)),'Fed. Agency Identifier Table'!A$2:C$63,3,FALSE)))))</f>
        <v/>
      </c>
      <c r="I5673" s="150" t="str">
        <f>IF(ISNUMBER(SEARCH("*.unk*",D5673)),"Other Federal Awards",IF(ISERROR(VLOOKUP(D5673,'CFDA Program Titles Table'!A$2:C$2607,3,FALSE)),"",VLOOKUP(D5673,'CFDA Program Titles Table'!A$2:C$2607,3,FALSE)))</f>
        <v/>
      </c>
      <c r="J5673" s="70"/>
      <c r="K5673" s="70"/>
      <c r="S5673" s="106" t="str">
        <f>IFERROR(IF(J5673="Y", "Research And Development Programs Cluster:", VLOOKUP(D5673,'Cluster Info'!$A$2:$B$113,2,FALSE)), "Non Cluster:")</f>
        <v>Non Cluster:</v>
      </c>
      <c r="T5673" s="106">
        <f t="shared" si="440"/>
        <v>0</v>
      </c>
      <c r="U5673" s="106">
        <f t="shared" si="442"/>
        <v>0</v>
      </c>
      <c r="V5673" s="106">
        <f t="shared" si="443"/>
        <v>0</v>
      </c>
      <c r="W5673" s="119">
        <f t="shared" si="441"/>
        <v>0</v>
      </c>
      <c r="X5673" s="106">
        <f t="shared" si="444"/>
        <v>0</v>
      </c>
    </row>
    <row r="5674" spans="1:24" ht="14">
      <c r="A5674" s="198"/>
      <c r="D5674" s="1"/>
      <c r="E5674" s="1"/>
      <c r="F5674" s="187"/>
      <c r="G5674" s="187"/>
      <c r="H5674" s="80" t="str">
        <f>IF(ISERROR(IF(ISERROR(VLOOKUP((LEFT(D5674,2)),'Fed. Agency Identifier Table'!A$2:C$63,3,FALSE)),(VLOOKUP((LEFT(D5674,1)),'Fed. Agency Identifier Table'!A$2:C$63,3,FALSE)),(VLOOKUP((LEFT(D5674,2)),'Fed. Agency Identifier Table'!A$2:C$63,3,FALSE)))),"",(IF(ISERROR(VLOOKUP((LEFT(D5674,2)),'Fed. Agency Identifier Table'!A$2:C$63,3,FALSE)),(VLOOKUP((LEFT(D5674,1)),'Fed. Agency Identifier Table'!A$2:C$63,3,FALSE)),(VLOOKUP((LEFT(D5674,2)),'Fed. Agency Identifier Table'!A$2:C$63,3,FALSE)))))</f>
        <v/>
      </c>
      <c r="I5674" s="150" t="str">
        <f>IF(ISNUMBER(SEARCH("*.unk*",D5674)),"Other Federal Awards",IF(ISERROR(VLOOKUP(D5674,'CFDA Program Titles Table'!A$2:C$2607,3,FALSE)),"",VLOOKUP(D5674,'CFDA Program Titles Table'!A$2:C$2607,3,FALSE)))</f>
        <v/>
      </c>
      <c r="J5674" s="70"/>
      <c r="K5674" s="70"/>
      <c r="S5674" s="106" t="str">
        <f>IFERROR(IF(J5674="Y", "Research And Development Programs Cluster:", VLOOKUP(D5674,'Cluster Info'!$A$2:$B$113,2,FALSE)), "Non Cluster:")</f>
        <v>Non Cluster:</v>
      </c>
      <c r="T5674" s="106">
        <f t="shared" si="440"/>
        <v>0</v>
      </c>
      <c r="U5674" s="106">
        <f t="shared" si="442"/>
        <v>0</v>
      </c>
      <c r="V5674" s="106">
        <f t="shared" si="443"/>
        <v>0</v>
      </c>
      <c r="W5674" s="119">
        <f t="shared" si="441"/>
        <v>0</v>
      </c>
      <c r="X5674" s="106">
        <f t="shared" si="444"/>
        <v>0</v>
      </c>
    </row>
    <row r="5675" spans="1:24" ht="14">
      <c r="A5675" s="198"/>
      <c r="D5675" s="1"/>
      <c r="E5675" s="1"/>
      <c r="F5675" s="187"/>
      <c r="G5675" s="187"/>
      <c r="H5675" s="80" t="str">
        <f>IF(ISERROR(IF(ISERROR(VLOOKUP((LEFT(D5675,2)),'Fed. Agency Identifier Table'!A$2:C$63,3,FALSE)),(VLOOKUP((LEFT(D5675,1)),'Fed. Agency Identifier Table'!A$2:C$63,3,FALSE)),(VLOOKUP((LEFT(D5675,2)),'Fed. Agency Identifier Table'!A$2:C$63,3,FALSE)))),"",(IF(ISERROR(VLOOKUP((LEFT(D5675,2)),'Fed. Agency Identifier Table'!A$2:C$63,3,FALSE)),(VLOOKUP((LEFT(D5675,1)),'Fed. Agency Identifier Table'!A$2:C$63,3,FALSE)),(VLOOKUP((LEFT(D5675,2)),'Fed. Agency Identifier Table'!A$2:C$63,3,FALSE)))))</f>
        <v/>
      </c>
      <c r="I5675" s="150" t="str">
        <f>IF(ISNUMBER(SEARCH("*.unk*",D5675)),"Other Federal Awards",IF(ISERROR(VLOOKUP(D5675,'CFDA Program Titles Table'!A$2:C$2607,3,FALSE)),"",VLOOKUP(D5675,'CFDA Program Titles Table'!A$2:C$2607,3,FALSE)))</f>
        <v/>
      </c>
      <c r="J5675" s="70"/>
      <c r="K5675" s="70"/>
      <c r="S5675" s="106" t="str">
        <f>IFERROR(IF(J5675="Y", "Research And Development Programs Cluster:", VLOOKUP(D5675,'Cluster Info'!$A$2:$B$113,2,FALSE)), "Non Cluster:")</f>
        <v>Non Cluster:</v>
      </c>
      <c r="T5675" s="106">
        <f t="shared" si="440"/>
        <v>0</v>
      </c>
      <c r="U5675" s="106">
        <f t="shared" si="442"/>
        <v>0</v>
      </c>
      <c r="V5675" s="106">
        <f t="shared" si="443"/>
        <v>0</v>
      </c>
      <c r="W5675" s="119">
        <f t="shared" si="441"/>
        <v>0</v>
      </c>
      <c r="X5675" s="106">
        <f t="shared" si="444"/>
        <v>0</v>
      </c>
    </row>
    <row r="5676" spans="1:24" ht="14">
      <c r="A5676" s="198"/>
      <c r="D5676" s="1"/>
      <c r="E5676" s="1"/>
      <c r="F5676" s="187"/>
      <c r="G5676" s="187"/>
      <c r="H5676" s="80" t="str">
        <f>IF(ISERROR(IF(ISERROR(VLOOKUP((LEFT(D5676,2)),'Fed. Agency Identifier Table'!A$2:C$63,3,FALSE)),(VLOOKUP((LEFT(D5676,1)),'Fed. Agency Identifier Table'!A$2:C$63,3,FALSE)),(VLOOKUP((LEFT(D5676,2)),'Fed. Agency Identifier Table'!A$2:C$63,3,FALSE)))),"",(IF(ISERROR(VLOOKUP((LEFT(D5676,2)),'Fed. Agency Identifier Table'!A$2:C$63,3,FALSE)),(VLOOKUP((LEFT(D5676,1)),'Fed. Agency Identifier Table'!A$2:C$63,3,FALSE)),(VLOOKUP((LEFT(D5676,2)),'Fed. Agency Identifier Table'!A$2:C$63,3,FALSE)))))</f>
        <v/>
      </c>
      <c r="I5676" s="150" t="str">
        <f>IF(ISNUMBER(SEARCH("*.unk*",D5676)),"Other Federal Awards",IF(ISERROR(VLOOKUP(D5676,'CFDA Program Titles Table'!A$2:C$2607,3,FALSE)),"",VLOOKUP(D5676,'CFDA Program Titles Table'!A$2:C$2607,3,FALSE)))</f>
        <v/>
      </c>
      <c r="J5676" s="70"/>
      <c r="K5676" s="70"/>
      <c r="S5676" s="106" t="str">
        <f>IFERROR(IF(J5676="Y", "Research And Development Programs Cluster:", VLOOKUP(D5676,'Cluster Info'!$A$2:$B$113,2,FALSE)), "Non Cluster:")</f>
        <v>Non Cluster:</v>
      </c>
      <c r="T5676" s="106">
        <f t="shared" si="440"/>
        <v>0</v>
      </c>
      <c r="U5676" s="106">
        <f t="shared" si="442"/>
        <v>0</v>
      </c>
      <c r="V5676" s="106">
        <f t="shared" si="443"/>
        <v>0</v>
      </c>
      <c r="W5676" s="119">
        <f t="shared" si="441"/>
        <v>0</v>
      </c>
      <c r="X5676" s="106">
        <f t="shared" si="444"/>
        <v>0</v>
      </c>
    </row>
    <row r="5677" spans="1:24" ht="14">
      <c r="A5677" s="198"/>
      <c r="D5677" s="1"/>
      <c r="E5677" s="1"/>
      <c r="F5677" s="187"/>
      <c r="G5677" s="187"/>
      <c r="H5677" s="80" t="str">
        <f>IF(ISERROR(IF(ISERROR(VLOOKUP((LEFT(D5677,2)),'Fed. Agency Identifier Table'!A$2:C$63,3,FALSE)),(VLOOKUP((LEFT(D5677,1)),'Fed. Agency Identifier Table'!A$2:C$63,3,FALSE)),(VLOOKUP((LEFT(D5677,2)),'Fed. Agency Identifier Table'!A$2:C$63,3,FALSE)))),"",(IF(ISERROR(VLOOKUP((LEFT(D5677,2)),'Fed. Agency Identifier Table'!A$2:C$63,3,FALSE)),(VLOOKUP((LEFT(D5677,1)),'Fed. Agency Identifier Table'!A$2:C$63,3,FALSE)),(VLOOKUP((LEFT(D5677,2)),'Fed. Agency Identifier Table'!A$2:C$63,3,FALSE)))))</f>
        <v/>
      </c>
      <c r="I5677" s="150" t="str">
        <f>IF(ISNUMBER(SEARCH("*.unk*",D5677)),"Other Federal Awards",IF(ISERROR(VLOOKUP(D5677,'CFDA Program Titles Table'!A$2:C$2607,3,FALSE)),"",VLOOKUP(D5677,'CFDA Program Titles Table'!A$2:C$2607,3,FALSE)))</f>
        <v/>
      </c>
      <c r="J5677" s="70"/>
      <c r="K5677" s="70"/>
      <c r="S5677" s="106" t="str">
        <f>IFERROR(IF(J5677="Y", "Research And Development Programs Cluster:", VLOOKUP(D5677,'Cluster Info'!$A$2:$B$113,2,FALSE)), "Non Cluster:")</f>
        <v>Non Cluster:</v>
      </c>
      <c r="T5677" s="106">
        <f t="shared" si="440"/>
        <v>0</v>
      </c>
      <c r="U5677" s="106">
        <f t="shared" si="442"/>
        <v>0</v>
      </c>
      <c r="V5677" s="106">
        <f t="shared" si="443"/>
        <v>0</v>
      </c>
      <c r="W5677" s="119">
        <f t="shared" si="441"/>
        <v>0</v>
      </c>
      <c r="X5677" s="106">
        <f t="shared" si="444"/>
        <v>0</v>
      </c>
    </row>
    <row r="5678" spans="1:24" ht="14">
      <c r="A5678" s="198"/>
      <c r="D5678" s="1"/>
      <c r="E5678" s="1"/>
      <c r="F5678" s="187"/>
      <c r="G5678" s="187"/>
      <c r="H5678" s="80" t="str">
        <f>IF(ISERROR(IF(ISERROR(VLOOKUP((LEFT(D5678,2)),'Fed. Agency Identifier Table'!A$2:C$63,3,FALSE)),(VLOOKUP((LEFT(D5678,1)),'Fed. Agency Identifier Table'!A$2:C$63,3,FALSE)),(VLOOKUP((LEFT(D5678,2)),'Fed. Agency Identifier Table'!A$2:C$63,3,FALSE)))),"",(IF(ISERROR(VLOOKUP((LEFT(D5678,2)),'Fed. Agency Identifier Table'!A$2:C$63,3,FALSE)),(VLOOKUP((LEFT(D5678,1)),'Fed. Agency Identifier Table'!A$2:C$63,3,FALSE)),(VLOOKUP((LEFT(D5678,2)),'Fed. Agency Identifier Table'!A$2:C$63,3,FALSE)))))</f>
        <v/>
      </c>
      <c r="I5678" s="150" t="str">
        <f>IF(ISNUMBER(SEARCH("*.unk*",D5678)),"Other Federal Awards",IF(ISERROR(VLOOKUP(D5678,'CFDA Program Titles Table'!A$2:C$2607,3,FALSE)),"",VLOOKUP(D5678,'CFDA Program Titles Table'!A$2:C$2607,3,FALSE)))</f>
        <v/>
      </c>
      <c r="J5678" s="70"/>
      <c r="K5678" s="70"/>
      <c r="S5678" s="106" t="str">
        <f>IFERROR(IF(J5678="Y", "Research And Development Programs Cluster:", VLOOKUP(D5678,'Cluster Info'!$A$2:$B$113,2,FALSE)), "Non Cluster:")</f>
        <v>Non Cluster:</v>
      </c>
      <c r="T5678" s="106">
        <f t="shared" si="440"/>
        <v>0</v>
      </c>
      <c r="U5678" s="106">
        <f t="shared" si="442"/>
        <v>0</v>
      </c>
      <c r="V5678" s="106">
        <f t="shared" si="443"/>
        <v>0</v>
      </c>
      <c r="W5678" s="119">
        <f t="shared" si="441"/>
        <v>0</v>
      </c>
      <c r="X5678" s="106">
        <f t="shared" si="444"/>
        <v>0</v>
      </c>
    </row>
    <row r="5679" spans="1:24" ht="14">
      <c r="A5679" s="198"/>
      <c r="D5679" s="1"/>
      <c r="E5679" s="1"/>
      <c r="F5679" s="187"/>
      <c r="G5679" s="187"/>
      <c r="H5679" s="80" t="str">
        <f>IF(ISERROR(IF(ISERROR(VLOOKUP((LEFT(D5679,2)),'Fed. Agency Identifier Table'!A$2:C$63,3,FALSE)),(VLOOKUP((LEFT(D5679,1)),'Fed. Agency Identifier Table'!A$2:C$63,3,FALSE)),(VLOOKUP((LEFT(D5679,2)),'Fed. Agency Identifier Table'!A$2:C$63,3,FALSE)))),"",(IF(ISERROR(VLOOKUP((LEFT(D5679,2)),'Fed. Agency Identifier Table'!A$2:C$63,3,FALSE)),(VLOOKUP((LEFT(D5679,1)),'Fed. Agency Identifier Table'!A$2:C$63,3,FALSE)),(VLOOKUP((LEFT(D5679,2)),'Fed. Agency Identifier Table'!A$2:C$63,3,FALSE)))))</f>
        <v/>
      </c>
      <c r="I5679" s="150" t="str">
        <f>IF(ISNUMBER(SEARCH("*.unk*",D5679)),"Other Federal Awards",IF(ISERROR(VLOOKUP(D5679,'CFDA Program Titles Table'!A$2:C$2607,3,FALSE)),"",VLOOKUP(D5679,'CFDA Program Titles Table'!A$2:C$2607,3,FALSE)))</f>
        <v/>
      </c>
      <c r="J5679" s="70"/>
      <c r="K5679" s="70"/>
      <c r="S5679" s="106" t="str">
        <f>IFERROR(IF(J5679="Y", "Research And Development Programs Cluster:", VLOOKUP(D5679,'Cluster Info'!$A$2:$B$113,2,FALSE)), "Non Cluster:")</f>
        <v>Non Cluster:</v>
      </c>
      <c r="T5679" s="106">
        <f t="shared" si="440"/>
        <v>0</v>
      </c>
      <c r="U5679" s="106">
        <f t="shared" si="442"/>
        <v>0</v>
      </c>
      <c r="V5679" s="106">
        <f t="shared" si="443"/>
        <v>0</v>
      </c>
      <c r="W5679" s="119">
        <f t="shared" si="441"/>
        <v>0</v>
      </c>
      <c r="X5679" s="106">
        <f t="shared" si="444"/>
        <v>0</v>
      </c>
    </row>
    <row r="5680" spans="1:24" ht="14">
      <c r="A5680" s="198"/>
      <c r="D5680" s="1"/>
      <c r="E5680" s="1"/>
      <c r="F5680" s="187"/>
      <c r="G5680" s="187"/>
      <c r="H5680" s="80" t="str">
        <f>IF(ISERROR(IF(ISERROR(VLOOKUP((LEFT(D5680,2)),'Fed. Agency Identifier Table'!A$2:C$63,3,FALSE)),(VLOOKUP((LEFT(D5680,1)),'Fed. Agency Identifier Table'!A$2:C$63,3,FALSE)),(VLOOKUP((LEFT(D5680,2)),'Fed. Agency Identifier Table'!A$2:C$63,3,FALSE)))),"",(IF(ISERROR(VLOOKUP((LEFT(D5680,2)),'Fed. Agency Identifier Table'!A$2:C$63,3,FALSE)),(VLOOKUP((LEFT(D5680,1)),'Fed. Agency Identifier Table'!A$2:C$63,3,FALSE)),(VLOOKUP((LEFT(D5680,2)),'Fed. Agency Identifier Table'!A$2:C$63,3,FALSE)))))</f>
        <v/>
      </c>
      <c r="I5680" s="150" t="str">
        <f>IF(ISNUMBER(SEARCH("*.unk*",D5680)),"Other Federal Awards",IF(ISERROR(VLOOKUP(D5680,'CFDA Program Titles Table'!A$2:C$2607,3,FALSE)),"",VLOOKUP(D5680,'CFDA Program Titles Table'!A$2:C$2607,3,FALSE)))</f>
        <v/>
      </c>
      <c r="J5680" s="70"/>
      <c r="K5680" s="70"/>
      <c r="S5680" s="106" t="str">
        <f>IFERROR(IF(J5680="Y", "Research And Development Programs Cluster:", VLOOKUP(D5680,'Cluster Info'!$A$2:$B$113,2,FALSE)), "Non Cluster:")</f>
        <v>Non Cluster:</v>
      </c>
      <c r="T5680" s="106">
        <f t="shared" si="440"/>
        <v>0</v>
      </c>
      <c r="U5680" s="106">
        <f t="shared" si="442"/>
        <v>0</v>
      </c>
      <c r="V5680" s="106">
        <f t="shared" si="443"/>
        <v>0</v>
      </c>
      <c r="W5680" s="119">
        <f t="shared" si="441"/>
        <v>0</v>
      </c>
      <c r="X5680" s="106">
        <f t="shared" si="444"/>
        <v>0</v>
      </c>
    </row>
    <row r="5681" spans="1:24" ht="14">
      <c r="A5681" s="198"/>
      <c r="D5681" s="1"/>
      <c r="E5681" s="1"/>
      <c r="F5681" s="187"/>
      <c r="G5681" s="187"/>
      <c r="H5681" s="80" t="str">
        <f>IF(ISERROR(IF(ISERROR(VLOOKUP((LEFT(D5681,2)),'Fed. Agency Identifier Table'!A$2:C$63,3,FALSE)),(VLOOKUP((LEFT(D5681,1)),'Fed. Agency Identifier Table'!A$2:C$63,3,FALSE)),(VLOOKUP((LEFT(D5681,2)),'Fed. Agency Identifier Table'!A$2:C$63,3,FALSE)))),"",(IF(ISERROR(VLOOKUP((LEFT(D5681,2)),'Fed. Agency Identifier Table'!A$2:C$63,3,FALSE)),(VLOOKUP((LEFT(D5681,1)),'Fed. Agency Identifier Table'!A$2:C$63,3,FALSE)),(VLOOKUP((LEFT(D5681,2)),'Fed. Agency Identifier Table'!A$2:C$63,3,FALSE)))))</f>
        <v/>
      </c>
      <c r="I5681" s="150" t="str">
        <f>IF(ISNUMBER(SEARCH("*.unk*",D5681)),"Other Federal Awards",IF(ISERROR(VLOOKUP(D5681,'CFDA Program Titles Table'!A$2:C$2607,3,FALSE)),"",VLOOKUP(D5681,'CFDA Program Titles Table'!A$2:C$2607,3,FALSE)))</f>
        <v/>
      </c>
      <c r="J5681" s="70"/>
      <c r="K5681" s="70"/>
      <c r="S5681" s="106" t="str">
        <f>IFERROR(IF(J5681="Y", "Research And Development Programs Cluster:", VLOOKUP(D5681,'Cluster Info'!$A$2:$B$113,2,FALSE)), "Non Cluster:")</f>
        <v>Non Cluster:</v>
      </c>
      <c r="T5681" s="106">
        <f t="shared" si="440"/>
        <v>0</v>
      </c>
      <c r="U5681" s="106">
        <f t="shared" si="442"/>
        <v>0</v>
      </c>
      <c r="V5681" s="106">
        <f t="shared" si="443"/>
        <v>0</v>
      </c>
      <c r="W5681" s="119">
        <f t="shared" si="441"/>
        <v>0</v>
      </c>
      <c r="X5681" s="106">
        <f t="shared" si="444"/>
        <v>0</v>
      </c>
    </row>
    <row r="5682" spans="1:24" ht="14">
      <c r="A5682" s="198"/>
      <c r="D5682" s="1"/>
      <c r="E5682" s="1"/>
      <c r="F5682" s="187"/>
      <c r="G5682" s="187"/>
      <c r="H5682" s="80" t="str">
        <f>IF(ISERROR(IF(ISERROR(VLOOKUP((LEFT(D5682,2)),'Fed. Agency Identifier Table'!A$2:C$63,3,FALSE)),(VLOOKUP((LEFT(D5682,1)),'Fed. Agency Identifier Table'!A$2:C$63,3,FALSE)),(VLOOKUP((LEFT(D5682,2)),'Fed. Agency Identifier Table'!A$2:C$63,3,FALSE)))),"",(IF(ISERROR(VLOOKUP((LEFT(D5682,2)),'Fed. Agency Identifier Table'!A$2:C$63,3,FALSE)),(VLOOKUP((LEFT(D5682,1)),'Fed. Agency Identifier Table'!A$2:C$63,3,FALSE)),(VLOOKUP((LEFT(D5682,2)),'Fed. Agency Identifier Table'!A$2:C$63,3,FALSE)))))</f>
        <v/>
      </c>
      <c r="I5682" s="150" t="str">
        <f>IF(ISNUMBER(SEARCH("*.unk*",D5682)),"Other Federal Awards",IF(ISERROR(VLOOKUP(D5682,'CFDA Program Titles Table'!A$2:C$2607,3,FALSE)),"",VLOOKUP(D5682,'CFDA Program Titles Table'!A$2:C$2607,3,FALSE)))</f>
        <v/>
      </c>
      <c r="J5682" s="70"/>
      <c r="K5682" s="70"/>
      <c r="S5682" s="106" t="str">
        <f>IFERROR(IF(J5682="Y", "Research And Development Programs Cluster:", VLOOKUP(D5682,'Cluster Info'!$A$2:$B$113,2,FALSE)), "Non Cluster:")</f>
        <v>Non Cluster:</v>
      </c>
      <c r="T5682" s="106">
        <f t="shared" si="440"/>
        <v>0</v>
      </c>
      <c r="U5682" s="106">
        <f t="shared" si="442"/>
        <v>0</v>
      </c>
      <c r="V5682" s="106">
        <f t="shared" si="443"/>
        <v>0</v>
      </c>
      <c r="W5682" s="119">
        <f t="shared" si="441"/>
        <v>0</v>
      </c>
      <c r="X5682" s="106">
        <f t="shared" si="444"/>
        <v>0</v>
      </c>
    </row>
    <row r="5683" spans="1:24" ht="14">
      <c r="A5683" s="198"/>
      <c r="D5683" s="1"/>
      <c r="E5683" s="1"/>
      <c r="F5683" s="187"/>
      <c r="G5683" s="187"/>
      <c r="H5683" s="80" t="str">
        <f>IF(ISERROR(IF(ISERROR(VLOOKUP((LEFT(D5683,2)),'Fed. Agency Identifier Table'!A$2:C$63,3,FALSE)),(VLOOKUP((LEFT(D5683,1)),'Fed. Agency Identifier Table'!A$2:C$63,3,FALSE)),(VLOOKUP((LEFT(D5683,2)),'Fed. Agency Identifier Table'!A$2:C$63,3,FALSE)))),"",(IF(ISERROR(VLOOKUP((LEFT(D5683,2)),'Fed. Agency Identifier Table'!A$2:C$63,3,FALSE)),(VLOOKUP((LEFT(D5683,1)),'Fed. Agency Identifier Table'!A$2:C$63,3,FALSE)),(VLOOKUP((LEFT(D5683,2)),'Fed. Agency Identifier Table'!A$2:C$63,3,FALSE)))))</f>
        <v/>
      </c>
      <c r="I5683" s="150" t="str">
        <f>IF(ISNUMBER(SEARCH("*.unk*",D5683)),"Other Federal Awards",IF(ISERROR(VLOOKUP(D5683,'CFDA Program Titles Table'!A$2:C$2607,3,FALSE)),"",VLOOKUP(D5683,'CFDA Program Titles Table'!A$2:C$2607,3,FALSE)))</f>
        <v/>
      </c>
      <c r="J5683" s="70"/>
      <c r="K5683" s="70"/>
      <c r="S5683" s="106" t="str">
        <f>IFERROR(IF(J5683="Y", "Research And Development Programs Cluster:", VLOOKUP(D5683,'Cluster Info'!$A$2:$B$113,2,FALSE)), "Non Cluster:")</f>
        <v>Non Cluster:</v>
      </c>
      <c r="T5683" s="106">
        <f t="shared" si="440"/>
        <v>0</v>
      </c>
      <c r="U5683" s="106">
        <f t="shared" si="442"/>
        <v>0</v>
      </c>
      <c r="V5683" s="106">
        <f t="shared" si="443"/>
        <v>0</v>
      </c>
      <c r="W5683" s="119">
        <f t="shared" si="441"/>
        <v>0</v>
      </c>
      <c r="X5683" s="106">
        <f t="shared" si="444"/>
        <v>0</v>
      </c>
    </row>
    <row r="5684" spans="1:24" ht="14">
      <c r="A5684" s="198"/>
      <c r="D5684" s="1"/>
      <c r="E5684" s="1"/>
      <c r="F5684" s="187"/>
      <c r="G5684" s="187"/>
      <c r="H5684" s="80" t="str">
        <f>IF(ISERROR(IF(ISERROR(VLOOKUP((LEFT(D5684,2)),'Fed. Agency Identifier Table'!A$2:C$63,3,FALSE)),(VLOOKUP((LEFT(D5684,1)),'Fed. Agency Identifier Table'!A$2:C$63,3,FALSE)),(VLOOKUP((LEFT(D5684,2)),'Fed. Agency Identifier Table'!A$2:C$63,3,FALSE)))),"",(IF(ISERROR(VLOOKUP((LEFT(D5684,2)),'Fed. Agency Identifier Table'!A$2:C$63,3,FALSE)),(VLOOKUP((LEFT(D5684,1)),'Fed. Agency Identifier Table'!A$2:C$63,3,FALSE)),(VLOOKUP((LEFT(D5684,2)),'Fed. Agency Identifier Table'!A$2:C$63,3,FALSE)))))</f>
        <v/>
      </c>
      <c r="I5684" s="150" t="str">
        <f>IF(ISNUMBER(SEARCH("*.unk*",D5684)),"Other Federal Awards",IF(ISERROR(VLOOKUP(D5684,'CFDA Program Titles Table'!A$2:C$2607,3,FALSE)),"",VLOOKUP(D5684,'CFDA Program Titles Table'!A$2:C$2607,3,FALSE)))</f>
        <v/>
      </c>
      <c r="J5684" s="70"/>
      <c r="K5684" s="70"/>
      <c r="S5684" s="106" t="str">
        <f>IFERROR(IF(J5684="Y", "Research And Development Programs Cluster:", VLOOKUP(D5684,'Cluster Info'!$A$2:$B$113,2,FALSE)), "Non Cluster:")</f>
        <v>Non Cluster:</v>
      </c>
      <c r="T5684" s="106">
        <f t="shared" si="440"/>
        <v>0</v>
      </c>
      <c r="U5684" s="106">
        <f t="shared" si="442"/>
        <v>0</v>
      </c>
      <c r="V5684" s="106">
        <f t="shared" si="443"/>
        <v>0</v>
      </c>
      <c r="W5684" s="119">
        <f t="shared" si="441"/>
        <v>0</v>
      </c>
      <c r="X5684" s="106">
        <f t="shared" si="444"/>
        <v>0</v>
      </c>
    </row>
    <row r="5685" spans="1:24" ht="14">
      <c r="A5685" s="198"/>
      <c r="D5685" s="1"/>
      <c r="E5685" s="1"/>
      <c r="F5685" s="187"/>
      <c r="G5685" s="187"/>
      <c r="H5685" s="80" t="str">
        <f>IF(ISERROR(IF(ISERROR(VLOOKUP((LEFT(D5685,2)),'Fed. Agency Identifier Table'!A$2:C$63,3,FALSE)),(VLOOKUP((LEFT(D5685,1)),'Fed. Agency Identifier Table'!A$2:C$63,3,FALSE)),(VLOOKUP((LEFT(D5685,2)),'Fed. Agency Identifier Table'!A$2:C$63,3,FALSE)))),"",(IF(ISERROR(VLOOKUP((LEFT(D5685,2)),'Fed. Agency Identifier Table'!A$2:C$63,3,FALSE)),(VLOOKUP((LEFT(D5685,1)),'Fed. Agency Identifier Table'!A$2:C$63,3,FALSE)),(VLOOKUP((LEFT(D5685,2)),'Fed. Agency Identifier Table'!A$2:C$63,3,FALSE)))))</f>
        <v/>
      </c>
      <c r="I5685" s="150" t="str">
        <f>IF(ISNUMBER(SEARCH("*.unk*",D5685)),"Other Federal Awards",IF(ISERROR(VLOOKUP(D5685,'CFDA Program Titles Table'!A$2:C$2607,3,FALSE)),"",VLOOKUP(D5685,'CFDA Program Titles Table'!A$2:C$2607,3,FALSE)))</f>
        <v/>
      </c>
      <c r="J5685" s="70"/>
      <c r="K5685" s="70"/>
      <c r="S5685" s="106" t="str">
        <f>IFERROR(IF(J5685="Y", "Research And Development Programs Cluster:", VLOOKUP(D5685,'Cluster Info'!$A$2:$B$113,2,FALSE)), "Non Cluster:")</f>
        <v>Non Cluster:</v>
      </c>
      <c r="T5685" s="106">
        <f t="shared" si="440"/>
        <v>0</v>
      </c>
      <c r="U5685" s="106">
        <f t="shared" si="442"/>
        <v>0</v>
      </c>
      <c r="V5685" s="106">
        <f t="shared" si="443"/>
        <v>0</v>
      </c>
      <c r="W5685" s="119">
        <f t="shared" si="441"/>
        <v>0</v>
      </c>
      <c r="X5685" s="106">
        <f t="shared" si="444"/>
        <v>0</v>
      </c>
    </row>
    <row r="5686" spans="1:24" ht="14">
      <c r="A5686" s="198"/>
      <c r="D5686" s="1"/>
      <c r="E5686" s="1"/>
      <c r="F5686" s="187"/>
      <c r="G5686" s="187"/>
      <c r="H5686" s="80" t="str">
        <f>IF(ISERROR(IF(ISERROR(VLOOKUP((LEFT(D5686,2)),'Fed. Agency Identifier Table'!A$2:C$63,3,FALSE)),(VLOOKUP((LEFT(D5686,1)),'Fed. Agency Identifier Table'!A$2:C$63,3,FALSE)),(VLOOKUP((LEFT(D5686,2)),'Fed. Agency Identifier Table'!A$2:C$63,3,FALSE)))),"",(IF(ISERROR(VLOOKUP((LEFT(D5686,2)),'Fed. Agency Identifier Table'!A$2:C$63,3,FALSE)),(VLOOKUP((LEFT(D5686,1)),'Fed. Agency Identifier Table'!A$2:C$63,3,FALSE)),(VLOOKUP((LEFT(D5686,2)),'Fed. Agency Identifier Table'!A$2:C$63,3,FALSE)))))</f>
        <v/>
      </c>
      <c r="I5686" s="150" t="str">
        <f>IF(ISNUMBER(SEARCH("*.unk*",D5686)),"Other Federal Awards",IF(ISERROR(VLOOKUP(D5686,'CFDA Program Titles Table'!A$2:C$2607,3,FALSE)),"",VLOOKUP(D5686,'CFDA Program Titles Table'!A$2:C$2607,3,FALSE)))</f>
        <v/>
      </c>
      <c r="J5686" s="70"/>
      <c r="K5686" s="70"/>
      <c r="S5686" s="106" t="str">
        <f>IFERROR(IF(J5686="Y", "Research And Development Programs Cluster:", VLOOKUP(D5686,'Cluster Info'!$A$2:$B$113,2,FALSE)), "Non Cluster:")</f>
        <v>Non Cluster:</v>
      </c>
      <c r="T5686" s="106">
        <f t="shared" si="440"/>
        <v>0</v>
      </c>
      <c r="U5686" s="106">
        <f t="shared" si="442"/>
        <v>0</v>
      </c>
      <c r="V5686" s="106">
        <f t="shared" si="443"/>
        <v>0</v>
      </c>
      <c r="W5686" s="119">
        <f t="shared" si="441"/>
        <v>0</v>
      </c>
      <c r="X5686" s="106">
        <f t="shared" si="444"/>
        <v>0</v>
      </c>
    </row>
    <row r="5687" spans="1:24" ht="14">
      <c r="A5687" s="198"/>
      <c r="D5687" s="1"/>
      <c r="E5687" s="1"/>
      <c r="F5687" s="187"/>
      <c r="G5687" s="187"/>
      <c r="H5687" s="80" t="str">
        <f>IF(ISERROR(IF(ISERROR(VLOOKUP((LEFT(D5687,2)),'Fed. Agency Identifier Table'!A$2:C$63,3,FALSE)),(VLOOKUP((LEFT(D5687,1)),'Fed. Agency Identifier Table'!A$2:C$63,3,FALSE)),(VLOOKUP((LEFT(D5687,2)),'Fed. Agency Identifier Table'!A$2:C$63,3,FALSE)))),"",(IF(ISERROR(VLOOKUP((LEFT(D5687,2)),'Fed. Agency Identifier Table'!A$2:C$63,3,FALSE)),(VLOOKUP((LEFT(D5687,1)),'Fed. Agency Identifier Table'!A$2:C$63,3,FALSE)),(VLOOKUP((LEFT(D5687,2)),'Fed. Agency Identifier Table'!A$2:C$63,3,FALSE)))))</f>
        <v/>
      </c>
      <c r="I5687" s="150" t="str">
        <f>IF(ISNUMBER(SEARCH("*.unk*",D5687)),"Other Federal Awards",IF(ISERROR(VLOOKUP(D5687,'CFDA Program Titles Table'!A$2:C$2607,3,FALSE)),"",VLOOKUP(D5687,'CFDA Program Titles Table'!A$2:C$2607,3,FALSE)))</f>
        <v/>
      </c>
      <c r="J5687" s="70"/>
      <c r="K5687" s="70"/>
      <c r="S5687" s="106" t="str">
        <f>IFERROR(IF(J5687="Y", "Research And Development Programs Cluster:", VLOOKUP(D5687,'Cluster Info'!$A$2:$B$113,2,FALSE)), "Non Cluster:")</f>
        <v>Non Cluster:</v>
      </c>
      <c r="T5687" s="106">
        <f t="shared" si="440"/>
        <v>0</v>
      </c>
      <c r="U5687" s="106">
        <f t="shared" si="442"/>
        <v>0</v>
      </c>
      <c r="V5687" s="106">
        <f t="shared" si="443"/>
        <v>0</v>
      </c>
      <c r="W5687" s="119">
        <f t="shared" si="441"/>
        <v>0</v>
      </c>
      <c r="X5687" s="106">
        <f t="shared" si="444"/>
        <v>0</v>
      </c>
    </row>
    <row r="5688" spans="1:24" ht="14">
      <c r="A5688" s="198"/>
      <c r="D5688" s="1"/>
      <c r="E5688" s="1"/>
      <c r="F5688" s="187"/>
      <c r="G5688" s="187"/>
      <c r="H5688" s="80" t="str">
        <f>IF(ISERROR(IF(ISERROR(VLOOKUP((LEFT(D5688,2)),'Fed. Agency Identifier Table'!A$2:C$63,3,FALSE)),(VLOOKUP((LEFT(D5688,1)),'Fed. Agency Identifier Table'!A$2:C$63,3,FALSE)),(VLOOKUP((LEFT(D5688,2)),'Fed. Agency Identifier Table'!A$2:C$63,3,FALSE)))),"",(IF(ISERROR(VLOOKUP((LEFT(D5688,2)),'Fed. Agency Identifier Table'!A$2:C$63,3,FALSE)),(VLOOKUP((LEFT(D5688,1)),'Fed. Agency Identifier Table'!A$2:C$63,3,FALSE)),(VLOOKUP((LEFT(D5688,2)),'Fed. Agency Identifier Table'!A$2:C$63,3,FALSE)))))</f>
        <v/>
      </c>
      <c r="I5688" s="150" t="str">
        <f>IF(ISNUMBER(SEARCH("*.unk*",D5688)),"Other Federal Awards",IF(ISERROR(VLOOKUP(D5688,'CFDA Program Titles Table'!A$2:C$2607,3,FALSE)),"",VLOOKUP(D5688,'CFDA Program Titles Table'!A$2:C$2607,3,FALSE)))</f>
        <v/>
      </c>
      <c r="J5688" s="70"/>
      <c r="K5688" s="70"/>
      <c r="S5688" s="106" t="str">
        <f>IFERROR(IF(J5688="Y", "Research And Development Programs Cluster:", VLOOKUP(D5688,'Cluster Info'!$A$2:$B$113,2,FALSE)), "Non Cluster:")</f>
        <v>Non Cluster:</v>
      </c>
      <c r="T5688" s="106">
        <f t="shared" si="440"/>
        <v>0</v>
      </c>
      <c r="U5688" s="106">
        <f t="shared" si="442"/>
        <v>0</v>
      </c>
      <c r="V5688" s="106">
        <f t="shared" si="443"/>
        <v>0</v>
      </c>
      <c r="W5688" s="119">
        <f t="shared" si="441"/>
        <v>0</v>
      </c>
      <c r="X5688" s="106">
        <f t="shared" si="444"/>
        <v>0</v>
      </c>
    </row>
    <row r="5689" spans="1:24" ht="14">
      <c r="A5689" s="198"/>
      <c r="D5689" s="1"/>
      <c r="E5689" s="1"/>
      <c r="F5689" s="187"/>
      <c r="G5689" s="187"/>
      <c r="H5689" s="80" t="str">
        <f>IF(ISERROR(IF(ISERROR(VLOOKUP((LEFT(D5689,2)),'Fed. Agency Identifier Table'!A$2:C$63,3,FALSE)),(VLOOKUP((LEFT(D5689,1)),'Fed. Agency Identifier Table'!A$2:C$63,3,FALSE)),(VLOOKUP((LEFT(D5689,2)),'Fed. Agency Identifier Table'!A$2:C$63,3,FALSE)))),"",(IF(ISERROR(VLOOKUP((LEFT(D5689,2)),'Fed. Agency Identifier Table'!A$2:C$63,3,FALSE)),(VLOOKUP((LEFT(D5689,1)),'Fed. Agency Identifier Table'!A$2:C$63,3,FALSE)),(VLOOKUP((LEFT(D5689,2)),'Fed. Agency Identifier Table'!A$2:C$63,3,FALSE)))))</f>
        <v/>
      </c>
      <c r="I5689" s="150" t="str">
        <f>IF(ISNUMBER(SEARCH("*.unk*",D5689)),"Other Federal Awards",IF(ISERROR(VLOOKUP(D5689,'CFDA Program Titles Table'!A$2:C$2607,3,FALSE)),"",VLOOKUP(D5689,'CFDA Program Titles Table'!A$2:C$2607,3,FALSE)))</f>
        <v/>
      </c>
      <c r="J5689" s="70"/>
      <c r="K5689" s="70"/>
      <c r="S5689" s="106" t="str">
        <f>IFERROR(IF(J5689="Y", "Research And Development Programs Cluster:", VLOOKUP(D5689,'Cluster Info'!$A$2:$B$113,2,FALSE)), "Non Cluster:")</f>
        <v>Non Cluster:</v>
      </c>
      <c r="T5689" s="106">
        <f t="shared" si="440"/>
        <v>0</v>
      </c>
      <c r="U5689" s="106">
        <f t="shared" si="442"/>
        <v>0</v>
      </c>
      <c r="V5689" s="106">
        <f t="shared" si="443"/>
        <v>0</v>
      </c>
      <c r="W5689" s="119">
        <f t="shared" si="441"/>
        <v>0</v>
      </c>
      <c r="X5689" s="106">
        <f t="shared" si="444"/>
        <v>0</v>
      </c>
    </row>
    <row r="5690" spans="1:24" ht="14">
      <c r="A5690" s="198"/>
      <c r="D5690" s="1"/>
      <c r="E5690" s="1"/>
      <c r="F5690" s="187"/>
      <c r="G5690" s="187"/>
      <c r="H5690" s="80" t="str">
        <f>IF(ISERROR(IF(ISERROR(VLOOKUP((LEFT(D5690,2)),'Fed. Agency Identifier Table'!A$2:C$63,3,FALSE)),(VLOOKUP((LEFT(D5690,1)),'Fed. Agency Identifier Table'!A$2:C$63,3,FALSE)),(VLOOKUP((LEFT(D5690,2)),'Fed. Agency Identifier Table'!A$2:C$63,3,FALSE)))),"",(IF(ISERROR(VLOOKUP((LEFT(D5690,2)),'Fed. Agency Identifier Table'!A$2:C$63,3,FALSE)),(VLOOKUP((LEFT(D5690,1)),'Fed. Agency Identifier Table'!A$2:C$63,3,FALSE)),(VLOOKUP((LEFT(D5690,2)),'Fed. Agency Identifier Table'!A$2:C$63,3,FALSE)))))</f>
        <v/>
      </c>
      <c r="I5690" s="150" t="str">
        <f>IF(ISNUMBER(SEARCH("*.unk*",D5690)),"Other Federal Awards",IF(ISERROR(VLOOKUP(D5690,'CFDA Program Titles Table'!A$2:C$2607,3,FALSE)),"",VLOOKUP(D5690,'CFDA Program Titles Table'!A$2:C$2607,3,FALSE)))</f>
        <v/>
      </c>
      <c r="J5690" s="70"/>
      <c r="K5690" s="70"/>
      <c r="S5690" s="106" t="str">
        <f>IFERROR(IF(J5690="Y", "Research And Development Programs Cluster:", VLOOKUP(D5690,'Cluster Info'!$A$2:$B$113,2,FALSE)), "Non Cluster:")</f>
        <v>Non Cluster:</v>
      </c>
      <c r="T5690" s="106">
        <f t="shared" si="440"/>
        <v>0</v>
      </c>
      <c r="U5690" s="106">
        <f t="shared" si="442"/>
        <v>0</v>
      </c>
      <c r="V5690" s="106">
        <f t="shared" si="443"/>
        <v>0</v>
      </c>
      <c r="W5690" s="119">
        <f t="shared" si="441"/>
        <v>0</v>
      </c>
      <c r="X5690" s="106">
        <f t="shared" si="444"/>
        <v>0</v>
      </c>
    </row>
    <row r="5691" spans="1:24" ht="14">
      <c r="A5691" s="198"/>
      <c r="D5691" s="1"/>
      <c r="E5691" s="1"/>
      <c r="F5691" s="187"/>
      <c r="G5691" s="187"/>
      <c r="H5691" s="80" t="str">
        <f>IF(ISERROR(IF(ISERROR(VLOOKUP((LEFT(D5691,2)),'Fed. Agency Identifier Table'!A$2:C$63,3,FALSE)),(VLOOKUP((LEFT(D5691,1)),'Fed. Agency Identifier Table'!A$2:C$63,3,FALSE)),(VLOOKUP((LEFT(D5691,2)),'Fed. Agency Identifier Table'!A$2:C$63,3,FALSE)))),"",(IF(ISERROR(VLOOKUP((LEFT(D5691,2)),'Fed. Agency Identifier Table'!A$2:C$63,3,FALSE)),(VLOOKUP((LEFT(D5691,1)),'Fed. Agency Identifier Table'!A$2:C$63,3,FALSE)),(VLOOKUP((LEFT(D5691,2)),'Fed. Agency Identifier Table'!A$2:C$63,3,FALSE)))))</f>
        <v/>
      </c>
      <c r="I5691" s="150" t="str">
        <f>IF(ISNUMBER(SEARCH("*.unk*",D5691)),"Other Federal Awards",IF(ISERROR(VLOOKUP(D5691,'CFDA Program Titles Table'!A$2:C$2607,3,FALSE)),"",VLOOKUP(D5691,'CFDA Program Titles Table'!A$2:C$2607,3,FALSE)))</f>
        <v/>
      </c>
      <c r="J5691" s="70"/>
      <c r="K5691" s="70"/>
      <c r="S5691" s="106" t="str">
        <f>IFERROR(IF(J5691="Y", "Research And Development Programs Cluster:", VLOOKUP(D5691,'Cluster Info'!$A$2:$B$113,2,FALSE)), "Non Cluster:")</f>
        <v>Non Cluster:</v>
      </c>
      <c r="T5691" s="106">
        <f t="shared" si="440"/>
        <v>0</v>
      </c>
      <c r="U5691" s="106">
        <f t="shared" si="442"/>
        <v>0</v>
      </c>
      <c r="V5691" s="106">
        <f t="shared" si="443"/>
        <v>0</v>
      </c>
      <c r="W5691" s="119">
        <f t="shared" si="441"/>
        <v>0</v>
      </c>
      <c r="X5691" s="106">
        <f t="shared" si="444"/>
        <v>0</v>
      </c>
    </row>
    <row r="5692" spans="1:24" ht="14">
      <c r="A5692" s="198"/>
      <c r="D5692" s="1"/>
      <c r="E5692" s="1"/>
      <c r="F5692" s="187"/>
      <c r="G5692" s="187"/>
      <c r="H5692" s="80" t="str">
        <f>IF(ISERROR(IF(ISERROR(VLOOKUP((LEFT(D5692,2)),'Fed. Agency Identifier Table'!A$2:C$63,3,FALSE)),(VLOOKUP((LEFT(D5692,1)),'Fed. Agency Identifier Table'!A$2:C$63,3,FALSE)),(VLOOKUP((LEFT(D5692,2)),'Fed. Agency Identifier Table'!A$2:C$63,3,FALSE)))),"",(IF(ISERROR(VLOOKUP((LEFT(D5692,2)),'Fed. Agency Identifier Table'!A$2:C$63,3,FALSE)),(VLOOKUP((LEFT(D5692,1)),'Fed. Agency Identifier Table'!A$2:C$63,3,FALSE)),(VLOOKUP((LEFT(D5692,2)),'Fed. Agency Identifier Table'!A$2:C$63,3,FALSE)))))</f>
        <v/>
      </c>
      <c r="I5692" s="150" t="str">
        <f>IF(ISNUMBER(SEARCH("*.unk*",D5692)),"Other Federal Awards",IF(ISERROR(VLOOKUP(D5692,'CFDA Program Titles Table'!A$2:C$2607,3,FALSE)),"",VLOOKUP(D5692,'CFDA Program Titles Table'!A$2:C$2607,3,FALSE)))</f>
        <v/>
      </c>
      <c r="J5692" s="70"/>
      <c r="K5692" s="70"/>
      <c r="S5692" s="106" t="str">
        <f>IFERROR(IF(J5692="Y", "Research And Development Programs Cluster:", VLOOKUP(D5692,'Cluster Info'!$A$2:$B$113,2,FALSE)), "Non Cluster:")</f>
        <v>Non Cluster:</v>
      </c>
      <c r="T5692" s="106">
        <f t="shared" si="440"/>
        <v>0</v>
      </c>
      <c r="U5692" s="106">
        <f t="shared" si="442"/>
        <v>0</v>
      </c>
      <c r="V5692" s="106">
        <f t="shared" si="443"/>
        <v>0</v>
      </c>
      <c r="W5692" s="119">
        <f t="shared" si="441"/>
        <v>0</v>
      </c>
      <c r="X5692" s="106">
        <f t="shared" si="444"/>
        <v>0</v>
      </c>
    </row>
    <row r="5693" spans="1:24" ht="14">
      <c r="A5693" s="198"/>
      <c r="D5693" s="1"/>
      <c r="E5693" s="1"/>
      <c r="F5693" s="187"/>
      <c r="G5693" s="187"/>
      <c r="H5693" s="80" t="str">
        <f>IF(ISERROR(IF(ISERROR(VLOOKUP((LEFT(D5693,2)),'Fed. Agency Identifier Table'!A$2:C$63,3,FALSE)),(VLOOKUP((LEFT(D5693,1)),'Fed. Agency Identifier Table'!A$2:C$63,3,FALSE)),(VLOOKUP((LEFT(D5693,2)),'Fed. Agency Identifier Table'!A$2:C$63,3,FALSE)))),"",(IF(ISERROR(VLOOKUP((LEFT(D5693,2)),'Fed. Agency Identifier Table'!A$2:C$63,3,FALSE)),(VLOOKUP((LEFT(D5693,1)),'Fed. Agency Identifier Table'!A$2:C$63,3,FALSE)),(VLOOKUP((LEFT(D5693,2)),'Fed. Agency Identifier Table'!A$2:C$63,3,FALSE)))))</f>
        <v/>
      </c>
      <c r="I5693" s="150" t="str">
        <f>IF(ISNUMBER(SEARCH("*.unk*",D5693)),"Other Federal Awards",IF(ISERROR(VLOOKUP(D5693,'CFDA Program Titles Table'!A$2:C$2607,3,FALSE)),"",VLOOKUP(D5693,'CFDA Program Titles Table'!A$2:C$2607,3,FALSE)))</f>
        <v/>
      </c>
      <c r="J5693" s="70"/>
      <c r="K5693" s="70"/>
      <c r="S5693" s="106" t="str">
        <f>IFERROR(IF(J5693="Y", "Research And Development Programs Cluster:", VLOOKUP(D5693,'Cluster Info'!$A$2:$B$113,2,FALSE)), "Non Cluster:")</f>
        <v>Non Cluster:</v>
      </c>
      <c r="T5693" s="106">
        <f t="shared" si="440"/>
        <v>0</v>
      </c>
      <c r="U5693" s="106">
        <f t="shared" si="442"/>
        <v>0</v>
      </c>
      <c r="V5693" s="106">
        <f t="shared" si="443"/>
        <v>0</v>
      </c>
      <c r="W5693" s="119">
        <f t="shared" si="441"/>
        <v>0</v>
      </c>
      <c r="X5693" s="106">
        <f t="shared" si="444"/>
        <v>0</v>
      </c>
    </row>
    <row r="5694" spans="1:24" ht="14">
      <c r="A5694" s="198"/>
      <c r="D5694" s="1"/>
      <c r="E5694" s="1"/>
      <c r="F5694" s="187"/>
      <c r="G5694" s="187"/>
      <c r="H5694" s="80" t="str">
        <f>IF(ISERROR(IF(ISERROR(VLOOKUP((LEFT(D5694,2)),'Fed. Agency Identifier Table'!A$2:C$63,3,FALSE)),(VLOOKUP((LEFT(D5694,1)),'Fed. Agency Identifier Table'!A$2:C$63,3,FALSE)),(VLOOKUP((LEFT(D5694,2)),'Fed. Agency Identifier Table'!A$2:C$63,3,FALSE)))),"",(IF(ISERROR(VLOOKUP((LEFT(D5694,2)),'Fed. Agency Identifier Table'!A$2:C$63,3,FALSE)),(VLOOKUP((LEFT(D5694,1)),'Fed. Agency Identifier Table'!A$2:C$63,3,FALSE)),(VLOOKUP((LEFT(D5694,2)),'Fed. Agency Identifier Table'!A$2:C$63,3,FALSE)))))</f>
        <v/>
      </c>
      <c r="I5694" s="150" t="str">
        <f>IF(ISNUMBER(SEARCH("*.unk*",D5694)),"Other Federal Awards",IF(ISERROR(VLOOKUP(D5694,'CFDA Program Titles Table'!A$2:C$2607,3,FALSE)),"",VLOOKUP(D5694,'CFDA Program Titles Table'!A$2:C$2607,3,FALSE)))</f>
        <v/>
      </c>
      <c r="J5694" s="70"/>
      <c r="K5694" s="70"/>
      <c r="S5694" s="106" t="str">
        <f>IFERROR(IF(J5694="Y", "Research And Development Programs Cluster:", VLOOKUP(D5694,'Cluster Info'!$A$2:$B$113,2,FALSE)), "Non Cluster:")</f>
        <v>Non Cluster:</v>
      </c>
      <c r="T5694" s="106">
        <f t="shared" si="440"/>
        <v>0</v>
      </c>
      <c r="U5694" s="106">
        <f t="shared" si="442"/>
        <v>0</v>
      </c>
      <c r="V5694" s="106">
        <f t="shared" si="443"/>
        <v>0</v>
      </c>
      <c r="W5694" s="119">
        <f t="shared" si="441"/>
        <v>0</v>
      </c>
      <c r="X5694" s="106">
        <f t="shared" si="444"/>
        <v>0</v>
      </c>
    </row>
    <row r="5695" spans="1:24" ht="14">
      <c r="A5695" s="198"/>
      <c r="D5695" s="1"/>
      <c r="E5695" s="1"/>
      <c r="F5695" s="187"/>
      <c r="G5695" s="187"/>
      <c r="H5695" s="80" t="str">
        <f>IF(ISERROR(IF(ISERROR(VLOOKUP((LEFT(D5695,2)),'Fed. Agency Identifier Table'!A$2:C$63,3,FALSE)),(VLOOKUP((LEFT(D5695,1)),'Fed. Agency Identifier Table'!A$2:C$63,3,FALSE)),(VLOOKUP((LEFT(D5695,2)),'Fed. Agency Identifier Table'!A$2:C$63,3,FALSE)))),"",(IF(ISERROR(VLOOKUP((LEFT(D5695,2)),'Fed. Agency Identifier Table'!A$2:C$63,3,FALSE)),(VLOOKUP((LEFT(D5695,1)),'Fed. Agency Identifier Table'!A$2:C$63,3,FALSE)),(VLOOKUP((LEFT(D5695,2)),'Fed. Agency Identifier Table'!A$2:C$63,3,FALSE)))))</f>
        <v/>
      </c>
      <c r="I5695" s="150" t="str">
        <f>IF(ISNUMBER(SEARCH("*.unk*",D5695)),"Other Federal Awards",IF(ISERROR(VLOOKUP(D5695,'CFDA Program Titles Table'!A$2:C$2607,3,FALSE)),"",VLOOKUP(D5695,'CFDA Program Titles Table'!A$2:C$2607,3,FALSE)))</f>
        <v/>
      </c>
      <c r="J5695" s="70"/>
      <c r="K5695" s="70"/>
      <c r="S5695" s="106" t="str">
        <f>IFERROR(IF(J5695="Y", "Research And Development Programs Cluster:", VLOOKUP(D5695,'Cluster Info'!$A$2:$B$113,2,FALSE)), "Non Cluster:")</f>
        <v>Non Cluster:</v>
      </c>
      <c r="T5695" s="106">
        <f t="shared" si="440"/>
        <v>0</v>
      </c>
      <c r="U5695" s="106">
        <f t="shared" si="442"/>
        <v>0</v>
      </c>
      <c r="V5695" s="106">
        <f t="shared" si="443"/>
        <v>0</v>
      </c>
      <c r="W5695" s="119">
        <f t="shared" si="441"/>
        <v>0</v>
      </c>
      <c r="X5695" s="106">
        <f t="shared" si="444"/>
        <v>0</v>
      </c>
    </row>
    <row r="5696" spans="1:24" ht="14">
      <c r="A5696" s="198"/>
      <c r="D5696" s="1"/>
      <c r="E5696" s="1"/>
      <c r="F5696" s="187"/>
      <c r="G5696" s="187"/>
      <c r="H5696" s="80" t="str">
        <f>IF(ISERROR(IF(ISERROR(VLOOKUP((LEFT(D5696,2)),'Fed. Agency Identifier Table'!A$2:C$63,3,FALSE)),(VLOOKUP((LEFT(D5696,1)),'Fed. Agency Identifier Table'!A$2:C$63,3,FALSE)),(VLOOKUP((LEFT(D5696,2)),'Fed. Agency Identifier Table'!A$2:C$63,3,FALSE)))),"",(IF(ISERROR(VLOOKUP((LEFT(D5696,2)),'Fed. Agency Identifier Table'!A$2:C$63,3,FALSE)),(VLOOKUP((LEFT(D5696,1)),'Fed. Agency Identifier Table'!A$2:C$63,3,FALSE)),(VLOOKUP((LEFT(D5696,2)),'Fed. Agency Identifier Table'!A$2:C$63,3,FALSE)))))</f>
        <v/>
      </c>
      <c r="I5696" s="150" t="str">
        <f>IF(ISNUMBER(SEARCH("*.unk*",D5696)),"Other Federal Awards",IF(ISERROR(VLOOKUP(D5696,'CFDA Program Titles Table'!A$2:C$2607,3,FALSE)),"",VLOOKUP(D5696,'CFDA Program Titles Table'!A$2:C$2607,3,FALSE)))</f>
        <v/>
      </c>
      <c r="J5696" s="70"/>
      <c r="K5696" s="70"/>
      <c r="S5696" s="106" t="str">
        <f>IFERROR(IF(J5696="Y", "Research And Development Programs Cluster:", VLOOKUP(D5696,'Cluster Info'!$A$2:$B$113,2,FALSE)), "Non Cluster:")</f>
        <v>Non Cluster:</v>
      </c>
      <c r="T5696" s="106">
        <f t="shared" si="440"/>
        <v>0</v>
      </c>
      <c r="U5696" s="106">
        <f t="shared" si="442"/>
        <v>0</v>
      </c>
      <c r="V5696" s="106">
        <f t="shared" si="443"/>
        <v>0</v>
      </c>
      <c r="W5696" s="119">
        <f t="shared" si="441"/>
        <v>0</v>
      </c>
      <c r="X5696" s="106">
        <f t="shared" si="444"/>
        <v>0</v>
      </c>
    </row>
    <row r="5697" spans="1:24" ht="14">
      <c r="A5697" s="198"/>
      <c r="D5697" s="1"/>
      <c r="E5697" s="1"/>
      <c r="F5697" s="187"/>
      <c r="G5697" s="187"/>
      <c r="H5697" s="80" t="str">
        <f>IF(ISERROR(IF(ISERROR(VLOOKUP((LEFT(D5697,2)),'Fed. Agency Identifier Table'!A$2:C$63,3,FALSE)),(VLOOKUP((LEFT(D5697,1)),'Fed. Agency Identifier Table'!A$2:C$63,3,FALSE)),(VLOOKUP((LEFT(D5697,2)),'Fed. Agency Identifier Table'!A$2:C$63,3,FALSE)))),"",(IF(ISERROR(VLOOKUP((LEFT(D5697,2)),'Fed. Agency Identifier Table'!A$2:C$63,3,FALSE)),(VLOOKUP((LEFT(D5697,1)),'Fed. Agency Identifier Table'!A$2:C$63,3,FALSE)),(VLOOKUP((LEFT(D5697,2)),'Fed. Agency Identifier Table'!A$2:C$63,3,FALSE)))))</f>
        <v/>
      </c>
      <c r="I5697" s="150" t="str">
        <f>IF(ISNUMBER(SEARCH("*.unk*",D5697)),"Other Federal Awards",IF(ISERROR(VLOOKUP(D5697,'CFDA Program Titles Table'!A$2:C$2607,3,FALSE)),"",VLOOKUP(D5697,'CFDA Program Titles Table'!A$2:C$2607,3,FALSE)))</f>
        <v/>
      </c>
      <c r="J5697" s="70"/>
      <c r="K5697" s="70"/>
      <c r="S5697" s="106" t="str">
        <f>IFERROR(IF(J5697="Y", "Research And Development Programs Cluster:", VLOOKUP(D5697,'Cluster Info'!$A$2:$B$113,2,FALSE)), "Non Cluster:")</f>
        <v>Non Cluster:</v>
      </c>
      <c r="T5697" s="106">
        <f t="shared" si="440"/>
        <v>0</v>
      </c>
      <c r="U5697" s="106">
        <f t="shared" si="442"/>
        <v>0</v>
      </c>
      <c r="V5697" s="106">
        <f t="shared" si="443"/>
        <v>0</v>
      </c>
      <c r="W5697" s="119">
        <f t="shared" si="441"/>
        <v>0</v>
      </c>
      <c r="X5697" s="106">
        <f t="shared" si="444"/>
        <v>0</v>
      </c>
    </row>
    <row r="5698" spans="1:24" ht="14">
      <c r="A5698" s="198"/>
      <c r="D5698" s="1"/>
      <c r="E5698" s="1"/>
      <c r="F5698" s="187"/>
      <c r="G5698" s="187"/>
      <c r="H5698" s="80" t="str">
        <f>IF(ISERROR(IF(ISERROR(VLOOKUP((LEFT(D5698,2)),'Fed. Agency Identifier Table'!A$2:C$63,3,FALSE)),(VLOOKUP((LEFT(D5698,1)),'Fed. Agency Identifier Table'!A$2:C$63,3,FALSE)),(VLOOKUP((LEFT(D5698,2)),'Fed. Agency Identifier Table'!A$2:C$63,3,FALSE)))),"",(IF(ISERROR(VLOOKUP((LEFT(D5698,2)),'Fed. Agency Identifier Table'!A$2:C$63,3,FALSE)),(VLOOKUP((LEFT(D5698,1)),'Fed. Agency Identifier Table'!A$2:C$63,3,FALSE)),(VLOOKUP((LEFT(D5698,2)),'Fed. Agency Identifier Table'!A$2:C$63,3,FALSE)))))</f>
        <v/>
      </c>
      <c r="I5698" s="150" t="str">
        <f>IF(ISNUMBER(SEARCH("*.unk*",D5698)),"Other Federal Awards",IF(ISERROR(VLOOKUP(D5698,'CFDA Program Titles Table'!A$2:C$2607,3,FALSE)),"",VLOOKUP(D5698,'CFDA Program Titles Table'!A$2:C$2607,3,FALSE)))</f>
        <v/>
      </c>
      <c r="J5698" s="70"/>
      <c r="K5698" s="70"/>
      <c r="S5698" s="106" t="str">
        <f>IFERROR(IF(J5698="Y", "Research And Development Programs Cluster:", VLOOKUP(D5698,'Cluster Info'!$A$2:$B$113,2,FALSE)), "Non Cluster:")</f>
        <v>Non Cluster:</v>
      </c>
      <c r="T5698" s="106">
        <f t="shared" ref="T5698:T5761" si="445">IF(E5698="Y","ARRA - "&amp;N5698, N5698)</f>
        <v>0</v>
      </c>
      <c r="U5698" s="106">
        <f t="shared" si="442"/>
        <v>0</v>
      </c>
      <c r="V5698" s="106">
        <f t="shared" si="443"/>
        <v>0</v>
      </c>
      <c r="W5698" s="119">
        <f t="shared" ref="W5698:W5761" si="446">IF(AND(J5698="Y",I5698="Other Federal Awards"),(LEFT(D5698,2)&amp;".RD"),D5698)</f>
        <v>0</v>
      </c>
      <c r="X5698" s="106">
        <f t="shared" si="444"/>
        <v>0</v>
      </c>
    </row>
    <row r="5699" spans="1:24" ht="14">
      <c r="A5699" s="198"/>
      <c r="D5699" s="1"/>
      <c r="E5699" s="1"/>
      <c r="F5699" s="187"/>
      <c r="G5699" s="187"/>
      <c r="H5699" s="80" t="str">
        <f>IF(ISERROR(IF(ISERROR(VLOOKUP((LEFT(D5699,2)),'Fed. Agency Identifier Table'!A$2:C$63,3,FALSE)),(VLOOKUP((LEFT(D5699,1)),'Fed. Agency Identifier Table'!A$2:C$63,3,FALSE)),(VLOOKUP((LEFT(D5699,2)),'Fed. Agency Identifier Table'!A$2:C$63,3,FALSE)))),"",(IF(ISERROR(VLOOKUP((LEFT(D5699,2)),'Fed. Agency Identifier Table'!A$2:C$63,3,FALSE)),(VLOOKUP((LEFT(D5699,1)),'Fed. Agency Identifier Table'!A$2:C$63,3,FALSE)),(VLOOKUP((LEFT(D5699,2)),'Fed. Agency Identifier Table'!A$2:C$63,3,FALSE)))))</f>
        <v/>
      </c>
      <c r="I5699" s="150" t="str">
        <f>IF(ISNUMBER(SEARCH("*.unk*",D5699)),"Other Federal Awards",IF(ISERROR(VLOOKUP(D5699,'CFDA Program Titles Table'!A$2:C$2607,3,FALSE)),"",VLOOKUP(D5699,'CFDA Program Titles Table'!A$2:C$2607,3,FALSE)))</f>
        <v/>
      </c>
      <c r="J5699" s="70"/>
      <c r="K5699" s="70"/>
      <c r="S5699" s="106" t="str">
        <f>IFERROR(IF(J5699="Y", "Research And Development Programs Cluster:", VLOOKUP(D5699,'Cluster Info'!$A$2:$B$113,2,FALSE)), "Non Cluster:")</f>
        <v>Non Cluster:</v>
      </c>
      <c r="T5699" s="106">
        <f t="shared" si="445"/>
        <v>0</v>
      </c>
      <c r="U5699" s="106">
        <f t="shared" ref="U5699:U5762" si="447">IF(F5699="Y","COVID-19 - "&amp;N5699, N5699)</f>
        <v>0</v>
      </c>
      <c r="V5699" s="106">
        <f t="shared" ref="V5699:V5762" si="448">IF(G5699="Y","ARP - "&amp;N5699, N5699)</f>
        <v>0</v>
      </c>
      <c r="W5699" s="119">
        <f t="shared" si="446"/>
        <v>0</v>
      </c>
      <c r="X5699" s="106">
        <f t="shared" ref="X5699:X5762" si="449">O5699-P5699</f>
        <v>0</v>
      </c>
    </row>
    <row r="5700" spans="1:24" ht="14">
      <c r="A5700" s="198"/>
      <c r="D5700" s="1"/>
      <c r="E5700" s="1"/>
      <c r="F5700" s="187"/>
      <c r="G5700" s="187"/>
      <c r="H5700" s="80" t="str">
        <f>IF(ISERROR(IF(ISERROR(VLOOKUP((LEFT(D5700,2)),'Fed. Agency Identifier Table'!A$2:C$63,3,FALSE)),(VLOOKUP((LEFT(D5700,1)),'Fed. Agency Identifier Table'!A$2:C$63,3,FALSE)),(VLOOKUP((LEFT(D5700,2)),'Fed. Agency Identifier Table'!A$2:C$63,3,FALSE)))),"",(IF(ISERROR(VLOOKUP((LEFT(D5700,2)),'Fed. Agency Identifier Table'!A$2:C$63,3,FALSE)),(VLOOKUP((LEFT(D5700,1)),'Fed. Agency Identifier Table'!A$2:C$63,3,FALSE)),(VLOOKUP((LEFT(D5700,2)),'Fed. Agency Identifier Table'!A$2:C$63,3,FALSE)))))</f>
        <v/>
      </c>
      <c r="I5700" s="150" t="str">
        <f>IF(ISNUMBER(SEARCH("*.unk*",D5700)),"Other Federal Awards",IF(ISERROR(VLOOKUP(D5700,'CFDA Program Titles Table'!A$2:C$2607,3,FALSE)),"",VLOOKUP(D5700,'CFDA Program Titles Table'!A$2:C$2607,3,FALSE)))</f>
        <v/>
      </c>
      <c r="J5700" s="70"/>
      <c r="K5700" s="70"/>
      <c r="S5700" s="106" t="str">
        <f>IFERROR(IF(J5700="Y", "Research And Development Programs Cluster:", VLOOKUP(D5700,'Cluster Info'!$A$2:$B$113,2,FALSE)), "Non Cluster:")</f>
        <v>Non Cluster:</v>
      </c>
      <c r="T5700" s="106">
        <f t="shared" si="445"/>
        <v>0</v>
      </c>
      <c r="U5700" s="106">
        <f t="shared" si="447"/>
        <v>0</v>
      </c>
      <c r="V5700" s="106">
        <f t="shared" si="448"/>
        <v>0</v>
      </c>
      <c r="W5700" s="119">
        <f t="shared" si="446"/>
        <v>0</v>
      </c>
      <c r="X5700" s="106">
        <f t="shared" si="449"/>
        <v>0</v>
      </c>
    </row>
    <row r="5701" spans="1:24" ht="14">
      <c r="A5701" s="198"/>
      <c r="D5701" s="1"/>
      <c r="E5701" s="1"/>
      <c r="F5701" s="187"/>
      <c r="G5701" s="187"/>
      <c r="H5701" s="80" t="str">
        <f>IF(ISERROR(IF(ISERROR(VLOOKUP((LEFT(D5701,2)),'Fed. Agency Identifier Table'!A$2:C$63,3,FALSE)),(VLOOKUP((LEFT(D5701,1)),'Fed. Agency Identifier Table'!A$2:C$63,3,FALSE)),(VLOOKUP((LEFT(D5701,2)),'Fed. Agency Identifier Table'!A$2:C$63,3,FALSE)))),"",(IF(ISERROR(VLOOKUP((LEFT(D5701,2)),'Fed. Agency Identifier Table'!A$2:C$63,3,FALSE)),(VLOOKUP((LEFT(D5701,1)),'Fed. Agency Identifier Table'!A$2:C$63,3,FALSE)),(VLOOKUP((LEFT(D5701,2)),'Fed. Agency Identifier Table'!A$2:C$63,3,FALSE)))))</f>
        <v/>
      </c>
      <c r="I5701" s="150" t="str">
        <f>IF(ISNUMBER(SEARCH("*.unk*",D5701)),"Other Federal Awards",IF(ISERROR(VLOOKUP(D5701,'CFDA Program Titles Table'!A$2:C$2607,3,FALSE)),"",VLOOKUP(D5701,'CFDA Program Titles Table'!A$2:C$2607,3,FALSE)))</f>
        <v/>
      </c>
      <c r="J5701" s="70"/>
      <c r="K5701" s="70"/>
      <c r="S5701" s="106" t="str">
        <f>IFERROR(IF(J5701="Y", "Research And Development Programs Cluster:", VLOOKUP(D5701,'Cluster Info'!$A$2:$B$113,2,FALSE)), "Non Cluster:")</f>
        <v>Non Cluster:</v>
      </c>
      <c r="T5701" s="106">
        <f t="shared" si="445"/>
        <v>0</v>
      </c>
      <c r="U5701" s="106">
        <f t="shared" si="447"/>
        <v>0</v>
      </c>
      <c r="V5701" s="106">
        <f t="shared" si="448"/>
        <v>0</v>
      </c>
      <c r="W5701" s="119">
        <f t="shared" si="446"/>
        <v>0</v>
      </c>
      <c r="X5701" s="106">
        <f t="shared" si="449"/>
        <v>0</v>
      </c>
    </row>
    <row r="5702" spans="1:24" ht="14">
      <c r="A5702" s="198"/>
      <c r="D5702" s="1"/>
      <c r="E5702" s="1"/>
      <c r="F5702" s="187"/>
      <c r="G5702" s="187"/>
      <c r="H5702" s="80" t="str">
        <f>IF(ISERROR(IF(ISERROR(VLOOKUP((LEFT(D5702,2)),'Fed. Agency Identifier Table'!A$2:C$63,3,FALSE)),(VLOOKUP((LEFT(D5702,1)),'Fed. Agency Identifier Table'!A$2:C$63,3,FALSE)),(VLOOKUP((LEFT(D5702,2)),'Fed. Agency Identifier Table'!A$2:C$63,3,FALSE)))),"",(IF(ISERROR(VLOOKUP((LEFT(D5702,2)),'Fed. Agency Identifier Table'!A$2:C$63,3,FALSE)),(VLOOKUP((LEFT(D5702,1)),'Fed. Agency Identifier Table'!A$2:C$63,3,FALSE)),(VLOOKUP((LEFT(D5702,2)),'Fed. Agency Identifier Table'!A$2:C$63,3,FALSE)))))</f>
        <v/>
      </c>
      <c r="I5702" s="150" t="str">
        <f>IF(ISNUMBER(SEARCH("*.unk*",D5702)),"Other Federal Awards",IF(ISERROR(VLOOKUP(D5702,'CFDA Program Titles Table'!A$2:C$2607,3,FALSE)),"",VLOOKUP(D5702,'CFDA Program Titles Table'!A$2:C$2607,3,FALSE)))</f>
        <v/>
      </c>
      <c r="J5702" s="70"/>
      <c r="K5702" s="70"/>
      <c r="S5702" s="106" t="str">
        <f>IFERROR(IF(J5702="Y", "Research And Development Programs Cluster:", VLOOKUP(D5702,'Cluster Info'!$A$2:$B$113,2,FALSE)), "Non Cluster:")</f>
        <v>Non Cluster:</v>
      </c>
      <c r="T5702" s="106">
        <f t="shared" si="445"/>
        <v>0</v>
      </c>
      <c r="U5702" s="106">
        <f t="shared" si="447"/>
        <v>0</v>
      </c>
      <c r="V5702" s="106">
        <f t="shared" si="448"/>
        <v>0</v>
      </c>
      <c r="W5702" s="119">
        <f t="shared" si="446"/>
        <v>0</v>
      </c>
      <c r="X5702" s="106">
        <f t="shared" si="449"/>
        <v>0</v>
      </c>
    </row>
    <row r="5703" spans="1:24" ht="14">
      <c r="A5703" s="198"/>
      <c r="D5703" s="1"/>
      <c r="E5703" s="1"/>
      <c r="F5703" s="187"/>
      <c r="G5703" s="187"/>
      <c r="H5703" s="80" t="str">
        <f>IF(ISERROR(IF(ISERROR(VLOOKUP((LEFT(D5703,2)),'Fed. Agency Identifier Table'!A$2:C$63,3,FALSE)),(VLOOKUP((LEFT(D5703,1)),'Fed. Agency Identifier Table'!A$2:C$63,3,FALSE)),(VLOOKUP((LEFT(D5703,2)),'Fed. Agency Identifier Table'!A$2:C$63,3,FALSE)))),"",(IF(ISERROR(VLOOKUP((LEFT(D5703,2)),'Fed. Agency Identifier Table'!A$2:C$63,3,FALSE)),(VLOOKUP((LEFT(D5703,1)),'Fed. Agency Identifier Table'!A$2:C$63,3,FALSE)),(VLOOKUP((LEFT(D5703,2)),'Fed. Agency Identifier Table'!A$2:C$63,3,FALSE)))))</f>
        <v/>
      </c>
      <c r="I5703" s="150" t="str">
        <f>IF(ISNUMBER(SEARCH("*.unk*",D5703)),"Other Federal Awards",IF(ISERROR(VLOOKUP(D5703,'CFDA Program Titles Table'!A$2:C$2607,3,FALSE)),"",VLOOKUP(D5703,'CFDA Program Titles Table'!A$2:C$2607,3,FALSE)))</f>
        <v/>
      </c>
      <c r="J5703" s="70"/>
      <c r="K5703" s="70"/>
      <c r="S5703" s="106" t="str">
        <f>IFERROR(IF(J5703="Y", "Research And Development Programs Cluster:", VLOOKUP(D5703,'Cluster Info'!$A$2:$B$113,2,FALSE)), "Non Cluster:")</f>
        <v>Non Cluster:</v>
      </c>
      <c r="T5703" s="106">
        <f t="shared" si="445"/>
        <v>0</v>
      </c>
      <c r="U5703" s="106">
        <f t="shared" si="447"/>
        <v>0</v>
      </c>
      <c r="V5703" s="106">
        <f t="shared" si="448"/>
        <v>0</v>
      </c>
      <c r="W5703" s="119">
        <f t="shared" si="446"/>
        <v>0</v>
      </c>
      <c r="X5703" s="106">
        <f t="shared" si="449"/>
        <v>0</v>
      </c>
    </row>
    <row r="5704" spans="1:24" ht="14">
      <c r="A5704" s="198"/>
      <c r="D5704" s="1"/>
      <c r="E5704" s="1"/>
      <c r="F5704" s="187"/>
      <c r="G5704" s="187"/>
      <c r="H5704" s="80" t="str">
        <f>IF(ISERROR(IF(ISERROR(VLOOKUP((LEFT(D5704,2)),'Fed. Agency Identifier Table'!A$2:C$63,3,FALSE)),(VLOOKUP((LEFT(D5704,1)),'Fed. Agency Identifier Table'!A$2:C$63,3,FALSE)),(VLOOKUP((LEFT(D5704,2)),'Fed. Agency Identifier Table'!A$2:C$63,3,FALSE)))),"",(IF(ISERROR(VLOOKUP((LEFT(D5704,2)),'Fed. Agency Identifier Table'!A$2:C$63,3,FALSE)),(VLOOKUP((LEFT(D5704,1)),'Fed. Agency Identifier Table'!A$2:C$63,3,FALSE)),(VLOOKUP((LEFT(D5704,2)),'Fed. Agency Identifier Table'!A$2:C$63,3,FALSE)))))</f>
        <v/>
      </c>
      <c r="I5704" s="150" t="str">
        <f>IF(ISNUMBER(SEARCH("*.unk*",D5704)),"Other Federal Awards",IF(ISERROR(VLOOKUP(D5704,'CFDA Program Titles Table'!A$2:C$2607,3,FALSE)),"",VLOOKUP(D5704,'CFDA Program Titles Table'!A$2:C$2607,3,FALSE)))</f>
        <v/>
      </c>
      <c r="J5704" s="70"/>
      <c r="K5704" s="70"/>
      <c r="S5704" s="106" t="str">
        <f>IFERROR(IF(J5704="Y", "Research And Development Programs Cluster:", VLOOKUP(D5704,'Cluster Info'!$A$2:$B$113,2,FALSE)), "Non Cluster:")</f>
        <v>Non Cluster:</v>
      </c>
      <c r="T5704" s="106">
        <f t="shared" si="445"/>
        <v>0</v>
      </c>
      <c r="U5704" s="106">
        <f t="shared" si="447"/>
        <v>0</v>
      </c>
      <c r="V5704" s="106">
        <f t="shared" si="448"/>
        <v>0</v>
      </c>
      <c r="W5704" s="119">
        <f t="shared" si="446"/>
        <v>0</v>
      </c>
      <c r="X5704" s="106">
        <f t="shared" si="449"/>
        <v>0</v>
      </c>
    </row>
    <row r="5705" spans="1:24" ht="14">
      <c r="A5705" s="198"/>
      <c r="D5705" s="1"/>
      <c r="E5705" s="1"/>
      <c r="F5705" s="187"/>
      <c r="G5705" s="187"/>
      <c r="H5705" s="80" t="str">
        <f>IF(ISERROR(IF(ISERROR(VLOOKUP((LEFT(D5705,2)),'Fed. Agency Identifier Table'!A$2:C$63,3,FALSE)),(VLOOKUP((LEFT(D5705,1)),'Fed. Agency Identifier Table'!A$2:C$63,3,FALSE)),(VLOOKUP((LEFT(D5705,2)),'Fed. Agency Identifier Table'!A$2:C$63,3,FALSE)))),"",(IF(ISERROR(VLOOKUP((LEFT(D5705,2)),'Fed. Agency Identifier Table'!A$2:C$63,3,FALSE)),(VLOOKUP((LEFT(D5705,1)),'Fed. Agency Identifier Table'!A$2:C$63,3,FALSE)),(VLOOKUP((LEFT(D5705,2)),'Fed. Agency Identifier Table'!A$2:C$63,3,FALSE)))))</f>
        <v/>
      </c>
      <c r="I5705" s="150" t="str">
        <f>IF(ISNUMBER(SEARCH("*.unk*",D5705)),"Other Federal Awards",IF(ISERROR(VLOOKUP(D5705,'CFDA Program Titles Table'!A$2:C$2607,3,FALSE)),"",VLOOKUP(D5705,'CFDA Program Titles Table'!A$2:C$2607,3,FALSE)))</f>
        <v/>
      </c>
      <c r="J5705" s="70"/>
      <c r="K5705" s="70"/>
      <c r="S5705" s="106" t="str">
        <f>IFERROR(IF(J5705="Y", "Research And Development Programs Cluster:", VLOOKUP(D5705,'Cluster Info'!$A$2:$B$113,2,FALSE)), "Non Cluster:")</f>
        <v>Non Cluster:</v>
      </c>
      <c r="T5705" s="106">
        <f t="shared" si="445"/>
        <v>0</v>
      </c>
      <c r="U5705" s="106">
        <f t="shared" si="447"/>
        <v>0</v>
      </c>
      <c r="V5705" s="106">
        <f t="shared" si="448"/>
        <v>0</v>
      </c>
      <c r="W5705" s="119">
        <f t="shared" si="446"/>
        <v>0</v>
      </c>
      <c r="X5705" s="106">
        <f t="shared" si="449"/>
        <v>0</v>
      </c>
    </row>
    <row r="5706" spans="1:24" ht="14">
      <c r="A5706" s="198"/>
      <c r="D5706" s="1"/>
      <c r="E5706" s="1"/>
      <c r="F5706" s="187"/>
      <c r="G5706" s="187"/>
      <c r="H5706" s="80" t="str">
        <f>IF(ISERROR(IF(ISERROR(VLOOKUP((LEFT(D5706,2)),'Fed. Agency Identifier Table'!A$2:C$63,3,FALSE)),(VLOOKUP((LEFT(D5706,1)),'Fed. Agency Identifier Table'!A$2:C$63,3,FALSE)),(VLOOKUP((LEFT(D5706,2)),'Fed. Agency Identifier Table'!A$2:C$63,3,FALSE)))),"",(IF(ISERROR(VLOOKUP((LEFT(D5706,2)),'Fed. Agency Identifier Table'!A$2:C$63,3,FALSE)),(VLOOKUP((LEFT(D5706,1)),'Fed. Agency Identifier Table'!A$2:C$63,3,FALSE)),(VLOOKUP((LEFT(D5706,2)),'Fed. Agency Identifier Table'!A$2:C$63,3,FALSE)))))</f>
        <v/>
      </c>
      <c r="I5706" s="150" t="str">
        <f>IF(ISNUMBER(SEARCH("*.unk*",D5706)),"Other Federal Awards",IF(ISERROR(VLOOKUP(D5706,'CFDA Program Titles Table'!A$2:C$2607,3,FALSE)),"",VLOOKUP(D5706,'CFDA Program Titles Table'!A$2:C$2607,3,FALSE)))</f>
        <v/>
      </c>
      <c r="J5706" s="70"/>
      <c r="K5706" s="70"/>
      <c r="S5706" s="106" t="str">
        <f>IFERROR(IF(J5706="Y", "Research And Development Programs Cluster:", VLOOKUP(D5706,'Cluster Info'!$A$2:$B$113,2,FALSE)), "Non Cluster:")</f>
        <v>Non Cluster:</v>
      </c>
      <c r="T5706" s="106">
        <f t="shared" si="445"/>
        <v>0</v>
      </c>
      <c r="U5706" s="106">
        <f t="shared" si="447"/>
        <v>0</v>
      </c>
      <c r="V5706" s="106">
        <f t="shared" si="448"/>
        <v>0</v>
      </c>
      <c r="W5706" s="119">
        <f t="shared" si="446"/>
        <v>0</v>
      </c>
      <c r="X5706" s="106">
        <f t="shared" si="449"/>
        <v>0</v>
      </c>
    </row>
    <row r="5707" spans="1:24" ht="14">
      <c r="A5707" s="198"/>
      <c r="D5707" s="1"/>
      <c r="E5707" s="1"/>
      <c r="F5707" s="187"/>
      <c r="G5707" s="187"/>
      <c r="H5707" s="80" t="str">
        <f>IF(ISERROR(IF(ISERROR(VLOOKUP((LEFT(D5707,2)),'Fed. Agency Identifier Table'!A$2:C$63,3,FALSE)),(VLOOKUP((LEFT(D5707,1)),'Fed. Agency Identifier Table'!A$2:C$63,3,FALSE)),(VLOOKUP((LEFT(D5707,2)),'Fed. Agency Identifier Table'!A$2:C$63,3,FALSE)))),"",(IF(ISERROR(VLOOKUP((LEFT(D5707,2)),'Fed. Agency Identifier Table'!A$2:C$63,3,FALSE)),(VLOOKUP((LEFT(D5707,1)),'Fed. Agency Identifier Table'!A$2:C$63,3,FALSE)),(VLOOKUP((LEFT(D5707,2)),'Fed. Agency Identifier Table'!A$2:C$63,3,FALSE)))))</f>
        <v/>
      </c>
      <c r="I5707" s="150" t="str">
        <f>IF(ISNUMBER(SEARCH("*.unk*",D5707)),"Other Federal Awards",IF(ISERROR(VLOOKUP(D5707,'CFDA Program Titles Table'!A$2:C$2607,3,FALSE)),"",VLOOKUP(D5707,'CFDA Program Titles Table'!A$2:C$2607,3,FALSE)))</f>
        <v/>
      </c>
      <c r="J5707" s="70"/>
      <c r="K5707" s="70"/>
      <c r="S5707" s="106" t="str">
        <f>IFERROR(IF(J5707="Y", "Research And Development Programs Cluster:", VLOOKUP(D5707,'Cluster Info'!$A$2:$B$113,2,FALSE)), "Non Cluster:")</f>
        <v>Non Cluster:</v>
      </c>
      <c r="T5707" s="106">
        <f t="shared" si="445"/>
        <v>0</v>
      </c>
      <c r="U5707" s="106">
        <f t="shared" si="447"/>
        <v>0</v>
      </c>
      <c r="V5707" s="106">
        <f t="shared" si="448"/>
        <v>0</v>
      </c>
      <c r="W5707" s="119">
        <f t="shared" si="446"/>
        <v>0</v>
      </c>
      <c r="X5707" s="106">
        <f t="shared" si="449"/>
        <v>0</v>
      </c>
    </row>
    <row r="5708" spans="1:24" ht="14">
      <c r="A5708" s="198"/>
      <c r="D5708" s="1"/>
      <c r="E5708" s="1"/>
      <c r="F5708" s="187"/>
      <c r="G5708" s="187"/>
      <c r="H5708" s="80" t="str">
        <f>IF(ISERROR(IF(ISERROR(VLOOKUP((LEFT(D5708,2)),'Fed. Agency Identifier Table'!A$2:C$63,3,FALSE)),(VLOOKUP((LEFT(D5708,1)),'Fed. Agency Identifier Table'!A$2:C$63,3,FALSE)),(VLOOKUP((LEFT(D5708,2)),'Fed. Agency Identifier Table'!A$2:C$63,3,FALSE)))),"",(IF(ISERROR(VLOOKUP((LEFT(D5708,2)),'Fed. Agency Identifier Table'!A$2:C$63,3,FALSE)),(VLOOKUP((LEFT(D5708,1)),'Fed. Agency Identifier Table'!A$2:C$63,3,FALSE)),(VLOOKUP((LEFT(D5708,2)),'Fed. Agency Identifier Table'!A$2:C$63,3,FALSE)))))</f>
        <v/>
      </c>
      <c r="I5708" s="150" t="str">
        <f>IF(ISNUMBER(SEARCH("*.unk*",D5708)),"Other Federal Awards",IF(ISERROR(VLOOKUP(D5708,'CFDA Program Titles Table'!A$2:C$2607,3,FALSE)),"",VLOOKUP(D5708,'CFDA Program Titles Table'!A$2:C$2607,3,FALSE)))</f>
        <v/>
      </c>
      <c r="J5708" s="70"/>
      <c r="K5708" s="70"/>
      <c r="S5708" s="106" t="str">
        <f>IFERROR(IF(J5708="Y", "Research And Development Programs Cluster:", VLOOKUP(D5708,'Cluster Info'!$A$2:$B$113,2,FALSE)), "Non Cluster:")</f>
        <v>Non Cluster:</v>
      </c>
      <c r="T5708" s="106">
        <f t="shared" si="445"/>
        <v>0</v>
      </c>
      <c r="U5708" s="106">
        <f t="shared" si="447"/>
        <v>0</v>
      </c>
      <c r="V5708" s="106">
        <f t="shared" si="448"/>
        <v>0</v>
      </c>
      <c r="W5708" s="119">
        <f t="shared" si="446"/>
        <v>0</v>
      </c>
      <c r="X5708" s="106">
        <f t="shared" si="449"/>
        <v>0</v>
      </c>
    </row>
    <row r="5709" spans="1:24" ht="14">
      <c r="A5709" s="198"/>
      <c r="D5709" s="1"/>
      <c r="E5709" s="1"/>
      <c r="F5709" s="187"/>
      <c r="G5709" s="187"/>
      <c r="H5709" s="80" t="str">
        <f>IF(ISERROR(IF(ISERROR(VLOOKUP((LEFT(D5709,2)),'Fed. Agency Identifier Table'!A$2:C$63,3,FALSE)),(VLOOKUP((LEFT(D5709,1)),'Fed. Agency Identifier Table'!A$2:C$63,3,FALSE)),(VLOOKUP((LEFT(D5709,2)),'Fed. Agency Identifier Table'!A$2:C$63,3,FALSE)))),"",(IF(ISERROR(VLOOKUP((LEFT(D5709,2)),'Fed. Agency Identifier Table'!A$2:C$63,3,FALSE)),(VLOOKUP((LEFT(D5709,1)),'Fed. Agency Identifier Table'!A$2:C$63,3,FALSE)),(VLOOKUP((LEFT(D5709,2)),'Fed. Agency Identifier Table'!A$2:C$63,3,FALSE)))))</f>
        <v/>
      </c>
      <c r="I5709" s="150" t="str">
        <f>IF(ISNUMBER(SEARCH("*.unk*",D5709)),"Other Federal Awards",IF(ISERROR(VLOOKUP(D5709,'CFDA Program Titles Table'!A$2:C$2607,3,FALSE)),"",VLOOKUP(D5709,'CFDA Program Titles Table'!A$2:C$2607,3,FALSE)))</f>
        <v/>
      </c>
      <c r="J5709" s="70"/>
      <c r="K5709" s="70"/>
      <c r="S5709" s="106" t="str">
        <f>IFERROR(IF(J5709="Y", "Research And Development Programs Cluster:", VLOOKUP(D5709,'Cluster Info'!$A$2:$B$113,2,FALSE)), "Non Cluster:")</f>
        <v>Non Cluster:</v>
      </c>
      <c r="T5709" s="106">
        <f t="shared" si="445"/>
        <v>0</v>
      </c>
      <c r="U5709" s="106">
        <f t="shared" si="447"/>
        <v>0</v>
      </c>
      <c r="V5709" s="106">
        <f t="shared" si="448"/>
        <v>0</v>
      </c>
      <c r="W5709" s="119">
        <f t="shared" si="446"/>
        <v>0</v>
      </c>
      <c r="X5709" s="106">
        <f t="shared" si="449"/>
        <v>0</v>
      </c>
    </row>
    <row r="5710" spans="1:24" ht="14">
      <c r="A5710" s="198"/>
      <c r="D5710" s="1"/>
      <c r="E5710" s="1"/>
      <c r="F5710" s="187"/>
      <c r="G5710" s="187"/>
      <c r="H5710" s="80" t="str">
        <f>IF(ISERROR(IF(ISERROR(VLOOKUP((LEFT(D5710,2)),'Fed. Agency Identifier Table'!A$2:C$63,3,FALSE)),(VLOOKUP((LEFT(D5710,1)),'Fed. Agency Identifier Table'!A$2:C$63,3,FALSE)),(VLOOKUP((LEFT(D5710,2)),'Fed. Agency Identifier Table'!A$2:C$63,3,FALSE)))),"",(IF(ISERROR(VLOOKUP((LEFT(D5710,2)),'Fed. Agency Identifier Table'!A$2:C$63,3,FALSE)),(VLOOKUP((LEFT(D5710,1)),'Fed. Agency Identifier Table'!A$2:C$63,3,FALSE)),(VLOOKUP((LEFT(D5710,2)),'Fed. Agency Identifier Table'!A$2:C$63,3,FALSE)))))</f>
        <v/>
      </c>
      <c r="I5710" s="150" t="str">
        <f>IF(ISNUMBER(SEARCH("*.unk*",D5710)),"Other Federal Awards",IF(ISERROR(VLOOKUP(D5710,'CFDA Program Titles Table'!A$2:C$2607,3,FALSE)),"",VLOOKUP(D5710,'CFDA Program Titles Table'!A$2:C$2607,3,FALSE)))</f>
        <v/>
      </c>
      <c r="J5710" s="70"/>
      <c r="K5710" s="70"/>
      <c r="S5710" s="106" t="str">
        <f>IFERROR(IF(J5710="Y", "Research And Development Programs Cluster:", VLOOKUP(D5710,'Cluster Info'!$A$2:$B$113,2,FALSE)), "Non Cluster:")</f>
        <v>Non Cluster:</v>
      </c>
      <c r="T5710" s="106">
        <f t="shared" si="445"/>
        <v>0</v>
      </c>
      <c r="U5710" s="106">
        <f t="shared" si="447"/>
        <v>0</v>
      </c>
      <c r="V5710" s="106">
        <f t="shared" si="448"/>
        <v>0</v>
      </c>
      <c r="W5710" s="119">
        <f t="shared" si="446"/>
        <v>0</v>
      </c>
      <c r="X5710" s="106">
        <f t="shared" si="449"/>
        <v>0</v>
      </c>
    </row>
    <row r="5711" spans="1:24" ht="14">
      <c r="A5711" s="198"/>
      <c r="D5711" s="1"/>
      <c r="E5711" s="1"/>
      <c r="F5711" s="187"/>
      <c r="G5711" s="187"/>
      <c r="H5711" s="80" t="str">
        <f>IF(ISERROR(IF(ISERROR(VLOOKUP((LEFT(D5711,2)),'Fed. Agency Identifier Table'!A$2:C$63,3,FALSE)),(VLOOKUP((LEFT(D5711,1)),'Fed. Agency Identifier Table'!A$2:C$63,3,FALSE)),(VLOOKUP((LEFT(D5711,2)),'Fed. Agency Identifier Table'!A$2:C$63,3,FALSE)))),"",(IF(ISERROR(VLOOKUP((LEFT(D5711,2)),'Fed. Agency Identifier Table'!A$2:C$63,3,FALSE)),(VLOOKUP((LEFT(D5711,1)),'Fed. Agency Identifier Table'!A$2:C$63,3,FALSE)),(VLOOKUP((LEFT(D5711,2)),'Fed. Agency Identifier Table'!A$2:C$63,3,FALSE)))))</f>
        <v/>
      </c>
      <c r="I5711" s="150" t="str">
        <f>IF(ISNUMBER(SEARCH("*.unk*",D5711)),"Other Federal Awards",IF(ISERROR(VLOOKUP(D5711,'CFDA Program Titles Table'!A$2:C$2607,3,FALSE)),"",VLOOKUP(D5711,'CFDA Program Titles Table'!A$2:C$2607,3,FALSE)))</f>
        <v/>
      </c>
      <c r="J5711" s="70"/>
      <c r="K5711" s="70"/>
      <c r="S5711" s="106" t="str">
        <f>IFERROR(IF(J5711="Y", "Research And Development Programs Cluster:", VLOOKUP(D5711,'Cluster Info'!$A$2:$B$113,2,FALSE)), "Non Cluster:")</f>
        <v>Non Cluster:</v>
      </c>
      <c r="T5711" s="106">
        <f t="shared" si="445"/>
        <v>0</v>
      </c>
      <c r="U5711" s="106">
        <f t="shared" si="447"/>
        <v>0</v>
      </c>
      <c r="V5711" s="106">
        <f t="shared" si="448"/>
        <v>0</v>
      </c>
      <c r="W5711" s="119">
        <f t="shared" si="446"/>
        <v>0</v>
      </c>
      <c r="X5711" s="106">
        <f t="shared" si="449"/>
        <v>0</v>
      </c>
    </row>
    <row r="5712" spans="1:24" ht="14">
      <c r="A5712" s="198"/>
      <c r="D5712" s="1"/>
      <c r="E5712" s="1"/>
      <c r="F5712" s="187"/>
      <c r="G5712" s="187"/>
      <c r="H5712" s="80" t="str">
        <f>IF(ISERROR(IF(ISERROR(VLOOKUP((LEFT(D5712,2)),'Fed. Agency Identifier Table'!A$2:C$63,3,FALSE)),(VLOOKUP((LEFT(D5712,1)),'Fed. Agency Identifier Table'!A$2:C$63,3,FALSE)),(VLOOKUP((LEFT(D5712,2)),'Fed. Agency Identifier Table'!A$2:C$63,3,FALSE)))),"",(IF(ISERROR(VLOOKUP((LEFT(D5712,2)),'Fed. Agency Identifier Table'!A$2:C$63,3,FALSE)),(VLOOKUP((LEFT(D5712,1)),'Fed. Agency Identifier Table'!A$2:C$63,3,FALSE)),(VLOOKUP((LEFT(D5712,2)),'Fed. Agency Identifier Table'!A$2:C$63,3,FALSE)))))</f>
        <v/>
      </c>
      <c r="I5712" s="150" t="str">
        <f>IF(ISNUMBER(SEARCH("*.unk*",D5712)),"Other Federal Awards",IF(ISERROR(VLOOKUP(D5712,'CFDA Program Titles Table'!A$2:C$2607,3,FALSE)),"",VLOOKUP(D5712,'CFDA Program Titles Table'!A$2:C$2607,3,FALSE)))</f>
        <v/>
      </c>
      <c r="J5712" s="70"/>
      <c r="K5712" s="70"/>
      <c r="S5712" s="106" t="str">
        <f>IFERROR(IF(J5712="Y", "Research And Development Programs Cluster:", VLOOKUP(D5712,'Cluster Info'!$A$2:$B$113,2,FALSE)), "Non Cluster:")</f>
        <v>Non Cluster:</v>
      </c>
      <c r="T5712" s="106">
        <f t="shared" si="445"/>
        <v>0</v>
      </c>
      <c r="U5712" s="106">
        <f t="shared" si="447"/>
        <v>0</v>
      </c>
      <c r="V5712" s="106">
        <f t="shared" si="448"/>
        <v>0</v>
      </c>
      <c r="W5712" s="119">
        <f t="shared" si="446"/>
        <v>0</v>
      </c>
      <c r="X5712" s="106">
        <f t="shared" si="449"/>
        <v>0</v>
      </c>
    </row>
    <row r="5713" spans="1:24" ht="14">
      <c r="A5713" s="198"/>
      <c r="D5713" s="1"/>
      <c r="E5713" s="1"/>
      <c r="F5713" s="187"/>
      <c r="G5713" s="187"/>
      <c r="H5713" s="80" t="str">
        <f>IF(ISERROR(IF(ISERROR(VLOOKUP((LEFT(D5713,2)),'Fed. Agency Identifier Table'!A$2:C$63,3,FALSE)),(VLOOKUP((LEFT(D5713,1)),'Fed. Agency Identifier Table'!A$2:C$63,3,FALSE)),(VLOOKUP((LEFT(D5713,2)),'Fed. Agency Identifier Table'!A$2:C$63,3,FALSE)))),"",(IF(ISERROR(VLOOKUP((LEFT(D5713,2)),'Fed. Agency Identifier Table'!A$2:C$63,3,FALSE)),(VLOOKUP((LEFT(D5713,1)),'Fed. Agency Identifier Table'!A$2:C$63,3,FALSE)),(VLOOKUP((LEFT(D5713,2)),'Fed. Agency Identifier Table'!A$2:C$63,3,FALSE)))))</f>
        <v/>
      </c>
      <c r="I5713" s="150" t="str">
        <f>IF(ISNUMBER(SEARCH("*.unk*",D5713)),"Other Federal Awards",IF(ISERROR(VLOOKUP(D5713,'CFDA Program Titles Table'!A$2:C$2607,3,FALSE)),"",VLOOKUP(D5713,'CFDA Program Titles Table'!A$2:C$2607,3,FALSE)))</f>
        <v/>
      </c>
      <c r="J5713" s="70"/>
      <c r="K5713" s="70"/>
      <c r="S5713" s="106" t="str">
        <f>IFERROR(IF(J5713="Y", "Research And Development Programs Cluster:", VLOOKUP(D5713,'Cluster Info'!$A$2:$B$113,2,FALSE)), "Non Cluster:")</f>
        <v>Non Cluster:</v>
      </c>
      <c r="T5713" s="106">
        <f t="shared" si="445"/>
        <v>0</v>
      </c>
      <c r="U5713" s="106">
        <f t="shared" si="447"/>
        <v>0</v>
      </c>
      <c r="V5713" s="106">
        <f t="shared" si="448"/>
        <v>0</v>
      </c>
      <c r="W5713" s="119">
        <f t="shared" si="446"/>
        <v>0</v>
      </c>
      <c r="X5713" s="106">
        <f t="shared" si="449"/>
        <v>0</v>
      </c>
    </row>
    <row r="5714" spans="1:24" ht="14">
      <c r="A5714" s="198"/>
      <c r="D5714" s="1"/>
      <c r="E5714" s="1"/>
      <c r="F5714" s="187"/>
      <c r="G5714" s="187"/>
      <c r="H5714" s="80" t="str">
        <f>IF(ISERROR(IF(ISERROR(VLOOKUP((LEFT(D5714,2)),'Fed. Agency Identifier Table'!A$2:C$63,3,FALSE)),(VLOOKUP((LEFT(D5714,1)),'Fed. Agency Identifier Table'!A$2:C$63,3,FALSE)),(VLOOKUP((LEFT(D5714,2)),'Fed. Agency Identifier Table'!A$2:C$63,3,FALSE)))),"",(IF(ISERROR(VLOOKUP((LEFT(D5714,2)),'Fed. Agency Identifier Table'!A$2:C$63,3,FALSE)),(VLOOKUP((LEFT(D5714,1)),'Fed. Agency Identifier Table'!A$2:C$63,3,FALSE)),(VLOOKUP((LEFT(D5714,2)),'Fed. Agency Identifier Table'!A$2:C$63,3,FALSE)))))</f>
        <v/>
      </c>
      <c r="I5714" s="150" t="str">
        <f>IF(ISNUMBER(SEARCH("*.unk*",D5714)),"Other Federal Awards",IF(ISERROR(VLOOKUP(D5714,'CFDA Program Titles Table'!A$2:C$2607,3,FALSE)),"",VLOOKUP(D5714,'CFDA Program Titles Table'!A$2:C$2607,3,FALSE)))</f>
        <v/>
      </c>
      <c r="J5714" s="70"/>
      <c r="K5714" s="70"/>
      <c r="S5714" s="106" t="str">
        <f>IFERROR(IF(J5714="Y", "Research And Development Programs Cluster:", VLOOKUP(D5714,'Cluster Info'!$A$2:$B$113,2,FALSE)), "Non Cluster:")</f>
        <v>Non Cluster:</v>
      </c>
      <c r="T5714" s="106">
        <f t="shared" si="445"/>
        <v>0</v>
      </c>
      <c r="U5714" s="106">
        <f t="shared" si="447"/>
        <v>0</v>
      </c>
      <c r="V5714" s="106">
        <f t="shared" si="448"/>
        <v>0</v>
      </c>
      <c r="W5714" s="119">
        <f t="shared" si="446"/>
        <v>0</v>
      </c>
      <c r="X5714" s="106">
        <f t="shared" si="449"/>
        <v>0</v>
      </c>
    </row>
    <row r="5715" spans="1:24" ht="14">
      <c r="A5715" s="198"/>
      <c r="D5715" s="1"/>
      <c r="E5715" s="1"/>
      <c r="F5715" s="187"/>
      <c r="G5715" s="187"/>
      <c r="H5715" s="80" t="str">
        <f>IF(ISERROR(IF(ISERROR(VLOOKUP((LEFT(D5715,2)),'Fed. Agency Identifier Table'!A$2:C$63,3,FALSE)),(VLOOKUP((LEFT(D5715,1)),'Fed. Agency Identifier Table'!A$2:C$63,3,FALSE)),(VLOOKUP((LEFT(D5715,2)),'Fed. Agency Identifier Table'!A$2:C$63,3,FALSE)))),"",(IF(ISERROR(VLOOKUP((LEFT(D5715,2)),'Fed. Agency Identifier Table'!A$2:C$63,3,FALSE)),(VLOOKUP((LEFT(D5715,1)),'Fed. Agency Identifier Table'!A$2:C$63,3,FALSE)),(VLOOKUP((LEFT(D5715,2)),'Fed. Agency Identifier Table'!A$2:C$63,3,FALSE)))))</f>
        <v/>
      </c>
      <c r="I5715" s="150" t="str">
        <f>IF(ISNUMBER(SEARCH("*.unk*",D5715)),"Other Federal Awards",IF(ISERROR(VLOOKUP(D5715,'CFDA Program Titles Table'!A$2:C$2607,3,FALSE)),"",VLOOKUP(D5715,'CFDA Program Titles Table'!A$2:C$2607,3,FALSE)))</f>
        <v/>
      </c>
      <c r="J5715" s="70"/>
      <c r="K5715" s="70"/>
      <c r="S5715" s="106" t="str">
        <f>IFERROR(IF(J5715="Y", "Research And Development Programs Cluster:", VLOOKUP(D5715,'Cluster Info'!$A$2:$B$113,2,FALSE)), "Non Cluster:")</f>
        <v>Non Cluster:</v>
      </c>
      <c r="T5715" s="106">
        <f t="shared" si="445"/>
        <v>0</v>
      </c>
      <c r="U5715" s="106">
        <f t="shared" si="447"/>
        <v>0</v>
      </c>
      <c r="V5715" s="106">
        <f t="shared" si="448"/>
        <v>0</v>
      </c>
      <c r="W5715" s="119">
        <f t="shared" si="446"/>
        <v>0</v>
      </c>
      <c r="X5715" s="106">
        <f t="shared" si="449"/>
        <v>0</v>
      </c>
    </row>
    <row r="5716" spans="1:24" ht="14">
      <c r="A5716" s="198"/>
      <c r="D5716" s="1"/>
      <c r="E5716" s="1"/>
      <c r="F5716" s="187"/>
      <c r="G5716" s="187"/>
      <c r="H5716" s="80" t="str">
        <f>IF(ISERROR(IF(ISERROR(VLOOKUP((LEFT(D5716,2)),'Fed. Agency Identifier Table'!A$2:C$63,3,FALSE)),(VLOOKUP((LEFT(D5716,1)),'Fed. Agency Identifier Table'!A$2:C$63,3,FALSE)),(VLOOKUP((LEFT(D5716,2)),'Fed. Agency Identifier Table'!A$2:C$63,3,FALSE)))),"",(IF(ISERROR(VLOOKUP((LEFT(D5716,2)),'Fed. Agency Identifier Table'!A$2:C$63,3,FALSE)),(VLOOKUP((LEFT(D5716,1)),'Fed. Agency Identifier Table'!A$2:C$63,3,FALSE)),(VLOOKUP((LEFT(D5716,2)),'Fed. Agency Identifier Table'!A$2:C$63,3,FALSE)))))</f>
        <v/>
      </c>
      <c r="I5716" s="150" t="str">
        <f>IF(ISNUMBER(SEARCH("*.unk*",D5716)),"Other Federal Awards",IF(ISERROR(VLOOKUP(D5716,'CFDA Program Titles Table'!A$2:C$2607,3,FALSE)),"",VLOOKUP(D5716,'CFDA Program Titles Table'!A$2:C$2607,3,FALSE)))</f>
        <v/>
      </c>
      <c r="J5716" s="70"/>
      <c r="K5716" s="70"/>
      <c r="S5716" s="106" t="str">
        <f>IFERROR(IF(J5716="Y", "Research And Development Programs Cluster:", VLOOKUP(D5716,'Cluster Info'!$A$2:$B$113,2,FALSE)), "Non Cluster:")</f>
        <v>Non Cluster:</v>
      </c>
      <c r="T5716" s="106">
        <f t="shared" si="445"/>
        <v>0</v>
      </c>
      <c r="U5716" s="106">
        <f t="shared" si="447"/>
        <v>0</v>
      </c>
      <c r="V5716" s="106">
        <f t="shared" si="448"/>
        <v>0</v>
      </c>
      <c r="W5716" s="119">
        <f t="shared" si="446"/>
        <v>0</v>
      </c>
      <c r="X5716" s="106">
        <f t="shared" si="449"/>
        <v>0</v>
      </c>
    </row>
    <row r="5717" spans="1:24" ht="14">
      <c r="A5717" s="198"/>
      <c r="D5717" s="1"/>
      <c r="E5717" s="1"/>
      <c r="F5717" s="187"/>
      <c r="G5717" s="187"/>
      <c r="H5717" s="80" t="str">
        <f>IF(ISERROR(IF(ISERROR(VLOOKUP((LEFT(D5717,2)),'Fed. Agency Identifier Table'!A$2:C$63,3,FALSE)),(VLOOKUP((LEFT(D5717,1)),'Fed. Agency Identifier Table'!A$2:C$63,3,FALSE)),(VLOOKUP((LEFT(D5717,2)),'Fed. Agency Identifier Table'!A$2:C$63,3,FALSE)))),"",(IF(ISERROR(VLOOKUP((LEFT(D5717,2)),'Fed. Agency Identifier Table'!A$2:C$63,3,FALSE)),(VLOOKUP((LEFT(D5717,1)),'Fed. Agency Identifier Table'!A$2:C$63,3,FALSE)),(VLOOKUP((LEFT(D5717,2)),'Fed. Agency Identifier Table'!A$2:C$63,3,FALSE)))))</f>
        <v/>
      </c>
      <c r="I5717" s="150" t="str">
        <f>IF(ISNUMBER(SEARCH("*.unk*",D5717)),"Other Federal Awards",IF(ISERROR(VLOOKUP(D5717,'CFDA Program Titles Table'!A$2:C$2607,3,FALSE)),"",VLOOKUP(D5717,'CFDA Program Titles Table'!A$2:C$2607,3,FALSE)))</f>
        <v/>
      </c>
      <c r="J5717" s="70"/>
      <c r="K5717" s="70"/>
      <c r="S5717" s="106" t="str">
        <f>IFERROR(IF(J5717="Y", "Research And Development Programs Cluster:", VLOOKUP(D5717,'Cluster Info'!$A$2:$B$113,2,FALSE)), "Non Cluster:")</f>
        <v>Non Cluster:</v>
      </c>
      <c r="T5717" s="106">
        <f t="shared" si="445"/>
        <v>0</v>
      </c>
      <c r="U5717" s="106">
        <f t="shared" si="447"/>
        <v>0</v>
      </c>
      <c r="V5717" s="106">
        <f t="shared" si="448"/>
        <v>0</v>
      </c>
      <c r="W5717" s="119">
        <f t="shared" si="446"/>
        <v>0</v>
      </c>
      <c r="X5717" s="106">
        <f t="shared" si="449"/>
        <v>0</v>
      </c>
    </row>
    <row r="5718" spans="1:24" ht="14">
      <c r="A5718" s="198"/>
      <c r="D5718" s="1"/>
      <c r="E5718" s="1"/>
      <c r="F5718" s="187"/>
      <c r="G5718" s="187"/>
      <c r="H5718" s="80" t="str">
        <f>IF(ISERROR(IF(ISERROR(VLOOKUP((LEFT(D5718,2)),'Fed. Agency Identifier Table'!A$2:C$63,3,FALSE)),(VLOOKUP((LEFT(D5718,1)),'Fed. Agency Identifier Table'!A$2:C$63,3,FALSE)),(VLOOKUP((LEFT(D5718,2)),'Fed. Agency Identifier Table'!A$2:C$63,3,FALSE)))),"",(IF(ISERROR(VLOOKUP((LEFT(D5718,2)),'Fed. Agency Identifier Table'!A$2:C$63,3,FALSE)),(VLOOKUP((LEFT(D5718,1)),'Fed. Agency Identifier Table'!A$2:C$63,3,FALSE)),(VLOOKUP((LEFT(D5718,2)),'Fed. Agency Identifier Table'!A$2:C$63,3,FALSE)))))</f>
        <v/>
      </c>
      <c r="I5718" s="150" t="str">
        <f>IF(ISNUMBER(SEARCH("*.unk*",D5718)),"Other Federal Awards",IF(ISERROR(VLOOKUP(D5718,'CFDA Program Titles Table'!A$2:C$2607,3,FALSE)),"",VLOOKUP(D5718,'CFDA Program Titles Table'!A$2:C$2607,3,FALSE)))</f>
        <v/>
      </c>
      <c r="J5718" s="70"/>
      <c r="K5718" s="70"/>
      <c r="S5718" s="106" t="str">
        <f>IFERROR(IF(J5718="Y", "Research And Development Programs Cluster:", VLOOKUP(D5718,'Cluster Info'!$A$2:$B$113,2,FALSE)), "Non Cluster:")</f>
        <v>Non Cluster:</v>
      </c>
      <c r="T5718" s="106">
        <f t="shared" si="445"/>
        <v>0</v>
      </c>
      <c r="U5718" s="106">
        <f t="shared" si="447"/>
        <v>0</v>
      </c>
      <c r="V5718" s="106">
        <f t="shared" si="448"/>
        <v>0</v>
      </c>
      <c r="W5718" s="119">
        <f t="shared" si="446"/>
        <v>0</v>
      </c>
      <c r="X5718" s="106">
        <f t="shared" si="449"/>
        <v>0</v>
      </c>
    </row>
    <row r="5719" spans="1:24" ht="14">
      <c r="A5719" s="198"/>
      <c r="D5719" s="1"/>
      <c r="E5719" s="1"/>
      <c r="F5719" s="187"/>
      <c r="G5719" s="187"/>
      <c r="H5719" s="80" t="str">
        <f>IF(ISERROR(IF(ISERROR(VLOOKUP((LEFT(D5719,2)),'Fed. Agency Identifier Table'!A$2:C$63,3,FALSE)),(VLOOKUP((LEFT(D5719,1)),'Fed. Agency Identifier Table'!A$2:C$63,3,FALSE)),(VLOOKUP((LEFT(D5719,2)),'Fed. Agency Identifier Table'!A$2:C$63,3,FALSE)))),"",(IF(ISERROR(VLOOKUP((LEFT(D5719,2)),'Fed. Agency Identifier Table'!A$2:C$63,3,FALSE)),(VLOOKUP((LEFT(D5719,1)),'Fed. Agency Identifier Table'!A$2:C$63,3,FALSE)),(VLOOKUP((LEFT(D5719,2)),'Fed. Agency Identifier Table'!A$2:C$63,3,FALSE)))))</f>
        <v/>
      </c>
      <c r="I5719" s="150" t="str">
        <f>IF(ISNUMBER(SEARCH("*.unk*",D5719)),"Other Federal Awards",IF(ISERROR(VLOOKUP(D5719,'CFDA Program Titles Table'!A$2:C$2607,3,FALSE)),"",VLOOKUP(D5719,'CFDA Program Titles Table'!A$2:C$2607,3,FALSE)))</f>
        <v/>
      </c>
      <c r="J5719" s="70"/>
      <c r="K5719" s="70"/>
      <c r="S5719" s="106" t="str">
        <f>IFERROR(IF(J5719="Y", "Research And Development Programs Cluster:", VLOOKUP(D5719,'Cluster Info'!$A$2:$B$113,2,FALSE)), "Non Cluster:")</f>
        <v>Non Cluster:</v>
      </c>
      <c r="T5719" s="106">
        <f t="shared" si="445"/>
        <v>0</v>
      </c>
      <c r="U5719" s="106">
        <f t="shared" si="447"/>
        <v>0</v>
      </c>
      <c r="V5719" s="106">
        <f t="shared" si="448"/>
        <v>0</v>
      </c>
      <c r="W5719" s="119">
        <f t="shared" si="446"/>
        <v>0</v>
      </c>
      <c r="X5719" s="106">
        <f t="shared" si="449"/>
        <v>0</v>
      </c>
    </row>
    <row r="5720" spans="1:24" ht="14">
      <c r="A5720" s="198"/>
      <c r="D5720" s="1"/>
      <c r="E5720" s="1"/>
      <c r="F5720" s="187"/>
      <c r="G5720" s="187"/>
      <c r="H5720" s="80" t="str">
        <f>IF(ISERROR(IF(ISERROR(VLOOKUP((LEFT(D5720,2)),'Fed. Agency Identifier Table'!A$2:C$63,3,FALSE)),(VLOOKUP((LEFT(D5720,1)),'Fed. Agency Identifier Table'!A$2:C$63,3,FALSE)),(VLOOKUP((LEFT(D5720,2)),'Fed. Agency Identifier Table'!A$2:C$63,3,FALSE)))),"",(IF(ISERROR(VLOOKUP((LEFT(D5720,2)),'Fed. Agency Identifier Table'!A$2:C$63,3,FALSE)),(VLOOKUP((LEFT(D5720,1)),'Fed. Agency Identifier Table'!A$2:C$63,3,FALSE)),(VLOOKUP((LEFT(D5720,2)),'Fed. Agency Identifier Table'!A$2:C$63,3,FALSE)))))</f>
        <v/>
      </c>
      <c r="I5720" s="150" t="str">
        <f>IF(ISNUMBER(SEARCH("*.unk*",D5720)),"Other Federal Awards",IF(ISERROR(VLOOKUP(D5720,'CFDA Program Titles Table'!A$2:C$2607,3,FALSE)),"",VLOOKUP(D5720,'CFDA Program Titles Table'!A$2:C$2607,3,FALSE)))</f>
        <v/>
      </c>
      <c r="J5720" s="70"/>
      <c r="K5720" s="70"/>
      <c r="S5720" s="106" t="str">
        <f>IFERROR(IF(J5720="Y", "Research And Development Programs Cluster:", VLOOKUP(D5720,'Cluster Info'!$A$2:$B$113,2,FALSE)), "Non Cluster:")</f>
        <v>Non Cluster:</v>
      </c>
      <c r="T5720" s="106">
        <f t="shared" si="445"/>
        <v>0</v>
      </c>
      <c r="U5720" s="106">
        <f t="shared" si="447"/>
        <v>0</v>
      </c>
      <c r="V5720" s="106">
        <f t="shared" si="448"/>
        <v>0</v>
      </c>
      <c r="W5720" s="119">
        <f t="shared" si="446"/>
        <v>0</v>
      </c>
      <c r="X5720" s="106">
        <f t="shared" si="449"/>
        <v>0</v>
      </c>
    </row>
    <row r="5721" spans="1:24" ht="14">
      <c r="A5721" s="198"/>
      <c r="D5721" s="1"/>
      <c r="E5721" s="1"/>
      <c r="F5721" s="187"/>
      <c r="G5721" s="187"/>
      <c r="H5721" s="80" t="str">
        <f>IF(ISERROR(IF(ISERROR(VLOOKUP((LEFT(D5721,2)),'Fed. Agency Identifier Table'!A$2:C$63,3,FALSE)),(VLOOKUP((LEFT(D5721,1)),'Fed. Agency Identifier Table'!A$2:C$63,3,FALSE)),(VLOOKUP((LEFT(D5721,2)),'Fed. Agency Identifier Table'!A$2:C$63,3,FALSE)))),"",(IF(ISERROR(VLOOKUP((LEFT(D5721,2)),'Fed. Agency Identifier Table'!A$2:C$63,3,FALSE)),(VLOOKUP((LEFT(D5721,1)),'Fed. Agency Identifier Table'!A$2:C$63,3,FALSE)),(VLOOKUP((LEFT(D5721,2)),'Fed. Agency Identifier Table'!A$2:C$63,3,FALSE)))))</f>
        <v/>
      </c>
      <c r="I5721" s="150" t="str">
        <f>IF(ISNUMBER(SEARCH("*.unk*",D5721)),"Other Federal Awards",IF(ISERROR(VLOOKUP(D5721,'CFDA Program Titles Table'!A$2:C$2607,3,FALSE)),"",VLOOKUP(D5721,'CFDA Program Titles Table'!A$2:C$2607,3,FALSE)))</f>
        <v/>
      </c>
      <c r="J5721" s="70"/>
      <c r="K5721" s="70"/>
      <c r="S5721" s="106" t="str">
        <f>IFERROR(IF(J5721="Y", "Research And Development Programs Cluster:", VLOOKUP(D5721,'Cluster Info'!$A$2:$B$113,2,FALSE)), "Non Cluster:")</f>
        <v>Non Cluster:</v>
      </c>
      <c r="T5721" s="106">
        <f t="shared" si="445"/>
        <v>0</v>
      </c>
      <c r="U5721" s="106">
        <f t="shared" si="447"/>
        <v>0</v>
      </c>
      <c r="V5721" s="106">
        <f t="shared" si="448"/>
        <v>0</v>
      </c>
      <c r="W5721" s="119">
        <f t="shared" si="446"/>
        <v>0</v>
      </c>
      <c r="X5721" s="106">
        <f t="shared" si="449"/>
        <v>0</v>
      </c>
    </row>
    <row r="5722" spans="1:24" ht="14">
      <c r="A5722" s="198"/>
      <c r="D5722" s="1"/>
      <c r="E5722" s="1"/>
      <c r="F5722" s="187"/>
      <c r="G5722" s="187"/>
      <c r="H5722" s="80" t="str">
        <f>IF(ISERROR(IF(ISERROR(VLOOKUP((LEFT(D5722,2)),'Fed. Agency Identifier Table'!A$2:C$63,3,FALSE)),(VLOOKUP((LEFT(D5722,1)),'Fed. Agency Identifier Table'!A$2:C$63,3,FALSE)),(VLOOKUP((LEFT(D5722,2)),'Fed. Agency Identifier Table'!A$2:C$63,3,FALSE)))),"",(IF(ISERROR(VLOOKUP((LEFT(D5722,2)),'Fed. Agency Identifier Table'!A$2:C$63,3,FALSE)),(VLOOKUP((LEFT(D5722,1)),'Fed. Agency Identifier Table'!A$2:C$63,3,FALSE)),(VLOOKUP((LEFT(D5722,2)),'Fed. Agency Identifier Table'!A$2:C$63,3,FALSE)))))</f>
        <v/>
      </c>
      <c r="I5722" s="150" t="str">
        <f>IF(ISNUMBER(SEARCH("*.unk*",D5722)),"Other Federal Awards",IF(ISERROR(VLOOKUP(D5722,'CFDA Program Titles Table'!A$2:C$2607,3,FALSE)),"",VLOOKUP(D5722,'CFDA Program Titles Table'!A$2:C$2607,3,FALSE)))</f>
        <v/>
      </c>
      <c r="J5722" s="70"/>
      <c r="K5722" s="70"/>
      <c r="S5722" s="106" t="str">
        <f>IFERROR(IF(J5722="Y", "Research And Development Programs Cluster:", VLOOKUP(D5722,'Cluster Info'!$A$2:$B$113,2,FALSE)), "Non Cluster:")</f>
        <v>Non Cluster:</v>
      </c>
      <c r="T5722" s="106">
        <f t="shared" si="445"/>
        <v>0</v>
      </c>
      <c r="U5722" s="106">
        <f t="shared" si="447"/>
        <v>0</v>
      </c>
      <c r="V5722" s="106">
        <f t="shared" si="448"/>
        <v>0</v>
      </c>
      <c r="W5722" s="119">
        <f t="shared" si="446"/>
        <v>0</v>
      </c>
      <c r="X5722" s="106">
        <f t="shared" si="449"/>
        <v>0</v>
      </c>
    </row>
    <row r="5723" spans="1:24" ht="14">
      <c r="A5723" s="198"/>
      <c r="D5723" s="1"/>
      <c r="E5723" s="1"/>
      <c r="F5723" s="187"/>
      <c r="G5723" s="187"/>
      <c r="H5723" s="80" t="str">
        <f>IF(ISERROR(IF(ISERROR(VLOOKUP((LEFT(D5723,2)),'Fed. Agency Identifier Table'!A$2:C$63,3,FALSE)),(VLOOKUP((LEFT(D5723,1)),'Fed. Agency Identifier Table'!A$2:C$63,3,FALSE)),(VLOOKUP((LEFT(D5723,2)),'Fed. Agency Identifier Table'!A$2:C$63,3,FALSE)))),"",(IF(ISERROR(VLOOKUP((LEFT(D5723,2)),'Fed. Agency Identifier Table'!A$2:C$63,3,FALSE)),(VLOOKUP((LEFT(D5723,1)),'Fed. Agency Identifier Table'!A$2:C$63,3,FALSE)),(VLOOKUP((LEFT(D5723,2)),'Fed. Agency Identifier Table'!A$2:C$63,3,FALSE)))))</f>
        <v/>
      </c>
      <c r="I5723" s="150" t="str">
        <f>IF(ISNUMBER(SEARCH("*.unk*",D5723)),"Other Federal Awards",IF(ISERROR(VLOOKUP(D5723,'CFDA Program Titles Table'!A$2:C$2607,3,FALSE)),"",VLOOKUP(D5723,'CFDA Program Titles Table'!A$2:C$2607,3,FALSE)))</f>
        <v/>
      </c>
      <c r="J5723" s="70"/>
      <c r="K5723" s="70"/>
      <c r="S5723" s="106" t="str">
        <f>IFERROR(IF(J5723="Y", "Research And Development Programs Cluster:", VLOOKUP(D5723,'Cluster Info'!$A$2:$B$113,2,FALSE)), "Non Cluster:")</f>
        <v>Non Cluster:</v>
      </c>
      <c r="T5723" s="106">
        <f t="shared" si="445"/>
        <v>0</v>
      </c>
      <c r="U5723" s="106">
        <f t="shared" si="447"/>
        <v>0</v>
      </c>
      <c r="V5723" s="106">
        <f t="shared" si="448"/>
        <v>0</v>
      </c>
      <c r="W5723" s="119">
        <f t="shared" si="446"/>
        <v>0</v>
      </c>
      <c r="X5723" s="106">
        <f t="shared" si="449"/>
        <v>0</v>
      </c>
    </row>
    <row r="5724" spans="1:24" ht="14">
      <c r="A5724" s="198"/>
      <c r="D5724" s="1"/>
      <c r="E5724" s="1"/>
      <c r="F5724" s="187"/>
      <c r="G5724" s="187"/>
      <c r="H5724" s="80" t="str">
        <f>IF(ISERROR(IF(ISERROR(VLOOKUP((LEFT(D5724,2)),'Fed. Agency Identifier Table'!A$2:C$63,3,FALSE)),(VLOOKUP((LEFT(D5724,1)),'Fed. Agency Identifier Table'!A$2:C$63,3,FALSE)),(VLOOKUP((LEFT(D5724,2)),'Fed. Agency Identifier Table'!A$2:C$63,3,FALSE)))),"",(IF(ISERROR(VLOOKUP((LEFT(D5724,2)),'Fed. Agency Identifier Table'!A$2:C$63,3,FALSE)),(VLOOKUP((LEFT(D5724,1)),'Fed. Agency Identifier Table'!A$2:C$63,3,FALSE)),(VLOOKUP((LEFT(D5724,2)),'Fed. Agency Identifier Table'!A$2:C$63,3,FALSE)))))</f>
        <v/>
      </c>
      <c r="I5724" s="150" t="str">
        <f>IF(ISNUMBER(SEARCH("*.unk*",D5724)),"Other Federal Awards",IF(ISERROR(VLOOKUP(D5724,'CFDA Program Titles Table'!A$2:C$2607,3,FALSE)),"",VLOOKUP(D5724,'CFDA Program Titles Table'!A$2:C$2607,3,FALSE)))</f>
        <v/>
      </c>
      <c r="J5724" s="70"/>
      <c r="K5724" s="70"/>
      <c r="S5724" s="106" t="str">
        <f>IFERROR(IF(J5724="Y", "Research And Development Programs Cluster:", VLOOKUP(D5724,'Cluster Info'!$A$2:$B$113,2,FALSE)), "Non Cluster:")</f>
        <v>Non Cluster:</v>
      </c>
      <c r="T5724" s="106">
        <f t="shared" si="445"/>
        <v>0</v>
      </c>
      <c r="U5724" s="106">
        <f t="shared" si="447"/>
        <v>0</v>
      </c>
      <c r="V5724" s="106">
        <f t="shared" si="448"/>
        <v>0</v>
      </c>
      <c r="W5724" s="119">
        <f t="shared" si="446"/>
        <v>0</v>
      </c>
      <c r="X5724" s="106">
        <f t="shared" si="449"/>
        <v>0</v>
      </c>
    </row>
    <row r="5725" spans="1:24" ht="14">
      <c r="A5725" s="198"/>
      <c r="D5725" s="1"/>
      <c r="E5725" s="1"/>
      <c r="F5725" s="187"/>
      <c r="G5725" s="187"/>
      <c r="H5725" s="80" t="str">
        <f>IF(ISERROR(IF(ISERROR(VLOOKUP((LEFT(D5725,2)),'Fed. Agency Identifier Table'!A$2:C$63,3,FALSE)),(VLOOKUP((LEFT(D5725,1)),'Fed. Agency Identifier Table'!A$2:C$63,3,FALSE)),(VLOOKUP((LEFT(D5725,2)),'Fed. Agency Identifier Table'!A$2:C$63,3,FALSE)))),"",(IF(ISERROR(VLOOKUP((LEFT(D5725,2)),'Fed. Agency Identifier Table'!A$2:C$63,3,FALSE)),(VLOOKUP((LEFT(D5725,1)),'Fed. Agency Identifier Table'!A$2:C$63,3,FALSE)),(VLOOKUP((LEFT(D5725,2)),'Fed. Agency Identifier Table'!A$2:C$63,3,FALSE)))))</f>
        <v/>
      </c>
      <c r="I5725" s="150" t="str">
        <f>IF(ISNUMBER(SEARCH("*.unk*",D5725)),"Other Federal Awards",IF(ISERROR(VLOOKUP(D5725,'CFDA Program Titles Table'!A$2:C$2607,3,FALSE)),"",VLOOKUP(D5725,'CFDA Program Titles Table'!A$2:C$2607,3,FALSE)))</f>
        <v/>
      </c>
      <c r="J5725" s="70"/>
      <c r="K5725" s="70"/>
      <c r="S5725" s="106" t="str">
        <f>IFERROR(IF(J5725="Y", "Research And Development Programs Cluster:", VLOOKUP(D5725,'Cluster Info'!$A$2:$B$113,2,FALSE)), "Non Cluster:")</f>
        <v>Non Cluster:</v>
      </c>
      <c r="T5725" s="106">
        <f t="shared" si="445"/>
        <v>0</v>
      </c>
      <c r="U5725" s="106">
        <f t="shared" si="447"/>
        <v>0</v>
      </c>
      <c r="V5725" s="106">
        <f t="shared" si="448"/>
        <v>0</v>
      </c>
      <c r="W5725" s="119">
        <f t="shared" si="446"/>
        <v>0</v>
      </c>
      <c r="X5725" s="106">
        <f t="shared" si="449"/>
        <v>0</v>
      </c>
    </row>
    <row r="5726" spans="1:24" ht="14">
      <c r="A5726" s="198"/>
      <c r="D5726" s="1"/>
      <c r="E5726" s="1"/>
      <c r="F5726" s="187"/>
      <c r="G5726" s="187"/>
      <c r="H5726" s="80" t="str">
        <f>IF(ISERROR(IF(ISERROR(VLOOKUP((LEFT(D5726,2)),'Fed. Agency Identifier Table'!A$2:C$63,3,FALSE)),(VLOOKUP((LEFT(D5726,1)),'Fed. Agency Identifier Table'!A$2:C$63,3,FALSE)),(VLOOKUP((LEFT(D5726,2)),'Fed. Agency Identifier Table'!A$2:C$63,3,FALSE)))),"",(IF(ISERROR(VLOOKUP((LEFT(D5726,2)),'Fed. Agency Identifier Table'!A$2:C$63,3,FALSE)),(VLOOKUP((LEFT(D5726,1)),'Fed. Agency Identifier Table'!A$2:C$63,3,FALSE)),(VLOOKUP((LEFT(D5726,2)),'Fed. Agency Identifier Table'!A$2:C$63,3,FALSE)))))</f>
        <v/>
      </c>
      <c r="I5726" s="150" t="str">
        <f>IF(ISNUMBER(SEARCH("*.unk*",D5726)),"Other Federal Awards",IF(ISERROR(VLOOKUP(D5726,'CFDA Program Titles Table'!A$2:C$2607,3,FALSE)),"",VLOOKUP(D5726,'CFDA Program Titles Table'!A$2:C$2607,3,FALSE)))</f>
        <v/>
      </c>
      <c r="J5726" s="70"/>
      <c r="K5726" s="70"/>
      <c r="S5726" s="106" t="str">
        <f>IFERROR(IF(J5726="Y", "Research And Development Programs Cluster:", VLOOKUP(D5726,'Cluster Info'!$A$2:$B$113,2,FALSE)), "Non Cluster:")</f>
        <v>Non Cluster:</v>
      </c>
      <c r="T5726" s="106">
        <f t="shared" si="445"/>
        <v>0</v>
      </c>
      <c r="U5726" s="106">
        <f t="shared" si="447"/>
        <v>0</v>
      </c>
      <c r="V5726" s="106">
        <f t="shared" si="448"/>
        <v>0</v>
      </c>
      <c r="W5726" s="119">
        <f t="shared" si="446"/>
        <v>0</v>
      </c>
      <c r="X5726" s="106">
        <f t="shared" si="449"/>
        <v>0</v>
      </c>
    </row>
    <row r="5727" spans="1:24" ht="14">
      <c r="A5727" s="198"/>
      <c r="D5727" s="1"/>
      <c r="E5727" s="1"/>
      <c r="F5727" s="187"/>
      <c r="G5727" s="187"/>
      <c r="H5727" s="80" t="str">
        <f>IF(ISERROR(IF(ISERROR(VLOOKUP((LEFT(D5727,2)),'Fed. Agency Identifier Table'!A$2:C$63,3,FALSE)),(VLOOKUP((LEFT(D5727,1)),'Fed. Agency Identifier Table'!A$2:C$63,3,FALSE)),(VLOOKUP((LEFT(D5727,2)),'Fed. Agency Identifier Table'!A$2:C$63,3,FALSE)))),"",(IF(ISERROR(VLOOKUP((LEFT(D5727,2)),'Fed. Agency Identifier Table'!A$2:C$63,3,FALSE)),(VLOOKUP((LEFT(D5727,1)),'Fed. Agency Identifier Table'!A$2:C$63,3,FALSE)),(VLOOKUP((LEFT(D5727,2)),'Fed. Agency Identifier Table'!A$2:C$63,3,FALSE)))))</f>
        <v/>
      </c>
      <c r="I5727" s="150" t="str">
        <f>IF(ISNUMBER(SEARCH("*.unk*",D5727)),"Other Federal Awards",IF(ISERROR(VLOOKUP(D5727,'CFDA Program Titles Table'!A$2:C$2607,3,FALSE)),"",VLOOKUP(D5727,'CFDA Program Titles Table'!A$2:C$2607,3,FALSE)))</f>
        <v/>
      </c>
      <c r="J5727" s="70"/>
      <c r="K5727" s="70"/>
      <c r="S5727" s="106" t="str">
        <f>IFERROR(IF(J5727="Y", "Research And Development Programs Cluster:", VLOOKUP(D5727,'Cluster Info'!$A$2:$B$113,2,FALSE)), "Non Cluster:")</f>
        <v>Non Cluster:</v>
      </c>
      <c r="T5727" s="106">
        <f t="shared" si="445"/>
        <v>0</v>
      </c>
      <c r="U5727" s="106">
        <f t="shared" si="447"/>
        <v>0</v>
      </c>
      <c r="V5727" s="106">
        <f t="shared" si="448"/>
        <v>0</v>
      </c>
      <c r="W5727" s="119">
        <f t="shared" si="446"/>
        <v>0</v>
      </c>
      <c r="X5727" s="106">
        <f t="shared" si="449"/>
        <v>0</v>
      </c>
    </row>
    <row r="5728" spans="1:24" ht="14">
      <c r="A5728" s="198"/>
      <c r="D5728" s="1"/>
      <c r="E5728" s="1"/>
      <c r="F5728" s="187"/>
      <c r="G5728" s="187"/>
      <c r="H5728" s="80" t="str">
        <f>IF(ISERROR(IF(ISERROR(VLOOKUP((LEFT(D5728,2)),'Fed. Agency Identifier Table'!A$2:C$63,3,FALSE)),(VLOOKUP((LEFT(D5728,1)),'Fed. Agency Identifier Table'!A$2:C$63,3,FALSE)),(VLOOKUP((LEFT(D5728,2)),'Fed. Agency Identifier Table'!A$2:C$63,3,FALSE)))),"",(IF(ISERROR(VLOOKUP((LEFT(D5728,2)),'Fed. Agency Identifier Table'!A$2:C$63,3,FALSE)),(VLOOKUP((LEFT(D5728,1)),'Fed. Agency Identifier Table'!A$2:C$63,3,FALSE)),(VLOOKUP((LEFT(D5728,2)),'Fed. Agency Identifier Table'!A$2:C$63,3,FALSE)))))</f>
        <v/>
      </c>
      <c r="I5728" s="150" t="str">
        <f>IF(ISNUMBER(SEARCH("*.unk*",D5728)),"Other Federal Awards",IF(ISERROR(VLOOKUP(D5728,'CFDA Program Titles Table'!A$2:C$2607,3,FALSE)),"",VLOOKUP(D5728,'CFDA Program Titles Table'!A$2:C$2607,3,FALSE)))</f>
        <v/>
      </c>
      <c r="J5728" s="70"/>
      <c r="K5728" s="70"/>
      <c r="S5728" s="106" t="str">
        <f>IFERROR(IF(J5728="Y", "Research And Development Programs Cluster:", VLOOKUP(D5728,'Cluster Info'!$A$2:$B$113,2,FALSE)), "Non Cluster:")</f>
        <v>Non Cluster:</v>
      </c>
      <c r="T5728" s="106">
        <f t="shared" si="445"/>
        <v>0</v>
      </c>
      <c r="U5728" s="106">
        <f t="shared" si="447"/>
        <v>0</v>
      </c>
      <c r="V5728" s="106">
        <f t="shared" si="448"/>
        <v>0</v>
      </c>
      <c r="W5728" s="119">
        <f t="shared" si="446"/>
        <v>0</v>
      </c>
      <c r="X5728" s="106">
        <f t="shared" si="449"/>
        <v>0</v>
      </c>
    </row>
    <row r="5729" spans="1:24" ht="14">
      <c r="A5729" s="198"/>
      <c r="D5729" s="1"/>
      <c r="E5729" s="1"/>
      <c r="F5729" s="187"/>
      <c r="G5729" s="187"/>
      <c r="H5729" s="80" t="str">
        <f>IF(ISERROR(IF(ISERROR(VLOOKUP((LEFT(D5729,2)),'Fed. Agency Identifier Table'!A$2:C$63,3,FALSE)),(VLOOKUP((LEFT(D5729,1)),'Fed. Agency Identifier Table'!A$2:C$63,3,FALSE)),(VLOOKUP((LEFT(D5729,2)),'Fed. Agency Identifier Table'!A$2:C$63,3,FALSE)))),"",(IF(ISERROR(VLOOKUP((LEFT(D5729,2)),'Fed. Agency Identifier Table'!A$2:C$63,3,FALSE)),(VLOOKUP((LEFT(D5729,1)),'Fed. Agency Identifier Table'!A$2:C$63,3,FALSE)),(VLOOKUP((LEFT(D5729,2)),'Fed. Agency Identifier Table'!A$2:C$63,3,FALSE)))))</f>
        <v/>
      </c>
      <c r="I5729" s="150" t="str">
        <f>IF(ISNUMBER(SEARCH("*.unk*",D5729)),"Other Federal Awards",IF(ISERROR(VLOOKUP(D5729,'CFDA Program Titles Table'!A$2:C$2607,3,FALSE)),"",VLOOKUP(D5729,'CFDA Program Titles Table'!A$2:C$2607,3,FALSE)))</f>
        <v/>
      </c>
      <c r="J5729" s="70"/>
      <c r="K5729" s="70"/>
      <c r="S5729" s="106" t="str">
        <f>IFERROR(IF(J5729="Y", "Research And Development Programs Cluster:", VLOOKUP(D5729,'Cluster Info'!$A$2:$B$113,2,FALSE)), "Non Cluster:")</f>
        <v>Non Cluster:</v>
      </c>
      <c r="T5729" s="106">
        <f t="shared" si="445"/>
        <v>0</v>
      </c>
      <c r="U5729" s="106">
        <f t="shared" si="447"/>
        <v>0</v>
      </c>
      <c r="V5729" s="106">
        <f t="shared" si="448"/>
        <v>0</v>
      </c>
      <c r="W5729" s="119">
        <f t="shared" si="446"/>
        <v>0</v>
      </c>
      <c r="X5729" s="106">
        <f t="shared" si="449"/>
        <v>0</v>
      </c>
    </row>
    <row r="5730" spans="1:24" ht="14">
      <c r="A5730" s="198"/>
      <c r="D5730" s="1"/>
      <c r="E5730" s="1"/>
      <c r="F5730" s="187"/>
      <c r="G5730" s="187"/>
      <c r="H5730" s="80" t="str">
        <f>IF(ISERROR(IF(ISERROR(VLOOKUP((LEFT(D5730,2)),'Fed. Agency Identifier Table'!A$2:C$63,3,FALSE)),(VLOOKUP((LEFT(D5730,1)),'Fed. Agency Identifier Table'!A$2:C$63,3,FALSE)),(VLOOKUP((LEFT(D5730,2)),'Fed. Agency Identifier Table'!A$2:C$63,3,FALSE)))),"",(IF(ISERROR(VLOOKUP((LEFT(D5730,2)),'Fed. Agency Identifier Table'!A$2:C$63,3,FALSE)),(VLOOKUP((LEFT(D5730,1)),'Fed. Agency Identifier Table'!A$2:C$63,3,FALSE)),(VLOOKUP((LEFT(D5730,2)),'Fed. Agency Identifier Table'!A$2:C$63,3,FALSE)))))</f>
        <v/>
      </c>
      <c r="I5730" s="150" t="str">
        <f>IF(ISNUMBER(SEARCH("*.unk*",D5730)),"Other Federal Awards",IF(ISERROR(VLOOKUP(D5730,'CFDA Program Titles Table'!A$2:C$2607,3,FALSE)),"",VLOOKUP(D5730,'CFDA Program Titles Table'!A$2:C$2607,3,FALSE)))</f>
        <v/>
      </c>
      <c r="J5730" s="70"/>
      <c r="K5730" s="70"/>
      <c r="S5730" s="106" t="str">
        <f>IFERROR(IF(J5730="Y", "Research And Development Programs Cluster:", VLOOKUP(D5730,'Cluster Info'!$A$2:$B$113,2,FALSE)), "Non Cluster:")</f>
        <v>Non Cluster:</v>
      </c>
      <c r="T5730" s="106">
        <f t="shared" si="445"/>
        <v>0</v>
      </c>
      <c r="U5730" s="106">
        <f t="shared" si="447"/>
        <v>0</v>
      </c>
      <c r="V5730" s="106">
        <f t="shared" si="448"/>
        <v>0</v>
      </c>
      <c r="W5730" s="119">
        <f t="shared" si="446"/>
        <v>0</v>
      </c>
      <c r="X5730" s="106">
        <f t="shared" si="449"/>
        <v>0</v>
      </c>
    </row>
    <row r="5731" spans="1:24" ht="14">
      <c r="A5731" s="198"/>
      <c r="D5731" s="1"/>
      <c r="E5731" s="1"/>
      <c r="F5731" s="187"/>
      <c r="G5731" s="187"/>
      <c r="H5731" s="80" t="str">
        <f>IF(ISERROR(IF(ISERROR(VLOOKUP((LEFT(D5731,2)),'Fed. Agency Identifier Table'!A$2:C$63,3,FALSE)),(VLOOKUP((LEFT(D5731,1)),'Fed. Agency Identifier Table'!A$2:C$63,3,FALSE)),(VLOOKUP((LEFT(D5731,2)),'Fed. Agency Identifier Table'!A$2:C$63,3,FALSE)))),"",(IF(ISERROR(VLOOKUP((LEFT(D5731,2)),'Fed. Agency Identifier Table'!A$2:C$63,3,FALSE)),(VLOOKUP((LEFT(D5731,1)),'Fed. Agency Identifier Table'!A$2:C$63,3,FALSE)),(VLOOKUP((LEFT(D5731,2)),'Fed. Agency Identifier Table'!A$2:C$63,3,FALSE)))))</f>
        <v/>
      </c>
      <c r="I5731" s="150" t="str">
        <f>IF(ISNUMBER(SEARCH("*.unk*",D5731)),"Other Federal Awards",IF(ISERROR(VLOOKUP(D5731,'CFDA Program Titles Table'!A$2:C$2607,3,FALSE)),"",VLOOKUP(D5731,'CFDA Program Titles Table'!A$2:C$2607,3,FALSE)))</f>
        <v/>
      </c>
      <c r="J5731" s="70"/>
      <c r="K5731" s="70"/>
      <c r="S5731" s="106" t="str">
        <f>IFERROR(IF(J5731="Y", "Research And Development Programs Cluster:", VLOOKUP(D5731,'Cluster Info'!$A$2:$B$113,2,FALSE)), "Non Cluster:")</f>
        <v>Non Cluster:</v>
      </c>
      <c r="T5731" s="106">
        <f t="shared" si="445"/>
        <v>0</v>
      </c>
      <c r="U5731" s="106">
        <f t="shared" si="447"/>
        <v>0</v>
      </c>
      <c r="V5731" s="106">
        <f t="shared" si="448"/>
        <v>0</v>
      </c>
      <c r="W5731" s="119">
        <f t="shared" si="446"/>
        <v>0</v>
      </c>
      <c r="X5731" s="106">
        <f t="shared" si="449"/>
        <v>0</v>
      </c>
    </row>
    <row r="5732" spans="1:24" ht="14">
      <c r="A5732" s="198"/>
      <c r="D5732" s="1"/>
      <c r="E5732" s="1"/>
      <c r="F5732" s="187"/>
      <c r="G5732" s="187"/>
      <c r="H5732" s="80" t="str">
        <f>IF(ISERROR(IF(ISERROR(VLOOKUP((LEFT(D5732,2)),'Fed. Agency Identifier Table'!A$2:C$63,3,FALSE)),(VLOOKUP((LEFT(D5732,1)),'Fed. Agency Identifier Table'!A$2:C$63,3,FALSE)),(VLOOKUP((LEFT(D5732,2)),'Fed. Agency Identifier Table'!A$2:C$63,3,FALSE)))),"",(IF(ISERROR(VLOOKUP((LEFT(D5732,2)),'Fed. Agency Identifier Table'!A$2:C$63,3,FALSE)),(VLOOKUP((LEFT(D5732,1)),'Fed. Agency Identifier Table'!A$2:C$63,3,FALSE)),(VLOOKUP((LEFT(D5732,2)),'Fed. Agency Identifier Table'!A$2:C$63,3,FALSE)))))</f>
        <v/>
      </c>
      <c r="I5732" s="150" t="str">
        <f>IF(ISNUMBER(SEARCH("*.unk*",D5732)),"Other Federal Awards",IF(ISERROR(VLOOKUP(D5732,'CFDA Program Titles Table'!A$2:C$2607,3,FALSE)),"",VLOOKUP(D5732,'CFDA Program Titles Table'!A$2:C$2607,3,FALSE)))</f>
        <v/>
      </c>
      <c r="J5732" s="70"/>
      <c r="K5732" s="70"/>
      <c r="S5732" s="106" t="str">
        <f>IFERROR(IF(J5732="Y", "Research And Development Programs Cluster:", VLOOKUP(D5732,'Cluster Info'!$A$2:$B$113,2,FALSE)), "Non Cluster:")</f>
        <v>Non Cluster:</v>
      </c>
      <c r="T5732" s="106">
        <f t="shared" si="445"/>
        <v>0</v>
      </c>
      <c r="U5732" s="106">
        <f t="shared" si="447"/>
        <v>0</v>
      </c>
      <c r="V5732" s="106">
        <f t="shared" si="448"/>
        <v>0</v>
      </c>
      <c r="W5732" s="119">
        <f t="shared" si="446"/>
        <v>0</v>
      </c>
      <c r="X5732" s="106">
        <f t="shared" si="449"/>
        <v>0</v>
      </c>
    </row>
    <row r="5733" spans="1:24" ht="14">
      <c r="A5733" s="198"/>
      <c r="D5733" s="1"/>
      <c r="E5733" s="1"/>
      <c r="F5733" s="187"/>
      <c r="G5733" s="187"/>
      <c r="H5733" s="80" t="str">
        <f>IF(ISERROR(IF(ISERROR(VLOOKUP((LEFT(D5733,2)),'Fed. Agency Identifier Table'!A$2:C$63,3,FALSE)),(VLOOKUP((LEFT(D5733,1)),'Fed. Agency Identifier Table'!A$2:C$63,3,FALSE)),(VLOOKUP((LEFT(D5733,2)),'Fed. Agency Identifier Table'!A$2:C$63,3,FALSE)))),"",(IF(ISERROR(VLOOKUP((LEFT(D5733,2)),'Fed. Agency Identifier Table'!A$2:C$63,3,FALSE)),(VLOOKUP((LEFT(D5733,1)),'Fed. Agency Identifier Table'!A$2:C$63,3,FALSE)),(VLOOKUP((LEFT(D5733,2)),'Fed. Agency Identifier Table'!A$2:C$63,3,FALSE)))))</f>
        <v/>
      </c>
      <c r="I5733" s="150" t="str">
        <f>IF(ISNUMBER(SEARCH("*.unk*",D5733)),"Other Federal Awards",IF(ISERROR(VLOOKUP(D5733,'CFDA Program Titles Table'!A$2:C$2607,3,FALSE)),"",VLOOKUP(D5733,'CFDA Program Titles Table'!A$2:C$2607,3,FALSE)))</f>
        <v/>
      </c>
      <c r="J5733" s="70"/>
      <c r="K5733" s="70"/>
      <c r="S5733" s="106" t="str">
        <f>IFERROR(IF(J5733="Y", "Research And Development Programs Cluster:", VLOOKUP(D5733,'Cluster Info'!$A$2:$B$113,2,FALSE)), "Non Cluster:")</f>
        <v>Non Cluster:</v>
      </c>
      <c r="T5733" s="106">
        <f t="shared" si="445"/>
        <v>0</v>
      </c>
      <c r="U5733" s="106">
        <f t="shared" si="447"/>
        <v>0</v>
      </c>
      <c r="V5733" s="106">
        <f t="shared" si="448"/>
        <v>0</v>
      </c>
      <c r="W5733" s="119">
        <f t="shared" si="446"/>
        <v>0</v>
      </c>
      <c r="X5733" s="106">
        <f t="shared" si="449"/>
        <v>0</v>
      </c>
    </row>
    <row r="5734" spans="1:24" ht="14">
      <c r="A5734" s="198"/>
      <c r="D5734" s="1"/>
      <c r="E5734" s="1"/>
      <c r="F5734" s="187"/>
      <c r="G5734" s="187"/>
      <c r="H5734" s="80" t="str">
        <f>IF(ISERROR(IF(ISERROR(VLOOKUP((LEFT(D5734,2)),'Fed. Agency Identifier Table'!A$2:C$63,3,FALSE)),(VLOOKUP((LEFT(D5734,1)),'Fed. Agency Identifier Table'!A$2:C$63,3,FALSE)),(VLOOKUP((LEFT(D5734,2)),'Fed. Agency Identifier Table'!A$2:C$63,3,FALSE)))),"",(IF(ISERROR(VLOOKUP((LEFT(D5734,2)),'Fed. Agency Identifier Table'!A$2:C$63,3,FALSE)),(VLOOKUP((LEFT(D5734,1)),'Fed. Agency Identifier Table'!A$2:C$63,3,FALSE)),(VLOOKUP((LEFT(D5734,2)),'Fed. Agency Identifier Table'!A$2:C$63,3,FALSE)))))</f>
        <v/>
      </c>
      <c r="I5734" s="150" t="str">
        <f>IF(ISNUMBER(SEARCH("*.unk*",D5734)),"Other Federal Awards",IF(ISERROR(VLOOKUP(D5734,'CFDA Program Titles Table'!A$2:C$2607,3,FALSE)),"",VLOOKUP(D5734,'CFDA Program Titles Table'!A$2:C$2607,3,FALSE)))</f>
        <v/>
      </c>
      <c r="J5734" s="70"/>
      <c r="K5734" s="70"/>
      <c r="S5734" s="106" t="str">
        <f>IFERROR(IF(J5734="Y", "Research And Development Programs Cluster:", VLOOKUP(D5734,'Cluster Info'!$A$2:$B$113,2,FALSE)), "Non Cluster:")</f>
        <v>Non Cluster:</v>
      </c>
      <c r="T5734" s="106">
        <f t="shared" si="445"/>
        <v>0</v>
      </c>
      <c r="U5734" s="106">
        <f t="shared" si="447"/>
        <v>0</v>
      </c>
      <c r="V5734" s="106">
        <f t="shared" si="448"/>
        <v>0</v>
      </c>
      <c r="W5734" s="119">
        <f t="shared" si="446"/>
        <v>0</v>
      </c>
      <c r="X5734" s="106">
        <f t="shared" si="449"/>
        <v>0</v>
      </c>
    </row>
    <row r="5735" spans="1:24" ht="14">
      <c r="A5735" s="198"/>
      <c r="D5735" s="1"/>
      <c r="E5735" s="1"/>
      <c r="F5735" s="187"/>
      <c r="G5735" s="187"/>
      <c r="H5735" s="80" t="str">
        <f>IF(ISERROR(IF(ISERROR(VLOOKUP((LEFT(D5735,2)),'Fed. Agency Identifier Table'!A$2:C$63,3,FALSE)),(VLOOKUP((LEFT(D5735,1)),'Fed. Agency Identifier Table'!A$2:C$63,3,FALSE)),(VLOOKUP((LEFT(D5735,2)),'Fed. Agency Identifier Table'!A$2:C$63,3,FALSE)))),"",(IF(ISERROR(VLOOKUP((LEFT(D5735,2)),'Fed. Agency Identifier Table'!A$2:C$63,3,FALSE)),(VLOOKUP((LEFT(D5735,1)),'Fed. Agency Identifier Table'!A$2:C$63,3,FALSE)),(VLOOKUP((LEFT(D5735,2)),'Fed. Agency Identifier Table'!A$2:C$63,3,FALSE)))))</f>
        <v/>
      </c>
      <c r="I5735" s="150" t="str">
        <f>IF(ISNUMBER(SEARCH("*.unk*",D5735)),"Other Federal Awards",IF(ISERROR(VLOOKUP(D5735,'CFDA Program Titles Table'!A$2:C$2607,3,FALSE)),"",VLOOKUP(D5735,'CFDA Program Titles Table'!A$2:C$2607,3,FALSE)))</f>
        <v/>
      </c>
      <c r="J5735" s="70"/>
      <c r="K5735" s="70"/>
      <c r="S5735" s="106" t="str">
        <f>IFERROR(IF(J5735="Y", "Research And Development Programs Cluster:", VLOOKUP(D5735,'Cluster Info'!$A$2:$B$113,2,FALSE)), "Non Cluster:")</f>
        <v>Non Cluster:</v>
      </c>
      <c r="T5735" s="106">
        <f t="shared" si="445"/>
        <v>0</v>
      </c>
      <c r="U5735" s="106">
        <f t="shared" si="447"/>
        <v>0</v>
      </c>
      <c r="V5735" s="106">
        <f t="shared" si="448"/>
        <v>0</v>
      </c>
      <c r="W5735" s="119">
        <f t="shared" si="446"/>
        <v>0</v>
      </c>
      <c r="X5735" s="106">
        <f t="shared" si="449"/>
        <v>0</v>
      </c>
    </row>
    <row r="5736" spans="1:24" ht="14">
      <c r="A5736" s="198"/>
      <c r="D5736" s="1"/>
      <c r="E5736" s="1"/>
      <c r="F5736" s="187"/>
      <c r="G5736" s="187"/>
      <c r="H5736" s="80" t="str">
        <f>IF(ISERROR(IF(ISERROR(VLOOKUP((LEFT(D5736,2)),'Fed. Agency Identifier Table'!A$2:C$63,3,FALSE)),(VLOOKUP((LEFT(D5736,1)),'Fed. Agency Identifier Table'!A$2:C$63,3,FALSE)),(VLOOKUP((LEFT(D5736,2)),'Fed. Agency Identifier Table'!A$2:C$63,3,FALSE)))),"",(IF(ISERROR(VLOOKUP((LEFT(D5736,2)),'Fed. Agency Identifier Table'!A$2:C$63,3,FALSE)),(VLOOKUP((LEFT(D5736,1)),'Fed. Agency Identifier Table'!A$2:C$63,3,FALSE)),(VLOOKUP((LEFT(D5736,2)),'Fed. Agency Identifier Table'!A$2:C$63,3,FALSE)))))</f>
        <v/>
      </c>
      <c r="I5736" s="150" t="str">
        <f>IF(ISNUMBER(SEARCH("*.unk*",D5736)),"Other Federal Awards",IF(ISERROR(VLOOKUP(D5736,'CFDA Program Titles Table'!A$2:C$2607,3,FALSE)),"",VLOOKUP(D5736,'CFDA Program Titles Table'!A$2:C$2607,3,FALSE)))</f>
        <v/>
      </c>
      <c r="J5736" s="70"/>
      <c r="K5736" s="70"/>
      <c r="S5736" s="106" t="str">
        <f>IFERROR(IF(J5736="Y", "Research And Development Programs Cluster:", VLOOKUP(D5736,'Cluster Info'!$A$2:$B$113,2,FALSE)), "Non Cluster:")</f>
        <v>Non Cluster:</v>
      </c>
      <c r="T5736" s="106">
        <f t="shared" si="445"/>
        <v>0</v>
      </c>
      <c r="U5736" s="106">
        <f t="shared" si="447"/>
        <v>0</v>
      </c>
      <c r="V5736" s="106">
        <f t="shared" si="448"/>
        <v>0</v>
      </c>
      <c r="W5736" s="119">
        <f t="shared" si="446"/>
        <v>0</v>
      </c>
      <c r="X5736" s="106">
        <f t="shared" si="449"/>
        <v>0</v>
      </c>
    </row>
    <row r="5737" spans="1:24" ht="14">
      <c r="A5737" s="198"/>
      <c r="D5737" s="1"/>
      <c r="E5737" s="1"/>
      <c r="F5737" s="187"/>
      <c r="G5737" s="187"/>
      <c r="H5737" s="80" t="str">
        <f>IF(ISERROR(IF(ISERROR(VLOOKUP((LEFT(D5737,2)),'Fed. Agency Identifier Table'!A$2:C$63,3,FALSE)),(VLOOKUP((LEFT(D5737,1)),'Fed. Agency Identifier Table'!A$2:C$63,3,FALSE)),(VLOOKUP((LEFT(D5737,2)),'Fed. Agency Identifier Table'!A$2:C$63,3,FALSE)))),"",(IF(ISERROR(VLOOKUP((LEFT(D5737,2)),'Fed. Agency Identifier Table'!A$2:C$63,3,FALSE)),(VLOOKUP((LEFT(D5737,1)),'Fed. Agency Identifier Table'!A$2:C$63,3,FALSE)),(VLOOKUP((LEFT(D5737,2)),'Fed. Agency Identifier Table'!A$2:C$63,3,FALSE)))))</f>
        <v/>
      </c>
      <c r="I5737" s="150" t="str">
        <f>IF(ISNUMBER(SEARCH("*.unk*",D5737)),"Other Federal Awards",IF(ISERROR(VLOOKUP(D5737,'CFDA Program Titles Table'!A$2:C$2607,3,FALSE)),"",VLOOKUP(D5737,'CFDA Program Titles Table'!A$2:C$2607,3,FALSE)))</f>
        <v/>
      </c>
      <c r="J5737" s="70"/>
      <c r="K5737" s="70"/>
      <c r="S5737" s="106" t="str">
        <f>IFERROR(IF(J5737="Y", "Research And Development Programs Cluster:", VLOOKUP(D5737,'Cluster Info'!$A$2:$B$113,2,FALSE)), "Non Cluster:")</f>
        <v>Non Cluster:</v>
      </c>
      <c r="T5737" s="106">
        <f t="shared" si="445"/>
        <v>0</v>
      </c>
      <c r="U5737" s="106">
        <f t="shared" si="447"/>
        <v>0</v>
      </c>
      <c r="V5737" s="106">
        <f t="shared" si="448"/>
        <v>0</v>
      </c>
      <c r="W5737" s="119">
        <f t="shared" si="446"/>
        <v>0</v>
      </c>
      <c r="X5737" s="106">
        <f t="shared" si="449"/>
        <v>0</v>
      </c>
    </row>
    <row r="5738" spans="1:24" ht="14">
      <c r="A5738" s="198"/>
      <c r="D5738" s="1"/>
      <c r="E5738" s="1"/>
      <c r="F5738" s="187"/>
      <c r="G5738" s="187"/>
      <c r="H5738" s="80" t="str">
        <f>IF(ISERROR(IF(ISERROR(VLOOKUP((LEFT(D5738,2)),'Fed. Agency Identifier Table'!A$2:C$63,3,FALSE)),(VLOOKUP((LEFT(D5738,1)),'Fed. Agency Identifier Table'!A$2:C$63,3,FALSE)),(VLOOKUP((LEFT(D5738,2)),'Fed. Agency Identifier Table'!A$2:C$63,3,FALSE)))),"",(IF(ISERROR(VLOOKUP((LEFT(D5738,2)),'Fed. Agency Identifier Table'!A$2:C$63,3,FALSE)),(VLOOKUP((LEFT(D5738,1)),'Fed. Agency Identifier Table'!A$2:C$63,3,FALSE)),(VLOOKUP((LEFT(D5738,2)),'Fed. Agency Identifier Table'!A$2:C$63,3,FALSE)))))</f>
        <v/>
      </c>
      <c r="I5738" s="150" t="str">
        <f>IF(ISNUMBER(SEARCH("*.unk*",D5738)),"Other Federal Awards",IF(ISERROR(VLOOKUP(D5738,'CFDA Program Titles Table'!A$2:C$2607,3,FALSE)),"",VLOOKUP(D5738,'CFDA Program Titles Table'!A$2:C$2607,3,FALSE)))</f>
        <v/>
      </c>
      <c r="J5738" s="70"/>
      <c r="K5738" s="70"/>
      <c r="S5738" s="106" t="str">
        <f>IFERROR(IF(J5738="Y", "Research And Development Programs Cluster:", VLOOKUP(D5738,'Cluster Info'!$A$2:$B$113,2,FALSE)), "Non Cluster:")</f>
        <v>Non Cluster:</v>
      </c>
      <c r="T5738" s="106">
        <f t="shared" si="445"/>
        <v>0</v>
      </c>
      <c r="U5738" s="106">
        <f t="shared" si="447"/>
        <v>0</v>
      </c>
      <c r="V5738" s="106">
        <f t="shared" si="448"/>
        <v>0</v>
      </c>
      <c r="W5738" s="119">
        <f t="shared" si="446"/>
        <v>0</v>
      </c>
      <c r="X5738" s="106">
        <f t="shared" si="449"/>
        <v>0</v>
      </c>
    </row>
    <row r="5739" spans="1:24" ht="14">
      <c r="A5739" s="198"/>
      <c r="D5739" s="1"/>
      <c r="E5739" s="1"/>
      <c r="F5739" s="187"/>
      <c r="G5739" s="187"/>
      <c r="H5739" s="80" t="str">
        <f>IF(ISERROR(IF(ISERROR(VLOOKUP((LEFT(D5739,2)),'Fed. Agency Identifier Table'!A$2:C$63,3,FALSE)),(VLOOKUP((LEFT(D5739,1)),'Fed. Agency Identifier Table'!A$2:C$63,3,FALSE)),(VLOOKUP((LEFT(D5739,2)),'Fed. Agency Identifier Table'!A$2:C$63,3,FALSE)))),"",(IF(ISERROR(VLOOKUP((LEFT(D5739,2)),'Fed. Agency Identifier Table'!A$2:C$63,3,FALSE)),(VLOOKUP((LEFT(D5739,1)),'Fed. Agency Identifier Table'!A$2:C$63,3,FALSE)),(VLOOKUP((LEFT(D5739,2)),'Fed. Agency Identifier Table'!A$2:C$63,3,FALSE)))))</f>
        <v/>
      </c>
      <c r="I5739" s="150" t="str">
        <f>IF(ISNUMBER(SEARCH("*.unk*",D5739)),"Other Federal Awards",IF(ISERROR(VLOOKUP(D5739,'CFDA Program Titles Table'!A$2:C$2607,3,FALSE)),"",VLOOKUP(D5739,'CFDA Program Titles Table'!A$2:C$2607,3,FALSE)))</f>
        <v/>
      </c>
      <c r="J5739" s="70"/>
      <c r="K5739" s="70"/>
      <c r="S5739" s="106" t="str">
        <f>IFERROR(IF(J5739="Y", "Research And Development Programs Cluster:", VLOOKUP(D5739,'Cluster Info'!$A$2:$B$113,2,FALSE)), "Non Cluster:")</f>
        <v>Non Cluster:</v>
      </c>
      <c r="T5739" s="106">
        <f t="shared" si="445"/>
        <v>0</v>
      </c>
      <c r="U5739" s="106">
        <f t="shared" si="447"/>
        <v>0</v>
      </c>
      <c r="V5739" s="106">
        <f t="shared" si="448"/>
        <v>0</v>
      </c>
      <c r="W5739" s="119">
        <f t="shared" si="446"/>
        <v>0</v>
      </c>
      <c r="X5739" s="106">
        <f t="shared" si="449"/>
        <v>0</v>
      </c>
    </row>
    <row r="5740" spans="1:24" ht="14">
      <c r="A5740" s="198"/>
      <c r="D5740" s="1"/>
      <c r="E5740" s="1"/>
      <c r="F5740" s="187"/>
      <c r="G5740" s="187"/>
      <c r="H5740" s="80" t="str">
        <f>IF(ISERROR(IF(ISERROR(VLOOKUP((LEFT(D5740,2)),'Fed. Agency Identifier Table'!A$2:C$63,3,FALSE)),(VLOOKUP((LEFT(D5740,1)),'Fed. Agency Identifier Table'!A$2:C$63,3,FALSE)),(VLOOKUP((LEFT(D5740,2)),'Fed. Agency Identifier Table'!A$2:C$63,3,FALSE)))),"",(IF(ISERROR(VLOOKUP((LEFT(D5740,2)),'Fed. Agency Identifier Table'!A$2:C$63,3,FALSE)),(VLOOKUP((LEFT(D5740,1)),'Fed. Agency Identifier Table'!A$2:C$63,3,FALSE)),(VLOOKUP((LEFT(D5740,2)),'Fed. Agency Identifier Table'!A$2:C$63,3,FALSE)))))</f>
        <v/>
      </c>
      <c r="I5740" s="150" t="str">
        <f>IF(ISNUMBER(SEARCH("*.unk*",D5740)),"Other Federal Awards",IF(ISERROR(VLOOKUP(D5740,'CFDA Program Titles Table'!A$2:C$2607,3,FALSE)),"",VLOOKUP(D5740,'CFDA Program Titles Table'!A$2:C$2607,3,FALSE)))</f>
        <v/>
      </c>
      <c r="J5740" s="70"/>
      <c r="K5740" s="70"/>
      <c r="S5740" s="106" t="str">
        <f>IFERROR(IF(J5740="Y", "Research And Development Programs Cluster:", VLOOKUP(D5740,'Cluster Info'!$A$2:$B$113,2,FALSE)), "Non Cluster:")</f>
        <v>Non Cluster:</v>
      </c>
      <c r="T5740" s="106">
        <f t="shared" si="445"/>
        <v>0</v>
      </c>
      <c r="U5740" s="106">
        <f t="shared" si="447"/>
        <v>0</v>
      </c>
      <c r="V5740" s="106">
        <f t="shared" si="448"/>
        <v>0</v>
      </c>
      <c r="W5740" s="119">
        <f t="shared" si="446"/>
        <v>0</v>
      </c>
      <c r="X5740" s="106">
        <f t="shared" si="449"/>
        <v>0</v>
      </c>
    </row>
    <row r="5741" spans="1:24" ht="14">
      <c r="A5741" s="198"/>
      <c r="D5741" s="1"/>
      <c r="E5741" s="1"/>
      <c r="F5741" s="187"/>
      <c r="G5741" s="187"/>
      <c r="H5741" s="80" t="str">
        <f>IF(ISERROR(IF(ISERROR(VLOOKUP((LEFT(D5741,2)),'Fed. Agency Identifier Table'!A$2:C$63,3,FALSE)),(VLOOKUP((LEFT(D5741,1)),'Fed. Agency Identifier Table'!A$2:C$63,3,FALSE)),(VLOOKUP((LEFT(D5741,2)),'Fed. Agency Identifier Table'!A$2:C$63,3,FALSE)))),"",(IF(ISERROR(VLOOKUP((LEFT(D5741,2)),'Fed. Agency Identifier Table'!A$2:C$63,3,FALSE)),(VLOOKUP((LEFT(D5741,1)),'Fed. Agency Identifier Table'!A$2:C$63,3,FALSE)),(VLOOKUP((LEFT(D5741,2)),'Fed. Agency Identifier Table'!A$2:C$63,3,FALSE)))))</f>
        <v/>
      </c>
      <c r="I5741" s="150" t="str">
        <f>IF(ISNUMBER(SEARCH("*.unk*",D5741)),"Other Federal Awards",IF(ISERROR(VLOOKUP(D5741,'CFDA Program Titles Table'!A$2:C$2607,3,FALSE)),"",VLOOKUP(D5741,'CFDA Program Titles Table'!A$2:C$2607,3,FALSE)))</f>
        <v/>
      </c>
      <c r="J5741" s="70"/>
      <c r="K5741" s="70"/>
      <c r="S5741" s="106" t="str">
        <f>IFERROR(IF(J5741="Y", "Research And Development Programs Cluster:", VLOOKUP(D5741,'Cluster Info'!$A$2:$B$113,2,FALSE)), "Non Cluster:")</f>
        <v>Non Cluster:</v>
      </c>
      <c r="T5741" s="106">
        <f t="shared" si="445"/>
        <v>0</v>
      </c>
      <c r="U5741" s="106">
        <f t="shared" si="447"/>
        <v>0</v>
      </c>
      <c r="V5741" s="106">
        <f t="shared" si="448"/>
        <v>0</v>
      </c>
      <c r="W5741" s="119">
        <f t="shared" si="446"/>
        <v>0</v>
      </c>
      <c r="X5741" s="106">
        <f t="shared" si="449"/>
        <v>0</v>
      </c>
    </row>
    <row r="5742" spans="1:24" ht="14">
      <c r="A5742" s="198"/>
      <c r="D5742" s="1"/>
      <c r="E5742" s="1"/>
      <c r="F5742" s="187"/>
      <c r="G5742" s="187"/>
      <c r="H5742" s="80" t="str">
        <f>IF(ISERROR(IF(ISERROR(VLOOKUP((LEFT(D5742,2)),'Fed. Agency Identifier Table'!A$2:C$63,3,FALSE)),(VLOOKUP((LEFT(D5742,1)),'Fed. Agency Identifier Table'!A$2:C$63,3,FALSE)),(VLOOKUP((LEFT(D5742,2)),'Fed. Agency Identifier Table'!A$2:C$63,3,FALSE)))),"",(IF(ISERROR(VLOOKUP((LEFT(D5742,2)),'Fed. Agency Identifier Table'!A$2:C$63,3,FALSE)),(VLOOKUP((LEFT(D5742,1)),'Fed. Agency Identifier Table'!A$2:C$63,3,FALSE)),(VLOOKUP((LEFT(D5742,2)),'Fed. Agency Identifier Table'!A$2:C$63,3,FALSE)))))</f>
        <v/>
      </c>
      <c r="I5742" s="150" t="str">
        <f>IF(ISNUMBER(SEARCH("*.unk*",D5742)),"Other Federal Awards",IF(ISERROR(VLOOKUP(D5742,'CFDA Program Titles Table'!A$2:C$2607,3,FALSE)),"",VLOOKUP(D5742,'CFDA Program Titles Table'!A$2:C$2607,3,FALSE)))</f>
        <v/>
      </c>
      <c r="J5742" s="70"/>
      <c r="K5742" s="70"/>
      <c r="S5742" s="106" t="str">
        <f>IFERROR(IF(J5742="Y", "Research And Development Programs Cluster:", VLOOKUP(D5742,'Cluster Info'!$A$2:$B$113,2,FALSE)), "Non Cluster:")</f>
        <v>Non Cluster:</v>
      </c>
      <c r="T5742" s="106">
        <f t="shared" si="445"/>
        <v>0</v>
      </c>
      <c r="U5742" s="106">
        <f t="shared" si="447"/>
        <v>0</v>
      </c>
      <c r="V5742" s="106">
        <f t="shared" si="448"/>
        <v>0</v>
      </c>
      <c r="W5742" s="119">
        <f t="shared" si="446"/>
        <v>0</v>
      </c>
      <c r="X5742" s="106">
        <f t="shared" si="449"/>
        <v>0</v>
      </c>
    </row>
    <row r="5743" spans="1:24" ht="14">
      <c r="A5743" s="198"/>
      <c r="D5743" s="1"/>
      <c r="E5743" s="1"/>
      <c r="F5743" s="187"/>
      <c r="G5743" s="187"/>
      <c r="H5743" s="80" t="str">
        <f>IF(ISERROR(IF(ISERROR(VLOOKUP((LEFT(D5743,2)),'Fed. Agency Identifier Table'!A$2:C$63,3,FALSE)),(VLOOKUP((LEFT(D5743,1)),'Fed. Agency Identifier Table'!A$2:C$63,3,FALSE)),(VLOOKUP((LEFT(D5743,2)),'Fed. Agency Identifier Table'!A$2:C$63,3,FALSE)))),"",(IF(ISERROR(VLOOKUP((LEFT(D5743,2)),'Fed. Agency Identifier Table'!A$2:C$63,3,FALSE)),(VLOOKUP((LEFT(D5743,1)),'Fed. Agency Identifier Table'!A$2:C$63,3,FALSE)),(VLOOKUP((LEFT(D5743,2)),'Fed. Agency Identifier Table'!A$2:C$63,3,FALSE)))))</f>
        <v/>
      </c>
      <c r="I5743" s="150" t="str">
        <f>IF(ISNUMBER(SEARCH("*.unk*",D5743)),"Other Federal Awards",IF(ISERROR(VLOOKUP(D5743,'CFDA Program Titles Table'!A$2:C$2607,3,FALSE)),"",VLOOKUP(D5743,'CFDA Program Titles Table'!A$2:C$2607,3,FALSE)))</f>
        <v/>
      </c>
      <c r="J5743" s="70"/>
      <c r="K5743" s="70"/>
      <c r="S5743" s="106" t="str">
        <f>IFERROR(IF(J5743="Y", "Research And Development Programs Cluster:", VLOOKUP(D5743,'Cluster Info'!$A$2:$B$113,2,FALSE)), "Non Cluster:")</f>
        <v>Non Cluster:</v>
      </c>
      <c r="T5743" s="106">
        <f t="shared" si="445"/>
        <v>0</v>
      </c>
      <c r="U5743" s="106">
        <f t="shared" si="447"/>
        <v>0</v>
      </c>
      <c r="V5743" s="106">
        <f t="shared" si="448"/>
        <v>0</v>
      </c>
      <c r="W5743" s="119">
        <f t="shared" si="446"/>
        <v>0</v>
      </c>
      <c r="X5743" s="106">
        <f t="shared" si="449"/>
        <v>0</v>
      </c>
    </row>
    <row r="5744" spans="1:24" ht="14">
      <c r="A5744" s="198"/>
      <c r="D5744" s="1"/>
      <c r="E5744" s="1"/>
      <c r="F5744" s="187"/>
      <c r="G5744" s="187"/>
      <c r="H5744" s="80" t="str">
        <f>IF(ISERROR(IF(ISERROR(VLOOKUP((LEFT(D5744,2)),'Fed. Agency Identifier Table'!A$2:C$63,3,FALSE)),(VLOOKUP((LEFT(D5744,1)),'Fed. Agency Identifier Table'!A$2:C$63,3,FALSE)),(VLOOKUP((LEFT(D5744,2)),'Fed. Agency Identifier Table'!A$2:C$63,3,FALSE)))),"",(IF(ISERROR(VLOOKUP((LEFT(D5744,2)),'Fed. Agency Identifier Table'!A$2:C$63,3,FALSE)),(VLOOKUP((LEFT(D5744,1)),'Fed. Agency Identifier Table'!A$2:C$63,3,FALSE)),(VLOOKUP((LEFT(D5744,2)),'Fed. Agency Identifier Table'!A$2:C$63,3,FALSE)))))</f>
        <v/>
      </c>
      <c r="I5744" s="150" t="str">
        <f>IF(ISNUMBER(SEARCH("*.unk*",D5744)),"Other Federal Awards",IF(ISERROR(VLOOKUP(D5744,'CFDA Program Titles Table'!A$2:C$2607,3,FALSE)),"",VLOOKUP(D5744,'CFDA Program Titles Table'!A$2:C$2607,3,FALSE)))</f>
        <v/>
      </c>
      <c r="J5744" s="70"/>
      <c r="K5744" s="70"/>
      <c r="S5744" s="106" t="str">
        <f>IFERROR(IF(J5744="Y", "Research And Development Programs Cluster:", VLOOKUP(D5744,'Cluster Info'!$A$2:$B$113,2,FALSE)), "Non Cluster:")</f>
        <v>Non Cluster:</v>
      </c>
      <c r="T5744" s="106">
        <f t="shared" si="445"/>
        <v>0</v>
      </c>
      <c r="U5744" s="106">
        <f t="shared" si="447"/>
        <v>0</v>
      </c>
      <c r="V5744" s="106">
        <f t="shared" si="448"/>
        <v>0</v>
      </c>
      <c r="W5744" s="119">
        <f t="shared" si="446"/>
        <v>0</v>
      </c>
      <c r="X5744" s="106">
        <f t="shared" si="449"/>
        <v>0</v>
      </c>
    </row>
    <row r="5745" spans="1:24" ht="14">
      <c r="A5745" s="198"/>
      <c r="D5745" s="1"/>
      <c r="E5745" s="1"/>
      <c r="F5745" s="187"/>
      <c r="G5745" s="187"/>
      <c r="H5745" s="80" t="str">
        <f>IF(ISERROR(IF(ISERROR(VLOOKUP((LEFT(D5745,2)),'Fed. Agency Identifier Table'!A$2:C$63,3,FALSE)),(VLOOKUP((LEFT(D5745,1)),'Fed. Agency Identifier Table'!A$2:C$63,3,FALSE)),(VLOOKUP((LEFT(D5745,2)),'Fed. Agency Identifier Table'!A$2:C$63,3,FALSE)))),"",(IF(ISERROR(VLOOKUP((LEFT(D5745,2)),'Fed. Agency Identifier Table'!A$2:C$63,3,FALSE)),(VLOOKUP((LEFT(D5745,1)),'Fed. Agency Identifier Table'!A$2:C$63,3,FALSE)),(VLOOKUP((LEFT(D5745,2)),'Fed. Agency Identifier Table'!A$2:C$63,3,FALSE)))))</f>
        <v/>
      </c>
      <c r="I5745" s="150" t="str">
        <f>IF(ISNUMBER(SEARCH("*.unk*",D5745)),"Other Federal Awards",IF(ISERROR(VLOOKUP(D5745,'CFDA Program Titles Table'!A$2:C$2607,3,FALSE)),"",VLOOKUP(D5745,'CFDA Program Titles Table'!A$2:C$2607,3,FALSE)))</f>
        <v/>
      </c>
      <c r="J5745" s="70"/>
      <c r="K5745" s="70"/>
      <c r="S5745" s="106" t="str">
        <f>IFERROR(IF(J5745="Y", "Research And Development Programs Cluster:", VLOOKUP(D5745,'Cluster Info'!$A$2:$B$113,2,FALSE)), "Non Cluster:")</f>
        <v>Non Cluster:</v>
      </c>
      <c r="T5745" s="106">
        <f t="shared" si="445"/>
        <v>0</v>
      </c>
      <c r="U5745" s="106">
        <f t="shared" si="447"/>
        <v>0</v>
      </c>
      <c r="V5745" s="106">
        <f t="shared" si="448"/>
        <v>0</v>
      </c>
      <c r="W5745" s="119">
        <f t="shared" si="446"/>
        <v>0</v>
      </c>
      <c r="X5745" s="106">
        <f t="shared" si="449"/>
        <v>0</v>
      </c>
    </row>
    <row r="5746" spans="1:24" ht="14">
      <c r="A5746" s="198"/>
      <c r="D5746" s="1"/>
      <c r="E5746" s="1"/>
      <c r="F5746" s="187"/>
      <c r="G5746" s="187"/>
      <c r="H5746" s="80" t="str">
        <f>IF(ISERROR(IF(ISERROR(VLOOKUP((LEFT(D5746,2)),'Fed. Agency Identifier Table'!A$2:C$63,3,FALSE)),(VLOOKUP((LEFT(D5746,1)),'Fed. Agency Identifier Table'!A$2:C$63,3,FALSE)),(VLOOKUP((LEFT(D5746,2)),'Fed. Agency Identifier Table'!A$2:C$63,3,FALSE)))),"",(IF(ISERROR(VLOOKUP((LEFT(D5746,2)),'Fed. Agency Identifier Table'!A$2:C$63,3,FALSE)),(VLOOKUP((LEFT(D5746,1)),'Fed. Agency Identifier Table'!A$2:C$63,3,FALSE)),(VLOOKUP((LEFT(D5746,2)),'Fed. Agency Identifier Table'!A$2:C$63,3,FALSE)))))</f>
        <v/>
      </c>
      <c r="I5746" s="150" t="str">
        <f>IF(ISNUMBER(SEARCH("*.unk*",D5746)),"Other Federal Awards",IF(ISERROR(VLOOKUP(D5746,'CFDA Program Titles Table'!A$2:C$2607,3,FALSE)),"",VLOOKUP(D5746,'CFDA Program Titles Table'!A$2:C$2607,3,FALSE)))</f>
        <v/>
      </c>
      <c r="J5746" s="70"/>
      <c r="K5746" s="70"/>
      <c r="S5746" s="106" t="str">
        <f>IFERROR(IF(J5746="Y", "Research And Development Programs Cluster:", VLOOKUP(D5746,'Cluster Info'!$A$2:$B$113,2,FALSE)), "Non Cluster:")</f>
        <v>Non Cluster:</v>
      </c>
      <c r="T5746" s="106">
        <f t="shared" si="445"/>
        <v>0</v>
      </c>
      <c r="U5746" s="106">
        <f t="shared" si="447"/>
        <v>0</v>
      </c>
      <c r="V5746" s="106">
        <f t="shared" si="448"/>
        <v>0</v>
      </c>
      <c r="W5746" s="119">
        <f t="shared" si="446"/>
        <v>0</v>
      </c>
      <c r="X5746" s="106">
        <f t="shared" si="449"/>
        <v>0</v>
      </c>
    </row>
    <row r="5747" spans="1:24" ht="14">
      <c r="A5747" s="198"/>
      <c r="D5747" s="1"/>
      <c r="E5747" s="1"/>
      <c r="F5747" s="187"/>
      <c r="G5747" s="187"/>
      <c r="H5747" s="80" t="str">
        <f>IF(ISERROR(IF(ISERROR(VLOOKUP((LEFT(D5747,2)),'Fed. Agency Identifier Table'!A$2:C$63,3,FALSE)),(VLOOKUP((LEFT(D5747,1)),'Fed. Agency Identifier Table'!A$2:C$63,3,FALSE)),(VLOOKUP((LEFT(D5747,2)),'Fed. Agency Identifier Table'!A$2:C$63,3,FALSE)))),"",(IF(ISERROR(VLOOKUP((LEFT(D5747,2)),'Fed. Agency Identifier Table'!A$2:C$63,3,FALSE)),(VLOOKUP((LEFT(D5747,1)),'Fed. Agency Identifier Table'!A$2:C$63,3,FALSE)),(VLOOKUP((LEFT(D5747,2)),'Fed. Agency Identifier Table'!A$2:C$63,3,FALSE)))))</f>
        <v/>
      </c>
      <c r="I5747" s="150" t="str">
        <f>IF(ISNUMBER(SEARCH("*.unk*",D5747)),"Other Federal Awards",IF(ISERROR(VLOOKUP(D5747,'CFDA Program Titles Table'!A$2:C$2607,3,FALSE)),"",VLOOKUP(D5747,'CFDA Program Titles Table'!A$2:C$2607,3,FALSE)))</f>
        <v/>
      </c>
      <c r="J5747" s="70"/>
      <c r="K5747" s="70"/>
      <c r="S5747" s="106" t="str">
        <f>IFERROR(IF(J5747="Y", "Research And Development Programs Cluster:", VLOOKUP(D5747,'Cluster Info'!$A$2:$B$113,2,FALSE)), "Non Cluster:")</f>
        <v>Non Cluster:</v>
      </c>
      <c r="T5747" s="106">
        <f t="shared" si="445"/>
        <v>0</v>
      </c>
      <c r="U5747" s="106">
        <f t="shared" si="447"/>
        <v>0</v>
      </c>
      <c r="V5747" s="106">
        <f t="shared" si="448"/>
        <v>0</v>
      </c>
      <c r="W5747" s="119">
        <f t="shared" si="446"/>
        <v>0</v>
      </c>
      <c r="X5747" s="106">
        <f t="shared" si="449"/>
        <v>0</v>
      </c>
    </row>
    <row r="5748" spans="1:24" ht="14">
      <c r="A5748" s="198"/>
      <c r="D5748" s="1"/>
      <c r="E5748" s="1"/>
      <c r="F5748" s="187"/>
      <c r="G5748" s="187"/>
      <c r="H5748" s="80" t="str">
        <f>IF(ISERROR(IF(ISERROR(VLOOKUP((LEFT(D5748,2)),'Fed. Agency Identifier Table'!A$2:C$63,3,FALSE)),(VLOOKUP((LEFT(D5748,1)),'Fed. Agency Identifier Table'!A$2:C$63,3,FALSE)),(VLOOKUP((LEFT(D5748,2)),'Fed. Agency Identifier Table'!A$2:C$63,3,FALSE)))),"",(IF(ISERROR(VLOOKUP((LEFT(D5748,2)),'Fed. Agency Identifier Table'!A$2:C$63,3,FALSE)),(VLOOKUP((LEFT(D5748,1)),'Fed. Agency Identifier Table'!A$2:C$63,3,FALSE)),(VLOOKUP((LEFT(D5748,2)),'Fed. Agency Identifier Table'!A$2:C$63,3,FALSE)))))</f>
        <v/>
      </c>
      <c r="I5748" s="150" t="str">
        <f>IF(ISNUMBER(SEARCH("*.unk*",D5748)),"Other Federal Awards",IF(ISERROR(VLOOKUP(D5748,'CFDA Program Titles Table'!A$2:C$2607,3,FALSE)),"",VLOOKUP(D5748,'CFDA Program Titles Table'!A$2:C$2607,3,FALSE)))</f>
        <v/>
      </c>
      <c r="J5748" s="70"/>
      <c r="K5748" s="70"/>
      <c r="S5748" s="106" t="str">
        <f>IFERROR(IF(J5748="Y", "Research And Development Programs Cluster:", VLOOKUP(D5748,'Cluster Info'!$A$2:$B$113,2,FALSE)), "Non Cluster:")</f>
        <v>Non Cluster:</v>
      </c>
      <c r="T5748" s="106">
        <f t="shared" si="445"/>
        <v>0</v>
      </c>
      <c r="U5748" s="106">
        <f t="shared" si="447"/>
        <v>0</v>
      </c>
      <c r="V5748" s="106">
        <f t="shared" si="448"/>
        <v>0</v>
      </c>
      <c r="W5748" s="119">
        <f t="shared" si="446"/>
        <v>0</v>
      </c>
      <c r="X5748" s="106">
        <f t="shared" si="449"/>
        <v>0</v>
      </c>
    </row>
    <row r="5749" spans="1:24" ht="14">
      <c r="A5749" s="198"/>
      <c r="D5749" s="1"/>
      <c r="E5749" s="1"/>
      <c r="F5749" s="187"/>
      <c r="G5749" s="187"/>
      <c r="H5749" s="80" t="str">
        <f>IF(ISERROR(IF(ISERROR(VLOOKUP((LEFT(D5749,2)),'Fed. Agency Identifier Table'!A$2:C$63,3,FALSE)),(VLOOKUP((LEFT(D5749,1)),'Fed. Agency Identifier Table'!A$2:C$63,3,FALSE)),(VLOOKUP((LEFT(D5749,2)),'Fed. Agency Identifier Table'!A$2:C$63,3,FALSE)))),"",(IF(ISERROR(VLOOKUP((LEFT(D5749,2)),'Fed. Agency Identifier Table'!A$2:C$63,3,FALSE)),(VLOOKUP((LEFT(D5749,1)),'Fed. Agency Identifier Table'!A$2:C$63,3,FALSE)),(VLOOKUP((LEFT(D5749,2)),'Fed. Agency Identifier Table'!A$2:C$63,3,FALSE)))))</f>
        <v/>
      </c>
      <c r="I5749" s="150" t="str">
        <f>IF(ISNUMBER(SEARCH("*.unk*",D5749)),"Other Federal Awards",IF(ISERROR(VLOOKUP(D5749,'CFDA Program Titles Table'!A$2:C$2607,3,FALSE)),"",VLOOKUP(D5749,'CFDA Program Titles Table'!A$2:C$2607,3,FALSE)))</f>
        <v/>
      </c>
      <c r="J5749" s="70"/>
      <c r="K5749" s="70"/>
      <c r="S5749" s="106" t="str">
        <f>IFERROR(IF(J5749="Y", "Research And Development Programs Cluster:", VLOOKUP(D5749,'Cluster Info'!$A$2:$B$113,2,FALSE)), "Non Cluster:")</f>
        <v>Non Cluster:</v>
      </c>
      <c r="T5749" s="106">
        <f t="shared" si="445"/>
        <v>0</v>
      </c>
      <c r="U5749" s="106">
        <f t="shared" si="447"/>
        <v>0</v>
      </c>
      <c r="V5749" s="106">
        <f t="shared" si="448"/>
        <v>0</v>
      </c>
      <c r="W5749" s="119">
        <f t="shared" si="446"/>
        <v>0</v>
      </c>
      <c r="X5749" s="106">
        <f t="shared" si="449"/>
        <v>0</v>
      </c>
    </row>
    <row r="5750" spans="1:24" ht="14">
      <c r="A5750" s="198"/>
      <c r="D5750" s="1"/>
      <c r="E5750" s="1"/>
      <c r="F5750" s="187"/>
      <c r="G5750" s="187"/>
      <c r="H5750" s="80" t="str">
        <f>IF(ISERROR(IF(ISERROR(VLOOKUP((LEFT(D5750,2)),'Fed. Agency Identifier Table'!A$2:C$63,3,FALSE)),(VLOOKUP((LEFT(D5750,1)),'Fed. Agency Identifier Table'!A$2:C$63,3,FALSE)),(VLOOKUP((LEFT(D5750,2)),'Fed. Agency Identifier Table'!A$2:C$63,3,FALSE)))),"",(IF(ISERROR(VLOOKUP((LEFT(D5750,2)),'Fed. Agency Identifier Table'!A$2:C$63,3,FALSE)),(VLOOKUP((LEFT(D5750,1)),'Fed. Agency Identifier Table'!A$2:C$63,3,FALSE)),(VLOOKUP((LEFT(D5750,2)),'Fed. Agency Identifier Table'!A$2:C$63,3,FALSE)))))</f>
        <v/>
      </c>
      <c r="I5750" s="150" t="str">
        <f>IF(ISNUMBER(SEARCH("*.unk*",D5750)),"Other Federal Awards",IF(ISERROR(VLOOKUP(D5750,'CFDA Program Titles Table'!A$2:C$2607,3,FALSE)),"",VLOOKUP(D5750,'CFDA Program Titles Table'!A$2:C$2607,3,FALSE)))</f>
        <v/>
      </c>
      <c r="J5750" s="70"/>
      <c r="K5750" s="70"/>
      <c r="S5750" s="106" t="str">
        <f>IFERROR(IF(J5750="Y", "Research And Development Programs Cluster:", VLOOKUP(D5750,'Cluster Info'!$A$2:$B$113,2,FALSE)), "Non Cluster:")</f>
        <v>Non Cluster:</v>
      </c>
      <c r="T5750" s="106">
        <f t="shared" si="445"/>
        <v>0</v>
      </c>
      <c r="U5750" s="106">
        <f t="shared" si="447"/>
        <v>0</v>
      </c>
      <c r="V5750" s="106">
        <f t="shared" si="448"/>
        <v>0</v>
      </c>
      <c r="W5750" s="119">
        <f t="shared" si="446"/>
        <v>0</v>
      </c>
      <c r="X5750" s="106">
        <f t="shared" si="449"/>
        <v>0</v>
      </c>
    </row>
    <row r="5751" spans="1:24" ht="14">
      <c r="A5751" s="198"/>
      <c r="D5751" s="1"/>
      <c r="E5751" s="1"/>
      <c r="F5751" s="187"/>
      <c r="G5751" s="187"/>
      <c r="H5751" s="80" t="str">
        <f>IF(ISERROR(IF(ISERROR(VLOOKUP((LEFT(D5751,2)),'Fed. Agency Identifier Table'!A$2:C$63,3,FALSE)),(VLOOKUP((LEFT(D5751,1)),'Fed. Agency Identifier Table'!A$2:C$63,3,FALSE)),(VLOOKUP((LEFT(D5751,2)),'Fed. Agency Identifier Table'!A$2:C$63,3,FALSE)))),"",(IF(ISERROR(VLOOKUP((LEFT(D5751,2)),'Fed. Agency Identifier Table'!A$2:C$63,3,FALSE)),(VLOOKUP((LEFT(D5751,1)),'Fed. Agency Identifier Table'!A$2:C$63,3,FALSE)),(VLOOKUP((LEFT(D5751,2)),'Fed. Agency Identifier Table'!A$2:C$63,3,FALSE)))))</f>
        <v/>
      </c>
      <c r="I5751" s="150" t="str">
        <f>IF(ISNUMBER(SEARCH("*.unk*",D5751)),"Other Federal Awards",IF(ISERROR(VLOOKUP(D5751,'CFDA Program Titles Table'!A$2:C$2607,3,FALSE)),"",VLOOKUP(D5751,'CFDA Program Titles Table'!A$2:C$2607,3,FALSE)))</f>
        <v/>
      </c>
      <c r="J5751" s="70"/>
      <c r="K5751" s="70"/>
      <c r="S5751" s="106" t="str">
        <f>IFERROR(IF(J5751="Y", "Research And Development Programs Cluster:", VLOOKUP(D5751,'Cluster Info'!$A$2:$B$113,2,FALSE)), "Non Cluster:")</f>
        <v>Non Cluster:</v>
      </c>
      <c r="T5751" s="106">
        <f t="shared" si="445"/>
        <v>0</v>
      </c>
      <c r="U5751" s="106">
        <f t="shared" si="447"/>
        <v>0</v>
      </c>
      <c r="V5751" s="106">
        <f t="shared" si="448"/>
        <v>0</v>
      </c>
      <c r="W5751" s="119">
        <f t="shared" si="446"/>
        <v>0</v>
      </c>
      <c r="X5751" s="106">
        <f t="shared" si="449"/>
        <v>0</v>
      </c>
    </row>
    <row r="5752" spans="1:24" ht="14">
      <c r="A5752" s="198"/>
      <c r="D5752" s="1"/>
      <c r="E5752" s="1"/>
      <c r="F5752" s="187"/>
      <c r="G5752" s="187"/>
      <c r="H5752" s="80" t="str">
        <f>IF(ISERROR(IF(ISERROR(VLOOKUP((LEFT(D5752,2)),'Fed. Agency Identifier Table'!A$2:C$63,3,FALSE)),(VLOOKUP((LEFT(D5752,1)),'Fed. Agency Identifier Table'!A$2:C$63,3,FALSE)),(VLOOKUP((LEFT(D5752,2)),'Fed. Agency Identifier Table'!A$2:C$63,3,FALSE)))),"",(IF(ISERROR(VLOOKUP((LEFT(D5752,2)),'Fed. Agency Identifier Table'!A$2:C$63,3,FALSE)),(VLOOKUP((LEFT(D5752,1)),'Fed. Agency Identifier Table'!A$2:C$63,3,FALSE)),(VLOOKUP((LEFT(D5752,2)),'Fed. Agency Identifier Table'!A$2:C$63,3,FALSE)))))</f>
        <v/>
      </c>
      <c r="I5752" s="150" t="str">
        <f>IF(ISNUMBER(SEARCH("*.unk*",D5752)),"Other Federal Awards",IF(ISERROR(VLOOKUP(D5752,'CFDA Program Titles Table'!A$2:C$2607,3,FALSE)),"",VLOOKUP(D5752,'CFDA Program Titles Table'!A$2:C$2607,3,FALSE)))</f>
        <v/>
      </c>
      <c r="J5752" s="70"/>
      <c r="K5752" s="70"/>
      <c r="S5752" s="106" t="str">
        <f>IFERROR(IF(J5752="Y", "Research And Development Programs Cluster:", VLOOKUP(D5752,'Cluster Info'!$A$2:$B$113,2,FALSE)), "Non Cluster:")</f>
        <v>Non Cluster:</v>
      </c>
      <c r="T5752" s="106">
        <f t="shared" si="445"/>
        <v>0</v>
      </c>
      <c r="U5752" s="106">
        <f t="shared" si="447"/>
        <v>0</v>
      </c>
      <c r="V5752" s="106">
        <f t="shared" si="448"/>
        <v>0</v>
      </c>
      <c r="W5752" s="119">
        <f t="shared" si="446"/>
        <v>0</v>
      </c>
      <c r="X5752" s="106">
        <f t="shared" si="449"/>
        <v>0</v>
      </c>
    </row>
    <row r="5753" spans="1:24" ht="14">
      <c r="A5753" s="198"/>
      <c r="D5753" s="1"/>
      <c r="E5753" s="1"/>
      <c r="F5753" s="187"/>
      <c r="G5753" s="187"/>
      <c r="H5753" s="80" t="str">
        <f>IF(ISERROR(IF(ISERROR(VLOOKUP((LEFT(D5753,2)),'Fed. Agency Identifier Table'!A$2:C$63,3,FALSE)),(VLOOKUP((LEFT(D5753,1)),'Fed. Agency Identifier Table'!A$2:C$63,3,FALSE)),(VLOOKUP((LEFT(D5753,2)),'Fed. Agency Identifier Table'!A$2:C$63,3,FALSE)))),"",(IF(ISERROR(VLOOKUP((LEFT(D5753,2)),'Fed. Agency Identifier Table'!A$2:C$63,3,FALSE)),(VLOOKUP((LEFT(D5753,1)),'Fed. Agency Identifier Table'!A$2:C$63,3,FALSE)),(VLOOKUP((LEFT(D5753,2)),'Fed. Agency Identifier Table'!A$2:C$63,3,FALSE)))))</f>
        <v/>
      </c>
      <c r="I5753" s="150" t="str">
        <f>IF(ISNUMBER(SEARCH("*.unk*",D5753)),"Other Federal Awards",IF(ISERROR(VLOOKUP(D5753,'CFDA Program Titles Table'!A$2:C$2607,3,FALSE)),"",VLOOKUP(D5753,'CFDA Program Titles Table'!A$2:C$2607,3,FALSE)))</f>
        <v/>
      </c>
      <c r="J5753" s="70"/>
      <c r="K5753" s="70"/>
      <c r="S5753" s="106" t="str">
        <f>IFERROR(IF(J5753="Y", "Research And Development Programs Cluster:", VLOOKUP(D5753,'Cluster Info'!$A$2:$B$113,2,FALSE)), "Non Cluster:")</f>
        <v>Non Cluster:</v>
      </c>
      <c r="T5753" s="106">
        <f t="shared" si="445"/>
        <v>0</v>
      </c>
      <c r="U5753" s="106">
        <f t="shared" si="447"/>
        <v>0</v>
      </c>
      <c r="V5753" s="106">
        <f t="shared" si="448"/>
        <v>0</v>
      </c>
      <c r="W5753" s="119">
        <f t="shared" si="446"/>
        <v>0</v>
      </c>
      <c r="X5753" s="106">
        <f t="shared" si="449"/>
        <v>0</v>
      </c>
    </row>
    <row r="5754" spans="1:24" ht="14">
      <c r="A5754" s="198"/>
      <c r="D5754" s="1"/>
      <c r="E5754" s="1"/>
      <c r="F5754" s="187"/>
      <c r="G5754" s="187"/>
      <c r="H5754" s="80" t="str">
        <f>IF(ISERROR(IF(ISERROR(VLOOKUP((LEFT(D5754,2)),'Fed. Agency Identifier Table'!A$2:C$63,3,FALSE)),(VLOOKUP((LEFT(D5754,1)),'Fed. Agency Identifier Table'!A$2:C$63,3,FALSE)),(VLOOKUP((LEFT(D5754,2)),'Fed. Agency Identifier Table'!A$2:C$63,3,FALSE)))),"",(IF(ISERROR(VLOOKUP((LEFT(D5754,2)),'Fed. Agency Identifier Table'!A$2:C$63,3,FALSE)),(VLOOKUP((LEFT(D5754,1)),'Fed. Agency Identifier Table'!A$2:C$63,3,FALSE)),(VLOOKUP((LEFT(D5754,2)),'Fed. Agency Identifier Table'!A$2:C$63,3,FALSE)))))</f>
        <v/>
      </c>
      <c r="I5754" s="150" t="str">
        <f>IF(ISNUMBER(SEARCH("*.unk*",D5754)),"Other Federal Awards",IF(ISERROR(VLOOKUP(D5754,'CFDA Program Titles Table'!A$2:C$2607,3,FALSE)),"",VLOOKUP(D5754,'CFDA Program Titles Table'!A$2:C$2607,3,FALSE)))</f>
        <v/>
      </c>
      <c r="J5754" s="70"/>
      <c r="K5754" s="70"/>
      <c r="S5754" s="106" t="str">
        <f>IFERROR(IF(J5754="Y", "Research And Development Programs Cluster:", VLOOKUP(D5754,'Cluster Info'!$A$2:$B$113,2,FALSE)), "Non Cluster:")</f>
        <v>Non Cluster:</v>
      </c>
      <c r="T5754" s="106">
        <f t="shared" si="445"/>
        <v>0</v>
      </c>
      <c r="U5754" s="106">
        <f t="shared" si="447"/>
        <v>0</v>
      </c>
      <c r="V5754" s="106">
        <f t="shared" si="448"/>
        <v>0</v>
      </c>
      <c r="W5754" s="119">
        <f t="shared" si="446"/>
        <v>0</v>
      </c>
      <c r="X5754" s="106">
        <f t="shared" si="449"/>
        <v>0</v>
      </c>
    </row>
    <row r="5755" spans="1:24" ht="14">
      <c r="A5755" s="198"/>
      <c r="D5755" s="1"/>
      <c r="E5755" s="1"/>
      <c r="F5755" s="187"/>
      <c r="G5755" s="187"/>
      <c r="H5755" s="80" t="str">
        <f>IF(ISERROR(IF(ISERROR(VLOOKUP((LEFT(D5755,2)),'Fed. Agency Identifier Table'!A$2:C$63,3,FALSE)),(VLOOKUP((LEFT(D5755,1)),'Fed. Agency Identifier Table'!A$2:C$63,3,FALSE)),(VLOOKUP((LEFT(D5755,2)),'Fed. Agency Identifier Table'!A$2:C$63,3,FALSE)))),"",(IF(ISERROR(VLOOKUP((LEFT(D5755,2)),'Fed. Agency Identifier Table'!A$2:C$63,3,FALSE)),(VLOOKUP((LEFT(D5755,1)),'Fed. Agency Identifier Table'!A$2:C$63,3,FALSE)),(VLOOKUP((LEFT(D5755,2)),'Fed. Agency Identifier Table'!A$2:C$63,3,FALSE)))))</f>
        <v/>
      </c>
      <c r="I5755" s="150" t="str">
        <f>IF(ISNUMBER(SEARCH("*.unk*",D5755)),"Other Federal Awards",IF(ISERROR(VLOOKUP(D5755,'CFDA Program Titles Table'!A$2:C$2607,3,FALSE)),"",VLOOKUP(D5755,'CFDA Program Titles Table'!A$2:C$2607,3,FALSE)))</f>
        <v/>
      </c>
      <c r="J5755" s="70"/>
      <c r="K5755" s="70"/>
      <c r="S5755" s="106" t="str">
        <f>IFERROR(IF(J5755="Y", "Research And Development Programs Cluster:", VLOOKUP(D5755,'Cluster Info'!$A$2:$B$113,2,FALSE)), "Non Cluster:")</f>
        <v>Non Cluster:</v>
      </c>
      <c r="T5755" s="106">
        <f t="shared" si="445"/>
        <v>0</v>
      </c>
      <c r="U5755" s="106">
        <f t="shared" si="447"/>
        <v>0</v>
      </c>
      <c r="V5755" s="106">
        <f t="shared" si="448"/>
        <v>0</v>
      </c>
      <c r="W5755" s="119">
        <f t="shared" si="446"/>
        <v>0</v>
      </c>
      <c r="X5755" s="106">
        <f t="shared" si="449"/>
        <v>0</v>
      </c>
    </row>
    <row r="5756" spans="1:24" ht="14">
      <c r="A5756" s="198"/>
      <c r="D5756" s="1"/>
      <c r="E5756" s="1"/>
      <c r="F5756" s="187"/>
      <c r="G5756" s="187"/>
      <c r="H5756" s="80" t="str">
        <f>IF(ISERROR(IF(ISERROR(VLOOKUP((LEFT(D5756,2)),'Fed. Agency Identifier Table'!A$2:C$63,3,FALSE)),(VLOOKUP((LEFT(D5756,1)),'Fed. Agency Identifier Table'!A$2:C$63,3,FALSE)),(VLOOKUP((LEFT(D5756,2)),'Fed. Agency Identifier Table'!A$2:C$63,3,FALSE)))),"",(IF(ISERROR(VLOOKUP((LEFT(D5756,2)),'Fed. Agency Identifier Table'!A$2:C$63,3,FALSE)),(VLOOKUP((LEFT(D5756,1)),'Fed. Agency Identifier Table'!A$2:C$63,3,FALSE)),(VLOOKUP((LEFT(D5756,2)),'Fed. Agency Identifier Table'!A$2:C$63,3,FALSE)))))</f>
        <v/>
      </c>
      <c r="I5756" s="150" t="str">
        <f>IF(ISNUMBER(SEARCH("*.unk*",D5756)),"Other Federal Awards",IF(ISERROR(VLOOKUP(D5756,'CFDA Program Titles Table'!A$2:C$2607,3,FALSE)),"",VLOOKUP(D5756,'CFDA Program Titles Table'!A$2:C$2607,3,FALSE)))</f>
        <v/>
      </c>
      <c r="J5756" s="70"/>
      <c r="K5756" s="70"/>
      <c r="S5756" s="106" t="str">
        <f>IFERROR(IF(J5756="Y", "Research And Development Programs Cluster:", VLOOKUP(D5756,'Cluster Info'!$A$2:$B$113,2,FALSE)), "Non Cluster:")</f>
        <v>Non Cluster:</v>
      </c>
      <c r="T5756" s="106">
        <f t="shared" si="445"/>
        <v>0</v>
      </c>
      <c r="U5756" s="106">
        <f t="shared" si="447"/>
        <v>0</v>
      </c>
      <c r="V5756" s="106">
        <f t="shared" si="448"/>
        <v>0</v>
      </c>
      <c r="W5756" s="119">
        <f t="shared" si="446"/>
        <v>0</v>
      </c>
      <c r="X5756" s="106">
        <f t="shared" si="449"/>
        <v>0</v>
      </c>
    </row>
    <row r="5757" spans="1:24" ht="14">
      <c r="A5757" s="198"/>
      <c r="D5757" s="1"/>
      <c r="E5757" s="1"/>
      <c r="F5757" s="187"/>
      <c r="G5757" s="187"/>
      <c r="H5757" s="80" t="str">
        <f>IF(ISERROR(IF(ISERROR(VLOOKUP((LEFT(D5757,2)),'Fed. Agency Identifier Table'!A$2:C$63,3,FALSE)),(VLOOKUP((LEFT(D5757,1)),'Fed. Agency Identifier Table'!A$2:C$63,3,FALSE)),(VLOOKUP((LEFT(D5757,2)),'Fed. Agency Identifier Table'!A$2:C$63,3,FALSE)))),"",(IF(ISERROR(VLOOKUP((LEFT(D5757,2)),'Fed. Agency Identifier Table'!A$2:C$63,3,FALSE)),(VLOOKUP((LEFT(D5757,1)),'Fed. Agency Identifier Table'!A$2:C$63,3,FALSE)),(VLOOKUP((LEFT(D5757,2)),'Fed. Agency Identifier Table'!A$2:C$63,3,FALSE)))))</f>
        <v/>
      </c>
      <c r="I5757" s="150" t="str">
        <f>IF(ISNUMBER(SEARCH("*.unk*",D5757)),"Other Federal Awards",IF(ISERROR(VLOOKUP(D5757,'CFDA Program Titles Table'!A$2:C$2607,3,FALSE)),"",VLOOKUP(D5757,'CFDA Program Titles Table'!A$2:C$2607,3,FALSE)))</f>
        <v/>
      </c>
      <c r="J5757" s="70"/>
      <c r="K5757" s="70"/>
      <c r="S5757" s="106" t="str">
        <f>IFERROR(IF(J5757="Y", "Research And Development Programs Cluster:", VLOOKUP(D5757,'Cluster Info'!$A$2:$B$113,2,FALSE)), "Non Cluster:")</f>
        <v>Non Cluster:</v>
      </c>
      <c r="T5757" s="106">
        <f t="shared" si="445"/>
        <v>0</v>
      </c>
      <c r="U5757" s="106">
        <f t="shared" si="447"/>
        <v>0</v>
      </c>
      <c r="V5757" s="106">
        <f t="shared" si="448"/>
        <v>0</v>
      </c>
      <c r="W5757" s="119">
        <f t="shared" si="446"/>
        <v>0</v>
      </c>
      <c r="X5757" s="106">
        <f t="shared" si="449"/>
        <v>0</v>
      </c>
    </row>
    <row r="5758" spans="1:24" ht="14">
      <c r="A5758" s="198"/>
      <c r="D5758" s="1"/>
      <c r="E5758" s="1"/>
      <c r="F5758" s="187"/>
      <c r="G5758" s="187"/>
      <c r="H5758" s="80" t="str">
        <f>IF(ISERROR(IF(ISERROR(VLOOKUP((LEFT(D5758,2)),'Fed. Agency Identifier Table'!A$2:C$63,3,FALSE)),(VLOOKUP((LEFT(D5758,1)),'Fed. Agency Identifier Table'!A$2:C$63,3,FALSE)),(VLOOKUP((LEFT(D5758,2)),'Fed. Agency Identifier Table'!A$2:C$63,3,FALSE)))),"",(IF(ISERROR(VLOOKUP((LEFT(D5758,2)),'Fed. Agency Identifier Table'!A$2:C$63,3,FALSE)),(VLOOKUP((LEFT(D5758,1)),'Fed. Agency Identifier Table'!A$2:C$63,3,FALSE)),(VLOOKUP((LEFT(D5758,2)),'Fed. Agency Identifier Table'!A$2:C$63,3,FALSE)))))</f>
        <v/>
      </c>
      <c r="I5758" s="150" t="str">
        <f>IF(ISNUMBER(SEARCH("*.unk*",D5758)),"Other Federal Awards",IF(ISERROR(VLOOKUP(D5758,'CFDA Program Titles Table'!A$2:C$2607,3,FALSE)),"",VLOOKUP(D5758,'CFDA Program Titles Table'!A$2:C$2607,3,FALSE)))</f>
        <v/>
      </c>
      <c r="J5758" s="70"/>
      <c r="K5758" s="70"/>
      <c r="S5758" s="106" t="str">
        <f>IFERROR(IF(J5758="Y", "Research And Development Programs Cluster:", VLOOKUP(D5758,'Cluster Info'!$A$2:$B$113,2,FALSE)), "Non Cluster:")</f>
        <v>Non Cluster:</v>
      </c>
      <c r="T5758" s="106">
        <f t="shared" si="445"/>
        <v>0</v>
      </c>
      <c r="U5758" s="106">
        <f t="shared" si="447"/>
        <v>0</v>
      </c>
      <c r="V5758" s="106">
        <f t="shared" si="448"/>
        <v>0</v>
      </c>
      <c r="W5758" s="119">
        <f t="shared" si="446"/>
        <v>0</v>
      </c>
      <c r="X5758" s="106">
        <f t="shared" si="449"/>
        <v>0</v>
      </c>
    </row>
    <row r="5759" spans="1:24" ht="14">
      <c r="A5759" s="198"/>
      <c r="D5759" s="1"/>
      <c r="E5759" s="1"/>
      <c r="F5759" s="187"/>
      <c r="G5759" s="187"/>
      <c r="H5759" s="80" t="str">
        <f>IF(ISERROR(IF(ISERROR(VLOOKUP((LEFT(D5759,2)),'Fed. Agency Identifier Table'!A$2:C$63,3,FALSE)),(VLOOKUP((LEFT(D5759,1)),'Fed. Agency Identifier Table'!A$2:C$63,3,FALSE)),(VLOOKUP((LEFT(D5759,2)),'Fed. Agency Identifier Table'!A$2:C$63,3,FALSE)))),"",(IF(ISERROR(VLOOKUP((LEFT(D5759,2)),'Fed. Agency Identifier Table'!A$2:C$63,3,FALSE)),(VLOOKUP((LEFT(D5759,1)),'Fed. Agency Identifier Table'!A$2:C$63,3,FALSE)),(VLOOKUP((LEFT(D5759,2)),'Fed. Agency Identifier Table'!A$2:C$63,3,FALSE)))))</f>
        <v/>
      </c>
      <c r="I5759" s="150" t="str">
        <f>IF(ISNUMBER(SEARCH("*.unk*",D5759)),"Other Federal Awards",IF(ISERROR(VLOOKUP(D5759,'CFDA Program Titles Table'!A$2:C$2607,3,FALSE)),"",VLOOKUP(D5759,'CFDA Program Titles Table'!A$2:C$2607,3,FALSE)))</f>
        <v/>
      </c>
      <c r="J5759" s="70"/>
      <c r="K5759" s="70"/>
      <c r="S5759" s="106" t="str">
        <f>IFERROR(IF(J5759="Y", "Research And Development Programs Cluster:", VLOOKUP(D5759,'Cluster Info'!$A$2:$B$113,2,FALSE)), "Non Cluster:")</f>
        <v>Non Cluster:</v>
      </c>
      <c r="T5759" s="106">
        <f t="shared" si="445"/>
        <v>0</v>
      </c>
      <c r="U5759" s="106">
        <f t="shared" si="447"/>
        <v>0</v>
      </c>
      <c r="V5759" s="106">
        <f t="shared" si="448"/>
        <v>0</v>
      </c>
      <c r="W5759" s="119">
        <f t="shared" si="446"/>
        <v>0</v>
      </c>
      <c r="X5759" s="106">
        <f t="shared" si="449"/>
        <v>0</v>
      </c>
    </row>
    <row r="5760" spans="1:24" ht="14">
      <c r="A5760" s="198"/>
      <c r="D5760" s="1"/>
      <c r="E5760" s="1"/>
      <c r="F5760" s="187"/>
      <c r="G5760" s="187"/>
      <c r="H5760" s="80" t="str">
        <f>IF(ISERROR(IF(ISERROR(VLOOKUP((LEFT(D5760,2)),'Fed. Agency Identifier Table'!A$2:C$63,3,FALSE)),(VLOOKUP((LEFT(D5760,1)),'Fed. Agency Identifier Table'!A$2:C$63,3,FALSE)),(VLOOKUP((LEFT(D5760,2)),'Fed. Agency Identifier Table'!A$2:C$63,3,FALSE)))),"",(IF(ISERROR(VLOOKUP((LEFT(D5760,2)),'Fed. Agency Identifier Table'!A$2:C$63,3,FALSE)),(VLOOKUP((LEFT(D5760,1)),'Fed. Agency Identifier Table'!A$2:C$63,3,FALSE)),(VLOOKUP((LEFT(D5760,2)),'Fed. Agency Identifier Table'!A$2:C$63,3,FALSE)))))</f>
        <v/>
      </c>
      <c r="I5760" s="150" t="str">
        <f>IF(ISNUMBER(SEARCH("*.unk*",D5760)),"Other Federal Awards",IF(ISERROR(VLOOKUP(D5760,'CFDA Program Titles Table'!A$2:C$2607,3,FALSE)),"",VLOOKUP(D5760,'CFDA Program Titles Table'!A$2:C$2607,3,FALSE)))</f>
        <v/>
      </c>
      <c r="J5760" s="70"/>
      <c r="K5760" s="70"/>
      <c r="S5760" s="106" t="str">
        <f>IFERROR(IF(J5760="Y", "Research And Development Programs Cluster:", VLOOKUP(D5760,'Cluster Info'!$A$2:$B$113,2,FALSE)), "Non Cluster:")</f>
        <v>Non Cluster:</v>
      </c>
      <c r="T5760" s="106">
        <f t="shared" si="445"/>
        <v>0</v>
      </c>
      <c r="U5760" s="106">
        <f t="shared" si="447"/>
        <v>0</v>
      </c>
      <c r="V5760" s="106">
        <f t="shared" si="448"/>
        <v>0</v>
      </c>
      <c r="W5760" s="119">
        <f t="shared" si="446"/>
        <v>0</v>
      </c>
      <c r="X5760" s="106">
        <f t="shared" si="449"/>
        <v>0</v>
      </c>
    </row>
    <row r="5761" spans="1:24" ht="14">
      <c r="A5761" s="198"/>
      <c r="D5761" s="1"/>
      <c r="E5761" s="1"/>
      <c r="F5761" s="187"/>
      <c r="G5761" s="187"/>
      <c r="H5761" s="80" t="str">
        <f>IF(ISERROR(IF(ISERROR(VLOOKUP((LEFT(D5761,2)),'Fed. Agency Identifier Table'!A$2:C$63,3,FALSE)),(VLOOKUP((LEFT(D5761,1)),'Fed. Agency Identifier Table'!A$2:C$63,3,FALSE)),(VLOOKUP((LEFT(D5761,2)),'Fed. Agency Identifier Table'!A$2:C$63,3,FALSE)))),"",(IF(ISERROR(VLOOKUP((LEFT(D5761,2)),'Fed. Agency Identifier Table'!A$2:C$63,3,FALSE)),(VLOOKUP((LEFT(D5761,1)),'Fed. Agency Identifier Table'!A$2:C$63,3,FALSE)),(VLOOKUP((LEFT(D5761,2)),'Fed. Agency Identifier Table'!A$2:C$63,3,FALSE)))))</f>
        <v/>
      </c>
      <c r="I5761" s="150" t="str">
        <f>IF(ISNUMBER(SEARCH("*.unk*",D5761)),"Other Federal Awards",IF(ISERROR(VLOOKUP(D5761,'CFDA Program Titles Table'!A$2:C$2607,3,FALSE)),"",VLOOKUP(D5761,'CFDA Program Titles Table'!A$2:C$2607,3,FALSE)))</f>
        <v/>
      </c>
      <c r="J5761" s="70"/>
      <c r="K5761" s="70"/>
      <c r="S5761" s="106" t="str">
        <f>IFERROR(IF(J5761="Y", "Research And Development Programs Cluster:", VLOOKUP(D5761,'Cluster Info'!$A$2:$B$113,2,FALSE)), "Non Cluster:")</f>
        <v>Non Cluster:</v>
      </c>
      <c r="T5761" s="106">
        <f t="shared" si="445"/>
        <v>0</v>
      </c>
      <c r="U5761" s="106">
        <f t="shared" si="447"/>
        <v>0</v>
      </c>
      <c r="V5761" s="106">
        <f t="shared" si="448"/>
        <v>0</v>
      </c>
      <c r="W5761" s="119">
        <f t="shared" si="446"/>
        <v>0</v>
      </c>
      <c r="X5761" s="106">
        <f t="shared" si="449"/>
        <v>0</v>
      </c>
    </row>
    <row r="5762" spans="1:24" ht="14">
      <c r="A5762" s="198"/>
      <c r="D5762" s="1"/>
      <c r="E5762" s="1"/>
      <c r="F5762" s="187"/>
      <c r="G5762" s="187"/>
      <c r="H5762" s="80" t="str">
        <f>IF(ISERROR(IF(ISERROR(VLOOKUP((LEFT(D5762,2)),'Fed. Agency Identifier Table'!A$2:C$63,3,FALSE)),(VLOOKUP((LEFT(D5762,1)),'Fed. Agency Identifier Table'!A$2:C$63,3,FALSE)),(VLOOKUP((LEFT(D5762,2)),'Fed. Agency Identifier Table'!A$2:C$63,3,FALSE)))),"",(IF(ISERROR(VLOOKUP((LEFT(D5762,2)),'Fed. Agency Identifier Table'!A$2:C$63,3,FALSE)),(VLOOKUP((LEFT(D5762,1)),'Fed. Agency Identifier Table'!A$2:C$63,3,FALSE)),(VLOOKUP((LEFT(D5762,2)),'Fed. Agency Identifier Table'!A$2:C$63,3,FALSE)))))</f>
        <v/>
      </c>
      <c r="I5762" s="150" t="str">
        <f>IF(ISNUMBER(SEARCH("*.unk*",D5762)),"Other Federal Awards",IF(ISERROR(VLOOKUP(D5762,'CFDA Program Titles Table'!A$2:C$2607,3,FALSE)),"",VLOOKUP(D5762,'CFDA Program Titles Table'!A$2:C$2607,3,FALSE)))</f>
        <v/>
      </c>
      <c r="J5762" s="70"/>
      <c r="K5762" s="70"/>
      <c r="S5762" s="106" t="str">
        <f>IFERROR(IF(J5762="Y", "Research And Development Programs Cluster:", VLOOKUP(D5762,'Cluster Info'!$A$2:$B$113,2,FALSE)), "Non Cluster:")</f>
        <v>Non Cluster:</v>
      </c>
      <c r="T5762" s="106">
        <f t="shared" ref="T5762:T5825" si="450">IF(E5762="Y","ARRA - "&amp;N5762, N5762)</f>
        <v>0</v>
      </c>
      <c r="U5762" s="106">
        <f t="shared" si="447"/>
        <v>0</v>
      </c>
      <c r="V5762" s="106">
        <f t="shared" si="448"/>
        <v>0</v>
      </c>
      <c r="W5762" s="119">
        <f t="shared" ref="W5762:W5825" si="451">IF(AND(J5762="Y",I5762="Other Federal Awards"),(LEFT(D5762,2)&amp;".RD"),D5762)</f>
        <v>0</v>
      </c>
      <c r="X5762" s="106">
        <f t="shared" si="449"/>
        <v>0</v>
      </c>
    </row>
    <row r="5763" spans="1:24" ht="14">
      <c r="A5763" s="198"/>
      <c r="D5763" s="1"/>
      <c r="E5763" s="1"/>
      <c r="F5763" s="187"/>
      <c r="G5763" s="187"/>
      <c r="H5763" s="80" t="str">
        <f>IF(ISERROR(IF(ISERROR(VLOOKUP((LEFT(D5763,2)),'Fed. Agency Identifier Table'!A$2:C$63,3,FALSE)),(VLOOKUP((LEFT(D5763,1)),'Fed. Agency Identifier Table'!A$2:C$63,3,FALSE)),(VLOOKUP((LEFT(D5763,2)),'Fed. Agency Identifier Table'!A$2:C$63,3,FALSE)))),"",(IF(ISERROR(VLOOKUP((LEFT(D5763,2)),'Fed. Agency Identifier Table'!A$2:C$63,3,FALSE)),(VLOOKUP((LEFT(D5763,1)),'Fed. Agency Identifier Table'!A$2:C$63,3,FALSE)),(VLOOKUP((LEFT(D5763,2)),'Fed. Agency Identifier Table'!A$2:C$63,3,FALSE)))))</f>
        <v/>
      </c>
      <c r="I5763" s="150" t="str">
        <f>IF(ISNUMBER(SEARCH("*.unk*",D5763)),"Other Federal Awards",IF(ISERROR(VLOOKUP(D5763,'CFDA Program Titles Table'!A$2:C$2607,3,FALSE)),"",VLOOKUP(D5763,'CFDA Program Titles Table'!A$2:C$2607,3,FALSE)))</f>
        <v/>
      </c>
      <c r="J5763" s="70"/>
      <c r="K5763" s="70"/>
      <c r="S5763" s="106" t="str">
        <f>IFERROR(IF(J5763="Y", "Research And Development Programs Cluster:", VLOOKUP(D5763,'Cluster Info'!$A$2:$B$113,2,FALSE)), "Non Cluster:")</f>
        <v>Non Cluster:</v>
      </c>
      <c r="T5763" s="106">
        <f t="shared" si="450"/>
        <v>0</v>
      </c>
      <c r="U5763" s="106">
        <f t="shared" ref="U5763:U5826" si="452">IF(F5763="Y","COVID-19 - "&amp;N5763, N5763)</f>
        <v>0</v>
      </c>
      <c r="V5763" s="106">
        <f t="shared" ref="V5763:V5826" si="453">IF(G5763="Y","ARP - "&amp;N5763, N5763)</f>
        <v>0</v>
      </c>
      <c r="W5763" s="119">
        <f t="shared" si="451"/>
        <v>0</v>
      </c>
      <c r="X5763" s="106">
        <f t="shared" ref="X5763:X5826" si="454">O5763-P5763</f>
        <v>0</v>
      </c>
    </row>
    <row r="5764" spans="1:24" ht="14">
      <c r="A5764" s="198"/>
      <c r="D5764" s="1"/>
      <c r="E5764" s="1"/>
      <c r="F5764" s="187"/>
      <c r="G5764" s="187"/>
      <c r="H5764" s="80" t="str">
        <f>IF(ISERROR(IF(ISERROR(VLOOKUP((LEFT(D5764,2)),'Fed. Agency Identifier Table'!A$2:C$63,3,FALSE)),(VLOOKUP((LEFT(D5764,1)),'Fed. Agency Identifier Table'!A$2:C$63,3,FALSE)),(VLOOKUP((LEFT(D5764,2)),'Fed. Agency Identifier Table'!A$2:C$63,3,FALSE)))),"",(IF(ISERROR(VLOOKUP((LEFT(D5764,2)),'Fed. Agency Identifier Table'!A$2:C$63,3,FALSE)),(VLOOKUP((LEFT(D5764,1)),'Fed. Agency Identifier Table'!A$2:C$63,3,FALSE)),(VLOOKUP((LEFT(D5764,2)),'Fed. Agency Identifier Table'!A$2:C$63,3,FALSE)))))</f>
        <v/>
      </c>
      <c r="I5764" s="150" t="str">
        <f>IF(ISNUMBER(SEARCH("*.unk*",D5764)),"Other Federal Awards",IF(ISERROR(VLOOKUP(D5764,'CFDA Program Titles Table'!A$2:C$2607,3,FALSE)),"",VLOOKUP(D5764,'CFDA Program Titles Table'!A$2:C$2607,3,FALSE)))</f>
        <v/>
      </c>
      <c r="J5764" s="70"/>
      <c r="K5764" s="70"/>
      <c r="S5764" s="106" t="str">
        <f>IFERROR(IF(J5764="Y", "Research And Development Programs Cluster:", VLOOKUP(D5764,'Cluster Info'!$A$2:$B$113,2,FALSE)), "Non Cluster:")</f>
        <v>Non Cluster:</v>
      </c>
      <c r="T5764" s="106">
        <f t="shared" si="450"/>
        <v>0</v>
      </c>
      <c r="U5764" s="106">
        <f t="shared" si="452"/>
        <v>0</v>
      </c>
      <c r="V5764" s="106">
        <f t="shared" si="453"/>
        <v>0</v>
      </c>
      <c r="W5764" s="119">
        <f t="shared" si="451"/>
        <v>0</v>
      </c>
      <c r="X5764" s="106">
        <f t="shared" si="454"/>
        <v>0</v>
      </c>
    </row>
    <row r="5765" spans="1:24" ht="14">
      <c r="A5765" s="198"/>
      <c r="D5765" s="1"/>
      <c r="E5765" s="1"/>
      <c r="F5765" s="187"/>
      <c r="G5765" s="187"/>
      <c r="H5765" s="80" t="str">
        <f>IF(ISERROR(IF(ISERROR(VLOOKUP((LEFT(D5765,2)),'Fed. Agency Identifier Table'!A$2:C$63,3,FALSE)),(VLOOKUP((LEFT(D5765,1)),'Fed. Agency Identifier Table'!A$2:C$63,3,FALSE)),(VLOOKUP((LEFT(D5765,2)),'Fed. Agency Identifier Table'!A$2:C$63,3,FALSE)))),"",(IF(ISERROR(VLOOKUP((LEFT(D5765,2)),'Fed. Agency Identifier Table'!A$2:C$63,3,FALSE)),(VLOOKUP((LEFT(D5765,1)),'Fed. Agency Identifier Table'!A$2:C$63,3,FALSE)),(VLOOKUP((LEFT(D5765,2)),'Fed. Agency Identifier Table'!A$2:C$63,3,FALSE)))))</f>
        <v/>
      </c>
      <c r="I5765" s="150" t="str">
        <f>IF(ISNUMBER(SEARCH("*.unk*",D5765)),"Other Federal Awards",IF(ISERROR(VLOOKUP(D5765,'CFDA Program Titles Table'!A$2:C$2607,3,FALSE)),"",VLOOKUP(D5765,'CFDA Program Titles Table'!A$2:C$2607,3,FALSE)))</f>
        <v/>
      </c>
      <c r="J5765" s="70"/>
      <c r="K5765" s="70"/>
      <c r="S5765" s="106" t="str">
        <f>IFERROR(IF(J5765="Y", "Research And Development Programs Cluster:", VLOOKUP(D5765,'Cluster Info'!$A$2:$B$113,2,FALSE)), "Non Cluster:")</f>
        <v>Non Cluster:</v>
      </c>
      <c r="T5765" s="106">
        <f t="shared" si="450"/>
        <v>0</v>
      </c>
      <c r="U5765" s="106">
        <f t="shared" si="452"/>
        <v>0</v>
      </c>
      <c r="V5765" s="106">
        <f t="shared" si="453"/>
        <v>0</v>
      </c>
      <c r="W5765" s="119">
        <f t="shared" si="451"/>
        <v>0</v>
      </c>
      <c r="X5765" s="106">
        <f t="shared" si="454"/>
        <v>0</v>
      </c>
    </row>
    <row r="5766" spans="1:24" ht="14">
      <c r="A5766" s="198"/>
      <c r="D5766" s="1"/>
      <c r="E5766" s="1"/>
      <c r="F5766" s="187"/>
      <c r="G5766" s="187"/>
      <c r="H5766" s="80" t="str">
        <f>IF(ISERROR(IF(ISERROR(VLOOKUP((LEFT(D5766,2)),'Fed. Agency Identifier Table'!A$2:C$63,3,FALSE)),(VLOOKUP((LEFT(D5766,1)),'Fed. Agency Identifier Table'!A$2:C$63,3,FALSE)),(VLOOKUP((LEFT(D5766,2)),'Fed. Agency Identifier Table'!A$2:C$63,3,FALSE)))),"",(IF(ISERROR(VLOOKUP((LEFT(D5766,2)),'Fed. Agency Identifier Table'!A$2:C$63,3,FALSE)),(VLOOKUP((LEFT(D5766,1)),'Fed. Agency Identifier Table'!A$2:C$63,3,FALSE)),(VLOOKUP((LEFT(D5766,2)),'Fed. Agency Identifier Table'!A$2:C$63,3,FALSE)))))</f>
        <v/>
      </c>
      <c r="I5766" s="150" t="str">
        <f>IF(ISNUMBER(SEARCH("*.unk*",D5766)),"Other Federal Awards",IF(ISERROR(VLOOKUP(D5766,'CFDA Program Titles Table'!A$2:C$2607,3,FALSE)),"",VLOOKUP(D5766,'CFDA Program Titles Table'!A$2:C$2607,3,FALSE)))</f>
        <v/>
      </c>
      <c r="J5766" s="70"/>
      <c r="K5766" s="70"/>
      <c r="S5766" s="106" t="str">
        <f>IFERROR(IF(J5766="Y", "Research And Development Programs Cluster:", VLOOKUP(D5766,'Cluster Info'!$A$2:$B$113,2,FALSE)), "Non Cluster:")</f>
        <v>Non Cluster:</v>
      </c>
      <c r="T5766" s="106">
        <f t="shared" si="450"/>
        <v>0</v>
      </c>
      <c r="U5766" s="106">
        <f t="shared" si="452"/>
        <v>0</v>
      </c>
      <c r="V5766" s="106">
        <f t="shared" si="453"/>
        <v>0</v>
      </c>
      <c r="W5766" s="119">
        <f t="shared" si="451"/>
        <v>0</v>
      </c>
      <c r="X5766" s="106">
        <f t="shared" si="454"/>
        <v>0</v>
      </c>
    </row>
    <row r="5767" spans="1:24" ht="14">
      <c r="A5767" s="198"/>
      <c r="D5767" s="1"/>
      <c r="E5767" s="1"/>
      <c r="F5767" s="187"/>
      <c r="G5767" s="187"/>
      <c r="H5767" s="80" t="str">
        <f>IF(ISERROR(IF(ISERROR(VLOOKUP((LEFT(D5767,2)),'Fed. Agency Identifier Table'!A$2:C$63,3,FALSE)),(VLOOKUP((LEFT(D5767,1)),'Fed. Agency Identifier Table'!A$2:C$63,3,FALSE)),(VLOOKUP((LEFT(D5767,2)),'Fed. Agency Identifier Table'!A$2:C$63,3,FALSE)))),"",(IF(ISERROR(VLOOKUP((LEFT(D5767,2)),'Fed. Agency Identifier Table'!A$2:C$63,3,FALSE)),(VLOOKUP((LEFT(D5767,1)),'Fed. Agency Identifier Table'!A$2:C$63,3,FALSE)),(VLOOKUP((LEFT(D5767,2)),'Fed. Agency Identifier Table'!A$2:C$63,3,FALSE)))))</f>
        <v/>
      </c>
      <c r="I5767" s="150" t="str">
        <f>IF(ISNUMBER(SEARCH("*.unk*",D5767)),"Other Federal Awards",IF(ISERROR(VLOOKUP(D5767,'CFDA Program Titles Table'!A$2:C$2607,3,FALSE)),"",VLOOKUP(D5767,'CFDA Program Titles Table'!A$2:C$2607,3,FALSE)))</f>
        <v/>
      </c>
      <c r="J5767" s="70"/>
      <c r="K5767" s="70"/>
      <c r="S5767" s="106" t="str">
        <f>IFERROR(IF(J5767="Y", "Research And Development Programs Cluster:", VLOOKUP(D5767,'Cluster Info'!$A$2:$B$113,2,FALSE)), "Non Cluster:")</f>
        <v>Non Cluster:</v>
      </c>
      <c r="T5767" s="106">
        <f t="shared" si="450"/>
        <v>0</v>
      </c>
      <c r="U5767" s="106">
        <f t="shared" si="452"/>
        <v>0</v>
      </c>
      <c r="V5767" s="106">
        <f t="shared" si="453"/>
        <v>0</v>
      </c>
      <c r="W5767" s="119">
        <f t="shared" si="451"/>
        <v>0</v>
      </c>
      <c r="X5767" s="106">
        <f t="shared" si="454"/>
        <v>0</v>
      </c>
    </row>
    <row r="5768" spans="1:24" ht="14">
      <c r="A5768" s="198"/>
      <c r="D5768" s="1"/>
      <c r="E5768" s="1"/>
      <c r="F5768" s="187"/>
      <c r="G5768" s="187"/>
      <c r="H5768" s="80" t="str">
        <f>IF(ISERROR(IF(ISERROR(VLOOKUP((LEFT(D5768,2)),'Fed. Agency Identifier Table'!A$2:C$63,3,FALSE)),(VLOOKUP((LEFT(D5768,1)),'Fed. Agency Identifier Table'!A$2:C$63,3,FALSE)),(VLOOKUP((LEFT(D5768,2)),'Fed. Agency Identifier Table'!A$2:C$63,3,FALSE)))),"",(IF(ISERROR(VLOOKUP((LEFT(D5768,2)),'Fed. Agency Identifier Table'!A$2:C$63,3,FALSE)),(VLOOKUP((LEFT(D5768,1)),'Fed. Agency Identifier Table'!A$2:C$63,3,FALSE)),(VLOOKUP((LEFT(D5768,2)),'Fed. Agency Identifier Table'!A$2:C$63,3,FALSE)))))</f>
        <v/>
      </c>
      <c r="I5768" s="150" t="str">
        <f>IF(ISNUMBER(SEARCH("*.unk*",D5768)),"Other Federal Awards",IF(ISERROR(VLOOKUP(D5768,'CFDA Program Titles Table'!A$2:C$2607,3,FALSE)),"",VLOOKUP(D5768,'CFDA Program Titles Table'!A$2:C$2607,3,FALSE)))</f>
        <v/>
      </c>
      <c r="J5768" s="70"/>
      <c r="K5768" s="70"/>
      <c r="S5768" s="106" t="str">
        <f>IFERROR(IF(J5768="Y", "Research And Development Programs Cluster:", VLOOKUP(D5768,'Cluster Info'!$A$2:$B$113,2,FALSE)), "Non Cluster:")</f>
        <v>Non Cluster:</v>
      </c>
      <c r="T5768" s="106">
        <f t="shared" si="450"/>
        <v>0</v>
      </c>
      <c r="U5768" s="106">
        <f t="shared" si="452"/>
        <v>0</v>
      </c>
      <c r="V5768" s="106">
        <f t="shared" si="453"/>
        <v>0</v>
      </c>
      <c r="W5768" s="119">
        <f t="shared" si="451"/>
        <v>0</v>
      </c>
      <c r="X5768" s="106">
        <f t="shared" si="454"/>
        <v>0</v>
      </c>
    </row>
    <row r="5769" spans="1:24" ht="14">
      <c r="A5769" s="198"/>
      <c r="D5769" s="1"/>
      <c r="E5769" s="1"/>
      <c r="F5769" s="187"/>
      <c r="G5769" s="187"/>
      <c r="H5769" s="80" t="str">
        <f>IF(ISERROR(IF(ISERROR(VLOOKUP((LEFT(D5769,2)),'Fed. Agency Identifier Table'!A$2:C$63,3,FALSE)),(VLOOKUP((LEFT(D5769,1)),'Fed. Agency Identifier Table'!A$2:C$63,3,FALSE)),(VLOOKUP((LEFT(D5769,2)),'Fed. Agency Identifier Table'!A$2:C$63,3,FALSE)))),"",(IF(ISERROR(VLOOKUP((LEFT(D5769,2)),'Fed. Agency Identifier Table'!A$2:C$63,3,FALSE)),(VLOOKUP((LEFT(D5769,1)),'Fed. Agency Identifier Table'!A$2:C$63,3,FALSE)),(VLOOKUP((LEFT(D5769,2)),'Fed. Agency Identifier Table'!A$2:C$63,3,FALSE)))))</f>
        <v/>
      </c>
      <c r="I5769" s="150" t="str">
        <f>IF(ISNUMBER(SEARCH("*.unk*",D5769)),"Other Federal Awards",IF(ISERROR(VLOOKUP(D5769,'CFDA Program Titles Table'!A$2:C$2607,3,FALSE)),"",VLOOKUP(D5769,'CFDA Program Titles Table'!A$2:C$2607,3,FALSE)))</f>
        <v/>
      </c>
      <c r="J5769" s="70"/>
      <c r="K5769" s="70"/>
      <c r="S5769" s="106" t="str">
        <f>IFERROR(IF(J5769="Y", "Research And Development Programs Cluster:", VLOOKUP(D5769,'Cluster Info'!$A$2:$B$113,2,FALSE)), "Non Cluster:")</f>
        <v>Non Cluster:</v>
      </c>
      <c r="T5769" s="106">
        <f t="shared" si="450"/>
        <v>0</v>
      </c>
      <c r="U5769" s="106">
        <f t="shared" si="452"/>
        <v>0</v>
      </c>
      <c r="V5769" s="106">
        <f t="shared" si="453"/>
        <v>0</v>
      </c>
      <c r="W5769" s="119">
        <f t="shared" si="451"/>
        <v>0</v>
      </c>
      <c r="X5769" s="106">
        <f t="shared" si="454"/>
        <v>0</v>
      </c>
    </row>
    <row r="5770" spans="1:24" ht="14">
      <c r="A5770" s="198"/>
      <c r="D5770" s="1"/>
      <c r="E5770" s="1"/>
      <c r="F5770" s="187"/>
      <c r="G5770" s="187"/>
      <c r="H5770" s="80" t="str">
        <f>IF(ISERROR(IF(ISERROR(VLOOKUP((LEFT(D5770,2)),'Fed. Agency Identifier Table'!A$2:C$63,3,FALSE)),(VLOOKUP((LEFT(D5770,1)),'Fed. Agency Identifier Table'!A$2:C$63,3,FALSE)),(VLOOKUP((LEFT(D5770,2)),'Fed. Agency Identifier Table'!A$2:C$63,3,FALSE)))),"",(IF(ISERROR(VLOOKUP((LEFT(D5770,2)),'Fed. Agency Identifier Table'!A$2:C$63,3,FALSE)),(VLOOKUP((LEFT(D5770,1)),'Fed. Agency Identifier Table'!A$2:C$63,3,FALSE)),(VLOOKUP((LEFT(D5770,2)),'Fed. Agency Identifier Table'!A$2:C$63,3,FALSE)))))</f>
        <v/>
      </c>
      <c r="I5770" s="150" t="str">
        <f>IF(ISNUMBER(SEARCH("*.unk*",D5770)),"Other Federal Awards",IF(ISERROR(VLOOKUP(D5770,'CFDA Program Titles Table'!A$2:C$2607,3,FALSE)),"",VLOOKUP(D5770,'CFDA Program Titles Table'!A$2:C$2607,3,FALSE)))</f>
        <v/>
      </c>
      <c r="J5770" s="70"/>
      <c r="K5770" s="70"/>
      <c r="S5770" s="106" t="str">
        <f>IFERROR(IF(J5770="Y", "Research And Development Programs Cluster:", VLOOKUP(D5770,'Cluster Info'!$A$2:$B$113,2,FALSE)), "Non Cluster:")</f>
        <v>Non Cluster:</v>
      </c>
      <c r="T5770" s="106">
        <f t="shared" si="450"/>
        <v>0</v>
      </c>
      <c r="U5770" s="106">
        <f t="shared" si="452"/>
        <v>0</v>
      </c>
      <c r="V5770" s="106">
        <f t="shared" si="453"/>
        <v>0</v>
      </c>
      <c r="W5770" s="119">
        <f t="shared" si="451"/>
        <v>0</v>
      </c>
      <c r="X5770" s="106">
        <f t="shared" si="454"/>
        <v>0</v>
      </c>
    </row>
    <row r="5771" spans="1:24" ht="14">
      <c r="A5771" s="198"/>
      <c r="D5771" s="1"/>
      <c r="E5771" s="1"/>
      <c r="F5771" s="187"/>
      <c r="G5771" s="187"/>
      <c r="H5771" s="80" t="str">
        <f>IF(ISERROR(IF(ISERROR(VLOOKUP((LEFT(D5771,2)),'Fed. Agency Identifier Table'!A$2:C$63,3,FALSE)),(VLOOKUP((LEFT(D5771,1)),'Fed. Agency Identifier Table'!A$2:C$63,3,FALSE)),(VLOOKUP((LEFT(D5771,2)),'Fed. Agency Identifier Table'!A$2:C$63,3,FALSE)))),"",(IF(ISERROR(VLOOKUP((LEFT(D5771,2)),'Fed. Agency Identifier Table'!A$2:C$63,3,FALSE)),(VLOOKUP((LEFT(D5771,1)),'Fed. Agency Identifier Table'!A$2:C$63,3,FALSE)),(VLOOKUP((LEFT(D5771,2)),'Fed. Agency Identifier Table'!A$2:C$63,3,FALSE)))))</f>
        <v/>
      </c>
      <c r="I5771" s="150" t="str">
        <f>IF(ISNUMBER(SEARCH("*.unk*",D5771)),"Other Federal Awards",IF(ISERROR(VLOOKUP(D5771,'CFDA Program Titles Table'!A$2:C$2607,3,FALSE)),"",VLOOKUP(D5771,'CFDA Program Titles Table'!A$2:C$2607,3,FALSE)))</f>
        <v/>
      </c>
      <c r="J5771" s="70"/>
      <c r="K5771" s="70"/>
      <c r="S5771" s="106" t="str">
        <f>IFERROR(IF(J5771="Y", "Research And Development Programs Cluster:", VLOOKUP(D5771,'Cluster Info'!$A$2:$B$113,2,FALSE)), "Non Cluster:")</f>
        <v>Non Cluster:</v>
      </c>
      <c r="T5771" s="106">
        <f t="shared" si="450"/>
        <v>0</v>
      </c>
      <c r="U5771" s="106">
        <f t="shared" si="452"/>
        <v>0</v>
      </c>
      <c r="V5771" s="106">
        <f t="shared" si="453"/>
        <v>0</v>
      </c>
      <c r="W5771" s="119">
        <f t="shared" si="451"/>
        <v>0</v>
      </c>
      <c r="X5771" s="106">
        <f t="shared" si="454"/>
        <v>0</v>
      </c>
    </row>
    <row r="5772" spans="1:24" ht="14">
      <c r="A5772" s="198"/>
      <c r="D5772" s="1"/>
      <c r="E5772" s="1"/>
      <c r="F5772" s="187"/>
      <c r="G5772" s="187"/>
      <c r="H5772" s="80" t="str">
        <f>IF(ISERROR(IF(ISERROR(VLOOKUP((LEFT(D5772,2)),'Fed. Agency Identifier Table'!A$2:C$63,3,FALSE)),(VLOOKUP((LEFT(D5772,1)),'Fed. Agency Identifier Table'!A$2:C$63,3,FALSE)),(VLOOKUP((LEFT(D5772,2)),'Fed. Agency Identifier Table'!A$2:C$63,3,FALSE)))),"",(IF(ISERROR(VLOOKUP((LEFT(D5772,2)),'Fed. Agency Identifier Table'!A$2:C$63,3,FALSE)),(VLOOKUP((LEFT(D5772,1)),'Fed. Agency Identifier Table'!A$2:C$63,3,FALSE)),(VLOOKUP((LEFT(D5772,2)),'Fed. Agency Identifier Table'!A$2:C$63,3,FALSE)))))</f>
        <v/>
      </c>
      <c r="I5772" s="150" t="str">
        <f>IF(ISNUMBER(SEARCH("*.unk*",D5772)),"Other Federal Awards",IF(ISERROR(VLOOKUP(D5772,'CFDA Program Titles Table'!A$2:C$2607,3,FALSE)),"",VLOOKUP(D5772,'CFDA Program Titles Table'!A$2:C$2607,3,FALSE)))</f>
        <v/>
      </c>
      <c r="J5772" s="70"/>
      <c r="K5772" s="70"/>
      <c r="S5772" s="106" t="str">
        <f>IFERROR(IF(J5772="Y", "Research And Development Programs Cluster:", VLOOKUP(D5772,'Cluster Info'!$A$2:$B$113,2,FALSE)), "Non Cluster:")</f>
        <v>Non Cluster:</v>
      </c>
      <c r="T5772" s="106">
        <f t="shared" si="450"/>
        <v>0</v>
      </c>
      <c r="U5772" s="106">
        <f t="shared" si="452"/>
        <v>0</v>
      </c>
      <c r="V5772" s="106">
        <f t="shared" si="453"/>
        <v>0</v>
      </c>
      <c r="W5772" s="119">
        <f t="shared" si="451"/>
        <v>0</v>
      </c>
      <c r="X5772" s="106">
        <f t="shared" si="454"/>
        <v>0</v>
      </c>
    </row>
    <row r="5773" spans="1:24" ht="14">
      <c r="A5773" s="198"/>
      <c r="D5773" s="1"/>
      <c r="E5773" s="1"/>
      <c r="F5773" s="187"/>
      <c r="G5773" s="187"/>
      <c r="H5773" s="80" t="str">
        <f>IF(ISERROR(IF(ISERROR(VLOOKUP((LEFT(D5773,2)),'Fed. Agency Identifier Table'!A$2:C$63,3,FALSE)),(VLOOKUP((LEFT(D5773,1)),'Fed. Agency Identifier Table'!A$2:C$63,3,FALSE)),(VLOOKUP((LEFT(D5773,2)),'Fed. Agency Identifier Table'!A$2:C$63,3,FALSE)))),"",(IF(ISERROR(VLOOKUP((LEFT(D5773,2)),'Fed. Agency Identifier Table'!A$2:C$63,3,FALSE)),(VLOOKUP((LEFT(D5773,1)),'Fed. Agency Identifier Table'!A$2:C$63,3,FALSE)),(VLOOKUP((LEFT(D5773,2)),'Fed. Agency Identifier Table'!A$2:C$63,3,FALSE)))))</f>
        <v/>
      </c>
      <c r="I5773" s="150" t="str">
        <f>IF(ISNUMBER(SEARCH("*.unk*",D5773)),"Other Federal Awards",IF(ISERROR(VLOOKUP(D5773,'CFDA Program Titles Table'!A$2:C$2607,3,FALSE)),"",VLOOKUP(D5773,'CFDA Program Titles Table'!A$2:C$2607,3,FALSE)))</f>
        <v/>
      </c>
      <c r="J5773" s="70"/>
      <c r="K5773" s="70"/>
      <c r="S5773" s="106" t="str">
        <f>IFERROR(IF(J5773="Y", "Research And Development Programs Cluster:", VLOOKUP(D5773,'Cluster Info'!$A$2:$B$113,2,FALSE)), "Non Cluster:")</f>
        <v>Non Cluster:</v>
      </c>
      <c r="T5773" s="106">
        <f t="shared" si="450"/>
        <v>0</v>
      </c>
      <c r="U5773" s="106">
        <f t="shared" si="452"/>
        <v>0</v>
      </c>
      <c r="V5773" s="106">
        <f t="shared" si="453"/>
        <v>0</v>
      </c>
      <c r="W5773" s="119">
        <f t="shared" si="451"/>
        <v>0</v>
      </c>
      <c r="X5773" s="106">
        <f t="shared" si="454"/>
        <v>0</v>
      </c>
    </row>
    <row r="5774" spans="1:24" ht="14">
      <c r="A5774" s="198"/>
      <c r="D5774" s="1"/>
      <c r="E5774" s="1"/>
      <c r="F5774" s="187"/>
      <c r="G5774" s="187"/>
      <c r="H5774" s="80" t="str">
        <f>IF(ISERROR(IF(ISERROR(VLOOKUP((LEFT(D5774,2)),'Fed. Agency Identifier Table'!A$2:C$63,3,FALSE)),(VLOOKUP((LEFT(D5774,1)),'Fed. Agency Identifier Table'!A$2:C$63,3,FALSE)),(VLOOKUP((LEFT(D5774,2)),'Fed. Agency Identifier Table'!A$2:C$63,3,FALSE)))),"",(IF(ISERROR(VLOOKUP((LEFT(D5774,2)),'Fed. Agency Identifier Table'!A$2:C$63,3,FALSE)),(VLOOKUP((LEFT(D5774,1)),'Fed. Agency Identifier Table'!A$2:C$63,3,FALSE)),(VLOOKUP((LEFT(D5774,2)),'Fed. Agency Identifier Table'!A$2:C$63,3,FALSE)))))</f>
        <v/>
      </c>
      <c r="I5774" s="150" t="str">
        <f>IF(ISNUMBER(SEARCH("*.unk*",D5774)),"Other Federal Awards",IF(ISERROR(VLOOKUP(D5774,'CFDA Program Titles Table'!A$2:C$2607,3,FALSE)),"",VLOOKUP(D5774,'CFDA Program Titles Table'!A$2:C$2607,3,FALSE)))</f>
        <v/>
      </c>
      <c r="J5774" s="70"/>
      <c r="K5774" s="70"/>
      <c r="S5774" s="106" t="str">
        <f>IFERROR(IF(J5774="Y", "Research And Development Programs Cluster:", VLOOKUP(D5774,'Cluster Info'!$A$2:$B$113,2,FALSE)), "Non Cluster:")</f>
        <v>Non Cluster:</v>
      </c>
      <c r="T5774" s="106">
        <f t="shared" si="450"/>
        <v>0</v>
      </c>
      <c r="U5774" s="106">
        <f t="shared" si="452"/>
        <v>0</v>
      </c>
      <c r="V5774" s="106">
        <f t="shared" si="453"/>
        <v>0</v>
      </c>
      <c r="W5774" s="119">
        <f t="shared" si="451"/>
        <v>0</v>
      </c>
      <c r="X5774" s="106">
        <f t="shared" si="454"/>
        <v>0</v>
      </c>
    </row>
    <row r="5775" spans="1:24" ht="14">
      <c r="A5775" s="198"/>
      <c r="D5775" s="1"/>
      <c r="E5775" s="1"/>
      <c r="F5775" s="187"/>
      <c r="G5775" s="187"/>
      <c r="H5775" s="80" t="str">
        <f>IF(ISERROR(IF(ISERROR(VLOOKUP((LEFT(D5775,2)),'Fed. Agency Identifier Table'!A$2:C$63,3,FALSE)),(VLOOKUP((LEFT(D5775,1)),'Fed. Agency Identifier Table'!A$2:C$63,3,FALSE)),(VLOOKUP((LEFT(D5775,2)),'Fed. Agency Identifier Table'!A$2:C$63,3,FALSE)))),"",(IF(ISERROR(VLOOKUP((LEFT(D5775,2)),'Fed. Agency Identifier Table'!A$2:C$63,3,FALSE)),(VLOOKUP((LEFT(D5775,1)),'Fed. Agency Identifier Table'!A$2:C$63,3,FALSE)),(VLOOKUP((LEFT(D5775,2)),'Fed. Agency Identifier Table'!A$2:C$63,3,FALSE)))))</f>
        <v/>
      </c>
      <c r="I5775" s="150" t="str">
        <f>IF(ISNUMBER(SEARCH("*.unk*",D5775)),"Other Federal Awards",IF(ISERROR(VLOOKUP(D5775,'CFDA Program Titles Table'!A$2:C$2607,3,FALSE)),"",VLOOKUP(D5775,'CFDA Program Titles Table'!A$2:C$2607,3,FALSE)))</f>
        <v/>
      </c>
      <c r="J5775" s="70"/>
      <c r="K5775" s="70"/>
      <c r="S5775" s="106" t="str">
        <f>IFERROR(IF(J5775="Y", "Research And Development Programs Cluster:", VLOOKUP(D5775,'Cluster Info'!$A$2:$B$113,2,FALSE)), "Non Cluster:")</f>
        <v>Non Cluster:</v>
      </c>
      <c r="T5775" s="106">
        <f t="shared" si="450"/>
        <v>0</v>
      </c>
      <c r="U5775" s="106">
        <f t="shared" si="452"/>
        <v>0</v>
      </c>
      <c r="V5775" s="106">
        <f t="shared" si="453"/>
        <v>0</v>
      </c>
      <c r="W5775" s="119">
        <f t="shared" si="451"/>
        <v>0</v>
      </c>
      <c r="X5775" s="106">
        <f t="shared" si="454"/>
        <v>0</v>
      </c>
    </row>
    <row r="5776" spans="1:24" ht="14">
      <c r="A5776" s="198"/>
      <c r="D5776" s="1"/>
      <c r="E5776" s="1"/>
      <c r="F5776" s="187"/>
      <c r="G5776" s="187"/>
      <c r="H5776" s="80" t="str">
        <f>IF(ISERROR(IF(ISERROR(VLOOKUP((LEFT(D5776,2)),'Fed. Agency Identifier Table'!A$2:C$63,3,FALSE)),(VLOOKUP((LEFT(D5776,1)),'Fed. Agency Identifier Table'!A$2:C$63,3,FALSE)),(VLOOKUP((LEFT(D5776,2)),'Fed. Agency Identifier Table'!A$2:C$63,3,FALSE)))),"",(IF(ISERROR(VLOOKUP((LEFT(D5776,2)),'Fed. Agency Identifier Table'!A$2:C$63,3,FALSE)),(VLOOKUP((LEFT(D5776,1)),'Fed. Agency Identifier Table'!A$2:C$63,3,FALSE)),(VLOOKUP((LEFT(D5776,2)),'Fed. Agency Identifier Table'!A$2:C$63,3,FALSE)))))</f>
        <v/>
      </c>
      <c r="I5776" s="150" t="str">
        <f>IF(ISNUMBER(SEARCH("*.unk*",D5776)),"Other Federal Awards",IF(ISERROR(VLOOKUP(D5776,'CFDA Program Titles Table'!A$2:C$2607,3,FALSE)),"",VLOOKUP(D5776,'CFDA Program Titles Table'!A$2:C$2607,3,FALSE)))</f>
        <v/>
      </c>
      <c r="J5776" s="70"/>
      <c r="K5776" s="70"/>
      <c r="S5776" s="106" t="str">
        <f>IFERROR(IF(J5776="Y", "Research And Development Programs Cluster:", VLOOKUP(D5776,'Cluster Info'!$A$2:$B$113,2,FALSE)), "Non Cluster:")</f>
        <v>Non Cluster:</v>
      </c>
      <c r="T5776" s="106">
        <f t="shared" si="450"/>
        <v>0</v>
      </c>
      <c r="U5776" s="106">
        <f t="shared" si="452"/>
        <v>0</v>
      </c>
      <c r="V5776" s="106">
        <f t="shared" si="453"/>
        <v>0</v>
      </c>
      <c r="W5776" s="119">
        <f t="shared" si="451"/>
        <v>0</v>
      </c>
      <c r="X5776" s="106">
        <f t="shared" si="454"/>
        <v>0</v>
      </c>
    </row>
    <row r="5777" spans="1:24" ht="14">
      <c r="A5777" s="198"/>
      <c r="D5777" s="1"/>
      <c r="E5777" s="1"/>
      <c r="F5777" s="187"/>
      <c r="G5777" s="187"/>
      <c r="H5777" s="80" t="str">
        <f>IF(ISERROR(IF(ISERROR(VLOOKUP((LEFT(D5777,2)),'Fed. Agency Identifier Table'!A$2:C$63,3,FALSE)),(VLOOKUP((LEFT(D5777,1)),'Fed. Agency Identifier Table'!A$2:C$63,3,FALSE)),(VLOOKUP((LEFT(D5777,2)),'Fed. Agency Identifier Table'!A$2:C$63,3,FALSE)))),"",(IF(ISERROR(VLOOKUP((LEFT(D5777,2)),'Fed. Agency Identifier Table'!A$2:C$63,3,FALSE)),(VLOOKUP((LEFT(D5777,1)),'Fed. Agency Identifier Table'!A$2:C$63,3,FALSE)),(VLOOKUP((LEFT(D5777,2)),'Fed. Agency Identifier Table'!A$2:C$63,3,FALSE)))))</f>
        <v/>
      </c>
      <c r="I5777" s="150" t="str">
        <f>IF(ISNUMBER(SEARCH("*.unk*",D5777)),"Other Federal Awards",IF(ISERROR(VLOOKUP(D5777,'CFDA Program Titles Table'!A$2:C$2607,3,FALSE)),"",VLOOKUP(D5777,'CFDA Program Titles Table'!A$2:C$2607,3,FALSE)))</f>
        <v/>
      </c>
      <c r="J5777" s="70"/>
      <c r="K5777" s="70"/>
      <c r="S5777" s="106" t="str">
        <f>IFERROR(IF(J5777="Y", "Research And Development Programs Cluster:", VLOOKUP(D5777,'Cluster Info'!$A$2:$B$113,2,FALSE)), "Non Cluster:")</f>
        <v>Non Cluster:</v>
      </c>
      <c r="T5777" s="106">
        <f t="shared" si="450"/>
        <v>0</v>
      </c>
      <c r="U5777" s="106">
        <f t="shared" si="452"/>
        <v>0</v>
      </c>
      <c r="V5777" s="106">
        <f t="shared" si="453"/>
        <v>0</v>
      </c>
      <c r="W5777" s="119">
        <f t="shared" si="451"/>
        <v>0</v>
      </c>
      <c r="X5777" s="106">
        <f t="shared" si="454"/>
        <v>0</v>
      </c>
    </row>
    <row r="5778" spans="1:24" ht="14">
      <c r="A5778" s="198"/>
      <c r="D5778" s="1"/>
      <c r="E5778" s="1"/>
      <c r="F5778" s="187"/>
      <c r="G5778" s="187"/>
      <c r="H5778" s="80" t="str">
        <f>IF(ISERROR(IF(ISERROR(VLOOKUP((LEFT(D5778,2)),'Fed. Agency Identifier Table'!A$2:C$63,3,FALSE)),(VLOOKUP((LEFT(D5778,1)),'Fed. Agency Identifier Table'!A$2:C$63,3,FALSE)),(VLOOKUP((LEFT(D5778,2)),'Fed. Agency Identifier Table'!A$2:C$63,3,FALSE)))),"",(IF(ISERROR(VLOOKUP((LEFT(D5778,2)),'Fed. Agency Identifier Table'!A$2:C$63,3,FALSE)),(VLOOKUP((LEFT(D5778,1)),'Fed. Agency Identifier Table'!A$2:C$63,3,FALSE)),(VLOOKUP((LEFT(D5778,2)),'Fed. Agency Identifier Table'!A$2:C$63,3,FALSE)))))</f>
        <v/>
      </c>
      <c r="I5778" s="150" t="str">
        <f>IF(ISNUMBER(SEARCH("*.unk*",D5778)),"Other Federal Awards",IF(ISERROR(VLOOKUP(D5778,'CFDA Program Titles Table'!A$2:C$2607,3,FALSE)),"",VLOOKUP(D5778,'CFDA Program Titles Table'!A$2:C$2607,3,FALSE)))</f>
        <v/>
      </c>
      <c r="J5778" s="70"/>
      <c r="K5778" s="70"/>
      <c r="S5778" s="106" t="str">
        <f>IFERROR(IF(J5778="Y", "Research And Development Programs Cluster:", VLOOKUP(D5778,'Cluster Info'!$A$2:$B$113,2,FALSE)), "Non Cluster:")</f>
        <v>Non Cluster:</v>
      </c>
      <c r="T5778" s="106">
        <f t="shared" si="450"/>
        <v>0</v>
      </c>
      <c r="U5778" s="106">
        <f t="shared" si="452"/>
        <v>0</v>
      </c>
      <c r="V5778" s="106">
        <f t="shared" si="453"/>
        <v>0</v>
      </c>
      <c r="W5778" s="119">
        <f t="shared" si="451"/>
        <v>0</v>
      </c>
      <c r="X5778" s="106">
        <f t="shared" si="454"/>
        <v>0</v>
      </c>
    </row>
    <row r="5779" spans="1:24" ht="14">
      <c r="A5779" s="198"/>
      <c r="D5779" s="1"/>
      <c r="E5779" s="1"/>
      <c r="F5779" s="187"/>
      <c r="G5779" s="187"/>
      <c r="H5779" s="80" t="str">
        <f>IF(ISERROR(IF(ISERROR(VLOOKUP((LEFT(D5779,2)),'Fed. Agency Identifier Table'!A$2:C$63,3,FALSE)),(VLOOKUP((LEFT(D5779,1)),'Fed. Agency Identifier Table'!A$2:C$63,3,FALSE)),(VLOOKUP((LEFT(D5779,2)),'Fed. Agency Identifier Table'!A$2:C$63,3,FALSE)))),"",(IF(ISERROR(VLOOKUP((LEFT(D5779,2)),'Fed. Agency Identifier Table'!A$2:C$63,3,FALSE)),(VLOOKUP((LEFT(D5779,1)),'Fed. Agency Identifier Table'!A$2:C$63,3,FALSE)),(VLOOKUP((LEFT(D5779,2)),'Fed. Agency Identifier Table'!A$2:C$63,3,FALSE)))))</f>
        <v/>
      </c>
      <c r="I5779" s="150" t="str">
        <f>IF(ISNUMBER(SEARCH("*.unk*",D5779)),"Other Federal Awards",IF(ISERROR(VLOOKUP(D5779,'CFDA Program Titles Table'!A$2:C$2607,3,FALSE)),"",VLOOKUP(D5779,'CFDA Program Titles Table'!A$2:C$2607,3,FALSE)))</f>
        <v/>
      </c>
      <c r="J5779" s="70"/>
      <c r="K5779" s="70"/>
      <c r="S5779" s="106" t="str">
        <f>IFERROR(IF(J5779="Y", "Research And Development Programs Cluster:", VLOOKUP(D5779,'Cluster Info'!$A$2:$B$113,2,FALSE)), "Non Cluster:")</f>
        <v>Non Cluster:</v>
      </c>
      <c r="T5779" s="106">
        <f t="shared" si="450"/>
        <v>0</v>
      </c>
      <c r="U5779" s="106">
        <f t="shared" si="452"/>
        <v>0</v>
      </c>
      <c r="V5779" s="106">
        <f t="shared" si="453"/>
        <v>0</v>
      </c>
      <c r="W5779" s="119">
        <f t="shared" si="451"/>
        <v>0</v>
      </c>
      <c r="X5779" s="106">
        <f t="shared" si="454"/>
        <v>0</v>
      </c>
    </row>
    <row r="5780" spans="1:24" ht="14">
      <c r="A5780" s="198"/>
      <c r="D5780" s="1"/>
      <c r="E5780" s="1"/>
      <c r="F5780" s="187"/>
      <c r="G5780" s="187"/>
      <c r="H5780" s="80" t="str">
        <f>IF(ISERROR(IF(ISERROR(VLOOKUP((LEFT(D5780,2)),'Fed. Agency Identifier Table'!A$2:C$63,3,FALSE)),(VLOOKUP((LEFT(D5780,1)),'Fed. Agency Identifier Table'!A$2:C$63,3,FALSE)),(VLOOKUP((LEFT(D5780,2)),'Fed. Agency Identifier Table'!A$2:C$63,3,FALSE)))),"",(IF(ISERROR(VLOOKUP((LEFT(D5780,2)),'Fed. Agency Identifier Table'!A$2:C$63,3,FALSE)),(VLOOKUP((LEFT(D5780,1)),'Fed. Agency Identifier Table'!A$2:C$63,3,FALSE)),(VLOOKUP((LEFT(D5780,2)),'Fed. Agency Identifier Table'!A$2:C$63,3,FALSE)))))</f>
        <v/>
      </c>
      <c r="I5780" s="150" t="str">
        <f>IF(ISNUMBER(SEARCH("*.unk*",D5780)),"Other Federal Awards",IF(ISERROR(VLOOKUP(D5780,'CFDA Program Titles Table'!A$2:C$2607,3,FALSE)),"",VLOOKUP(D5780,'CFDA Program Titles Table'!A$2:C$2607,3,FALSE)))</f>
        <v/>
      </c>
      <c r="J5780" s="70"/>
      <c r="K5780" s="70"/>
      <c r="S5780" s="106" t="str">
        <f>IFERROR(IF(J5780="Y", "Research And Development Programs Cluster:", VLOOKUP(D5780,'Cluster Info'!$A$2:$B$113,2,FALSE)), "Non Cluster:")</f>
        <v>Non Cluster:</v>
      </c>
      <c r="T5780" s="106">
        <f t="shared" si="450"/>
        <v>0</v>
      </c>
      <c r="U5780" s="106">
        <f t="shared" si="452"/>
        <v>0</v>
      </c>
      <c r="V5780" s="106">
        <f t="shared" si="453"/>
        <v>0</v>
      </c>
      <c r="W5780" s="119">
        <f t="shared" si="451"/>
        <v>0</v>
      </c>
      <c r="X5780" s="106">
        <f t="shared" si="454"/>
        <v>0</v>
      </c>
    </row>
    <row r="5781" spans="1:24" ht="14">
      <c r="A5781" s="198"/>
      <c r="D5781" s="1"/>
      <c r="E5781" s="1"/>
      <c r="F5781" s="187"/>
      <c r="G5781" s="187"/>
      <c r="H5781" s="80" t="str">
        <f>IF(ISERROR(IF(ISERROR(VLOOKUP((LEFT(D5781,2)),'Fed. Agency Identifier Table'!A$2:C$63,3,FALSE)),(VLOOKUP((LEFT(D5781,1)),'Fed. Agency Identifier Table'!A$2:C$63,3,FALSE)),(VLOOKUP((LEFT(D5781,2)),'Fed. Agency Identifier Table'!A$2:C$63,3,FALSE)))),"",(IF(ISERROR(VLOOKUP((LEFT(D5781,2)),'Fed. Agency Identifier Table'!A$2:C$63,3,FALSE)),(VLOOKUP((LEFT(D5781,1)),'Fed. Agency Identifier Table'!A$2:C$63,3,FALSE)),(VLOOKUP((LEFT(D5781,2)),'Fed. Agency Identifier Table'!A$2:C$63,3,FALSE)))))</f>
        <v/>
      </c>
      <c r="I5781" s="150" t="str">
        <f>IF(ISNUMBER(SEARCH("*.unk*",D5781)),"Other Federal Awards",IF(ISERROR(VLOOKUP(D5781,'CFDA Program Titles Table'!A$2:C$2607,3,FALSE)),"",VLOOKUP(D5781,'CFDA Program Titles Table'!A$2:C$2607,3,FALSE)))</f>
        <v/>
      </c>
      <c r="J5781" s="70"/>
      <c r="K5781" s="70"/>
      <c r="S5781" s="106" t="str">
        <f>IFERROR(IF(J5781="Y", "Research And Development Programs Cluster:", VLOOKUP(D5781,'Cluster Info'!$A$2:$B$113,2,FALSE)), "Non Cluster:")</f>
        <v>Non Cluster:</v>
      </c>
      <c r="T5781" s="106">
        <f t="shared" si="450"/>
        <v>0</v>
      </c>
      <c r="U5781" s="106">
        <f t="shared" si="452"/>
        <v>0</v>
      </c>
      <c r="V5781" s="106">
        <f t="shared" si="453"/>
        <v>0</v>
      </c>
      <c r="W5781" s="119">
        <f t="shared" si="451"/>
        <v>0</v>
      </c>
      <c r="X5781" s="106">
        <f t="shared" si="454"/>
        <v>0</v>
      </c>
    </row>
    <row r="5782" spans="1:24" ht="14">
      <c r="A5782" s="198"/>
      <c r="D5782" s="1"/>
      <c r="E5782" s="1"/>
      <c r="F5782" s="187"/>
      <c r="G5782" s="187"/>
      <c r="H5782" s="80" t="str">
        <f>IF(ISERROR(IF(ISERROR(VLOOKUP((LEFT(D5782,2)),'Fed. Agency Identifier Table'!A$2:C$63,3,FALSE)),(VLOOKUP((LEFT(D5782,1)),'Fed. Agency Identifier Table'!A$2:C$63,3,FALSE)),(VLOOKUP((LEFT(D5782,2)),'Fed. Agency Identifier Table'!A$2:C$63,3,FALSE)))),"",(IF(ISERROR(VLOOKUP((LEFT(D5782,2)),'Fed. Agency Identifier Table'!A$2:C$63,3,FALSE)),(VLOOKUP((LEFT(D5782,1)),'Fed. Agency Identifier Table'!A$2:C$63,3,FALSE)),(VLOOKUP((LEFT(D5782,2)),'Fed. Agency Identifier Table'!A$2:C$63,3,FALSE)))))</f>
        <v/>
      </c>
      <c r="I5782" s="150" t="str">
        <f>IF(ISNUMBER(SEARCH("*.unk*",D5782)),"Other Federal Awards",IF(ISERROR(VLOOKUP(D5782,'CFDA Program Titles Table'!A$2:C$2607,3,FALSE)),"",VLOOKUP(D5782,'CFDA Program Titles Table'!A$2:C$2607,3,FALSE)))</f>
        <v/>
      </c>
      <c r="J5782" s="70"/>
      <c r="K5782" s="70"/>
      <c r="S5782" s="106" t="str">
        <f>IFERROR(IF(J5782="Y", "Research And Development Programs Cluster:", VLOOKUP(D5782,'Cluster Info'!$A$2:$B$113,2,FALSE)), "Non Cluster:")</f>
        <v>Non Cluster:</v>
      </c>
      <c r="T5782" s="106">
        <f t="shared" si="450"/>
        <v>0</v>
      </c>
      <c r="U5782" s="106">
        <f t="shared" si="452"/>
        <v>0</v>
      </c>
      <c r="V5782" s="106">
        <f t="shared" si="453"/>
        <v>0</v>
      </c>
      <c r="W5782" s="119">
        <f t="shared" si="451"/>
        <v>0</v>
      </c>
      <c r="X5782" s="106">
        <f t="shared" si="454"/>
        <v>0</v>
      </c>
    </row>
    <row r="5783" spans="1:24" ht="14">
      <c r="A5783" s="198"/>
      <c r="D5783" s="1"/>
      <c r="E5783" s="1"/>
      <c r="F5783" s="187"/>
      <c r="G5783" s="187"/>
      <c r="H5783" s="80" t="str">
        <f>IF(ISERROR(IF(ISERROR(VLOOKUP((LEFT(D5783,2)),'Fed. Agency Identifier Table'!A$2:C$63,3,FALSE)),(VLOOKUP((LEFT(D5783,1)),'Fed. Agency Identifier Table'!A$2:C$63,3,FALSE)),(VLOOKUP((LEFT(D5783,2)),'Fed. Agency Identifier Table'!A$2:C$63,3,FALSE)))),"",(IF(ISERROR(VLOOKUP((LEFT(D5783,2)),'Fed. Agency Identifier Table'!A$2:C$63,3,FALSE)),(VLOOKUP((LEFT(D5783,1)),'Fed. Agency Identifier Table'!A$2:C$63,3,FALSE)),(VLOOKUP((LEFT(D5783,2)),'Fed. Agency Identifier Table'!A$2:C$63,3,FALSE)))))</f>
        <v/>
      </c>
      <c r="I5783" s="150" t="str">
        <f>IF(ISNUMBER(SEARCH("*.unk*",D5783)),"Other Federal Awards",IF(ISERROR(VLOOKUP(D5783,'CFDA Program Titles Table'!A$2:C$2607,3,FALSE)),"",VLOOKUP(D5783,'CFDA Program Titles Table'!A$2:C$2607,3,FALSE)))</f>
        <v/>
      </c>
      <c r="J5783" s="70"/>
      <c r="K5783" s="70"/>
      <c r="S5783" s="106" t="str">
        <f>IFERROR(IF(J5783="Y", "Research And Development Programs Cluster:", VLOOKUP(D5783,'Cluster Info'!$A$2:$B$113,2,FALSE)), "Non Cluster:")</f>
        <v>Non Cluster:</v>
      </c>
      <c r="T5783" s="106">
        <f t="shared" si="450"/>
        <v>0</v>
      </c>
      <c r="U5783" s="106">
        <f t="shared" si="452"/>
        <v>0</v>
      </c>
      <c r="V5783" s="106">
        <f t="shared" si="453"/>
        <v>0</v>
      </c>
      <c r="W5783" s="119">
        <f t="shared" si="451"/>
        <v>0</v>
      </c>
      <c r="X5783" s="106">
        <f t="shared" si="454"/>
        <v>0</v>
      </c>
    </row>
    <row r="5784" spans="1:24" ht="14">
      <c r="A5784" s="198"/>
      <c r="D5784" s="1"/>
      <c r="E5784" s="1"/>
      <c r="F5784" s="187"/>
      <c r="G5784" s="187"/>
      <c r="H5784" s="80" t="str">
        <f>IF(ISERROR(IF(ISERROR(VLOOKUP((LEFT(D5784,2)),'Fed. Agency Identifier Table'!A$2:C$63,3,FALSE)),(VLOOKUP((LEFT(D5784,1)),'Fed. Agency Identifier Table'!A$2:C$63,3,FALSE)),(VLOOKUP((LEFT(D5784,2)),'Fed. Agency Identifier Table'!A$2:C$63,3,FALSE)))),"",(IF(ISERROR(VLOOKUP((LEFT(D5784,2)),'Fed. Agency Identifier Table'!A$2:C$63,3,FALSE)),(VLOOKUP((LEFT(D5784,1)),'Fed. Agency Identifier Table'!A$2:C$63,3,FALSE)),(VLOOKUP((LEFT(D5784,2)),'Fed. Agency Identifier Table'!A$2:C$63,3,FALSE)))))</f>
        <v/>
      </c>
      <c r="I5784" s="150" t="str">
        <f>IF(ISNUMBER(SEARCH("*.unk*",D5784)),"Other Federal Awards",IF(ISERROR(VLOOKUP(D5784,'CFDA Program Titles Table'!A$2:C$2607,3,FALSE)),"",VLOOKUP(D5784,'CFDA Program Titles Table'!A$2:C$2607,3,FALSE)))</f>
        <v/>
      </c>
      <c r="J5784" s="70"/>
      <c r="K5784" s="70"/>
      <c r="S5784" s="106" t="str">
        <f>IFERROR(IF(J5784="Y", "Research And Development Programs Cluster:", VLOOKUP(D5784,'Cluster Info'!$A$2:$B$113,2,FALSE)), "Non Cluster:")</f>
        <v>Non Cluster:</v>
      </c>
      <c r="T5784" s="106">
        <f t="shared" si="450"/>
        <v>0</v>
      </c>
      <c r="U5784" s="106">
        <f t="shared" si="452"/>
        <v>0</v>
      </c>
      <c r="V5784" s="106">
        <f t="shared" si="453"/>
        <v>0</v>
      </c>
      <c r="W5784" s="119">
        <f t="shared" si="451"/>
        <v>0</v>
      </c>
      <c r="X5784" s="106">
        <f t="shared" si="454"/>
        <v>0</v>
      </c>
    </row>
    <row r="5785" spans="1:24" ht="14">
      <c r="A5785" s="198"/>
      <c r="D5785" s="1"/>
      <c r="E5785" s="1"/>
      <c r="F5785" s="187"/>
      <c r="G5785" s="187"/>
      <c r="H5785" s="80" t="str">
        <f>IF(ISERROR(IF(ISERROR(VLOOKUP((LEFT(D5785,2)),'Fed. Agency Identifier Table'!A$2:C$63,3,FALSE)),(VLOOKUP((LEFT(D5785,1)),'Fed. Agency Identifier Table'!A$2:C$63,3,FALSE)),(VLOOKUP((LEFT(D5785,2)),'Fed. Agency Identifier Table'!A$2:C$63,3,FALSE)))),"",(IF(ISERROR(VLOOKUP((LEFT(D5785,2)),'Fed. Agency Identifier Table'!A$2:C$63,3,FALSE)),(VLOOKUP((LEFT(D5785,1)),'Fed. Agency Identifier Table'!A$2:C$63,3,FALSE)),(VLOOKUP((LEFT(D5785,2)),'Fed. Agency Identifier Table'!A$2:C$63,3,FALSE)))))</f>
        <v/>
      </c>
      <c r="I5785" s="150" t="str">
        <f>IF(ISNUMBER(SEARCH("*.unk*",D5785)),"Other Federal Awards",IF(ISERROR(VLOOKUP(D5785,'CFDA Program Titles Table'!A$2:C$2607,3,FALSE)),"",VLOOKUP(D5785,'CFDA Program Titles Table'!A$2:C$2607,3,FALSE)))</f>
        <v/>
      </c>
      <c r="J5785" s="70"/>
      <c r="K5785" s="70"/>
      <c r="S5785" s="106" t="str">
        <f>IFERROR(IF(J5785="Y", "Research And Development Programs Cluster:", VLOOKUP(D5785,'Cluster Info'!$A$2:$B$113,2,FALSE)), "Non Cluster:")</f>
        <v>Non Cluster:</v>
      </c>
      <c r="T5785" s="106">
        <f t="shared" si="450"/>
        <v>0</v>
      </c>
      <c r="U5785" s="106">
        <f t="shared" si="452"/>
        <v>0</v>
      </c>
      <c r="V5785" s="106">
        <f t="shared" si="453"/>
        <v>0</v>
      </c>
      <c r="W5785" s="119">
        <f t="shared" si="451"/>
        <v>0</v>
      </c>
      <c r="X5785" s="106">
        <f t="shared" si="454"/>
        <v>0</v>
      </c>
    </row>
    <row r="5786" spans="1:24" ht="14">
      <c r="A5786" s="198"/>
      <c r="D5786" s="1"/>
      <c r="E5786" s="1"/>
      <c r="F5786" s="187"/>
      <c r="G5786" s="187"/>
      <c r="H5786" s="80" t="str">
        <f>IF(ISERROR(IF(ISERROR(VLOOKUP((LEFT(D5786,2)),'Fed. Agency Identifier Table'!A$2:C$63,3,FALSE)),(VLOOKUP((LEFT(D5786,1)),'Fed. Agency Identifier Table'!A$2:C$63,3,FALSE)),(VLOOKUP((LEFT(D5786,2)),'Fed. Agency Identifier Table'!A$2:C$63,3,FALSE)))),"",(IF(ISERROR(VLOOKUP((LEFT(D5786,2)),'Fed. Agency Identifier Table'!A$2:C$63,3,FALSE)),(VLOOKUP((LEFT(D5786,1)),'Fed. Agency Identifier Table'!A$2:C$63,3,FALSE)),(VLOOKUP((LEFT(D5786,2)),'Fed. Agency Identifier Table'!A$2:C$63,3,FALSE)))))</f>
        <v/>
      </c>
      <c r="I5786" s="150" t="str">
        <f>IF(ISNUMBER(SEARCH("*.unk*",D5786)),"Other Federal Awards",IF(ISERROR(VLOOKUP(D5786,'CFDA Program Titles Table'!A$2:C$2607,3,FALSE)),"",VLOOKUP(D5786,'CFDA Program Titles Table'!A$2:C$2607,3,FALSE)))</f>
        <v/>
      </c>
      <c r="J5786" s="70"/>
      <c r="K5786" s="70"/>
      <c r="S5786" s="106" t="str">
        <f>IFERROR(IF(J5786="Y", "Research And Development Programs Cluster:", VLOOKUP(D5786,'Cluster Info'!$A$2:$B$113,2,FALSE)), "Non Cluster:")</f>
        <v>Non Cluster:</v>
      </c>
      <c r="T5786" s="106">
        <f t="shared" si="450"/>
        <v>0</v>
      </c>
      <c r="U5786" s="106">
        <f t="shared" si="452"/>
        <v>0</v>
      </c>
      <c r="V5786" s="106">
        <f t="shared" si="453"/>
        <v>0</v>
      </c>
      <c r="W5786" s="119">
        <f t="shared" si="451"/>
        <v>0</v>
      </c>
      <c r="X5786" s="106">
        <f t="shared" si="454"/>
        <v>0</v>
      </c>
    </row>
    <row r="5787" spans="1:24" ht="14">
      <c r="A5787" s="198"/>
      <c r="D5787" s="1"/>
      <c r="E5787" s="1"/>
      <c r="F5787" s="187"/>
      <c r="G5787" s="187"/>
      <c r="H5787" s="80" t="str">
        <f>IF(ISERROR(IF(ISERROR(VLOOKUP((LEFT(D5787,2)),'Fed. Agency Identifier Table'!A$2:C$63,3,FALSE)),(VLOOKUP((LEFT(D5787,1)),'Fed. Agency Identifier Table'!A$2:C$63,3,FALSE)),(VLOOKUP((LEFT(D5787,2)),'Fed. Agency Identifier Table'!A$2:C$63,3,FALSE)))),"",(IF(ISERROR(VLOOKUP((LEFT(D5787,2)),'Fed. Agency Identifier Table'!A$2:C$63,3,FALSE)),(VLOOKUP((LEFT(D5787,1)),'Fed. Agency Identifier Table'!A$2:C$63,3,FALSE)),(VLOOKUP((LEFT(D5787,2)),'Fed. Agency Identifier Table'!A$2:C$63,3,FALSE)))))</f>
        <v/>
      </c>
      <c r="I5787" s="150" t="str">
        <f>IF(ISNUMBER(SEARCH("*.unk*",D5787)),"Other Federal Awards",IF(ISERROR(VLOOKUP(D5787,'CFDA Program Titles Table'!A$2:C$2607,3,FALSE)),"",VLOOKUP(D5787,'CFDA Program Titles Table'!A$2:C$2607,3,FALSE)))</f>
        <v/>
      </c>
      <c r="J5787" s="70"/>
      <c r="K5787" s="70"/>
      <c r="S5787" s="106" t="str">
        <f>IFERROR(IF(J5787="Y", "Research And Development Programs Cluster:", VLOOKUP(D5787,'Cluster Info'!$A$2:$B$113,2,FALSE)), "Non Cluster:")</f>
        <v>Non Cluster:</v>
      </c>
      <c r="T5787" s="106">
        <f t="shared" si="450"/>
        <v>0</v>
      </c>
      <c r="U5787" s="106">
        <f t="shared" si="452"/>
        <v>0</v>
      </c>
      <c r="V5787" s="106">
        <f t="shared" si="453"/>
        <v>0</v>
      </c>
      <c r="W5787" s="119">
        <f t="shared" si="451"/>
        <v>0</v>
      </c>
      <c r="X5787" s="106">
        <f t="shared" si="454"/>
        <v>0</v>
      </c>
    </row>
    <row r="5788" spans="1:24" ht="14">
      <c r="A5788" s="198"/>
      <c r="D5788" s="1"/>
      <c r="E5788" s="1"/>
      <c r="F5788" s="187"/>
      <c r="G5788" s="187"/>
      <c r="H5788" s="80" t="str">
        <f>IF(ISERROR(IF(ISERROR(VLOOKUP((LEFT(D5788,2)),'Fed. Agency Identifier Table'!A$2:C$63,3,FALSE)),(VLOOKUP((LEFT(D5788,1)),'Fed. Agency Identifier Table'!A$2:C$63,3,FALSE)),(VLOOKUP((LEFT(D5788,2)),'Fed. Agency Identifier Table'!A$2:C$63,3,FALSE)))),"",(IF(ISERROR(VLOOKUP((LEFT(D5788,2)),'Fed. Agency Identifier Table'!A$2:C$63,3,FALSE)),(VLOOKUP((LEFT(D5788,1)),'Fed. Agency Identifier Table'!A$2:C$63,3,FALSE)),(VLOOKUP((LEFT(D5788,2)),'Fed. Agency Identifier Table'!A$2:C$63,3,FALSE)))))</f>
        <v/>
      </c>
      <c r="I5788" s="150" t="str">
        <f>IF(ISNUMBER(SEARCH("*.unk*",D5788)),"Other Federal Awards",IF(ISERROR(VLOOKUP(D5788,'CFDA Program Titles Table'!A$2:C$2607,3,FALSE)),"",VLOOKUP(D5788,'CFDA Program Titles Table'!A$2:C$2607,3,FALSE)))</f>
        <v/>
      </c>
      <c r="J5788" s="70"/>
      <c r="K5788" s="70"/>
      <c r="S5788" s="106" t="str">
        <f>IFERROR(IF(J5788="Y", "Research And Development Programs Cluster:", VLOOKUP(D5788,'Cluster Info'!$A$2:$B$113,2,FALSE)), "Non Cluster:")</f>
        <v>Non Cluster:</v>
      </c>
      <c r="T5788" s="106">
        <f t="shared" si="450"/>
        <v>0</v>
      </c>
      <c r="U5788" s="106">
        <f t="shared" si="452"/>
        <v>0</v>
      </c>
      <c r="V5788" s="106">
        <f t="shared" si="453"/>
        <v>0</v>
      </c>
      <c r="W5788" s="119">
        <f t="shared" si="451"/>
        <v>0</v>
      </c>
      <c r="X5788" s="106">
        <f t="shared" si="454"/>
        <v>0</v>
      </c>
    </row>
    <row r="5789" spans="1:24" ht="14">
      <c r="A5789" s="198"/>
      <c r="D5789" s="1"/>
      <c r="E5789" s="1"/>
      <c r="F5789" s="187"/>
      <c r="G5789" s="187"/>
      <c r="H5789" s="80" t="str">
        <f>IF(ISERROR(IF(ISERROR(VLOOKUP((LEFT(D5789,2)),'Fed. Agency Identifier Table'!A$2:C$63,3,FALSE)),(VLOOKUP((LEFT(D5789,1)),'Fed. Agency Identifier Table'!A$2:C$63,3,FALSE)),(VLOOKUP((LEFT(D5789,2)),'Fed. Agency Identifier Table'!A$2:C$63,3,FALSE)))),"",(IF(ISERROR(VLOOKUP((LEFT(D5789,2)),'Fed. Agency Identifier Table'!A$2:C$63,3,FALSE)),(VLOOKUP((LEFT(D5789,1)),'Fed. Agency Identifier Table'!A$2:C$63,3,FALSE)),(VLOOKUP((LEFT(D5789,2)),'Fed. Agency Identifier Table'!A$2:C$63,3,FALSE)))))</f>
        <v/>
      </c>
      <c r="I5789" s="150" t="str">
        <f>IF(ISNUMBER(SEARCH("*.unk*",D5789)),"Other Federal Awards",IF(ISERROR(VLOOKUP(D5789,'CFDA Program Titles Table'!A$2:C$2607,3,FALSE)),"",VLOOKUP(D5789,'CFDA Program Titles Table'!A$2:C$2607,3,FALSE)))</f>
        <v/>
      </c>
      <c r="J5789" s="70"/>
      <c r="K5789" s="70"/>
      <c r="S5789" s="106" t="str">
        <f>IFERROR(IF(J5789="Y", "Research And Development Programs Cluster:", VLOOKUP(D5789,'Cluster Info'!$A$2:$B$113,2,FALSE)), "Non Cluster:")</f>
        <v>Non Cluster:</v>
      </c>
      <c r="T5789" s="106">
        <f t="shared" si="450"/>
        <v>0</v>
      </c>
      <c r="U5789" s="106">
        <f t="shared" si="452"/>
        <v>0</v>
      </c>
      <c r="V5789" s="106">
        <f t="shared" si="453"/>
        <v>0</v>
      </c>
      <c r="W5789" s="119">
        <f t="shared" si="451"/>
        <v>0</v>
      </c>
      <c r="X5789" s="106">
        <f t="shared" si="454"/>
        <v>0</v>
      </c>
    </row>
    <row r="5790" spans="1:24" ht="14">
      <c r="A5790" s="198"/>
      <c r="D5790" s="1"/>
      <c r="E5790" s="1"/>
      <c r="F5790" s="187"/>
      <c r="G5790" s="187"/>
      <c r="H5790" s="80" t="str">
        <f>IF(ISERROR(IF(ISERROR(VLOOKUP((LEFT(D5790,2)),'Fed. Agency Identifier Table'!A$2:C$63,3,FALSE)),(VLOOKUP((LEFT(D5790,1)),'Fed. Agency Identifier Table'!A$2:C$63,3,FALSE)),(VLOOKUP((LEFT(D5790,2)),'Fed. Agency Identifier Table'!A$2:C$63,3,FALSE)))),"",(IF(ISERROR(VLOOKUP((LEFT(D5790,2)),'Fed. Agency Identifier Table'!A$2:C$63,3,FALSE)),(VLOOKUP((LEFT(D5790,1)),'Fed. Agency Identifier Table'!A$2:C$63,3,FALSE)),(VLOOKUP((LEFT(D5790,2)),'Fed. Agency Identifier Table'!A$2:C$63,3,FALSE)))))</f>
        <v/>
      </c>
      <c r="I5790" s="150" t="str">
        <f>IF(ISNUMBER(SEARCH("*.unk*",D5790)),"Other Federal Awards",IF(ISERROR(VLOOKUP(D5790,'CFDA Program Titles Table'!A$2:C$2607,3,FALSE)),"",VLOOKUP(D5790,'CFDA Program Titles Table'!A$2:C$2607,3,FALSE)))</f>
        <v/>
      </c>
      <c r="J5790" s="70"/>
      <c r="K5790" s="70"/>
      <c r="S5790" s="106" t="str">
        <f>IFERROR(IF(J5790="Y", "Research And Development Programs Cluster:", VLOOKUP(D5790,'Cluster Info'!$A$2:$B$113,2,FALSE)), "Non Cluster:")</f>
        <v>Non Cluster:</v>
      </c>
      <c r="T5790" s="106">
        <f t="shared" si="450"/>
        <v>0</v>
      </c>
      <c r="U5790" s="106">
        <f t="shared" si="452"/>
        <v>0</v>
      </c>
      <c r="V5790" s="106">
        <f t="shared" si="453"/>
        <v>0</v>
      </c>
      <c r="W5790" s="119">
        <f t="shared" si="451"/>
        <v>0</v>
      </c>
      <c r="X5790" s="106">
        <f t="shared" si="454"/>
        <v>0</v>
      </c>
    </row>
    <row r="5791" spans="1:24" ht="14">
      <c r="A5791" s="198"/>
      <c r="D5791" s="1"/>
      <c r="E5791" s="1"/>
      <c r="F5791" s="187"/>
      <c r="G5791" s="187"/>
      <c r="H5791" s="80" t="str">
        <f>IF(ISERROR(IF(ISERROR(VLOOKUP((LEFT(D5791,2)),'Fed. Agency Identifier Table'!A$2:C$63,3,FALSE)),(VLOOKUP((LEFT(D5791,1)),'Fed. Agency Identifier Table'!A$2:C$63,3,FALSE)),(VLOOKUP((LEFT(D5791,2)),'Fed. Agency Identifier Table'!A$2:C$63,3,FALSE)))),"",(IF(ISERROR(VLOOKUP((LEFT(D5791,2)),'Fed. Agency Identifier Table'!A$2:C$63,3,FALSE)),(VLOOKUP((LEFT(D5791,1)),'Fed. Agency Identifier Table'!A$2:C$63,3,FALSE)),(VLOOKUP((LEFT(D5791,2)),'Fed. Agency Identifier Table'!A$2:C$63,3,FALSE)))))</f>
        <v/>
      </c>
      <c r="I5791" s="150" t="str">
        <f>IF(ISNUMBER(SEARCH("*.unk*",D5791)),"Other Federal Awards",IF(ISERROR(VLOOKUP(D5791,'CFDA Program Titles Table'!A$2:C$2607,3,FALSE)),"",VLOOKUP(D5791,'CFDA Program Titles Table'!A$2:C$2607,3,FALSE)))</f>
        <v/>
      </c>
      <c r="J5791" s="70"/>
      <c r="K5791" s="70"/>
      <c r="S5791" s="106" t="str">
        <f>IFERROR(IF(J5791="Y", "Research And Development Programs Cluster:", VLOOKUP(D5791,'Cluster Info'!$A$2:$B$113,2,FALSE)), "Non Cluster:")</f>
        <v>Non Cluster:</v>
      </c>
      <c r="T5791" s="106">
        <f t="shared" si="450"/>
        <v>0</v>
      </c>
      <c r="U5791" s="106">
        <f t="shared" si="452"/>
        <v>0</v>
      </c>
      <c r="V5791" s="106">
        <f t="shared" si="453"/>
        <v>0</v>
      </c>
      <c r="W5791" s="119">
        <f t="shared" si="451"/>
        <v>0</v>
      </c>
      <c r="X5791" s="106">
        <f t="shared" si="454"/>
        <v>0</v>
      </c>
    </row>
    <row r="5792" spans="1:24" ht="14">
      <c r="A5792" s="198"/>
      <c r="D5792" s="1"/>
      <c r="E5792" s="1"/>
      <c r="F5792" s="187"/>
      <c r="G5792" s="187"/>
      <c r="H5792" s="80" t="str">
        <f>IF(ISERROR(IF(ISERROR(VLOOKUP((LEFT(D5792,2)),'Fed. Agency Identifier Table'!A$2:C$63,3,FALSE)),(VLOOKUP((LEFT(D5792,1)),'Fed. Agency Identifier Table'!A$2:C$63,3,FALSE)),(VLOOKUP((LEFT(D5792,2)),'Fed. Agency Identifier Table'!A$2:C$63,3,FALSE)))),"",(IF(ISERROR(VLOOKUP((LEFT(D5792,2)),'Fed. Agency Identifier Table'!A$2:C$63,3,FALSE)),(VLOOKUP((LEFT(D5792,1)),'Fed. Agency Identifier Table'!A$2:C$63,3,FALSE)),(VLOOKUP((LEFT(D5792,2)),'Fed. Agency Identifier Table'!A$2:C$63,3,FALSE)))))</f>
        <v/>
      </c>
      <c r="I5792" s="150" t="str">
        <f>IF(ISNUMBER(SEARCH("*.unk*",D5792)),"Other Federal Awards",IF(ISERROR(VLOOKUP(D5792,'CFDA Program Titles Table'!A$2:C$2607,3,FALSE)),"",VLOOKUP(D5792,'CFDA Program Titles Table'!A$2:C$2607,3,FALSE)))</f>
        <v/>
      </c>
      <c r="J5792" s="70"/>
      <c r="K5792" s="70"/>
      <c r="S5792" s="106" t="str">
        <f>IFERROR(IF(J5792="Y", "Research And Development Programs Cluster:", VLOOKUP(D5792,'Cluster Info'!$A$2:$B$113,2,FALSE)), "Non Cluster:")</f>
        <v>Non Cluster:</v>
      </c>
      <c r="T5792" s="106">
        <f t="shared" si="450"/>
        <v>0</v>
      </c>
      <c r="U5792" s="106">
        <f t="shared" si="452"/>
        <v>0</v>
      </c>
      <c r="V5792" s="106">
        <f t="shared" si="453"/>
        <v>0</v>
      </c>
      <c r="W5792" s="119">
        <f t="shared" si="451"/>
        <v>0</v>
      </c>
      <c r="X5792" s="106">
        <f t="shared" si="454"/>
        <v>0</v>
      </c>
    </row>
    <row r="5793" spans="1:24" ht="14">
      <c r="A5793" s="198"/>
      <c r="D5793" s="1"/>
      <c r="E5793" s="1"/>
      <c r="F5793" s="187"/>
      <c r="G5793" s="187"/>
      <c r="H5793" s="80" t="str">
        <f>IF(ISERROR(IF(ISERROR(VLOOKUP((LEFT(D5793,2)),'Fed. Agency Identifier Table'!A$2:C$63,3,FALSE)),(VLOOKUP((LEFT(D5793,1)),'Fed. Agency Identifier Table'!A$2:C$63,3,FALSE)),(VLOOKUP((LEFT(D5793,2)),'Fed. Agency Identifier Table'!A$2:C$63,3,FALSE)))),"",(IF(ISERROR(VLOOKUP((LEFT(D5793,2)),'Fed. Agency Identifier Table'!A$2:C$63,3,FALSE)),(VLOOKUP((LEFT(D5793,1)),'Fed. Agency Identifier Table'!A$2:C$63,3,FALSE)),(VLOOKUP((LEFT(D5793,2)),'Fed. Agency Identifier Table'!A$2:C$63,3,FALSE)))))</f>
        <v/>
      </c>
      <c r="I5793" s="150" t="str">
        <f>IF(ISNUMBER(SEARCH("*.unk*",D5793)),"Other Federal Awards",IF(ISERROR(VLOOKUP(D5793,'CFDA Program Titles Table'!A$2:C$2607,3,FALSE)),"",VLOOKUP(D5793,'CFDA Program Titles Table'!A$2:C$2607,3,FALSE)))</f>
        <v/>
      </c>
      <c r="J5793" s="70"/>
      <c r="K5793" s="70"/>
      <c r="S5793" s="106" t="str">
        <f>IFERROR(IF(J5793="Y", "Research And Development Programs Cluster:", VLOOKUP(D5793,'Cluster Info'!$A$2:$B$113,2,FALSE)), "Non Cluster:")</f>
        <v>Non Cluster:</v>
      </c>
      <c r="T5793" s="106">
        <f t="shared" si="450"/>
        <v>0</v>
      </c>
      <c r="U5793" s="106">
        <f t="shared" si="452"/>
        <v>0</v>
      </c>
      <c r="V5793" s="106">
        <f t="shared" si="453"/>
        <v>0</v>
      </c>
      <c r="W5793" s="119">
        <f t="shared" si="451"/>
        <v>0</v>
      </c>
      <c r="X5793" s="106">
        <f t="shared" si="454"/>
        <v>0</v>
      </c>
    </row>
    <row r="5794" spans="1:24" ht="14">
      <c r="A5794" s="198"/>
      <c r="D5794" s="1"/>
      <c r="E5794" s="1"/>
      <c r="F5794" s="187"/>
      <c r="G5794" s="187"/>
      <c r="H5794" s="80" t="str">
        <f>IF(ISERROR(IF(ISERROR(VLOOKUP((LEFT(D5794,2)),'Fed. Agency Identifier Table'!A$2:C$63,3,FALSE)),(VLOOKUP((LEFT(D5794,1)),'Fed. Agency Identifier Table'!A$2:C$63,3,FALSE)),(VLOOKUP((LEFT(D5794,2)),'Fed. Agency Identifier Table'!A$2:C$63,3,FALSE)))),"",(IF(ISERROR(VLOOKUP((LEFT(D5794,2)),'Fed. Agency Identifier Table'!A$2:C$63,3,FALSE)),(VLOOKUP((LEFT(D5794,1)),'Fed. Agency Identifier Table'!A$2:C$63,3,FALSE)),(VLOOKUP((LEFT(D5794,2)),'Fed. Agency Identifier Table'!A$2:C$63,3,FALSE)))))</f>
        <v/>
      </c>
      <c r="I5794" s="150" t="str">
        <f>IF(ISNUMBER(SEARCH("*.unk*",D5794)),"Other Federal Awards",IF(ISERROR(VLOOKUP(D5794,'CFDA Program Titles Table'!A$2:C$2607,3,FALSE)),"",VLOOKUP(D5794,'CFDA Program Titles Table'!A$2:C$2607,3,FALSE)))</f>
        <v/>
      </c>
      <c r="J5794" s="70"/>
      <c r="K5794" s="70"/>
      <c r="S5794" s="106" t="str">
        <f>IFERROR(IF(J5794="Y", "Research And Development Programs Cluster:", VLOOKUP(D5794,'Cluster Info'!$A$2:$B$113,2,FALSE)), "Non Cluster:")</f>
        <v>Non Cluster:</v>
      </c>
      <c r="T5794" s="106">
        <f t="shared" si="450"/>
        <v>0</v>
      </c>
      <c r="U5794" s="106">
        <f t="shared" si="452"/>
        <v>0</v>
      </c>
      <c r="V5794" s="106">
        <f t="shared" si="453"/>
        <v>0</v>
      </c>
      <c r="W5794" s="119">
        <f t="shared" si="451"/>
        <v>0</v>
      </c>
      <c r="X5794" s="106">
        <f t="shared" si="454"/>
        <v>0</v>
      </c>
    </row>
    <row r="5795" spans="1:24" ht="14">
      <c r="A5795" s="198"/>
      <c r="D5795" s="1"/>
      <c r="E5795" s="1"/>
      <c r="F5795" s="187"/>
      <c r="G5795" s="187"/>
      <c r="H5795" s="80" t="str">
        <f>IF(ISERROR(IF(ISERROR(VLOOKUP((LEFT(D5795,2)),'Fed. Agency Identifier Table'!A$2:C$63,3,FALSE)),(VLOOKUP((LEFT(D5795,1)),'Fed. Agency Identifier Table'!A$2:C$63,3,FALSE)),(VLOOKUP((LEFT(D5795,2)),'Fed. Agency Identifier Table'!A$2:C$63,3,FALSE)))),"",(IF(ISERROR(VLOOKUP((LEFT(D5795,2)),'Fed. Agency Identifier Table'!A$2:C$63,3,FALSE)),(VLOOKUP((LEFT(D5795,1)),'Fed. Agency Identifier Table'!A$2:C$63,3,FALSE)),(VLOOKUP((LEFT(D5795,2)),'Fed. Agency Identifier Table'!A$2:C$63,3,FALSE)))))</f>
        <v/>
      </c>
      <c r="I5795" s="150" t="str">
        <f>IF(ISNUMBER(SEARCH("*.unk*",D5795)),"Other Federal Awards",IF(ISERROR(VLOOKUP(D5795,'CFDA Program Titles Table'!A$2:C$2607,3,FALSE)),"",VLOOKUP(D5795,'CFDA Program Titles Table'!A$2:C$2607,3,FALSE)))</f>
        <v/>
      </c>
      <c r="J5795" s="70"/>
      <c r="K5795" s="70"/>
      <c r="S5795" s="106" t="str">
        <f>IFERROR(IF(J5795="Y", "Research And Development Programs Cluster:", VLOOKUP(D5795,'Cluster Info'!$A$2:$B$113,2,FALSE)), "Non Cluster:")</f>
        <v>Non Cluster:</v>
      </c>
      <c r="T5795" s="106">
        <f t="shared" si="450"/>
        <v>0</v>
      </c>
      <c r="U5795" s="106">
        <f t="shared" si="452"/>
        <v>0</v>
      </c>
      <c r="V5795" s="106">
        <f t="shared" si="453"/>
        <v>0</v>
      </c>
      <c r="W5795" s="119">
        <f t="shared" si="451"/>
        <v>0</v>
      </c>
      <c r="X5795" s="106">
        <f t="shared" si="454"/>
        <v>0</v>
      </c>
    </row>
    <row r="5796" spans="1:24" ht="14">
      <c r="A5796" s="198"/>
      <c r="D5796" s="1"/>
      <c r="E5796" s="1"/>
      <c r="F5796" s="187"/>
      <c r="G5796" s="187"/>
      <c r="H5796" s="80" t="str">
        <f>IF(ISERROR(IF(ISERROR(VLOOKUP((LEFT(D5796,2)),'Fed. Agency Identifier Table'!A$2:C$63,3,FALSE)),(VLOOKUP((LEFT(D5796,1)),'Fed. Agency Identifier Table'!A$2:C$63,3,FALSE)),(VLOOKUP((LEFT(D5796,2)),'Fed. Agency Identifier Table'!A$2:C$63,3,FALSE)))),"",(IF(ISERROR(VLOOKUP((LEFT(D5796,2)),'Fed. Agency Identifier Table'!A$2:C$63,3,FALSE)),(VLOOKUP((LEFT(D5796,1)),'Fed. Agency Identifier Table'!A$2:C$63,3,FALSE)),(VLOOKUP((LEFT(D5796,2)),'Fed. Agency Identifier Table'!A$2:C$63,3,FALSE)))))</f>
        <v/>
      </c>
      <c r="I5796" s="150" t="str">
        <f>IF(ISNUMBER(SEARCH("*.unk*",D5796)),"Other Federal Awards",IF(ISERROR(VLOOKUP(D5796,'CFDA Program Titles Table'!A$2:C$2607,3,FALSE)),"",VLOOKUP(D5796,'CFDA Program Titles Table'!A$2:C$2607,3,FALSE)))</f>
        <v/>
      </c>
      <c r="J5796" s="70"/>
      <c r="K5796" s="70"/>
      <c r="S5796" s="106" t="str">
        <f>IFERROR(IF(J5796="Y", "Research And Development Programs Cluster:", VLOOKUP(D5796,'Cluster Info'!$A$2:$B$113,2,FALSE)), "Non Cluster:")</f>
        <v>Non Cluster:</v>
      </c>
      <c r="T5796" s="106">
        <f t="shared" si="450"/>
        <v>0</v>
      </c>
      <c r="U5796" s="106">
        <f t="shared" si="452"/>
        <v>0</v>
      </c>
      <c r="V5796" s="106">
        <f t="shared" si="453"/>
        <v>0</v>
      </c>
      <c r="W5796" s="119">
        <f t="shared" si="451"/>
        <v>0</v>
      </c>
      <c r="X5796" s="106">
        <f t="shared" si="454"/>
        <v>0</v>
      </c>
    </row>
    <row r="5797" spans="1:24" ht="14">
      <c r="A5797" s="198"/>
      <c r="D5797" s="1"/>
      <c r="E5797" s="1"/>
      <c r="F5797" s="187"/>
      <c r="G5797" s="187"/>
      <c r="H5797" s="80" t="str">
        <f>IF(ISERROR(IF(ISERROR(VLOOKUP((LEFT(D5797,2)),'Fed. Agency Identifier Table'!A$2:C$63,3,FALSE)),(VLOOKUP((LEFT(D5797,1)),'Fed. Agency Identifier Table'!A$2:C$63,3,FALSE)),(VLOOKUP((LEFT(D5797,2)),'Fed. Agency Identifier Table'!A$2:C$63,3,FALSE)))),"",(IF(ISERROR(VLOOKUP((LEFT(D5797,2)),'Fed. Agency Identifier Table'!A$2:C$63,3,FALSE)),(VLOOKUP((LEFT(D5797,1)),'Fed. Agency Identifier Table'!A$2:C$63,3,FALSE)),(VLOOKUP((LEFT(D5797,2)),'Fed. Agency Identifier Table'!A$2:C$63,3,FALSE)))))</f>
        <v/>
      </c>
      <c r="I5797" s="150" t="str">
        <f>IF(ISNUMBER(SEARCH("*.unk*",D5797)),"Other Federal Awards",IF(ISERROR(VLOOKUP(D5797,'CFDA Program Titles Table'!A$2:C$2607,3,FALSE)),"",VLOOKUP(D5797,'CFDA Program Titles Table'!A$2:C$2607,3,FALSE)))</f>
        <v/>
      </c>
      <c r="J5797" s="70"/>
      <c r="K5797" s="70"/>
      <c r="S5797" s="106" t="str">
        <f>IFERROR(IF(J5797="Y", "Research And Development Programs Cluster:", VLOOKUP(D5797,'Cluster Info'!$A$2:$B$113,2,FALSE)), "Non Cluster:")</f>
        <v>Non Cluster:</v>
      </c>
      <c r="T5797" s="106">
        <f t="shared" si="450"/>
        <v>0</v>
      </c>
      <c r="U5797" s="106">
        <f t="shared" si="452"/>
        <v>0</v>
      </c>
      <c r="V5797" s="106">
        <f t="shared" si="453"/>
        <v>0</v>
      </c>
      <c r="W5797" s="119">
        <f t="shared" si="451"/>
        <v>0</v>
      </c>
      <c r="X5797" s="106">
        <f t="shared" si="454"/>
        <v>0</v>
      </c>
    </row>
    <row r="5798" spans="1:24" ht="14">
      <c r="A5798" s="198"/>
      <c r="D5798" s="1"/>
      <c r="E5798" s="1"/>
      <c r="F5798" s="187"/>
      <c r="G5798" s="187"/>
      <c r="H5798" s="80" t="str">
        <f>IF(ISERROR(IF(ISERROR(VLOOKUP((LEFT(D5798,2)),'Fed. Agency Identifier Table'!A$2:C$63,3,FALSE)),(VLOOKUP((LEFT(D5798,1)),'Fed. Agency Identifier Table'!A$2:C$63,3,FALSE)),(VLOOKUP((LEFT(D5798,2)),'Fed. Agency Identifier Table'!A$2:C$63,3,FALSE)))),"",(IF(ISERROR(VLOOKUP((LEFT(D5798,2)),'Fed. Agency Identifier Table'!A$2:C$63,3,FALSE)),(VLOOKUP((LEFT(D5798,1)),'Fed. Agency Identifier Table'!A$2:C$63,3,FALSE)),(VLOOKUP((LEFT(D5798,2)),'Fed. Agency Identifier Table'!A$2:C$63,3,FALSE)))))</f>
        <v/>
      </c>
      <c r="I5798" s="150" t="str">
        <f>IF(ISNUMBER(SEARCH("*.unk*",D5798)),"Other Federal Awards",IF(ISERROR(VLOOKUP(D5798,'CFDA Program Titles Table'!A$2:C$2607,3,FALSE)),"",VLOOKUP(D5798,'CFDA Program Titles Table'!A$2:C$2607,3,FALSE)))</f>
        <v/>
      </c>
      <c r="J5798" s="70"/>
      <c r="K5798" s="70"/>
      <c r="S5798" s="106" t="str">
        <f>IFERROR(IF(J5798="Y", "Research And Development Programs Cluster:", VLOOKUP(D5798,'Cluster Info'!$A$2:$B$113,2,FALSE)), "Non Cluster:")</f>
        <v>Non Cluster:</v>
      </c>
      <c r="T5798" s="106">
        <f t="shared" si="450"/>
        <v>0</v>
      </c>
      <c r="U5798" s="106">
        <f t="shared" si="452"/>
        <v>0</v>
      </c>
      <c r="V5798" s="106">
        <f t="shared" si="453"/>
        <v>0</v>
      </c>
      <c r="W5798" s="119">
        <f t="shared" si="451"/>
        <v>0</v>
      </c>
      <c r="X5798" s="106">
        <f t="shared" si="454"/>
        <v>0</v>
      </c>
    </row>
    <row r="5799" spans="1:24" ht="14">
      <c r="A5799" s="198"/>
      <c r="D5799" s="1"/>
      <c r="E5799" s="1"/>
      <c r="F5799" s="187"/>
      <c r="G5799" s="187"/>
      <c r="H5799" s="80" t="str">
        <f>IF(ISERROR(IF(ISERROR(VLOOKUP((LEFT(D5799,2)),'Fed. Agency Identifier Table'!A$2:C$63,3,FALSE)),(VLOOKUP((LEFT(D5799,1)),'Fed. Agency Identifier Table'!A$2:C$63,3,FALSE)),(VLOOKUP((LEFT(D5799,2)),'Fed. Agency Identifier Table'!A$2:C$63,3,FALSE)))),"",(IF(ISERROR(VLOOKUP((LEFT(D5799,2)),'Fed. Agency Identifier Table'!A$2:C$63,3,FALSE)),(VLOOKUP((LEFT(D5799,1)),'Fed. Agency Identifier Table'!A$2:C$63,3,FALSE)),(VLOOKUP((LEFT(D5799,2)),'Fed. Agency Identifier Table'!A$2:C$63,3,FALSE)))))</f>
        <v/>
      </c>
      <c r="I5799" s="150" t="str">
        <f>IF(ISNUMBER(SEARCH("*.unk*",D5799)),"Other Federal Awards",IF(ISERROR(VLOOKUP(D5799,'CFDA Program Titles Table'!A$2:C$2607,3,FALSE)),"",VLOOKUP(D5799,'CFDA Program Titles Table'!A$2:C$2607,3,FALSE)))</f>
        <v/>
      </c>
      <c r="J5799" s="70"/>
      <c r="K5799" s="70"/>
      <c r="S5799" s="106" t="str">
        <f>IFERROR(IF(J5799="Y", "Research And Development Programs Cluster:", VLOOKUP(D5799,'Cluster Info'!$A$2:$B$113,2,FALSE)), "Non Cluster:")</f>
        <v>Non Cluster:</v>
      </c>
      <c r="T5799" s="106">
        <f t="shared" si="450"/>
        <v>0</v>
      </c>
      <c r="U5799" s="106">
        <f t="shared" si="452"/>
        <v>0</v>
      </c>
      <c r="V5799" s="106">
        <f t="shared" si="453"/>
        <v>0</v>
      </c>
      <c r="W5799" s="119">
        <f t="shared" si="451"/>
        <v>0</v>
      </c>
      <c r="X5799" s="106">
        <f t="shared" si="454"/>
        <v>0</v>
      </c>
    </row>
    <row r="5800" spans="1:24" ht="14">
      <c r="A5800" s="198"/>
      <c r="D5800" s="1"/>
      <c r="E5800" s="1"/>
      <c r="F5800" s="187"/>
      <c r="G5800" s="187"/>
      <c r="H5800" s="80" t="str">
        <f>IF(ISERROR(IF(ISERROR(VLOOKUP((LEFT(D5800,2)),'Fed. Agency Identifier Table'!A$2:C$63,3,FALSE)),(VLOOKUP((LEFT(D5800,1)),'Fed. Agency Identifier Table'!A$2:C$63,3,FALSE)),(VLOOKUP((LEFT(D5800,2)),'Fed. Agency Identifier Table'!A$2:C$63,3,FALSE)))),"",(IF(ISERROR(VLOOKUP((LEFT(D5800,2)),'Fed. Agency Identifier Table'!A$2:C$63,3,FALSE)),(VLOOKUP((LEFT(D5800,1)),'Fed. Agency Identifier Table'!A$2:C$63,3,FALSE)),(VLOOKUP((LEFT(D5800,2)),'Fed. Agency Identifier Table'!A$2:C$63,3,FALSE)))))</f>
        <v/>
      </c>
      <c r="I5800" s="150" t="str">
        <f>IF(ISNUMBER(SEARCH("*.unk*",D5800)),"Other Federal Awards",IF(ISERROR(VLOOKUP(D5800,'CFDA Program Titles Table'!A$2:C$2607,3,FALSE)),"",VLOOKUP(D5800,'CFDA Program Titles Table'!A$2:C$2607,3,FALSE)))</f>
        <v/>
      </c>
      <c r="J5800" s="70"/>
      <c r="K5800" s="70"/>
      <c r="S5800" s="106" t="str">
        <f>IFERROR(IF(J5800="Y", "Research And Development Programs Cluster:", VLOOKUP(D5800,'Cluster Info'!$A$2:$B$113,2,FALSE)), "Non Cluster:")</f>
        <v>Non Cluster:</v>
      </c>
      <c r="T5800" s="106">
        <f t="shared" si="450"/>
        <v>0</v>
      </c>
      <c r="U5800" s="106">
        <f t="shared" si="452"/>
        <v>0</v>
      </c>
      <c r="V5800" s="106">
        <f t="shared" si="453"/>
        <v>0</v>
      </c>
      <c r="W5800" s="119">
        <f t="shared" si="451"/>
        <v>0</v>
      </c>
      <c r="X5800" s="106">
        <f t="shared" si="454"/>
        <v>0</v>
      </c>
    </row>
    <row r="5801" spans="1:24" ht="14">
      <c r="A5801" s="198"/>
      <c r="D5801" s="1"/>
      <c r="E5801" s="1"/>
      <c r="F5801" s="187"/>
      <c r="G5801" s="187"/>
      <c r="H5801" s="80" t="str">
        <f>IF(ISERROR(IF(ISERROR(VLOOKUP((LEFT(D5801,2)),'Fed. Agency Identifier Table'!A$2:C$63,3,FALSE)),(VLOOKUP((LEFT(D5801,1)),'Fed. Agency Identifier Table'!A$2:C$63,3,FALSE)),(VLOOKUP((LEFT(D5801,2)),'Fed. Agency Identifier Table'!A$2:C$63,3,FALSE)))),"",(IF(ISERROR(VLOOKUP((LEFT(D5801,2)),'Fed. Agency Identifier Table'!A$2:C$63,3,FALSE)),(VLOOKUP((LEFT(D5801,1)),'Fed. Agency Identifier Table'!A$2:C$63,3,FALSE)),(VLOOKUP((LEFT(D5801,2)),'Fed. Agency Identifier Table'!A$2:C$63,3,FALSE)))))</f>
        <v/>
      </c>
      <c r="I5801" s="150" t="str">
        <f>IF(ISNUMBER(SEARCH("*.unk*",D5801)),"Other Federal Awards",IF(ISERROR(VLOOKUP(D5801,'CFDA Program Titles Table'!A$2:C$2607,3,FALSE)),"",VLOOKUP(D5801,'CFDA Program Titles Table'!A$2:C$2607,3,FALSE)))</f>
        <v/>
      </c>
      <c r="J5801" s="70"/>
      <c r="K5801" s="70"/>
      <c r="S5801" s="106" t="str">
        <f>IFERROR(IF(J5801="Y", "Research And Development Programs Cluster:", VLOOKUP(D5801,'Cluster Info'!$A$2:$B$113,2,FALSE)), "Non Cluster:")</f>
        <v>Non Cluster:</v>
      </c>
      <c r="T5801" s="106">
        <f t="shared" si="450"/>
        <v>0</v>
      </c>
      <c r="U5801" s="106">
        <f t="shared" si="452"/>
        <v>0</v>
      </c>
      <c r="V5801" s="106">
        <f t="shared" si="453"/>
        <v>0</v>
      </c>
      <c r="W5801" s="119">
        <f t="shared" si="451"/>
        <v>0</v>
      </c>
      <c r="X5801" s="106">
        <f t="shared" si="454"/>
        <v>0</v>
      </c>
    </row>
    <row r="5802" spans="1:24" ht="14">
      <c r="A5802" s="198"/>
      <c r="D5802" s="1"/>
      <c r="E5802" s="1"/>
      <c r="F5802" s="187"/>
      <c r="G5802" s="187"/>
      <c r="H5802" s="80" t="str">
        <f>IF(ISERROR(IF(ISERROR(VLOOKUP((LEFT(D5802,2)),'Fed. Agency Identifier Table'!A$2:C$63,3,FALSE)),(VLOOKUP((LEFT(D5802,1)),'Fed. Agency Identifier Table'!A$2:C$63,3,FALSE)),(VLOOKUP((LEFT(D5802,2)),'Fed. Agency Identifier Table'!A$2:C$63,3,FALSE)))),"",(IF(ISERROR(VLOOKUP((LEFT(D5802,2)),'Fed. Agency Identifier Table'!A$2:C$63,3,FALSE)),(VLOOKUP((LEFT(D5802,1)),'Fed. Agency Identifier Table'!A$2:C$63,3,FALSE)),(VLOOKUP((LEFT(D5802,2)),'Fed. Agency Identifier Table'!A$2:C$63,3,FALSE)))))</f>
        <v/>
      </c>
      <c r="I5802" s="150" t="str">
        <f>IF(ISNUMBER(SEARCH("*.unk*",D5802)),"Other Federal Awards",IF(ISERROR(VLOOKUP(D5802,'CFDA Program Titles Table'!A$2:C$2607,3,FALSE)),"",VLOOKUP(D5802,'CFDA Program Titles Table'!A$2:C$2607,3,FALSE)))</f>
        <v/>
      </c>
      <c r="J5802" s="70"/>
      <c r="K5802" s="70"/>
      <c r="S5802" s="106" t="str">
        <f>IFERROR(IF(J5802="Y", "Research And Development Programs Cluster:", VLOOKUP(D5802,'Cluster Info'!$A$2:$B$113,2,FALSE)), "Non Cluster:")</f>
        <v>Non Cluster:</v>
      </c>
      <c r="T5802" s="106">
        <f t="shared" si="450"/>
        <v>0</v>
      </c>
      <c r="U5802" s="106">
        <f t="shared" si="452"/>
        <v>0</v>
      </c>
      <c r="V5802" s="106">
        <f t="shared" si="453"/>
        <v>0</v>
      </c>
      <c r="W5802" s="119">
        <f t="shared" si="451"/>
        <v>0</v>
      </c>
      <c r="X5802" s="106">
        <f t="shared" si="454"/>
        <v>0</v>
      </c>
    </row>
    <row r="5803" spans="1:24" ht="14">
      <c r="A5803" s="198"/>
      <c r="D5803" s="1"/>
      <c r="E5803" s="1"/>
      <c r="F5803" s="187"/>
      <c r="G5803" s="187"/>
      <c r="H5803" s="80" t="str">
        <f>IF(ISERROR(IF(ISERROR(VLOOKUP((LEFT(D5803,2)),'Fed. Agency Identifier Table'!A$2:C$63,3,FALSE)),(VLOOKUP((LEFT(D5803,1)),'Fed. Agency Identifier Table'!A$2:C$63,3,FALSE)),(VLOOKUP((LEFT(D5803,2)),'Fed. Agency Identifier Table'!A$2:C$63,3,FALSE)))),"",(IF(ISERROR(VLOOKUP((LEFT(D5803,2)),'Fed. Agency Identifier Table'!A$2:C$63,3,FALSE)),(VLOOKUP((LEFT(D5803,1)),'Fed. Agency Identifier Table'!A$2:C$63,3,FALSE)),(VLOOKUP((LEFT(D5803,2)),'Fed. Agency Identifier Table'!A$2:C$63,3,FALSE)))))</f>
        <v/>
      </c>
      <c r="I5803" s="150" t="str">
        <f>IF(ISNUMBER(SEARCH("*.unk*",D5803)),"Other Federal Awards",IF(ISERROR(VLOOKUP(D5803,'CFDA Program Titles Table'!A$2:C$2607,3,FALSE)),"",VLOOKUP(D5803,'CFDA Program Titles Table'!A$2:C$2607,3,FALSE)))</f>
        <v/>
      </c>
      <c r="J5803" s="70"/>
      <c r="K5803" s="70"/>
      <c r="S5803" s="106" t="str">
        <f>IFERROR(IF(J5803="Y", "Research And Development Programs Cluster:", VLOOKUP(D5803,'Cluster Info'!$A$2:$B$113,2,FALSE)), "Non Cluster:")</f>
        <v>Non Cluster:</v>
      </c>
      <c r="T5803" s="106">
        <f t="shared" si="450"/>
        <v>0</v>
      </c>
      <c r="U5803" s="106">
        <f t="shared" si="452"/>
        <v>0</v>
      </c>
      <c r="V5803" s="106">
        <f t="shared" si="453"/>
        <v>0</v>
      </c>
      <c r="W5803" s="119">
        <f t="shared" si="451"/>
        <v>0</v>
      </c>
      <c r="X5803" s="106">
        <f t="shared" si="454"/>
        <v>0</v>
      </c>
    </row>
    <row r="5804" spans="1:24" ht="14">
      <c r="A5804" s="198"/>
      <c r="D5804" s="1"/>
      <c r="E5804" s="1"/>
      <c r="F5804" s="187"/>
      <c r="G5804" s="187"/>
      <c r="H5804" s="80" t="str">
        <f>IF(ISERROR(IF(ISERROR(VLOOKUP((LEFT(D5804,2)),'Fed. Agency Identifier Table'!A$2:C$63,3,FALSE)),(VLOOKUP((LEFT(D5804,1)),'Fed. Agency Identifier Table'!A$2:C$63,3,FALSE)),(VLOOKUP((LEFT(D5804,2)),'Fed. Agency Identifier Table'!A$2:C$63,3,FALSE)))),"",(IF(ISERROR(VLOOKUP((LEFT(D5804,2)),'Fed. Agency Identifier Table'!A$2:C$63,3,FALSE)),(VLOOKUP((LEFT(D5804,1)),'Fed. Agency Identifier Table'!A$2:C$63,3,FALSE)),(VLOOKUP((LEFT(D5804,2)),'Fed. Agency Identifier Table'!A$2:C$63,3,FALSE)))))</f>
        <v/>
      </c>
      <c r="I5804" s="150" t="str">
        <f>IF(ISNUMBER(SEARCH("*.unk*",D5804)),"Other Federal Awards",IF(ISERROR(VLOOKUP(D5804,'CFDA Program Titles Table'!A$2:C$2607,3,FALSE)),"",VLOOKUP(D5804,'CFDA Program Titles Table'!A$2:C$2607,3,FALSE)))</f>
        <v/>
      </c>
      <c r="J5804" s="70"/>
      <c r="K5804" s="70"/>
      <c r="S5804" s="106" t="str">
        <f>IFERROR(IF(J5804="Y", "Research And Development Programs Cluster:", VLOOKUP(D5804,'Cluster Info'!$A$2:$B$113,2,FALSE)), "Non Cluster:")</f>
        <v>Non Cluster:</v>
      </c>
      <c r="T5804" s="106">
        <f t="shared" si="450"/>
        <v>0</v>
      </c>
      <c r="U5804" s="106">
        <f t="shared" si="452"/>
        <v>0</v>
      </c>
      <c r="V5804" s="106">
        <f t="shared" si="453"/>
        <v>0</v>
      </c>
      <c r="W5804" s="119">
        <f t="shared" si="451"/>
        <v>0</v>
      </c>
      <c r="X5804" s="106">
        <f t="shared" si="454"/>
        <v>0</v>
      </c>
    </row>
    <row r="5805" spans="1:24" ht="14">
      <c r="A5805" s="198"/>
      <c r="D5805" s="1"/>
      <c r="E5805" s="1"/>
      <c r="F5805" s="187"/>
      <c r="G5805" s="187"/>
      <c r="H5805" s="80" t="str">
        <f>IF(ISERROR(IF(ISERROR(VLOOKUP((LEFT(D5805,2)),'Fed. Agency Identifier Table'!A$2:C$63,3,FALSE)),(VLOOKUP((LEFT(D5805,1)),'Fed. Agency Identifier Table'!A$2:C$63,3,FALSE)),(VLOOKUP((LEFT(D5805,2)),'Fed. Agency Identifier Table'!A$2:C$63,3,FALSE)))),"",(IF(ISERROR(VLOOKUP((LEFT(D5805,2)),'Fed. Agency Identifier Table'!A$2:C$63,3,FALSE)),(VLOOKUP((LEFT(D5805,1)),'Fed. Agency Identifier Table'!A$2:C$63,3,FALSE)),(VLOOKUP((LEFT(D5805,2)),'Fed. Agency Identifier Table'!A$2:C$63,3,FALSE)))))</f>
        <v/>
      </c>
      <c r="I5805" s="150" t="str">
        <f>IF(ISNUMBER(SEARCH("*.unk*",D5805)),"Other Federal Awards",IF(ISERROR(VLOOKUP(D5805,'CFDA Program Titles Table'!A$2:C$2607,3,FALSE)),"",VLOOKUP(D5805,'CFDA Program Titles Table'!A$2:C$2607,3,FALSE)))</f>
        <v/>
      </c>
      <c r="J5805" s="70"/>
      <c r="K5805" s="70"/>
      <c r="S5805" s="106" t="str">
        <f>IFERROR(IF(J5805="Y", "Research And Development Programs Cluster:", VLOOKUP(D5805,'Cluster Info'!$A$2:$B$113,2,FALSE)), "Non Cluster:")</f>
        <v>Non Cluster:</v>
      </c>
      <c r="T5805" s="106">
        <f t="shared" si="450"/>
        <v>0</v>
      </c>
      <c r="U5805" s="106">
        <f t="shared" si="452"/>
        <v>0</v>
      </c>
      <c r="V5805" s="106">
        <f t="shared" si="453"/>
        <v>0</v>
      </c>
      <c r="W5805" s="119">
        <f t="shared" si="451"/>
        <v>0</v>
      </c>
      <c r="X5805" s="106">
        <f t="shared" si="454"/>
        <v>0</v>
      </c>
    </row>
    <row r="5806" spans="1:24" ht="14">
      <c r="A5806" s="198"/>
      <c r="D5806" s="1"/>
      <c r="E5806" s="1"/>
      <c r="F5806" s="187"/>
      <c r="G5806" s="187"/>
      <c r="H5806" s="80" t="str">
        <f>IF(ISERROR(IF(ISERROR(VLOOKUP((LEFT(D5806,2)),'Fed. Agency Identifier Table'!A$2:C$63,3,FALSE)),(VLOOKUP((LEFT(D5806,1)),'Fed. Agency Identifier Table'!A$2:C$63,3,FALSE)),(VLOOKUP((LEFT(D5806,2)),'Fed. Agency Identifier Table'!A$2:C$63,3,FALSE)))),"",(IF(ISERROR(VLOOKUP((LEFT(D5806,2)),'Fed. Agency Identifier Table'!A$2:C$63,3,FALSE)),(VLOOKUP((LEFT(D5806,1)),'Fed. Agency Identifier Table'!A$2:C$63,3,FALSE)),(VLOOKUP((LEFT(D5806,2)),'Fed. Agency Identifier Table'!A$2:C$63,3,FALSE)))))</f>
        <v/>
      </c>
      <c r="I5806" s="150" t="str">
        <f>IF(ISNUMBER(SEARCH("*.unk*",D5806)),"Other Federal Awards",IF(ISERROR(VLOOKUP(D5806,'CFDA Program Titles Table'!A$2:C$2607,3,FALSE)),"",VLOOKUP(D5806,'CFDA Program Titles Table'!A$2:C$2607,3,FALSE)))</f>
        <v/>
      </c>
      <c r="J5806" s="70"/>
      <c r="K5806" s="70"/>
      <c r="S5806" s="106" t="str">
        <f>IFERROR(IF(J5806="Y", "Research And Development Programs Cluster:", VLOOKUP(D5806,'Cluster Info'!$A$2:$B$113,2,FALSE)), "Non Cluster:")</f>
        <v>Non Cluster:</v>
      </c>
      <c r="T5806" s="106">
        <f t="shared" si="450"/>
        <v>0</v>
      </c>
      <c r="U5806" s="106">
        <f t="shared" si="452"/>
        <v>0</v>
      </c>
      <c r="V5806" s="106">
        <f t="shared" si="453"/>
        <v>0</v>
      </c>
      <c r="W5806" s="119">
        <f t="shared" si="451"/>
        <v>0</v>
      </c>
      <c r="X5806" s="106">
        <f t="shared" si="454"/>
        <v>0</v>
      </c>
    </row>
    <row r="5807" spans="1:24" ht="14">
      <c r="A5807" s="198"/>
      <c r="D5807" s="1"/>
      <c r="E5807" s="1"/>
      <c r="F5807" s="187"/>
      <c r="G5807" s="187"/>
      <c r="H5807" s="80" t="str">
        <f>IF(ISERROR(IF(ISERROR(VLOOKUP((LEFT(D5807,2)),'Fed. Agency Identifier Table'!A$2:C$63,3,FALSE)),(VLOOKUP((LEFT(D5807,1)),'Fed. Agency Identifier Table'!A$2:C$63,3,FALSE)),(VLOOKUP((LEFT(D5807,2)),'Fed. Agency Identifier Table'!A$2:C$63,3,FALSE)))),"",(IF(ISERROR(VLOOKUP((LEFT(D5807,2)),'Fed. Agency Identifier Table'!A$2:C$63,3,FALSE)),(VLOOKUP((LEFT(D5807,1)),'Fed. Agency Identifier Table'!A$2:C$63,3,FALSE)),(VLOOKUP((LEFT(D5807,2)),'Fed. Agency Identifier Table'!A$2:C$63,3,FALSE)))))</f>
        <v/>
      </c>
      <c r="I5807" s="150" t="str">
        <f>IF(ISNUMBER(SEARCH("*.unk*",D5807)),"Other Federal Awards",IF(ISERROR(VLOOKUP(D5807,'CFDA Program Titles Table'!A$2:C$2607,3,FALSE)),"",VLOOKUP(D5807,'CFDA Program Titles Table'!A$2:C$2607,3,FALSE)))</f>
        <v/>
      </c>
      <c r="J5807" s="70"/>
      <c r="K5807" s="70"/>
      <c r="S5807" s="106" t="str">
        <f>IFERROR(IF(J5807="Y", "Research And Development Programs Cluster:", VLOOKUP(D5807,'Cluster Info'!$A$2:$B$113,2,FALSE)), "Non Cluster:")</f>
        <v>Non Cluster:</v>
      </c>
      <c r="T5807" s="106">
        <f t="shared" si="450"/>
        <v>0</v>
      </c>
      <c r="U5807" s="106">
        <f t="shared" si="452"/>
        <v>0</v>
      </c>
      <c r="V5807" s="106">
        <f t="shared" si="453"/>
        <v>0</v>
      </c>
      <c r="W5807" s="119">
        <f t="shared" si="451"/>
        <v>0</v>
      </c>
      <c r="X5807" s="106">
        <f t="shared" si="454"/>
        <v>0</v>
      </c>
    </row>
    <row r="5808" spans="1:24" ht="14">
      <c r="A5808" s="198"/>
      <c r="D5808" s="1"/>
      <c r="E5808" s="1"/>
      <c r="F5808" s="187"/>
      <c r="G5808" s="187"/>
      <c r="H5808" s="80" t="str">
        <f>IF(ISERROR(IF(ISERROR(VLOOKUP((LEFT(D5808,2)),'Fed. Agency Identifier Table'!A$2:C$63,3,FALSE)),(VLOOKUP((LEFT(D5808,1)),'Fed. Agency Identifier Table'!A$2:C$63,3,FALSE)),(VLOOKUP((LEFT(D5808,2)),'Fed. Agency Identifier Table'!A$2:C$63,3,FALSE)))),"",(IF(ISERROR(VLOOKUP((LEFT(D5808,2)),'Fed. Agency Identifier Table'!A$2:C$63,3,FALSE)),(VLOOKUP((LEFT(D5808,1)),'Fed. Agency Identifier Table'!A$2:C$63,3,FALSE)),(VLOOKUP((LEFT(D5808,2)),'Fed. Agency Identifier Table'!A$2:C$63,3,FALSE)))))</f>
        <v/>
      </c>
      <c r="I5808" s="150" t="str">
        <f>IF(ISNUMBER(SEARCH("*.unk*",D5808)),"Other Federal Awards",IF(ISERROR(VLOOKUP(D5808,'CFDA Program Titles Table'!A$2:C$2607,3,FALSE)),"",VLOOKUP(D5808,'CFDA Program Titles Table'!A$2:C$2607,3,FALSE)))</f>
        <v/>
      </c>
      <c r="J5808" s="70"/>
      <c r="K5808" s="70"/>
      <c r="S5808" s="106" t="str">
        <f>IFERROR(IF(J5808="Y", "Research And Development Programs Cluster:", VLOOKUP(D5808,'Cluster Info'!$A$2:$B$113,2,FALSE)), "Non Cluster:")</f>
        <v>Non Cluster:</v>
      </c>
      <c r="T5808" s="106">
        <f t="shared" si="450"/>
        <v>0</v>
      </c>
      <c r="U5808" s="106">
        <f t="shared" si="452"/>
        <v>0</v>
      </c>
      <c r="V5808" s="106">
        <f t="shared" si="453"/>
        <v>0</v>
      </c>
      <c r="W5808" s="119">
        <f t="shared" si="451"/>
        <v>0</v>
      </c>
      <c r="X5808" s="106">
        <f t="shared" si="454"/>
        <v>0</v>
      </c>
    </row>
    <row r="5809" spans="1:24" ht="14">
      <c r="A5809" s="198"/>
      <c r="D5809" s="1"/>
      <c r="E5809" s="1"/>
      <c r="F5809" s="187"/>
      <c r="G5809" s="187"/>
      <c r="H5809" s="80" t="str">
        <f>IF(ISERROR(IF(ISERROR(VLOOKUP((LEFT(D5809,2)),'Fed. Agency Identifier Table'!A$2:C$63,3,FALSE)),(VLOOKUP((LEFT(D5809,1)),'Fed. Agency Identifier Table'!A$2:C$63,3,FALSE)),(VLOOKUP((LEFT(D5809,2)),'Fed. Agency Identifier Table'!A$2:C$63,3,FALSE)))),"",(IF(ISERROR(VLOOKUP((LEFT(D5809,2)),'Fed. Agency Identifier Table'!A$2:C$63,3,FALSE)),(VLOOKUP((LEFT(D5809,1)),'Fed. Agency Identifier Table'!A$2:C$63,3,FALSE)),(VLOOKUP((LEFT(D5809,2)),'Fed. Agency Identifier Table'!A$2:C$63,3,FALSE)))))</f>
        <v/>
      </c>
      <c r="I5809" s="150" t="str">
        <f>IF(ISNUMBER(SEARCH("*.unk*",D5809)),"Other Federal Awards",IF(ISERROR(VLOOKUP(D5809,'CFDA Program Titles Table'!A$2:C$2607,3,FALSE)),"",VLOOKUP(D5809,'CFDA Program Titles Table'!A$2:C$2607,3,FALSE)))</f>
        <v/>
      </c>
      <c r="J5809" s="70"/>
      <c r="K5809" s="70"/>
      <c r="S5809" s="106" t="str">
        <f>IFERROR(IF(J5809="Y", "Research And Development Programs Cluster:", VLOOKUP(D5809,'Cluster Info'!$A$2:$B$113,2,FALSE)), "Non Cluster:")</f>
        <v>Non Cluster:</v>
      </c>
      <c r="T5809" s="106">
        <f t="shared" si="450"/>
        <v>0</v>
      </c>
      <c r="U5809" s="106">
        <f t="shared" si="452"/>
        <v>0</v>
      </c>
      <c r="V5809" s="106">
        <f t="shared" si="453"/>
        <v>0</v>
      </c>
      <c r="W5809" s="119">
        <f t="shared" si="451"/>
        <v>0</v>
      </c>
      <c r="X5809" s="106">
        <f t="shared" si="454"/>
        <v>0</v>
      </c>
    </row>
    <row r="5810" spans="1:24" ht="14">
      <c r="A5810" s="198"/>
      <c r="D5810" s="1"/>
      <c r="E5810" s="1"/>
      <c r="F5810" s="187"/>
      <c r="G5810" s="187"/>
      <c r="H5810" s="80" t="str">
        <f>IF(ISERROR(IF(ISERROR(VLOOKUP((LEFT(D5810,2)),'Fed. Agency Identifier Table'!A$2:C$63,3,FALSE)),(VLOOKUP((LEFT(D5810,1)),'Fed. Agency Identifier Table'!A$2:C$63,3,FALSE)),(VLOOKUP((LEFT(D5810,2)),'Fed. Agency Identifier Table'!A$2:C$63,3,FALSE)))),"",(IF(ISERROR(VLOOKUP((LEFT(D5810,2)),'Fed. Agency Identifier Table'!A$2:C$63,3,FALSE)),(VLOOKUP((LEFT(D5810,1)),'Fed. Agency Identifier Table'!A$2:C$63,3,FALSE)),(VLOOKUP((LEFT(D5810,2)),'Fed. Agency Identifier Table'!A$2:C$63,3,FALSE)))))</f>
        <v/>
      </c>
      <c r="I5810" s="150" t="str">
        <f>IF(ISNUMBER(SEARCH("*.unk*",D5810)),"Other Federal Awards",IF(ISERROR(VLOOKUP(D5810,'CFDA Program Titles Table'!A$2:C$2607,3,FALSE)),"",VLOOKUP(D5810,'CFDA Program Titles Table'!A$2:C$2607,3,FALSE)))</f>
        <v/>
      </c>
      <c r="J5810" s="70"/>
      <c r="K5810" s="70"/>
      <c r="S5810" s="106" t="str">
        <f>IFERROR(IF(J5810="Y", "Research And Development Programs Cluster:", VLOOKUP(D5810,'Cluster Info'!$A$2:$B$113,2,FALSE)), "Non Cluster:")</f>
        <v>Non Cluster:</v>
      </c>
      <c r="T5810" s="106">
        <f t="shared" si="450"/>
        <v>0</v>
      </c>
      <c r="U5810" s="106">
        <f t="shared" si="452"/>
        <v>0</v>
      </c>
      <c r="V5810" s="106">
        <f t="shared" si="453"/>
        <v>0</v>
      </c>
      <c r="W5810" s="119">
        <f t="shared" si="451"/>
        <v>0</v>
      </c>
      <c r="X5810" s="106">
        <f t="shared" si="454"/>
        <v>0</v>
      </c>
    </row>
    <row r="5811" spans="1:24" ht="14">
      <c r="A5811" s="198"/>
      <c r="D5811" s="1"/>
      <c r="E5811" s="1"/>
      <c r="F5811" s="187"/>
      <c r="G5811" s="187"/>
      <c r="H5811" s="80" t="str">
        <f>IF(ISERROR(IF(ISERROR(VLOOKUP((LEFT(D5811,2)),'Fed. Agency Identifier Table'!A$2:C$63,3,FALSE)),(VLOOKUP((LEFT(D5811,1)),'Fed. Agency Identifier Table'!A$2:C$63,3,FALSE)),(VLOOKUP((LEFT(D5811,2)),'Fed. Agency Identifier Table'!A$2:C$63,3,FALSE)))),"",(IF(ISERROR(VLOOKUP((LEFT(D5811,2)),'Fed. Agency Identifier Table'!A$2:C$63,3,FALSE)),(VLOOKUP((LEFT(D5811,1)),'Fed. Agency Identifier Table'!A$2:C$63,3,FALSE)),(VLOOKUP((LEFT(D5811,2)),'Fed. Agency Identifier Table'!A$2:C$63,3,FALSE)))))</f>
        <v/>
      </c>
      <c r="I5811" s="150" t="str">
        <f>IF(ISNUMBER(SEARCH("*.unk*",D5811)),"Other Federal Awards",IF(ISERROR(VLOOKUP(D5811,'CFDA Program Titles Table'!A$2:C$2607,3,FALSE)),"",VLOOKUP(D5811,'CFDA Program Titles Table'!A$2:C$2607,3,FALSE)))</f>
        <v/>
      </c>
      <c r="J5811" s="70"/>
      <c r="K5811" s="70"/>
      <c r="S5811" s="106" t="str">
        <f>IFERROR(IF(J5811="Y", "Research And Development Programs Cluster:", VLOOKUP(D5811,'Cluster Info'!$A$2:$B$113,2,FALSE)), "Non Cluster:")</f>
        <v>Non Cluster:</v>
      </c>
      <c r="T5811" s="106">
        <f t="shared" si="450"/>
        <v>0</v>
      </c>
      <c r="U5811" s="106">
        <f t="shared" si="452"/>
        <v>0</v>
      </c>
      <c r="V5811" s="106">
        <f t="shared" si="453"/>
        <v>0</v>
      </c>
      <c r="W5811" s="119">
        <f t="shared" si="451"/>
        <v>0</v>
      </c>
      <c r="X5811" s="106">
        <f t="shared" si="454"/>
        <v>0</v>
      </c>
    </row>
    <row r="5812" spans="1:24" ht="14">
      <c r="A5812" s="198"/>
      <c r="D5812" s="1"/>
      <c r="E5812" s="1"/>
      <c r="F5812" s="187"/>
      <c r="G5812" s="187"/>
      <c r="H5812" s="80" t="str">
        <f>IF(ISERROR(IF(ISERROR(VLOOKUP((LEFT(D5812,2)),'Fed. Agency Identifier Table'!A$2:C$63,3,FALSE)),(VLOOKUP((LEFT(D5812,1)),'Fed. Agency Identifier Table'!A$2:C$63,3,FALSE)),(VLOOKUP((LEFT(D5812,2)),'Fed. Agency Identifier Table'!A$2:C$63,3,FALSE)))),"",(IF(ISERROR(VLOOKUP((LEFT(D5812,2)),'Fed. Agency Identifier Table'!A$2:C$63,3,FALSE)),(VLOOKUP((LEFT(D5812,1)),'Fed. Agency Identifier Table'!A$2:C$63,3,FALSE)),(VLOOKUP((LEFT(D5812,2)),'Fed. Agency Identifier Table'!A$2:C$63,3,FALSE)))))</f>
        <v/>
      </c>
      <c r="I5812" s="150" t="str">
        <f>IF(ISNUMBER(SEARCH("*.unk*",D5812)),"Other Federal Awards",IF(ISERROR(VLOOKUP(D5812,'CFDA Program Titles Table'!A$2:C$2607,3,FALSE)),"",VLOOKUP(D5812,'CFDA Program Titles Table'!A$2:C$2607,3,FALSE)))</f>
        <v/>
      </c>
      <c r="J5812" s="70"/>
      <c r="K5812" s="70"/>
      <c r="S5812" s="106" t="str">
        <f>IFERROR(IF(J5812="Y", "Research And Development Programs Cluster:", VLOOKUP(D5812,'Cluster Info'!$A$2:$B$113,2,FALSE)), "Non Cluster:")</f>
        <v>Non Cluster:</v>
      </c>
      <c r="T5812" s="106">
        <f t="shared" si="450"/>
        <v>0</v>
      </c>
      <c r="U5812" s="106">
        <f t="shared" si="452"/>
        <v>0</v>
      </c>
      <c r="V5812" s="106">
        <f t="shared" si="453"/>
        <v>0</v>
      </c>
      <c r="W5812" s="119">
        <f t="shared" si="451"/>
        <v>0</v>
      </c>
      <c r="X5812" s="106">
        <f t="shared" si="454"/>
        <v>0</v>
      </c>
    </row>
    <row r="5813" spans="1:24" ht="14">
      <c r="A5813" s="198"/>
      <c r="D5813" s="1"/>
      <c r="E5813" s="1"/>
      <c r="F5813" s="187"/>
      <c r="G5813" s="187"/>
      <c r="H5813" s="80" t="str">
        <f>IF(ISERROR(IF(ISERROR(VLOOKUP((LEFT(D5813,2)),'Fed. Agency Identifier Table'!A$2:C$63,3,FALSE)),(VLOOKUP((LEFT(D5813,1)),'Fed. Agency Identifier Table'!A$2:C$63,3,FALSE)),(VLOOKUP((LEFT(D5813,2)),'Fed. Agency Identifier Table'!A$2:C$63,3,FALSE)))),"",(IF(ISERROR(VLOOKUP((LEFT(D5813,2)),'Fed. Agency Identifier Table'!A$2:C$63,3,FALSE)),(VLOOKUP((LEFT(D5813,1)),'Fed. Agency Identifier Table'!A$2:C$63,3,FALSE)),(VLOOKUP((LEFT(D5813,2)),'Fed. Agency Identifier Table'!A$2:C$63,3,FALSE)))))</f>
        <v/>
      </c>
      <c r="I5813" s="150" t="str">
        <f>IF(ISNUMBER(SEARCH("*.unk*",D5813)),"Other Federal Awards",IF(ISERROR(VLOOKUP(D5813,'CFDA Program Titles Table'!A$2:C$2607,3,FALSE)),"",VLOOKUP(D5813,'CFDA Program Titles Table'!A$2:C$2607,3,FALSE)))</f>
        <v/>
      </c>
      <c r="J5813" s="70"/>
      <c r="K5813" s="70"/>
      <c r="S5813" s="106" t="str">
        <f>IFERROR(IF(J5813="Y", "Research And Development Programs Cluster:", VLOOKUP(D5813,'Cluster Info'!$A$2:$B$113,2,FALSE)), "Non Cluster:")</f>
        <v>Non Cluster:</v>
      </c>
      <c r="T5813" s="106">
        <f t="shared" si="450"/>
        <v>0</v>
      </c>
      <c r="U5813" s="106">
        <f t="shared" si="452"/>
        <v>0</v>
      </c>
      <c r="V5813" s="106">
        <f t="shared" si="453"/>
        <v>0</v>
      </c>
      <c r="W5813" s="119">
        <f t="shared" si="451"/>
        <v>0</v>
      </c>
      <c r="X5813" s="106">
        <f t="shared" si="454"/>
        <v>0</v>
      </c>
    </row>
    <row r="5814" spans="1:24" ht="14">
      <c r="A5814" s="198"/>
      <c r="D5814" s="1"/>
      <c r="E5814" s="1"/>
      <c r="F5814" s="187"/>
      <c r="G5814" s="187"/>
      <c r="H5814" s="80" t="str">
        <f>IF(ISERROR(IF(ISERROR(VLOOKUP((LEFT(D5814,2)),'Fed. Agency Identifier Table'!A$2:C$63,3,FALSE)),(VLOOKUP((LEFT(D5814,1)),'Fed. Agency Identifier Table'!A$2:C$63,3,FALSE)),(VLOOKUP((LEFT(D5814,2)),'Fed. Agency Identifier Table'!A$2:C$63,3,FALSE)))),"",(IF(ISERROR(VLOOKUP((LEFT(D5814,2)),'Fed. Agency Identifier Table'!A$2:C$63,3,FALSE)),(VLOOKUP((LEFT(D5814,1)),'Fed. Agency Identifier Table'!A$2:C$63,3,FALSE)),(VLOOKUP((LEFT(D5814,2)),'Fed. Agency Identifier Table'!A$2:C$63,3,FALSE)))))</f>
        <v/>
      </c>
      <c r="I5814" s="150" t="str">
        <f>IF(ISNUMBER(SEARCH("*.unk*",D5814)),"Other Federal Awards",IF(ISERROR(VLOOKUP(D5814,'CFDA Program Titles Table'!A$2:C$2607,3,FALSE)),"",VLOOKUP(D5814,'CFDA Program Titles Table'!A$2:C$2607,3,FALSE)))</f>
        <v/>
      </c>
      <c r="J5814" s="70"/>
      <c r="K5814" s="70"/>
      <c r="S5814" s="106" t="str">
        <f>IFERROR(IF(J5814="Y", "Research And Development Programs Cluster:", VLOOKUP(D5814,'Cluster Info'!$A$2:$B$113,2,FALSE)), "Non Cluster:")</f>
        <v>Non Cluster:</v>
      </c>
      <c r="T5814" s="106">
        <f t="shared" si="450"/>
        <v>0</v>
      </c>
      <c r="U5814" s="106">
        <f t="shared" si="452"/>
        <v>0</v>
      </c>
      <c r="V5814" s="106">
        <f t="shared" si="453"/>
        <v>0</v>
      </c>
      <c r="W5814" s="119">
        <f t="shared" si="451"/>
        <v>0</v>
      </c>
      <c r="X5814" s="106">
        <f t="shared" si="454"/>
        <v>0</v>
      </c>
    </row>
    <row r="5815" spans="1:24" ht="14">
      <c r="A5815" s="198"/>
      <c r="D5815" s="1"/>
      <c r="E5815" s="1"/>
      <c r="F5815" s="187"/>
      <c r="G5815" s="187"/>
      <c r="H5815" s="80" t="str">
        <f>IF(ISERROR(IF(ISERROR(VLOOKUP((LEFT(D5815,2)),'Fed. Agency Identifier Table'!A$2:C$63,3,FALSE)),(VLOOKUP((LEFT(D5815,1)),'Fed. Agency Identifier Table'!A$2:C$63,3,FALSE)),(VLOOKUP((LEFT(D5815,2)),'Fed. Agency Identifier Table'!A$2:C$63,3,FALSE)))),"",(IF(ISERROR(VLOOKUP((LEFT(D5815,2)),'Fed. Agency Identifier Table'!A$2:C$63,3,FALSE)),(VLOOKUP((LEFT(D5815,1)),'Fed. Agency Identifier Table'!A$2:C$63,3,FALSE)),(VLOOKUP((LEFT(D5815,2)),'Fed. Agency Identifier Table'!A$2:C$63,3,FALSE)))))</f>
        <v/>
      </c>
      <c r="I5815" s="150" t="str">
        <f>IF(ISNUMBER(SEARCH("*.unk*",D5815)),"Other Federal Awards",IF(ISERROR(VLOOKUP(D5815,'CFDA Program Titles Table'!A$2:C$2607,3,FALSE)),"",VLOOKUP(D5815,'CFDA Program Titles Table'!A$2:C$2607,3,FALSE)))</f>
        <v/>
      </c>
      <c r="J5815" s="70"/>
      <c r="K5815" s="70"/>
      <c r="S5815" s="106" t="str">
        <f>IFERROR(IF(J5815="Y", "Research And Development Programs Cluster:", VLOOKUP(D5815,'Cluster Info'!$A$2:$B$113,2,FALSE)), "Non Cluster:")</f>
        <v>Non Cluster:</v>
      </c>
      <c r="T5815" s="106">
        <f t="shared" si="450"/>
        <v>0</v>
      </c>
      <c r="U5815" s="106">
        <f t="shared" si="452"/>
        <v>0</v>
      </c>
      <c r="V5815" s="106">
        <f t="shared" si="453"/>
        <v>0</v>
      </c>
      <c r="W5815" s="119">
        <f t="shared" si="451"/>
        <v>0</v>
      </c>
      <c r="X5815" s="106">
        <f t="shared" si="454"/>
        <v>0</v>
      </c>
    </row>
    <row r="5816" spans="1:24" ht="14">
      <c r="A5816" s="198"/>
      <c r="D5816" s="1"/>
      <c r="E5816" s="1"/>
      <c r="F5816" s="187"/>
      <c r="G5816" s="187"/>
      <c r="H5816" s="80" t="str">
        <f>IF(ISERROR(IF(ISERROR(VLOOKUP((LEFT(D5816,2)),'Fed. Agency Identifier Table'!A$2:C$63,3,FALSE)),(VLOOKUP((LEFT(D5816,1)),'Fed. Agency Identifier Table'!A$2:C$63,3,FALSE)),(VLOOKUP((LEFT(D5816,2)),'Fed. Agency Identifier Table'!A$2:C$63,3,FALSE)))),"",(IF(ISERROR(VLOOKUP((LEFT(D5816,2)),'Fed. Agency Identifier Table'!A$2:C$63,3,FALSE)),(VLOOKUP((LEFT(D5816,1)),'Fed. Agency Identifier Table'!A$2:C$63,3,FALSE)),(VLOOKUP((LEFT(D5816,2)),'Fed. Agency Identifier Table'!A$2:C$63,3,FALSE)))))</f>
        <v/>
      </c>
      <c r="I5816" s="150" t="str">
        <f>IF(ISNUMBER(SEARCH("*.unk*",D5816)),"Other Federal Awards",IF(ISERROR(VLOOKUP(D5816,'CFDA Program Titles Table'!A$2:C$2607,3,FALSE)),"",VLOOKUP(D5816,'CFDA Program Titles Table'!A$2:C$2607,3,FALSE)))</f>
        <v/>
      </c>
      <c r="J5816" s="70"/>
      <c r="K5816" s="70"/>
      <c r="S5816" s="106" t="str">
        <f>IFERROR(IF(J5816="Y", "Research And Development Programs Cluster:", VLOOKUP(D5816,'Cluster Info'!$A$2:$B$113,2,FALSE)), "Non Cluster:")</f>
        <v>Non Cluster:</v>
      </c>
      <c r="T5816" s="106">
        <f t="shared" si="450"/>
        <v>0</v>
      </c>
      <c r="U5816" s="106">
        <f t="shared" si="452"/>
        <v>0</v>
      </c>
      <c r="V5816" s="106">
        <f t="shared" si="453"/>
        <v>0</v>
      </c>
      <c r="W5816" s="119">
        <f t="shared" si="451"/>
        <v>0</v>
      </c>
      <c r="X5816" s="106">
        <f t="shared" si="454"/>
        <v>0</v>
      </c>
    </row>
    <row r="5817" spans="1:24" ht="14">
      <c r="A5817" s="198"/>
      <c r="D5817" s="1"/>
      <c r="E5817" s="1"/>
      <c r="F5817" s="187"/>
      <c r="G5817" s="187"/>
      <c r="H5817" s="80" t="str">
        <f>IF(ISERROR(IF(ISERROR(VLOOKUP((LEFT(D5817,2)),'Fed. Agency Identifier Table'!A$2:C$63,3,FALSE)),(VLOOKUP((LEFT(D5817,1)),'Fed. Agency Identifier Table'!A$2:C$63,3,FALSE)),(VLOOKUP((LEFT(D5817,2)),'Fed. Agency Identifier Table'!A$2:C$63,3,FALSE)))),"",(IF(ISERROR(VLOOKUP((LEFT(D5817,2)),'Fed. Agency Identifier Table'!A$2:C$63,3,FALSE)),(VLOOKUP((LEFT(D5817,1)),'Fed. Agency Identifier Table'!A$2:C$63,3,FALSE)),(VLOOKUP((LEFT(D5817,2)),'Fed. Agency Identifier Table'!A$2:C$63,3,FALSE)))))</f>
        <v/>
      </c>
      <c r="I5817" s="150" t="str">
        <f>IF(ISNUMBER(SEARCH("*.unk*",D5817)),"Other Federal Awards",IF(ISERROR(VLOOKUP(D5817,'CFDA Program Titles Table'!A$2:C$2607,3,FALSE)),"",VLOOKUP(D5817,'CFDA Program Titles Table'!A$2:C$2607,3,FALSE)))</f>
        <v/>
      </c>
      <c r="J5817" s="70"/>
      <c r="K5817" s="70"/>
      <c r="S5817" s="106" t="str">
        <f>IFERROR(IF(J5817="Y", "Research And Development Programs Cluster:", VLOOKUP(D5817,'Cluster Info'!$A$2:$B$113,2,FALSE)), "Non Cluster:")</f>
        <v>Non Cluster:</v>
      </c>
      <c r="T5817" s="106">
        <f t="shared" si="450"/>
        <v>0</v>
      </c>
      <c r="U5817" s="106">
        <f t="shared" si="452"/>
        <v>0</v>
      </c>
      <c r="V5817" s="106">
        <f t="shared" si="453"/>
        <v>0</v>
      </c>
      <c r="W5817" s="119">
        <f t="shared" si="451"/>
        <v>0</v>
      </c>
      <c r="X5817" s="106">
        <f t="shared" si="454"/>
        <v>0</v>
      </c>
    </row>
    <row r="5818" spans="1:24" ht="14">
      <c r="A5818" s="198"/>
      <c r="D5818" s="1"/>
      <c r="E5818" s="1"/>
      <c r="F5818" s="187"/>
      <c r="G5818" s="187"/>
      <c r="H5818" s="80" t="str">
        <f>IF(ISERROR(IF(ISERROR(VLOOKUP((LEFT(D5818,2)),'Fed. Agency Identifier Table'!A$2:C$63,3,FALSE)),(VLOOKUP((LEFT(D5818,1)),'Fed. Agency Identifier Table'!A$2:C$63,3,FALSE)),(VLOOKUP((LEFT(D5818,2)),'Fed. Agency Identifier Table'!A$2:C$63,3,FALSE)))),"",(IF(ISERROR(VLOOKUP((LEFT(D5818,2)),'Fed. Agency Identifier Table'!A$2:C$63,3,FALSE)),(VLOOKUP((LEFT(D5818,1)),'Fed. Agency Identifier Table'!A$2:C$63,3,FALSE)),(VLOOKUP((LEFT(D5818,2)),'Fed. Agency Identifier Table'!A$2:C$63,3,FALSE)))))</f>
        <v/>
      </c>
      <c r="I5818" s="150" t="str">
        <f>IF(ISNUMBER(SEARCH("*.unk*",D5818)),"Other Federal Awards",IF(ISERROR(VLOOKUP(D5818,'CFDA Program Titles Table'!A$2:C$2607,3,FALSE)),"",VLOOKUP(D5818,'CFDA Program Titles Table'!A$2:C$2607,3,FALSE)))</f>
        <v/>
      </c>
      <c r="J5818" s="70"/>
      <c r="K5818" s="70"/>
      <c r="S5818" s="106" t="str">
        <f>IFERROR(IF(J5818="Y", "Research And Development Programs Cluster:", VLOOKUP(D5818,'Cluster Info'!$A$2:$B$113,2,FALSE)), "Non Cluster:")</f>
        <v>Non Cluster:</v>
      </c>
      <c r="T5818" s="106">
        <f t="shared" si="450"/>
        <v>0</v>
      </c>
      <c r="U5818" s="106">
        <f t="shared" si="452"/>
        <v>0</v>
      </c>
      <c r="V5818" s="106">
        <f t="shared" si="453"/>
        <v>0</v>
      </c>
      <c r="W5818" s="119">
        <f t="shared" si="451"/>
        <v>0</v>
      </c>
      <c r="X5818" s="106">
        <f t="shared" si="454"/>
        <v>0</v>
      </c>
    </row>
    <row r="5819" spans="1:24" ht="14">
      <c r="A5819" s="198"/>
      <c r="D5819" s="1"/>
      <c r="E5819" s="1"/>
      <c r="F5819" s="187"/>
      <c r="G5819" s="187"/>
      <c r="H5819" s="80" t="str">
        <f>IF(ISERROR(IF(ISERROR(VLOOKUP((LEFT(D5819,2)),'Fed. Agency Identifier Table'!A$2:C$63,3,FALSE)),(VLOOKUP((LEFT(D5819,1)),'Fed. Agency Identifier Table'!A$2:C$63,3,FALSE)),(VLOOKUP((LEFT(D5819,2)),'Fed. Agency Identifier Table'!A$2:C$63,3,FALSE)))),"",(IF(ISERROR(VLOOKUP((LEFT(D5819,2)),'Fed. Agency Identifier Table'!A$2:C$63,3,FALSE)),(VLOOKUP((LEFT(D5819,1)),'Fed. Agency Identifier Table'!A$2:C$63,3,FALSE)),(VLOOKUP((LEFT(D5819,2)),'Fed. Agency Identifier Table'!A$2:C$63,3,FALSE)))))</f>
        <v/>
      </c>
      <c r="I5819" s="150" t="str">
        <f>IF(ISNUMBER(SEARCH("*.unk*",D5819)),"Other Federal Awards",IF(ISERROR(VLOOKUP(D5819,'CFDA Program Titles Table'!A$2:C$2607,3,FALSE)),"",VLOOKUP(D5819,'CFDA Program Titles Table'!A$2:C$2607,3,FALSE)))</f>
        <v/>
      </c>
      <c r="J5819" s="70"/>
      <c r="K5819" s="70"/>
      <c r="S5819" s="106" t="str">
        <f>IFERROR(IF(J5819="Y", "Research And Development Programs Cluster:", VLOOKUP(D5819,'Cluster Info'!$A$2:$B$113,2,FALSE)), "Non Cluster:")</f>
        <v>Non Cluster:</v>
      </c>
      <c r="T5819" s="106">
        <f t="shared" si="450"/>
        <v>0</v>
      </c>
      <c r="U5819" s="106">
        <f t="shared" si="452"/>
        <v>0</v>
      </c>
      <c r="V5819" s="106">
        <f t="shared" si="453"/>
        <v>0</v>
      </c>
      <c r="W5819" s="119">
        <f t="shared" si="451"/>
        <v>0</v>
      </c>
      <c r="X5819" s="106">
        <f t="shared" si="454"/>
        <v>0</v>
      </c>
    </row>
    <row r="5820" spans="1:24" ht="14">
      <c r="A5820" s="198"/>
      <c r="D5820" s="1"/>
      <c r="E5820" s="1"/>
      <c r="F5820" s="187"/>
      <c r="G5820" s="187"/>
      <c r="H5820" s="80" t="str">
        <f>IF(ISERROR(IF(ISERROR(VLOOKUP((LEFT(D5820,2)),'Fed. Agency Identifier Table'!A$2:C$63,3,FALSE)),(VLOOKUP((LEFT(D5820,1)),'Fed. Agency Identifier Table'!A$2:C$63,3,FALSE)),(VLOOKUP((LEFT(D5820,2)),'Fed. Agency Identifier Table'!A$2:C$63,3,FALSE)))),"",(IF(ISERROR(VLOOKUP((LEFT(D5820,2)),'Fed. Agency Identifier Table'!A$2:C$63,3,FALSE)),(VLOOKUP((LEFT(D5820,1)),'Fed. Agency Identifier Table'!A$2:C$63,3,FALSE)),(VLOOKUP((LEFT(D5820,2)),'Fed. Agency Identifier Table'!A$2:C$63,3,FALSE)))))</f>
        <v/>
      </c>
      <c r="I5820" s="150" t="str">
        <f>IF(ISNUMBER(SEARCH("*.unk*",D5820)),"Other Federal Awards",IF(ISERROR(VLOOKUP(D5820,'CFDA Program Titles Table'!A$2:C$2607,3,FALSE)),"",VLOOKUP(D5820,'CFDA Program Titles Table'!A$2:C$2607,3,FALSE)))</f>
        <v/>
      </c>
      <c r="J5820" s="70"/>
      <c r="K5820" s="70"/>
      <c r="S5820" s="106" t="str">
        <f>IFERROR(IF(J5820="Y", "Research And Development Programs Cluster:", VLOOKUP(D5820,'Cluster Info'!$A$2:$B$113,2,FALSE)), "Non Cluster:")</f>
        <v>Non Cluster:</v>
      </c>
      <c r="T5820" s="106">
        <f t="shared" si="450"/>
        <v>0</v>
      </c>
      <c r="U5820" s="106">
        <f t="shared" si="452"/>
        <v>0</v>
      </c>
      <c r="V5820" s="106">
        <f t="shared" si="453"/>
        <v>0</v>
      </c>
      <c r="W5820" s="119">
        <f t="shared" si="451"/>
        <v>0</v>
      </c>
      <c r="X5820" s="106">
        <f t="shared" si="454"/>
        <v>0</v>
      </c>
    </row>
    <row r="5821" spans="1:24" ht="14">
      <c r="A5821" s="198"/>
      <c r="D5821" s="1"/>
      <c r="E5821" s="1"/>
      <c r="F5821" s="187"/>
      <c r="G5821" s="187"/>
      <c r="H5821" s="80" t="str">
        <f>IF(ISERROR(IF(ISERROR(VLOOKUP((LEFT(D5821,2)),'Fed. Agency Identifier Table'!A$2:C$63,3,FALSE)),(VLOOKUP((LEFT(D5821,1)),'Fed. Agency Identifier Table'!A$2:C$63,3,FALSE)),(VLOOKUP((LEFT(D5821,2)),'Fed. Agency Identifier Table'!A$2:C$63,3,FALSE)))),"",(IF(ISERROR(VLOOKUP((LEFT(D5821,2)),'Fed. Agency Identifier Table'!A$2:C$63,3,FALSE)),(VLOOKUP((LEFT(D5821,1)),'Fed. Agency Identifier Table'!A$2:C$63,3,FALSE)),(VLOOKUP((LEFT(D5821,2)),'Fed. Agency Identifier Table'!A$2:C$63,3,FALSE)))))</f>
        <v/>
      </c>
      <c r="I5821" s="150" t="str">
        <f>IF(ISNUMBER(SEARCH("*.unk*",D5821)),"Other Federal Awards",IF(ISERROR(VLOOKUP(D5821,'CFDA Program Titles Table'!A$2:C$2607,3,FALSE)),"",VLOOKUP(D5821,'CFDA Program Titles Table'!A$2:C$2607,3,FALSE)))</f>
        <v/>
      </c>
      <c r="J5821" s="70"/>
      <c r="K5821" s="70"/>
      <c r="S5821" s="106" t="str">
        <f>IFERROR(IF(J5821="Y", "Research And Development Programs Cluster:", VLOOKUP(D5821,'Cluster Info'!$A$2:$B$113,2,FALSE)), "Non Cluster:")</f>
        <v>Non Cluster:</v>
      </c>
      <c r="T5821" s="106">
        <f t="shared" si="450"/>
        <v>0</v>
      </c>
      <c r="U5821" s="106">
        <f t="shared" si="452"/>
        <v>0</v>
      </c>
      <c r="V5821" s="106">
        <f t="shared" si="453"/>
        <v>0</v>
      </c>
      <c r="W5821" s="119">
        <f t="shared" si="451"/>
        <v>0</v>
      </c>
      <c r="X5821" s="106">
        <f t="shared" si="454"/>
        <v>0</v>
      </c>
    </row>
    <row r="5822" spans="1:24" ht="14">
      <c r="A5822" s="198"/>
      <c r="D5822" s="1"/>
      <c r="E5822" s="1"/>
      <c r="F5822" s="187"/>
      <c r="G5822" s="187"/>
      <c r="H5822" s="80" t="str">
        <f>IF(ISERROR(IF(ISERROR(VLOOKUP((LEFT(D5822,2)),'Fed. Agency Identifier Table'!A$2:C$63,3,FALSE)),(VLOOKUP((LEFT(D5822,1)),'Fed. Agency Identifier Table'!A$2:C$63,3,FALSE)),(VLOOKUP((LEFT(D5822,2)),'Fed. Agency Identifier Table'!A$2:C$63,3,FALSE)))),"",(IF(ISERROR(VLOOKUP((LEFT(D5822,2)),'Fed. Agency Identifier Table'!A$2:C$63,3,FALSE)),(VLOOKUP((LEFT(D5822,1)),'Fed. Agency Identifier Table'!A$2:C$63,3,FALSE)),(VLOOKUP((LEFT(D5822,2)),'Fed. Agency Identifier Table'!A$2:C$63,3,FALSE)))))</f>
        <v/>
      </c>
      <c r="I5822" s="150" t="str">
        <f>IF(ISNUMBER(SEARCH("*.unk*",D5822)),"Other Federal Awards",IF(ISERROR(VLOOKUP(D5822,'CFDA Program Titles Table'!A$2:C$2607,3,FALSE)),"",VLOOKUP(D5822,'CFDA Program Titles Table'!A$2:C$2607,3,FALSE)))</f>
        <v/>
      </c>
      <c r="J5822" s="70"/>
      <c r="K5822" s="70"/>
      <c r="S5822" s="106" t="str">
        <f>IFERROR(IF(J5822="Y", "Research And Development Programs Cluster:", VLOOKUP(D5822,'Cluster Info'!$A$2:$B$113,2,FALSE)), "Non Cluster:")</f>
        <v>Non Cluster:</v>
      </c>
      <c r="T5822" s="106">
        <f t="shared" si="450"/>
        <v>0</v>
      </c>
      <c r="U5822" s="106">
        <f t="shared" si="452"/>
        <v>0</v>
      </c>
      <c r="V5822" s="106">
        <f t="shared" si="453"/>
        <v>0</v>
      </c>
      <c r="W5822" s="119">
        <f t="shared" si="451"/>
        <v>0</v>
      </c>
      <c r="X5822" s="106">
        <f t="shared" si="454"/>
        <v>0</v>
      </c>
    </row>
    <row r="5823" spans="1:24" ht="14">
      <c r="A5823" s="198"/>
      <c r="D5823" s="1"/>
      <c r="E5823" s="1"/>
      <c r="F5823" s="187"/>
      <c r="G5823" s="187"/>
      <c r="H5823" s="80" t="str">
        <f>IF(ISERROR(IF(ISERROR(VLOOKUP((LEFT(D5823,2)),'Fed. Agency Identifier Table'!A$2:C$63,3,FALSE)),(VLOOKUP((LEFT(D5823,1)),'Fed. Agency Identifier Table'!A$2:C$63,3,FALSE)),(VLOOKUP((LEFT(D5823,2)),'Fed. Agency Identifier Table'!A$2:C$63,3,FALSE)))),"",(IF(ISERROR(VLOOKUP((LEFT(D5823,2)),'Fed. Agency Identifier Table'!A$2:C$63,3,FALSE)),(VLOOKUP((LEFT(D5823,1)),'Fed. Agency Identifier Table'!A$2:C$63,3,FALSE)),(VLOOKUP((LEFT(D5823,2)),'Fed. Agency Identifier Table'!A$2:C$63,3,FALSE)))))</f>
        <v/>
      </c>
      <c r="I5823" s="150" t="str">
        <f>IF(ISNUMBER(SEARCH("*.unk*",D5823)),"Other Federal Awards",IF(ISERROR(VLOOKUP(D5823,'CFDA Program Titles Table'!A$2:C$2607,3,FALSE)),"",VLOOKUP(D5823,'CFDA Program Titles Table'!A$2:C$2607,3,FALSE)))</f>
        <v/>
      </c>
      <c r="J5823" s="70"/>
      <c r="K5823" s="70"/>
      <c r="S5823" s="106" t="str">
        <f>IFERROR(IF(J5823="Y", "Research And Development Programs Cluster:", VLOOKUP(D5823,'Cluster Info'!$A$2:$B$113,2,FALSE)), "Non Cluster:")</f>
        <v>Non Cluster:</v>
      </c>
      <c r="T5823" s="106">
        <f t="shared" si="450"/>
        <v>0</v>
      </c>
      <c r="U5823" s="106">
        <f t="shared" si="452"/>
        <v>0</v>
      </c>
      <c r="V5823" s="106">
        <f t="shared" si="453"/>
        <v>0</v>
      </c>
      <c r="W5823" s="119">
        <f t="shared" si="451"/>
        <v>0</v>
      </c>
      <c r="X5823" s="106">
        <f t="shared" si="454"/>
        <v>0</v>
      </c>
    </row>
    <row r="5824" spans="1:24" ht="14">
      <c r="A5824" s="198"/>
      <c r="D5824" s="1"/>
      <c r="E5824" s="1"/>
      <c r="F5824" s="187"/>
      <c r="G5824" s="187"/>
      <c r="H5824" s="80" t="str">
        <f>IF(ISERROR(IF(ISERROR(VLOOKUP((LEFT(D5824,2)),'Fed. Agency Identifier Table'!A$2:C$63,3,FALSE)),(VLOOKUP((LEFT(D5824,1)),'Fed. Agency Identifier Table'!A$2:C$63,3,FALSE)),(VLOOKUP((LEFT(D5824,2)),'Fed. Agency Identifier Table'!A$2:C$63,3,FALSE)))),"",(IF(ISERROR(VLOOKUP((LEFT(D5824,2)),'Fed. Agency Identifier Table'!A$2:C$63,3,FALSE)),(VLOOKUP((LEFT(D5824,1)),'Fed. Agency Identifier Table'!A$2:C$63,3,FALSE)),(VLOOKUP((LEFT(D5824,2)),'Fed. Agency Identifier Table'!A$2:C$63,3,FALSE)))))</f>
        <v/>
      </c>
      <c r="I5824" s="150" t="str">
        <f>IF(ISNUMBER(SEARCH("*.unk*",D5824)),"Other Federal Awards",IF(ISERROR(VLOOKUP(D5824,'CFDA Program Titles Table'!A$2:C$2607,3,FALSE)),"",VLOOKUP(D5824,'CFDA Program Titles Table'!A$2:C$2607,3,FALSE)))</f>
        <v/>
      </c>
      <c r="J5824" s="70"/>
      <c r="K5824" s="70"/>
      <c r="S5824" s="106" t="str">
        <f>IFERROR(IF(J5824="Y", "Research And Development Programs Cluster:", VLOOKUP(D5824,'Cluster Info'!$A$2:$B$113,2,FALSE)), "Non Cluster:")</f>
        <v>Non Cluster:</v>
      </c>
      <c r="T5824" s="106">
        <f t="shared" si="450"/>
        <v>0</v>
      </c>
      <c r="U5824" s="106">
        <f t="shared" si="452"/>
        <v>0</v>
      </c>
      <c r="V5824" s="106">
        <f t="shared" si="453"/>
        <v>0</v>
      </c>
      <c r="W5824" s="119">
        <f t="shared" si="451"/>
        <v>0</v>
      </c>
      <c r="X5824" s="106">
        <f t="shared" si="454"/>
        <v>0</v>
      </c>
    </row>
    <row r="5825" spans="1:24" ht="14">
      <c r="A5825" s="198"/>
      <c r="D5825" s="1"/>
      <c r="E5825" s="1"/>
      <c r="F5825" s="187"/>
      <c r="G5825" s="187"/>
      <c r="H5825" s="80" t="str">
        <f>IF(ISERROR(IF(ISERROR(VLOOKUP((LEFT(D5825,2)),'Fed. Agency Identifier Table'!A$2:C$63,3,FALSE)),(VLOOKUP((LEFT(D5825,1)),'Fed. Agency Identifier Table'!A$2:C$63,3,FALSE)),(VLOOKUP((LEFT(D5825,2)),'Fed. Agency Identifier Table'!A$2:C$63,3,FALSE)))),"",(IF(ISERROR(VLOOKUP((LEFT(D5825,2)),'Fed. Agency Identifier Table'!A$2:C$63,3,FALSE)),(VLOOKUP((LEFT(D5825,1)),'Fed. Agency Identifier Table'!A$2:C$63,3,FALSE)),(VLOOKUP((LEFT(D5825,2)),'Fed. Agency Identifier Table'!A$2:C$63,3,FALSE)))))</f>
        <v/>
      </c>
      <c r="I5825" s="150" t="str">
        <f>IF(ISNUMBER(SEARCH("*.unk*",D5825)),"Other Federal Awards",IF(ISERROR(VLOOKUP(D5825,'CFDA Program Titles Table'!A$2:C$2607,3,FALSE)),"",VLOOKUP(D5825,'CFDA Program Titles Table'!A$2:C$2607,3,FALSE)))</f>
        <v/>
      </c>
      <c r="J5825" s="70"/>
      <c r="K5825" s="70"/>
      <c r="S5825" s="106" t="str">
        <f>IFERROR(IF(J5825="Y", "Research And Development Programs Cluster:", VLOOKUP(D5825,'Cluster Info'!$A$2:$B$113,2,FALSE)), "Non Cluster:")</f>
        <v>Non Cluster:</v>
      </c>
      <c r="T5825" s="106">
        <f t="shared" si="450"/>
        <v>0</v>
      </c>
      <c r="U5825" s="106">
        <f t="shared" si="452"/>
        <v>0</v>
      </c>
      <c r="V5825" s="106">
        <f t="shared" si="453"/>
        <v>0</v>
      </c>
      <c r="W5825" s="119">
        <f t="shared" si="451"/>
        <v>0</v>
      </c>
      <c r="X5825" s="106">
        <f t="shared" si="454"/>
        <v>0</v>
      </c>
    </row>
    <row r="5826" spans="1:24" ht="14">
      <c r="A5826" s="198"/>
      <c r="D5826" s="1"/>
      <c r="E5826" s="1"/>
      <c r="F5826" s="187"/>
      <c r="G5826" s="187"/>
      <c r="H5826" s="80" t="str">
        <f>IF(ISERROR(IF(ISERROR(VLOOKUP((LEFT(D5826,2)),'Fed. Agency Identifier Table'!A$2:C$63,3,FALSE)),(VLOOKUP((LEFT(D5826,1)),'Fed. Agency Identifier Table'!A$2:C$63,3,FALSE)),(VLOOKUP((LEFT(D5826,2)),'Fed. Agency Identifier Table'!A$2:C$63,3,FALSE)))),"",(IF(ISERROR(VLOOKUP((LEFT(D5826,2)),'Fed. Agency Identifier Table'!A$2:C$63,3,FALSE)),(VLOOKUP((LEFT(D5826,1)),'Fed. Agency Identifier Table'!A$2:C$63,3,FALSE)),(VLOOKUP((LEFT(D5826,2)),'Fed. Agency Identifier Table'!A$2:C$63,3,FALSE)))))</f>
        <v/>
      </c>
      <c r="I5826" s="150" t="str">
        <f>IF(ISNUMBER(SEARCH("*.unk*",D5826)),"Other Federal Awards",IF(ISERROR(VLOOKUP(D5826,'CFDA Program Titles Table'!A$2:C$2607,3,FALSE)),"",VLOOKUP(D5826,'CFDA Program Titles Table'!A$2:C$2607,3,FALSE)))</f>
        <v/>
      </c>
      <c r="J5826" s="70"/>
      <c r="K5826" s="70"/>
      <c r="S5826" s="106" t="str">
        <f>IFERROR(IF(J5826="Y", "Research And Development Programs Cluster:", VLOOKUP(D5826,'Cluster Info'!$A$2:$B$113,2,FALSE)), "Non Cluster:")</f>
        <v>Non Cluster:</v>
      </c>
      <c r="T5826" s="106">
        <f t="shared" ref="T5826:T5889" si="455">IF(E5826="Y","ARRA - "&amp;N5826, N5826)</f>
        <v>0</v>
      </c>
      <c r="U5826" s="106">
        <f t="shared" si="452"/>
        <v>0</v>
      </c>
      <c r="V5826" s="106">
        <f t="shared" si="453"/>
        <v>0</v>
      </c>
      <c r="W5826" s="119">
        <f t="shared" ref="W5826:W5889" si="456">IF(AND(J5826="Y",I5826="Other Federal Awards"),(LEFT(D5826,2)&amp;".RD"),D5826)</f>
        <v>0</v>
      </c>
      <c r="X5826" s="106">
        <f t="shared" si="454"/>
        <v>0</v>
      </c>
    </row>
    <row r="5827" spans="1:24" ht="14">
      <c r="A5827" s="198"/>
      <c r="D5827" s="1"/>
      <c r="E5827" s="1"/>
      <c r="F5827" s="187"/>
      <c r="G5827" s="187"/>
      <c r="H5827" s="80" t="str">
        <f>IF(ISERROR(IF(ISERROR(VLOOKUP((LEFT(D5827,2)),'Fed. Agency Identifier Table'!A$2:C$63,3,FALSE)),(VLOOKUP((LEFT(D5827,1)),'Fed. Agency Identifier Table'!A$2:C$63,3,FALSE)),(VLOOKUP((LEFT(D5827,2)),'Fed. Agency Identifier Table'!A$2:C$63,3,FALSE)))),"",(IF(ISERROR(VLOOKUP((LEFT(D5827,2)),'Fed. Agency Identifier Table'!A$2:C$63,3,FALSE)),(VLOOKUP((LEFT(D5827,1)),'Fed. Agency Identifier Table'!A$2:C$63,3,FALSE)),(VLOOKUP((LEFT(D5827,2)),'Fed. Agency Identifier Table'!A$2:C$63,3,FALSE)))))</f>
        <v/>
      </c>
      <c r="I5827" s="150" t="str">
        <f>IF(ISNUMBER(SEARCH("*.unk*",D5827)),"Other Federal Awards",IF(ISERROR(VLOOKUP(D5827,'CFDA Program Titles Table'!A$2:C$2607,3,FALSE)),"",VLOOKUP(D5827,'CFDA Program Titles Table'!A$2:C$2607,3,FALSE)))</f>
        <v/>
      </c>
      <c r="J5827" s="70"/>
      <c r="K5827" s="70"/>
      <c r="S5827" s="106" t="str">
        <f>IFERROR(IF(J5827="Y", "Research And Development Programs Cluster:", VLOOKUP(D5827,'Cluster Info'!$A$2:$B$113,2,FALSE)), "Non Cluster:")</f>
        <v>Non Cluster:</v>
      </c>
      <c r="T5827" s="106">
        <f t="shared" si="455"/>
        <v>0</v>
      </c>
      <c r="U5827" s="106">
        <f t="shared" ref="U5827:U5890" si="457">IF(F5827="Y","COVID-19 - "&amp;N5827, N5827)</f>
        <v>0</v>
      </c>
      <c r="V5827" s="106">
        <f t="shared" ref="V5827:V5890" si="458">IF(G5827="Y","ARP - "&amp;N5827, N5827)</f>
        <v>0</v>
      </c>
      <c r="W5827" s="119">
        <f t="shared" si="456"/>
        <v>0</v>
      </c>
      <c r="X5827" s="106">
        <f t="shared" ref="X5827:X5890" si="459">O5827-P5827</f>
        <v>0</v>
      </c>
    </row>
    <row r="5828" spans="1:24" ht="14">
      <c r="A5828" s="198"/>
      <c r="D5828" s="1"/>
      <c r="E5828" s="1"/>
      <c r="F5828" s="187"/>
      <c r="G5828" s="187"/>
      <c r="H5828" s="80" t="str">
        <f>IF(ISERROR(IF(ISERROR(VLOOKUP((LEFT(D5828,2)),'Fed. Agency Identifier Table'!A$2:C$63,3,FALSE)),(VLOOKUP((LEFT(D5828,1)),'Fed. Agency Identifier Table'!A$2:C$63,3,FALSE)),(VLOOKUP((LEFT(D5828,2)),'Fed. Agency Identifier Table'!A$2:C$63,3,FALSE)))),"",(IF(ISERROR(VLOOKUP((LEFT(D5828,2)),'Fed. Agency Identifier Table'!A$2:C$63,3,FALSE)),(VLOOKUP((LEFT(D5828,1)),'Fed. Agency Identifier Table'!A$2:C$63,3,FALSE)),(VLOOKUP((LEFT(D5828,2)),'Fed. Agency Identifier Table'!A$2:C$63,3,FALSE)))))</f>
        <v/>
      </c>
      <c r="I5828" s="150" t="str">
        <f>IF(ISNUMBER(SEARCH("*.unk*",D5828)),"Other Federal Awards",IF(ISERROR(VLOOKUP(D5828,'CFDA Program Titles Table'!A$2:C$2607,3,FALSE)),"",VLOOKUP(D5828,'CFDA Program Titles Table'!A$2:C$2607,3,FALSE)))</f>
        <v/>
      </c>
      <c r="J5828" s="70"/>
      <c r="K5828" s="70"/>
      <c r="S5828" s="106" t="str">
        <f>IFERROR(IF(J5828="Y", "Research And Development Programs Cluster:", VLOOKUP(D5828,'Cluster Info'!$A$2:$B$113,2,FALSE)), "Non Cluster:")</f>
        <v>Non Cluster:</v>
      </c>
      <c r="T5828" s="106">
        <f t="shared" si="455"/>
        <v>0</v>
      </c>
      <c r="U5828" s="106">
        <f t="shared" si="457"/>
        <v>0</v>
      </c>
      <c r="V5828" s="106">
        <f t="shared" si="458"/>
        <v>0</v>
      </c>
      <c r="W5828" s="119">
        <f t="shared" si="456"/>
        <v>0</v>
      </c>
      <c r="X5828" s="106">
        <f t="shared" si="459"/>
        <v>0</v>
      </c>
    </row>
    <row r="5829" spans="1:24" ht="14">
      <c r="A5829" s="198"/>
      <c r="D5829" s="1"/>
      <c r="E5829" s="1"/>
      <c r="F5829" s="187"/>
      <c r="G5829" s="187"/>
      <c r="H5829" s="80" t="str">
        <f>IF(ISERROR(IF(ISERROR(VLOOKUP((LEFT(D5829,2)),'Fed. Agency Identifier Table'!A$2:C$63,3,FALSE)),(VLOOKUP((LEFT(D5829,1)),'Fed. Agency Identifier Table'!A$2:C$63,3,FALSE)),(VLOOKUP((LEFT(D5829,2)),'Fed. Agency Identifier Table'!A$2:C$63,3,FALSE)))),"",(IF(ISERROR(VLOOKUP((LEFT(D5829,2)),'Fed. Agency Identifier Table'!A$2:C$63,3,FALSE)),(VLOOKUP((LEFT(D5829,1)),'Fed. Agency Identifier Table'!A$2:C$63,3,FALSE)),(VLOOKUP((LEFT(D5829,2)),'Fed. Agency Identifier Table'!A$2:C$63,3,FALSE)))))</f>
        <v/>
      </c>
      <c r="I5829" s="150" t="str">
        <f>IF(ISNUMBER(SEARCH("*.unk*",D5829)),"Other Federal Awards",IF(ISERROR(VLOOKUP(D5829,'CFDA Program Titles Table'!A$2:C$2607,3,FALSE)),"",VLOOKUP(D5829,'CFDA Program Titles Table'!A$2:C$2607,3,FALSE)))</f>
        <v/>
      </c>
      <c r="J5829" s="70"/>
      <c r="K5829" s="70"/>
      <c r="S5829" s="106" t="str">
        <f>IFERROR(IF(J5829="Y", "Research And Development Programs Cluster:", VLOOKUP(D5829,'Cluster Info'!$A$2:$B$113,2,FALSE)), "Non Cluster:")</f>
        <v>Non Cluster:</v>
      </c>
      <c r="T5829" s="106">
        <f t="shared" si="455"/>
        <v>0</v>
      </c>
      <c r="U5829" s="106">
        <f t="shared" si="457"/>
        <v>0</v>
      </c>
      <c r="V5829" s="106">
        <f t="shared" si="458"/>
        <v>0</v>
      </c>
      <c r="W5829" s="119">
        <f t="shared" si="456"/>
        <v>0</v>
      </c>
      <c r="X5829" s="106">
        <f t="shared" si="459"/>
        <v>0</v>
      </c>
    </row>
    <row r="5830" spans="1:24" ht="14">
      <c r="A5830" s="198"/>
      <c r="D5830" s="1"/>
      <c r="E5830" s="1"/>
      <c r="F5830" s="187"/>
      <c r="G5830" s="187"/>
      <c r="H5830" s="80" t="str">
        <f>IF(ISERROR(IF(ISERROR(VLOOKUP((LEFT(D5830,2)),'Fed. Agency Identifier Table'!A$2:C$63,3,FALSE)),(VLOOKUP((LEFT(D5830,1)),'Fed. Agency Identifier Table'!A$2:C$63,3,FALSE)),(VLOOKUP((LEFT(D5830,2)),'Fed. Agency Identifier Table'!A$2:C$63,3,FALSE)))),"",(IF(ISERROR(VLOOKUP((LEFT(D5830,2)),'Fed. Agency Identifier Table'!A$2:C$63,3,FALSE)),(VLOOKUP((LEFT(D5830,1)),'Fed. Agency Identifier Table'!A$2:C$63,3,FALSE)),(VLOOKUP((LEFT(D5830,2)),'Fed. Agency Identifier Table'!A$2:C$63,3,FALSE)))))</f>
        <v/>
      </c>
      <c r="I5830" s="150" t="str">
        <f>IF(ISNUMBER(SEARCH("*.unk*",D5830)),"Other Federal Awards",IF(ISERROR(VLOOKUP(D5830,'CFDA Program Titles Table'!A$2:C$2607,3,FALSE)),"",VLOOKUP(D5830,'CFDA Program Titles Table'!A$2:C$2607,3,FALSE)))</f>
        <v/>
      </c>
      <c r="J5830" s="70"/>
      <c r="K5830" s="70"/>
      <c r="S5830" s="106" t="str">
        <f>IFERROR(IF(J5830="Y", "Research And Development Programs Cluster:", VLOOKUP(D5830,'Cluster Info'!$A$2:$B$113,2,FALSE)), "Non Cluster:")</f>
        <v>Non Cluster:</v>
      </c>
      <c r="T5830" s="106">
        <f t="shared" si="455"/>
        <v>0</v>
      </c>
      <c r="U5830" s="106">
        <f t="shared" si="457"/>
        <v>0</v>
      </c>
      <c r="V5830" s="106">
        <f t="shared" si="458"/>
        <v>0</v>
      </c>
      <c r="W5830" s="119">
        <f t="shared" si="456"/>
        <v>0</v>
      </c>
      <c r="X5830" s="106">
        <f t="shared" si="459"/>
        <v>0</v>
      </c>
    </row>
    <row r="5831" spans="1:24" ht="14">
      <c r="A5831" s="198"/>
      <c r="D5831" s="1"/>
      <c r="E5831" s="1"/>
      <c r="F5831" s="187"/>
      <c r="G5831" s="187"/>
      <c r="H5831" s="80" t="str">
        <f>IF(ISERROR(IF(ISERROR(VLOOKUP((LEFT(D5831,2)),'Fed. Agency Identifier Table'!A$2:C$63,3,FALSE)),(VLOOKUP((LEFT(D5831,1)),'Fed. Agency Identifier Table'!A$2:C$63,3,FALSE)),(VLOOKUP((LEFT(D5831,2)),'Fed. Agency Identifier Table'!A$2:C$63,3,FALSE)))),"",(IF(ISERROR(VLOOKUP((LEFT(D5831,2)),'Fed. Agency Identifier Table'!A$2:C$63,3,FALSE)),(VLOOKUP((LEFT(D5831,1)),'Fed. Agency Identifier Table'!A$2:C$63,3,FALSE)),(VLOOKUP((LEFT(D5831,2)),'Fed. Agency Identifier Table'!A$2:C$63,3,FALSE)))))</f>
        <v/>
      </c>
      <c r="I5831" s="150" t="str">
        <f>IF(ISNUMBER(SEARCH("*.unk*",D5831)),"Other Federal Awards",IF(ISERROR(VLOOKUP(D5831,'CFDA Program Titles Table'!A$2:C$2607,3,FALSE)),"",VLOOKUP(D5831,'CFDA Program Titles Table'!A$2:C$2607,3,FALSE)))</f>
        <v/>
      </c>
      <c r="J5831" s="70"/>
      <c r="K5831" s="70"/>
      <c r="S5831" s="106" t="str">
        <f>IFERROR(IF(J5831="Y", "Research And Development Programs Cluster:", VLOOKUP(D5831,'Cluster Info'!$A$2:$B$113,2,FALSE)), "Non Cluster:")</f>
        <v>Non Cluster:</v>
      </c>
      <c r="T5831" s="106">
        <f t="shared" si="455"/>
        <v>0</v>
      </c>
      <c r="U5831" s="106">
        <f t="shared" si="457"/>
        <v>0</v>
      </c>
      <c r="V5831" s="106">
        <f t="shared" si="458"/>
        <v>0</v>
      </c>
      <c r="W5831" s="119">
        <f t="shared" si="456"/>
        <v>0</v>
      </c>
      <c r="X5831" s="106">
        <f t="shared" si="459"/>
        <v>0</v>
      </c>
    </row>
    <row r="5832" spans="1:24" ht="14">
      <c r="A5832" s="198"/>
      <c r="D5832" s="1"/>
      <c r="E5832" s="1"/>
      <c r="F5832" s="187"/>
      <c r="G5832" s="187"/>
      <c r="H5832" s="80" t="str">
        <f>IF(ISERROR(IF(ISERROR(VLOOKUP((LEFT(D5832,2)),'Fed. Agency Identifier Table'!A$2:C$63,3,FALSE)),(VLOOKUP((LEFT(D5832,1)),'Fed. Agency Identifier Table'!A$2:C$63,3,FALSE)),(VLOOKUP((LEFT(D5832,2)),'Fed. Agency Identifier Table'!A$2:C$63,3,FALSE)))),"",(IF(ISERROR(VLOOKUP((LEFT(D5832,2)),'Fed. Agency Identifier Table'!A$2:C$63,3,FALSE)),(VLOOKUP((LEFT(D5832,1)),'Fed. Agency Identifier Table'!A$2:C$63,3,FALSE)),(VLOOKUP((LEFT(D5832,2)),'Fed. Agency Identifier Table'!A$2:C$63,3,FALSE)))))</f>
        <v/>
      </c>
      <c r="I5832" s="150" t="str">
        <f>IF(ISNUMBER(SEARCH("*.unk*",D5832)),"Other Federal Awards",IF(ISERROR(VLOOKUP(D5832,'CFDA Program Titles Table'!A$2:C$2607,3,FALSE)),"",VLOOKUP(D5832,'CFDA Program Titles Table'!A$2:C$2607,3,FALSE)))</f>
        <v/>
      </c>
      <c r="J5832" s="70"/>
      <c r="K5832" s="70"/>
      <c r="S5832" s="106" t="str">
        <f>IFERROR(IF(J5832="Y", "Research And Development Programs Cluster:", VLOOKUP(D5832,'Cluster Info'!$A$2:$B$113,2,FALSE)), "Non Cluster:")</f>
        <v>Non Cluster:</v>
      </c>
      <c r="T5832" s="106">
        <f t="shared" si="455"/>
        <v>0</v>
      </c>
      <c r="U5832" s="106">
        <f t="shared" si="457"/>
        <v>0</v>
      </c>
      <c r="V5832" s="106">
        <f t="shared" si="458"/>
        <v>0</v>
      </c>
      <c r="W5832" s="119">
        <f t="shared" si="456"/>
        <v>0</v>
      </c>
      <c r="X5832" s="106">
        <f t="shared" si="459"/>
        <v>0</v>
      </c>
    </row>
    <row r="5833" spans="1:24" ht="14">
      <c r="A5833" s="198"/>
      <c r="D5833" s="1"/>
      <c r="E5833" s="1"/>
      <c r="F5833" s="187"/>
      <c r="G5833" s="187"/>
      <c r="H5833" s="80" t="str">
        <f>IF(ISERROR(IF(ISERROR(VLOOKUP((LEFT(D5833,2)),'Fed. Agency Identifier Table'!A$2:C$63,3,FALSE)),(VLOOKUP((LEFT(D5833,1)),'Fed. Agency Identifier Table'!A$2:C$63,3,FALSE)),(VLOOKUP((LEFT(D5833,2)),'Fed. Agency Identifier Table'!A$2:C$63,3,FALSE)))),"",(IF(ISERROR(VLOOKUP((LEFT(D5833,2)),'Fed. Agency Identifier Table'!A$2:C$63,3,FALSE)),(VLOOKUP((LEFT(D5833,1)),'Fed. Agency Identifier Table'!A$2:C$63,3,FALSE)),(VLOOKUP((LEFT(D5833,2)),'Fed. Agency Identifier Table'!A$2:C$63,3,FALSE)))))</f>
        <v/>
      </c>
      <c r="I5833" s="150" t="str">
        <f>IF(ISNUMBER(SEARCH("*.unk*",D5833)),"Other Federal Awards",IF(ISERROR(VLOOKUP(D5833,'CFDA Program Titles Table'!A$2:C$2607,3,FALSE)),"",VLOOKUP(D5833,'CFDA Program Titles Table'!A$2:C$2607,3,FALSE)))</f>
        <v/>
      </c>
      <c r="J5833" s="70"/>
      <c r="K5833" s="70"/>
      <c r="S5833" s="106" t="str">
        <f>IFERROR(IF(J5833="Y", "Research And Development Programs Cluster:", VLOOKUP(D5833,'Cluster Info'!$A$2:$B$113,2,FALSE)), "Non Cluster:")</f>
        <v>Non Cluster:</v>
      </c>
      <c r="T5833" s="106">
        <f t="shared" si="455"/>
        <v>0</v>
      </c>
      <c r="U5833" s="106">
        <f t="shared" si="457"/>
        <v>0</v>
      </c>
      <c r="V5833" s="106">
        <f t="shared" si="458"/>
        <v>0</v>
      </c>
      <c r="W5833" s="119">
        <f t="shared" si="456"/>
        <v>0</v>
      </c>
      <c r="X5833" s="106">
        <f t="shared" si="459"/>
        <v>0</v>
      </c>
    </row>
    <row r="5834" spans="1:24" ht="14">
      <c r="A5834" s="198"/>
      <c r="D5834" s="1"/>
      <c r="E5834" s="1"/>
      <c r="F5834" s="187"/>
      <c r="G5834" s="187"/>
      <c r="H5834" s="80" t="str">
        <f>IF(ISERROR(IF(ISERROR(VLOOKUP((LEFT(D5834,2)),'Fed. Agency Identifier Table'!A$2:C$63,3,FALSE)),(VLOOKUP((LEFT(D5834,1)),'Fed. Agency Identifier Table'!A$2:C$63,3,FALSE)),(VLOOKUP((LEFT(D5834,2)),'Fed. Agency Identifier Table'!A$2:C$63,3,FALSE)))),"",(IF(ISERROR(VLOOKUP((LEFT(D5834,2)),'Fed. Agency Identifier Table'!A$2:C$63,3,FALSE)),(VLOOKUP((LEFT(D5834,1)),'Fed. Agency Identifier Table'!A$2:C$63,3,FALSE)),(VLOOKUP((LEFT(D5834,2)),'Fed. Agency Identifier Table'!A$2:C$63,3,FALSE)))))</f>
        <v/>
      </c>
      <c r="I5834" s="150" t="str">
        <f>IF(ISNUMBER(SEARCH("*.unk*",D5834)),"Other Federal Awards",IF(ISERROR(VLOOKUP(D5834,'CFDA Program Titles Table'!A$2:C$2607,3,FALSE)),"",VLOOKUP(D5834,'CFDA Program Titles Table'!A$2:C$2607,3,FALSE)))</f>
        <v/>
      </c>
      <c r="J5834" s="70"/>
      <c r="K5834" s="70"/>
      <c r="S5834" s="106" t="str">
        <f>IFERROR(IF(J5834="Y", "Research And Development Programs Cluster:", VLOOKUP(D5834,'Cluster Info'!$A$2:$B$113,2,FALSE)), "Non Cluster:")</f>
        <v>Non Cluster:</v>
      </c>
      <c r="T5834" s="106">
        <f t="shared" si="455"/>
        <v>0</v>
      </c>
      <c r="U5834" s="106">
        <f t="shared" si="457"/>
        <v>0</v>
      </c>
      <c r="V5834" s="106">
        <f t="shared" si="458"/>
        <v>0</v>
      </c>
      <c r="W5834" s="119">
        <f t="shared" si="456"/>
        <v>0</v>
      </c>
      <c r="X5834" s="106">
        <f t="shared" si="459"/>
        <v>0</v>
      </c>
    </row>
    <row r="5835" spans="1:24" ht="14">
      <c r="A5835" s="198"/>
      <c r="D5835" s="1"/>
      <c r="E5835" s="1"/>
      <c r="F5835" s="187"/>
      <c r="G5835" s="187"/>
      <c r="H5835" s="80" t="str">
        <f>IF(ISERROR(IF(ISERROR(VLOOKUP((LEFT(D5835,2)),'Fed. Agency Identifier Table'!A$2:C$63,3,FALSE)),(VLOOKUP((LEFT(D5835,1)),'Fed. Agency Identifier Table'!A$2:C$63,3,FALSE)),(VLOOKUP((LEFT(D5835,2)),'Fed. Agency Identifier Table'!A$2:C$63,3,FALSE)))),"",(IF(ISERROR(VLOOKUP((LEFT(D5835,2)),'Fed. Agency Identifier Table'!A$2:C$63,3,FALSE)),(VLOOKUP((LEFT(D5835,1)),'Fed. Agency Identifier Table'!A$2:C$63,3,FALSE)),(VLOOKUP((LEFT(D5835,2)),'Fed. Agency Identifier Table'!A$2:C$63,3,FALSE)))))</f>
        <v/>
      </c>
      <c r="I5835" s="150" t="str">
        <f>IF(ISNUMBER(SEARCH("*.unk*",D5835)),"Other Federal Awards",IF(ISERROR(VLOOKUP(D5835,'CFDA Program Titles Table'!A$2:C$2607,3,FALSE)),"",VLOOKUP(D5835,'CFDA Program Titles Table'!A$2:C$2607,3,FALSE)))</f>
        <v/>
      </c>
      <c r="J5835" s="70"/>
      <c r="K5835" s="70"/>
      <c r="S5835" s="106" t="str">
        <f>IFERROR(IF(J5835="Y", "Research And Development Programs Cluster:", VLOOKUP(D5835,'Cluster Info'!$A$2:$B$113,2,FALSE)), "Non Cluster:")</f>
        <v>Non Cluster:</v>
      </c>
      <c r="T5835" s="106">
        <f t="shared" si="455"/>
        <v>0</v>
      </c>
      <c r="U5835" s="106">
        <f t="shared" si="457"/>
        <v>0</v>
      </c>
      <c r="V5835" s="106">
        <f t="shared" si="458"/>
        <v>0</v>
      </c>
      <c r="W5835" s="119">
        <f t="shared" si="456"/>
        <v>0</v>
      </c>
      <c r="X5835" s="106">
        <f t="shared" si="459"/>
        <v>0</v>
      </c>
    </row>
    <row r="5836" spans="1:24" ht="14">
      <c r="A5836" s="198"/>
      <c r="D5836" s="1"/>
      <c r="E5836" s="1"/>
      <c r="F5836" s="187"/>
      <c r="G5836" s="187"/>
      <c r="H5836" s="80" t="str">
        <f>IF(ISERROR(IF(ISERROR(VLOOKUP((LEFT(D5836,2)),'Fed. Agency Identifier Table'!A$2:C$63,3,FALSE)),(VLOOKUP((LEFT(D5836,1)),'Fed. Agency Identifier Table'!A$2:C$63,3,FALSE)),(VLOOKUP((LEFT(D5836,2)),'Fed. Agency Identifier Table'!A$2:C$63,3,FALSE)))),"",(IF(ISERROR(VLOOKUP((LEFT(D5836,2)),'Fed. Agency Identifier Table'!A$2:C$63,3,FALSE)),(VLOOKUP((LEFT(D5836,1)),'Fed. Agency Identifier Table'!A$2:C$63,3,FALSE)),(VLOOKUP((LEFT(D5836,2)),'Fed. Agency Identifier Table'!A$2:C$63,3,FALSE)))))</f>
        <v/>
      </c>
      <c r="I5836" s="150" t="str">
        <f>IF(ISNUMBER(SEARCH("*.unk*",D5836)),"Other Federal Awards",IF(ISERROR(VLOOKUP(D5836,'CFDA Program Titles Table'!A$2:C$2607,3,FALSE)),"",VLOOKUP(D5836,'CFDA Program Titles Table'!A$2:C$2607,3,FALSE)))</f>
        <v/>
      </c>
      <c r="J5836" s="70"/>
      <c r="K5836" s="70"/>
      <c r="S5836" s="106" t="str">
        <f>IFERROR(IF(J5836="Y", "Research And Development Programs Cluster:", VLOOKUP(D5836,'Cluster Info'!$A$2:$B$113,2,FALSE)), "Non Cluster:")</f>
        <v>Non Cluster:</v>
      </c>
      <c r="T5836" s="106">
        <f t="shared" si="455"/>
        <v>0</v>
      </c>
      <c r="U5836" s="106">
        <f t="shared" si="457"/>
        <v>0</v>
      </c>
      <c r="V5836" s="106">
        <f t="shared" si="458"/>
        <v>0</v>
      </c>
      <c r="W5836" s="119">
        <f t="shared" si="456"/>
        <v>0</v>
      </c>
      <c r="X5836" s="106">
        <f t="shared" si="459"/>
        <v>0</v>
      </c>
    </row>
    <row r="5837" spans="1:24" ht="14">
      <c r="A5837" s="198"/>
      <c r="D5837" s="1"/>
      <c r="E5837" s="1"/>
      <c r="F5837" s="187"/>
      <c r="G5837" s="187"/>
      <c r="H5837" s="80" t="str">
        <f>IF(ISERROR(IF(ISERROR(VLOOKUP((LEFT(D5837,2)),'Fed. Agency Identifier Table'!A$2:C$63,3,FALSE)),(VLOOKUP((LEFT(D5837,1)),'Fed. Agency Identifier Table'!A$2:C$63,3,FALSE)),(VLOOKUP((LEFT(D5837,2)),'Fed. Agency Identifier Table'!A$2:C$63,3,FALSE)))),"",(IF(ISERROR(VLOOKUP((LEFT(D5837,2)),'Fed. Agency Identifier Table'!A$2:C$63,3,FALSE)),(VLOOKUP((LEFT(D5837,1)),'Fed. Agency Identifier Table'!A$2:C$63,3,FALSE)),(VLOOKUP((LEFT(D5837,2)),'Fed. Agency Identifier Table'!A$2:C$63,3,FALSE)))))</f>
        <v/>
      </c>
      <c r="I5837" s="150" t="str">
        <f>IF(ISNUMBER(SEARCH("*.unk*",D5837)),"Other Federal Awards",IF(ISERROR(VLOOKUP(D5837,'CFDA Program Titles Table'!A$2:C$2607,3,FALSE)),"",VLOOKUP(D5837,'CFDA Program Titles Table'!A$2:C$2607,3,FALSE)))</f>
        <v/>
      </c>
      <c r="J5837" s="70"/>
      <c r="K5837" s="70"/>
      <c r="S5837" s="106" t="str">
        <f>IFERROR(IF(J5837="Y", "Research And Development Programs Cluster:", VLOOKUP(D5837,'Cluster Info'!$A$2:$B$113,2,FALSE)), "Non Cluster:")</f>
        <v>Non Cluster:</v>
      </c>
      <c r="T5837" s="106">
        <f t="shared" si="455"/>
        <v>0</v>
      </c>
      <c r="U5837" s="106">
        <f t="shared" si="457"/>
        <v>0</v>
      </c>
      <c r="V5837" s="106">
        <f t="shared" si="458"/>
        <v>0</v>
      </c>
      <c r="W5837" s="119">
        <f t="shared" si="456"/>
        <v>0</v>
      </c>
      <c r="X5837" s="106">
        <f t="shared" si="459"/>
        <v>0</v>
      </c>
    </row>
    <row r="5838" spans="1:24" ht="14">
      <c r="A5838" s="198"/>
      <c r="D5838" s="1"/>
      <c r="E5838" s="1"/>
      <c r="F5838" s="187"/>
      <c r="G5838" s="187"/>
      <c r="H5838" s="80" t="str">
        <f>IF(ISERROR(IF(ISERROR(VLOOKUP((LEFT(D5838,2)),'Fed. Agency Identifier Table'!A$2:C$63,3,FALSE)),(VLOOKUP((LEFT(D5838,1)),'Fed. Agency Identifier Table'!A$2:C$63,3,FALSE)),(VLOOKUP((LEFT(D5838,2)),'Fed. Agency Identifier Table'!A$2:C$63,3,FALSE)))),"",(IF(ISERROR(VLOOKUP((LEFT(D5838,2)),'Fed. Agency Identifier Table'!A$2:C$63,3,FALSE)),(VLOOKUP((LEFT(D5838,1)),'Fed. Agency Identifier Table'!A$2:C$63,3,FALSE)),(VLOOKUP((LEFT(D5838,2)),'Fed. Agency Identifier Table'!A$2:C$63,3,FALSE)))))</f>
        <v/>
      </c>
      <c r="I5838" s="150" t="str">
        <f>IF(ISNUMBER(SEARCH("*.unk*",D5838)),"Other Federal Awards",IF(ISERROR(VLOOKUP(D5838,'CFDA Program Titles Table'!A$2:C$2607,3,FALSE)),"",VLOOKUP(D5838,'CFDA Program Titles Table'!A$2:C$2607,3,FALSE)))</f>
        <v/>
      </c>
      <c r="J5838" s="70"/>
      <c r="K5838" s="70"/>
      <c r="S5838" s="106" t="str">
        <f>IFERROR(IF(J5838="Y", "Research And Development Programs Cluster:", VLOOKUP(D5838,'Cluster Info'!$A$2:$B$113,2,FALSE)), "Non Cluster:")</f>
        <v>Non Cluster:</v>
      </c>
      <c r="T5838" s="106">
        <f t="shared" si="455"/>
        <v>0</v>
      </c>
      <c r="U5838" s="106">
        <f t="shared" si="457"/>
        <v>0</v>
      </c>
      <c r="V5838" s="106">
        <f t="shared" si="458"/>
        <v>0</v>
      </c>
      <c r="W5838" s="119">
        <f t="shared" si="456"/>
        <v>0</v>
      </c>
      <c r="X5838" s="106">
        <f t="shared" si="459"/>
        <v>0</v>
      </c>
    </row>
    <row r="5839" spans="1:24" ht="14">
      <c r="A5839" s="198"/>
      <c r="D5839" s="1"/>
      <c r="E5839" s="1"/>
      <c r="F5839" s="187"/>
      <c r="G5839" s="187"/>
      <c r="H5839" s="80" t="str">
        <f>IF(ISERROR(IF(ISERROR(VLOOKUP((LEFT(D5839,2)),'Fed. Agency Identifier Table'!A$2:C$63,3,FALSE)),(VLOOKUP((LEFT(D5839,1)),'Fed. Agency Identifier Table'!A$2:C$63,3,FALSE)),(VLOOKUP((LEFT(D5839,2)),'Fed. Agency Identifier Table'!A$2:C$63,3,FALSE)))),"",(IF(ISERROR(VLOOKUP((LEFT(D5839,2)),'Fed. Agency Identifier Table'!A$2:C$63,3,FALSE)),(VLOOKUP((LEFT(D5839,1)),'Fed. Agency Identifier Table'!A$2:C$63,3,FALSE)),(VLOOKUP((LEFT(D5839,2)),'Fed. Agency Identifier Table'!A$2:C$63,3,FALSE)))))</f>
        <v/>
      </c>
      <c r="I5839" s="150" t="str">
        <f>IF(ISNUMBER(SEARCH("*.unk*",D5839)),"Other Federal Awards",IF(ISERROR(VLOOKUP(D5839,'CFDA Program Titles Table'!A$2:C$2607,3,FALSE)),"",VLOOKUP(D5839,'CFDA Program Titles Table'!A$2:C$2607,3,FALSE)))</f>
        <v/>
      </c>
      <c r="J5839" s="70"/>
      <c r="K5839" s="70"/>
      <c r="S5839" s="106" t="str">
        <f>IFERROR(IF(J5839="Y", "Research And Development Programs Cluster:", VLOOKUP(D5839,'Cluster Info'!$A$2:$B$113,2,FALSE)), "Non Cluster:")</f>
        <v>Non Cluster:</v>
      </c>
      <c r="T5839" s="106">
        <f t="shared" si="455"/>
        <v>0</v>
      </c>
      <c r="U5839" s="106">
        <f t="shared" si="457"/>
        <v>0</v>
      </c>
      <c r="V5839" s="106">
        <f t="shared" si="458"/>
        <v>0</v>
      </c>
      <c r="W5839" s="119">
        <f t="shared" si="456"/>
        <v>0</v>
      </c>
      <c r="X5839" s="106">
        <f t="shared" si="459"/>
        <v>0</v>
      </c>
    </row>
    <row r="5840" spans="1:24" ht="14">
      <c r="A5840" s="198"/>
      <c r="D5840" s="1"/>
      <c r="E5840" s="1"/>
      <c r="F5840" s="187"/>
      <c r="G5840" s="187"/>
      <c r="H5840" s="80" t="str">
        <f>IF(ISERROR(IF(ISERROR(VLOOKUP((LEFT(D5840,2)),'Fed. Agency Identifier Table'!A$2:C$63,3,FALSE)),(VLOOKUP((LEFT(D5840,1)),'Fed. Agency Identifier Table'!A$2:C$63,3,FALSE)),(VLOOKUP((LEFT(D5840,2)),'Fed. Agency Identifier Table'!A$2:C$63,3,FALSE)))),"",(IF(ISERROR(VLOOKUP((LEFT(D5840,2)),'Fed. Agency Identifier Table'!A$2:C$63,3,FALSE)),(VLOOKUP((LEFT(D5840,1)),'Fed. Agency Identifier Table'!A$2:C$63,3,FALSE)),(VLOOKUP((LEFT(D5840,2)),'Fed. Agency Identifier Table'!A$2:C$63,3,FALSE)))))</f>
        <v/>
      </c>
      <c r="I5840" s="150" t="str">
        <f>IF(ISNUMBER(SEARCH("*.unk*",D5840)),"Other Federal Awards",IF(ISERROR(VLOOKUP(D5840,'CFDA Program Titles Table'!A$2:C$2607,3,FALSE)),"",VLOOKUP(D5840,'CFDA Program Titles Table'!A$2:C$2607,3,FALSE)))</f>
        <v/>
      </c>
      <c r="J5840" s="70"/>
      <c r="K5840" s="70"/>
      <c r="S5840" s="106" t="str">
        <f>IFERROR(IF(J5840="Y", "Research And Development Programs Cluster:", VLOOKUP(D5840,'Cluster Info'!$A$2:$B$113,2,FALSE)), "Non Cluster:")</f>
        <v>Non Cluster:</v>
      </c>
      <c r="T5840" s="106">
        <f t="shared" si="455"/>
        <v>0</v>
      </c>
      <c r="U5840" s="106">
        <f t="shared" si="457"/>
        <v>0</v>
      </c>
      <c r="V5840" s="106">
        <f t="shared" si="458"/>
        <v>0</v>
      </c>
      <c r="W5840" s="119">
        <f t="shared" si="456"/>
        <v>0</v>
      </c>
      <c r="X5840" s="106">
        <f t="shared" si="459"/>
        <v>0</v>
      </c>
    </row>
    <row r="5841" spans="1:24" ht="14">
      <c r="A5841" s="198"/>
      <c r="D5841" s="1"/>
      <c r="E5841" s="1"/>
      <c r="F5841" s="187"/>
      <c r="G5841" s="187"/>
      <c r="H5841" s="80" t="str">
        <f>IF(ISERROR(IF(ISERROR(VLOOKUP((LEFT(D5841,2)),'Fed. Agency Identifier Table'!A$2:C$63,3,FALSE)),(VLOOKUP((LEFT(D5841,1)),'Fed. Agency Identifier Table'!A$2:C$63,3,FALSE)),(VLOOKUP((LEFT(D5841,2)),'Fed. Agency Identifier Table'!A$2:C$63,3,FALSE)))),"",(IF(ISERROR(VLOOKUP((LEFT(D5841,2)),'Fed. Agency Identifier Table'!A$2:C$63,3,FALSE)),(VLOOKUP((LEFT(D5841,1)),'Fed. Agency Identifier Table'!A$2:C$63,3,FALSE)),(VLOOKUP((LEFT(D5841,2)),'Fed. Agency Identifier Table'!A$2:C$63,3,FALSE)))))</f>
        <v/>
      </c>
      <c r="I5841" s="150" t="str">
        <f>IF(ISNUMBER(SEARCH("*.unk*",D5841)),"Other Federal Awards",IF(ISERROR(VLOOKUP(D5841,'CFDA Program Titles Table'!A$2:C$2607,3,FALSE)),"",VLOOKUP(D5841,'CFDA Program Titles Table'!A$2:C$2607,3,FALSE)))</f>
        <v/>
      </c>
      <c r="J5841" s="70"/>
      <c r="K5841" s="70"/>
      <c r="S5841" s="106" t="str">
        <f>IFERROR(IF(J5841="Y", "Research And Development Programs Cluster:", VLOOKUP(D5841,'Cluster Info'!$A$2:$B$113,2,FALSE)), "Non Cluster:")</f>
        <v>Non Cluster:</v>
      </c>
      <c r="T5841" s="106">
        <f t="shared" si="455"/>
        <v>0</v>
      </c>
      <c r="U5841" s="106">
        <f t="shared" si="457"/>
        <v>0</v>
      </c>
      <c r="V5841" s="106">
        <f t="shared" si="458"/>
        <v>0</v>
      </c>
      <c r="W5841" s="119">
        <f t="shared" si="456"/>
        <v>0</v>
      </c>
      <c r="X5841" s="106">
        <f t="shared" si="459"/>
        <v>0</v>
      </c>
    </row>
    <row r="5842" spans="1:24" ht="14">
      <c r="A5842" s="198"/>
      <c r="D5842" s="1"/>
      <c r="E5842" s="1"/>
      <c r="F5842" s="187"/>
      <c r="G5842" s="187"/>
      <c r="H5842" s="80" t="str">
        <f>IF(ISERROR(IF(ISERROR(VLOOKUP((LEFT(D5842,2)),'Fed. Agency Identifier Table'!A$2:C$63,3,FALSE)),(VLOOKUP((LEFT(D5842,1)),'Fed. Agency Identifier Table'!A$2:C$63,3,FALSE)),(VLOOKUP((LEFT(D5842,2)),'Fed. Agency Identifier Table'!A$2:C$63,3,FALSE)))),"",(IF(ISERROR(VLOOKUP((LEFT(D5842,2)),'Fed. Agency Identifier Table'!A$2:C$63,3,FALSE)),(VLOOKUP((LEFT(D5842,1)),'Fed. Agency Identifier Table'!A$2:C$63,3,FALSE)),(VLOOKUP((LEFT(D5842,2)),'Fed. Agency Identifier Table'!A$2:C$63,3,FALSE)))))</f>
        <v/>
      </c>
      <c r="I5842" s="150" t="str">
        <f>IF(ISNUMBER(SEARCH("*.unk*",D5842)),"Other Federal Awards",IF(ISERROR(VLOOKUP(D5842,'CFDA Program Titles Table'!A$2:C$2607,3,FALSE)),"",VLOOKUP(D5842,'CFDA Program Titles Table'!A$2:C$2607,3,FALSE)))</f>
        <v/>
      </c>
      <c r="J5842" s="70"/>
      <c r="K5842" s="70"/>
      <c r="S5842" s="106" t="str">
        <f>IFERROR(IF(J5842="Y", "Research And Development Programs Cluster:", VLOOKUP(D5842,'Cluster Info'!$A$2:$B$113,2,FALSE)), "Non Cluster:")</f>
        <v>Non Cluster:</v>
      </c>
      <c r="T5842" s="106">
        <f t="shared" si="455"/>
        <v>0</v>
      </c>
      <c r="U5842" s="106">
        <f t="shared" si="457"/>
        <v>0</v>
      </c>
      <c r="V5842" s="106">
        <f t="shared" si="458"/>
        <v>0</v>
      </c>
      <c r="W5842" s="119">
        <f t="shared" si="456"/>
        <v>0</v>
      </c>
      <c r="X5842" s="106">
        <f t="shared" si="459"/>
        <v>0</v>
      </c>
    </row>
    <row r="5843" spans="1:24" ht="14">
      <c r="A5843" s="198"/>
      <c r="D5843" s="1"/>
      <c r="E5843" s="1"/>
      <c r="F5843" s="187"/>
      <c r="G5843" s="187"/>
      <c r="H5843" s="80" t="str">
        <f>IF(ISERROR(IF(ISERROR(VLOOKUP((LEFT(D5843,2)),'Fed. Agency Identifier Table'!A$2:C$63,3,FALSE)),(VLOOKUP((LEFT(D5843,1)),'Fed. Agency Identifier Table'!A$2:C$63,3,FALSE)),(VLOOKUP((LEFT(D5843,2)),'Fed. Agency Identifier Table'!A$2:C$63,3,FALSE)))),"",(IF(ISERROR(VLOOKUP((LEFT(D5843,2)),'Fed. Agency Identifier Table'!A$2:C$63,3,FALSE)),(VLOOKUP((LEFT(D5843,1)),'Fed. Agency Identifier Table'!A$2:C$63,3,FALSE)),(VLOOKUP((LEFT(D5843,2)),'Fed. Agency Identifier Table'!A$2:C$63,3,FALSE)))))</f>
        <v/>
      </c>
      <c r="I5843" s="150" t="str">
        <f>IF(ISNUMBER(SEARCH("*.unk*",D5843)),"Other Federal Awards",IF(ISERROR(VLOOKUP(D5843,'CFDA Program Titles Table'!A$2:C$2607,3,FALSE)),"",VLOOKUP(D5843,'CFDA Program Titles Table'!A$2:C$2607,3,FALSE)))</f>
        <v/>
      </c>
      <c r="J5843" s="70"/>
      <c r="K5843" s="70"/>
      <c r="S5843" s="106" t="str">
        <f>IFERROR(IF(J5843="Y", "Research And Development Programs Cluster:", VLOOKUP(D5843,'Cluster Info'!$A$2:$B$113,2,FALSE)), "Non Cluster:")</f>
        <v>Non Cluster:</v>
      </c>
      <c r="T5843" s="106">
        <f t="shared" si="455"/>
        <v>0</v>
      </c>
      <c r="U5843" s="106">
        <f t="shared" si="457"/>
        <v>0</v>
      </c>
      <c r="V5843" s="106">
        <f t="shared" si="458"/>
        <v>0</v>
      </c>
      <c r="W5843" s="119">
        <f t="shared" si="456"/>
        <v>0</v>
      </c>
      <c r="X5843" s="106">
        <f t="shared" si="459"/>
        <v>0</v>
      </c>
    </row>
    <row r="5844" spans="1:24" ht="14">
      <c r="A5844" s="198"/>
      <c r="D5844" s="1"/>
      <c r="E5844" s="1"/>
      <c r="F5844" s="187"/>
      <c r="G5844" s="187"/>
      <c r="H5844" s="80" t="str">
        <f>IF(ISERROR(IF(ISERROR(VLOOKUP((LEFT(D5844,2)),'Fed. Agency Identifier Table'!A$2:C$63,3,FALSE)),(VLOOKUP((LEFT(D5844,1)),'Fed. Agency Identifier Table'!A$2:C$63,3,FALSE)),(VLOOKUP((LEFT(D5844,2)),'Fed. Agency Identifier Table'!A$2:C$63,3,FALSE)))),"",(IF(ISERROR(VLOOKUP((LEFT(D5844,2)),'Fed. Agency Identifier Table'!A$2:C$63,3,FALSE)),(VLOOKUP((LEFT(D5844,1)),'Fed. Agency Identifier Table'!A$2:C$63,3,FALSE)),(VLOOKUP((LEFT(D5844,2)),'Fed. Agency Identifier Table'!A$2:C$63,3,FALSE)))))</f>
        <v/>
      </c>
      <c r="I5844" s="150" t="str">
        <f>IF(ISNUMBER(SEARCH("*.unk*",D5844)),"Other Federal Awards",IF(ISERROR(VLOOKUP(D5844,'CFDA Program Titles Table'!A$2:C$2607,3,FALSE)),"",VLOOKUP(D5844,'CFDA Program Titles Table'!A$2:C$2607,3,FALSE)))</f>
        <v/>
      </c>
      <c r="J5844" s="70"/>
      <c r="K5844" s="70"/>
      <c r="S5844" s="106" t="str">
        <f>IFERROR(IF(J5844="Y", "Research And Development Programs Cluster:", VLOOKUP(D5844,'Cluster Info'!$A$2:$B$113,2,FALSE)), "Non Cluster:")</f>
        <v>Non Cluster:</v>
      </c>
      <c r="T5844" s="106">
        <f t="shared" si="455"/>
        <v>0</v>
      </c>
      <c r="U5844" s="106">
        <f t="shared" si="457"/>
        <v>0</v>
      </c>
      <c r="V5844" s="106">
        <f t="shared" si="458"/>
        <v>0</v>
      </c>
      <c r="W5844" s="119">
        <f t="shared" si="456"/>
        <v>0</v>
      </c>
      <c r="X5844" s="106">
        <f t="shared" si="459"/>
        <v>0</v>
      </c>
    </row>
    <row r="5845" spans="1:24" ht="14">
      <c r="A5845" s="198"/>
      <c r="D5845" s="1"/>
      <c r="E5845" s="1"/>
      <c r="F5845" s="187"/>
      <c r="G5845" s="187"/>
      <c r="H5845" s="80" t="str">
        <f>IF(ISERROR(IF(ISERROR(VLOOKUP((LEFT(D5845,2)),'Fed. Agency Identifier Table'!A$2:C$63,3,FALSE)),(VLOOKUP((LEFT(D5845,1)),'Fed. Agency Identifier Table'!A$2:C$63,3,FALSE)),(VLOOKUP((LEFT(D5845,2)),'Fed. Agency Identifier Table'!A$2:C$63,3,FALSE)))),"",(IF(ISERROR(VLOOKUP((LEFT(D5845,2)),'Fed. Agency Identifier Table'!A$2:C$63,3,FALSE)),(VLOOKUP((LEFT(D5845,1)),'Fed. Agency Identifier Table'!A$2:C$63,3,FALSE)),(VLOOKUP((LEFT(D5845,2)),'Fed. Agency Identifier Table'!A$2:C$63,3,FALSE)))))</f>
        <v/>
      </c>
      <c r="I5845" s="150" t="str">
        <f>IF(ISNUMBER(SEARCH("*.unk*",D5845)),"Other Federal Awards",IF(ISERROR(VLOOKUP(D5845,'CFDA Program Titles Table'!A$2:C$2607,3,FALSE)),"",VLOOKUP(D5845,'CFDA Program Titles Table'!A$2:C$2607,3,FALSE)))</f>
        <v/>
      </c>
      <c r="J5845" s="70"/>
      <c r="K5845" s="70"/>
      <c r="S5845" s="106" t="str">
        <f>IFERROR(IF(J5845="Y", "Research And Development Programs Cluster:", VLOOKUP(D5845,'Cluster Info'!$A$2:$B$113,2,FALSE)), "Non Cluster:")</f>
        <v>Non Cluster:</v>
      </c>
      <c r="T5845" s="106">
        <f t="shared" si="455"/>
        <v>0</v>
      </c>
      <c r="U5845" s="106">
        <f t="shared" si="457"/>
        <v>0</v>
      </c>
      <c r="V5845" s="106">
        <f t="shared" si="458"/>
        <v>0</v>
      </c>
      <c r="W5845" s="119">
        <f t="shared" si="456"/>
        <v>0</v>
      </c>
      <c r="X5845" s="106">
        <f t="shared" si="459"/>
        <v>0</v>
      </c>
    </row>
    <row r="5846" spans="1:24" ht="14">
      <c r="A5846" s="198"/>
      <c r="D5846" s="1"/>
      <c r="E5846" s="1"/>
      <c r="F5846" s="187"/>
      <c r="G5846" s="187"/>
      <c r="H5846" s="80" t="str">
        <f>IF(ISERROR(IF(ISERROR(VLOOKUP((LEFT(D5846,2)),'Fed. Agency Identifier Table'!A$2:C$63,3,FALSE)),(VLOOKUP((LEFT(D5846,1)),'Fed. Agency Identifier Table'!A$2:C$63,3,FALSE)),(VLOOKUP((LEFT(D5846,2)),'Fed. Agency Identifier Table'!A$2:C$63,3,FALSE)))),"",(IF(ISERROR(VLOOKUP((LEFT(D5846,2)),'Fed. Agency Identifier Table'!A$2:C$63,3,FALSE)),(VLOOKUP((LEFT(D5846,1)),'Fed. Agency Identifier Table'!A$2:C$63,3,FALSE)),(VLOOKUP((LEFT(D5846,2)),'Fed. Agency Identifier Table'!A$2:C$63,3,FALSE)))))</f>
        <v/>
      </c>
      <c r="I5846" s="150" t="str">
        <f>IF(ISNUMBER(SEARCH("*.unk*",D5846)),"Other Federal Awards",IF(ISERROR(VLOOKUP(D5846,'CFDA Program Titles Table'!A$2:C$2607,3,FALSE)),"",VLOOKUP(D5846,'CFDA Program Titles Table'!A$2:C$2607,3,FALSE)))</f>
        <v/>
      </c>
      <c r="J5846" s="70"/>
      <c r="K5846" s="70"/>
      <c r="S5846" s="106" t="str">
        <f>IFERROR(IF(J5846="Y", "Research And Development Programs Cluster:", VLOOKUP(D5846,'Cluster Info'!$A$2:$B$113,2,FALSE)), "Non Cluster:")</f>
        <v>Non Cluster:</v>
      </c>
      <c r="T5846" s="106">
        <f t="shared" si="455"/>
        <v>0</v>
      </c>
      <c r="U5846" s="106">
        <f t="shared" si="457"/>
        <v>0</v>
      </c>
      <c r="V5846" s="106">
        <f t="shared" si="458"/>
        <v>0</v>
      </c>
      <c r="W5846" s="119">
        <f t="shared" si="456"/>
        <v>0</v>
      </c>
      <c r="X5846" s="106">
        <f t="shared" si="459"/>
        <v>0</v>
      </c>
    </row>
    <row r="5847" spans="1:24" ht="14">
      <c r="A5847" s="198"/>
      <c r="D5847" s="1"/>
      <c r="E5847" s="1"/>
      <c r="F5847" s="187"/>
      <c r="G5847" s="187"/>
      <c r="H5847" s="80" t="str">
        <f>IF(ISERROR(IF(ISERROR(VLOOKUP((LEFT(D5847,2)),'Fed. Agency Identifier Table'!A$2:C$63,3,FALSE)),(VLOOKUP((LEFT(D5847,1)),'Fed. Agency Identifier Table'!A$2:C$63,3,FALSE)),(VLOOKUP((LEFT(D5847,2)),'Fed. Agency Identifier Table'!A$2:C$63,3,FALSE)))),"",(IF(ISERROR(VLOOKUP((LEFT(D5847,2)),'Fed. Agency Identifier Table'!A$2:C$63,3,FALSE)),(VLOOKUP((LEFT(D5847,1)),'Fed. Agency Identifier Table'!A$2:C$63,3,FALSE)),(VLOOKUP((LEFT(D5847,2)),'Fed. Agency Identifier Table'!A$2:C$63,3,FALSE)))))</f>
        <v/>
      </c>
      <c r="I5847" s="150" t="str">
        <f>IF(ISNUMBER(SEARCH("*.unk*",D5847)),"Other Federal Awards",IF(ISERROR(VLOOKUP(D5847,'CFDA Program Titles Table'!A$2:C$2607,3,FALSE)),"",VLOOKUP(D5847,'CFDA Program Titles Table'!A$2:C$2607,3,FALSE)))</f>
        <v/>
      </c>
      <c r="J5847" s="70"/>
      <c r="K5847" s="70"/>
      <c r="S5847" s="106" t="str">
        <f>IFERROR(IF(J5847="Y", "Research And Development Programs Cluster:", VLOOKUP(D5847,'Cluster Info'!$A$2:$B$113,2,FALSE)), "Non Cluster:")</f>
        <v>Non Cluster:</v>
      </c>
      <c r="T5847" s="106">
        <f t="shared" si="455"/>
        <v>0</v>
      </c>
      <c r="U5847" s="106">
        <f t="shared" si="457"/>
        <v>0</v>
      </c>
      <c r="V5847" s="106">
        <f t="shared" si="458"/>
        <v>0</v>
      </c>
      <c r="W5847" s="119">
        <f t="shared" si="456"/>
        <v>0</v>
      </c>
      <c r="X5847" s="106">
        <f t="shared" si="459"/>
        <v>0</v>
      </c>
    </row>
    <row r="5848" spans="1:24" ht="14">
      <c r="A5848" s="198"/>
      <c r="D5848" s="1"/>
      <c r="E5848" s="1"/>
      <c r="F5848" s="187"/>
      <c r="G5848" s="187"/>
      <c r="H5848" s="80" t="str">
        <f>IF(ISERROR(IF(ISERROR(VLOOKUP((LEFT(D5848,2)),'Fed. Agency Identifier Table'!A$2:C$63,3,FALSE)),(VLOOKUP((LEFT(D5848,1)),'Fed. Agency Identifier Table'!A$2:C$63,3,FALSE)),(VLOOKUP((LEFT(D5848,2)),'Fed. Agency Identifier Table'!A$2:C$63,3,FALSE)))),"",(IF(ISERROR(VLOOKUP((LEFT(D5848,2)),'Fed. Agency Identifier Table'!A$2:C$63,3,FALSE)),(VLOOKUP((LEFT(D5848,1)),'Fed. Agency Identifier Table'!A$2:C$63,3,FALSE)),(VLOOKUP((LEFT(D5848,2)),'Fed. Agency Identifier Table'!A$2:C$63,3,FALSE)))))</f>
        <v/>
      </c>
      <c r="I5848" s="150" t="str">
        <f>IF(ISNUMBER(SEARCH("*.unk*",D5848)),"Other Federal Awards",IF(ISERROR(VLOOKUP(D5848,'CFDA Program Titles Table'!A$2:C$2607,3,FALSE)),"",VLOOKUP(D5848,'CFDA Program Titles Table'!A$2:C$2607,3,FALSE)))</f>
        <v/>
      </c>
      <c r="J5848" s="70"/>
      <c r="K5848" s="70"/>
      <c r="S5848" s="106" t="str">
        <f>IFERROR(IF(J5848="Y", "Research And Development Programs Cluster:", VLOOKUP(D5848,'Cluster Info'!$A$2:$B$113,2,FALSE)), "Non Cluster:")</f>
        <v>Non Cluster:</v>
      </c>
      <c r="T5848" s="106">
        <f t="shared" si="455"/>
        <v>0</v>
      </c>
      <c r="U5848" s="106">
        <f t="shared" si="457"/>
        <v>0</v>
      </c>
      <c r="V5848" s="106">
        <f t="shared" si="458"/>
        <v>0</v>
      </c>
      <c r="W5848" s="119">
        <f t="shared" si="456"/>
        <v>0</v>
      </c>
      <c r="X5848" s="106">
        <f t="shared" si="459"/>
        <v>0</v>
      </c>
    </row>
    <row r="5849" spans="1:24" ht="14">
      <c r="A5849" s="198"/>
      <c r="D5849" s="1"/>
      <c r="E5849" s="1"/>
      <c r="F5849" s="187"/>
      <c r="G5849" s="187"/>
      <c r="H5849" s="80" t="str">
        <f>IF(ISERROR(IF(ISERROR(VLOOKUP((LEFT(D5849,2)),'Fed. Agency Identifier Table'!A$2:C$63,3,FALSE)),(VLOOKUP((LEFT(D5849,1)),'Fed. Agency Identifier Table'!A$2:C$63,3,FALSE)),(VLOOKUP((LEFT(D5849,2)),'Fed. Agency Identifier Table'!A$2:C$63,3,FALSE)))),"",(IF(ISERROR(VLOOKUP((LEFT(D5849,2)),'Fed. Agency Identifier Table'!A$2:C$63,3,FALSE)),(VLOOKUP((LEFT(D5849,1)),'Fed. Agency Identifier Table'!A$2:C$63,3,FALSE)),(VLOOKUP((LEFT(D5849,2)),'Fed. Agency Identifier Table'!A$2:C$63,3,FALSE)))))</f>
        <v/>
      </c>
      <c r="I5849" s="150" t="str">
        <f>IF(ISNUMBER(SEARCH("*.unk*",D5849)),"Other Federal Awards",IF(ISERROR(VLOOKUP(D5849,'CFDA Program Titles Table'!A$2:C$2607,3,FALSE)),"",VLOOKUP(D5849,'CFDA Program Titles Table'!A$2:C$2607,3,FALSE)))</f>
        <v/>
      </c>
      <c r="J5849" s="70"/>
      <c r="K5849" s="70"/>
      <c r="S5849" s="106" t="str">
        <f>IFERROR(IF(J5849="Y", "Research And Development Programs Cluster:", VLOOKUP(D5849,'Cluster Info'!$A$2:$B$113,2,FALSE)), "Non Cluster:")</f>
        <v>Non Cluster:</v>
      </c>
      <c r="T5849" s="106">
        <f t="shared" si="455"/>
        <v>0</v>
      </c>
      <c r="U5849" s="106">
        <f t="shared" si="457"/>
        <v>0</v>
      </c>
      <c r="V5849" s="106">
        <f t="shared" si="458"/>
        <v>0</v>
      </c>
      <c r="W5849" s="119">
        <f t="shared" si="456"/>
        <v>0</v>
      </c>
      <c r="X5849" s="106">
        <f t="shared" si="459"/>
        <v>0</v>
      </c>
    </row>
    <row r="5850" spans="1:24" ht="14">
      <c r="A5850" s="198"/>
      <c r="D5850" s="1"/>
      <c r="E5850" s="1"/>
      <c r="F5850" s="187"/>
      <c r="G5850" s="187"/>
      <c r="H5850" s="80" t="str">
        <f>IF(ISERROR(IF(ISERROR(VLOOKUP((LEFT(D5850,2)),'Fed. Agency Identifier Table'!A$2:C$63,3,FALSE)),(VLOOKUP((LEFT(D5850,1)),'Fed. Agency Identifier Table'!A$2:C$63,3,FALSE)),(VLOOKUP((LEFT(D5850,2)),'Fed. Agency Identifier Table'!A$2:C$63,3,FALSE)))),"",(IF(ISERROR(VLOOKUP((LEFT(D5850,2)),'Fed. Agency Identifier Table'!A$2:C$63,3,FALSE)),(VLOOKUP((LEFT(D5850,1)),'Fed. Agency Identifier Table'!A$2:C$63,3,FALSE)),(VLOOKUP((LEFT(D5850,2)),'Fed. Agency Identifier Table'!A$2:C$63,3,FALSE)))))</f>
        <v/>
      </c>
      <c r="I5850" s="150" t="str">
        <f>IF(ISNUMBER(SEARCH("*.unk*",D5850)),"Other Federal Awards",IF(ISERROR(VLOOKUP(D5850,'CFDA Program Titles Table'!A$2:C$2607,3,FALSE)),"",VLOOKUP(D5850,'CFDA Program Titles Table'!A$2:C$2607,3,FALSE)))</f>
        <v/>
      </c>
      <c r="J5850" s="70"/>
      <c r="K5850" s="70"/>
      <c r="S5850" s="106" t="str">
        <f>IFERROR(IF(J5850="Y", "Research And Development Programs Cluster:", VLOOKUP(D5850,'Cluster Info'!$A$2:$B$113,2,FALSE)), "Non Cluster:")</f>
        <v>Non Cluster:</v>
      </c>
      <c r="T5850" s="106">
        <f t="shared" si="455"/>
        <v>0</v>
      </c>
      <c r="U5850" s="106">
        <f t="shared" si="457"/>
        <v>0</v>
      </c>
      <c r="V5850" s="106">
        <f t="shared" si="458"/>
        <v>0</v>
      </c>
      <c r="W5850" s="119">
        <f t="shared" si="456"/>
        <v>0</v>
      </c>
      <c r="X5850" s="106">
        <f t="shared" si="459"/>
        <v>0</v>
      </c>
    </row>
    <row r="5851" spans="1:24" ht="14">
      <c r="A5851" s="198"/>
      <c r="D5851" s="1"/>
      <c r="E5851" s="1"/>
      <c r="F5851" s="187"/>
      <c r="G5851" s="187"/>
      <c r="H5851" s="80" t="str">
        <f>IF(ISERROR(IF(ISERROR(VLOOKUP((LEFT(D5851,2)),'Fed. Agency Identifier Table'!A$2:C$63,3,FALSE)),(VLOOKUP((LEFT(D5851,1)),'Fed. Agency Identifier Table'!A$2:C$63,3,FALSE)),(VLOOKUP((LEFT(D5851,2)),'Fed. Agency Identifier Table'!A$2:C$63,3,FALSE)))),"",(IF(ISERROR(VLOOKUP((LEFT(D5851,2)),'Fed. Agency Identifier Table'!A$2:C$63,3,FALSE)),(VLOOKUP((LEFT(D5851,1)),'Fed. Agency Identifier Table'!A$2:C$63,3,FALSE)),(VLOOKUP((LEFT(D5851,2)),'Fed. Agency Identifier Table'!A$2:C$63,3,FALSE)))))</f>
        <v/>
      </c>
      <c r="I5851" s="150" t="str">
        <f>IF(ISNUMBER(SEARCH("*.unk*",D5851)),"Other Federal Awards",IF(ISERROR(VLOOKUP(D5851,'CFDA Program Titles Table'!A$2:C$2607,3,FALSE)),"",VLOOKUP(D5851,'CFDA Program Titles Table'!A$2:C$2607,3,FALSE)))</f>
        <v/>
      </c>
      <c r="J5851" s="70"/>
      <c r="K5851" s="70"/>
      <c r="S5851" s="106" t="str">
        <f>IFERROR(IF(J5851="Y", "Research And Development Programs Cluster:", VLOOKUP(D5851,'Cluster Info'!$A$2:$B$113,2,FALSE)), "Non Cluster:")</f>
        <v>Non Cluster:</v>
      </c>
      <c r="T5851" s="106">
        <f t="shared" si="455"/>
        <v>0</v>
      </c>
      <c r="U5851" s="106">
        <f t="shared" si="457"/>
        <v>0</v>
      </c>
      <c r="V5851" s="106">
        <f t="shared" si="458"/>
        <v>0</v>
      </c>
      <c r="W5851" s="119">
        <f t="shared" si="456"/>
        <v>0</v>
      </c>
      <c r="X5851" s="106">
        <f t="shared" si="459"/>
        <v>0</v>
      </c>
    </row>
    <row r="5852" spans="1:24" ht="14">
      <c r="A5852" s="198"/>
      <c r="D5852" s="1"/>
      <c r="E5852" s="1"/>
      <c r="F5852" s="187"/>
      <c r="G5852" s="187"/>
      <c r="H5852" s="80" t="str">
        <f>IF(ISERROR(IF(ISERROR(VLOOKUP((LEFT(D5852,2)),'Fed. Agency Identifier Table'!A$2:C$63,3,FALSE)),(VLOOKUP((LEFT(D5852,1)),'Fed. Agency Identifier Table'!A$2:C$63,3,FALSE)),(VLOOKUP((LEFT(D5852,2)),'Fed. Agency Identifier Table'!A$2:C$63,3,FALSE)))),"",(IF(ISERROR(VLOOKUP((LEFT(D5852,2)),'Fed. Agency Identifier Table'!A$2:C$63,3,FALSE)),(VLOOKUP((LEFT(D5852,1)),'Fed. Agency Identifier Table'!A$2:C$63,3,FALSE)),(VLOOKUP((LEFT(D5852,2)),'Fed. Agency Identifier Table'!A$2:C$63,3,FALSE)))))</f>
        <v/>
      </c>
      <c r="I5852" s="150" t="str">
        <f>IF(ISNUMBER(SEARCH("*.unk*",D5852)),"Other Federal Awards",IF(ISERROR(VLOOKUP(D5852,'CFDA Program Titles Table'!A$2:C$2607,3,FALSE)),"",VLOOKUP(D5852,'CFDA Program Titles Table'!A$2:C$2607,3,FALSE)))</f>
        <v/>
      </c>
      <c r="J5852" s="70"/>
      <c r="K5852" s="70"/>
      <c r="S5852" s="106" t="str">
        <f>IFERROR(IF(J5852="Y", "Research And Development Programs Cluster:", VLOOKUP(D5852,'Cluster Info'!$A$2:$B$113,2,FALSE)), "Non Cluster:")</f>
        <v>Non Cluster:</v>
      </c>
      <c r="T5852" s="106">
        <f t="shared" si="455"/>
        <v>0</v>
      </c>
      <c r="U5852" s="106">
        <f t="shared" si="457"/>
        <v>0</v>
      </c>
      <c r="V5852" s="106">
        <f t="shared" si="458"/>
        <v>0</v>
      </c>
      <c r="W5852" s="119">
        <f t="shared" si="456"/>
        <v>0</v>
      </c>
      <c r="X5852" s="106">
        <f t="shared" si="459"/>
        <v>0</v>
      </c>
    </row>
    <row r="5853" spans="1:24" ht="14">
      <c r="A5853" s="198"/>
      <c r="D5853" s="1"/>
      <c r="E5853" s="1"/>
      <c r="F5853" s="187"/>
      <c r="G5853" s="187"/>
      <c r="H5853" s="80" t="str">
        <f>IF(ISERROR(IF(ISERROR(VLOOKUP((LEFT(D5853,2)),'Fed. Agency Identifier Table'!A$2:C$63,3,FALSE)),(VLOOKUP((LEFT(D5853,1)),'Fed. Agency Identifier Table'!A$2:C$63,3,FALSE)),(VLOOKUP((LEFT(D5853,2)),'Fed. Agency Identifier Table'!A$2:C$63,3,FALSE)))),"",(IF(ISERROR(VLOOKUP((LEFT(D5853,2)),'Fed. Agency Identifier Table'!A$2:C$63,3,FALSE)),(VLOOKUP((LEFT(D5853,1)),'Fed. Agency Identifier Table'!A$2:C$63,3,FALSE)),(VLOOKUP((LEFT(D5853,2)),'Fed. Agency Identifier Table'!A$2:C$63,3,FALSE)))))</f>
        <v/>
      </c>
      <c r="I5853" s="150" t="str">
        <f>IF(ISNUMBER(SEARCH("*.unk*",D5853)),"Other Federal Awards",IF(ISERROR(VLOOKUP(D5853,'CFDA Program Titles Table'!A$2:C$2607,3,FALSE)),"",VLOOKUP(D5853,'CFDA Program Titles Table'!A$2:C$2607,3,FALSE)))</f>
        <v/>
      </c>
      <c r="J5853" s="70"/>
      <c r="K5853" s="70"/>
      <c r="S5853" s="106" t="str">
        <f>IFERROR(IF(J5853="Y", "Research And Development Programs Cluster:", VLOOKUP(D5853,'Cluster Info'!$A$2:$B$113,2,FALSE)), "Non Cluster:")</f>
        <v>Non Cluster:</v>
      </c>
      <c r="T5853" s="106">
        <f t="shared" si="455"/>
        <v>0</v>
      </c>
      <c r="U5853" s="106">
        <f t="shared" si="457"/>
        <v>0</v>
      </c>
      <c r="V5853" s="106">
        <f t="shared" si="458"/>
        <v>0</v>
      </c>
      <c r="W5853" s="119">
        <f t="shared" si="456"/>
        <v>0</v>
      </c>
      <c r="X5853" s="106">
        <f t="shared" si="459"/>
        <v>0</v>
      </c>
    </row>
    <row r="5854" spans="1:24" ht="14">
      <c r="A5854" s="198"/>
      <c r="D5854" s="1"/>
      <c r="E5854" s="1"/>
      <c r="F5854" s="187"/>
      <c r="G5854" s="187"/>
      <c r="H5854" s="80" t="str">
        <f>IF(ISERROR(IF(ISERROR(VLOOKUP((LEFT(D5854,2)),'Fed. Agency Identifier Table'!A$2:C$63,3,FALSE)),(VLOOKUP((LEFT(D5854,1)),'Fed. Agency Identifier Table'!A$2:C$63,3,FALSE)),(VLOOKUP((LEFT(D5854,2)),'Fed. Agency Identifier Table'!A$2:C$63,3,FALSE)))),"",(IF(ISERROR(VLOOKUP((LEFT(D5854,2)),'Fed. Agency Identifier Table'!A$2:C$63,3,FALSE)),(VLOOKUP((LEFT(D5854,1)),'Fed. Agency Identifier Table'!A$2:C$63,3,FALSE)),(VLOOKUP((LEFT(D5854,2)),'Fed. Agency Identifier Table'!A$2:C$63,3,FALSE)))))</f>
        <v/>
      </c>
      <c r="I5854" s="150" t="str">
        <f>IF(ISNUMBER(SEARCH("*.unk*",D5854)),"Other Federal Awards",IF(ISERROR(VLOOKUP(D5854,'CFDA Program Titles Table'!A$2:C$2607,3,FALSE)),"",VLOOKUP(D5854,'CFDA Program Titles Table'!A$2:C$2607,3,FALSE)))</f>
        <v/>
      </c>
      <c r="J5854" s="70"/>
      <c r="K5854" s="70"/>
      <c r="S5854" s="106" t="str">
        <f>IFERROR(IF(J5854="Y", "Research And Development Programs Cluster:", VLOOKUP(D5854,'Cluster Info'!$A$2:$B$113,2,FALSE)), "Non Cluster:")</f>
        <v>Non Cluster:</v>
      </c>
      <c r="T5854" s="106">
        <f t="shared" si="455"/>
        <v>0</v>
      </c>
      <c r="U5854" s="106">
        <f t="shared" si="457"/>
        <v>0</v>
      </c>
      <c r="V5854" s="106">
        <f t="shared" si="458"/>
        <v>0</v>
      </c>
      <c r="W5854" s="119">
        <f t="shared" si="456"/>
        <v>0</v>
      </c>
      <c r="X5854" s="106">
        <f t="shared" si="459"/>
        <v>0</v>
      </c>
    </row>
    <row r="5855" spans="1:24" ht="14">
      <c r="A5855" s="198"/>
      <c r="D5855" s="1"/>
      <c r="E5855" s="1"/>
      <c r="F5855" s="187"/>
      <c r="G5855" s="187"/>
      <c r="H5855" s="80" t="str">
        <f>IF(ISERROR(IF(ISERROR(VLOOKUP((LEFT(D5855,2)),'Fed. Agency Identifier Table'!A$2:C$63,3,FALSE)),(VLOOKUP((LEFT(D5855,1)),'Fed. Agency Identifier Table'!A$2:C$63,3,FALSE)),(VLOOKUP((LEFT(D5855,2)),'Fed. Agency Identifier Table'!A$2:C$63,3,FALSE)))),"",(IF(ISERROR(VLOOKUP((LEFT(D5855,2)),'Fed. Agency Identifier Table'!A$2:C$63,3,FALSE)),(VLOOKUP((LEFT(D5855,1)),'Fed. Agency Identifier Table'!A$2:C$63,3,FALSE)),(VLOOKUP((LEFT(D5855,2)),'Fed. Agency Identifier Table'!A$2:C$63,3,FALSE)))))</f>
        <v/>
      </c>
      <c r="I5855" s="150" t="str">
        <f>IF(ISNUMBER(SEARCH("*.unk*",D5855)),"Other Federal Awards",IF(ISERROR(VLOOKUP(D5855,'CFDA Program Titles Table'!A$2:C$2607,3,FALSE)),"",VLOOKUP(D5855,'CFDA Program Titles Table'!A$2:C$2607,3,FALSE)))</f>
        <v/>
      </c>
      <c r="J5855" s="70"/>
      <c r="K5855" s="70"/>
      <c r="S5855" s="106" t="str">
        <f>IFERROR(IF(J5855="Y", "Research And Development Programs Cluster:", VLOOKUP(D5855,'Cluster Info'!$A$2:$B$113,2,FALSE)), "Non Cluster:")</f>
        <v>Non Cluster:</v>
      </c>
      <c r="T5855" s="106">
        <f t="shared" si="455"/>
        <v>0</v>
      </c>
      <c r="U5855" s="106">
        <f t="shared" si="457"/>
        <v>0</v>
      </c>
      <c r="V5855" s="106">
        <f t="shared" si="458"/>
        <v>0</v>
      </c>
      <c r="W5855" s="119">
        <f t="shared" si="456"/>
        <v>0</v>
      </c>
      <c r="X5855" s="106">
        <f t="shared" si="459"/>
        <v>0</v>
      </c>
    </row>
    <row r="5856" spans="1:24" ht="14">
      <c r="A5856" s="198"/>
      <c r="D5856" s="1"/>
      <c r="E5856" s="1"/>
      <c r="F5856" s="187"/>
      <c r="G5856" s="187"/>
      <c r="H5856" s="80" t="str">
        <f>IF(ISERROR(IF(ISERROR(VLOOKUP((LEFT(D5856,2)),'Fed. Agency Identifier Table'!A$2:C$63,3,FALSE)),(VLOOKUP((LEFT(D5856,1)),'Fed. Agency Identifier Table'!A$2:C$63,3,FALSE)),(VLOOKUP((LEFT(D5856,2)),'Fed. Agency Identifier Table'!A$2:C$63,3,FALSE)))),"",(IF(ISERROR(VLOOKUP((LEFT(D5856,2)),'Fed. Agency Identifier Table'!A$2:C$63,3,FALSE)),(VLOOKUP((LEFT(D5856,1)),'Fed. Agency Identifier Table'!A$2:C$63,3,FALSE)),(VLOOKUP((LEFT(D5856,2)),'Fed. Agency Identifier Table'!A$2:C$63,3,FALSE)))))</f>
        <v/>
      </c>
      <c r="I5856" s="150" t="str">
        <f>IF(ISNUMBER(SEARCH("*.unk*",D5856)),"Other Federal Awards",IF(ISERROR(VLOOKUP(D5856,'CFDA Program Titles Table'!A$2:C$2607,3,FALSE)),"",VLOOKUP(D5856,'CFDA Program Titles Table'!A$2:C$2607,3,FALSE)))</f>
        <v/>
      </c>
      <c r="J5856" s="70"/>
      <c r="K5856" s="70"/>
      <c r="S5856" s="106" t="str">
        <f>IFERROR(IF(J5856="Y", "Research And Development Programs Cluster:", VLOOKUP(D5856,'Cluster Info'!$A$2:$B$113,2,FALSE)), "Non Cluster:")</f>
        <v>Non Cluster:</v>
      </c>
      <c r="T5856" s="106">
        <f t="shared" si="455"/>
        <v>0</v>
      </c>
      <c r="U5856" s="106">
        <f t="shared" si="457"/>
        <v>0</v>
      </c>
      <c r="V5856" s="106">
        <f t="shared" si="458"/>
        <v>0</v>
      </c>
      <c r="W5856" s="119">
        <f t="shared" si="456"/>
        <v>0</v>
      </c>
      <c r="X5856" s="106">
        <f t="shared" si="459"/>
        <v>0</v>
      </c>
    </row>
    <row r="5857" spans="1:24" ht="14">
      <c r="A5857" s="198"/>
      <c r="D5857" s="1"/>
      <c r="E5857" s="1"/>
      <c r="F5857" s="187"/>
      <c r="G5857" s="187"/>
      <c r="H5857" s="80" t="str">
        <f>IF(ISERROR(IF(ISERROR(VLOOKUP((LEFT(D5857,2)),'Fed. Agency Identifier Table'!A$2:C$63,3,FALSE)),(VLOOKUP((LEFT(D5857,1)),'Fed. Agency Identifier Table'!A$2:C$63,3,FALSE)),(VLOOKUP((LEFT(D5857,2)),'Fed. Agency Identifier Table'!A$2:C$63,3,FALSE)))),"",(IF(ISERROR(VLOOKUP((LEFT(D5857,2)),'Fed. Agency Identifier Table'!A$2:C$63,3,FALSE)),(VLOOKUP((LEFT(D5857,1)),'Fed. Agency Identifier Table'!A$2:C$63,3,FALSE)),(VLOOKUP((LEFT(D5857,2)),'Fed. Agency Identifier Table'!A$2:C$63,3,FALSE)))))</f>
        <v/>
      </c>
      <c r="I5857" s="150" t="str">
        <f>IF(ISNUMBER(SEARCH("*.unk*",D5857)),"Other Federal Awards",IF(ISERROR(VLOOKUP(D5857,'CFDA Program Titles Table'!A$2:C$2607,3,FALSE)),"",VLOOKUP(D5857,'CFDA Program Titles Table'!A$2:C$2607,3,FALSE)))</f>
        <v/>
      </c>
      <c r="J5857" s="70"/>
      <c r="K5857" s="70"/>
      <c r="S5857" s="106" t="str">
        <f>IFERROR(IF(J5857="Y", "Research And Development Programs Cluster:", VLOOKUP(D5857,'Cluster Info'!$A$2:$B$113,2,FALSE)), "Non Cluster:")</f>
        <v>Non Cluster:</v>
      </c>
      <c r="T5857" s="106">
        <f t="shared" si="455"/>
        <v>0</v>
      </c>
      <c r="U5857" s="106">
        <f t="shared" si="457"/>
        <v>0</v>
      </c>
      <c r="V5857" s="106">
        <f t="shared" si="458"/>
        <v>0</v>
      </c>
      <c r="W5857" s="119">
        <f t="shared" si="456"/>
        <v>0</v>
      </c>
      <c r="X5857" s="106">
        <f t="shared" si="459"/>
        <v>0</v>
      </c>
    </row>
    <row r="5858" spans="1:24" ht="14">
      <c r="A5858" s="198"/>
      <c r="D5858" s="1"/>
      <c r="E5858" s="1"/>
      <c r="F5858" s="187"/>
      <c r="G5858" s="187"/>
      <c r="H5858" s="80" t="str">
        <f>IF(ISERROR(IF(ISERROR(VLOOKUP((LEFT(D5858,2)),'Fed. Agency Identifier Table'!A$2:C$63,3,FALSE)),(VLOOKUP((LEFT(D5858,1)),'Fed. Agency Identifier Table'!A$2:C$63,3,FALSE)),(VLOOKUP((LEFT(D5858,2)),'Fed. Agency Identifier Table'!A$2:C$63,3,FALSE)))),"",(IF(ISERROR(VLOOKUP((LEFT(D5858,2)),'Fed. Agency Identifier Table'!A$2:C$63,3,FALSE)),(VLOOKUP((LEFT(D5858,1)),'Fed. Agency Identifier Table'!A$2:C$63,3,FALSE)),(VLOOKUP((LEFT(D5858,2)),'Fed. Agency Identifier Table'!A$2:C$63,3,FALSE)))))</f>
        <v/>
      </c>
      <c r="I5858" s="150" t="str">
        <f>IF(ISNUMBER(SEARCH("*.unk*",D5858)),"Other Federal Awards",IF(ISERROR(VLOOKUP(D5858,'CFDA Program Titles Table'!A$2:C$2607,3,FALSE)),"",VLOOKUP(D5858,'CFDA Program Titles Table'!A$2:C$2607,3,FALSE)))</f>
        <v/>
      </c>
      <c r="J5858" s="70"/>
      <c r="K5858" s="70"/>
      <c r="S5858" s="106" t="str">
        <f>IFERROR(IF(J5858="Y", "Research And Development Programs Cluster:", VLOOKUP(D5858,'Cluster Info'!$A$2:$B$113,2,FALSE)), "Non Cluster:")</f>
        <v>Non Cluster:</v>
      </c>
      <c r="T5858" s="106">
        <f t="shared" si="455"/>
        <v>0</v>
      </c>
      <c r="U5858" s="106">
        <f t="shared" si="457"/>
        <v>0</v>
      </c>
      <c r="V5858" s="106">
        <f t="shared" si="458"/>
        <v>0</v>
      </c>
      <c r="W5858" s="119">
        <f t="shared" si="456"/>
        <v>0</v>
      </c>
      <c r="X5858" s="106">
        <f t="shared" si="459"/>
        <v>0</v>
      </c>
    </row>
    <row r="5859" spans="1:24" ht="14">
      <c r="A5859" s="198"/>
      <c r="D5859" s="1"/>
      <c r="E5859" s="1"/>
      <c r="F5859" s="187"/>
      <c r="G5859" s="187"/>
      <c r="H5859" s="80" t="str">
        <f>IF(ISERROR(IF(ISERROR(VLOOKUP((LEFT(D5859,2)),'Fed. Agency Identifier Table'!A$2:C$63,3,FALSE)),(VLOOKUP((LEFT(D5859,1)),'Fed. Agency Identifier Table'!A$2:C$63,3,FALSE)),(VLOOKUP((LEFT(D5859,2)),'Fed. Agency Identifier Table'!A$2:C$63,3,FALSE)))),"",(IF(ISERROR(VLOOKUP((LEFT(D5859,2)),'Fed. Agency Identifier Table'!A$2:C$63,3,FALSE)),(VLOOKUP((LEFT(D5859,1)),'Fed. Agency Identifier Table'!A$2:C$63,3,FALSE)),(VLOOKUP((LEFT(D5859,2)),'Fed. Agency Identifier Table'!A$2:C$63,3,FALSE)))))</f>
        <v/>
      </c>
      <c r="I5859" s="150" t="str">
        <f>IF(ISNUMBER(SEARCH("*.unk*",D5859)),"Other Federal Awards",IF(ISERROR(VLOOKUP(D5859,'CFDA Program Titles Table'!A$2:C$2607,3,FALSE)),"",VLOOKUP(D5859,'CFDA Program Titles Table'!A$2:C$2607,3,FALSE)))</f>
        <v/>
      </c>
      <c r="J5859" s="70"/>
      <c r="K5859" s="70"/>
      <c r="S5859" s="106" t="str">
        <f>IFERROR(IF(J5859="Y", "Research And Development Programs Cluster:", VLOOKUP(D5859,'Cluster Info'!$A$2:$B$113,2,FALSE)), "Non Cluster:")</f>
        <v>Non Cluster:</v>
      </c>
      <c r="T5859" s="106">
        <f t="shared" si="455"/>
        <v>0</v>
      </c>
      <c r="U5859" s="106">
        <f t="shared" si="457"/>
        <v>0</v>
      </c>
      <c r="V5859" s="106">
        <f t="shared" si="458"/>
        <v>0</v>
      </c>
      <c r="W5859" s="119">
        <f t="shared" si="456"/>
        <v>0</v>
      </c>
      <c r="X5859" s="106">
        <f t="shared" si="459"/>
        <v>0</v>
      </c>
    </row>
    <row r="5860" spans="1:24" ht="14">
      <c r="A5860" s="198"/>
      <c r="D5860" s="1"/>
      <c r="E5860" s="1"/>
      <c r="F5860" s="187"/>
      <c r="G5860" s="187"/>
      <c r="H5860" s="80" t="str">
        <f>IF(ISERROR(IF(ISERROR(VLOOKUP((LEFT(D5860,2)),'Fed. Agency Identifier Table'!A$2:C$63,3,FALSE)),(VLOOKUP((LEFT(D5860,1)),'Fed. Agency Identifier Table'!A$2:C$63,3,FALSE)),(VLOOKUP((LEFT(D5860,2)),'Fed. Agency Identifier Table'!A$2:C$63,3,FALSE)))),"",(IF(ISERROR(VLOOKUP((LEFT(D5860,2)),'Fed. Agency Identifier Table'!A$2:C$63,3,FALSE)),(VLOOKUP((LEFT(D5860,1)),'Fed. Agency Identifier Table'!A$2:C$63,3,FALSE)),(VLOOKUP((LEFT(D5860,2)),'Fed. Agency Identifier Table'!A$2:C$63,3,FALSE)))))</f>
        <v/>
      </c>
      <c r="I5860" s="150" t="str">
        <f>IF(ISNUMBER(SEARCH("*.unk*",D5860)),"Other Federal Awards",IF(ISERROR(VLOOKUP(D5860,'CFDA Program Titles Table'!A$2:C$2607,3,FALSE)),"",VLOOKUP(D5860,'CFDA Program Titles Table'!A$2:C$2607,3,FALSE)))</f>
        <v/>
      </c>
      <c r="J5860" s="70"/>
      <c r="K5860" s="70"/>
      <c r="S5860" s="106" t="str">
        <f>IFERROR(IF(J5860="Y", "Research And Development Programs Cluster:", VLOOKUP(D5860,'Cluster Info'!$A$2:$B$113,2,FALSE)), "Non Cluster:")</f>
        <v>Non Cluster:</v>
      </c>
      <c r="T5860" s="106">
        <f t="shared" si="455"/>
        <v>0</v>
      </c>
      <c r="U5860" s="106">
        <f t="shared" si="457"/>
        <v>0</v>
      </c>
      <c r="V5860" s="106">
        <f t="shared" si="458"/>
        <v>0</v>
      </c>
      <c r="W5860" s="119">
        <f t="shared" si="456"/>
        <v>0</v>
      </c>
      <c r="X5860" s="106">
        <f t="shared" si="459"/>
        <v>0</v>
      </c>
    </row>
    <row r="5861" spans="1:24" ht="14">
      <c r="A5861" s="198"/>
      <c r="D5861" s="1"/>
      <c r="E5861" s="1"/>
      <c r="F5861" s="187"/>
      <c r="G5861" s="187"/>
      <c r="H5861" s="80" t="str">
        <f>IF(ISERROR(IF(ISERROR(VLOOKUP((LEFT(D5861,2)),'Fed. Agency Identifier Table'!A$2:C$63,3,FALSE)),(VLOOKUP((LEFT(D5861,1)),'Fed. Agency Identifier Table'!A$2:C$63,3,FALSE)),(VLOOKUP((LEFT(D5861,2)),'Fed. Agency Identifier Table'!A$2:C$63,3,FALSE)))),"",(IF(ISERROR(VLOOKUP((LEFT(D5861,2)),'Fed. Agency Identifier Table'!A$2:C$63,3,FALSE)),(VLOOKUP((LEFT(D5861,1)),'Fed. Agency Identifier Table'!A$2:C$63,3,FALSE)),(VLOOKUP((LEFT(D5861,2)),'Fed. Agency Identifier Table'!A$2:C$63,3,FALSE)))))</f>
        <v/>
      </c>
      <c r="I5861" s="150" t="str">
        <f>IF(ISNUMBER(SEARCH("*.unk*",D5861)),"Other Federal Awards",IF(ISERROR(VLOOKUP(D5861,'CFDA Program Titles Table'!A$2:C$2607,3,FALSE)),"",VLOOKUP(D5861,'CFDA Program Titles Table'!A$2:C$2607,3,FALSE)))</f>
        <v/>
      </c>
      <c r="J5861" s="70"/>
      <c r="K5861" s="70"/>
      <c r="S5861" s="106" t="str">
        <f>IFERROR(IF(J5861="Y", "Research And Development Programs Cluster:", VLOOKUP(D5861,'Cluster Info'!$A$2:$B$113,2,FALSE)), "Non Cluster:")</f>
        <v>Non Cluster:</v>
      </c>
      <c r="T5861" s="106">
        <f t="shared" si="455"/>
        <v>0</v>
      </c>
      <c r="U5861" s="106">
        <f t="shared" si="457"/>
        <v>0</v>
      </c>
      <c r="V5861" s="106">
        <f t="shared" si="458"/>
        <v>0</v>
      </c>
      <c r="W5861" s="119">
        <f t="shared" si="456"/>
        <v>0</v>
      </c>
      <c r="X5861" s="106">
        <f t="shared" si="459"/>
        <v>0</v>
      </c>
    </row>
    <row r="5862" spans="1:24" ht="14">
      <c r="A5862" s="198"/>
      <c r="D5862" s="1"/>
      <c r="E5862" s="1"/>
      <c r="F5862" s="187"/>
      <c r="G5862" s="187"/>
      <c r="H5862" s="80" t="str">
        <f>IF(ISERROR(IF(ISERROR(VLOOKUP((LEFT(D5862,2)),'Fed. Agency Identifier Table'!A$2:C$63,3,FALSE)),(VLOOKUP((LEFT(D5862,1)),'Fed. Agency Identifier Table'!A$2:C$63,3,FALSE)),(VLOOKUP((LEFT(D5862,2)),'Fed. Agency Identifier Table'!A$2:C$63,3,FALSE)))),"",(IF(ISERROR(VLOOKUP((LEFT(D5862,2)),'Fed. Agency Identifier Table'!A$2:C$63,3,FALSE)),(VLOOKUP((LEFT(D5862,1)),'Fed. Agency Identifier Table'!A$2:C$63,3,FALSE)),(VLOOKUP((LEFT(D5862,2)),'Fed. Agency Identifier Table'!A$2:C$63,3,FALSE)))))</f>
        <v/>
      </c>
      <c r="I5862" s="150" t="str">
        <f>IF(ISNUMBER(SEARCH("*.unk*",D5862)),"Other Federal Awards",IF(ISERROR(VLOOKUP(D5862,'CFDA Program Titles Table'!A$2:C$2607,3,FALSE)),"",VLOOKUP(D5862,'CFDA Program Titles Table'!A$2:C$2607,3,FALSE)))</f>
        <v/>
      </c>
      <c r="J5862" s="70"/>
      <c r="K5862" s="70"/>
      <c r="S5862" s="106" t="str">
        <f>IFERROR(IF(J5862="Y", "Research And Development Programs Cluster:", VLOOKUP(D5862,'Cluster Info'!$A$2:$B$113,2,FALSE)), "Non Cluster:")</f>
        <v>Non Cluster:</v>
      </c>
      <c r="T5862" s="106">
        <f t="shared" si="455"/>
        <v>0</v>
      </c>
      <c r="U5862" s="106">
        <f t="shared" si="457"/>
        <v>0</v>
      </c>
      <c r="V5862" s="106">
        <f t="shared" si="458"/>
        <v>0</v>
      </c>
      <c r="W5862" s="119">
        <f t="shared" si="456"/>
        <v>0</v>
      </c>
      <c r="X5862" s="106">
        <f t="shared" si="459"/>
        <v>0</v>
      </c>
    </row>
    <row r="5863" spans="1:24" ht="14">
      <c r="A5863" s="198"/>
      <c r="D5863" s="1"/>
      <c r="E5863" s="1"/>
      <c r="F5863" s="187"/>
      <c r="G5863" s="187"/>
      <c r="H5863" s="80" t="str">
        <f>IF(ISERROR(IF(ISERROR(VLOOKUP((LEFT(D5863,2)),'Fed. Agency Identifier Table'!A$2:C$63,3,FALSE)),(VLOOKUP((LEFT(D5863,1)),'Fed. Agency Identifier Table'!A$2:C$63,3,FALSE)),(VLOOKUP((LEFT(D5863,2)),'Fed. Agency Identifier Table'!A$2:C$63,3,FALSE)))),"",(IF(ISERROR(VLOOKUP((LEFT(D5863,2)),'Fed. Agency Identifier Table'!A$2:C$63,3,FALSE)),(VLOOKUP((LEFT(D5863,1)),'Fed. Agency Identifier Table'!A$2:C$63,3,FALSE)),(VLOOKUP((LEFT(D5863,2)),'Fed. Agency Identifier Table'!A$2:C$63,3,FALSE)))))</f>
        <v/>
      </c>
      <c r="I5863" s="150" t="str">
        <f>IF(ISNUMBER(SEARCH("*.unk*",D5863)),"Other Federal Awards",IF(ISERROR(VLOOKUP(D5863,'CFDA Program Titles Table'!A$2:C$2607,3,FALSE)),"",VLOOKUP(D5863,'CFDA Program Titles Table'!A$2:C$2607,3,FALSE)))</f>
        <v/>
      </c>
      <c r="J5863" s="70"/>
      <c r="K5863" s="70"/>
      <c r="S5863" s="106" t="str">
        <f>IFERROR(IF(J5863="Y", "Research And Development Programs Cluster:", VLOOKUP(D5863,'Cluster Info'!$A$2:$B$113,2,FALSE)), "Non Cluster:")</f>
        <v>Non Cluster:</v>
      </c>
      <c r="T5863" s="106">
        <f t="shared" si="455"/>
        <v>0</v>
      </c>
      <c r="U5863" s="106">
        <f t="shared" si="457"/>
        <v>0</v>
      </c>
      <c r="V5863" s="106">
        <f t="shared" si="458"/>
        <v>0</v>
      </c>
      <c r="W5863" s="119">
        <f t="shared" si="456"/>
        <v>0</v>
      </c>
      <c r="X5863" s="106">
        <f t="shared" si="459"/>
        <v>0</v>
      </c>
    </row>
    <row r="5864" spans="1:24" ht="14">
      <c r="A5864" s="198"/>
      <c r="D5864" s="1"/>
      <c r="E5864" s="1"/>
      <c r="F5864" s="187"/>
      <c r="G5864" s="187"/>
      <c r="H5864" s="80" t="str">
        <f>IF(ISERROR(IF(ISERROR(VLOOKUP((LEFT(D5864,2)),'Fed. Agency Identifier Table'!A$2:C$63,3,FALSE)),(VLOOKUP((LEFT(D5864,1)),'Fed. Agency Identifier Table'!A$2:C$63,3,FALSE)),(VLOOKUP((LEFT(D5864,2)),'Fed. Agency Identifier Table'!A$2:C$63,3,FALSE)))),"",(IF(ISERROR(VLOOKUP((LEFT(D5864,2)),'Fed. Agency Identifier Table'!A$2:C$63,3,FALSE)),(VLOOKUP((LEFT(D5864,1)),'Fed. Agency Identifier Table'!A$2:C$63,3,FALSE)),(VLOOKUP((LEFT(D5864,2)),'Fed. Agency Identifier Table'!A$2:C$63,3,FALSE)))))</f>
        <v/>
      </c>
      <c r="I5864" s="150" t="str">
        <f>IF(ISNUMBER(SEARCH("*.unk*",D5864)),"Other Federal Awards",IF(ISERROR(VLOOKUP(D5864,'CFDA Program Titles Table'!A$2:C$2607,3,FALSE)),"",VLOOKUP(D5864,'CFDA Program Titles Table'!A$2:C$2607,3,FALSE)))</f>
        <v/>
      </c>
      <c r="J5864" s="70"/>
      <c r="K5864" s="70"/>
      <c r="S5864" s="106" t="str">
        <f>IFERROR(IF(J5864="Y", "Research And Development Programs Cluster:", VLOOKUP(D5864,'Cluster Info'!$A$2:$B$113,2,FALSE)), "Non Cluster:")</f>
        <v>Non Cluster:</v>
      </c>
      <c r="T5864" s="106">
        <f t="shared" si="455"/>
        <v>0</v>
      </c>
      <c r="U5864" s="106">
        <f t="shared" si="457"/>
        <v>0</v>
      </c>
      <c r="V5864" s="106">
        <f t="shared" si="458"/>
        <v>0</v>
      </c>
      <c r="W5864" s="119">
        <f t="shared" si="456"/>
        <v>0</v>
      </c>
      <c r="X5864" s="106">
        <f t="shared" si="459"/>
        <v>0</v>
      </c>
    </row>
    <row r="5865" spans="1:24" ht="14">
      <c r="A5865" s="198"/>
      <c r="D5865" s="1"/>
      <c r="E5865" s="1"/>
      <c r="F5865" s="187"/>
      <c r="G5865" s="187"/>
      <c r="H5865" s="80" t="str">
        <f>IF(ISERROR(IF(ISERROR(VLOOKUP((LEFT(D5865,2)),'Fed. Agency Identifier Table'!A$2:C$63,3,FALSE)),(VLOOKUP((LEFT(D5865,1)),'Fed. Agency Identifier Table'!A$2:C$63,3,FALSE)),(VLOOKUP((LEFT(D5865,2)),'Fed. Agency Identifier Table'!A$2:C$63,3,FALSE)))),"",(IF(ISERROR(VLOOKUP((LEFT(D5865,2)),'Fed. Agency Identifier Table'!A$2:C$63,3,FALSE)),(VLOOKUP((LEFT(D5865,1)),'Fed. Agency Identifier Table'!A$2:C$63,3,FALSE)),(VLOOKUP((LEFT(D5865,2)),'Fed. Agency Identifier Table'!A$2:C$63,3,FALSE)))))</f>
        <v/>
      </c>
      <c r="I5865" s="150" t="str">
        <f>IF(ISNUMBER(SEARCH("*.unk*",D5865)),"Other Federal Awards",IF(ISERROR(VLOOKUP(D5865,'CFDA Program Titles Table'!A$2:C$2607,3,FALSE)),"",VLOOKUP(D5865,'CFDA Program Titles Table'!A$2:C$2607,3,FALSE)))</f>
        <v/>
      </c>
      <c r="J5865" s="70"/>
      <c r="K5865" s="70"/>
      <c r="S5865" s="106" t="str">
        <f>IFERROR(IF(J5865="Y", "Research And Development Programs Cluster:", VLOOKUP(D5865,'Cluster Info'!$A$2:$B$113,2,FALSE)), "Non Cluster:")</f>
        <v>Non Cluster:</v>
      </c>
      <c r="T5865" s="106">
        <f t="shared" si="455"/>
        <v>0</v>
      </c>
      <c r="U5865" s="106">
        <f t="shared" si="457"/>
        <v>0</v>
      </c>
      <c r="V5865" s="106">
        <f t="shared" si="458"/>
        <v>0</v>
      </c>
      <c r="W5865" s="119">
        <f t="shared" si="456"/>
        <v>0</v>
      </c>
      <c r="X5865" s="106">
        <f t="shared" si="459"/>
        <v>0</v>
      </c>
    </row>
    <row r="5866" spans="1:24" ht="14">
      <c r="A5866" s="198"/>
      <c r="D5866" s="1"/>
      <c r="E5866" s="1"/>
      <c r="F5866" s="187"/>
      <c r="G5866" s="187"/>
      <c r="H5866" s="80" t="str">
        <f>IF(ISERROR(IF(ISERROR(VLOOKUP((LEFT(D5866,2)),'Fed. Agency Identifier Table'!A$2:C$63,3,FALSE)),(VLOOKUP((LEFT(D5866,1)),'Fed. Agency Identifier Table'!A$2:C$63,3,FALSE)),(VLOOKUP((LEFT(D5866,2)),'Fed. Agency Identifier Table'!A$2:C$63,3,FALSE)))),"",(IF(ISERROR(VLOOKUP((LEFT(D5866,2)),'Fed. Agency Identifier Table'!A$2:C$63,3,FALSE)),(VLOOKUP((LEFT(D5866,1)),'Fed. Agency Identifier Table'!A$2:C$63,3,FALSE)),(VLOOKUP((LEFT(D5866,2)),'Fed. Agency Identifier Table'!A$2:C$63,3,FALSE)))))</f>
        <v/>
      </c>
      <c r="I5866" s="150" t="str">
        <f>IF(ISNUMBER(SEARCH("*.unk*",D5866)),"Other Federal Awards",IF(ISERROR(VLOOKUP(D5866,'CFDA Program Titles Table'!A$2:C$2607,3,FALSE)),"",VLOOKUP(D5866,'CFDA Program Titles Table'!A$2:C$2607,3,FALSE)))</f>
        <v/>
      </c>
      <c r="J5866" s="70"/>
      <c r="K5866" s="70"/>
      <c r="S5866" s="106" t="str">
        <f>IFERROR(IF(J5866="Y", "Research And Development Programs Cluster:", VLOOKUP(D5866,'Cluster Info'!$A$2:$B$113,2,FALSE)), "Non Cluster:")</f>
        <v>Non Cluster:</v>
      </c>
      <c r="T5866" s="106">
        <f t="shared" si="455"/>
        <v>0</v>
      </c>
      <c r="U5866" s="106">
        <f t="shared" si="457"/>
        <v>0</v>
      </c>
      <c r="V5866" s="106">
        <f t="shared" si="458"/>
        <v>0</v>
      </c>
      <c r="W5866" s="119">
        <f t="shared" si="456"/>
        <v>0</v>
      </c>
      <c r="X5866" s="106">
        <f t="shared" si="459"/>
        <v>0</v>
      </c>
    </row>
    <row r="5867" spans="1:24" ht="14">
      <c r="A5867" s="198"/>
      <c r="D5867" s="1"/>
      <c r="E5867" s="1"/>
      <c r="F5867" s="187"/>
      <c r="G5867" s="187"/>
      <c r="H5867" s="80" t="str">
        <f>IF(ISERROR(IF(ISERROR(VLOOKUP((LEFT(D5867,2)),'Fed. Agency Identifier Table'!A$2:C$63,3,FALSE)),(VLOOKUP((LEFT(D5867,1)),'Fed. Agency Identifier Table'!A$2:C$63,3,FALSE)),(VLOOKUP((LEFT(D5867,2)),'Fed. Agency Identifier Table'!A$2:C$63,3,FALSE)))),"",(IF(ISERROR(VLOOKUP((LEFT(D5867,2)),'Fed. Agency Identifier Table'!A$2:C$63,3,FALSE)),(VLOOKUP((LEFT(D5867,1)),'Fed. Agency Identifier Table'!A$2:C$63,3,FALSE)),(VLOOKUP((LEFT(D5867,2)),'Fed. Agency Identifier Table'!A$2:C$63,3,FALSE)))))</f>
        <v/>
      </c>
      <c r="I5867" s="150" t="str">
        <f>IF(ISNUMBER(SEARCH("*.unk*",D5867)),"Other Federal Awards",IF(ISERROR(VLOOKUP(D5867,'CFDA Program Titles Table'!A$2:C$2607,3,FALSE)),"",VLOOKUP(D5867,'CFDA Program Titles Table'!A$2:C$2607,3,FALSE)))</f>
        <v/>
      </c>
      <c r="J5867" s="70"/>
      <c r="K5867" s="70"/>
      <c r="S5867" s="106" t="str">
        <f>IFERROR(IF(J5867="Y", "Research And Development Programs Cluster:", VLOOKUP(D5867,'Cluster Info'!$A$2:$B$113,2,FALSE)), "Non Cluster:")</f>
        <v>Non Cluster:</v>
      </c>
      <c r="T5867" s="106">
        <f t="shared" si="455"/>
        <v>0</v>
      </c>
      <c r="U5867" s="106">
        <f t="shared" si="457"/>
        <v>0</v>
      </c>
      <c r="V5867" s="106">
        <f t="shared" si="458"/>
        <v>0</v>
      </c>
      <c r="W5867" s="119">
        <f t="shared" si="456"/>
        <v>0</v>
      </c>
      <c r="X5867" s="106">
        <f t="shared" si="459"/>
        <v>0</v>
      </c>
    </row>
    <row r="5868" spans="1:24" ht="14">
      <c r="A5868" s="198"/>
      <c r="D5868" s="1"/>
      <c r="E5868" s="1"/>
      <c r="F5868" s="187"/>
      <c r="G5868" s="187"/>
      <c r="H5868" s="80" t="str">
        <f>IF(ISERROR(IF(ISERROR(VLOOKUP((LEFT(D5868,2)),'Fed. Agency Identifier Table'!A$2:C$63,3,FALSE)),(VLOOKUP((LEFT(D5868,1)),'Fed. Agency Identifier Table'!A$2:C$63,3,FALSE)),(VLOOKUP((LEFT(D5868,2)),'Fed. Agency Identifier Table'!A$2:C$63,3,FALSE)))),"",(IF(ISERROR(VLOOKUP((LEFT(D5868,2)),'Fed. Agency Identifier Table'!A$2:C$63,3,FALSE)),(VLOOKUP((LEFT(D5868,1)),'Fed. Agency Identifier Table'!A$2:C$63,3,FALSE)),(VLOOKUP((LEFT(D5868,2)),'Fed. Agency Identifier Table'!A$2:C$63,3,FALSE)))))</f>
        <v/>
      </c>
      <c r="I5868" s="150" t="str">
        <f>IF(ISNUMBER(SEARCH("*.unk*",D5868)),"Other Federal Awards",IF(ISERROR(VLOOKUP(D5868,'CFDA Program Titles Table'!A$2:C$2607,3,FALSE)),"",VLOOKUP(D5868,'CFDA Program Titles Table'!A$2:C$2607,3,FALSE)))</f>
        <v/>
      </c>
      <c r="J5868" s="70"/>
      <c r="K5868" s="70"/>
      <c r="S5868" s="106" t="str">
        <f>IFERROR(IF(J5868="Y", "Research And Development Programs Cluster:", VLOOKUP(D5868,'Cluster Info'!$A$2:$B$113,2,FALSE)), "Non Cluster:")</f>
        <v>Non Cluster:</v>
      </c>
      <c r="T5868" s="106">
        <f t="shared" si="455"/>
        <v>0</v>
      </c>
      <c r="U5868" s="106">
        <f t="shared" si="457"/>
        <v>0</v>
      </c>
      <c r="V5868" s="106">
        <f t="shared" si="458"/>
        <v>0</v>
      </c>
      <c r="W5868" s="119">
        <f t="shared" si="456"/>
        <v>0</v>
      </c>
      <c r="X5868" s="106">
        <f t="shared" si="459"/>
        <v>0</v>
      </c>
    </row>
    <row r="5869" spans="1:24" ht="14">
      <c r="A5869" s="198"/>
      <c r="D5869" s="1"/>
      <c r="E5869" s="1"/>
      <c r="F5869" s="187"/>
      <c r="G5869" s="187"/>
      <c r="H5869" s="80" t="str">
        <f>IF(ISERROR(IF(ISERROR(VLOOKUP((LEFT(D5869,2)),'Fed. Agency Identifier Table'!A$2:C$63,3,FALSE)),(VLOOKUP((LEFT(D5869,1)),'Fed. Agency Identifier Table'!A$2:C$63,3,FALSE)),(VLOOKUP((LEFT(D5869,2)),'Fed. Agency Identifier Table'!A$2:C$63,3,FALSE)))),"",(IF(ISERROR(VLOOKUP((LEFT(D5869,2)),'Fed. Agency Identifier Table'!A$2:C$63,3,FALSE)),(VLOOKUP((LEFT(D5869,1)),'Fed. Agency Identifier Table'!A$2:C$63,3,FALSE)),(VLOOKUP((LEFT(D5869,2)),'Fed. Agency Identifier Table'!A$2:C$63,3,FALSE)))))</f>
        <v/>
      </c>
      <c r="I5869" s="150" t="str">
        <f>IF(ISNUMBER(SEARCH("*.unk*",D5869)),"Other Federal Awards",IF(ISERROR(VLOOKUP(D5869,'CFDA Program Titles Table'!A$2:C$2607,3,FALSE)),"",VLOOKUP(D5869,'CFDA Program Titles Table'!A$2:C$2607,3,FALSE)))</f>
        <v/>
      </c>
      <c r="J5869" s="70"/>
      <c r="K5869" s="70"/>
      <c r="S5869" s="106" t="str">
        <f>IFERROR(IF(J5869="Y", "Research And Development Programs Cluster:", VLOOKUP(D5869,'Cluster Info'!$A$2:$B$113,2,FALSE)), "Non Cluster:")</f>
        <v>Non Cluster:</v>
      </c>
      <c r="T5869" s="106">
        <f t="shared" si="455"/>
        <v>0</v>
      </c>
      <c r="U5869" s="106">
        <f t="shared" si="457"/>
        <v>0</v>
      </c>
      <c r="V5869" s="106">
        <f t="shared" si="458"/>
        <v>0</v>
      </c>
      <c r="W5869" s="119">
        <f t="shared" si="456"/>
        <v>0</v>
      </c>
      <c r="X5869" s="106">
        <f t="shared" si="459"/>
        <v>0</v>
      </c>
    </row>
    <row r="5870" spans="1:24" ht="14">
      <c r="A5870" s="198"/>
      <c r="D5870" s="1"/>
      <c r="E5870" s="1"/>
      <c r="F5870" s="187"/>
      <c r="G5870" s="187"/>
      <c r="H5870" s="80" t="str">
        <f>IF(ISERROR(IF(ISERROR(VLOOKUP((LEFT(D5870,2)),'Fed. Agency Identifier Table'!A$2:C$63,3,FALSE)),(VLOOKUP((LEFT(D5870,1)),'Fed. Agency Identifier Table'!A$2:C$63,3,FALSE)),(VLOOKUP((LEFT(D5870,2)),'Fed. Agency Identifier Table'!A$2:C$63,3,FALSE)))),"",(IF(ISERROR(VLOOKUP((LEFT(D5870,2)),'Fed. Agency Identifier Table'!A$2:C$63,3,FALSE)),(VLOOKUP((LEFT(D5870,1)),'Fed. Agency Identifier Table'!A$2:C$63,3,FALSE)),(VLOOKUP((LEFT(D5870,2)),'Fed. Agency Identifier Table'!A$2:C$63,3,FALSE)))))</f>
        <v/>
      </c>
      <c r="I5870" s="150" t="str">
        <f>IF(ISNUMBER(SEARCH("*.unk*",D5870)),"Other Federal Awards",IF(ISERROR(VLOOKUP(D5870,'CFDA Program Titles Table'!A$2:C$2607,3,FALSE)),"",VLOOKUP(D5870,'CFDA Program Titles Table'!A$2:C$2607,3,FALSE)))</f>
        <v/>
      </c>
      <c r="J5870" s="70"/>
      <c r="K5870" s="70"/>
      <c r="S5870" s="106" t="str">
        <f>IFERROR(IF(J5870="Y", "Research And Development Programs Cluster:", VLOOKUP(D5870,'Cluster Info'!$A$2:$B$113,2,FALSE)), "Non Cluster:")</f>
        <v>Non Cluster:</v>
      </c>
      <c r="T5870" s="106">
        <f t="shared" si="455"/>
        <v>0</v>
      </c>
      <c r="U5870" s="106">
        <f t="shared" si="457"/>
        <v>0</v>
      </c>
      <c r="V5870" s="106">
        <f t="shared" si="458"/>
        <v>0</v>
      </c>
      <c r="W5870" s="119">
        <f t="shared" si="456"/>
        <v>0</v>
      </c>
      <c r="X5870" s="106">
        <f t="shared" si="459"/>
        <v>0</v>
      </c>
    </row>
    <row r="5871" spans="1:24" ht="14">
      <c r="A5871" s="198"/>
      <c r="D5871" s="1"/>
      <c r="E5871" s="1"/>
      <c r="F5871" s="187"/>
      <c r="G5871" s="187"/>
      <c r="H5871" s="80" t="str">
        <f>IF(ISERROR(IF(ISERROR(VLOOKUP((LEFT(D5871,2)),'Fed. Agency Identifier Table'!A$2:C$63,3,FALSE)),(VLOOKUP((LEFT(D5871,1)),'Fed. Agency Identifier Table'!A$2:C$63,3,FALSE)),(VLOOKUP((LEFT(D5871,2)),'Fed. Agency Identifier Table'!A$2:C$63,3,FALSE)))),"",(IF(ISERROR(VLOOKUP((LEFT(D5871,2)),'Fed. Agency Identifier Table'!A$2:C$63,3,FALSE)),(VLOOKUP((LEFT(D5871,1)),'Fed. Agency Identifier Table'!A$2:C$63,3,FALSE)),(VLOOKUP((LEFT(D5871,2)),'Fed. Agency Identifier Table'!A$2:C$63,3,FALSE)))))</f>
        <v/>
      </c>
      <c r="I5871" s="150" t="str">
        <f>IF(ISNUMBER(SEARCH("*.unk*",D5871)),"Other Federal Awards",IF(ISERROR(VLOOKUP(D5871,'CFDA Program Titles Table'!A$2:C$2607,3,FALSE)),"",VLOOKUP(D5871,'CFDA Program Titles Table'!A$2:C$2607,3,FALSE)))</f>
        <v/>
      </c>
      <c r="J5871" s="70"/>
      <c r="K5871" s="70"/>
      <c r="S5871" s="106" t="str">
        <f>IFERROR(IF(J5871="Y", "Research And Development Programs Cluster:", VLOOKUP(D5871,'Cluster Info'!$A$2:$B$113,2,FALSE)), "Non Cluster:")</f>
        <v>Non Cluster:</v>
      </c>
      <c r="T5871" s="106">
        <f t="shared" si="455"/>
        <v>0</v>
      </c>
      <c r="U5871" s="106">
        <f t="shared" si="457"/>
        <v>0</v>
      </c>
      <c r="V5871" s="106">
        <f t="shared" si="458"/>
        <v>0</v>
      </c>
      <c r="W5871" s="119">
        <f t="shared" si="456"/>
        <v>0</v>
      </c>
      <c r="X5871" s="106">
        <f t="shared" si="459"/>
        <v>0</v>
      </c>
    </row>
    <row r="5872" spans="1:24" ht="14">
      <c r="A5872" s="198"/>
      <c r="D5872" s="1"/>
      <c r="E5872" s="1"/>
      <c r="F5872" s="187"/>
      <c r="G5872" s="187"/>
      <c r="H5872" s="80" t="str">
        <f>IF(ISERROR(IF(ISERROR(VLOOKUP((LEFT(D5872,2)),'Fed. Agency Identifier Table'!A$2:C$63,3,FALSE)),(VLOOKUP((LEFT(D5872,1)),'Fed. Agency Identifier Table'!A$2:C$63,3,FALSE)),(VLOOKUP((LEFT(D5872,2)),'Fed. Agency Identifier Table'!A$2:C$63,3,FALSE)))),"",(IF(ISERROR(VLOOKUP((LEFT(D5872,2)),'Fed. Agency Identifier Table'!A$2:C$63,3,FALSE)),(VLOOKUP((LEFT(D5872,1)),'Fed. Agency Identifier Table'!A$2:C$63,3,FALSE)),(VLOOKUP((LEFT(D5872,2)),'Fed. Agency Identifier Table'!A$2:C$63,3,FALSE)))))</f>
        <v/>
      </c>
      <c r="I5872" s="150" t="str">
        <f>IF(ISNUMBER(SEARCH("*.unk*",D5872)),"Other Federal Awards",IF(ISERROR(VLOOKUP(D5872,'CFDA Program Titles Table'!A$2:C$2607,3,FALSE)),"",VLOOKUP(D5872,'CFDA Program Titles Table'!A$2:C$2607,3,FALSE)))</f>
        <v/>
      </c>
      <c r="J5872" s="70"/>
      <c r="K5872" s="70"/>
      <c r="S5872" s="106" t="str">
        <f>IFERROR(IF(J5872="Y", "Research And Development Programs Cluster:", VLOOKUP(D5872,'Cluster Info'!$A$2:$B$113,2,FALSE)), "Non Cluster:")</f>
        <v>Non Cluster:</v>
      </c>
      <c r="T5872" s="106">
        <f t="shared" si="455"/>
        <v>0</v>
      </c>
      <c r="U5872" s="106">
        <f t="shared" si="457"/>
        <v>0</v>
      </c>
      <c r="V5872" s="106">
        <f t="shared" si="458"/>
        <v>0</v>
      </c>
      <c r="W5872" s="119">
        <f t="shared" si="456"/>
        <v>0</v>
      </c>
      <c r="X5872" s="106">
        <f t="shared" si="459"/>
        <v>0</v>
      </c>
    </row>
    <row r="5873" spans="1:24" ht="14">
      <c r="A5873" s="198"/>
      <c r="D5873" s="1"/>
      <c r="E5873" s="1"/>
      <c r="F5873" s="187"/>
      <c r="G5873" s="187"/>
      <c r="H5873" s="80" t="str">
        <f>IF(ISERROR(IF(ISERROR(VLOOKUP((LEFT(D5873,2)),'Fed. Agency Identifier Table'!A$2:C$63,3,FALSE)),(VLOOKUP((LEFT(D5873,1)),'Fed. Agency Identifier Table'!A$2:C$63,3,FALSE)),(VLOOKUP((LEFT(D5873,2)),'Fed. Agency Identifier Table'!A$2:C$63,3,FALSE)))),"",(IF(ISERROR(VLOOKUP((LEFT(D5873,2)),'Fed. Agency Identifier Table'!A$2:C$63,3,FALSE)),(VLOOKUP((LEFT(D5873,1)),'Fed. Agency Identifier Table'!A$2:C$63,3,FALSE)),(VLOOKUP((LEFT(D5873,2)),'Fed. Agency Identifier Table'!A$2:C$63,3,FALSE)))))</f>
        <v/>
      </c>
      <c r="I5873" s="150" t="str">
        <f>IF(ISNUMBER(SEARCH("*.unk*",D5873)),"Other Federal Awards",IF(ISERROR(VLOOKUP(D5873,'CFDA Program Titles Table'!A$2:C$2607,3,FALSE)),"",VLOOKUP(D5873,'CFDA Program Titles Table'!A$2:C$2607,3,FALSE)))</f>
        <v/>
      </c>
      <c r="J5873" s="70"/>
      <c r="K5873" s="70"/>
      <c r="S5873" s="106" t="str">
        <f>IFERROR(IF(J5873="Y", "Research And Development Programs Cluster:", VLOOKUP(D5873,'Cluster Info'!$A$2:$B$113,2,FALSE)), "Non Cluster:")</f>
        <v>Non Cluster:</v>
      </c>
      <c r="T5873" s="106">
        <f t="shared" si="455"/>
        <v>0</v>
      </c>
      <c r="U5873" s="106">
        <f t="shared" si="457"/>
        <v>0</v>
      </c>
      <c r="V5873" s="106">
        <f t="shared" si="458"/>
        <v>0</v>
      </c>
      <c r="W5873" s="119">
        <f t="shared" si="456"/>
        <v>0</v>
      </c>
      <c r="X5873" s="106">
        <f t="shared" si="459"/>
        <v>0</v>
      </c>
    </row>
    <row r="5874" spans="1:24" ht="14">
      <c r="A5874" s="198"/>
      <c r="D5874" s="1"/>
      <c r="E5874" s="1"/>
      <c r="F5874" s="187"/>
      <c r="G5874" s="187"/>
      <c r="H5874" s="80" t="str">
        <f>IF(ISERROR(IF(ISERROR(VLOOKUP((LEFT(D5874,2)),'Fed. Agency Identifier Table'!A$2:C$63,3,FALSE)),(VLOOKUP((LEFT(D5874,1)),'Fed. Agency Identifier Table'!A$2:C$63,3,FALSE)),(VLOOKUP((LEFT(D5874,2)),'Fed. Agency Identifier Table'!A$2:C$63,3,FALSE)))),"",(IF(ISERROR(VLOOKUP((LEFT(D5874,2)),'Fed. Agency Identifier Table'!A$2:C$63,3,FALSE)),(VLOOKUP((LEFT(D5874,1)),'Fed. Agency Identifier Table'!A$2:C$63,3,FALSE)),(VLOOKUP((LEFT(D5874,2)),'Fed. Agency Identifier Table'!A$2:C$63,3,FALSE)))))</f>
        <v/>
      </c>
      <c r="I5874" s="150" t="str">
        <f>IF(ISNUMBER(SEARCH("*.unk*",D5874)),"Other Federal Awards",IF(ISERROR(VLOOKUP(D5874,'CFDA Program Titles Table'!A$2:C$2607,3,FALSE)),"",VLOOKUP(D5874,'CFDA Program Titles Table'!A$2:C$2607,3,FALSE)))</f>
        <v/>
      </c>
      <c r="J5874" s="70"/>
      <c r="K5874" s="70"/>
      <c r="S5874" s="106" t="str">
        <f>IFERROR(IF(J5874="Y", "Research And Development Programs Cluster:", VLOOKUP(D5874,'Cluster Info'!$A$2:$B$113,2,FALSE)), "Non Cluster:")</f>
        <v>Non Cluster:</v>
      </c>
      <c r="T5874" s="106">
        <f t="shared" si="455"/>
        <v>0</v>
      </c>
      <c r="U5874" s="106">
        <f t="shared" si="457"/>
        <v>0</v>
      </c>
      <c r="V5874" s="106">
        <f t="shared" si="458"/>
        <v>0</v>
      </c>
      <c r="W5874" s="119">
        <f t="shared" si="456"/>
        <v>0</v>
      </c>
      <c r="X5874" s="106">
        <f t="shared" si="459"/>
        <v>0</v>
      </c>
    </row>
    <row r="5875" spans="1:24" ht="14">
      <c r="A5875" s="198"/>
      <c r="D5875" s="1"/>
      <c r="E5875" s="1"/>
      <c r="F5875" s="187"/>
      <c r="G5875" s="187"/>
      <c r="H5875" s="80" t="str">
        <f>IF(ISERROR(IF(ISERROR(VLOOKUP((LEFT(D5875,2)),'Fed. Agency Identifier Table'!A$2:C$63,3,FALSE)),(VLOOKUP((LEFT(D5875,1)),'Fed. Agency Identifier Table'!A$2:C$63,3,FALSE)),(VLOOKUP((LEFT(D5875,2)),'Fed. Agency Identifier Table'!A$2:C$63,3,FALSE)))),"",(IF(ISERROR(VLOOKUP((LEFT(D5875,2)),'Fed. Agency Identifier Table'!A$2:C$63,3,FALSE)),(VLOOKUP((LEFT(D5875,1)),'Fed. Agency Identifier Table'!A$2:C$63,3,FALSE)),(VLOOKUP((LEFT(D5875,2)),'Fed. Agency Identifier Table'!A$2:C$63,3,FALSE)))))</f>
        <v/>
      </c>
      <c r="I5875" s="150" t="str">
        <f>IF(ISNUMBER(SEARCH("*.unk*",D5875)),"Other Federal Awards",IF(ISERROR(VLOOKUP(D5875,'CFDA Program Titles Table'!A$2:C$2607,3,FALSE)),"",VLOOKUP(D5875,'CFDA Program Titles Table'!A$2:C$2607,3,FALSE)))</f>
        <v/>
      </c>
      <c r="J5875" s="70"/>
      <c r="K5875" s="70"/>
      <c r="S5875" s="106" t="str">
        <f>IFERROR(IF(J5875="Y", "Research And Development Programs Cluster:", VLOOKUP(D5875,'Cluster Info'!$A$2:$B$113,2,FALSE)), "Non Cluster:")</f>
        <v>Non Cluster:</v>
      </c>
      <c r="T5875" s="106">
        <f t="shared" si="455"/>
        <v>0</v>
      </c>
      <c r="U5875" s="106">
        <f t="shared" si="457"/>
        <v>0</v>
      </c>
      <c r="V5875" s="106">
        <f t="shared" si="458"/>
        <v>0</v>
      </c>
      <c r="W5875" s="119">
        <f t="shared" si="456"/>
        <v>0</v>
      </c>
      <c r="X5875" s="106">
        <f t="shared" si="459"/>
        <v>0</v>
      </c>
    </row>
    <row r="5876" spans="1:24" ht="14">
      <c r="A5876" s="198"/>
      <c r="D5876" s="1"/>
      <c r="E5876" s="1"/>
      <c r="F5876" s="187"/>
      <c r="G5876" s="187"/>
      <c r="H5876" s="80" t="str">
        <f>IF(ISERROR(IF(ISERROR(VLOOKUP((LEFT(D5876,2)),'Fed. Agency Identifier Table'!A$2:C$63,3,FALSE)),(VLOOKUP((LEFT(D5876,1)),'Fed. Agency Identifier Table'!A$2:C$63,3,FALSE)),(VLOOKUP((LEFT(D5876,2)),'Fed. Agency Identifier Table'!A$2:C$63,3,FALSE)))),"",(IF(ISERROR(VLOOKUP((LEFT(D5876,2)),'Fed. Agency Identifier Table'!A$2:C$63,3,FALSE)),(VLOOKUP((LEFT(D5876,1)),'Fed. Agency Identifier Table'!A$2:C$63,3,FALSE)),(VLOOKUP((LEFT(D5876,2)),'Fed. Agency Identifier Table'!A$2:C$63,3,FALSE)))))</f>
        <v/>
      </c>
      <c r="I5876" s="150" t="str">
        <f>IF(ISNUMBER(SEARCH("*.unk*",D5876)),"Other Federal Awards",IF(ISERROR(VLOOKUP(D5876,'CFDA Program Titles Table'!A$2:C$2607,3,FALSE)),"",VLOOKUP(D5876,'CFDA Program Titles Table'!A$2:C$2607,3,FALSE)))</f>
        <v/>
      </c>
      <c r="J5876" s="70"/>
      <c r="K5876" s="70"/>
      <c r="S5876" s="106" t="str">
        <f>IFERROR(IF(J5876="Y", "Research And Development Programs Cluster:", VLOOKUP(D5876,'Cluster Info'!$A$2:$B$113,2,FALSE)), "Non Cluster:")</f>
        <v>Non Cluster:</v>
      </c>
      <c r="T5876" s="106">
        <f t="shared" si="455"/>
        <v>0</v>
      </c>
      <c r="U5876" s="106">
        <f t="shared" si="457"/>
        <v>0</v>
      </c>
      <c r="V5876" s="106">
        <f t="shared" si="458"/>
        <v>0</v>
      </c>
      <c r="W5876" s="119">
        <f t="shared" si="456"/>
        <v>0</v>
      </c>
      <c r="X5876" s="106">
        <f t="shared" si="459"/>
        <v>0</v>
      </c>
    </row>
    <row r="5877" spans="1:24" ht="14">
      <c r="A5877" s="198"/>
      <c r="D5877" s="1"/>
      <c r="E5877" s="1"/>
      <c r="F5877" s="187"/>
      <c r="G5877" s="187"/>
      <c r="H5877" s="80" t="str">
        <f>IF(ISERROR(IF(ISERROR(VLOOKUP((LEFT(D5877,2)),'Fed. Agency Identifier Table'!A$2:C$63,3,FALSE)),(VLOOKUP((LEFT(D5877,1)),'Fed. Agency Identifier Table'!A$2:C$63,3,FALSE)),(VLOOKUP((LEFT(D5877,2)),'Fed. Agency Identifier Table'!A$2:C$63,3,FALSE)))),"",(IF(ISERROR(VLOOKUP((LEFT(D5877,2)),'Fed. Agency Identifier Table'!A$2:C$63,3,FALSE)),(VLOOKUP((LEFT(D5877,1)),'Fed. Agency Identifier Table'!A$2:C$63,3,FALSE)),(VLOOKUP((LEFT(D5877,2)),'Fed. Agency Identifier Table'!A$2:C$63,3,FALSE)))))</f>
        <v/>
      </c>
      <c r="I5877" s="150" t="str">
        <f>IF(ISNUMBER(SEARCH("*.unk*",D5877)),"Other Federal Awards",IF(ISERROR(VLOOKUP(D5877,'CFDA Program Titles Table'!A$2:C$2607,3,FALSE)),"",VLOOKUP(D5877,'CFDA Program Titles Table'!A$2:C$2607,3,FALSE)))</f>
        <v/>
      </c>
      <c r="J5877" s="70"/>
      <c r="K5877" s="70"/>
      <c r="S5877" s="106" t="str">
        <f>IFERROR(IF(J5877="Y", "Research And Development Programs Cluster:", VLOOKUP(D5877,'Cluster Info'!$A$2:$B$113,2,FALSE)), "Non Cluster:")</f>
        <v>Non Cluster:</v>
      </c>
      <c r="T5877" s="106">
        <f t="shared" si="455"/>
        <v>0</v>
      </c>
      <c r="U5877" s="106">
        <f t="shared" si="457"/>
        <v>0</v>
      </c>
      <c r="V5877" s="106">
        <f t="shared" si="458"/>
        <v>0</v>
      </c>
      <c r="W5877" s="119">
        <f t="shared" si="456"/>
        <v>0</v>
      </c>
      <c r="X5877" s="106">
        <f t="shared" si="459"/>
        <v>0</v>
      </c>
    </row>
    <row r="5878" spans="1:24" ht="14">
      <c r="A5878" s="198"/>
      <c r="D5878" s="1"/>
      <c r="E5878" s="1"/>
      <c r="F5878" s="187"/>
      <c r="G5878" s="187"/>
      <c r="H5878" s="80" t="str">
        <f>IF(ISERROR(IF(ISERROR(VLOOKUP((LEFT(D5878,2)),'Fed. Agency Identifier Table'!A$2:C$63,3,FALSE)),(VLOOKUP((LEFT(D5878,1)),'Fed. Agency Identifier Table'!A$2:C$63,3,FALSE)),(VLOOKUP((LEFT(D5878,2)),'Fed. Agency Identifier Table'!A$2:C$63,3,FALSE)))),"",(IF(ISERROR(VLOOKUP((LEFT(D5878,2)),'Fed. Agency Identifier Table'!A$2:C$63,3,FALSE)),(VLOOKUP((LEFT(D5878,1)),'Fed. Agency Identifier Table'!A$2:C$63,3,FALSE)),(VLOOKUP((LEFT(D5878,2)),'Fed. Agency Identifier Table'!A$2:C$63,3,FALSE)))))</f>
        <v/>
      </c>
      <c r="I5878" s="150" t="str">
        <f>IF(ISNUMBER(SEARCH("*.unk*",D5878)),"Other Federal Awards",IF(ISERROR(VLOOKUP(D5878,'CFDA Program Titles Table'!A$2:C$2607,3,FALSE)),"",VLOOKUP(D5878,'CFDA Program Titles Table'!A$2:C$2607,3,FALSE)))</f>
        <v/>
      </c>
      <c r="J5878" s="70"/>
      <c r="K5878" s="70"/>
      <c r="S5878" s="106" t="str">
        <f>IFERROR(IF(J5878="Y", "Research And Development Programs Cluster:", VLOOKUP(D5878,'Cluster Info'!$A$2:$B$113,2,FALSE)), "Non Cluster:")</f>
        <v>Non Cluster:</v>
      </c>
      <c r="T5878" s="106">
        <f t="shared" si="455"/>
        <v>0</v>
      </c>
      <c r="U5878" s="106">
        <f t="shared" si="457"/>
        <v>0</v>
      </c>
      <c r="V5878" s="106">
        <f t="shared" si="458"/>
        <v>0</v>
      </c>
      <c r="W5878" s="119">
        <f t="shared" si="456"/>
        <v>0</v>
      </c>
      <c r="X5878" s="106">
        <f t="shared" si="459"/>
        <v>0</v>
      </c>
    </row>
    <row r="5879" spans="1:24" ht="14">
      <c r="A5879" s="198"/>
      <c r="D5879" s="1"/>
      <c r="E5879" s="1"/>
      <c r="F5879" s="187"/>
      <c r="G5879" s="187"/>
      <c r="H5879" s="80" t="str">
        <f>IF(ISERROR(IF(ISERROR(VLOOKUP((LEFT(D5879,2)),'Fed. Agency Identifier Table'!A$2:C$63,3,FALSE)),(VLOOKUP((LEFT(D5879,1)),'Fed. Agency Identifier Table'!A$2:C$63,3,FALSE)),(VLOOKUP((LEFT(D5879,2)),'Fed. Agency Identifier Table'!A$2:C$63,3,FALSE)))),"",(IF(ISERROR(VLOOKUP((LEFT(D5879,2)),'Fed. Agency Identifier Table'!A$2:C$63,3,FALSE)),(VLOOKUP((LEFT(D5879,1)),'Fed. Agency Identifier Table'!A$2:C$63,3,FALSE)),(VLOOKUP((LEFT(D5879,2)),'Fed. Agency Identifier Table'!A$2:C$63,3,FALSE)))))</f>
        <v/>
      </c>
      <c r="I5879" s="150" t="str">
        <f>IF(ISNUMBER(SEARCH("*.unk*",D5879)),"Other Federal Awards",IF(ISERROR(VLOOKUP(D5879,'CFDA Program Titles Table'!A$2:C$2607,3,FALSE)),"",VLOOKUP(D5879,'CFDA Program Titles Table'!A$2:C$2607,3,FALSE)))</f>
        <v/>
      </c>
      <c r="J5879" s="70"/>
      <c r="K5879" s="70"/>
      <c r="S5879" s="106" t="str">
        <f>IFERROR(IF(J5879="Y", "Research And Development Programs Cluster:", VLOOKUP(D5879,'Cluster Info'!$A$2:$B$113,2,FALSE)), "Non Cluster:")</f>
        <v>Non Cluster:</v>
      </c>
      <c r="T5879" s="106">
        <f t="shared" si="455"/>
        <v>0</v>
      </c>
      <c r="U5879" s="106">
        <f t="shared" si="457"/>
        <v>0</v>
      </c>
      <c r="V5879" s="106">
        <f t="shared" si="458"/>
        <v>0</v>
      </c>
      <c r="W5879" s="119">
        <f t="shared" si="456"/>
        <v>0</v>
      </c>
      <c r="X5879" s="106">
        <f t="shared" si="459"/>
        <v>0</v>
      </c>
    </row>
    <row r="5880" spans="1:24" ht="14">
      <c r="A5880" s="198"/>
      <c r="D5880" s="1"/>
      <c r="E5880" s="1"/>
      <c r="F5880" s="187"/>
      <c r="G5880" s="187"/>
      <c r="H5880" s="80" t="str">
        <f>IF(ISERROR(IF(ISERROR(VLOOKUP((LEFT(D5880,2)),'Fed. Agency Identifier Table'!A$2:C$63,3,FALSE)),(VLOOKUP((LEFT(D5880,1)),'Fed. Agency Identifier Table'!A$2:C$63,3,FALSE)),(VLOOKUP((LEFT(D5880,2)),'Fed. Agency Identifier Table'!A$2:C$63,3,FALSE)))),"",(IF(ISERROR(VLOOKUP((LEFT(D5880,2)),'Fed. Agency Identifier Table'!A$2:C$63,3,FALSE)),(VLOOKUP((LEFT(D5880,1)),'Fed. Agency Identifier Table'!A$2:C$63,3,FALSE)),(VLOOKUP((LEFT(D5880,2)),'Fed. Agency Identifier Table'!A$2:C$63,3,FALSE)))))</f>
        <v/>
      </c>
      <c r="I5880" s="150" t="str">
        <f>IF(ISNUMBER(SEARCH("*.unk*",D5880)),"Other Federal Awards",IF(ISERROR(VLOOKUP(D5880,'CFDA Program Titles Table'!A$2:C$2607,3,FALSE)),"",VLOOKUP(D5880,'CFDA Program Titles Table'!A$2:C$2607,3,FALSE)))</f>
        <v/>
      </c>
      <c r="J5880" s="70"/>
      <c r="K5880" s="70"/>
      <c r="S5880" s="106" t="str">
        <f>IFERROR(IF(J5880="Y", "Research And Development Programs Cluster:", VLOOKUP(D5880,'Cluster Info'!$A$2:$B$113,2,FALSE)), "Non Cluster:")</f>
        <v>Non Cluster:</v>
      </c>
      <c r="T5880" s="106">
        <f t="shared" si="455"/>
        <v>0</v>
      </c>
      <c r="U5880" s="106">
        <f t="shared" si="457"/>
        <v>0</v>
      </c>
      <c r="V5880" s="106">
        <f t="shared" si="458"/>
        <v>0</v>
      </c>
      <c r="W5880" s="119">
        <f t="shared" si="456"/>
        <v>0</v>
      </c>
      <c r="X5880" s="106">
        <f t="shared" si="459"/>
        <v>0</v>
      </c>
    </row>
    <row r="5881" spans="1:24" ht="14">
      <c r="A5881" s="198"/>
      <c r="D5881" s="1"/>
      <c r="E5881" s="1"/>
      <c r="F5881" s="187"/>
      <c r="G5881" s="187"/>
      <c r="H5881" s="80" t="str">
        <f>IF(ISERROR(IF(ISERROR(VLOOKUP((LEFT(D5881,2)),'Fed. Agency Identifier Table'!A$2:C$63,3,FALSE)),(VLOOKUP((LEFT(D5881,1)),'Fed. Agency Identifier Table'!A$2:C$63,3,FALSE)),(VLOOKUP((LEFT(D5881,2)),'Fed. Agency Identifier Table'!A$2:C$63,3,FALSE)))),"",(IF(ISERROR(VLOOKUP((LEFT(D5881,2)),'Fed. Agency Identifier Table'!A$2:C$63,3,FALSE)),(VLOOKUP((LEFT(D5881,1)),'Fed. Agency Identifier Table'!A$2:C$63,3,FALSE)),(VLOOKUP((LEFT(D5881,2)),'Fed. Agency Identifier Table'!A$2:C$63,3,FALSE)))))</f>
        <v/>
      </c>
      <c r="I5881" s="150" t="str">
        <f>IF(ISNUMBER(SEARCH("*.unk*",D5881)),"Other Federal Awards",IF(ISERROR(VLOOKUP(D5881,'CFDA Program Titles Table'!A$2:C$2607,3,FALSE)),"",VLOOKUP(D5881,'CFDA Program Titles Table'!A$2:C$2607,3,FALSE)))</f>
        <v/>
      </c>
      <c r="J5881" s="70"/>
      <c r="K5881" s="70"/>
      <c r="S5881" s="106" t="str">
        <f>IFERROR(IF(J5881="Y", "Research And Development Programs Cluster:", VLOOKUP(D5881,'Cluster Info'!$A$2:$B$113,2,FALSE)), "Non Cluster:")</f>
        <v>Non Cluster:</v>
      </c>
      <c r="T5881" s="106">
        <f t="shared" si="455"/>
        <v>0</v>
      </c>
      <c r="U5881" s="106">
        <f t="shared" si="457"/>
        <v>0</v>
      </c>
      <c r="V5881" s="106">
        <f t="shared" si="458"/>
        <v>0</v>
      </c>
      <c r="W5881" s="119">
        <f t="shared" si="456"/>
        <v>0</v>
      </c>
      <c r="X5881" s="106">
        <f t="shared" si="459"/>
        <v>0</v>
      </c>
    </row>
    <row r="5882" spans="1:24" ht="14">
      <c r="A5882" s="198"/>
      <c r="D5882" s="1"/>
      <c r="E5882" s="1"/>
      <c r="F5882" s="187"/>
      <c r="G5882" s="187"/>
      <c r="H5882" s="80" t="str">
        <f>IF(ISERROR(IF(ISERROR(VLOOKUP((LEFT(D5882,2)),'Fed. Agency Identifier Table'!A$2:C$63,3,FALSE)),(VLOOKUP((LEFT(D5882,1)),'Fed. Agency Identifier Table'!A$2:C$63,3,FALSE)),(VLOOKUP((LEFT(D5882,2)),'Fed. Agency Identifier Table'!A$2:C$63,3,FALSE)))),"",(IF(ISERROR(VLOOKUP((LEFT(D5882,2)),'Fed. Agency Identifier Table'!A$2:C$63,3,FALSE)),(VLOOKUP((LEFT(D5882,1)),'Fed. Agency Identifier Table'!A$2:C$63,3,FALSE)),(VLOOKUP((LEFT(D5882,2)),'Fed. Agency Identifier Table'!A$2:C$63,3,FALSE)))))</f>
        <v/>
      </c>
      <c r="I5882" s="150" t="str">
        <f>IF(ISNUMBER(SEARCH("*.unk*",D5882)),"Other Federal Awards",IF(ISERROR(VLOOKUP(D5882,'CFDA Program Titles Table'!A$2:C$2607,3,FALSE)),"",VLOOKUP(D5882,'CFDA Program Titles Table'!A$2:C$2607,3,FALSE)))</f>
        <v/>
      </c>
      <c r="J5882" s="70"/>
      <c r="K5882" s="70"/>
      <c r="S5882" s="106" t="str">
        <f>IFERROR(IF(J5882="Y", "Research And Development Programs Cluster:", VLOOKUP(D5882,'Cluster Info'!$A$2:$B$113,2,FALSE)), "Non Cluster:")</f>
        <v>Non Cluster:</v>
      </c>
      <c r="T5882" s="106">
        <f t="shared" si="455"/>
        <v>0</v>
      </c>
      <c r="U5882" s="106">
        <f t="shared" si="457"/>
        <v>0</v>
      </c>
      <c r="V5882" s="106">
        <f t="shared" si="458"/>
        <v>0</v>
      </c>
      <c r="W5882" s="119">
        <f t="shared" si="456"/>
        <v>0</v>
      </c>
      <c r="X5882" s="106">
        <f t="shared" si="459"/>
        <v>0</v>
      </c>
    </row>
    <row r="5883" spans="1:24" ht="14">
      <c r="A5883" s="198"/>
      <c r="D5883" s="1"/>
      <c r="E5883" s="1"/>
      <c r="F5883" s="187"/>
      <c r="G5883" s="187"/>
      <c r="H5883" s="80" t="str">
        <f>IF(ISERROR(IF(ISERROR(VLOOKUP((LEFT(D5883,2)),'Fed. Agency Identifier Table'!A$2:C$63,3,FALSE)),(VLOOKUP((LEFT(D5883,1)),'Fed. Agency Identifier Table'!A$2:C$63,3,FALSE)),(VLOOKUP((LEFT(D5883,2)),'Fed. Agency Identifier Table'!A$2:C$63,3,FALSE)))),"",(IF(ISERROR(VLOOKUP((LEFT(D5883,2)),'Fed. Agency Identifier Table'!A$2:C$63,3,FALSE)),(VLOOKUP((LEFT(D5883,1)),'Fed. Agency Identifier Table'!A$2:C$63,3,FALSE)),(VLOOKUP((LEFT(D5883,2)),'Fed. Agency Identifier Table'!A$2:C$63,3,FALSE)))))</f>
        <v/>
      </c>
      <c r="I5883" s="150" t="str">
        <f>IF(ISNUMBER(SEARCH("*.unk*",D5883)),"Other Federal Awards",IF(ISERROR(VLOOKUP(D5883,'CFDA Program Titles Table'!A$2:C$2607,3,FALSE)),"",VLOOKUP(D5883,'CFDA Program Titles Table'!A$2:C$2607,3,FALSE)))</f>
        <v/>
      </c>
      <c r="J5883" s="70"/>
      <c r="K5883" s="70"/>
      <c r="S5883" s="106" t="str">
        <f>IFERROR(IF(J5883="Y", "Research And Development Programs Cluster:", VLOOKUP(D5883,'Cluster Info'!$A$2:$B$113,2,FALSE)), "Non Cluster:")</f>
        <v>Non Cluster:</v>
      </c>
      <c r="T5883" s="106">
        <f t="shared" si="455"/>
        <v>0</v>
      </c>
      <c r="U5883" s="106">
        <f t="shared" si="457"/>
        <v>0</v>
      </c>
      <c r="V5883" s="106">
        <f t="shared" si="458"/>
        <v>0</v>
      </c>
      <c r="W5883" s="119">
        <f t="shared" si="456"/>
        <v>0</v>
      </c>
      <c r="X5883" s="106">
        <f t="shared" si="459"/>
        <v>0</v>
      </c>
    </row>
    <row r="5884" spans="1:24" ht="14">
      <c r="A5884" s="198"/>
      <c r="D5884" s="1"/>
      <c r="E5884" s="1"/>
      <c r="F5884" s="187"/>
      <c r="G5884" s="187"/>
      <c r="H5884" s="80" t="str">
        <f>IF(ISERROR(IF(ISERROR(VLOOKUP((LEFT(D5884,2)),'Fed. Agency Identifier Table'!A$2:C$63,3,FALSE)),(VLOOKUP((LEFT(D5884,1)),'Fed. Agency Identifier Table'!A$2:C$63,3,FALSE)),(VLOOKUP((LEFT(D5884,2)),'Fed. Agency Identifier Table'!A$2:C$63,3,FALSE)))),"",(IF(ISERROR(VLOOKUP((LEFT(D5884,2)),'Fed. Agency Identifier Table'!A$2:C$63,3,FALSE)),(VLOOKUP((LEFT(D5884,1)),'Fed. Agency Identifier Table'!A$2:C$63,3,FALSE)),(VLOOKUP((LEFT(D5884,2)),'Fed. Agency Identifier Table'!A$2:C$63,3,FALSE)))))</f>
        <v/>
      </c>
      <c r="I5884" s="150" t="str">
        <f>IF(ISNUMBER(SEARCH("*.unk*",D5884)),"Other Federal Awards",IF(ISERROR(VLOOKUP(D5884,'CFDA Program Titles Table'!A$2:C$2607,3,FALSE)),"",VLOOKUP(D5884,'CFDA Program Titles Table'!A$2:C$2607,3,FALSE)))</f>
        <v/>
      </c>
      <c r="J5884" s="70"/>
      <c r="K5884" s="70"/>
      <c r="S5884" s="106" t="str">
        <f>IFERROR(IF(J5884="Y", "Research And Development Programs Cluster:", VLOOKUP(D5884,'Cluster Info'!$A$2:$B$113,2,FALSE)), "Non Cluster:")</f>
        <v>Non Cluster:</v>
      </c>
      <c r="T5884" s="106">
        <f t="shared" si="455"/>
        <v>0</v>
      </c>
      <c r="U5884" s="106">
        <f t="shared" si="457"/>
        <v>0</v>
      </c>
      <c r="V5884" s="106">
        <f t="shared" si="458"/>
        <v>0</v>
      </c>
      <c r="W5884" s="119">
        <f t="shared" si="456"/>
        <v>0</v>
      </c>
      <c r="X5884" s="106">
        <f t="shared" si="459"/>
        <v>0</v>
      </c>
    </row>
    <row r="5885" spans="1:24" ht="14">
      <c r="A5885" s="198"/>
      <c r="D5885" s="1"/>
      <c r="E5885" s="1"/>
      <c r="F5885" s="187"/>
      <c r="G5885" s="187"/>
      <c r="H5885" s="80" t="str">
        <f>IF(ISERROR(IF(ISERROR(VLOOKUP((LEFT(D5885,2)),'Fed. Agency Identifier Table'!A$2:C$63,3,FALSE)),(VLOOKUP((LEFT(D5885,1)),'Fed. Agency Identifier Table'!A$2:C$63,3,FALSE)),(VLOOKUP((LEFT(D5885,2)),'Fed. Agency Identifier Table'!A$2:C$63,3,FALSE)))),"",(IF(ISERROR(VLOOKUP((LEFT(D5885,2)),'Fed. Agency Identifier Table'!A$2:C$63,3,FALSE)),(VLOOKUP((LEFT(D5885,1)),'Fed. Agency Identifier Table'!A$2:C$63,3,FALSE)),(VLOOKUP((LEFT(D5885,2)),'Fed. Agency Identifier Table'!A$2:C$63,3,FALSE)))))</f>
        <v/>
      </c>
      <c r="I5885" s="150" t="str">
        <f>IF(ISNUMBER(SEARCH("*.unk*",D5885)),"Other Federal Awards",IF(ISERROR(VLOOKUP(D5885,'CFDA Program Titles Table'!A$2:C$2607,3,FALSE)),"",VLOOKUP(D5885,'CFDA Program Titles Table'!A$2:C$2607,3,FALSE)))</f>
        <v/>
      </c>
      <c r="J5885" s="70"/>
      <c r="K5885" s="70"/>
      <c r="S5885" s="106" t="str">
        <f>IFERROR(IF(J5885="Y", "Research And Development Programs Cluster:", VLOOKUP(D5885,'Cluster Info'!$A$2:$B$113,2,FALSE)), "Non Cluster:")</f>
        <v>Non Cluster:</v>
      </c>
      <c r="T5885" s="106">
        <f t="shared" si="455"/>
        <v>0</v>
      </c>
      <c r="U5885" s="106">
        <f t="shared" si="457"/>
        <v>0</v>
      </c>
      <c r="V5885" s="106">
        <f t="shared" si="458"/>
        <v>0</v>
      </c>
      <c r="W5885" s="119">
        <f t="shared" si="456"/>
        <v>0</v>
      </c>
      <c r="X5885" s="106">
        <f t="shared" si="459"/>
        <v>0</v>
      </c>
    </row>
    <row r="5886" spans="1:24" ht="14">
      <c r="A5886" s="198"/>
      <c r="D5886" s="1"/>
      <c r="E5886" s="1"/>
      <c r="F5886" s="187"/>
      <c r="G5886" s="187"/>
      <c r="H5886" s="80" t="str">
        <f>IF(ISERROR(IF(ISERROR(VLOOKUP((LEFT(D5886,2)),'Fed. Agency Identifier Table'!A$2:C$63,3,FALSE)),(VLOOKUP((LEFT(D5886,1)),'Fed. Agency Identifier Table'!A$2:C$63,3,FALSE)),(VLOOKUP((LEFT(D5886,2)),'Fed. Agency Identifier Table'!A$2:C$63,3,FALSE)))),"",(IF(ISERROR(VLOOKUP((LEFT(D5886,2)),'Fed. Agency Identifier Table'!A$2:C$63,3,FALSE)),(VLOOKUP((LEFT(D5886,1)),'Fed. Agency Identifier Table'!A$2:C$63,3,FALSE)),(VLOOKUP((LEFT(D5886,2)),'Fed. Agency Identifier Table'!A$2:C$63,3,FALSE)))))</f>
        <v/>
      </c>
      <c r="I5886" s="150" t="str">
        <f>IF(ISNUMBER(SEARCH("*.unk*",D5886)),"Other Federal Awards",IF(ISERROR(VLOOKUP(D5886,'CFDA Program Titles Table'!A$2:C$2607,3,FALSE)),"",VLOOKUP(D5886,'CFDA Program Titles Table'!A$2:C$2607,3,FALSE)))</f>
        <v/>
      </c>
      <c r="J5886" s="70"/>
      <c r="K5886" s="70"/>
      <c r="S5886" s="106" t="str">
        <f>IFERROR(IF(J5886="Y", "Research And Development Programs Cluster:", VLOOKUP(D5886,'Cluster Info'!$A$2:$B$113,2,FALSE)), "Non Cluster:")</f>
        <v>Non Cluster:</v>
      </c>
      <c r="T5886" s="106">
        <f t="shared" si="455"/>
        <v>0</v>
      </c>
      <c r="U5886" s="106">
        <f t="shared" si="457"/>
        <v>0</v>
      </c>
      <c r="V5886" s="106">
        <f t="shared" si="458"/>
        <v>0</v>
      </c>
      <c r="W5886" s="119">
        <f t="shared" si="456"/>
        <v>0</v>
      </c>
      <c r="X5886" s="106">
        <f t="shared" si="459"/>
        <v>0</v>
      </c>
    </row>
    <row r="5887" spans="1:24" ht="14">
      <c r="A5887" s="198"/>
      <c r="D5887" s="1"/>
      <c r="E5887" s="1"/>
      <c r="F5887" s="187"/>
      <c r="G5887" s="187"/>
      <c r="H5887" s="80" t="str">
        <f>IF(ISERROR(IF(ISERROR(VLOOKUP((LEFT(D5887,2)),'Fed. Agency Identifier Table'!A$2:C$63,3,FALSE)),(VLOOKUP((LEFT(D5887,1)),'Fed. Agency Identifier Table'!A$2:C$63,3,FALSE)),(VLOOKUP((LEFT(D5887,2)),'Fed. Agency Identifier Table'!A$2:C$63,3,FALSE)))),"",(IF(ISERROR(VLOOKUP((LEFT(D5887,2)),'Fed. Agency Identifier Table'!A$2:C$63,3,FALSE)),(VLOOKUP((LEFT(D5887,1)),'Fed. Agency Identifier Table'!A$2:C$63,3,FALSE)),(VLOOKUP((LEFT(D5887,2)),'Fed. Agency Identifier Table'!A$2:C$63,3,FALSE)))))</f>
        <v/>
      </c>
      <c r="I5887" s="150" t="str">
        <f>IF(ISNUMBER(SEARCH("*.unk*",D5887)),"Other Federal Awards",IF(ISERROR(VLOOKUP(D5887,'CFDA Program Titles Table'!A$2:C$2607,3,FALSE)),"",VLOOKUP(D5887,'CFDA Program Titles Table'!A$2:C$2607,3,FALSE)))</f>
        <v/>
      </c>
      <c r="J5887" s="70"/>
      <c r="K5887" s="70"/>
      <c r="S5887" s="106" t="str">
        <f>IFERROR(IF(J5887="Y", "Research And Development Programs Cluster:", VLOOKUP(D5887,'Cluster Info'!$A$2:$B$113,2,FALSE)), "Non Cluster:")</f>
        <v>Non Cluster:</v>
      </c>
      <c r="T5887" s="106">
        <f t="shared" si="455"/>
        <v>0</v>
      </c>
      <c r="U5887" s="106">
        <f t="shared" si="457"/>
        <v>0</v>
      </c>
      <c r="V5887" s="106">
        <f t="shared" si="458"/>
        <v>0</v>
      </c>
      <c r="W5887" s="119">
        <f t="shared" si="456"/>
        <v>0</v>
      </c>
      <c r="X5887" s="106">
        <f t="shared" si="459"/>
        <v>0</v>
      </c>
    </row>
    <row r="5888" spans="1:24" ht="14">
      <c r="A5888" s="198"/>
      <c r="D5888" s="1"/>
      <c r="E5888" s="1"/>
      <c r="F5888" s="187"/>
      <c r="G5888" s="187"/>
      <c r="H5888" s="80" t="str">
        <f>IF(ISERROR(IF(ISERROR(VLOOKUP((LEFT(D5888,2)),'Fed. Agency Identifier Table'!A$2:C$63,3,FALSE)),(VLOOKUP((LEFT(D5888,1)),'Fed. Agency Identifier Table'!A$2:C$63,3,FALSE)),(VLOOKUP((LEFT(D5888,2)),'Fed. Agency Identifier Table'!A$2:C$63,3,FALSE)))),"",(IF(ISERROR(VLOOKUP((LEFT(D5888,2)),'Fed. Agency Identifier Table'!A$2:C$63,3,FALSE)),(VLOOKUP((LEFT(D5888,1)),'Fed. Agency Identifier Table'!A$2:C$63,3,FALSE)),(VLOOKUP((LEFT(D5888,2)),'Fed. Agency Identifier Table'!A$2:C$63,3,FALSE)))))</f>
        <v/>
      </c>
      <c r="I5888" s="150" t="str">
        <f>IF(ISNUMBER(SEARCH("*.unk*",D5888)),"Other Federal Awards",IF(ISERROR(VLOOKUP(D5888,'CFDA Program Titles Table'!A$2:C$2607,3,FALSE)),"",VLOOKUP(D5888,'CFDA Program Titles Table'!A$2:C$2607,3,FALSE)))</f>
        <v/>
      </c>
      <c r="J5888" s="70"/>
      <c r="K5888" s="70"/>
      <c r="S5888" s="106" t="str">
        <f>IFERROR(IF(J5888="Y", "Research And Development Programs Cluster:", VLOOKUP(D5888,'Cluster Info'!$A$2:$B$113,2,FALSE)), "Non Cluster:")</f>
        <v>Non Cluster:</v>
      </c>
      <c r="T5888" s="106">
        <f t="shared" si="455"/>
        <v>0</v>
      </c>
      <c r="U5888" s="106">
        <f t="shared" si="457"/>
        <v>0</v>
      </c>
      <c r="V5888" s="106">
        <f t="shared" si="458"/>
        <v>0</v>
      </c>
      <c r="W5888" s="119">
        <f t="shared" si="456"/>
        <v>0</v>
      </c>
      <c r="X5888" s="106">
        <f t="shared" si="459"/>
        <v>0</v>
      </c>
    </row>
    <row r="5889" spans="1:24" ht="14">
      <c r="A5889" s="198"/>
      <c r="D5889" s="1"/>
      <c r="E5889" s="1"/>
      <c r="F5889" s="187"/>
      <c r="G5889" s="187"/>
      <c r="H5889" s="80" t="str">
        <f>IF(ISERROR(IF(ISERROR(VLOOKUP((LEFT(D5889,2)),'Fed. Agency Identifier Table'!A$2:C$63,3,FALSE)),(VLOOKUP((LEFT(D5889,1)),'Fed. Agency Identifier Table'!A$2:C$63,3,FALSE)),(VLOOKUP((LEFT(D5889,2)),'Fed. Agency Identifier Table'!A$2:C$63,3,FALSE)))),"",(IF(ISERROR(VLOOKUP((LEFT(D5889,2)),'Fed. Agency Identifier Table'!A$2:C$63,3,FALSE)),(VLOOKUP((LEFT(D5889,1)),'Fed. Agency Identifier Table'!A$2:C$63,3,FALSE)),(VLOOKUP((LEFT(D5889,2)),'Fed. Agency Identifier Table'!A$2:C$63,3,FALSE)))))</f>
        <v/>
      </c>
      <c r="I5889" s="150" t="str">
        <f>IF(ISNUMBER(SEARCH("*.unk*",D5889)),"Other Federal Awards",IF(ISERROR(VLOOKUP(D5889,'CFDA Program Titles Table'!A$2:C$2607,3,FALSE)),"",VLOOKUP(D5889,'CFDA Program Titles Table'!A$2:C$2607,3,FALSE)))</f>
        <v/>
      </c>
      <c r="J5889" s="70"/>
      <c r="K5889" s="70"/>
      <c r="S5889" s="106" t="str">
        <f>IFERROR(IF(J5889="Y", "Research And Development Programs Cluster:", VLOOKUP(D5889,'Cluster Info'!$A$2:$B$113,2,FALSE)), "Non Cluster:")</f>
        <v>Non Cluster:</v>
      </c>
      <c r="T5889" s="106">
        <f t="shared" si="455"/>
        <v>0</v>
      </c>
      <c r="U5889" s="106">
        <f t="shared" si="457"/>
        <v>0</v>
      </c>
      <c r="V5889" s="106">
        <f t="shared" si="458"/>
        <v>0</v>
      </c>
      <c r="W5889" s="119">
        <f t="shared" si="456"/>
        <v>0</v>
      </c>
      <c r="X5889" s="106">
        <f t="shared" si="459"/>
        <v>0</v>
      </c>
    </row>
    <row r="5890" spans="1:24" ht="14">
      <c r="A5890" s="198"/>
      <c r="D5890" s="1"/>
      <c r="E5890" s="1"/>
      <c r="F5890" s="187"/>
      <c r="G5890" s="187"/>
      <c r="H5890" s="80" t="str">
        <f>IF(ISERROR(IF(ISERROR(VLOOKUP((LEFT(D5890,2)),'Fed. Agency Identifier Table'!A$2:C$63,3,FALSE)),(VLOOKUP((LEFT(D5890,1)),'Fed. Agency Identifier Table'!A$2:C$63,3,FALSE)),(VLOOKUP((LEFT(D5890,2)),'Fed. Agency Identifier Table'!A$2:C$63,3,FALSE)))),"",(IF(ISERROR(VLOOKUP((LEFT(D5890,2)),'Fed. Agency Identifier Table'!A$2:C$63,3,FALSE)),(VLOOKUP((LEFT(D5890,1)),'Fed. Agency Identifier Table'!A$2:C$63,3,FALSE)),(VLOOKUP((LEFT(D5890,2)),'Fed. Agency Identifier Table'!A$2:C$63,3,FALSE)))))</f>
        <v/>
      </c>
      <c r="I5890" s="150" t="str">
        <f>IF(ISNUMBER(SEARCH("*.unk*",D5890)),"Other Federal Awards",IF(ISERROR(VLOOKUP(D5890,'CFDA Program Titles Table'!A$2:C$2607,3,FALSE)),"",VLOOKUP(D5890,'CFDA Program Titles Table'!A$2:C$2607,3,FALSE)))</f>
        <v/>
      </c>
      <c r="J5890" s="70"/>
      <c r="K5890" s="70"/>
      <c r="S5890" s="106" t="str">
        <f>IFERROR(IF(J5890="Y", "Research And Development Programs Cluster:", VLOOKUP(D5890,'Cluster Info'!$A$2:$B$113,2,FALSE)), "Non Cluster:")</f>
        <v>Non Cluster:</v>
      </c>
      <c r="T5890" s="106">
        <f t="shared" ref="T5890:T5953" si="460">IF(E5890="Y","ARRA - "&amp;N5890, N5890)</f>
        <v>0</v>
      </c>
      <c r="U5890" s="106">
        <f t="shared" si="457"/>
        <v>0</v>
      </c>
      <c r="V5890" s="106">
        <f t="shared" si="458"/>
        <v>0</v>
      </c>
      <c r="W5890" s="119">
        <f t="shared" ref="W5890:W5953" si="461">IF(AND(J5890="Y",I5890="Other Federal Awards"),(LEFT(D5890,2)&amp;".RD"),D5890)</f>
        <v>0</v>
      </c>
      <c r="X5890" s="106">
        <f t="shared" si="459"/>
        <v>0</v>
      </c>
    </row>
    <row r="5891" spans="1:24" ht="14">
      <c r="A5891" s="198"/>
      <c r="D5891" s="1"/>
      <c r="E5891" s="1"/>
      <c r="F5891" s="187"/>
      <c r="G5891" s="187"/>
      <c r="H5891" s="80" t="str">
        <f>IF(ISERROR(IF(ISERROR(VLOOKUP((LEFT(D5891,2)),'Fed. Agency Identifier Table'!A$2:C$63,3,FALSE)),(VLOOKUP((LEFT(D5891,1)),'Fed. Agency Identifier Table'!A$2:C$63,3,FALSE)),(VLOOKUP((LEFT(D5891,2)),'Fed. Agency Identifier Table'!A$2:C$63,3,FALSE)))),"",(IF(ISERROR(VLOOKUP((LEFT(D5891,2)),'Fed. Agency Identifier Table'!A$2:C$63,3,FALSE)),(VLOOKUP((LEFT(D5891,1)),'Fed. Agency Identifier Table'!A$2:C$63,3,FALSE)),(VLOOKUP((LEFT(D5891,2)),'Fed. Agency Identifier Table'!A$2:C$63,3,FALSE)))))</f>
        <v/>
      </c>
      <c r="I5891" s="150" t="str">
        <f>IF(ISNUMBER(SEARCH("*.unk*",D5891)),"Other Federal Awards",IF(ISERROR(VLOOKUP(D5891,'CFDA Program Titles Table'!A$2:C$2607,3,FALSE)),"",VLOOKUP(D5891,'CFDA Program Titles Table'!A$2:C$2607,3,FALSE)))</f>
        <v/>
      </c>
      <c r="J5891" s="70"/>
      <c r="K5891" s="70"/>
      <c r="S5891" s="106" t="str">
        <f>IFERROR(IF(J5891="Y", "Research And Development Programs Cluster:", VLOOKUP(D5891,'Cluster Info'!$A$2:$B$113,2,FALSE)), "Non Cluster:")</f>
        <v>Non Cluster:</v>
      </c>
      <c r="T5891" s="106">
        <f t="shared" si="460"/>
        <v>0</v>
      </c>
      <c r="U5891" s="106">
        <f t="shared" ref="U5891:U5954" si="462">IF(F5891="Y","COVID-19 - "&amp;N5891, N5891)</f>
        <v>0</v>
      </c>
      <c r="V5891" s="106">
        <f t="shared" ref="V5891:V5954" si="463">IF(G5891="Y","ARP - "&amp;N5891, N5891)</f>
        <v>0</v>
      </c>
      <c r="W5891" s="119">
        <f t="shared" si="461"/>
        <v>0</v>
      </c>
      <c r="X5891" s="106">
        <f t="shared" ref="X5891:X5954" si="464">O5891-P5891</f>
        <v>0</v>
      </c>
    </row>
    <row r="5892" spans="1:24" ht="14">
      <c r="A5892" s="198"/>
      <c r="D5892" s="1"/>
      <c r="E5892" s="1"/>
      <c r="F5892" s="187"/>
      <c r="G5892" s="187"/>
      <c r="H5892" s="80" t="str">
        <f>IF(ISERROR(IF(ISERROR(VLOOKUP((LEFT(D5892,2)),'Fed. Agency Identifier Table'!A$2:C$63,3,FALSE)),(VLOOKUP((LEFT(D5892,1)),'Fed. Agency Identifier Table'!A$2:C$63,3,FALSE)),(VLOOKUP((LEFT(D5892,2)),'Fed. Agency Identifier Table'!A$2:C$63,3,FALSE)))),"",(IF(ISERROR(VLOOKUP((LEFT(D5892,2)),'Fed. Agency Identifier Table'!A$2:C$63,3,FALSE)),(VLOOKUP((LEFT(D5892,1)),'Fed. Agency Identifier Table'!A$2:C$63,3,FALSE)),(VLOOKUP((LEFT(D5892,2)),'Fed. Agency Identifier Table'!A$2:C$63,3,FALSE)))))</f>
        <v/>
      </c>
      <c r="I5892" s="150" t="str">
        <f>IF(ISNUMBER(SEARCH("*.unk*",D5892)),"Other Federal Awards",IF(ISERROR(VLOOKUP(D5892,'CFDA Program Titles Table'!A$2:C$2607,3,FALSE)),"",VLOOKUP(D5892,'CFDA Program Titles Table'!A$2:C$2607,3,FALSE)))</f>
        <v/>
      </c>
      <c r="J5892" s="70"/>
      <c r="K5892" s="70"/>
      <c r="S5892" s="106" t="str">
        <f>IFERROR(IF(J5892="Y", "Research And Development Programs Cluster:", VLOOKUP(D5892,'Cluster Info'!$A$2:$B$113,2,FALSE)), "Non Cluster:")</f>
        <v>Non Cluster:</v>
      </c>
      <c r="T5892" s="106">
        <f t="shared" si="460"/>
        <v>0</v>
      </c>
      <c r="U5892" s="106">
        <f t="shared" si="462"/>
        <v>0</v>
      </c>
      <c r="V5892" s="106">
        <f t="shared" si="463"/>
        <v>0</v>
      </c>
      <c r="W5892" s="119">
        <f t="shared" si="461"/>
        <v>0</v>
      </c>
      <c r="X5892" s="106">
        <f t="shared" si="464"/>
        <v>0</v>
      </c>
    </row>
    <row r="5893" spans="1:24" ht="14">
      <c r="A5893" s="198"/>
      <c r="D5893" s="1"/>
      <c r="E5893" s="1"/>
      <c r="F5893" s="187"/>
      <c r="G5893" s="187"/>
      <c r="H5893" s="80" t="str">
        <f>IF(ISERROR(IF(ISERROR(VLOOKUP((LEFT(D5893,2)),'Fed. Agency Identifier Table'!A$2:C$63,3,FALSE)),(VLOOKUP((LEFT(D5893,1)),'Fed. Agency Identifier Table'!A$2:C$63,3,FALSE)),(VLOOKUP((LEFT(D5893,2)),'Fed. Agency Identifier Table'!A$2:C$63,3,FALSE)))),"",(IF(ISERROR(VLOOKUP((LEFT(D5893,2)),'Fed. Agency Identifier Table'!A$2:C$63,3,FALSE)),(VLOOKUP((LEFT(D5893,1)),'Fed. Agency Identifier Table'!A$2:C$63,3,FALSE)),(VLOOKUP((LEFT(D5893,2)),'Fed. Agency Identifier Table'!A$2:C$63,3,FALSE)))))</f>
        <v/>
      </c>
      <c r="I5893" s="150" t="str">
        <f>IF(ISNUMBER(SEARCH("*.unk*",D5893)),"Other Federal Awards",IF(ISERROR(VLOOKUP(D5893,'CFDA Program Titles Table'!A$2:C$2607,3,FALSE)),"",VLOOKUP(D5893,'CFDA Program Titles Table'!A$2:C$2607,3,FALSE)))</f>
        <v/>
      </c>
      <c r="J5893" s="70"/>
      <c r="K5893" s="70"/>
      <c r="S5893" s="106" t="str">
        <f>IFERROR(IF(J5893="Y", "Research And Development Programs Cluster:", VLOOKUP(D5893,'Cluster Info'!$A$2:$B$113,2,FALSE)), "Non Cluster:")</f>
        <v>Non Cluster:</v>
      </c>
      <c r="T5893" s="106">
        <f t="shared" si="460"/>
        <v>0</v>
      </c>
      <c r="U5893" s="106">
        <f t="shared" si="462"/>
        <v>0</v>
      </c>
      <c r="V5893" s="106">
        <f t="shared" si="463"/>
        <v>0</v>
      </c>
      <c r="W5893" s="119">
        <f t="shared" si="461"/>
        <v>0</v>
      </c>
      <c r="X5893" s="106">
        <f t="shared" si="464"/>
        <v>0</v>
      </c>
    </row>
    <row r="5894" spans="1:24" ht="14">
      <c r="A5894" s="198"/>
      <c r="D5894" s="1"/>
      <c r="E5894" s="1"/>
      <c r="F5894" s="187"/>
      <c r="G5894" s="187"/>
      <c r="H5894" s="80" t="str">
        <f>IF(ISERROR(IF(ISERROR(VLOOKUP((LEFT(D5894,2)),'Fed. Agency Identifier Table'!A$2:C$63,3,FALSE)),(VLOOKUP((LEFT(D5894,1)),'Fed. Agency Identifier Table'!A$2:C$63,3,FALSE)),(VLOOKUP((LEFT(D5894,2)),'Fed. Agency Identifier Table'!A$2:C$63,3,FALSE)))),"",(IF(ISERROR(VLOOKUP((LEFT(D5894,2)),'Fed. Agency Identifier Table'!A$2:C$63,3,FALSE)),(VLOOKUP((LEFT(D5894,1)),'Fed. Agency Identifier Table'!A$2:C$63,3,FALSE)),(VLOOKUP((LEFT(D5894,2)),'Fed. Agency Identifier Table'!A$2:C$63,3,FALSE)))))</f>
        <v/>
      </c>
      <c r="I5894" s="150" t="str">
        <f>IF(ISNUMBER(SEARCH("*.unk*",D5894)),"Other Federal Awards",IF(ISERROR(VLOOKUP(D5894,'CFDA Program Titles Table'!A$2:C$2607,3,FALSE)),"",VLOOKUP(D5894,'CFDA Program Titles Table'!A$2:C$2607,3,FALSE)))</f>
        <v/>
      </c>
      <c r="J5894" s="70"/>
      <c r="K5894" s="70"/>
      <c r="S5894" s="106" t="str">
        <f>IFERROR(IF(J5894="Y", "Research And Development Programs Cluster:", VLOOKUP(D5894,'Cluster Info'!$A$2:$B$113,2,FALSE)), "Non Cluster:")</f>
        <v>Non Cluster:</v>
      </c>
      <c r="T5894" s="106">
        <f t="shared" si="460"/>
        <v>0</v>
      </c>
      <c r="U5894" s="106">
        <f t="shared" si="462"/>
        <v>0</v>
      </c>
      <c r="V5894" s="106">
        <f t="shared" si="463"/>
        <v>0</v>
      </c>
      <c r="W5894" s="119">
        <f t="shared" si="461"/>
        <v>0</v>
      </c>
      <c r="X5894" s="106">
        <f t="shared" si="464"/>
        <v>0</v>
      </c>
    </row>
    <row r="5895" spans="1:24" ht="14">
      <c r="A5895" s="198"/>
      <c r="D5895" s="1"/>
      <c r="E5895" s="1"/>
      <c r="F5895" s="187"/>
      <c r="G5895" s="187"/>
      <c r="H5895" s="80" t="str">
        <f>IF(ISERROR(IF(ISERROR(VLOOKUP((LEFT(D5895,2)),'Fed. Agency Identifier Table'!A$2:C$63,3,FALSE)),(VLOOKUP((LEFT(D5895,1)),'Fed. Agency Identifier Table'!A$2:C$63,3,FALSE)),(VLOOKUP((LEFT(D5895,2)),'Fed. Agency Identifier Table'!A$2:C$63,3,FALSE)))),"",(IF(ISERROR(VLOOKUP((LEFT(D5895,2)),'Fed. Agency Identifier Table'!A$2:C$63,3,FALSE)),(VLOOKUP((LEFT(D5895,1)),'Fed. Agency Identifier Table'!A$2:C$63,3,FALSE)),(VLOOKUP((LEFT(D5895,2)),'Fed. Agency Identifier Table'!A$2:C$63,3,FALSE)))))</f>
        <v/>
      </c>
      <c r="I5895" s="150" t="str">
        <f>IF(ISNUMBER(SEARCH("*.unk*",D5895)),"Other Federal Awards",IF(ISERROR(VLOOKUP(D5895,'CFDA Program Titles Table'!A$2:C$2607,3,FALSE)),"",VLOOKUP(D5895,'CFDA Program Titles Table'!A$2:C$2607,3,FALSE)))</f>
        <v/>
      </c>
      <c r="J5895" s="70"/>
      <c r="K5895" s="70"/>
      <c r="S5895" s="106" t="str">
        <f>IFERROR(IF(J5895="Y", "Research And Development Programs Cluster:", VLOOKUP(D5895,'Cluster Info'!$A$2:$B$113,2,FALSE)), "Non Cluster:")</f>
        <v>Non Cluster:</v>
      </c>
      <c r="T5895" s="106">
        <f t="shared" si="460"/>
        <v>0</v>
      </c>
      <c r="U5895" s="106">
        <f t="shared" si="462"/>
        <v>0</v>
      </c>
      <c r="V5895" s="106">
        <f t="shared" si="463"/>
        <v>0</v>
      </c>
      <c r="W5895" s="119">
        <f t="shared" si="461"/>
        <v>0</v>
      </c>
      <c r="X5895" s="106">
        <f t="shared" si="464"/>
        <v>0</v>
      </c>
    </row>
    <row r="5896" spans="1:24" ht="14">
      <c r="A5896" s="198"/>
      <c r="D5896" s="1"/>
      <c r="E5896" s="1"/>
      <c r="F5896" s="187"/>
      <c r="G5896" s="187"/>
      <c r="H5896" s="80" t="str">
        <f>IF(ISERROR(IF(ISERROR(VLOOKUP((LEFT(D5896,2)),'Fed. Agency Identifier Table'!A$2:C$63,3,FALSE)),(VLOOKUP((LEFT(D5896,1)),'Fed. Agency Identifier Table'!A$2:C$63,3,FALSE)),(VLOOKUP((LEFT(D5896,2)),'Fed. Agency Identifier Table'!A$2:C$63,3,FALSE)))),"",(IF(ISERROR(VLOOKUP((LEFT(D5896,2)),'Fed. Agency Identifier Table'!A$2:C$63,3,FALSE)),(VLOOKUP((LEFT(D5896,1)),'Fed. Agency Identifier Table'!A$2:C$63,3,FALSE)),(VLOOKUP((LEFT(D5896,2)),'Fed. Agency Identifier Table'!A$2:C$63,3,FALSE)))))</f>
        <v/>
      </c>
      <c r="I5896" s="150" t="str">
        <f>IF(ISNUMBER(SEARCH("*.unk*",D5896)),"Other Federal Awards",IF(ISERROR(VLOOKUP(D5896,'CFDA Program Titles Table'!A$2:C$2607,3,FALSE)),"",VLOOKUP(D5896,'CFDA Program Titles Table'!A$2:C$2607,3,FALSE)))</f>
        <v/>
      </c>
      <c r="J5896" s="70"/>
      <c r="K5896" s="70"/>
      <c r="S5896" s="106" t="str">
        <f>IFERROR(IF(J5896="Y", "Research And Development Programs Cluster:", VLOOKUP(D5896,'Cluster Info'!$A$2:$B$113,2,FALSE)), "Non Cluster:")</f>
        <v>Non Cluster:</v>
      </c>
      <c r="T5896" s="106">
        <f t="shared" si="460"/>
        <v>0</v>
      </c>
      <c r="U5896" s="106">
        <f t="shared" si="462"/>
        <v>0</v>
      </c>
      <c r="V5896" s="106">
        <f t="shared" si="463"/>
        <v>0</v>
      </c>
      <c r="W5896" s="119">
        <f t="shared" si="461"/>
        <v>0</v>
      </c>
      <c r="X5896" s="106">
        <f t="shared" si="464"/>
        <v>0</v>
      </c>
    </row>
    <row r="5897" spans="1:24" ht="14">
      <c r="A5897" s="198"/>
      <c r="D5897" s="1"/>
      <c r="E5897" s="1"/>
      <c r="F5897" s="187"/>
      <c r="G5897" s="187"/>
      <c r="H5897" s="80" t="str">
        <f>IF(ISERROR(IF(ISERROR(VLOOKUP((LEFT(D5897,2)),'Fed. Agency Identifier Table'!A$2:C$63,3,FALSE)),(VLOOKUP((LEFT(D5897,1)),'Fed. Agency Identifier Table'!A$2:C$63,3,FALSE)),(VLOOKUP((LEFT(D5897,2)),'Fed. Agency Identifier Table'!A$2:C$63,3,FALSE)))),"",(IF(ISERROR(VLOOKUP((LEFT(D5897,2)),'Fed. Agency Identifier Table'!A$2:C$63,3,FALSE)),(VLOOKUP((LEFT(D5897,1)),'Fed. Agency Identifier Table'!A$2:C$63,3,FALSE)),(VLOOKUP((LEFT(D5897,2)),'Fed. Agency Identifier Table'!A$2:C$63,3,FALSE)))))</f>
        <v/>
      </c>
      <c r="I5897" s="150" t="str">
        <f>IF(ISNUMBER(SEARCH("*.unk*",D5897)),"Other Federal Awards",IF(ISERROR(VLOOKUP(D5897,'CFDA Program Titles Table'!A$2:C$2607,3,FALSE)),"",VLOOKUP(D5897,'CFDA Program Titles Table'!A$2:C$2607,3,FALSE)))</f>
        <v/>
      </c>
      <c r="J5897" s="70"/>
      <c r="K5897" s="70"/>
      <c r="S5897" s="106" t="str">
        <f>IFERROR(IF(J5897="Y", "Research And Development Programs Cluster:", VLOOKUP(D5897,'Cluster Info'!$A$2:$B$113,2,FALSE)), "Non Cluster:")</f>
        <v>Non Cluster:</v>
      </c>
      <c r="T5897" s="106">
        <f t="shared" si="460"/>
        <v>0</v>
      </c>
      <c r="U5897" s="106">
        <f t="shared" si="462"/>
        <v>0</v>
      </c>
      <c r="V5897" s="106">
        <f t="shared" si="463"/>
        <v>0</v>
      </c>
      <c r="W5897" s="119">
        <f t="shared" si="461"/>
        <v>0</v>
      </c>
      <c r="X5897" s="106">
        <f t="shared" si="464"/>
        <v>0</v>
      </c>
    </row>
    <row r="5898" spans="1:24" ht="14">
      <c r="A5898" s="198"/>
      <c r="D5898" s="1"/>
      <c r="E5898" s="1"/>
      <c r="F5898" s="187"/>
      <c r="G5898" s="187"/>
      <c r="H5898" s="80" t="str">
        <f>IF(ISERROR(IF(ISERROR(VLOOKUP((LEFT(D5898,2)),'Fed. Agency Identifier Table'!A$2:C$63,3,FALSE)),(VLOOKUP((LEFT(D5898,1)),'Fed. Agency Identifier Table'!A$2:C$63,3,FALSE)),(VLOOKUP((LEFT(D5898,2)),'Fed. Agency Identifier Table'!A$2:C$63,3,FALSE)))),"",(IF(ISERROR(VLOOKUP((LEFT(D5898,2)),'Fed. Agency Identifier Table'!A$2:C$63,3,FALSE)),(VLOOKUP((LEFT(D5898,1)),'Fed. Agency Identifier Table'!A$2:C$63,3,FALSE)),(VLOOKUP((LEFT(D5898,2)),'Fed. Agency Identifier Table'!A$2:C$63,3,FALSE)))))</f>
        <v/>
      </c>
      <c r="I5898" s="150" t="str">
        <f>IF(ISNUMBER(SEARCH("*.unk*",D5898)),"Other Federal Awards",IF(ISERROR(VLOOKUP(D5898,'CFDA Program Titles Table'!A$2:C$2607,3,FALSE)),"",VLOOKUP(D5898,'CFDA Program Titles Table'!A$2:C$2607,3,FALSE)))</f>
        <v/>
      </c>
      <c r="J5898" s="70"/>
      <c r="K5898" s="70"/>
      <c r="S5898" s="106" t="str">
        <f>IFERROR(IF(J5898="Y", "Research And Development Programs Cluster:", VLOOKUP(D5898,'Cluster Info'!$A$2:$B$113,2,FALSE)), "Non Cluster:")</f>
        <v>Non Cluster:</v>
      </c>
      <c r="T5898" s="106">
        <f t="shared" si="460"/>
        <v>0</v>
      </c>
      <c r="U5898" s="106">
        <f t="shared" si="462"/>
        <v>0</v>
      </c>
      <c r="V5898" s="106">
        <f t="shared" si="463"/>
        <v>0</v>
      </c>
      <c r="W5898" s="119">
        <f t="shared" si="461"/>
        <v>0</v>
      </c>
      <c r="X5898" s="106">
        <f t="shared" si="464"/>
        <v>0</v>
      </c>
    </row>
    <row r="5899" spans="1:24" ht="14">
      <c r="A5899" s="198"/>
      <c r="D5899" s="1"/>
      <c r="E5899" s="1"/>
      <c r="F5899" s="187"/>
      <c r="G5899" s="187"/>
      <c r="H5899" s="80" t="str">
        <f>IF(ISERROR(IF(ISERROR(VLOOKUP((LEFT(D5899,2)),'Fed. Agency Identifier Table'!A$2:C$63,3,FALSE)),(VLOOKUP((LEFT(D5899,1)),'Fed. Agency Identifier Table'!A$2:C$63,3,FALSE)),(VLOOKUP((LEFT(D5899,2)),'Fed. Agency Identifier Table'!A$2:C$63,3,FALSE)))),"",(IF(ISERROR(VLOOKUP((LEFT(D5899,2)),'Fed. Agency Identifier Table'!A$2:C$63,3,FALSE)),(VLOOKUP((LEFT(D5899,1)),'Fed. Agency Identifier Table'!A$2:C$63,3,FALSE)),(VLOOKUP((LEFT(D5899,2)),'Fed. Agency Identifier Table'!A$2:C$63,3,FALSE)))))</f>
        <v/>
      </c>
      <c r="I5899" s="150" t="str">
        <f>IF(ISNUMBER(SEARCH("*.unk*",D5899)),"Other Federal Awards",IF(ISERROR(VLOOKUP(D5899,'CFDA Program Titles Table'!A$2:C$2607,3,FALSE)),"",VLOOKUP(D5899,'CFDA Program Titles Table'!A$2:C$2607,3,FALSE)))</f>
        <v/>
      </c>
      <c r="J5899" s="70"/>
      <c r="K5899" s="70"/>
      <c r="S5899" s="106" t="str">
        <f>IFERROR(IF(J5899="Y", "Research And Development Programs Cluster:", VLOOKUP(D5899,'Cluster Info'!$A$2:$B$113,2,FALSE)), "Non Cluster:")</f>
        <v>Non Cluster:</v>
      </c>
      <c r="T5899" s="106">
        <f t="shared" si="460"/>
        <v>0</v>
      </c>
      <c r="U5899" s="106">
        <f t="shared" si="462"/>
        <v>0</v>
      </c>
      <c r="V5899" s="106">
        <f t="shared" si="463"/>
        <v>0</v>
      </c>
      <c r="W5899" s="119">
        <f t="shared" si="461"/>
        <v>0</v>
      </c>
      <c r="X5899" s="106">
        <f t="shared" si="464"/>
        <v>0</v>
      </c>
    </row>
    <row r="5900" spans="1:24" ht="14">
      <c r="A5900" s="198"/>
      <c r="D5900" s="1"/>
      <c r="E5900" s="1"/>
      <c r="F5900" s="187"/>
      <c r="G5900" s="187"/>
      <c r="H5900" s="80" t="str">
        <f>IF(ISERROR(IF(ISERROR(VLOOKUP((LEFT(D5900,2)),'Fed. Agency Identifier Table'!A$2:C$63,3,FALSE)),(VLOOKUP((LEFT(D5900,1)),'Fed. Agency Identifier Table'!A$2:C$63,3,FALSE)),(VLOOKUP((LEFT(D5900,2)),'Fed. Agency Identifier Table'!A$2:C$63,3,FALSE)))),"",(IF(ISERROR(VLOOKUP((LEFT(D5900,2)),'Fed. Agency Identifier Table'!A$2:C$63,3,FALSE)),(VLOOKUP((LEFT(D5900,1)),'Fed. Agency Identifier Table'!A$2:C$63,3,FALSE)),(VLOOKUP((LEFT(D5900,2)),'Fed. Agency Identifier Table'!A$2:C$63,3,FALSE)))))</f>
        <v/>
      </c>
      <c r="I5900" s="150" t="str">
        <f>IF(ISNUMBER(SEARCH("*.unk*",D5900)),"Other Federal Awards",IF(ISERROR(VLOOKUP(D5900,'CFDA Program Titles Table'!A$2:C$2607,3,FALSE)),"",VLOOKUP(D5900,'CFDA Program Titles Table'!A$2:C$2607,3,FALSE)))</f>
        <v/>
      </c>
      <c r="J5900" s="70"/>
      <c r="K5900" s="70"/>
      <c r="S5900" s="106" t="str">
        <f>IFERROR(IF(J5900="Y", "Research And Development Programs Cluster:", VLOOKUP(D5900,'Cluster Info'!$A$2:$B$113,2,FALSE)), "Non Cluster:")</f>
        <v>Non Cluster:</v>
      </c>
      <c r="T5900" s="106">
        <f t="shared" si="460"/>
        <v>0</v>
      </c>
      <c r="U5900" s="106">
        <f t="shared" si="462"/>
        <v>0</v>
      </c>
      <c r="V5900" s="106">
        <f t="shared" si="463"/>
        <v>0</v>
      </c>
      <c r="W5900" s="119">
        <f t="shared" si="461"/>
        <v>0</v>
      </c>
      <c r="X5900" s="106">
        <f t="shared" si="464"/>
        <v>0</v>
      </c>
    </row>
    <row r="5901" spans="1:24" ht="14">
      <c r="A5901" s="198"/>
      <c r="D5901" s="1"/>
      <c r="E5901" s="1"/>
      <c r="F5901" s="187"/>
      <c r="G5901" s="187"/>
      <c r="H5901" s="80" t="str">
        <f>IF(ISERROR(IF(ISERROR(VLOOKUP((LEFT(D5901,2)),'Fed. Agency Identifier Table'!A$2:C$63,3,FALSE)),(VLOOKUP((LEFT(D5901,1)),'Fed. Agency Identifier Table'!A$2:C$63,3,FALSE)),(VLOOKUP((LEFT(D5901,2)),'Fed. Agency Identifier Table'!A$2:C$63,3,FALSE)))),"",(IF(ISERROR(VLOOKUP((LEFT(D5901,2)),'Fed. Agency Identifier Table'!A$2:C$63,3,FALSE)),(VLOOKUP((LEFT(D5901,1)),'Fed. Agency Identifier Table'!A$2:C$63,3,FALSE)),(VLOOKUP((LEFT(D5901,2)),'Fed. Agency Identifier Table'!A$2:C$63,3,FALSE)))))</f>
        <v/>
      </c>
      <c r="I5901" s="150" t="str">
        <f>IF(ISNUMBER(SEARCH("*.unk*",D5901)),"Other Federal Awards",IF(ISERROR(VLOOKUP(D5901,'CFDA Program Titles Table'!A$2:C$2607,3,FALSE)),"",VLOOKUP(D5901,'CFDA Program Titles Table'!A$2:C$2607,3,FALSE)))</f>
        <v/>
      </c>
      <c r="J5901" s="70"/>
      <c r="K5901" s="70"/>
      <c r="S5901" s="106" t="str">
        <f>IFERROR(IF(J5901="Y", "Research And Development Programs Cluster:", VLOOKUP(D5901,'Cluster Info'!$A$2:$B$113,2,FALSE)), "Non Cluster:")</f>
        <v>Non Cluster:</v>
      </c>
      <c r="T5901" s="106">
        <f t="shared" si="460"/>
        <v>0</v>
      </c>
      <c r="U5901" s="106">
        <f t="shared" si="462"/>
        <v>0</v>
      </c>
      <c r="V5901" s="106">
        <f t="shared" si="463"/>
        <v>0</v>
      </c>
      <c r="W5901" s="119">
        <f t="shared" si="461"/>
        <v>0</v>
      </c>
      <c r="X5901" s="106">
        <f t="shared" si="464"/>
        <v>0</v>
      </c>
    </row>
    <row r="5902" spans="1:24" ht="14">
      <c r="A5902" s="198"/>
      <c r="D5902" s="1"/>
      <c r="E5902" s="1"/>
      <c r="F5902" s="187"/>
      <c r="G5902" s="187"/>
      <c r="H5902" s="80" t="str">
        <f>IF(ISERROR(IF(ISERROR(VLOOKUP((LEFT(D5902,2)),'Fed. Agency Identifier Table'!A$2:C$63,3,FALSE)),(VLOOKUP((LEFT(D5902,1)),'Fed. Agency Identifier Table'!A$2:C$63,3,FALSE)),(VLOOKUP((LEFT(D5902,2)),'Fed. Agency Identifier Table'!A$2:C$63,3,FALSE)))),"",(IF(ISERROR(VLOOKUP((LEFT(D5902,2)),'Fed. Agency Identifier Table'!A$2:C$63,3,FALSE)),(VLOOKUP((LEFT(D5902,1)),'Fed. Agency Identifier Table'!A$2:C$63,3,FALSE)),(VLOOKUP((LEFT(D5902,2)),'Fed. Agency Identifier Table'!A$2:C$63,3,FALSE)))))</f>
        <v/>
      </c>
      <c r="I5902" s="150" t="str">
        <f>IF(ISNUMBER(SEARCH("*.unk*",D5902)),"Other Federal Awards",IF(ISERROR(VLOOKUP(D5902,'CFDA Program Titles Table'!A$2:C$2607,3,FALSE)),"",VLOOKUP(D5902,'CFDA Program Titles Table'!A$2:C$2607,3,FALSE)))</f>
        <v/>
      </c>
      <c r="J5902" s="70"/>
      <c r="K5902" s="70"/>
      <c r="S5902" s="106" t="str">
        <f>IFERROR(IF(J5902="Y", "Research And Development Programs Cluster:", VLOOKUP(D5902,'Cluster Info'!$A$2:$B$113,2,FALSE)), "Non Cluster:")</f>
        <v>Non Cluster:</v>
      </c>
      <c r="T5902" s="106">
        <f t="shared" si="460"/>
        <v>0</v>
      </c>
      <c r="U5902" s="106">
        <f t="shared" si="462"/>
        <v>0</v>
      </c>
      <c r="V5902" s="106">
        <f t="shared" si="463"/>
        <v>0</v>
      </c>
      <c r="W5902" s="119">
        <f t="shared" si="461"/>
        <v>0</v>
      </c>
      <c r="X5902" s="106">
        <f t="shared" si="464"/>
        <v>0</v>
      </c>
    </row>
    <row r="5903" spans="1:24" ht="14">
      <c r="A5903" s="198"/>
      <c r="D5903" s="1"/>
      <c r="E5903" s="1"/>
      <c r="F5903" s="187"/>
      <c r="G5903" s="187"/>
      <c r="H5903" s="80" t="str">
        <f>IF(ISERROR(IF(ISERROR(VLOOKUP((LEFT(D5903,2)),'Fed. Agency Identifier Table'!A$2:C$63,3,FALSE)),(VLOOKUP((LEFT(D5903,1)),'Fed. Agency Identifier Table'!A$2:C$63,3,FALSE)),(VLOOKUP((LEFT(D5903,2)),'Fed. Agency Identifier Table'!A$2:C$63,3,FALSE)))),"",(IF(ISERROR(VLOOKUP((LEFT(D5903,2)),'Fed. Agency Identifier Table'!A$2:C$63,3,FALSE)),(VLOOKUP((LEFT(D5903,1)),'Fed. Agency Identifier Table'!A$2:C$63,3,FALSE)),(VLOOKUP((LEFT(D5903,2)),'Fed. Agency Identifier Table'!A$2:C$63,3,FALSE)))))</f>
        <v/>
      </c>
      <c r="I5903" s="150" t="str">
        <f>IF(ISNUMBER(SEARCH("*.unk*",D5903)),"Other Federal Awards",IF(ISERROR(VLOOKUP(D5903,'CFDA Program Titles Table'!A$2:C$2607,3,FALSE)),"",VLOOKUP(D5903,'CFDA Program Titles Table'!A$2:C$2607,3,FALSE)))</f>
        <v/>
      </c>
      <c r="J5903" s="70"/>
      <c r="K5903" s="70"/>
      <c r="S5903" s="106" t="str">
        <f>IFERROR(IF(J5903="Y", "Research And Development Programs Cluster:", VLOOKUP(D5903,'Cluster Info'!$A$2:$B$113,2,FALSE)), "Non Cluster:")</f>
        <v>Non Cluster:</v>
      </c>
      <c r="T5903" s="106">
        <f t="shared" si="460"/>
        <v>0</v>
      </c>
      <c r="U5903" s="106">
        <f t="shared" si="462"/>
        <v>0</v>
      </c>
      <c r="V5903" s="106">
        <f t="shared" si="463"/>
        <v>0</v>
      </c>
      <c r="W5903" s="119">
        <f t="shared" si="461"/>
        <v>0</v>
      </c>
      <c r="X5903" s="106">
        <f t="shared" si="464"/>
        <v>0</v>
      </c>
    </row>
    <row r="5904" spans="1:24" ht="14">
      <c r="A5904" s="198"/>
      <c r="D5904" s="1"/>
      <c r="E5904" s="1"/>
      <c r="F5904" s="187"/>
      <c r="G5904" s="187"/>
      <c r="H5904" s="80" t="str">
        <f>IF(ISERROR(IF(ISERROR(VLOOKUP((LEFT(D5904,2)),'Fed. Agency Identifier Table'!A$2:C$63,3,FALSE)),(VLOOKUP((LEFT(D5904,1)),'Fed. Agency Identifier Table'!A$2:C$63,3,FALSE)),(VLOOKUP((LEFT(D5904,2)),'Fed. Agency Identifier Table'!A$2:C$63,3,FALSE)))),"",(IF(ISERROR(VLOOKUP((LEFT(D5904,2)),'Fed. Agency Identifier Table'!A$2:C$63,3,FALSE)),(VLOOKUP((LEFT(D5904,1)),'Fed. Agency Identifier Table'!A$2:C$63,3,FALSE)),(VLOOKUP((LEFT(D5904,2)),'Fed. Agency Identifier Table'!A$2:C$63,3,FALSE)))))</f>
        <v/>
      </c>
      <c r="I5904" s="150" t="str">
        <f>IF(ISNUMBER(SEARCH("*.unk*",D5904)),"Other Federal Awards",IF(ISERROR(VLOOKUP(D5904,'CFDA Program Titles Table'!A$2:C$2607,3,FALSE)),"",VLOOKUP(D5904,'CFDA Program Titles Table'!A$2:C$2607,3,FALSE)))</f>
        <v/>
      </c>
      <c r="J5904" s="70"/>
      <c r="K5904" s="70"/>
      <c r="S5904" s="106" t="str">
        <f>IFERROR(IF(J5904="Y", "Research And Development Programs Cluster:", VLOOKUP(D5904,'Cluster Info'!$A$2:$B$113,2,FALSE)), "Non Cluster:")</f>
        <v>Non Cluster:</v>
      </c>
      <c r="T5904" s="106">
        <f t="shared" si="460"/>
        <v>0</v>
      </c>
      <c r="U5904" s="106">
        <f t="shared" si="462"/>
        <v>0</v>
      </c>
      <c r="V5904" s="106">
        <f t="shared" si="463"/>
        <v>0</v>
      </c>
      <c r="W5904" s="119">
        <f t="shared" si="461"/>
        <v>0</v>
      </c>
      <c r="X5904" s="106">
        <f t="shared" si="464"/>
        <v>0</v>
      </c>
    </row>
    <row r="5905" spans="1:24" ht="14">
      <c r="A5905" s="198"/>
      <c r="D5905" s="1"/>
      <c r="E5905" s="1"/>
      <c r="F5905" s="187"/>
      <c r="G5905" s="187"/>
      <c r="H5905" s="80" t="str">
        <f>IF(ISERROR(IF(ISERROR(VLOOKUP((LEFT(D5905,2)),'Fed. Agency Identifier Table'!A$2:C$63,3,FALSE)),(VLOOKUP((LEFT(D5905,1)),'Fed. Agency Identifier Table'!A$2:C$63,3,FALSE)),(VLOOKUP((LEFT(D5905,2)),'Fed. Agency Identifier Table'!A$2:C$63,3,FALSE)))),"",(IF(ISERROR(VLOOKUP((LEFT(D5905,2)),'Fed. Agency Identifier Table'!A$2:C$63,3,FALSE)),(VLOOKUP((LEFT(D5905,1)),'Fed. Agency Identifier Table'!A$2:C$63,3,FALSE)),(VLOOKUP((LEFT(D5905,2)),'Fed. Agency Identifier Table'!A$2:C$63,3,FALSE)))))</f>
        <v/>
      </c>
      <c r="I5905" s="150" t="str">
        <f>IF(ISNUMBER(SEARCH("*.unk*",D5905)),"Other Federal Awards",IF(ISERROR(VLOOKUP(D5905,'CFDA Program Titles Table'!A$2:C$2607,3,FALSE)),"",VLOOKUP(D5905,'CFDA Program Titles Table'!A$2:C$2607,3,FALSE)))</f>
        <v/>
      </c>
      <c r="J5905" s="70"/>
      <c r="K5905" s="70"/>
      <c r="S5905" s="106" t="str">
        <f>IFERROR(IF(J5905="Y", "Research And Development Programs Cluster:", VLOOKUP(D5905,'Cluster Info'!$A$2:$B$113,2,FALSE)), "Non Cluster:")</f>
        <v>Non Cluster:</v>
      </c>
      <c r="T5905" s="106">
        <f t="shared" si="460"/>
        <v>0</v>
      </c>
      <c r="U5905" s="106">
        <f t="shared" si="462"/>
        <v>0</v>
      </c>
      <c r="V5905" s="106">
        <f t="shared" si="463"/>
        <v>0</v>
      </c>
      <c r="W5905" s="119">
        <f t="shared" si="461"/>
        <v>0</v>
      </c>
      <c r="X5905" s="106">
        <f t="shared" si="464"/>
        <v>0</v>
      </c>
    </row>
    <row r="5906" spans="1:24" ht="14">
      <c r="A5906" s="198"/>
      <c r="D5906" s="1"/>
      <c r="E5906" s="1"/>
      <c r="F5906" s="187"/>
      <c r="G5906" s="187"/>
      <c r="H5906" s="80" t="str">
        <f>IF(ISERROR(IF(ISERROR(VLOOKUP((LEFT(D5906,2)),'Fed. Agency Identifier Table'!A$2:C$63,3,FALSE)),(VLOOKUP((LEFT(D5906,1)),'Fed. Agency Identifier Table'!A$2:C$63,3,FALSE)),(VLOOKUP((LEFT(D5906,2)),'Fed. Agency Identifier Table'!A$2:C$63,3,FALSE)))),"",(IF(ISERROR(VLOOKUP((LEFT(D5906,2)),'Fed. Agency Identifier Table'!A$2:C$63,3,FALSE)),(VLOOKUP((LEFT(D5906,1)),'Fed. Agency Identifier Table'!A$2:C$63,3,FALSE)),(VLOOKUP((LEFT(D5906,2)),'Fed. Agency Identifier Table'!A$2:C$63,3,FALSE)))))</f>
        <v/>
      </c>
      <c r="I5906" s="150" t="str">
        <f>IF(ISNUMBER(SEARCH("*.unk*",D5906)),"Other Federal Awards",IF(ISERROR(VLOOKUP(D5906,'CFDA Program Titles Table'!A$2:C$2607,3,FALSE)),"",VLOOKUP(D5906,'CFDA Program Titles Table'!A$2:C$2607,3,FALSE)))</f>
        <v/>
      </c>
      <c r="J5906" s="70"/>
      <c r="K5906" s="70"/>
      <c r="S5906" s="106" t="str">
        <f>IFERROR(IF(J5906="Y", "Research And Development Programs Cluster:", VLOOKUP(D5906,'Cluster Info'!$A$2:$B$113,2,FALSE)), "Non Cluster:")</f>
        <v>Non Cluster:</v>
      </c>
      <c r="T5906" s="106">
        <f t="shared" si="460"/>
        <v>0</v>
      </c>
      <c r="U5906" s="106">
        <f t="shared" si="462"/>
        <v>0</v>
      </c>
      <c r="V5906" s="106">
        <f t="shared" si="463"/>
        <v>0</v>
      </c>
      <c r="W5906" s="119">
        <f t="shared" si="461"/>
        <v>0</v>
      </c>
      <c r="X5906" s="106">
        <f t="shared" si="464"/>
        <v>0</v>
      </c>
    </row>
    <row r="5907" spans="1:24" ht="14">
      <c r="A5907" s="198"/>
      <c r="D5907" s="1"/>
      <c r="E5907" s="1"/>
      <c r="F5907" s="187"/>
      <c r="G5907" s="187"/>
      <c r="H5907" s="80" t="str">
        <f>IF(ISERROR(IF(ISERROR(VLOOKUP((LEFT(D5907,2)),'Fed. Agency Identifier Table'!A$2:C$63,3,FALSE)),(VLOOKUP((LEFT(D5907,1)),'Fed. Agency Identifier Table'!A$2:C$63,3,FALSE)),(VLOOKUP((LEFT(D5907,2)),'Fed. Agency Identifier Table'!A$2:C$63,3,FALSE)))),"",(IF(ISERROR(VLOOKUP((LEFT(D5907,2)),'Fed. Agency Identifier Table'!A$2:C$63,3,FALSE)),(VLOOKUP((LEFT(D5907,1)),'Fed. Agency Identifier Table'!A$2:C$63,3,FALSE)),(VLOOKUP((LEFT(D5907,2)),'Fed. Agency Identifier Table'!A$2:C$63,3,FALSE)))))</f>
        <v/>
      </c>
      <c r="I5907" s="150" t="str">
        <f>IF(ISNUMBER(SEARCH("*.unk*",D5907)),"Other Federal Awards",IF(ISERROR(VLOOKUP(D5907,'CFDA Program Titles Table'!A$2:C$2607,3,FALSE)),"",VLOOKUP(D5907,'CFDA Program Titles Table'!A$2:C$2607,3,FALSE)))</f>
        <v/>
      </c>
      <c r="J5907" s="70"/>
      <c r="K5907" s="70"/>
      <c r="S5907" s="106" t="str">
        <f>IFERROR(IF(J5907="Y", "Research And Development Programs Cluster:", VLOOKUP(D5907,'Cluster Info'!$A$2:$B$113,2,FALSE)), "Non Cluster:")</f>
        <v>Non Cluster:</v>
      </c>
      <c r="T5907" s="106">
        <f t="shared" si="460"/>
        <v>0</v>
      </c>
      <c r="U5907" s="106">
        <f t="shared" si="462"/>
        <v>0</v>
      </c>
      <c r="V5907" s="106">
        <f t="shared" si="463"/>
        <v>0</v>
      </c>
      <c r="W5907" s="119">
        <f t="shared" si="461"/>
        <v>0</v>
      </c>
      <c r="X5907" s="106">
        <f t="shared" si="464"/>
        <v>0</v>
      </c>
    </row>
    <row r="5908" spans="1:24" ht="14">
      <c r="A5908" s="198"/>
      <c r="D5908" s="1"/>
      <c r="E5908" s="1"/>
      <c r="F5908" s="187"/>
      <c r="G5908" s="187"/>
      <c r="H5908" s="80" t="str">
        <f>IF(ISERROR(IF(ISERROR(VLOOKUP((LEFT(D5908,2)),'Fed. Agency Identifier Table'!A$2:C$63,3,FALSE)),(VLOOKUP((LEFT(D5908,1)),'Fed. Agency Identifier Table'!A$2:C$63,3,FALSE)),(VLOOKUP((LEFT(D5908,2)),'Fed. Agency Identifier Table'!A$2:C$63,3,FALSE)))),"",(IF(ISERROR(VLOOKUP((LEFT(D5908,2)),'Fed. Agency Identifier Table'!A$2:C$63,3,FALSE)),(VLOOKUP((LEFT(D5908,1)),'Fed. Agency Identifier Table'!A$2:C$63,3,FALSE)),(VLOOKUP((LEFT(D5908,2)),'Fed. Agency Identifier Table'!A$2:C$63,3,FALSE)))))</f>
        <v/>
      </c>
      <c r="I5908" s="150" t="str">
        <f>IF(ISNUMBER(SEARCH("*.unk*",D5908)),"Other Federal Awards",IF(ISERROR(VLOOKUP(D5908,'CFDA Program Titles Table'!A$2:C$2607,3,FALSE)),"",VLOOKUP(D5908,'CFDA Program Titles Table'!A$2:C$2607,3,FALSE)))</f>
        <v/>
      </c>
      <c r="J5908" s="70"/>
      <c r="K5908" s="70"/>
      <c r="S5908" s="106" t="str">
        <f>IFERROR(IF(J5908="Y", "Research And Development Programs Cluster:", VLOOKUP(D5908,'Cluster Info'!$A$2:$B$113,2,FALSE)), "Non Cluster:")</f>
        <v>Non Cluster:</v>
      </c>
      <c r="T5908" s="106">
        <f t="shared" si="460"/>
        <v>0</v>
      </c>
      <c r="U5908" s="106">
        <f t="shared" si="462"/>
        <v>0</v>
      </c>
      <c r="V5908" s="106">
        <f t="shared" si="463"/>
        <v>0</v>
      </c>
      <c r="W5908" s="119">
        <f t="shared" si="461"/>
        <v>0</v>
      </c>
      <c r="X5908" s="106">
        <f t="shared" si="464"/>
        <v>0</v>
      </c>
    </row>
    <row r="5909" spans="1:24" ht="14">
      <c r="A5909" s="198"/>
      <c r="D5909" s="1"/>
      <c r="E5909" s="1"/>
      <c r="F5909" s="187"/>
      <c r="G5909" s="187"/>
      <c r="H5909" s="80" t="str">
        <f>IF(ISERROR(IF(ISERROR(VLOOKUP((LEFT(D5909,2)),'Fed. Agency Identifier Table'!A$2:C$63,3,FALSE)),(VLOOKUP((LEFT(D5909,1)),'Fed. Agency Identifier Table'!A$2:C$63,3,FALSE)),(VLOOKUP((LEFT(D5909,2)),'Fed. Agency Identifier Table'!A$2:C$63,3,FALSE)))),"",(IF(ISERROR(VLOOKUP((LEFT(D5909,2)),'Fed. Agency Identifier Table'!A$2:C$63,3,FALSE)),(VLOOKUP((LEFT(D5909,1)),'Fed. Agency Identifier Table'!A$2:C$63,3,FALSE)),(VLOOKUP((LEFT(D5909,2)),'Fed. Agency Identifier Table'!A$2:C$63,3,FALSE)))))</f>
        <v/>
      </c>
      <c r="I5909" s="150" t="str">
        <f>IF(ISNUMBER(SEARCH("*.unk*",D5909)),"Other Federal Awards",IF(ISERROR(VLOOKUP(D5909,'CFDA Program Titles Table'!A$2:C$2607,3,FALSE)),"",VLOOKUP(D5909,'CFDA Program Titles Table'!A$2:C$2607,3,FALSE)))</f>
        <v/>
      </c>
      <c r="J5909" s="70"/>
      <c r="K5909" s="70"/>
      <c r="S5909" s="106" t="str">
        <f>IFERROR(IF(J5909="Y", "Research And Development Programs Cluster:", VLOOKUP(D5909,'Cluster Info'!$A$2:$B$113,2,FALSE)), "Non Cluster:")</f>
        <v>Non Cluster:</v>
      </c>
      <c r="T5909" s="106">
        <f t="shared" si="460"/>
        <v>0</v>
      </c>
      <c r="U5909" s="106">
        <f t="shared" si="462"/>
        <v>0</v>
      </c>
      <c r="V5909" s="106">
        <f t="shared" si="463"/>
        <v>0</v>
      </c>
      <c r="W5909" s="119">
        <f t="shared" si="461"/>
        <v>0</v>
      </c>
      <c r="X5909" s="106">
        <f t="shared" si="464"/>
        <v>0</v>
      </c>
    </row>
    <row r="5910" spans="1:24" ht="14">
      <c r="A5910" s="198"/>
      <c r="D5910" s="1"/>
      <c r="E5910" s="1"/>
      <c r="F5910" s="187"/>
      <c r="G5910" s="187"/>
      <c r="H5910" s="80" t="str">
        <f>IF(ISERROR(IF(ISERROR(VLOOKUP((LEFT(D5910,2)),'Fed. Agency Identifier Table'!A$2:C$63,3,FALSE)),(VLOOKUP((LEFT(D5910,1)),'Fed. Agency Identifier Table'!A$2:C$63,3,FALSE)),(VLOOKUP((LEFT(D5910,2)),'Fed. Agency Identifier Table'!A$2:C$63,3,FALSE)))),"",(IF(ISERROR(VLOOKUP((LEFT(D5910,2)),'Fed. Agency Identifier Table'!A$2:C$63,3,FALSE)),(VLOOKUP((LEFT(D5910,1)),'Fed. Agency Identifier Table'!A$2:C$63,3,FALSE)),(VLOOKUP((LEFT(D5910,2)),'Fed. Agency Identifier Table'!A$2:C$63,3,FALSE)))))</f>
        <v/>
      </c>
      <c r="I5910" s="150" t="str">
        <f>IF(ISNUMBER(SEARCH("*.unk*",D5910)),"Other Federal Awards",IF(ISERROR(VLOOKUP(D5910,'CFDA Program Titles Table'!A$2:C$2607,3,FALSE)),"",VLOOKUP(D5910,'CFDA Program Titles Table'!A$2:C$2607,3,FALSE)))</f>
        <v/>
      </c>
      <c r="J5910" s="70"/>
      <c r="K5910" s="70"/>
      <c r="S5910" s="106" t="str">
        <f>IFERROR(IF(J5910="Y", "Research And Development Programs Cluster:", VLOOKUP(D5910,'Cluster Info'!$A$2:$B$113,2,FALSE)), "Non Cluster:")</f>
        <v>Non Cluster:</v>
      </c>
      <c r="T5910" s="106">
        <f t="shared" si="460"/>
        <v>0</v>
      </c>
      <c r="U5910" s="106">
        <f t="shared" si="462"/>
        <v>0</v>
      </c>
      <c r="V5910" s="106">
        <f t="shared" si="463"/>
        <v>0</v>
      </c>
      <c r="W5910" s="119">
        <f t="shared" si="461"/>
        <v>0</v>
      </c>
      <c r="X5910" s="106">
        <f t="shared" si="464"/>
        <v>0</v>
      </c>
    </row>
    <row r="5911" spans="1:24" ht="14">
      <c r="A5911" s="198"/>
      <c r="D5911" s="1"/>
      <c r="E5911" s="1"/>
      <c r="F5911" s="187"/>
      <c r="G5911" s="187"/>
      <c r="H5911" s="80" t="str">
        <f>IF(ISERROR(IF(ISERROR(VLOOKUP((LEFT(D5911,2)),'Fed. Agency Identifier Table'!A$2:C$63,3,FALSE)),(VLOOKUP((LEFT(D5911,1)),'Fed. Agency Identifier Table'!A$2:C$63,3,FALSE)),(VLOOKUP((LEFT(D5911,2)),'Fed. Agency Identifier Table'!A$2:C$63,3,FALSE)))),"",(IF(ISERROR(VLOOKUP((LEFT(D5911,2)),'Fed. Agency Identifier Table'!A$2:C$63,3,FALSE)),(VLOOKUP((LEFT(D5911,1)),'Fed. Agency Identifier Table'!A$2:C$63,3,FALSE)),(VLOOKUP((LEFT(D5911,2)),'Fed. Agency Identifier Table'!A$2:C$63,3,FALSE)))))</f>
        <v/>
      </c>
      <c r="I5911" s="150" t="str">
        <f>IF(ISNUMBER(SEARCH("*.unk*",D5911)),"Other Federal Awards",IF(ISERROR(VLOOKUP(D5911,'CFDA Program Titles Table'!A$2:C$2607,3,FALSE)),"",VLOOKUP(D5911,'CFDA Program Titles Table'!A$2:C$2607,3,FALSE)))</f>
        <v/>
      </c>
      <c r="J5911" s="70"/>
      <c r="K5911" s="70"/>
      <c r="S5911" s="106" t="str">
        <f>IFERROR(IF(J5911="Y", "Research And Development Programs Cluster:", VLOOKUP(D5911,'Cluster Info'!$A$2:$B$113,2,FALSE)), "Non Cluster:")</f>
        <v>Non Cluster:</v>
      </c>
      <c r="T5911" s="106">
        <f t="shared" si="460"/>
        <v>0</v>
      </c>
      <c r="U5911" s="106">
        <f t="shared" si="462"/>
        <v>0</v>
      </c>
      <c r="V5911" s="106">
        <f t="shared" si="463"/>
        <v>0</v>
      </c>
      <c r="W5911" s="119">
        <f t="shared" si="461"/>
        <v>0</v>
      </c>
      <c r="X5911" s="106">
        <f t="shared" si="464"/>
        <v>0</v>
      </c>
    </row>
    <row r="5912" spans="1:24" ht="14">
      <c r="A5912" s="198"/>
      <c r="D5912" s="1"/>
      <c r="E5912" s="1"/>
      <c r="F5912" s="187"/>
      <c r="G5912" s="187"/>
      <c r="H5912" s="80" t="str">
        <f>IF(ISERROR(IF(ISERROR(VLOOKUP((LEFT(D5912,2)),'Fed. Agency Identifier Table'!A$2:C$63,3,FALSE)),(VLOOKUP((LEFT(D5912,1)),'Fed. Agency Identifier Table'!A$2:C$63,3,FALSE)),(VLOOKUP((LEFT(D5912,2)),'Fed. Agency Identifier Table'!A$2:C$63,3,FALSE)))),"",(IF(ISERROR(VLOOKUP((LEFT(D5912,2)),'Fed. Agency Identifier Table'!A$2:C$63,3,FALSE)),(VLOOKUP((LEFT(D5912,1)),'Fed. Agency Identifier Table'!A$2:C$63,3,FALSE)),(VLOOKUP((LEFT(D5912,2)),'Fed. Agency Identifier Table'!A$2:C$63,3,FALSE)))))</f>
        <v/>
      </c>
      <c r="I5912" s="150" t="str">
        <f>IF(ISNUMBER(SEARCH("*.unk*",D5912)),"Other Federal Awards",IF(ISERROR(VLOOKUP(D5912,'CFDA Program Titles Table'!A$2:C$2607,3,FALSE)),"",VLOOKUP(D5912,'CFDA Program Titles Table'!A$2:C$2607,3,FALSE)))</f>
        <v/>
      </c>
      <c r="J5912" s="70"/>
      <c r="K5912" s="70"/>
      <c r="S5912" s="106" t="str">
        <f>IFERROR(IF(J5912="Y", "Research And Development Programs Cluster:", VLOOKUP(D5912,'Cluster Info'!$A$2:$B$113,2,FALSE)), "Non Cluster:")</f>
        <v>Non Cluster:</v>
      </c>
      <c r="T5912" s="106">
        <f t="shared" si="460"/>
        <v>0</v>
      </c>
      <c r="U5912" s="106">
        <f t="shared" si="462"/>
        <v>0</v>
      </c>
      <c r="V5912" s="106">
        <f t="shared" si="463"/>
        <v>0</v>
      </c>
      <c r="W5912" s="119">
        <f t="shared" si="461"/>
        <v>0</v>
      </c>
      <c r="X5912" s="106">
        <f t="shared" si="464"/>
        <v>0</v>
      </c>
    </row>
    <row r="5913" spans="1:24" ht="14">
      <c r="A5913" s="198"/>
      <c r="D5913" s="1"/>
      <c r="E5913" s="1"/>
      <c r="F5913" s="187"/>
      <c r="G5913" s="187"/>
      <c r="H5913" s="80" t="str">
        <f>IF(ISERROR(IF(ISERROR(VLOOKUP((LEFT(D5913,2)),'Fed. Agency Identifier Table'!A$2:C$63,3,FALSE)),(VLOOKUP((LEFT(D5913,1)),'Fed. Agency Identifier Table'!A$2:C$63,3,FALSE)),(VLOOKUP((LEFT(D5913,2)),'Fed. Agency Identifier Table'!A$2:C$63,3,FALSE)))),"",(IF(ISERROR(VLOOKUP((LEFT(D5913,2)),'Fed. Agency Identifier Table'!A$2:C$63,3,FALSE)),(VLOOKUP((LEFT(D5913,1)),'Fed. Agency Identifier Table'!A$2:C$63,3,FALSE)),(VLOOKUP((LEFT(D5913,2)),'Fed. Agency Identifier Table'!A$2:C$63,3,FALSE)))))</f>
        <v/>
      </c>
      <c r="I5913" s="150" t="str">
        <f>IF(ISNUMBER(SEARCH("*.unk*",D5913)),"Other Federal Awards",IF(ISERROR(VLOOKUP(D5913,'CFDA Program Titles Table'!A$2:C$2607,3,FALSE)),"",VLOOKUP(D5913,'CFDA Program Titles Table'!A$2:C$2607,3,FALSE)))</f>
        <v/>
      </c>
      <c r="J5913" s="70"/>
      <c r="K5913" s="70"/>
      <c r="S5913" s="106" t="str">
        <f>IFERROR(IF(J5913="Y", "Research And Development Programs Cluster:", VLOOKUP(D5913,'Cluster Info'!$A$2:$B$113,2,FALSE)), "Non Cluster:")</f>
        <v>Non Cluster:</v>
      </c>
      <c r="T5913" s="106">
        <f t="shared" si="460"/>
        <v>0</v>
      </c>
      <c r="U5913" s="106">
        <f t="shared" si="462"/>
        <v>0</v>
      </c>
      <c r="V5913" s="106">
        <f t="shared" si="463"/>
        <v>0</v>
      </c>
      <c r="W5913" s="119">
        <f t="shared" si="461"/>
        <v>0</v>
      </c>
      <c r="X5913" s="106">
        <f t="shared" si="464"/>
        <v>0</v>
      </c>
    </row>
    <row r="5914" spans="1:24" ht="14">
      <c r="A5914" s="198"/>
      <c r="D5914" s="1"/>
      <c r="E5914" s="1"/>
      <c r="F5914" s="187"/>
      <c r="G5914" s="187"/>
      <c r="H5914" s="80" t="str">
        <f>IF(ISERROR(IF(ISERROR(VLOOKUP((LEFT(D5914,2)),'Fed. Agency Identifier Table'!A$2:C$63,3,FALSE)),(VLOOKUP((LEFT(D5914,1)),'Fed. Agency Identifier Table'!A$2:C$63,3,FALSE)),(VLOOKUP((LEFT(D5914,2)),'Fed. Agency Identifier Table'!A$2:C$63,3,FALSE)))),"",(IF(ISERROR(VLOOKUP((LEFT(D5914,2)),'Fed. Agency Identifier Table'!A$2:C$63,3,FALSE)),(VLOOKUP((LEFT(D5914,1)),'Fed. Agency Identifier Table'!A$2:C$63,3,FALSE)),(VLOOKUP((LEFT(D5914,2)),'Fed. Agency Identifier Table'!A$2:C$63,3,FALSE)))))</f>
        <v/>
      </c>
      <c r="I5914" s="150" t="str">
        <f>IF(ISNUMBER(SEARCH("*.unk*",D5914)),"Other Federal Awards",IF(ISERROR(VLOOKUP(D5914,'CFDA Program Titles Table'!A$2:C$2607,3,FALSE)),"",VLOOKUP(D5914,'CFDA Program Titles Table'!A$2:C$2607,3,FALSE)))</f>
        <v/>
      </c>
      <c r="J5914" s="70"/>
      <c r="K5914" s="70"/>
      <c r="S5914" s="106" t="str">
        <f>IFERROR(IF(J5914="Y", "Research And Development Programs Cluster:", VLOOKUP(D5914,'Cluster Info'!$A$2:$B$113,2,FALSE)), "Non Cluster:")</f>
        <v>Non Cluster:</v>
      </c>
      <c r="T5914" s="106">
        <f t="shared" si="460"/>
        <v>0</v>
      </c>
      <c r="U5914" s="106">
        <f t="shared" si="462"/>
        <v>0</v>
      </c>
      <c r="V5914" s="106">
        <f t="shared" si="463"/>
        <v>0</v>
      </c>
      <c r="W5914" s="119">
        <f t="shared" si="461"/>
        <v>0</v>
      </c>
      <c r="X5914" s="106">
        <f t="shared" si="464"/>
        <v>0</v>
      </c>
    </row>
    <row r="5915" spans="1:24" ht="14">
      <c r="A5915" s="198"/>
      <c r="D5915" s="1"/>
      <c r="E5915" s="1"/>
      <c r="F5915" s="187"/>
      <c r="G5915" s="187"/>
      <c r="H5915" s="80" t="str">
        <f>IF(ISERROR(IF(ISERROR(VLOOKUP((LEFT(D5915,2)),'Fed. Agency Identifier Table'!A$2:C$63,3,FALSE)),(VLOOKUP((LEFT(D5915,1)),'Fed. Agency Identifier Table'!A$2:C$63,3,FALSE)),(VLOOKUP((LEFT(D5915,2)),'Fed. Agency Identifier Table'!A$2:C$63,3,FALSE)))),"",(IF(ISERROR(VLOOKUP((LEFT(D5915,2)),'Fed. Agency Identifier Table'!A$2:C$63,3,FALSE)),(VLOOKUP((LEFT(D5915,1)),'Fed. Agency Identifier Table'!A$2:C$63,3,FALSE)),(VLOOKUP((LEFT(D5915,2)),'Fed. Agency Identifier Table'!A$2:C$63,3,FALSE)))))</f>
        <v/>
      </c>
      <c r="I5915" s="150" t="str">
        <f>IF(ISNUMBER(SEARCH("*.unk*",D5915)),"Other Federal Awards",IF(ISERROR(VLOOKUP(D5915,'CFDA Program Titles Table'!A$2:C$2607,3,FALSE)),"",VLOOKUP(D5915,'CFDA Program Titles Table'!A$2:C$2607,3,FALSE)))</f>
        <v/>
      </c>
      <c r="J5915" s="70"/>
      <c r="K5915" s="70"/>
      <c r="S5915" s="106" t="str">
        <f>IFERROR(IF(J5915="Y", "Research And Development Programs Cluster:", VLOOKUP(D5915,'Cluster Info'!$A$2:$B$113,2,FALSE)), "Non Cluster:")</f>
        <v>Non Cluster:</v>
      </c>
      <c r="T5915" s="106">
        <f t="shared" si="460"/>
        <v>0</v>
      </c>
      <c r="U5915" s="106">
        <f t="shared" si="462"/>
        <v>0</v>
      </c>
      <c r="V5915" s="106">
        <f t="shared" si="463"/>
        <v>0</v>
      </c>
      <c r="W5915" s="119">
        <f t="shared" si="461"/>
        <v>0</v>
      </c>
      <c r="X5915" s="106">
        <f t="shared" si="464"/>
        <v>0</v>
      </c>
    </row>
    <row r="5916" spans="1:24" ht="14">
      <c r="A5916" s="198"/>
      <c r="D5916" s="1"/>
      <c r="E5916" s="1"/>
      <c r="F5916" s="187"/>
      <c r="G5916" s="187"/>
      <c r="H5916" s="80" t="str">
        <f>IF(ISERROR(IF(ISERROR(VLOOKUP((LEFT(D5916,2)),'Fed. Agency Identifier Table'!A$2:C$63,3,FALSE)),(VLOOKUP((LEFT(D5916,1)),'Fed. Agency Identifier Table'!A$2:C$63,3,FALSE)),(VLOOKUP((LEFT(D5916,2)),'Fed. Agency Identifier Table'!A$2:C$63,3,FALSE)))),"",(IF(ISERROR(VLOOKUP((LEFT(D5916,2)),'Fed. Agency Identifier Table'!A$2:C$63,3,FALSE)),(VLOOKUP((LEFT(D5916,1)),'Fed. Agency Identifier Table'!A$2:C$63,3,FALSE)),(VLOOKUP((LEFT(D5916,2)),'Fed. Agency Identifier Table'!A$2:C$63,3,FALSE)))))</f>
        <v/>
      </c>
      <c r="I5916" s="150" t="str">
        <f>IF(ISNUMBER(SEARCH("*.unk*",D5916)),"Other Federal Awards",IF(ISERROR(VLOOKUP(D5916,'CFDA Program Titles Table'!A$2:C$2607,3,FALSE)),"",VLOOKUP(D5916,'CFDA Program Titles Table'!A$2:C$2607,3,FALSE)))</f>
        <v/>
      </c>
      <c r="J5916" s="70"/>
      <c r="K5916" s="70"/>
      <c r="S5916" s="106" t="str">
        <f>IFERROR(IF(J5916="Y", "Research And Development Programs Cluster:", VLOOKUP(D5916,'Cluster Info'!$A$2:$B$113,2,FALSE)), "Non Cluster:")</f>
        <v>Non Cluster:</v>
      </c>
      <c r="T5916" s="106">
        <f t="shared" si="460"/>
        <v>0</v>
      </c>
      <c r="U5916" s="106">
        <f t="shared" si="462"/>
        <v>0</v>
      </c>
      <c r="V5916" s="106">
        <f t="shared" si="463"/>
        <v>0</v>
      </c>
      <c r="W5916" s="119">
        <f t="shared" si="461"/>
        <v>0</v>
      </c>
      <c r="X5916" s="106">
        <f t="shared" si="464"/>
        <v>0</v>
      </c>
    </row>
    <row r="5917" spans="1:24" ht="14">
      <c r="A5917" s="198"/>
      <c r="D5917" s="1"/>
      <c r="E5917" s="1"/>
      <c r="F5917" s="187"/>
      <c r="G5917" s="187"/>
      <c r="H5917" s="80" t="str">
        <f>IF(ISERROR(IF(ISERROR(VLOOKUP((LEFT(D5917,2)),'Fed. Agency Identifier Table'!A$2:C$63,3,FALSE)),(VLOOKUP((LEFT(D5917,1)),'Fed. Agency Identifier Table'!A$2:C$63,3,FALSE)),(VLOOKUP((LEFT(D5917,2)),'Fed. Agency Identifier Table'!A$2:C$63,3,FALSE)))),"",(IF(ISERROR(VLOOKUP((LEFT(D5917,2)),'Fed. Agency Identifier Table'!A$2:C$63,3,FALSE)),(VLOOKUP((LEFT(D5917,1)),'Fed. Agency Identifier Table'!A$2:C$63,3,FALSE)),(VLOOKUP((LEFT(D5917,2)),'Fed. Agency Identifier Table'!A$2:C$63,3,FALSE)))))</f>
        <v/>
      </c>
      <c r="I5917" s="150" t="str">
        <f>IF(ISNUMBER(SEARCH("*.unk*",D5917)),"Other Federal Awards",IF(ISERROR(VLOOKUP(D5917,'CFDA Program Titles Table'!A$2:C$2607,3,FALSE)),"",VLOOKUP(D5917,'CFDA Program Titles Table'!A$2:C$2607,3,FALSE)))</f>
        <v/>
      </c>
      <c r="J5917" s="70"/>
      <c r="K5917" s="70"/>
      <c r="S5917" s="106" t="str">
        <f>IFERROR(IF(J5917="Y", "Research And Development Programs Cluster:", VLOOKUP(D5917,'Cluster Info'!$A$2:$B$113,2,FALSE)), "Non Cluster:")</f>
        <v>Non Cluster:</v>
      </c>
      <c r="T5917" s="106">
        <f t="shared" si="460"/>
        <v>0</v>
      </c>
      <c r="U5917" s="106">
        <f t="shared" si="462"/>
        <v>0</v>
      </c>
      <c r="V5917" s="106">
        <f t="shared" si="463"/>
        <v>0</v>
      </c>
      <c r="W5917" s="119">
        <f t="shared" si="461"/>
        <v>0</v>
      </c>
      <c r="X5917" s="106">
        <f t="shared" si="464"/>
        <v>0</v>
      </c>
    </row>
    <row r="5918" spans="1:24" ht="14">
      <c r="A5918" s="198"/>
      <c r="D5918" s="1"/>
      <c r="E5918" s="1"/>
      <c r="F5918" s="187"/>
      <c r="G5918" s="187"/>
      <c r="H5918" s="80" t="str">
        <f>IF(ISERROR(IF(ISERROR(VLOOKUP((LEFT(D5918,2)),'Fed. Agency Identifier Table'!A$2:C$63,3,FALSE)),(VLOOKUP((LEFT(D5918,1)),'Fed. Agency Identifier Table'!A$2:C$63,3,FALSE)),(VLOOKUP((LEFT(D5918,2)),'Fed. Agency Identifier Table'!A$2:C$63,3,FALSE)))),"",(IF(ISERROR(VLOOKUP((LEFT(D5918,2)),'Fed. Agency Identifier Table'!A$2:C$63,3,FALSE)),(VLOOKUP((LEFT(D5918,1)),'Fed. Agency Identifier Table'!A$2:C$63,3,FALSE)),(VLOOKUP((LEFT(D5918,2)),'Fed. Agency Identifier Table'!A$2:C$63,3,FALSE)))))</f>
        <v/>
      </c>
      <c r="I5918" s="150" t="str">
        <f>IF(ISNUMBER(SEARCH("*.unk*",D5918)),"Other Federal Awards",IF(ISERROR(VLOOKUP(D5918,'CFDA Program Titles Table'!A$2:C$2607,3,FALSE)),"",VLOOKUP(D5918,'CFDA Program Titles Table'!A$2:C$2607,3,FALSE)))</f>
        <v/>
      </c>
      <c r="J5918" s="70"/>
      <c r="K5918" s="70"/>
      <c r="S5918" s="106" t="str">
        <f>IFERROR(IF(J5918="Y", "Research And Development Programs Cluster:", VLOOKUP(D5918,'Cluster Info'!$A$2:$B$113,2,FALSE)), "Non Cluster:")</f>
        <v>Non Cluster:</v>
      </c>
      <c r="T5918" s="106">
        <f t="shared" si="460"/>
        <v>0</v>
      </c>
      <c r="U5918" s="106">
        <f t="shared" si="462"/>
        <v>0</v>
      </c>
      <c r="V5918" s="106">
        <f t="shared" si="463"/>
        <v>0</v>
      </c>
      <c r="W5918" s="119">
        <f t="shared" si="461"/>
        <v>0</v>
      </c>
      <c r="X5918" s="106">
        <f t="shared" si="464"/>
        <v>0</v>
      </c>
    </row>
    <row r="5919" spans="1:24" ht="14">
      <c r="A5919" s="198"/>
      <c r="D5919" s="1"/>
      <c r="E5919" s="1"/>
      <c r="F5919" s="187"/>
      <c r="G5919" s="187"/>
      <c r="H5919" s="80" t="str">
        <f>IF(ISERROR(IF(ISERROR(VLOOKUP((LEFT(D5919,2)),'Fed. Agency Identifier Table'!A$2:C$63,3,FALSE)),(VLOOKUP((LEFT(D5919,1)),'Fed. Agency Identifier Table'!A$2:C$63,3,FALSE)),(VLOOKUP((LEFT(D5919,2)),'Fed. Agency Identifier Table'!A$2:C$63,3,FALSE)))),"",(IF(ISERROR(VLOOKUP((LEFT(D5919,2)),'Fed. Agency Identifier Table'!A$2:C$63,3,FALSE)),(VLOOKUP((LEFT(D5919,1)),'Fed. Agency Identifier Table'!A$2:C$63,3,FALSE)),(VLOOKUP((LEFT(D5919,2)),'Fed. Agency Identifier Table'!A$2:C$63,3,FALSE)))))</f>
        <v/>
      </c>
      <c r="I5919" s="150" t="str">
        <f>IF(ISNUMBER(SEARCH("*.unk*",D5919)),"Other Federal Awards",IF(ISERROR(VLOOKUP(D5919,'CFDA Program Titles Table'!A$2:C$2607,3,FALSE)),"",VLOOKUP(D5919,'CFDA Program Titles Table'!A$2:C$2607,3,FALSE)))</f>
        <v/>
      </c>
      <c r="J5919" s="70"/>
      <c r="K5919" s="70"/>
      <c r="S5919" s="106" t="str">
        <f>IFERROR(IF(J5919="Y", "Research And Development Programs Cluster:", VLOOKUP(D5919,'Cluster Info'!$A$2:$B$113,2,FALSE)), "Non Cluster:")</f>
        <v>Non Cluster:</v>
      </c>
      <c r="T5919" s="106">
        <f t="shared" si="460"/>
        <v>0</v>
      </c>
      <c r="U5919" s="106">
        <f t="shared" si="462"/>
        <v>0</v>
      </c>
      <c r="V5919" s="106">
        <f t="shared" si="463"/>
        <v>0</v>
      </c>
      <c r="W5919" s="119">
        <f t="shared" si="461"/>
        <v>0</v>
      </c>
      <c r="X5919" s="106">
        <f t="shared" si="464"/>
        <v>0</v>
      </c>
    </row>
    <row r="5920" spans="1:24" ht="14">
      <c r="A5920" s="198"/>
      <c r="D5920" s="1"/>
      <c r="E5920" s="1"/>
      <c r="F5920" s="187"/>
      <c r="G5920" s="187"/>
      <c r="H5920" s="80" t="str">
        <f>IF(ISERROR(IF(ISERROR(VLOOKUP((LEFT(D5920,2)),'Fed. Agency Identifier Table'!A$2:C$63,3,FALSE)),(VLOOKUP((LEFT(D5920,1)),'Fed. Agency Identifier Table'!A$2:C$63,3,FALSE)),(VLOOKUP((LEFT(D5920,2)),'Fed. Agency Identifier Table'!A$2:C$63,3,FALSE)))),"",(IF(ISERROR(VLOOKUP((LEFT(D5920,2)),'Fed. Agency Identifier Table'!A$2:C$63,3,FALSE)),(VLOOKUP((LEFT(D5920,1)),'Fed. Agency Identifier Table'!A$2:C$63,3,FALSE)),(VLOOKUP((LEFT(D5920,2)),'Fed. Agency Identifier Table'!A$2:C$63,3,FALSE)))))</f>
        <v/>
      </c>
      <c r="I5920" s="150" t="str">
        <f>IF(ISNUMBER(SEARCH("*.unk*",D5920)),"Other Federal Awards",IF(ISERROR(VLOOKUP(D5920,'CFDA Program Titles Table'!A$2:C$2607,3,FALSE)),"",VLOOKUP(D5920,'CFDA Program Titles Table'!A$2:C$2607,3,FALSE)))</f>
        <v/>
      </c>
      <c r="J5920" s="70"/>
      <c r="K5920" s="70"/>
      <c r="S5920" s="106" t="str">
        <f>IFERROR(IF(J5920="Y", "Research And Development Programs Cluster:", VLOOKUP(D5920,'Cluster Info'!$A$2:$B$113,2,FALSE)), "Non Cluster:")</f>
        <v>Non Cluster:</v>
      </c>
      <c r="T5920" s="106">
        <f t="shared" si="460"/>
        <v>0</v>
      </c>
      <c r="U5920" s="106">
        <f t="shared" si="462"/>
        <v>0</v>
      </c>
      <c r="V5920" s="106">
        <f t="shared" si="463"/>
        <v>0</v>
      </c>
      <c r="W5920" s="119">
        <f t="shared" si="461"/>
        <v>0</v>
      </c>
      <c r="X5920" s="106">
        <f t="shared" si="464"/>
        <v>0</v>
      </c>
    </row>
    <row r="5921" spans="1:24" ht="14">
      <c r="A5921" s="198"/>
      <c r="D5921" s="1"/>
      <c r="E5921" s="1"/>
      <c r="F5921" s="187"/>
      <c r="G5921" s="187"/>
      <c r="H5921" s="80" t="str">
        <f>IF(ISERROR(IF(ISERROR(VLOOKUP((LEFT(D5921,2)),'Fed. Agency Identifier Table'!A$2:C$63,3,FALSE)),(VLOOKUP((LEFT(D5921,1)),'Fed. Agency Identifier Table'!A$2:C$63,3,FALSE)),(VLOOKUP((LEFT(D5921,2)),'Fed. Agency Identifier Table'!A$2:C$63,3,FALSE)))),"",(IF(ISERROR(VLOOKUP((LEFT(D5921,2)),'Fed. Agency Identifier Table'!A$2:C$63,3,FALSE)),(VLOOKUP((LEFT(D5921,1)),'Fed. Agency Identifier Table'!A$2:C$63,3,FALSE)),(VLOOKUP((LEFT(D5921,2)),'Fed. Agency Identifier Table'!A$2:C$63,3,FALSE)))))</f>
        <v/>
      </c>
      <c r="I5921" s="150" t="str">
        <f>IF(ISNUMBER(SEARCH("*.unk*",D5921)),"Other Federal Awards",IF(ISERROR(VLOOKUP(D5921,'CFDA Program Titles Table'!A$2:C$2607,3,FALSE)),"",VLOOKUP(D5921,'CFDA Program Titles Table'!A$2:C$2607,3,FALSE)))</f>
        <v/>
      </c>
      <c r="J5921" s="70"/>
      <c r="K5921" s="70"/>
      <c r="S5921" s="106" t="str">
        <f>IFERROR(IF(J5921="Y", "Research And Development Programs Cluster:", VLOOKUP(D5921,'Cluster Info'!$A$2:$B$113,2,FALSE)), "Non Cluster:")</f>
        <v>Non Cluster:</v>
      </c>
      <c r="T5921" s="106">
        <f t="shared" si="460"/>
        <v>0</v>
      </c>
      <c r="U5921" s="106">
        <f t="shared" si="462"/>
        <v>0</v>
      </c>
      <c r="V5921" s="106">
        <f t="shared" si="463"/>
        <v>0</v>
      </c>
      <c r="W5921" s="119">
        <f t="shared" si="461"/>
        <v>0</v>
      </c>
      <c r="X5921" s="106">
        <f t="shared" si="464"/>
        <v>0</v>
      </c>
    </row>
    <row r="5922" spans="1:24" ht="14">
      <c r="A5922" s="198"/>
      <c r="D5922" s="1"/>
      <c r="E5922" s="1"/>
      <c r="F5922" s="187"/>
      <c r="G5922" s="187"/>
      <c r="H5922" s="80" t="str">
        <f>IF(ISERROR(IF(ISERROR(VLOOKUP((LEFT(D5922,2)),'Fed. Agency Identifier Table'!A$2:C$63,3,FALSE)),(VLOOKUP((LEFT(D5922,1)),'Fed. Agency Identifier Table'!A$2:C$63,3,FALSE)),(VLOOKUP((LEFT(D5922,2)),'Fed. Agency Identifier Table'!A$2:C$63,3,FALSE)))),"",(IF(ISERROR(VLOOKUP((LEFT(D5922,2)),'Fed. Agency Identifier Table'!A$2:C$63,3,FALSE)),(VLOOKUP((LEFT(D5922,1)),'Fed. Agency Identifier Table'!A$2:C$63,3,FALSE)),(VLOOKUP((LEFT(D5922,2)),'Fed. Agency Identifier Table'!A$2:C$63,3,FALSE)))))</f>
        <v/>
      </c>
      <c r="I5922" s="150" t="str">
        <f>IF(ISNUMBER(SEARCH("*.unk*",D5922)),"Other Federal Awards",IF(ISERROR(VLOOKUP(D5922,'CFDA Program Titles Table'!A$2:C$2607,3,FALSE)),"",VLOOKUP(D5922,'CFDA Program Titles Table'!A$2:C$2607,3,FALSE)))</f>
        <v/>
      </c>
      <c r="J5922" s="70"/>
      <c r="K5922" s="70"/>
      <c r="S5922" s="106" t="str">
        <f>IFERROR(IF(J5922="Y", "Research And Development Programs Cluster:", VLOOKUP(D5922,'Cluster Info'!$A$2:$B$113,2,FALSE)), "Non Cluster:")</f>
        <v>Non Cluster:</v>
      </c>
      <c r="T5922" s="106">
        <f t="shared" si="460"/>
        <v>0</v>
      </c>
      <c r="U5922" s="106">
        <f t="shared" si="462"/>
        <v>0</v>
      </c>
      <c r="V5922" s="106">
        <f t="shared" si="463"/>
        <v>0</v>
      </c>
      <c r="W5922" s="119">
        <f t="shared" si="461"/>
        <v>0</v>
      </c>
      <c r="X5922" s="106">
        <f t="shared" si="464"/>
        <v>0</v>
      </c>
    </row>
    <row r="5923" spans="1:24" ht="14">
      <c r="A5923" s="198"/>
      <c r="D5923" s="1"/>
      <c r="E5923" s="1"/>
      <c r="F5923" s="187"/>
      <c r="G5923" s="187"/>
      <c r="H5923" s="80" t="str">
        <f>IF(ISERROR(IF(ISERROR(VLOOKUP((LEFT(D5923,2)),'Fed. Agency Identifier Table'!A$2:C$63,3,FALSE)),(VLOOKUP((LEFT(D5923,1)),'Fed. Agency Identifier Table'!A$2:C$63,3,FALSE)),(VLOOKUP((LEFT(D5923,2)),'Fed. Agency Identifier Table'!A$2:C$63,3,FALSE)))),"",(IF(ISERROR(VLOOKUP((LEFT(D5923,2)),'Fed. Agency Identifier Table'!A$2:C$63,3,FALSE)),(VLOOKUP((LEFT(D5923,1)),'Fed. Agency Identifier Table'!A$2:C$63,3,FALSE)),(VLOOKUP((LEFT(D5923,2)),'Fed. Agency Identifier Table'!A$2:C$63,3,FALSE)))))</f>
        <v/>
      </c>
      <c r="I5923" s="150" t="str">
        <f>IF(ISNUMBER(SEARCH("*.unk*",D5923)),"Other Federal Awards",IF(ISERROR(VLOOKUP(D5923,'CFDA Program Titles Table'!A$2:C$2607,3,FALSE)),"",VLOOKUP(D5923,'CFDA Program Titles Table'!A$2:C$2607,3,FALSE)))</f>
        <v/>
      </c>
      <c r="J5923" s="70"/>
      <c r="K5923" s="70"/>
      <c r="S5923" s="106" t="str">
        <f>IFERROR(IF(J5923="Y", "Research And Development Programs Cluster:", VLOOKUP(D5923,'Cluster Info'!$A$2:$B$113,2,FALSE)), "Non Cluster:")</f>
        <v>Non Cluster:</v>
      </c>
      <c r="T5923" s="106">
        <f t="shared" si="460"/>
        <v>0</v>
      </c>
      <c r="U5923" s="106">
        <f t="shared" si="462"/>
        <v>0</v>
      </c>
      <c r="V5923" s="106">
        <f t="shared" si="463"/>
        <v>0</v>
      </c>
      <c r="W5923" s="119">
        <f t="shared" si="461"/>
        <v>0</v>
      </c>
      <c r="X5923" s="106">
        <f t="shared" si="464"/>
        <v>0</v>
      </c>
    </row>
    <row r="5924" spans="1:24" ht="14">
      <c r="A5924" s="198"/>
      <c r="D5924" s="1"/>
      <c r="E5924" s="1"/>
      <c r="F5924" s="187"/>
      <c r="G5924" s="187"/>
      <c r="H5924" s="80" t="str">
        <f>IF(ISERROR(IF(ISERROR(VLOOKUP((LEFT(D5924,2)),'Fed. Agency Identifier Table'!A$2:C$63,3,FALSE)),(VLOOKUP((LEFT(D5924,1)),'Fed. Agency Identifier Table'!A$2:C$63,3,FALSE)),(VLOOKUP((LEFT(D5924,2)),'Fed. Agency Identifier Table'!A$2:C$63,3,FALSE)))),"",(IF(ISERROR(VLOOKUP((LEFT(D5924,2)),'Fed. Agency Identifier Table'!A$2:C$63,3,FALSE)),(VLOOKUP((LEFT(D5924,1)),'Fed. Agency Identifier Table'!A$2:C$63,3,FALSE)),(VLOOKUP((LEFT(D5924,2)),'Fed. Agency Identifier Table'!A$2:C$63,3,FALSE)))))</f>
        <v/>
      </c>
      <c r="I5924" s="150" t="str">
        <f>IF(ISNUMBER(SEARCH("*.unk*",D5924)),"Other Federal Awards",IF(ISERROR(VLOOKUP(D5924,'CFDA Program Titles Table'!A$2:C$2607,3,FALSE)),"",VLOOKUP(D5924,'CFDA Program Titles Table'!A$2:C$2607,3,FALSE)))</f>
        <v/>
      </c>
      <c r="J5924" s="70"/>
      <c r="K5924" s="70"/>
      <c r="S5924" s="106" t="str">
        <f>IFERROR(IF(J5924="Y", "Research And Development Programs Cluster:", VLOOKUP(D5924,'Cluster Info'!$A$2:$B$113,2,FALSE)), "Non Cluster:")</f>
        <v>Non Cluster:</v>
      </c>
      <c r="T5924" s="106">
        <f t="shared" si="460"/>
        <v>0</v>
      </c>
      <c r="U5924" s="106">
        <f t="shared" si="462"/>
        <v>0</v>
      </c>
      <c r="V5924" s="106">
        <f t="shared" si="463"/>
        <v>0</v>
      </c>
      <c r="W5924" s="119">
        <f t="shared" si="461"/>
        <v>0</v>
      </c>
      <c r="X5924" s="106">
        <f t="shared" si="464"/>
        <v>0</v>
      </c>
    </row>
    <row r="5925" spans="1:24" ht="14">
      <c r="A5925" s="198"/>
      <c r="D5925" s="1"/>
      <c r="E5925" s="1"/>
      <c r="F5925" s="187"/>
      <c r="G5925" s="187"/>
      <c r="H5925" s="80" t="str">
        <f>IF(ISERROR(IF(ISERROR(VLOOKUP((LEFT(D5925,2)),'Fed. Agency Identifier Table'!A$2:C$63,3,FALSE)),(VLOOKUP((LEFT(D5925,1)),'Fed. Agency Identifier Table'!A$2:C$63,3,FALSE)),(VLOOKUP((LEFT(D5925,2)),'Fed. Agency Identifier Table'!A$2:C$63,3,FALSE)))),"",(IF(ISERROR(VLOOKUP((LEFT(D5925,2)),'Fed. Agency Identifier Table'!A$2:C$63,3,FALSE)),(VLOOKUP((LEFT(D5925,1)),'Fed. Agency Identifier Table'!A$2:C$63,3,FALSE)),(VLOOKUP((LEFT(D5925,2)),'Fed. Agency Identifier Table'!A$2:C$63,3,FALSE)))))</f>
        <v/>
      </c>
      <c r="I5925" s="150" t="str">
        <f>IF(ISNUMBER(SEARCH("*.unk*",D5925)),"Other Federal Awards",IF(ISERROR(VLOOKUP(D5925,'CFDA Program Titles Table'!A$2:C$2607,3,FALSE)),"",VLOOKUP(D5925,'CFDA Program Titles Table'!A$2:C$2607,3,FALSE)))</f>
        <v/>
      </c>
      <c r="J5925" s="70"/>
      <c r="K5925" s="70"/>
      <c r="S5925" s="106" t="str">
        <f>IFERROR(IF(J5925="Y", "Research And Development Programs Cluster:", VLOOKUP(D5925,'Cluster Info'!$A$2:$B$113,2,FALSE)), "Non Cluster:")</f>
        <v>Non Cluster:</v>
      </c>
      <c r="T5925" s="106">
        <f t="shared" si="460"/>
        <v>0</v>
      </c>
      <c r="U5925" s="106">
        <f t="shared" si="462"/>
        <v>0</v>
      </c>
      <c r="V5925" s="106">
        <f t="shared" si="463"/>
        <v>0</v>
      </c>
      <c r="W5925" s="119">
        <f t="shared" si="461"/>
        <v>0</v>
      </c>
      <c r="X5925" s="106">
        <f t="shared" si="464"/>
        <v>0</v>
      </c>
    </row>
    <row r="5926" spans="1:24" ht="14">
      <c r="A5926" s="198"/>
      <c r="D5926" s="1"/>
      <c r="E5926" s="1"/>
      <c r="F5926" s="187"/>
      <c r="G5926" s="187"/>
      <c r="H5926" s="80" t="str">
        <f>IF(ISERROR(IF(ISERROR(VLOOKUP((LEFT(D5926,2)),'Fed. Agency Identifier Table'!A$2:C$63,3,FALSE)),(VLOOKUP((LEFT(D5926,1)),'Fed. Agency Identifier Table'!A$2:C$63,3,FALSE)),(VLOOKUP((LEFT(D5926,2)),'Fed. Agency Identifier Table'!A$2:C$63,3,FALSE)))),"",(IF(ISERROR(VLOOKUP((LEFT(D5926,2)),'Fed. Agency Identifier Table'!A$2:C$63,3,FALSE)),(VLOOKUP((LEFT(D5926,1)),'Fed. Agency Identifier Table'!A$2:C$63,3,FALSE)),(VLOOKUP((LEFT(D5926,2)),'Fed. Agency Identifier Table'!A$2:C$63,3,FALSE)))))</f>
        <v/>
      </c>
      <c r="I5926" s="150" t="str">
        <f>IF(ISNUMBER(SEARCH("*.unk*",D5926)),"Other Federal Awards",IF(ISERROR(VLOOKUP(D5926,'CFDA Program Titles Table'!A$2:C$2607,3,FALSE)),"",VLOOKUP(D5926,'CFDA Program Titles Table'!A$2:C$2607,3,FALSE)))</f>
        <v/>
      </c>
      <c r="J5926" s="70"/>
      <c r="K5926" s="70"/>
      <c r="S5926" s="106" t="str">
        <f>IFERROR(IF(J5926="Y", "Research And Development Programs Cluster:", VLOOKUP(D5926,'Cluster Info'!$A$2:$B$113,2,FALSE)), "Non Cluster:")</f>
        <v>Non Cluster:</v>
      </c>
      <c r="T5926" s="106">
        <f t="shared" si="460"/>
        <v>0</v>
      </c>
      <c r="U5926" s="106">
        <f t="shared" si="462"/>
        <v>0</v>
      </c>
      <c r="V5926" s="106">
        <f t="shared" si="463"/>
        <v>0</v>
      </c>
      <c r="W5926" s="119">
        <f t="shared" si="461"/>
        <v>0</v>
      </c>
      <c r="X5926" s="106">
        <f t="shared" si="464"/>
        <v>0</v>
      </c>
    </row>
    <row r="5927" spans="1:24" ht="14">
      <c r="A5927" s="198"/>
      <c r="D5927" s="1"/>
      <c r="E5927" s="1"/>
      <c r="F5927" s="187"/>
      <c r="G5927" s="187"/>
      <c r="H5927" s="80" t="str">
        <f>IF(ISERROR(IF(ISERROR(VLOOKUP((LEFT(D5927,2)),'Fed. Agency Identifier Table'!A$2:C$63,3,FALSE)),(VLOOKUP((LEFT(D5927,1)),'Fed. Agency Identifier Table'!A$2:C$63,3,FALSE)),(VLOOKUP((LEFT(D5927,2)),'Fed. Agency Identifier Table'!A$2:C$63,3,FALSE)))),"",(IF(ISERROR(VLOOKUP((LEFT(D5927,2)),'Fed. Agency Identifier Table'!A$2:C$63,3,FALSE)),(VLOOKUP((LEFT(D5927,1)),'Fed. Agency Identifier Table'!A$2:C$63,3,FALSE)),(VLOOKUP((LEFT(D5927,2)),'Fed. Agency Identifier Table'!A$2:C$63,3,FALSE)))))</f>
        <v/>
      </c>
      <c r="I5927" s="150" t="str">
        <f>IF(ISNUMBER(SEARCH("*.unk*",D5927)),"Other Federal Awards",IF(ISERROR(VLOOKUP(D5927,'CFDA Program Titles Table'!A$2:C$2607,3,FALSE)),"",VLOOKUP(D5927,'CFDA Program Titles Table'!A$2:C$2607,3,FALSE)))</f>
        <v/>
      </c>
      <c r="J5927" s="70"/>
      <c r="K5927" s="70"/>
      <c r="S5927" s="106" t="str">
        <f>IFERROR(IF(J5927="Y", "Research And Development Programs Cluster:", VLOOKUP(D5927,'Cluster Info'!$A$2:$B$113,2,FALSE)), "Non Cluster:")</f>
        <v>Non Cluster:</v>
      </c>
      <c r="T5927" s="106">
        <f t="shared" si="460"/>
        <v>0</v>
      </c>
      <c r="U5927" s="106">
        <f t="shared" si="462"/>
        <v>0</v>
      </c>
      <c r="V5927" s="106">
        <f t="shared" si="463"/>
        <v>0</v>
      </c>
      <c r="W5927" s="119">
        <f t="shared" si="461"/>
        <v>0</v>
      </c>
      <c r="X5927" s="106">
        <f t="shared" si="464"/>
        <v>0</v>
      </c>
    </row>
    <row r="5928" spans="1:24" ht="14">
      <c r="A5928" s="198"/>
      <c r="D5928" s="1"/>
      <c r="E5928" s="1"/>
      <c r="F5928" s="187"/>
      <c r="G5928" s="187"/>
      <c r="H5928" s="80" t="str">
        <f>IF(ISERROR(IF(ISERROR(VLOOKUP((LEFT(D5928,2)),'Fed. Agency Identifier Table'!A$2:C$63,3,FALSE)),(VLOOKUP((LEFT(D5928,1)),'Fed. Agency Identifier Table'!A$2:C$63,3,FALSE)),(VLOOKUP((LEFT(D5928,2)),'Fed. Agency Identifier Table'!A$2:C$63,3,FALSE)))),"",(IF(ISERROR(VLOOKUP((LEFT(D5928,2)),'Fed. Agency Identifier Table'!A$2:C$63,3,FALSE)),(VLOOKUP((LEFT(D5928,1)),'Fed. Agency Identifier Table'!A$2:C$63,3,FALSE)),(VLOOKUP((LEFT(D5928,2)),'Fed. Agency Identifier Table'!A$2:C$63,3,FALSE)))))</f>
        <v/>
      </c>
      <c r="I5928" s="150" t="str">
        <f>IF(ISNUMBER(SEARCH("*.unk*",D5928)),"Other Federal Awards",IF(ISERROR(VLOOKUP(D5928,'CFDA Program Titles Table'!A$2:C$2607,3,FALSE)),"",VLOOKUP(D5928,'CFDA Program Titles Table'!A$2:C$2607,3,FALSE)))</f>
        <v/>
      </c>
      <c r="J5928" s="70"/>
      <c r="K5928" s="70"/>
      <c r="S5928" s="106" t="str">
        <f>IFERROR(IF(J5928="Y", "Research And Development Programs Cluster:", VLOOKUP(D5928,'Cluster Info'!$A$2:$B$113,2,FALSE)), "Non Cluster:")</f>
        <v>Non Cluster:</v>
      </c>
      <c r="T5928" s="106">
        <f t="shared" si="460"/>
        <v>0</v>
      </c>
      <c r="U5928" s="106">
        <f t="shared" si="462"/>
        <v>0</v>
      </c>
      <c r="V5928" s="106">
        <f t="shared" si="463"/>
        <v>0</v>
      </c>
      <c r="W5928" s="119">
        <f t="shared" si="461"/>
        <v>0</v>
      </c>
      <c r="X5928" s="106">
        <f t="shared" si="464"/>
        <v>0</v>
      </c>
    </row>
    <row r="5929" spans="1:24" ht="14">
      <c r="A5929" s="198"/>
      <c r="D5929" s="1"/>
      <c r="E5929" s="1"/>
      <c r="F5929" s="187"/>
      <c r="G5929" s="187"/>
      <c r="H5929" s="80" t="str">
        <f>IF(ISERROR(IF(ISERROR(VLOOKUP((LEFT(D5929,2)),'Fed. Agency Identifier Table'!A$2:C$63,3,FALSE)),(VLOOKUP((LEFT(D5929,1)),'Fed. Agency Identifier Table'!A$2:C$63,3,FALSE)),(VLOOKUP((LEFT(D5929,2)),'Fed. Agency Identifier Table'!A$2:C$63,3,FALSE)))),"",(IF(ISERROR(VLOOKUP((LEFT(D5929,2)),'Fed. Agency Identifier Table'!A$2:C$63,3,FALSE)),(VLOOKUP((LEFT(D5929,1)),'Fed. Agency Identifier Table'!A$2:C$63,3,FALSE)),(VLOOKUP((LEFT(D5929,2)),'Fed. Agency Identifier Table'!A$2:C$63,3,FALSE)))))</f>
        <v/>
      </c>
      <c r="I5929" s="150" t="str">
        <f>IF(ISNUMBER(SEARCH("*.unk*",D5929)),"Other Federal Awards",IF(ISERROR(VLOOKUP(D5929,'CFDA Program Titles Table'!A$2:C$2607,3,FALSE)),"",VLOOKUP(D5929,'CFDA Program Titles Table'!A$2:C$2607,3,FALSE)))</f>
        <v/>
      </c>
      <c r="J5929" s="70"/>
      <c r="K5929" s="70"/>
      <c r="S5929" s="106" t="str">
        <f>IFERROR(IF(J5929="Y", "Research And Development Programs Cluster:", VLOOKUP(D5929,'Cluster Info'!$A$2:$B$113,2,FALSE)), "Non Cluster:")</f>
        <v>Non Cluster:</v>
      </c>
      <c r="T5929" s="106">
        <f t="shared" si="460"/>
        <v>0</v>
      </c>
      <c r="U5929" s="106">
        <f t="shared" si="462"/>
        <v>0</v>
      </c>
      <c r="V5929" s="106">
        <f t="shared" si="463"/>
        <v>0</v>
      </c>
      <c r="W5929" s="119">
        <f t="shared" si="461"/>
        <v>0</v>
      </c>
      <c r="X5929" s="106">
        <f t="shared" si="464"/>
        <v>0</v>
      </c>
    </row>
    <row r="5930" spans="1:24" ht="14">
      <c r="A5930" s="198"/>
      <c r="D5930" s="1"/>
      <c r="E5930" s="1"/>
      <c r="F5930" s="187"/>
      <c r="G5930" s="187"/>
      <c r="H5930" s="80" t="str">
        <f>IF(ISERROR(IF(ISERROR(VLOOKUP((LEFT(D5930,2)),'Fed. Agency Identifier Table'!A$2:C$63,3,FALSE)),(VLOOKUP((LEFT(D5930,1)),'Fed. Agency Identifier Table'!A$2:C$63,3,FALSE)),(VLOOKUP((LEFT(D5930,2)),'Fed. Agency Identifier Table'!A$2:C$63,3,FALSE)))),"",(IF(ISERROR(VLOOKUP((LEFT(D5930,2)),'Fed. Agency Identifier Table'!A$2:C$63,3,FALSE)),(VLOOKUP((LEFT(D5930,1)),'Fed. Agency Identifier Table'!A$2:C$63,3,FALSE)),(VLOOKUP((LEFT(D5930,2)),'Fed. Agency Identifier Table'!A$2:C$63,3,FALSE)))))</f>
        <v/>
      </c>
      <c r="I5930" s="150" t="str">
        <f>IF(ISNUMBER(SEARCH("*.unk*",D5930)),"Other Federal Awards",IF(ISERROR(VLOOKUP(D5930,'CFDA Program Titles Table'!A$2:C$2607,3,FALSE)),"",VLOOKUP(D5930,'CFDA Program Titles Table'!A$2:C$2607,3,FALSE)))</f>
        <v/>
      </c>
      <c r="J5930" s="70"/>
      <c r="K5930" s="70"/>
      <c r="S5930" s="106" t="str">
        <f>IFERROR(IF(J5930="Y", "Research And Development Programs Cluster:", VLOOKUP(D5930,'Cluster Info'!$A$2:$B$113,2,FALSE)), "Non Cluster:")</f>
        <v>Non Cluster:</v>
      </c>
      <c r="T5930" s="106">
        <f t="shared" si="460"/>
        <v>0</v>
      </c>
      <c r="U5930" s="106">
        <f t="shared" si="462"/>
        <v>0</v>
      </c>
      <c r="V5930" s="106">
        <f t="shared" si="463"/>
        <v>0</v>
      </c>
      <c r="W5930" s="119">
        <f t="shared" si="461"/>
        <v>0</v>
      </c>
      <c r="X5930" s="106">
        <f t="shared" si="464"/>
        <v>0</v>
      </c>
    </row>
    <row r="5931" spans="1:24" ht="14">
      <c r="A5931" s="198"/>
      <c r="D5931" s="1"/>
      <c r="E5931" s="1"/>
      <c r="F5931" s="187"/>
      <c r="G5931" s="187"/>
      <c r="H5931" s="80" t="str">
        <f>IF(ISERROR(IF(ISERROR(VLOOKUP((LEFT(D5931,2)),'Fed. Agency Identifier Table'!A$2:C$63,3,FALSE)),(VLOOKUP((LEFT(D5931,1)),'Fed. Agency Identifier Table'!A$2:C$63,3,FALSE)),(VLOOKUP((LEFT(D5931,2)),'Fed. Agency Identifier Table'!A$2:C$63,3,FALSE)))),"",(IF(ISERROR(VLOOKUP((LEFT(D5931,2)),'Fed. Agency Identifier Table'!A$2:C$63,3,FALSE)),(VLOOKUP((LEFT(D5931,1)),'Fed. Agency Identifier Table'!A$2:C$63,3,FALSE)),(VLOOKUP((LEFT(D5931,2)),'Fed. Agency Identifier Table'!A$2:C$63,3,FALSE)))))</f>
        <v/>
      </c>
      <c r="I5931" s="150" t="str">
        <f>IF(ISNUMBER(SEARCH("*.unk*",D5931)),"Other Federal Awards",IF(ISERROR(VLOOKUP(D5931,'CFDA Program Titles Table'!A$2:C$2607,3,FALSE)),"",VLOOKUP(D5931,'CFDA Program Titles Table'!A$2:C$2607,3,FALSE)))</f>
        <v/>
      </c>
      <c r="J5931" s="70"/>
      <c r="K5931" s="70"/>
      <c r="S5931" s="106" t="str">
        <f>IFERROR(IF(J5931="Y", "Research And Development Programs Cluster:", VLOOKUP(D5931,'Cluster Info'!$A$2:$B$113,2,FALSE)), "Non Cluster:")</f>
        <v>Non Cluster:</v>
      </c>
      <c r="T5931" s="106">
        <f t="shared" si="460"/>
        <v>0</v>
      </c>
      <c r="U5931" s="106">
        <f t="shared" si="462"/>
        <v>0</v>
      </c>
      <c r="V5931" s="106">
        <f t="shared" si="463"/>
        <v>0</v>
      </c>
      <c r="W5931" s="119">
        <f t="shared" si="461"/>
        <v>0</v>
      </c>
      <c r="X5931" s="106">
        <f t="shared" si="464"/>
        <v>0</v>
      </c>
    </row>
    <row r="5932" spans="1:24" ht="14">
      <c r="A5932" s="198"/>
      <c r="D5932" s="1"/>
      <c r="E5932" s="1"/>
      <c r="F5932" s="187"/>
      <c r="G5932" s="187"/>
      <c r="H5932" s="80" t="str">
        <f>IF(ISERROR(IF(ISERROR(VLOOKUP((LEFT(D5932,2)),'Fed. Agency Identifier Table'!A$2:C$63,3,FALSE)),(VLOOKUP((LEFT(D5932,1)),'Fed. Agency Identifier Table'!A$2:C$63,3,FALSE)),(VLOOKUP((LEFT(D5932,2)),'Fed. Agency Identifier Table'!A$2:C$63,3,FALSE)))),"",(IF(ISERROR(VLOOKUP((LEFT(D5932,2)),'Fed. Agency Identifier Table'!A$2:C$63,3,FALSE)),(VLOOKUP((LEFT(D5932,1)),'Fed. Agency Identifier Table'!A$2:C$63,3,FALSE)),(VLOOKUP((LEFT(D5932,2)),'Fed. Agency Identifier Table'!A$2:C$63,3,FALSE)))))</f>
        <v/>
      </c>
      <c r="I5932" s="150" t="str">
        <f>IF(ISNUMBER(SEARCH("*.unk*",D5932)),"Other Federal Awards",IF(ISERROR(VLOOKUP(D5932,'CFDA Program Titles Table'!A$2:C$2607,3,FALSE)),"",VLOOKUP(D5932,'CFDA Program Titles Table'!A$2:C$2607,3,FALSE)))</f>
        <v/>
      </c>
      <c r="J5932" s="70"/>
      <c r="K5932" s="70"/>
      <c r="S5932" s="106" t="str">
        <f>IFERROR(IF(J5932="Y", "Research And Development Programs Cluster:", VLOOKUP(D5932,'Cluster Info'!$A$2:$B$113,2,FALSE)), "Non Cluster:")</f>
        <v>Non Cluster:</v>
      </c>
      <c r="T5932" s="106">
        <f t="shared" si="460"/>
        <v>0</v>
      </c>
      <c r="U5932" s="106">
        <f t="shared" si="462"/>
        <v>0</v>
      </c>
      <c r="V5932" s="106">
        <f t="shared" si="463"/>
        <v>0</v>
      </c>
      <c r="W5932" s="119">
        <f t="shared" si="461"/>
        <v>0</v>
      </c>
      <c r="X5932" s="106">
        <f t="shared" si="464"/>
        <v>0</v>
      </c>
    </row>
    <row r="5933" spans="1:24" ht="14">
      <c r="A5933" s="198"/>
      <c r="D5933" s="1"/>
      <c r="E5933" s="1"/>
      <c r="F5933" s="187"/>
      <c r="G5933" s="187"/>
      <c r="H5933" s="80" t="str">
        <f>IF(ISERROR(IF(ISERROR(VLOOKUP((LEFT(D5933,2)),'Fed. Agency Identifier Table'!A$2:C$63,3,FALSE)),(VLOOKUP((LEFT(D5933,1)),'Fed. Agency Identifier Table'!A$2:C$63,3,FALSE)),(VLOOKUP((LEFT(D5933,2)),'Fed. Agency Identifier Table'!A$2:C$63,3,FALSE)))),"",(IF(ISERROR(VLOOKUP((LEFT(D5933,2)),'Fed. Agency Identifier Table'!A$2:C$63,3,FALSE)),(VLOOKUP((LEFT(D5933,1)),'Fed. Agency Identifier Table'!A$2:C$63,3,FALSE)),(VLOOKUP((LEFT(D5933,2)),'Fed. Agency Identifier Table'!A$2:C$63,3,FALSE)))))</f>
        <v/>
      </c>
      <c r="I5933" s="150" t="str">
        <f>IF(ISNUMBER(SEARCH("*.unk*",D5933)),"Other Federal Awards",IF(ISERROR(VLOOKUP(D5933,'CFDA Program Titles Table'!A$2:C$2607,3,FALSE)),"",VLOOKUP(D5933,'CFDA Program Titles Table'!A$2:C$2607,3,FALSE)))</f>
        <v/>
      </c>
      <c r="J5933" s="70"/>
      <c r="K5933" s="70"/>
      <c r="S5933" s="106" t="str">
        <f>IFERROR(IF(J5933="Y", "Research And Development Programs Cluster:", VLOOKUP(D5933,'Cluster Info'!$A$2:$B$113,2,FALSE)), "Non Cluster:")</f>
        <v>Non Cluster:</v>
      </c>
      <c r="T5933" s="106">
        <f t="shared" si="460"/>
        <v>0</v>
      </c>
      <c r="U5933" s="106">
        <f t="shared" si="462"/>
        <v>0</v>
      </c>
      <c r="V5933" s="106">
        <f t="shared" si="463"/>
        <v>0</v>
      </c>
      <c r="W5933" s="119">
        <f t="shared" si="461"/>
        <v>0</v>
      </c>
      <c r="X5933" s="106">
        <f t="shared" si="464"/>
        <v>0</v>
      </c>
    </row>
    <row r="5934" spans="1:24" ht="14">
      <c r="A5934" s="198"/>
      <c r="D5934" s="1"/>
      <c r="E5934" s="1"/>
      <c r="F5934" s="187"/>
      <c r="G5934" s="187"/>
      <c r="H5934" s="80" t="str">
        <f>IF(ISERROR(IF(ISERROR(VLOOKUP((LEFT(D5934,2)),'Fed. Agency Identifier Table'!A$2:C$63,3,FALSE)),(VLOOKUP((LEFT(D5934,1)),'Fed. Agency Identifier Table'!A$2:C$63,3,FALSE)),(VLOOKUP((LEFT(D5934,2)),'Fed. Agency Identifier Table'!A$2:C$63,3,FALSE)))),"",(IF(ISERROR(VLOOKUP((LEFT(D5934,2)),'Fed. Agency Identifier Table'!A$2:C$63,3,FALSE)),(VLOOKUP((LEFT(D5934,1)),'Fed. Agency Identifier Table'!A$2:C$63,3,FALSE)),(VLOOKUP((LEFT(D5934,2)),'Fed. Agency Identifier Table'!A$2:C$63,3,FALSE)))))</f>
        <v/>
      </c>
      <c r="I5934" s="150" t="str">
        <f>IF(ISNUMBER(SEARCH("*.unk*",D5934)),"Other Federal Awards",IF(ISERROR(VLOOKUP(D5934,'CFDA Program Titles Table'!A$2:C$2607,3,FALSE)),"",VLOOKUP(D5934,'CFDA Program Titles Table'!A$2:C$2607,3,FALSE)))</f>
        <v/>
      </c>
      <c r="J5934" s="70"/>
      <c r="K5934" s="70"/>
      <c r="S5934" s="106" t="str">
        <f>IFERROR(IF(J5934="Y", "Research And Development Programs Cluster:", VLOOKUP(D5934,'Cluster Info'!$A$2:$B$113,2,FALSE)), "Non Cluster:")</f>
        <v>Non Cluster:</v>
      </c>
      <c r="T5934" s="106">
        <f t="shared" si="460"/>
        <v>0</v>
      </c>
      <c r="U5934" s="106">
        <f t="shared" si="462"/>
        <v>0</v>
      </c>
      <c r="V5934" s="106">
        <f t="shared" si="463"/>
        <v>0</v>
      </c>
      <c r="W5934" s="119">
        <f t="shared" si="461"/>
        <v>0</v>
      </c>
      <c r="X5934" s="106">
        <f t="shared" si="464"/>
        <v>0</v>
      </c>
    </row>
    <row r="5935" spans="1:24" ht="14">
      <c r="A5935" s="198"/>
      <c r="D5935" s="1"/>
      <c r="E5935" s="1"/>
      <c r="F5935" s="187"/>
      <c r="G5935" s="187"/>
      <c r="H5935" s="80" t="str">
        <f>IF(ISERROR(IF(ISERROR(VLOOKUP((LEFT(D5935,2)),'Fed. Agency Identifier Table'!A$2:C$63,3,FALSE)),(VLOOKUP((LEFT(D5935,1)),'Fed. Agency Identifier Table'!A$2:C$63,3,FALSE)),(VLOOKUP((LEFT(D5935,2)),'Fed. Agency Identifier Table'!A$2:C$63,3,FALSE)))),"",(IF(ISERROR(VLOOKUP((LEFT(D5935,2)),'Fed. Agency Identifier Table'!A$2:C$63,3,FALSE)),(VLOOKUP((LEFT(D5935,1)),'Fed. Agency Identifier Table'!A$2:C$63,3,FALSE)),(VLOOKUP((LEFT(D5935,2)),'Fed. Agency Identifier Table'!A$2:C$63,3,FALSE)))))</f>
        <v/>
      </c>
      <c r="I5935" s="150" t="str">
        <f>IF(ISNUMBER(SEARCH("*.unk*",D5935)),"Other Federal Awards",IF(ISERROR(VLOOKUP(D5935,'CFDA Program Titles Table'!A$2:C$2607,3,FALSE)),"",VLOOKUP(D5935,'CFDA Program Titles Table'!A$2:C$2607,3,FALSE)))</f>
        <v/>
      </c>
      <c r="J5935" s="70"/>
      <c r="K5935" s="70"/>
      <c r="S5935" s="106" t="str">
        <f>IFERROR(IF(J5935="Y", "Research And Development Programs Cluster:", VLOOKUP(D5935,'Cluster Info'!$A$2:$B$113,2,FALSE)), "Non Cluster:")</f>
        <v>Non Cluster:</v>
      </c>
      <c r="T5935" s="106">
        <f t="shared" si="460"/>
        <v>0</v>
      </c>
      <c r="U5935" s="106">
        <f t="shared" si="462"/>
        <v>0</v>
      </c>
      <c r="V5935" s="106">
        <f t="shared" si="463"/>
        <v>0</v>
      </c>
      <c r="W5935" s="119">
        <f t="shared" si="461"/>
        <v>0</v>
      </c>
      <c r="X5935" s="106">
        <f t="shared" si="464"/>
        <v>0</v>
      </c>
    </row>
    <row r="5936" spans="1:24" ht="14">
      <c r="A5936" s="198"/>
      <c r="D5936" s="1"/>
      <c r="E5936" s="1"/>
      <c r="F5936" s="187"/>
      <c r="G5936" s="187"/>
      <c r="H5936" s="80" t="str">
        <f>IF(ISERROR(IF(ISERROR(VLOOKUP((LEFT(D5936,2)),'Fed. Agency Identifier Table'!A$2:C$63,3,FALSE)),(VLOOKUP((LEFT(D5936,1)),'Fed. Agency Identifier Table'!A$2:C$63,3,FALSE)),(VLOOKUP((LEFT(D5936,2)),'Fed. Agency Identifier Table'!A$2:C$63,3,FALSE)))),"",(IF(ISERROR(VLOOKUP((LEFT(D5936,2)),'Fed. Agency Identifier Table'!A$2:C$63,3,FALSE)),(VLOOKUP((LEFT(D5936,1)),'Fed. Agency Identifier Table'!A$2:C$63,3,FALSE)),(VLOOKUP((LEFT(D5936,2)),'Fed. Agency Identifier Table'!A$2:C$63,3,FALSE)))))</f>
        <v/>
      </c>
      <c r="I5936" s="150" t="str">
        <f>IF(ISNUMBER(SEARCH("*.unk*",D5936)),"Other Federal Awards",IF(ISERROR(VLOOKUP(D5936,'CFDA Program Titles Table'!A$2:C$2607,3,FALSE)),"",VLOOKUP(D5936,'CFDA Program Titles Table'!A$2:C$2607,3,FALSE)))</f>
        <v/>
      </c>
      <c r="J5936" s="70"/>
      <c r="K5936" s="70"/>
      <c r="S5936" s="106" t="str">
        <f>IFERROR(IF(J5936="Y", "Research And Development Programs Cluster:", VLOOKUP(D5936,'Cluster Info'!$A$2:$B$113,2,FALSE)), "Non Cluster:")</f>
        <v>Non Cluster:</v>
      </c>
      <c r="T5936" s="106">
        <f t="shared" si="460"/>
        <v>0</v>
      </c>
      <c r="U5936" s="106">
        <f t="shared" si="462"/>
        <v>0</v>
      </c>
      <c r="V5936" s="106">
        <f t="shared" si="463"/>
        <v>0</v>
      </c>
      <c r="W5936" s="119">
        <f t="shared" si="461"/>
        <v>0</v>
      </c>
      <c r="X5936" s="106">
        <f t="shared" si="464"/>
        <v>0</v>
      </c>
    </row>
    <row r="5937" spans="1:24" ht="14">
      <c r="A5937" s="198"/>
      <c r="D5937" s="1"/>
      <c r="E5937" s="1"/>
      <c r="F5937" s="187"/>
      <c r="G5937" s="187"/>
      <c r="H5937" s="80" t="str">
        <f>IF(ISERROR(IF(ISERROR(VLOOKUP((LEFT(D5937,2)),'Fed. Agency Identifier Table'!A$2:C$63,3,FALSE)),(VLOOKUP((LEFT(D5937,1)),'Fed. Agency Identifier Table'!A$2:C$63,3,FALSE)),(VLOOKUP((LEFT(D5937,2)),'Fed. Agency Identifier Table'!A$2:C$63,3,FALSE)))),"",(IF(ISERROR(VLOOKUP((LEFT(D5937,2)),'Fed. Agency Identifier Table'!A$2:C$63,3,FALSE)),(VLOOKUP((LEFT(D5937,1)),'Fed. Agency Identifier Table'!A$2:C$63,3,FALSE)),(VLOOKUP((LEFT(D5937,2)),'Fed. Agency Identifier Table'!A$2:C$63,3,FALSE)))))</f>
        <v/>
      </c>
      <c r="I5937" s="150" t="str">
        <f>IF(ISNUMBER(SEARCH("*.unk*",D5937)),"Other Federal Awards",IF(ISERROR(VLOOKUP(D5937,'CFDA Program Titles Table'!A$2:C$2607,3,FALSE)),"",VLOOKUP(D5937,'CFDA Program Titles Table'!A$2:C$2607,3,FALSE)))</f>
        <v/>
      </c>
      <c r="J5937" s="70"/>
      <c r="K5937" s="70"/>
      <c r="S5937" s="106" t="str">
        <f>IFERROR(IF(J5937="Y", "Research And Development Programs Cluster:", VLOOKUP(D5937,'Cluster Info'!$A$2:$B$113,2,FALSE)), "Non Cluster:")</f>
        <v>Non Cluster:</v>
      </c>
      <c r="T5937" s="106">
        <f t="shared" si="460"/>
        <v>0</v>
      </c>
      <c r="U5937" s="106">
        <f t="shared" si="462"/>
        <v>0</v>
      </c>
      <c r="V5937" s="106">
        <f t="shared" si="463"/>
        <v>0</v>
      </c>
      <c r="W5937" s="119">
        <f t="shared" si="461"/>
        <v>0</v>
      </c>
      <c r="X5937" s="106">
        <f t="shared" si="464"/>
        <v>0</v>
      </c>
    </row>
    <row r="5938" spans="1:24" ht="14">
      <c r="A5938" s="198"/>
      <c r="D5938" s="1"/>
      <c r="E5938" s="1"/>
      <c r="F5938" s="187"/>
      <c r="G5938" s="187"/>
      <c r="H5938" s="80" t="str">
        <f>IF(ISERROR(IF(ISERROR(VLOOKUP((LEFT(D5938,2)),'Fed. Agency Identifier Table'!A$2:C$63,3,FALSE)),(VLOOKUP((LEFT(D5938,1)),'Fed. Agency Identifier Table'!A$2:C$63,3,FALSE)),(VLOOKUP((LEFT(D5938,2)),'Fed. Agency Identifier Table'!A$2:C$63,3,FALSE)))),"",(IF(ISERROR(VLOOKUP((LEFT(D5938,2)),'Fed. Agency Identifier Table'!A$2:C$63,3,FALSE)),(VLOOKUP((LEFT(D5938,1)),'Fed. Agency Identifier Table'!A$2:C$63,3,FALSE)),(VLOOKUP((LEFT(D5938,2)),'Fed. Agency Identifier Table'!A$2:C$63,3,FALSE)))))</f>
        <v/>
      </c>
      <c r="I5938" s="150" t="str">
        <f>IF(ISNUMBER(SEARCH("*.unk*",D5938)),"Other Federal Awards",IF(ISERROR(VLOOKUP(D5938,'CFDA Program Titles Table'!A$2:C$2607,3,FALSE)),"",VLOOKUP(D5938,'CFDA Program Titles Table'!A$2:C$2607,3,FALSE)))</f>
        <v/>
      </c>
      <c r="J5938" s="70"/>
      <c r="K5938" s="70"/>
      <c r="S5938" s="106" t="str">
        <f>IFERROR(IF(J5938="Y", "Research And Development Programs Cluster:", VLOOKUP(D5938,'Cluster Info'!$A$2:$B$113,2,FALSE)), "Non Cluster:")</f>
        <v>Non Cluster:</v>
      </c>
      <c r="T5938" s="106">
        <f t="shared" si="460"/>
        <v>0</v>
      </c>
      <c r="U5938" s="106">
        <f t="shared" si="462"/>
        <v>0</v>
      </c>
      <c r="V5938" s="106">
        <f t="shared" si="463"/>
        <v>0</v>
      </c>
      <c r="W5938" s="119">
        <f t="shared" si="461"/>
        <v>0</v>
      </c>
      <c r="X5938" s="106">
        <f t="shared" si="464"/>
        <v>0</v>
      </c>
    </row>
    <row r="5939" spans="1:24" ht="14">
      <c r="A5939" s="198"/>
      <c r="D5939" s="1"/>
      <c r="E5939" s="1"/>
      <c r="F5939" s="187"/>
      <c r="G5939" s="187"/>
      <c r="H5939" s="80" t="str">
        <f>IF(ISERROR(IF(ISERROR(VLOOKUP((LEFT(D5939,2)),'Fed. Agency Identifier Table'!A$2:C$63,3,FALSE)),(VLOOKUP((LEFT(D5939,1)),'Fed. Agency Identifier Table'!A$2:C$63,3,FALSE)),(VLOOKUP((LEFT(D5939,2)),'Fed. Agency Identifier Table'!A$2:C$63,3,FALSE)))),"",(IF(ISERROR(VLOOKUP((LEFT(D5939,2)),'Fed. Agency Identifier Table'!A$2:C$63,3,FALSE)),(VLOOKUP((LEFT(D5939,1)),'Fed. Agency Identifier Table'!A$2:C$63,3,FALSE)),(VLOOKUP((LEFT(D5939,2)),'Fed. Agency Identifier Table'!A$2:C$63,3,FALSE)))))</f>
        <v/>
      </c>
      <c r="I5939" s="150" t="str">
        <f>IF(ISNUMBER(SEARCH("*.unk*",D5939)),"Other Federal Awards",IF(ISERROR(VLOOKUP(D5939,'CFDA Program Titles Table'!A$2:C$2607,3,FALSE)),"",VLOOKUP(D5939,'CFDA Program Titles Table'!A$2:C$2607,3,FALSE)))</f>
        <v/>
      </c>
      <c r="J5939" s="70"/>
      <c r="K5939" s="70"/>
      <c r="S5939" s="106" t="str">
        <f>IFERROR(IF(J5939="Y", "Research And Development Programs Cluster:", VLOOKUP(D5939,'Cluster Info'!$A$2:$B$113,2,FALSE)), "Non Cluster:")</f>
        <v>Non Cluster:</v>
      </c>
      <c r="T5939" s="106">
        <f t="shared" si="460"/>
        <v>0</v>
      </c>
      <c r="U5939" s="106">
        <f t="shared" si="462"/>
        <v>0</v>
      </c>
      <c r="V5939" s="106">
        <f t="shared" si="463"/>
        <v>0</v>
      </c>
      <c r="W5939" s="119">
        <f t="shared" si="461"/>
        <v>0</v>
      </c>
      <c r="X5939" s="106">
        <f t="shared" si="464"/>
        <v>0</v>
      </c>
    </row>
    <row r="5940" spans="1:24" ht="14">
      <c r="A5940" s="198"/>
      <c r="D5940" s="1"/>
      <c r="E5940" s="1"/>
      <c r="F5940" s="187"/>
      <c r="G5940" s="187"/>
      <c r="H5940" s="80" t="str">
        <f>IF(ISERROR(IF(ISERROR(VLOOKUP((LEFT(D5940,2)),'Fed. Agency Identifier Table'!A$2:C$63,3,FALSE)),(VLOOKUP((LEFT(D5940,1)),'Fed. Agency Identifier Table'!A$2:C$63,3,FALSE)),(VLOOKUP((LEFT(D5940,2)),'Fed. Agency Identifier Table'!A$2:C$63,3,FALSE)))),"",(IF(ISERROR(VLOOKUP((LEFT(D5940,2)),'Fed. Agency Identifier Table'!A$2:C$63,3,FALSE)),(VLOOKUP((LEFT(D5940,1)),'Fed. Agency Identifier Table'!A$2:C$63,3,FALSE)),(VLOOKUP((LEFT(D5940,2)),'Fed. Agency Identifier Table'!A$2:C$63,3,FALSE)))))</f>
        <v/>
      </c>
      <c r="I5940" s="150" t="str">
        <f>IF(ISNUMBER(SEARCH("*.unk*",D5940)),"Other Federal Awards",IF(ISERROR(VLOOKUP(D5940,'CFDA Program Titles Table'!A$2:C$2607,3,FALSE)),"",VLOOKUP(D5940,'CFDA Program Titles Table'!A$2:C$2607,3,FALSE)))</f>
        <v/>
      </c>
      <c r="J5940" s="70"/>
      <c r="K5940" s="70"/>
      <c r="S5940" s="106" t="str">
        <f>IFERROR(IF(J5940="Y", "Research And Development Programs Cluster:", VLOOKUP(D5940,'Cluster Info'!$A$2:$B$113,2,FALSE)), "Non Cluster:")</f>
        <v>Non Cluster:</v>
      </c>
      <c r="T5940" s="106">
        <f t="shared" si="460"/>
        <v>0</v>
      </c>
      <c r="U5940" s="106">
        <f t="shared" si="462"/>
        <v>0</v>
      </c>
      <c r="V5940" s="106">
        <f t="shared" si="463"/>
        <v>0</v>
      </c>
      <c r="W5940" s="119">
        <f t="shared" si="461"/>
        <v>0</v>
      </c>
      <c r="X5940" s="106">
        <f t="shared" si="464"/>
        <v>0</v>
      </c>
    </row>
    <row r="5941" spans="1:24" ht="14">
      <c r="A5941" s="198"/>
      <c r="D5941" s="1"/>
      <c r="E5941" s="1"/>
      <c r="F5941" s="187"/>
      <c r="G5941" s="187"/>
      <c r="H5941" s="80" t="str">
        <f>IF(ISERROR(IF(ISERROR(VLOOKUP((LEFT(D5941,2)),'Fed. Agency Identifier Table'!A$2:C$63,3,FALSE)),(VLOOKUP((LEFT(D5941,1)),'Fed. Agency Identifier Table'!A$2:C$63,3,FALSE)),(VLOOKUP((LEFT(D5941,2)),'Fed. Agency Identifier Table'!A$2:C$63,3,FALSE)))),"",(IF(ISERROR(VLOOKUP((LEFT(D5941,2)),'Fed. Agency Identifier Table'!A$2:C$63,3,FALSE)),(VLOOKUP((LEFT(D5941,1)),'Fed. Agency Identifier Table'!A$2:C$63,3,FALSE)),(VLOOKUP((LEFT(D5941,2)),'Fed. Agency Identifier Table'!A$2:C$63,3,FALSE)))))</f>
        <v/>
      </c>
      <c r="I5941" s="150" t="str">
        <f>IF(ISNUMBER(SEARCH("*.unk*",D5941)),"Other Federal Awards",IF(ISERROR(VLOOKUP(D5941,'CFDA Program Titles Table'!A$2:C$2607,3,FALSE)),"",VLOOKUP(D5941,'CFDA Program Titles Table'!A$2:C$2607,3,FALSE)))</f>
        <v/>
      </c>
      <c r="J5941" s="70"/>
      <c r="K5941" s="70"/>
      <c r="S5941" s="106" t="str">
        <f>IFERROR(IF(J5941="Y", "Research And Development Programs Cluster:", VLOOKUP(D5941,'Cluster Info'!$A$2:$B$113,2,FALSE)), "Non Cluster:")</f>
        <v>Non Cluster:</v>
      </c>
      <c r="T5941" s="106">
        <f t="shared" si="460"/>
        <v>0</v>
      </c>
      <c r="U5941" s="106">
        <f t="shared" si="462"/>
        <v>0</v>
      </c>
      <c r="V5941" s="106">
        <f t="shared" si="463"/>
        <v>0</v>
      </c>
      <c r="W5941" s="119">
        <f t="shared" si="461"/>
        <v>0</v>
      </c>
      <c r="X5941" s="106">
        <f t="shared" si="464"/>
        <v>0</v>
      </c>
    </row>
    <row r="5942" spans="1:24" ht="14">
      <c r="A5942" s="198"/>
      <c r="D5942" s="1"/>
      <c r="E5942" s="1"/>
      <c r="F5942" s="187"/>
      <c r="G5942" s="187"/>
      <c r="H5942" s="80" t="str">
        <f>IF(ISERROR(IF(ISERROR(VLOOKUP((LEFT(D5942,2)),'Fed. Agency Identifier Table'!A$2:C$63,3,FALSE)),(VLOOKUP((LEFT(D5942,1)),'Fed. Agency Identifier Table'!A$2:C$63,3,FALSE)),(VLOOKUP((LEFT(D5942,2)),'Fed. Agency Identifier Table'!A$2:C$63,3,FALSE)))),"",(IF(ISERROR(VLOOKUP((LEFT(D5942,2)),'Fed. Agency Identifier Table'!A$2:C$63,3,FALSE)),(VLOOKUP((LEFT(D5942,1)),'Fed. Agency Identifier Table'!A$2:C$63,3,FALSE)),(VLOOKUP((LEFT(D5942,2)),'Fed. Agency Identifier Table'!A$2:C$63,3,FALSE)))))</f>
        <v/>
      </c>
      <c r="I5942" s="150" t="str">
        <f>IF(ISNUMBER(SEARCH("*.unk*",D5942)),"Other Federal Awards",IF(ISERROR(VLOOKUP(D5942,'CFDA Program Titles Table'!A$2:C$2607,3,FALSE)),"",VLOOKUP(D5942,'CFDA Program Titles Table'!A$2:C$2607,3,FALSE)))</f>
        <v/>
      </c>
      <c r="J5942" s="70"/>
      <c r="K5942" s="70"/>
      <c r="S5942" s="106" t="str">
        <f>IFERROR(IF(J5942="Y", "Research And Development Programs Cluster:", VLOOKUP(D5942,'Cluster Info'!$A$2:$B$113,2,FALSE)), "Non Cluster:")</f>
        <v>Non Cluster:</v>
      </c>
      <c r="T5942" s="106">
        <f t="shared" si="460"/>
        <v>0</v>
      </c>
      <c r="U5942" s="106">
        <f t="shared" si="462"/>
        <v>0</v>
      </c>
      <c r="V5942" s="106">
        <f t="shared" si="463"/>
        <v>0</v>
      </c>
      <c r="W5942" s="119">
        <f t="shared" si="461"/>
        <v>0</v>
      </c>
      <c r="X5942" s="106">
        <f t="shared" si="464"/>
        <v>0</v>
      </c>
    </row>
    <row r="5943" spans="1:24" ht="14">
      <c r="A5943" s="198"/>
      <c r="D5943" s="1"/>
      <c r="E5943" s="1"/>
      <c r="F5943" s="187"/>
      <c r="G5943" s="187"/>
      <c r="H5943" s="80" t="str">
        <f>IF(ISERROR(IF(ISERROR(VLOOKUP((LEFT(D5943,2)),'Fed. Agency Identifier Table'!A$2:C$63,3,FALSE)),(VLOOKUP((LEFT(D5943,1)),'Fed. Agency Identifier Table'!A$2:C$63,3,FALSE)),(VLOOKUP((LEFT(D5943,2)),'Fed. Agency Identifier Table'!A$2:C$63,3,FALSE)))),"",(IF(ISERROR(VLOOKUP((LEFT(D5943,2)),'Fed. Agency Identifier Table'!A$2:C$63,3,FALSE)),(VLOOKUP((LEFT(D5943,1)),'Fed. Agency Identifier Table'!A$2:C$63,3,FALSE)),(VLOOKUP((LEFT(D5943,2)),'Fed. Agency Identifier Table'!A$2:C$63,3,FALSE)))))</f>
        <v/>
      </c>
      <c r="I5943" s="150" t="str">
        <f>IF(ISNUMBER(SEARCH("*.unk*",D5943)),"Other Federal Awards",IF(ISERROR(VLOOKUP(D5943,'CFDA Program Titles Table'!A$2:C$2607,3,FALSE)),"",VLOOKUP(D5943,'CFDA Program Titles Table'!A$2:C$2607,3,FALSE)))</f>
        <v/>
      </c>
      <c r="J5943" s="70"/>
      <c r="K5943" s="70"/>
      <c r="S5943" s="106" t="str">
        <f>IFERROR(IF(J5943="Y", "Research And Development Programs Cluster:", VLOOKUP(D5943,'Cluster Info'!$A$2:$B$113,2,FALSE)), "Non Cluster:")</f>
        <v>Non Cluster:</v>
      </c>
      <c r="T5943" s="106">
        <f t="shared" si="460"/>
        <v>0</v>
      </c>
      <c r="U5943" s="106">
        <f t="shared" si="462"/>
        <v>0</v>
      </c>
      <c r="V5943" s="106">
        <f t="shared" si="463"/>
        <v>0</v>
      </c>
      <c r="W5943" s="119">
        <f t="shared" si="461"/>
        <v>0</v>
      </c>
      <c r="X5943" s="106">
        <f t="shared" si="464"/>
        <v>0</v>
      </c>
    </row>
    <row r="5944" spans="1:24" ht="14">
      <c r="A5944" s="198"/>
      <c r="D5944" s="1"/>
      <c r="E5944" s="1"/>
      <c r="F5944" s="187"/>
      <c r="G5944" s="187"/>
      <c r="H5944" s="80" t="str">
        <f>IF(ISERROR(IF(ISERROR(VLOOKUP((LEFT(D5944,2)),'Fed. Agency Identifier Table'!A$2:C$63,3,FALSE)),(VLOOKUP((LEFT(D5944,1)),'Fed. Agency Identifier Table'!A$2:C$63,3,FALSE)),(VLOOKUP((LEFT(D5944,2)),'Fed. Agency Identifier Table'!A$2:C$63,3,FALSE)))),"",(IF(ISERROR(VLOOKUP((LEFT(D5944,2)),'Fed. Agency Identifier Table'!A$2:C$63,3,FALSE)),(VLOOKUP((LEFT(D5944,1)),'Fed. Agency Identifier Table'!A$2:C$63,3,FALSE)),(VLOOKUP((LEFT(D5944,2)),'Fed. Agency Identifier Table'!A$2:C$63,3,FALSE)))))</f>
        <v/>
      </c>
      <c r="I5944" s="150" t="str">
        <f>IF(ISNUMBER(SEARCH("*.unk*",D5944)),"Other Federal Awards",IF(ISERROR(VLOOKUP(D5944,'CFDA Program Titles Table'!A$2:C$2607,3,FALSE)),"",VLOOKUP(D5944,'CFDA Program Titles Table'!A$2:C$2607,3,FALSE)))</f>
        <v/>
      </c>
      <c r="J5944" s="70"/>
      <c r="K5944" s="70"/>
      <c r="S5944" s="106" t="str">
        <f>IFERROR(IF(J5944="Y", "Research And Development Programs Cluster:", VLOOKUP(D5944,'Cluster Info'!$A$2:$B$113,2,FALSE)), "Non Cluster:")</f>
        <v>Non Cluster:</v>
      </c>
      <c r="T5944" s="106">
        <f t="shared" si="460"/>
        <v>0</v>
      </c>
      <c r="U5944" s="106">
        <f t="shared" si="462"/>
        <v>0</v>
      </c>
      <c r="V5944" s="106">
        <f t="shared" si="463"/>
        <v>0</v>
      </c>
      <c r="W5944" s="119">
        <f t="shared" si="461"/>
        <v>0</v>
      </c>
      <c r="X5944" s="106">
        <f t="shared" si="464"/>
        <v>0</v>
      </c>
    </row>
    <row r="5945" spans="1:24" ht="14">
      <c r="A5945" s="198"/>
      <c r="D5945" s="1"/>
      <c r="E5945" s="1"/>
      <c r="F5945" s="187"/>
      <c r="G5945" s="187"/>
      <c r="H5945" s="80" t="str">
        <f>IF(ISERROR(IF(ISERROR(VLOOKUP((LEFT(D5945,2)),'Fed. Agency Identifier Table'!A$2:C$63,3,FALSE)),(VLOOKUP((LEFT(D5945,1)),'Fed. Agency Identifier Table'!A$2:C$63,3,FALSE)),(VLOOKUP((LEFT(D5945,2)),'Fed. Agency Identifier Table'!A$2:C$63,3,FALSE)))),"",(IF(ISERROR(VLOOKUP((LEFT(D5945,2)),'Fed. Agency Identifier Table'!A$2:C$63,3,FALSE)),(VLOOKUP((LEFT(D5945,1)),'Fed. Agency Identifier Table'!A$2:C$63,3,FALSE)),(VLOOKUP((LEFT(D5945,2)),'Fed. Agency Identifier Table'!A$2:C$63,3,FALSE)))))</f>
        <v/>
      </c>
      <c r="I5945" s="150" t="str">
        <f>IF(ISNUMBER(SEARCH("*.unk*",D5945)),"Other Federal Awards",IF(ISERROR(VLOOKUP(D5945,'CFDA Program Titles Table'!A$2:C$2607,3,FALSE)),"",VLOOKUP(D5945,'CFDA Program Titles Table'!A$2:C$2607,3,FALSE)))</f>
        <v/>
      </c>
      <c r="J5945" s="70"/>
      <c r="K5945" s="70"/>
      <c r="S5945" s="106" t="str">
        <f>IFERROR(IF(J5945="Y", "Research And Development Programs Cluster:", VLOOKUP(D5945,'Cluster Info'!$A$2:$B$113,2,FALSE)), "Non Cluster:")</f>
        <v>Non Cluster:</v>
      </c>
      <c r="T5945" s="106">
        <f t="shared" si="460"/>
        <v>0</v>
      </c>
      <c r="U5945" s="106">
        <f t="shared" si="462"/>
        <v>0</v>
      </c>
      <c r="V5945" s="106">
        <f t="shared" si="463"/>
        <v>0</v>
      </c>
      <c r="W5945" s="119">
        <f t="shared" si="461"/>
        <v>0</v>
      </c>
      <c r="X5945" s="106">
        <f t="shared" si="464"/>
        <v>0</v>
      </c>
    </row>
    <row r="5946" spans="1:24" ht="14">
      <c r="A5946" s="198"/>
      <c r="D5946" s="1"/>
      <c r="E5946" s="1"/>
      <c r="F5946" s="187"/>
      <c r="G5946" s="187"/>
      <c r="H5946" s="80" t="str">
        <f>IF(ISERROR(IF(ISERROR(VLOOKUP((LEFT(D5946,2)),'Fed. Agency Identifier Table'!A$2:C$63,3,FALSE)),(VLOOKUP((LEFT(D5946,1)),'Fed. Agency Identifier Table'!A$2:C$63,3,FALSE)),(VLOOKUP((LEFT(D5946,2)),'Fed. Agency Identifier Table'!A$2:C$63,3,FALSE)))),"",(IF(ISERROR(VLOOKUP((LEFT(D5946,2)),'Fed. Agency Identifier Table'!A$2:C$63,3,FALSE)),(VLOOKUP((LEFT(D5946,1)),'Fed. Agency Identifier Table'!A$2:C$63,3,FALSE)),(VLOOKUP((LEFT(D5946,2)),'Fed. Agency Identifier Table'!A$2:C$63,3,FALSE)))))</f>
        <v/>
      </c>
      <c r="I5946" s="150" t="str">
        <f>IF(ISNUMBER(SEARCH("*.unk*",D5946)),"Other Federal Awards",IF(ISERROR(VLOOKUP(D5946,'CFDA Program Titles Table'!A$2:C$2607,3,FALSE)),"",VLOOKUP(D5946,'CFDA Program Titles Table'!A$2:C$2607,3,FALSE)))</f>
        <v/>
      </c>
      <c r="J5946" s="70"/>
      <c r="K5946" s="70"/>
      <c r="S5946" s="106" t="str">
        <f>IFERROR(IF(J5946="Y", "Research And Development Programs Cluster:", VLOOKUP(D5946,'Cluster Info'!$A$2:$B$113,2,FALSE)), "Non Cluster:")</f>
        <v>Non Cluster:</v>
      </c>
      <c r="T5946" s="106">
        <f t="shared" si="460"/>
        <v>0</v>
      </c>
      <c r="U5946" s="106">
        <f t="shared" si="462"/>
        <v>0</v>
      </c>
      <c r="V5946" s="106">
        <f t="shared" si="463"/>
        <v>0</v>
      </c>
      <c r="W5946" s="119">
        <f t="shared" si="461"/>
        <v>0</v>
      </c>
      <c r="X5946" s="106">
        <f t="shared" si="464"/>
        <v>0</v>
      </c>
    </row>
    <row r="5947" spans="1:24" ht="14">
      <c r="A5947" s="198"/>
      <c r="D5947" s="1"/>
      <c r="E5947" s="1"/>
      <c r="F5947" s="187"/>
      <c r="G5947" s="187"/>
      <c r="H5947" s="80" t="str">
        <f>IF(ISERROR(IF(ISERROR(VLOOKUP((LEFT(D5947,2)),'Fed. Agency Identifier Table'!A$2:C$63,3,FALSE)),(VLOOKUP((LEFT(D5947,1)),'Fed. Agency Identifier Table'!A$2:C$63,3,FALSE)),(VLOOKUP((LEFT(D5947,2)),'Fed. Agency Identifier Table'!A$2:C$63,3,FALSE)))),"",(IF(ISERROR(VLOOKUP((LEFT(D5947,2)),'Fed. Agency Identifier Table'!A$2:C$63,3,FALSE)),(VLOOKUP((LEFT(D5947,1)),'Fed. Agency Identifier Table'!A$2:C$63,3,FALSE)),(VLOOKUP((LEFT(D5947,2)),'Fed. Agency Identifier Table'!A$2:C$63,3,FALSE)))))</f>
        <v/>
      </c>
      <c r="I5947" s="150" t="str">
        <f>IF(ISNUMBER(SEARCH("*.unk*",D5947)),"Other Federal Awards",IF(ISERROR(VLOOKUP(D5947,'CFDA Program Titles Table'!A$2:C$2607,3,FALSE)),"",VLOOKUP(D5947,'CFDA Program Titles Table'!A$2:C$2607,3,FALSE)))</f>
        <v/>
      </c>
      <c r="J5947" s="70"/>
      <c r="K5947" s="70"/>
      <c r="S5947" s="106" t="str">
        <f>IFERROR(IF(J5947="Y", "Research And Development Programs Cluster:", VLOOKUP(D5947,'Cluster Info'!$A$2:$B$113,2,FALSE)), "Non Cluster:")</f>
        <v>Non Cluster:</v>
      </c>
      <c r="T5947" s="106">
        <f t="shared" si="460"/>
        <v>0</v>
      </c>
      <c r="U5947" s="106">
        <f t="shared" si="462"/>
        <v>0</v>
      </c>
      <c r="V5947" s="106">
        <f t="shared" si="463"/>
        <v>0</v>
      </c>
      <c r="W5947" s="119">
        <f t="shared" si="461"/>
        <v>0</v>
      </c>
      <c r="X5947" s="106">
        <f t="shared" si="464"/>
        <v>0</v>
      </c>
    </row>
    <row r="5948" spans="1:24" ht="14">
      <c r="A5948" s="198"/>
      <c r="D5948" s="1"/>
      <c r="E5948" s="1"/>
      <c r="F5948" s="187"/>
      <c r="G5948" s="187"/>
      <c r="H5948" s="80" t="str">
        <f>IF(ISERROR(IF(ISERROR(VLOOKUP((LEFT(D5948,2)),'Fed. Agency Identifier Table'!A$2:C$63,3,FALSE)),(VLOOKUP((LEFT(D5948,1)),'Fed. Agency Identifier Table'!A$2:C$63,3,FALSE)),(VLOOKUP((LEFT(D5948,2)),'Fed. Agency Identifier Table'!A$2:C$63,3,FALSE)))),"",(IF(ISERROR(VLOOKUP((LEFT(D5948,2)),'Fed. Agency Identifier Table'!A$2:C$63,3,FALSE)),(VLOOKUP((LEFT(D5948,1)),'Fed. Agency Identifier Table'!A$2:C$63,3,FALSE)),(VLOOKUP((LEFT(D5948,2)),'Fed. Agency Identifier Table'!A$2:C$63,3,FALSE)))))</f>
        <v/>
      </c>
      <c r="I5948" s="150" t="str">
        <f>IF(ISNUMBER(SEARCH("*.unk*",D5948)),"Other Federal Awards",IF(ISERROR(VLOOKUP(D5948,'CFDA Program Titles Table'!A$2:C$2607,3,FALSE)),"",VLOOKUP(D5948,'CFDA Program Titles Table'!A$2:C$2607,3,FALSE)))</f>
        <v/>
      </c>
      <c r="J5948" s="70"/>
      <c r="K5948" s="70"/>
      <c r="S5948" s="106" t="str">
        <f>IFERROR(IF(J5948="Y", "Research And Development Programs Cluster:", VLOOKUP(D5948,'Cluster Info'!$A$2:$B$113,2,FALSE)), "Non Cluster:")</f>
        <v>Non Cluster:</v>
      </c>
      <c r="T5948" s="106">
        <f t="shared" si="460"/>
        <v>0</v>
      </c>
      <c r="U5948" s="106">
        <f t="shared" si="462"/>
        <v>0</v>
      </c>
      <c r="V5948" s="106">
        <f t="shared" si="463"/>
        <v>0</v>
      </c>
      <c r="W5948" s="119">
        <f t="shared" si="461"/>
        <v>0</v>
      </c>
      <c r="X5948" s="106">
        <f t="shared" si="464"/>
        <v>0</v>
      </c>
    </row>
    <row r="5949" spans="1:24" ht="14">
      <c r="A5949" s="198"/>
      <c r="D5949" s="1"/>
      <c r="E5949" s="1"/>
      <c r="F5949" s="187"/>
      <c r="G5949" s="187"/>
      <c r="H5949" s="80" t="str">
        <f>IF(ISERROR(IF(ISERROR(VLOOKUP((LEFT(D5949,2)),'Fed. Agency Identifier Table'!A$2:C$63,3,FALSE)),(VLOOKUP((LEFT(D5949,1)),'Fed. Agency Identifier Table'!A$2:C$63,3,FALSE)),(VLOOKUP((LEFT(D5949,2)),'Fed. Agency Identifier Table'!A$2:C$63,3,FALSE)))),"",(IF(ISERROR(VLOOKUP((LEFT(D5949,2)),'Fed. Agency Identifier Table'!A$2:C$63,3,FALSE)),(VLOOKUP((LEFT(D5949,1)),'Fed. Agency Identifier Table'!A$2:C$63,3,FALSE)),(VLOOKUP((LEFT(D5949,2)),'Fed. Agency Identifier Table'!A$2:C$63,3,FALSE)))))</f>
        <v/>
      </c>
      <c r="I5949" s="150" t="str">
        <f>IF(ISNUMBER(SEARCH("*.unk*",D5949)),"Other Federal Awards",IF(ISERROR(VLOOKUP(D5949,'CFDA Program Titles Table'!A$2:C$2607,3,FALSE)),"",VLOOKUP(D5949,'CFDA Program Titles Table'!A$2:C$2607,3,FALSE)))</f>
        <v/>
      </c>
      <c r="J5949" s="70"/>
      <c r="K5949" s="70"/>
      <c r="S5949" s="106" t="str">
        <f>IFERROR(IF(J5949="Y", "Research And Development Programs Cluster:", VLOOKUP(D5949,'Cluster Info'!$A$2:$B$113,2,FALSE)), "Non Cluster:")</f>
        <v>Non Cluster:</v>
      </c>
      <c r="T5949" s="106">
        <f t="shared" si="460"/>
        <v>0</v>
      </c>
      <c r="U5949" s="106">
        <f t="shared" si="462"/>
        <v>0</v>
      </c>
      <c r="V5949" s="106">
        <f t="shared" si="463"/>
        <v>0</v>
      </c>
      <c r="W5949" s="119">
        <f t="shared" si="461"/>
        <v>0</v>
      </c>
      <c r="X5949" s="106">
        <f t="shared" si="464"/>
        <v>0</v>
      </c>
    </row>
    <row r="5950" spans="1:24" ht="14">
      <c r="A5950" s="198"/>
      <c r="D5950" s="1"/>
      <c r="E5950" s="1"/>
      <c r="F5950" s="187"/>
      <c r="G5950" s="187"/>
      <c r="H5950" s="80" t="str">
        <f>IF(ISERROR(IF(ISERROR(VLOOKUP((LEFT(D5950,2)),'Fed. Agency Identifier Table'!A$2:C$63,3,FALSE)),(VLOOKUP((LEFT(D5950,1)),'Fed. Agency Identifier Table'!A$2:C$63,3,FALSE)),(VLOOKUP((LEFT(D5950,2)),'Fed. Agency Identifier Table'!A$2:C$63,3,FALSE)))),"",(IF(ISERROR(VLOOKUP((LEFT(D5950,2)),'Fed. Agency Identifier Table'!A$2:C$63,3,FALSE)),(VLOOKUP((LEFT(D5950,1)),'Fed. Agency Identifier Table'!A$2:C$63,3,FALSE)),(VLOOKUP((LEFT(D5950,2)),'Fed. Agency Identifier Table'!A$2:C$63,3,FALSE)))))</f>
        <v/>
      </c>
      <c r="I5950" s="150" t="str">
        <f>IF(ISNUMBER(SEARCH("*.unk*",D5950)),"Other Federal Awards",IF(ISERROR(VLOOKUP(D5950,'CFDA Program Titles Table'!A$2:C$2607,3,FALSE)),"",VLOOKUP(D5950,'CFDA Program Titles Table'!A$2:C$2607,3,FALSE)))</f>
        <v/>
      </c>
      <c r="J5950" s="70"/>
      <c r="K5950" s="70"/>
      <c r="S5950" s="106" t="str">
        <f>IFERROR(IF(J5950="Y", "Research And Development Programs Cluster:", VLOOKUP(D5950,'Cluster Info'!$A$2:$B$113,2,FALSE)), "Non Cluster:")</f>
        <v>Non Cluster:</v>
      </c>
      <c r="T5950" s="106">
        <f t="shared" si="460"/>
        <v>0</v>
      </c>
      <c r="U5950" s="106">
        <f t="shared" si="462"/>
        <v>0</v>
      </c>
      <c r="V5950" s="106">
        <f t="shared" si="463"/>
        <v>0</v>
      </c>
      <c r="W5950" s="119">
        <f t="shared" si="461"/>
        <v>0</v>
      </c>
      <c r="X5950" s="106">
        <f t="shared" si="464"/>
        <v>0</v>
      </c>
    </row>
    <row r="5951" spans="1:24" ht="14">
      <c r="A5951" s="198"/>
      <c r="D5951" s="1"/>
      <c r="E5951" s="1"/>
      <c r="F5951" s="187"/>
      <c r="G5951" s="187"/>
      <c r="H5951" s="80" t="str">
        <f>IF(ISERROR(IF(ISERROR(VLOOKUP((LEFT(D5951,2)),'Fed. Agency Identifier Table'!A$2:C$63,3,FALSE)),(VLOOKUP((LEFT(D5951,1)),'Fed. Agency Identifier Table'!A$2:C$63,3,FALSE)),(VLOOKUP((LEFT(D5951,2)),'Fed. Agency Identifier Table'!A$2:C$63,3,FALSE)))),"",(IF(ISERROR(VLOOKUP((LEFT(D5951,2)),'Fed. Agency Identifier Table'!A$2:C$63,3,FALSE)),(VLOOKUP((LEFT(D5951,1)),'Fed. Agency Identifier Table'!A$2:C$63,3,FALSE)),(VLOOKUP((LEFT(D5951,2)),'Fed. Agency Identifier Table'!A$2:C$63,3,FALSE)))))</f>
        <v/>
      </c>
      <c r="I5951" s="150" t="str">
        <f>IF(ISNUMBER(SEARCH("*.unk*",D5951)),"Other Federal Awards",IF(ISERROR(VLOOKUP(D5951,'CFDA Program Titles Table'!A$2:C$2607,3,FALSE)),"",VLOOKUP(D5951,'CFDA Program Titles Table'!A$2:C$2607,3,FALSE)))</f>
        <v/>
      </c>
      <c r="J5951" s="70"/>
      <c r="K5951" s="70"/>
      <c r="S5951" s="106" t="str">
        <f>IFERROR(IF(J5951="Y", "Research And Development Programs Cluster:", VLOOKUP(D5951,'Cluster Info'!$A$2:$B$113,2,FALSE)), "Non Cluster:")</f>
        <v>Non Cluster:</v>
      </c>
      <c r="T5951" s="106">
        <f t="shared" si="460"/>
        <v>0</v>
      </c>
      <c r="U5951" s="106">
        <f t="shared" si="462"/>
        <v>0</v>
      </c>
      <c r="V5951" s="106">
        <f t="shared" si="463"/>
        <v>0</v>
      </c>
      <c r="W5951" s="119">
        <f t="shared" si="461"/>
        <v>0</v>
      </c>
      <c r="X5951" s="106">
        <f t="shared" si="464"/>
        <v>0</v>
      </c>
    </row>
    <row r="5952" spans="1:24" ht="14">
      <c r="A5952" s="198"/>
      <c r="D5952" s="1"/>
      <c r="E5952" s="1"/>
      <c r="F5952" s="187"/>
      <c r="G5952" s="187"/>
      <c r="H5952" s="80" t="str">
        <f>IF(ISERROR(IF(ISERROR(VLOOKUP((LEFT(D5952,2)),'Fed. Agency Identifier Table'!A$2:C$63,3,FALSE)),(VLOOKUP((LEFT(D5952,1)),'Fed. Agency Identifier Table'!A$2:C$63,3,FALSE)),(VLOOKUP((LEFT(D5952,2)),'Fed. Agency Identifier Table'!A$2:C$63,3,FALSE)))),"",(IF(ISERROR(VLOOKUP((LEFT(D5952,2)),'Fed. Agency Identifier Table'!A$2:C$63,3,FALSE)),(VLOOKUP((LEFT(D5952,1)),'Fed. Agency Identifier Table'!A$2:C$63,3,FALSE)),(VLOOKUP((LEFT(D5952,2)),'Fed. Agency Identifier Table'!A$2:C$63,3,FALSE)))))</f>
        <v/>
      </c>
      <c r="I5952" s="150" t="str">
        <f>IF(ISNUMBER(SEARCH("*.unk*",D5952)),"Other Federal Awards",IF(ISERROR(VLOOKUP(D5952,'CFDA Program Titles Table'!A$2:C$2607,3,FALSE)),"",VLOOKUP(D5952,'CFDA Program Titles Table'!A$2:C$2607,3,FALSE)))</f>
        <v/>
      </c>
      <c r="J5952" s="70"/>
      <c r="K5952" s="70"/>
      <c r="S5952" s="106" t="str">
        <f>IFERROR(IF(J5952="Y", "Research And Development Programs Cluster:", VLOOKUP(D5952,'Cluster Info'!$A$2:$B$113,2,FALSE)), "Non Cluster:")</f>
        <v>Non Cluster:</v>
      </c>
      <c r="T5952" s="106">
        <f t="shared" si="460"/>
        <v>0</v>
      </c>
      <c r="U5952" s="106">
        <f t="shared" si="462"/>
        <v>0</v>
      </c>
      <c r="V5952" s="106">
        <f t="shared" si="463"/>
        <v>0</v>
      </c>
      <c r="W5952" s="119">
        <f t="shared" si="461"/>
        <v>0</v>
      </c>
      <c r="X5952" s="106">
        <f t="shared" si="464"/>
        <v>0</v>
      </c>
    </row>
    <row r="5953" spans="1:24" ht="14">
      <c r="A5953" s="198"/>
      <c r="D5953" s="1"/>
      <c r="E5953" s="1"/>
      <c r="F5953" s="187"/>
      <c r="G5953" s="187"/>
      <c r="H5953" s="80" t="str">
        <f>IF(ISERROR(IF(ISERROR(VLOOKUP((LEFT(D5953,2)),'Fed. Agency Identifier Table'!A$2:C$63,3,FALSE)),(VLOOKUP((LEFT(D5953,1)),'Fed. Agency Identifier Table'!A$2:C$63,3,FALSE)),(VLOOKUP((LEFT(D5953,2)),'Fed. Agency Identifier Table'!A$2:C$63,3,FALSE)))),"",(IF(ISERROR(VLOOKUP((LEFT(D5953,2)),'Fed. Agency Identifier Table'!A$2:C$63,3,FALSE)),(VLOOKUP((LEFT(D5953,1)),'Fed. Agency Identifier Table'!A$2:C$63,3,FALSE)),(VLOOKUP((LEFT(D5953,2)),'Fed. Agency Identifier Table'!A$2:C$63,3,FALSE)))))</f>
        <v/>
      </c>
      <c r="I5953" s="150" t="str">
        <f>IF(ISNUMBER(SEARCH("*.unk*",D5953)),"Other Federal Awards",IF(ISERROR(VLOOKUP(D5953,'CFDA Program Titles Table'!A$2:C$2607,3,FALSE)),"",VLOOKUP(D5953,'CFDA Program Titles Table'!A$2:C$2607,3,FALSE)))</f>
        <v/>
      </c>
      <c r="J5953" s="70"/>
      <c r="K5953" s="70"/>
      <c r="S5953" s="106" t="str">
        <f>IFERROR(IF(J5953="Y", "Research And Development Programs Cluster:", VLOOKUP(D5953,'Cluster Info'!$A$2:$B$113,2,FALSE)), "Non Cluster:")</f>
        <v>Non Cluster:</v>
      </c>
      <c r="T5953" s="106">
        <f t="shared" si="460"/>
        <v>0</v>
      </c>
      <c r="U5953" s="106">
        <f t="shared" si="462"/>
        <v>0</v>
      </c>
      <c r="V5953" s="106">
        <f t="shared" si="463"/>
        <v>0</v>
      </c>
      <c r="W5953" s="119">
        <f t="shared" si="461"/>
        <v>0</v>
      </c>
      <c r="X5953" s="106">
        <f t="shared" si="464"/>
        <v>0</v>
      </c>
    </row>
    <row r="5954" spans="1:24" ht="14">
      <c r="A5954" s="198"/>
      <c r="D5954" s="1"/>
      <c r="E5954" s="1"/>
      <c r="F5954" s="187"/>
      <c r="G5954" s="187"/>
      <c r="H5954" s="80" t="str">
        <f>IF(ISERROR(IF(ISERROR(VLOOKUP((LEFT(D5954,2)),'Fed. Agency Identifier Table'!A$2:C$63,3,FALSE)),(VLOOKUP((LEFT(D5954,1)),'Fed. Agency Identifier Table'!A$2:C$63,3,FALSE)),(VLOOKUP((LEFT(D5954,2)),'Fed. Agency Identifier Table'!A$2:C$63,3,FALSE)))),"",(IF(ISERROR(VLOOKUP((LEFT(D5954,2)),'Fed. Agency Identifier Table'!A$2:C$63,3,FALSE)),(VLOOKUP((LEFT(D5954,1)),'Fed. Agency Identifier Table'!A$2:C$63,3,FALSE)),(VLOOKUP((LEFT(D5954,2)),'Fed. Agency Identifier Table'!A$2:C$63,3,FALSE)))))</f>
        <v/>
      </c>
      <c r="I5954" s="150" t="str">
        <f>IF(ISNUMBER(SEARCH("*.unk*",D5954)),"Other Federal Awards",IF(ISERROR(VLOOKUP(D5954,'CFDA Program Titles Table'!A$2:C$2607,3,FALSE)),"",VLOOKUP(D5954,'CFDA Program Titles Table'!A$2:C$2607,3,FALSE)))</f>
        <v/>
      </c>
      <c r="J5954" s="70"/>
      <c r="K5954" s="70"/>
      <c r="S5954" s="106" t="str">
        <f>IFERROR(IF(J5954="Y", "Research And Development Programs Cluster:", VLOOKUP(D5954,'Cluster Info'!$A$2:$B$113,2,FALSE)), "Non Cluster:")</f>
        <v>Non Cluster:</v>
      </c>
      <c r="T5954" s="106">
        <f t="shared" ref="T5954:T5998" si="465">IF(E5954="Y","ARRA - "&amp;N5954, N5954)</f>
        <v>0</v>
      </c>
      <c r="U5954" s="106">
        <f t="shared" si="462"/>
        <v>0</v>
      </c>
      <c r="V5954" s="106">
        <f t="shared" si="463"/>
        <v>0</v>
      </c>
      <c r="W5954" s="119">
        <f t="shared" ref="W5954:W5998" si="466">IF(AND(J5954="Y",I5954="Other Federal Awards"),(LEFT(D5954,2)&amp;".RD"),D5954)</f>
        <v>0</v>
      </c>
      <c r="X5954" s="106">
        <f t="shared" si="464"/>
        <v>0</v>
      </c>
    </row>
    <row r="5955" spans="1:24" ht="14">
      <c r="A5955" s="198"/>
      <c r="D5955" s="1"/>
      <c r="E5955" s="1"/>
      <c r="F5955" s="187"/>
      <c r="G5955" s="187"/>
      <c r="H5955" s="80" t="str">
        <f>IF(ISERROR(IF(ISERROR(VLOOKUP((LEFT(D5955,2)),'Fed. Agency Identifier Table'!A$2:C$63,3,FALSE)),(VLOOKUP((LEFT(D5955,1)),'Fed. Agency Identifier Table'!A$2:C$63,3,FALSE)),(VLOOKUP((LEFT(D5955,2)),'Fed. Agency Identifier Table'!A$2:C$63,3,FALSE)))),"",(IF(ISERROR(VLOOKUP((LEFT(D5955,2)),'Fed. Agency Identifier Table'!A$2:C$63,3,FALSE)),(VLOOKUP((LEFT(D5955,1)),'Fed. Agency Identifier Table'!A$2:C$63,3,FALSE)),(VLOOKUP((LEFT(D5955,2)),'Fed. Agency Identifier Table'!A$2:C$63,3,FALSE)))))</f>
        <v/>
      </c>
      <c r="I5955" s="150" t="str">
        <f>IF(ISNUMBER(SEARCH("*.unk*",D5955)),"Other Federal Awards",IF(ISERROR(VLOOKUP(D5955,'CFDA Program Titles Table'!A$2:C$2607,3,FALSE)),"",VLOOKUP(D5955,'CFDA Program Titles Table'!A$2:C$2607,3,FALSE)))</f>
        <v/>
      </c>
      <c r="J5955" s="70"/>
      <c r="K5955" s="70"/>
      <c r="S5955" s="106" t="str">
        <f>IFERROR(IF(J5955="Y", "Research And Development Programs Cluster:", VLOOKUP(D5955,'Cluster Info'!$A$2:$B$113,2,FALSE)), "Non Cluster:")</f>
        <v>Non Cluster:</v>
      </c>
      <c r="T5955" s="106">
        <f t="shared" si="465"/>
        <v>0</v>
      </c>
      <c r="U5955" s="106">
        <f t="shared" ref="U5955:U5998" si="467">IF(F5955="Y","COVID-19 - "&amp;N5955, N5955)</f>
        <v>0</v>
      </c>
      <c r="V5955" s="106">
        <f t="shared" ref="V5955:V5998" si="468">IF(G5955="Y","ARP - "&amp;N5955, N5955)</f>
        <v>0</v>
      </c>
      <c r="W5955" s="119">
        <f t="shared" si="466"/>
        <v>0</v>
      </c>
      <c r="X5955" s="106">
        <f t="shared" ref="X5955:X5998" si="469">O5955-P5955</f>
        <v>0</v>
      </c>
    </row>
    <row r="5956" spans="1:24" ht="14">
      <c r="A5956" s="198"/>
      <c r="D5956" s="1"/>
      <c r="E5956" s="1"/>
      <c r="F5956" s="187"/>
      <c r="G5956" s="187"/>
      <c r="H5956" s="80" t="str">
        <f>IF(ISERROR(IF(ISERROR(VLOOKUP((LEFT(D5956,2)),'Fed. Agency Identifier Table'!A$2:C$63,3,FALSE)),(VLOOKUP((LEFT(D5956,1)),'Fed. Agency Identifier Table'!A$2:C$63,3,FALSE)),(VLOOKUP((LEFT(D5956,2)),'Fed. Agency Identifier Table'!A$2:C$63,3,FALSE)))),"",(IF(ISERROR(VLOOKUP((LEFT(D5956,2)),'Fed. Agency Identifier Table'!A$2:C$63,3,FALSE)),(VLOOKUP((LEFT(D5956,1)),'Fed. Agency Identifier Table'!A$2:C$63,3,FALSE)),(VLOOKUP((LEFT(D5956,2)),'Fed. Agency Identifier Table'!A$2:C$63,3,FALSE)))))</f>
        <v/>
      </c>
      <c r="I5956" s="150" t="str">
        <f>IF(ISNUMBER(SEARCH("*.unk*",D5956)),"Other Federal Awards",IF(ISERROR(VLOOKUP(D5956,'CFDA Program Titles Table'!A$2:C$2607,3,FALSE)),"",VLOOKUP(D5956,'CFDA Program Titles Table'!A$2:C$2607,3,FALSE)))</f>
        <v/>
      </c>
      <c r="J5956" s="70"/>
      <c r="K5956" s="70"/>
      <c r="S5956" s="106" t="str">
        <f>IFERROR(IF(J5956="Y", "Research And Development Programs Cluster:", VLOOKUP(D5956,'Cluster Info'!$A$2:$B$113,2,FALSE)), "Non Cluster:")</f>
        <v>Non Cluster:</v>
      </c>
      <c r="T5956" s="106">
        <f t="shared" si="465"/>
        <v>0</v>
      </c>
      <c r="U5956" s="106">
        <f t="shared" si="467"/>
        <v>0</v>
      </c>
      <c r="V5956" s="106">
        <f t="shared" si="468"/>
        <v>0</v>
      </c>
      <c r="W5956" s="119">
        <f t="shared" si="466"/>
        <v>0</v>
      </c>
      <c r="X5956" s="106">
        <f t="shared" si="469"/>
        <v>0</v>
      </c>
    </row>
    <row r="5957" spans="1:24" ht="14">
      <c r="A5957" s="198"/>
      <c r="D5957" s="1"/>
      <c r="E5957" s="1"/>
      <c r="F5957" s="187"/>
      <c r="G5957" s="187"/>
      <c r="H5957" s="80" t="str">
        <f>IF(ISERROR(IF(ISERROR(VLOOKUP((LEFT(D5957,2)),'Fed. Agency Identifier Table'!A$2:C$63,3,FALSE)),(VLOOKUP((LEFT(D5957,1)),'Fed. Agency Identifier Table'!A$2:C$63,3,FALSE)),(VLOOKUP((LEFT(D5957,2)),'Fed. Agency Identifier Table'!A$2:C$63,3,FALSE)))),"",(IF(ISERROR(VLOOKUP((LEFT(D5957,2)),'Fed. Agency Identifier Table'!A$2:C$63,3,FALSE)),(VLOOKUP((LEFT(D5957,1)),'Fed. Agency Identifier Table'!A$2:C$63,3,FALSE)),(VLOOKUP((LEFT(D5957,2)),'Fed. Agency Identifier Table'!A$2:C$63,3,FALSE)))))</f>
        <v/>
      </c>
      <c r="I5957" s="150" t="str">
        <f>IF(ISNUMBER(SEARCH("*.unk*",D5957)),"Other Federal Awards",IF(ISERROR(VLOOKUP(D5957,'CFDA Program Titles Table'!A$2:C$2607,3,FALSE)),"",VLOOKUP(D5957,'CFDA Program Titles Table'!A$2:C$2607,3,FALSE)))</f>
        <v/>
      </c>
      <c r="J5957" s="70"/>
      <c r="K5957" s="70"/>
      <c r="S5957" s="106" t="str">
        <f>IFERROR(IF(J5957="Y", "Research And Development Programs Cluster:", VLOOKUP(D5957,'Cluster Info'!$A$2:$B$113,2,FALSE)), "Non Cluster:")</f>
        <v>Non Cluster:</v>
      </c>
      <c r="T5957" s="106">
        <f t="shared" si="465"/>
        <v>0</v>
      </c>
      <c r="U5957" s="106">
        <f t="shared" si="467"/>
        <v>0</v>
      </c>
      <c r="V5957" s="106">
        <f t="shared" si="468"/>
        <v>0</v>
      </c>
      <c r="W5957" s="119">
        <f t="shared" si="466"/>
        <v>0</v>
      </c>
      <c r="X5957" s="106">
        <f t="shared" si="469"/>
        <v>0</v>
      </c>
    </row>
    <row r="5958" spans="1:24" ht="14">
      <c r="A5958" s="198"/>
      <c r="D5958" s="1"/>
      <c r="E5958" s="1"/>
      <c r="F5958" s="187"/>
      <c r="G5958" s="187"/>
      <c r="H5958" s="80" t="str">
        <f>IF(ISERROR(IF(ISERROR(VLOOKUP((LEFT(D5958,2)),'Fed. Agency Identifier Table'!A$2:C$63,3,FALSE)),(VLOOKUP((LEFT(D5958,1)),'Fed. Agency Identifier Table'!A$2:C$63,3,FALSE)),(VLOOKUP((LEFT(D5958,2)),'Fed. Agency Identifier Table'!A$2:C$63,3,FALSE)))),"",(IF(ISERROR(VLOOKUP((LEFT(D5958,2)),'Fed. Agency Identifier Table'!A$2:C$63,3,FALSE)),(VLOOKUP((LEFT(D5958,1)),'Fed. Agency Identifier Table'!A$2:C$63,3,FALSE)),(VLOOKUP((LEFT(D5958,2)),'Fed. Agency Identifier Table'!A$2:C$63,3,FALSE)))))</f>
        <v/>
      </c>
      <c r="I5958" s="150" t="str">
        <f>IF(ISNUMBER(SEARCH("*.unk*",D5958)),"Other Federal Awards",IF(ISERROR(VLOOKUP(D5958,'CFDA Program Titles Table'!A$2:C$2607,3,FALSE)),"",VLOOKUP(D5958,'CFDA Program Titles Table'!A$2:C$2607,3,FALSE)))</f>
        <v/>
      </c>
      <c r="J5958" s="70"/>
      <c r="K5958" s="70"/>
      <c r="S5958" s="106" t="str">
        <f>IFERROR(IF(J5958="Y", "Research And Development Programs Cluster:", VLOOKUP(D5958,'Cluster Info'!$A$2:$B$113,2,FALSE)), "Non Cluster:")</f>
        <v>Non Cluster:</v>
      </c>
      <c r="T5958" s="106">
        <f t="shared" si="465"/>
        <v>0</v>
      </c>
      <c r="U5958" s="106">
        <f t="shared" si="467"/>
        <v>0</v>
      </c>
      <c r="V5958" s="106">
        <f t="shared" si="468"/>
        <v>0</v>
      </c>
      <c r="W5958" s="119">
        <f t="shared" si="466"/>
        <v>0</v>
      </c>
      <c r="X5958" s="106">
        <f t="shared" si="469"/>
        <v>0</v>
      </c>
    </row>
    <row r="5959" spans="1:24" ht="14">
      <c r="A5959" s="198"/>
      <c r="D5959" s="1"/>
      <c r="E5959" s="1"/>
      <c r="F5959" s="187"/>
      <c r="G5959" s="187"/>
      <c r="H5959" s="80" t="str">
        <f>IF(ISERROR(IF(ISERROR(VLOOKUP((LEFT(D5959,2)),'Fed. Agency Identifier Table'!A$2:C$63,3,FALSE)),(VLOOKUP((LEFT(D5959,1)),'Fed. Agency Identifier Table'!A$2:C$63,3,FALSE)),(VLOOKUP((LEFT(D5959,2)),'Fed. Agency Identifier Table'!A$2:C$63,3,FALSE)))),"",(IF(ISERROR(VLOOKUP((LEFT(D5959,2)),'Fed. Agency Identifier Table'!A$2:C$63,3,FALSE)),(VLOOKUP((LEFT(D5959,1)),'Fed. Agency Identifier Table'!A$2:C$63,3,FALSE)),(VLOOKUP((LEFT(D5959,2)),'Fed. Agency Identifier Table'!A$2:C$63,3,FALSE)))))</f>
        <v/>
      </c>
      <c r="I5959" s="150" t="str">
        <f>IF(ISNUMBER(SEARCH("*.unk*",D5959)),"Other Federal Awards",IF(ISERROR(VLOOKUP(D5959,'CFDA Program Titles Table'!A$2:C$2607,3,FALSE)),"",VLOOKUP(D5959,'CFDA Program Titles Table'!A$2:C$2607,3,FALSE)))</f>
        <v/>
      </c>
      <c r="J5959" s="70"/>
      <c r="K5959" s="70"/>
      <c r="S5959" s="106" t="str">
        <f>IFERROR(IF(J5959="Y", "Research And Development Programs Cluster:", VLOOKUP(D5959,'Cluster Info'!$A$2:$B$113,2,FALSE)), "Non Cluster:")</f>
        <v>Non Cluster:</v>
      </c>
      <c r="T5959" s="106">
        <f t="shared" si="465"/>
        <v>0</v>
      </c>
      <c r="U5959" s="106">
        <f t="shared" si="467"/>
        <v>0</v>
      </c>
      <c r="V5959" s="106">
        <f t="shared" si="468"/>
        <v>0</v>
      </c>
      <c r="W5959" s="119">
        <f t="shared" si="466"/>
        <v>0</v>
      </c>
      <c r="X5959" s="106">
        <f t="shared" si="469"/>
        <v>0</v>
      </c>
    </row>
    <row r="5960" spans="1:24" ht="14">
      <c r="A5960" s="198"/>
      <c r="D5960" s="1"/>
      <c r="E5960" s="1"/>
      <c r="F5960" s="187"/>
      <c r="G5960" s="187"/>
      <c r="H5960" s="80" t="str">
        <f>IF(ISERROR(IF(ISERROR(VLOOKUP((LEFT(D5960,2)),'Fed. Agency Identifier Table'!A$2:C$63,3,FALSE)),(VLOOKUP((LEFT(D5960,1)),'Fed. Agency Identifier Table'!A$2:C$63,3,FALSE)),(VLOOKUP((LEFT(D5960,2)),'Fed. Agency Identifier Table'!A$2:C$63,3,FALSE)))),"",(IF(ISERROR(VLOOKUP((LEFT(D5960,2)),'Fed. Agency Identifier Table'!A$2:C$63,3,FALSE)),(VLOOKUP((LEFT(D5960,1)),'Fed. Agency Identifier Table'!A$2:C$63,3,FALSE)),(VLOOKUP((LEFT(D5960,2)),'Fed. Agency Identifier Table'!A$2:C$63,3,FALSE)))))</f>
        <v/>
      </c>
      <c r="I5960" s="150" t="str">
        <f>IF(ISNUMBER(SEARCH("*.unk*",D5960)),"Other Federal Awards",IF(ISERROR(VLOOKUP(D5960,'CFDA Program Titles Table'!A$2:C$2607,3,FALSE)),"",VLOOKUP(D5960,'CFDA Program Titles Table'!A$2:C$2607,3,FALSE)))</f>
        <v/>
      </c>
      <c r="J5960" s="70"/>
      <c r="K5960" s="70"/>
      <c r="S5960" s="106" t="str">
        <f>IFERROR(IF(J5960="Y", "Research And Development Programs Cluster:", VLOOKUP(D5960,'Cluster Info'!$A$2:$B$113,2,FALSE)), "Non Cluster:")</f>
        <v>Non Cluster:</v>
      </c>
      <c r="T5960" s="106">
        <f t="shared" si="465"/>
        <v>0</v>
      </c>
      <c r="U5960" s="106">
        <f t="shared" si="467"/>
        <v>0</v>
      </c>
      <c r="V5960" s="106">
        <f t="shared" si="468"/>
        <v>0</v>
      </c>
      <c r="W5960" s="119">
        <f t="shared" si="466"/>
        <v>0</v>
      </c>
      <c r="X5960" s="106">
        <f t="shared" si="469"/>
        <v>0</v>
      </c>
    </row>
    <row r="5961" spans="1:24" ht="14">
      <c r="A5961" s="198"/>
      <c r="D5961" s="1"/>
      <c r="E5961" s="1"/>
      <c r="F5961" s="187"/>
      <c r="G5961" s="187"/>
      <c r="H5961" s="80" t="str">
        <f>IF(ISERROR(IF(ISERROR(VLOOKUP((LEFT(D5961,2)),'Fed. Agency Identifier Table'!A$2:C$63,3,FALSE)),(VLOOKUP((LEFT(D5961,1)),'Fed. Agency Identifier Table'!A$2:C$63,3,FALSE)),(VLOOKUP((LEFT(D5961,2)),'Fed. Agency Identifier Table'!A$2:C$63,3,FALSE)))),"",(IF(ISERROR(VLOOKUP((LEFT(D5961,2)),'Fed. Agency Identifier Table'!A$2:C$63,3,FALSE)),(VLOOKUP((LEFT(D5961,1)),'Fed. Agency Identifier Table'!A$2:C$63,3,FALSE)),(VLOOKUP((LEFT(D5961,2)),'Fed. Agency Identifier Table'!A$2:C$63,3,FALSE)))))</f>
        <v/>
      </c>
      <c r="I5961" s="150" t="str">
        <f>IF(ISNUMBER(SEARCH("*.unk*",D5961)),"Other Federal Awards",IF(ISERROR(VLOOKUP(D5961,'CFDA Program Titles Table'!A$2:C$2607,3,FALSE)),"",VLOOKUP(D5961,'CFDA Program Titles Table'!A$2:C$2607,3,FALSE)))</f>
        <v/>
      </c>
      <c r="J5961" s="70"/>
      <c r="K5961" s="70"/>
      <c r="S5961" s="106" t="str">
        <f>IFERROR(IF(J5961="Y", "Research And Development Programs Cluster:", VLOOKUP(D5961,'Cluster Info'!$A$2:$B$113,2,FALSE)), "Non Cluster:")</f>
        <v>Non Cluster:</v>
      </c>
      <c r="T5961" s="106">
        <f t="shared" si="465"/>
        <v>0</v>
      </c>
      <c r="U5961" s="106">
        <f t="shared" si="467"/>
        <v>0</v>
      </c>
      <c r="V5961" s="106">
        <f t="shared" si="468"/>
        <v>0</v>
      </c>
      <c r="W5961" s="119">
        <f t="shared" si="466"/>
        <v>0</v>
      </c>
      <c r="X5961" s="106">
        <f t="shared" si="469"/>
        <v>0</v>
      </c>
    </row>
    <row r="5962" spans="1:24" ht="14">
      <c r="A5962" s="198"/>
      <c r="D5962" s="1"/>
      <c r="E5962" s="1"/>
      <c r="F5962" s="187"/>
      <c r="G5962" s="187"/>
      <c r="H5962" s="80" t="str">
        <f>IF(ISERROR(IF(ISERROR(VLOOKUP((LEFT(D5962,2)),'Fed. Agency Identifier Table'!A$2:C$63,3,FALSE)),(VLOOKUP((LEFT(D5962,1)),'Fed. Agency Identifier Table'!A$2:C$63,3,FALSE)),(VLOOKUP((LEFT(D5962,2)),'Fed. Agency Identifier Table'!A$2:C$63,3,FALSE)))),"",(IF(ISERROR(VLOOKUP((LEFT(D5962,2)),'Fed. Agency Identifier Table'!A$2:C$63,3,FALSE)),(VLOOKUP((LEFT(D5962,1)),'Fed. Agency Identifier Table'!A$2:C$63,3,FALSE)),(VLOOKUP((LEFT(D5962,2)),'Fed. Agency Identifier Table'!A$2:C$63,3,FALSE)))))</f>
        <v/>
      </c>
      <c r="I5962" s="150" t="str">
        <f>IF(ISNUMBER(SEARCH("*.unk*",D5962)),"Other Federal Awards",IF(ISERROR(VLOOKUP(D5962,'CFDA Program Titles Table'!A$2:C$2607,3,FALSE)),"",VLOOKUP(D5962,'CFDA Program Titles Table'!A$2:C$2607,3,FALSE)))</f>
        <v/>
      </c>
      <c r="J5962" s="70"/>
      <c r="K5962" s="70"/>
      <c r="S5962" s="106" t="str">
        <f>IFERROR(IF(J5962="Y", "Research And Development Programs Cluster:", VLOOKUP(D5962,'Cluster Info'!$A$2:$B$113,2,FALSE)), "Non Cluster:")</f>
        <v>Non Cluster:</v>
      </c>
      <c r="T5962" s="106">
        <f t="shared" si="465"/>
        <v>0</v>
      </c>
      <c r="U5962" s="106">
        <f t="shared" si="467"/>
        <v>0</v>
      </c>
      <c r="V5962" s="106">
        <f t="shared" si="468"/>
        <v>0</v>
      </c>
      <c r="W5962" s="119">
        <f t="shared" si="466"/>
        <v>0</v>
      </c>
      <c r="X5962" s="106">
        <f t="shared" si="469"/>
        <v>0</v>
      </c>
    </row>
    <row r="5963" spans="1:24" ht="14">
      <c r="A5963" s="198"/>
      <c r="D5963" s="1"/>
      <c r="E5963" s="1"/>
      <c r="F5963" s="187"/>
      <c r="G5963" s="187"/>
      <c r="H5963" s="80" t="str">
        <f>IF(ISERROR(IF(ISERROR(VLOOKUP((LEFT(D5963,2)),'Fed. Agency Identifier Table'!A$2:C$63,3,FALSE)),(VLOOKUP((LEFT(D5963,1)),'Fed. Agency Identifier Table'!A$2:C$63,3,FALSE)),(VLOOKUP((LEFT(D5963,2)),'Fed. Agency Identifier Table'!A$2:C$63,3,FALSE)))),"",(IF(ISERROR(VLOOKUP((LEFT(D5963,2)),'Fed. Agency Identifier Table'!A$2:C$63,3,FALSE)),(VLOOKUP((LEFT(D5963,1)),'Fed. Agency Identifier Table'!A$2:C$63,3,FALSE)),(VLOOKUP((LEFT(D5963,2)),'Fed. Agency Identifier Table'!A$2:C$63,3,FALSE)))))</f>
        <v/>
      </c>
      <c r="I5963" s="150" t="str">
        <f>IF(ISNUMBER(SEARCH("*.unk*",D5963)),"Other Federal Awards",IF(ISERROR(VLOOKUP(D5963,'CFDA Program Titles Table'!A$2:C$2607,3,FALSE)),"",VLOOKUP(D5963,'CFDA Program Titles Table'!A$2:C$2607,3,FALSE)))</f>
        <v/>
      </c>
      <c r="J5963" s="70"/>
      <c r="K5963" s="70"/>
      <c r="S5963" s="106" t="str">
        <f>IFERROR(IF(J5963="Y", "Research And Development Programs Cluster:", VLOOKUP(D5963,'Cluster Info'!$A$2:$B$113,2,FALSE)), "Non Cluster:")</f>
        <v>Non Cluster:</v>
      </c>
      <c r="T5963" s="106">
        <f t="shared" si="465"/>
        <v>0</v>
      </c>
      <c r="U5963" s="106">
        <f t="shared" si="467"/>
        <v>0</v>
      </c>
      <c r="V5963" s="106">
        <f t="shared" si="468"/>
        <v>0</v>
      </c>
      <c r="W5963" s="119">
        <f t="shared" si="466"/>
        <v>0</v>
      </c>
      <c r="X5963" s="106">
        <f t="shared" si="469"/>
        <v>0</v>
      </c>
    </row>
    <row r="5964" spans="1:24" ht="14">
      <c r="A5964" s="198"/>
      <c r="D5964" s="1"/>
      <c r="E5964" s="1"/>
      <c r="F5964" s="187"/>
      <c r="G5964" s="187"/>
      <c r="H5964" s="80" t="str">
        <f>IF(ISERROR(IF(ISERROR(VLOOKUP((LEFT(D5964,2)),'Fed. Agency Identifier Table'!A$2:C$63,3,FALSE)),(VLOOKUP((LEFT(D5964,1)),'Fed. Agency Identifier Table'!A$2:C$63,3,FALSE)),(VLOOKUP((LEFT(D5964,2)),'Fed. Agency Identifier Table'!A$2:C$63,3,FALSE)))),"",(IF(ISERROR(VLOOKUP((LEFT(D5964,2)),'Fed. Agency Identifier Table'!A$2:C$63,3,FALSE)),(VLOOKUP((LEFT(D5964,1)),'Fed. Agency Identifier Table'!A$2:C$63,3,FALSE)),(VLOOKUP((LEFT(D5964,2)),'Fed. Agency Identifier Table'!A$2:C$63,3,FALSE)))))</f>
        <v/>
      </c>
      <c r="I5964" s="150" t="str">
        <f>IF(ISNUMBER(SEARCH("*.unk*",D5964)),"Other Federal Awards",IF(ISERROR(VLOOKUP(D5964,'CFDA Program Titles Table'!A$2:C$2607,3,FALSE)),"",VLOOKUP(D5964,'CFDA Program Titles Table'!A$2:C$2607,3,FALSE)))</f>
        <v/>
      </c>
      <c r="J5964" s="70"/>
      <c r="K5964" s="70"/>
      <c r="S5964" s="106" t="str">
        <f>IFERROR(IF(J5964="Y", "Research And Development Programs Cluster:", VLOOKUP(D5964,'Cluster Info'!$A$2:$B$113,2,FALSE)), "Non Cluster:")</f>
        <v>Non Cluster:</v>
      </c>
      <c r="T5964" s="106">
        <f t="shared" si="465"/>
        <v>0</v>
      </c>
      <c r="U5964" s="106">
        <f t="shared" si="467"/>
        <v>0</v>
      </c>
      <c r="V5964" s="106">
        <f t="shared" si="468"/>
        <v>0</v>
      </c>
      <c r="W5964" s="119">
        <f t="shared" si="466"/>
        <v>0</v>
      </c>
      <c r="X5964" s="106">
        <f t="shared" si="469"/>
        <v>0</v>
      </c>
    </row>
    <row r="5965" spans="1:24" ht="14">
      <c r="A5965" s="198"/>
      <c r="D5965" s="1"/>
      <c r="E5965" s="1"/>
      <c r="F5965" s="187"/>
      <c r="G5965" s="187"/>
      <c r="H5965" s="80" t="str">
        <f>IF(ISERROR(IF(ISERROR(VLOOKUP((LEFT(D5965,2)),'Fed. Agency Identifier Table'!A$2:C$63,3,FALSE)),(VLOOKUP((LEFT(D5965,1)),'Fed. Agency Identifier Table'!A$2:C$63,3,FALSE)),(VLOOKUP((LEFT(D5965,2)),'Fed. Agency Identifier Table'!A$2:C$63,3,FALSE)))),"",(IF(ISERROR(VLOOKUP((LEFT(D5965,2)),'Fed. Agency Identifier Table'!A$2:C$63,3,FALSE)),(VLOOKUP((LEFT(D5965,1)),'Fed. Agency Identifier Table'!A$2:C$63,3,FALSE)),(VLOOKUP((LEFT(D5965,2)),'Fed. Agency Identifier Table'!A$2:C$63,3,FALSE)))))</f>
        <v/>
      </c>
      <c r="I5965" s="150" t="str">
        <f>IF(ISNUMBER(SEARCH("*.unk*",D5965)),"Other Federal Awards",IF(ISERROR(VLOOKUP(D5965,'CFDA Program Titles Table'!A$2:C$2607,3,FALSE)),"",VLOOKUP(D5965,'CFDA Program Titles Table'!A$2:C$2607,3,FALSE)))</f>
        <v/>
      </c>
      <c r="J5965" s="70"/>
      <c r="K5965" s="70"/>
      <c r="S5965" s="106" t="str">
        <f>IFERROR(IF(J5965="Y", "Research And Development Programs Cluster:", VLOOKUP(D5965,'Cluster Info'!$A$2:$B$113,2,FALSE)), "Non Cluster:")</f>
        <v>Non Cluster:</v>
      </c>
      <c r="T5965" s="106">
        <f t="shared" si="465"/>
        <v>0</v>
      </c>
      <c r="U5965" s="106">
        <f t="shared" si="467"/>
        <v>0</v>
      </c>
      <c r="V5965" s="106">
        <f t="shared" si="468"/>
        <v>0</v>
      </c>
      <c r="W5965" s="119">
        <f t="shared" si="466"/>
        <v>0</v>
      </c>
      <c r="X5965" s="106">
        <f t="shared" si="469"/>
        <v>0</v>
      </c>
    </row>
    <row r="5966" spans="1:24" ht="14">
      <c r="A5966" s="198"/>
      <c r="D5966" s="1"/>
      <c r="E5966" s="1"/>
      <c r="F5966" s="187"/>
      <c r="G5966" s="187"/>
      <c r="H5966" s="80" t="str">
        <f>IF(ISERROR(IF(ISERROR(VLOOKUP((LEFT(D5966,2)),'Fed. Agency Identifier Table'!A$2:C$63,3,FALSE)),(VLOOKUP((LEFT(D5966,1)),'Fed. Agency Identifier Table'!A$2:C$63,3,FALSE)),(VLOOKUP((LEFT(D5966,2)),'Fed. Agency Identifier Table'!A$2:C$63,3,FALSE)))),"",(IF(ISERROR(VLOOKUP((LEFT(D5966,2)),'Fed. Agency Identifier Table'!A$2:C$63,3,FALSE)),(VLOOKUP((LEFT(D5966,1)),'Fed. Agency Identifier Table'!A$2:C$63,3,FALSE)),(VLOOKUP((LEFT(D5966,2)),'Fed. Agency Identifier Table'!A$2:C$63,3,FALSE)))))</f>
        <v/>
      </c>
      <c r="I5966" s="150" t="str">
        <f>IF(ISNUMBER(SEARCH("*.unk*",D5966)),"Other Federal Awards",IF(ISERROR(VLOOKUP(D5966,'CFDA Program Titles Table'!A$2:C$2607,3,FALSE)),"",VLOOKUP(D5966,'CFDA Program Titles Table'!A$2:C$2607,3,FALSE)))</f>
        <v/>
      </c>
      <c r="J5966" s="70"/>
      <c r="K5966" s="70"/>
      <c r="S5966" s="106" t="str">
        <f>IFERROR(IF(J5966="Y", "Research And Development Programs Cluster:", VLOOKUP(D5966,'Cluster Info'!$A$2:$B$113,2,FALSE)), "Non Cluster:")</f>
        <v>Non Cluster:</v>
      </c>
      <c r="T5966" s="106">
        <f t="shared" si="465"/>
        <v>0</v>
      </c>
      <c r="U5966" s="106">
        <f t="shared" si="467"/>
        <v>0</v>
      </c>
      <c r="V5966" s="106">
        <f t="shared" si="468"/>
        <v>0</v>
      </c>
      <c r="W5966" s="119">
        <f t="shared" si="466"/>
        <v>0</v>
      </c>
      <c r="X5966" s="106">
        <f t="shared" si="469"/>
        <v>0</v>
      </c>
    </row>
    <row r="5967" spans="1:24" ht="14">
      <c r="A5967" s="198"/>
      <c r="D5967" s="1"/>
      <c r="E5967" s="1"/>
      <c r="F5967" s="187"/>
      <c r="G5967" s="187"/>
      <c r="H5967" s="80" t="str">
        <f>IF(ISERROR(IF(ISERROR(VLOOKUP((LEFT(D5967,2)),'Fed. Agency Identifier Table'!A$2:C$63,3,FALSE)),(VLOOKUP((LEFT(D5967,1)),'Fed. Agency Identifier Table'!A$2:C$63,3,FALSE)),(VLOOKUP((LEFT(D5967,2)),'Fed. Agency Identifier Table'!A$2:C$63,3,FALSE)))),"",(IF(ISERROR(VLOOKUP((LEFT(D5967,2)),'Fed. Agency Identifier Table'!A$2:C$63,3,FALSE)),(VLOOKUP((LEFT(D5967,1)),'Fed. Agency Identifier Table'!A$2:C$63,3,FALSE)),(VLOOKUP((LEFT(D5967,2)),'Fed. Agency Identifier Table'!A$2:C$63,3,FALSE)))))</f>
        <v/>
      </c>
      <c r="I5967" s="150" t="str">
        <f>IF(ISNUMBER(SEARCH("*.unk*",D5967)),"Other Federal Awards",IF(ISERROR(VLOOKUP(D5967,'CFDA Program Titles Table'!A$2:C$2607,3,FALSE)),"",VLOOKUP(D5967,'CFDA Program Titles Table'!A$2:C$2607,3,FALSE)))</f>
        <v/>
      </c>
      <c r="J5967" s="70"/>
      <c r="K5967" s="70"/>
      <c r="S5967" s="106" t="str">
        <f>IFERROR(IF(J5967="Y", "Research And Development Programs Cluster:", VLOOKUP(D5967,'Cluster Info'!$A$2:$B$113,2,FALSE)), "Non Cluster:")</f>
        <v>Non Cluster:</v>
      </c>
      <c r="T5967" s="106">
        <f t="shared" si="465"/>
        <v>0</v>
      </c>
      <c r="U5967" s="106">
        <f t="shared" si="467"/>
        <v>0</v>
      </c>
      <c r="V5967" s="106">
        <f t="shared" si="468"/>
        <v>0</v>
      </c>
      <c r="W5967" s="119">
        <f t="shared" si="466"/>
        <v>0</v>
      </c>
      <c r="X5967" s="106">
        <f t="shared" si="469"/>
        <v>0</v>
      </c>
    </row>
    <row r="5968" spans="1:24" ht="14">
      <c r="A5968" s="198"/>
      <c r="D5968" s="1"/>
      <c r="E5968" s="1"/>
      <c r="F5968" s="187"/>
      <c r="G5968" s="187"/>
      <c r="H5968" s="80" t="str">
        <f>IF(ISERROR(IF(ISERROR(VLOOKUP((LEFT(D5968,2)),'Fed. Agency Identifier Table'!A$2:C$63,3,FALSE)),(VLOOKUP((LEFT(D5968,1)),'Fed. Agency Identifier Table'!A$2:C$63,3,FALSE)),(VLOOKUP((LEFT(D5968,2)),'Fed. Agency Identifier Table'!A$2:C$63,3,FALSE)))),"",(IF(ISERROR(VLOOKUP((LEFT(D5968,2)),'Fed. Agency Identifier Table'!A$2:C$63,3,FALSE)),(VLOOKUP((LEFT(D5968,1)),'Fed. Agency Identifier Table'!A$2:C$63,3,FALSE)),(VLOOKUP((LEFT(D5968,2)),'Fed. Agency Identifier Table'!A$2:C$63,3,FALSE)))))</f>
        <v/>
      </c>
      <c r="I5968" s="150" t="str">
        <f>IF(ISNUMBER(SEARCH("*.unk*",D5968)),"Other Federal Awards",IF(ISERROR(VLOOKUP(D5968,'CFDA Program Titles Table'!A$2:C$2607,3,FALSE)),"",VLOOKUP(D5968,'CFDA Program Titles Table'!A$2:C$2607,3,FALSE)))</f>
        <v/>
      </c>
      <c r="J5968" s="70"/>
      <c r="K5968" s="70"/>
      <c r="S5968" s="106" t="str">
        <f>IFERROR(IF(J5968="Y", "Research And Development Programs Cluster:", VLOOKUP(D5968,'Cluster Info'!$A$2:$B$113,2,FALSE)), "Non Cluster:")</f>
        <v>Non Cluster:</v>
      </c>
      <c r="T5968" s="106">
        <f t="shared" si="465"/>
        <v>0</v>
      </c>
      <c r="U5968" s="106">
        <f t="shared" si="467"/>
        <v>0</v>
      </c>
      <c r="V5968" s="106">
        <f t="shared" si="468"/>
        <v>0</v>
      </c>
      <c r="W5968" s="119">
        <f t="shared" si="466"/>
        <v>0</v>
      </c>
      <c r="X5968" s="106">
        <f t="shared" si="469"/>
        <v>0</v>
      </c>
    </row>
    <row r="5969" spans="1:24" ht="14">
      <c r="A5969" s="198"/>
      <c r="D5969" s="1"/>
      <c r="E5969" s="1"/>
      <c r="F5969" s="187"/>
      <c r="G5969" s="187"/>
      <c r="H5969" s="80" t="str">
        <f>IF(ISERROR(IF(ISERROR(VLOOKUP((LEFT(D5969,2)),'Fed. Agency Identifier Table'!A$2:C$63,3,FALSE)),(VLOOKUP((LEFT(D5969,1)),'Fed. Agency Identifier Table'!A$2:C$63,3,FALSE)),(VLOOKUP((LEFT(D5969,2)),'Fed. Agency Identifier Table'!A$2:C$63,3,FALSE)))),"",(IF(ISERROR(VLOOKUP((LEFT(D5969,2)),'Fed. Agency Identifier Table'!A$2:C$63,3,FALSE)),(VLOOKUP((LEFT(D5969,1)),'Fed. Agency Identifier Table'!A$2:C$63,3,FALSE)),(VLOOKUP((LEFT(D5969,2)),'Fed. Agency Identifier Table'!A$2:C$63,3,FALSE)))))</f>
        <v/>
      </c>
      <c r="I5969" s="150" t="str">
        <f>IF(ISNUMBER(SEARCH("*.unk*",D5969)),"Other Federal Awards",IF(ISERROR(VLOOKUP(D5969,'CFDA Program Titles Table'!A$2:C$2607,3,FALSE)),"",VLOOKUP(D5969,'CFDA Program Titles Table'!A$2:C$2607,3,FALSE)))</f>
        <v/>
      </c>
      <c r="J5969" s="70"/>
      <c r="K5969" s="70"/>
      <c r="S5969" s="106" t="str">
        <f>IFERROR(IF(J5969="Y", "Research And Development Programs Cluster:", VLOOKUP(D5969,'Cluster Info'!$A$2:$B$113,2,FALSE)), "Non Cluster:")</f>
        <v>Non Cluster:</v>
      </c>
      <c r="T5969" s="106">
        <f t="shared" si="465"/>
        <v>0</v>
      </c>
      <c r="U5969" s="106">
        <f t="shared" si="467"/>
        <v>0</v>
      </c>
      <c r="V5969" s="106">
        <f t="shared" si="468"/>
        <v>0</v>
      </c>
      <c r="W5969" s="119">
        <f t="shared" si="466"/>
        <v>0</v>
      </c>
      <c r="X5969" s="106">
        <f t="shared" si="469"/>
        <v>0</v>
      </c>
    </row>
    <row r="5970" spans="1:24" ht="14">
      <c r="A5970" s="198"/>
      <c r="D5970" s="1"/>
      <c r="E5970" s="1"/>
      <c r="F5970" s="187"/>
      <c r="G5970" s="187"/>
      <c r="H5970" s="80" t="str">
        <f>IF(ISERROR(IF(ISERROR(VLOOKUP((LEFT(D5970,2)),'Fed. Agency Identifier Table'!A$2:C$63,3,FALSE)),(VLOOKUP((LEFT(D5970,1)),'Fed. Agency Identifier Table'!A$2:C$63,3,FALSE)),(VLOOKUP((LEFT(D5970,2)),'Fed. Agency Identifier Table'!A$2:C$63,3,FALSE)))),"",(IF(ISERROR(VLOOKUP((LEFT(D5970,2)),'Fed. Agency Identifier Table'!A$2:C$63,3,FALSE)),(VLOOKUP((LEFT(D5970,1)),'Fed. Agency Identifier Table'!A$2:C$63,3,FALSE)),(VLOOKUP((LEFT(D5970,2)),'Fed. Agency Identifier Table'!A$2:C$63,3,FALSE)))))</f>
        <v/>
      </c>
      <c r="I5970" s="150" t="str">
        <f>IF(ISNUMBER(SEARCH("*.unk*",D5970)),"Other Federal Awards",IF(ISERROR(VLOOKUP(D5970,'CFDA Program Titles Table'!A$2:C$2607,3,FALSE)),"",VLOOKUP(D5970,'CFDA Program Titles Table'!A$2:C$2607,3,FALSE)))</f>
        <v/>
      </c>
      <c r="J5970" s="70"/>
      <c r="K5970" s="70"/>
      <c r="S5970" s="106" t="str">
        <f>IFERROR(IF(J5970="Y", "Research And Development Programs Cluster:", VLOOKUP(D5970,'Cluster Info'!$A$2:$B$113,2,FALSE)), "Non Cluster:")</f>
        <v>Non Cluster:</v>
      </c>
      <c r="T5970" s="106">
        <f t="shared" si="465"/>
        <v>0</v>
      </c>
      <c r="U5970" s="106">
        <f t="shared" si="467"/>
        <v>0</v>
      </c>
      <c r="V5970" s="106">
        <f t="shared" si="468"/>
        <v>0</v>
      </c>
      <c r="W5970" s="119">
        <f t="shared" si="466"/>
        <v>0</v>
      </c>
      <c r="X5970" s="106">
        <f t="shared" si="469"/>
        <v>0</v>
      </c>
    </row>
    <row r="5971" spans="1:24" ht="14">
      <c r="A5971" s="198"/>
      <c r="D5971" s="1"/>
      <c r="E5971" s="1"/>
      <c r="F5971" s="187"/>
      <c r="G5971" s="187"/>
      <c r="H5971" s="80" t="str">
        <f>IF(ISERROR(IF(ISERROR(VLOOKUP((LEFT(D5971,2)),'Fed. Agency Identifier Table'!A$2:C$63,3,FALSE)),(VLOOKUP((LEFT(D5971,1)),'Fed. Agency Identifier Table'!A$2:C$63,3,FALSE)),(VLOOKUP((LEFT(D5971,2)),'Fed. Agency Identifier Table'!A$2:C$63,3,FALSE)))),"",(IF(ISERROR(VLOOKUP((LEFT(D5971,2)),'Fed. Agency Identifier Table'!A$2:C$63,3,FALSE)),(VLOOKUP((LEFT(D5971,1)),'Fed. Agency Identifier Table'!A$2:C$63,3,FALSE)),(VLOOKUP((LEFT(D5971,2)),'Fed. Agency Identifier Table'!A$2:C$63,3,FALSE)))))</f>
        <v/>
      </c>
      <c r="I5971" s="150" t="str">
        <f>IF(ISNUMBER(SEARCH("*.unk*",D5971)),"Other Federal Awards",IF(ISERROR(VLOOKUP(D5971,'CFDA Program Titles Table'!A$2:C$2607,3,FALSE)),"",VLOOKUP(D5971,'CFDA Program Titles Table'!A$2:C$2607,3,FALSE)))</f>
        <v/>
      </c>
      <c r="J5971" s="70"/>
      <c r="K5971" s="70"/>
      <c r="S5971" s="106" t="str">
        <f>IFERROR(IF(J5971="Y", "Research And Development Programs Cluster:", VLOOKUP(D5971,'Cluster Info'!$A$2:$B$113,2,FALSE)), "Non Cluster:")</f>
        <v>Non Cluster:</v>
      </c>
      <c r="T5971" s="106">
        <f t="shared" si="465"/>
        <v>0</v>
      </c>
      <c r="U5971" s="106">
        <f t="shared" si="467"/>
        <v>0</v>
      </c>
      <c r="V5971" s="106">
        <f t="shared" si="468"/>
        <v>0</v>
      </c>
      <c r="W5971" s="119">
        <f t="shared" si="466"/>
        <v>0</v>
      </c>
      <c r="X5971" s="106">
        <f t="shared" si="469"/>
        <v>0</v>
      </c>
    </row>
    <row r="5972" spans="1:24" ht="14">
      <c r="A5972" s="198"/>
      <c r="D5972" s="1"/>
      <c r="E5972" s="1"/>
      <c r="F5972" s="187"/>
      <c r="G5972" s="187"/>
      <c r="H5972" s="80" t="str">
        <f>IF(ISERROR(IF(ISERROR(VLOOKUP((LEFT(D5972,2)),'Fed. Agency Identifier Table'!A$2:C$63,3,FALSE)),(VLOOKUP((LEFT(D5972,1)),'Fed. Agency Identifier Table'!A$2:C$63,3,FALSE)),(VLOOKUP((LEFT(D5972,2)),'Fed. Agency Identifier Table'!A$2:C$63,3,FALSE)))),"",(IF(ISERROR(VLOOKUP((LEFT(D5972,2)),'Fed. Agency Identifier Table'!A$2:C$63,3,FALSE)),(VLOOKUP((LEFT(D5972,1)),'Fed. Agency Identifier Table'!A$2:C$63,3,FALSE)),(VLOOKUP((LEFT(D5972,2)),'Fed. Agency Identifier Table'!A$2:C$63,3,FALSE)))))</f>
        <v/>
      </c>
      <c r="I5972" s="150" t="str">
        <f>IF(ISNUMBER(SEARCH("*.unk*",D5972)),"Other Federal Awards",IF(ISERROR(VLOOKUP(D5972,'CFDA Program Titles Table'!A$2:C$2607,3,FALSE)),"",VLOOKUP(D5972,'CFDA Program Titles Table'!A$2:C$2607,3,FALSE)))</f>
        <v/>
      </c>
      <c r="J5972" s="70"/>
      <c r="K5972" s="70"/>
      <c r="S5972" s="106" t="str">
        <f>IFERROR(IF(J5972="Y", "Research And Development Programs Cluster:", VLOOKUP(D5972,'Cluster Info'!$A$2:$B$113,2,FALSE)), "Non Cluster:")</f>
        <v>Non Cluster:</v>
      </c>
      <c r="T5972" s="106">
        <f t="shared" si="465"/>
        <v>0</v>
      </c>
      <c r="U5972" s="106">
        <f t="shared" si="467"/>
        <v>0</v>
      </c>
      <c r="V5972" s="106">
        <f t="shared" si="468"/>
        <v>0</v>
      </c>
      <c r="W5972" s="119">
        <f t="shared" si="466"/>
        <v>0</v>
      </c>
      <c r="X5972" s="106">
        <f t="shared" si="469"/>
        <v>0</v>
      </c>
    </row>
    <row r="5973" spans="1:24" ht="14">
      <c r="A5973" s="198"/>
      <c r="D5973" s="1"/>
      <c r="E5973" s="1"/>
      <c r="F5973" s="187"/>
      <c r="G5973" s="187"/>
      <c r="H5973" s="80" t="str">
        <f>IF(ISERROR(IF(ISERROR(VLOOKUP((LEFT(D5973,2)),'Fed. Agency Identifier Table'!A$2:C$63,3,FALSE)),(VLOOKUP((LEFT(D5973,1)),'Fed. Agency Identifier Table'!A$2:C$63,3,FALSE)),(VLOOKUP((LEFT(D5973,2)),'Fed. Agency Identifier Table'!A$2:C$63,3,FALSE)))),"",(IF(ISERROR(VLOOKUP((LEFT(D5973,2)),'Fed. Agency Identifier Table'!A$2:C$63,3,FALSE)),(VLOOKUP((LEFT(D5973,1)),'Fed. Agency Identifier Table'!A$2:C$63,3,FALSE)),(VLOOKUP((LEFT(D5973,2)),'Fed. Agency Identifier Table'!A$2:C$63,3,FALSE)))))</f>
        <v/>
      </c>
      <c r="I5973" s="150" t="str">
        <f>IF(ISNUMBER(SEARCH("*.unk*",D5973)),"Other Federal Awards",IF(ISERROR(VLOOKUP(D5973,'CFDA Program Titles Table'!A$2:C$2607,3,FALSE)),"",VLOOKUP(D5973,'CFDA Program Titles Table'!A$2:C$2607,3,FALSE)))</f>
        <v/>
      </c>
      <c r="J5973" s="70"/>
      <c r="K5973" s="70"/>
      <c r="S5973" s="106" t="str">
        <f>IFERROR(IF(J5973="Y", "Research And Development Programs Cluster:", VLOOKUP(D5973,'Cluster Info'!$A$2:$B$113,2,FALSE)), "Non Cluster:")</f>
        <v>Non Cluster:</v>
      </c>
      <c r="T5973" s="106">
        <f t="shared" si="465"/>
        <v>0</v>
      </c>
      <c r="U5973" s="106">
        <f t="shared" si="467"/>
        <v>0</v>
      </c>
      <c r="V5973" s="106">
        <f t="shared" si="468"/>
        <v>0</v>
      </c>
      <c r="W5973" s="119">
        <f t="shared" si="466"/>
        <v>0</v>
      </c>
      <c r="X5973" s="106">
        <f t="shared" si="469"/>
        <v>0</v>
      </c>
    </row>
    <row r="5974" spans="1:24" ht="14">
      <c r="A5974" s="198"/>
      <c r="D5974" s="1"/>
      <c r="E5974" s="1"/>
      <c r="F5974" s="187"/>
      <c r="G5974" s="187"/>
      <c r="H5974" s="80" t="str">
        <f>IF(ISERROR(IF(ISERROR(VLOOKUP((LEFT(D5974,2)),'Fed. Agency Identifier Table'!A$2:C$63,3,FALSE)),(VLOOKUP((LEFT(D5974,1)),'Fed. Agency Identifier Table'!A$2:C$63,3,FALSE)),(VLOOKUP((LEFT(D5974,2)),'Fed. Agency Identifier Table'!A$2:C$63,3,FALSE)))),"",(IF(ISERROR(VLOOKUP((LEFT(D5974,2)),'Fed. Agency Identifier Table'!A$2:C$63,3,FALSE)),(VLOOKUP((LEFT(D5974,1)),'Fed. Agency Identifier Table'!A$2:C$63,3,FALSE)),(VLOOKUP((LEFT(D5974,2)),'Fed. Agency Identifier Table'!A$2:C$63,3,FALSE)))))</f>
        <v/>
      </c>
      <c r="I5974" s="150" t="str">
        <f>IF(ISNUMBER(SEARCH("*.unk*",D5974)),"Other Federal Awards",IF(ISERROR(VLOOKUP(D5974,'CFDA Program Titles Table'!A$2:C$2607,3,FALSE)),"",VLOOKUP(D5974,'CFDA Program Titles Table'!A$2:C$2607,3,FALSE)))</f>
        <v/>
      </c>
      <c r="J5974" s="70"/>
      <c r="K5974" s="70"/>
      <c r="S5974" s="106" t="str">
        <f>IFERROR(IF(J5974="Y", "Research And Development Programs Cluster:", VLOOKUP(D5974,'Cluster Info'!$A$2:$B$113,2,FALSE)), "Non Cluster:")</f>
        <v>Non Cluster:</v>
      </c>
      <c r="T5974" s="106">
        <f t="shared" si="465"/>
        <v>0</v>
      </c>
      <c r="U5974" s="106">
        <f t="shared" si="467"/>
        <v>0</v>
      </c>
      <c r="V5974" s="106">
        <f t="shared" si="468"/>
        <v>0</v>
      </c>
      <c r="W5974" s="119">
        <f t="shared" si="466"/>
        <v>0</v>
      </c>
      <c r="X5974" s="106">
        <f t="shared" si="469"/>
        <v>0</v>
      </c>
    </row>
    <row r="5975" spans="1:24" ht="14">
      <c r="A5975" s="198"/>
      <c r="D5975" s="1"/>
      <c r="E5975" s="1"/>
      <c r="F5975" s="187"/>
      <c r="G5975" s="187"/>
      <c r="H5975" s="80" t="str">
        <f>IF(ISERROR(IF(ISERROR(VLOOKUP((LEFT(D5975,2)),'Fed. Agency Identifier Table'!A$2:C$63,3,FALSE)),(VLOOKUP((LEFT(D5975,1)),'Fed. Agency Identifier Table'!A$2:C$63,3,FALSE)),(VLOOKUP((LEFT(D5975,2)),'Fed. Agency Identifier Table'!A$2:C$63,3,FALSE)))),"",(IF(ISERROR(VLOOKUP((LEFT(D5975,2)),'Fed. Agency Identifier Table'!A$2:C$63,3,FALSE)),(VLOOKUP((LEFT(D5975,1)),'Fed. Agency Identifier Table'!A$2:C$63,3,FALSE)),(VLOOKUP((LEFT(D5975,2)),'Fed. Agency Identifier Table'!A$2:C$63,3,FALSE)))))</f>
        <v/>
      </c>
      <c r="I5975" s="150" t="str">
        <f>IF(ISNUMBER(SEARCH("*.unk*",D5975)),"Other Federal Awards",IF(ISERROR(VLOOKUP(D5975,'CFDA Program Titles Table'!A$2:C$2607,3,FALSE)),"",VLOOKUP(D5975,'CFDA Program Titles Table'!A$2:C$2607,3,FALSE)))</f>
        <v/>
      </c>
      <c r="J5975" s="70"/>
      <c r="K5975" s="70"/>
      <c r="S5975" s="106" t="str">
        <f>IFERROR(IF(J5975="Y", "Research And Development Programs Cluster:", VLOOKUP(D5975,'Cluster Info'!$A$2:$B$113,2,FALSE)), "Non Cluster:")</f>
        <v>Non Cluster:</v>
      </c>
      <c r="T5975" s="106">
        <f t="shared" si="465"/>
        <v>0</v>
      </c>
      <c r="U5975" s="106">
        <f t="shared" si="467"/>
        <v>0</v>
      </c>
      <c r="V5975" s="106">
        <f t="shared" si="468"/>
        <v>0</v>
      </c>
      <c r="W5975" s="119">
        <f t="shared" si="466"/>
        <v>0</v>
      </c>
      <c r="X5975" s="106">
        <f t="shared" si="469"/>
        <v>0</v>
      </c>
    </row>
    <row r="5976" spans="1:24" ht="14">
      <c r="A5976" s="198"/>
      <c r="D5976" s="1"/>
      <c r="E5976" s="1"/>
      <c r="F5976" s="187"/>
      <c r="G5976" s="187"/>
      <c r="H5976" s="80" t="str">
        <f>IF(ISERROR(IF(ISERROR(VLOOKUP((LEFT(D5976,2)),'Fed. Agency Identifier Table'!A$2:C$63,3,FALSE)),(VLOOKUP((LEFT(D5976,1)),'Fed. Agency Identifier Table'!A$2:C$63,3,FALSE)),(VLOOKUP((LEFT(D5976,2)),'Fed. Agency Identifier Table'!A$2:C$63,3,FALSE)))),"",(IF(ISERROR(VLOOKUP((LEFT(D5976,2)),'Fed. Agency Identifier Table'!A$2:C$63,3,FALSE)),(VLOOKUP((LEFT(D5976,1)),'Fed. Agency Identifier Table'!A$2:C$63,3,FALSE)),(VLOOKUP((LEFT(D5976,2)),'Fed. Agency Identifier Table'!A$2:C$63,3,FALSE)))))</f>
        <v/>
      </c>
      <c r="I5976" s="150" t="str">
        <f>IF(ISNUMBER(SEARCH("*.unk*",D5976)),"Other Federal Awards",IF(ISERROR(VLOOKUP(D5976,'CFDA Program Titles Table'!A$2:C$2607,3,FALSE)),"",VLOOKUP(D5976,'CFDA Program Titles Table'!A$2:C$2607,3,FALSE)))</f>
        <v/>
      </c>
      <c r="J5976" s="70"/>
      <c r="K5976" s="70"/>
      <c r="S5976" s="106" t="str">
        <f>IFERROR(IF(J5976="Y", "Research And Development Programs Cluster:", VLOOKUP(D5976,'Cluster Info'!$A$2:$B$113,2,FALSE)), "Non Cluster:")</f>
        <v>Non Cluster:</v>
      </c>
      <c r="T5976" s="106">
        <f t="shared" si="465"/>
        <v>0</v>
      </c>
      <c r="U5976" s="106">
        <f t="shared" si="467"/>
        <v>0</v>
      </c>
      <c r="V5976" s="106">
        <f t="shared" si="468"/>
        <v>0</v>
      </c>
      <c r="W5976" s="119">
        <f t="shared" si="466"/>
        <v>0</v>
      </c>
      <c r="X5976" s="106">
        <f t="shared" si="469"/>
        <v>0</v>
      </c>
    </row>
    <row r="5977" spans="1:24" ht="14">
      <c r="A5977" s="198"/>
      <c r="D5977" s="1"/>
      <c r="E5977" s="1"/>
      <c r="F5977" s="187"/>
      <c r="G5977" s="187"/>
      <c r="H5977" s="80" t="str">
        <f>IF(ISERROR(IF(ISERROR(VLOOKUP((LEFT(D5977,2)),'Fed. Agency Identifier Table'!A$2:C$63,3,FALSE)),(VLOOKUP((LEFT(D5977,1)),'Fed. Agency Identifier Table'!A$2:C$63,3,FALSE)),(VLOOKUP((LEFT(D5977,2)),'Fed. Agency Identifier Table'!A$2:C$63,3,FALSE)))),"",(IF(ISERROR(VLOOKUP((LEFT(D5977,2)),'Fed. Agency Identifier Table'!A$2:C$63,3,FALSE)),(VLOOKUP((LEFT(D5977,1)),'Fed. Agency Identifier Table'!A$2:C$63,3,FALSE)),(VLOOKUP((LEFT(D5977,2)),'Fed. Agency Identifier Table'!A$2:C$63,3,FALSE)))))</f>
        <v/>
      </c>
      <c r="I5977" s="150" t="str">
        <f>IF(ISNUMBER(SEARCH("*.unk*",D5977)),"Other Federal Awards",IF(ISERROR(VLOOKUP(D5977,'CFDA Program Titles Table'!A$2:C$2607,3,FALSE)),"",VLOOKUP(D5977,'CFDA Program Titles Table'!A$2:C$2607,3,FALSE)))</f>
        <v/>
      </c>
      <c r="J5977" s="70"/>
      <c r="K5977" s="70"/>
      <c r="S5977" s="106" t="str">
        <f>IFERROR(IF(J5977="Y", "Research And Development Programs Cluster:", VLOOKUP(D5977,'Cluster Info'!$A$2:$B$113,2,FALSE)), "Non Cluster:")</f>
        <v>Non Cluster:</v>
      </c>
      <c r="T5977" s="106">
        <f t="shared" si="465"/>
        <v>0</v>
      </c>
      <c r="U5977" s="106">
        <f t="shared" si="467"/>
        <v>0</v>
      </c>
      <c r="V5977" s="106">
        <f t="shared" si="468"/>
        <v>0</v>
      </c>
      <c r="W5977" s="119">
        <f t="shared" si="466"/>
        <v>0</v>
      </c>
      <c r="X5977" s="106">
        <f t="shared" si="469"/>
        <v>0</v>
      </c>
    </row>
    <row r="5978" spans="1:24" ht="14">
      <c r="A5978" s="198"/>
      <c r="D5978" s="1"/>
      <c r="E5978" s="1"/>
      <c r="F5978" s="187"/>
      <c r="G5978" s="187"/>
      <c r="H5978" s="80" t="str">
        <f>IF(ISERROR(IF(ISERROR(VLOOKUP((LEFT(D5978,2)),'Fed. Agency Identifier Table'!A$2:C$63,3,FALSE)),(VLOOKUP((LEFT(D5978,1)),'Fed. Agency Identifier Table'!A$2:C$63,3,FALSE)),(VLOOKUP((LEFT(D5978,2)),'Fed. Agency Identifier Table'!A$2:C$63,3,FALSE)))),"",(IF(ISERROR(VLOOKUP((LEFT(D5978,2)),'Fed. Agency Identifier Table'!A$2:C$63,3,FALSE)),(VLOOKUP((LEFT(D5978,1)),'Fed. Agency Identifier Table'!A$2:C$63,3,FALSE)),(VLOOKUP((LEFT(D5978,2)),'Fed. Agency Identifier Table'!A$2:C$63,3,FALSE)))))</f>
        <v/>
      </c>
      <c r="I5978" s="150" t="str">
        <f>IF(ISNUMBER(SEARCH("*.unk*",D5978)),"Other Federal Awards",IF(ISERROR(VLOOKUP(D5978,'CFDA Program Titles Table'!A$2:C$2607,3,FALSE)),"",VLOOKUP(D5978,'CFDA Program Titles Table'!A$2:C$2607,3,FALSE)))</f>
        <v/>
      </c>
      <c r="J5978" s="70"/>
      <c r="K5978" s="70"/>
      <c r="S5978" s="106" t="str">
        <f>IFERROR(IF(J5978="Y", "Research And Development Programs Cluster:", VLOOKUP(D5978,'Cluster Info'!$A$2:$B$113,2,FALSE)), "Non Cluster:")</f>
        <v>Non Cluster:</v>
      </c>
      <c r="T5978" s="106">
        <f t="shared" si="465"/>
        <v>0</v>
      </c>
      <c r="U5978" s="106">
        <f t="shared" si="467"/>
        <v>0</v>
      </c>
      <c r="V5978" s="106">
        <f t="shared" si="468"/>
        <v>0</v>
      </c>
      <c r="W5978" s="119">
        <f t="shared" si="466"/>
        <v>0</v>
      </c>
      <c r="X5978" s="106">
        <f t="shared" si="469"/>
        <v>0</v>
      </c>
    </row>
    <row r="5979" spans="1:24" ht="14">
      <c r="A5979" s="198"/>
      <c r="D5979" s="1"/>
      <c r="E5979" s="1"/>
      <c r="F5979" s="187"/>
      <c r="G5979" s="187"/>
      <c r="H5979" s="80" t="str">
        <f>IF(ISERROR(IF(ISERROR(VLOOKUP((LEFT(D5979,2)),'Fed. Agency Identifier Table'!A$2:C$63,3,FALSE)),(VLOOKUP((LEFT(D5979,1)),'Fed. Agency Identifier Table'!A$2:C$63,3,FALSE)),(VLOOKUP((LEFT(D5979,2)),'Fed. Agency Identifier Table'!A$2:C$63,3,FALSE)))),"",(IF(ISERROR(VLOOKUP((LEFT(D5979,2)),'Fed. Agency Identifier Table'!A$2:C$63,3,FALSE)),(VLOOKUP((LEFT(D5979,1)),'Fed. Agency Identifier Table'!A$2:C$63,3,FALSE)),(VLOOKUP((LEFT(D5979,2)),'Fed. Agency Identifier Table'!A$2:C$63,3,FALSE)))))</f>
        <v/>
      </c>
      <c r="I5979" s="150" t="str">
        <f>IF(ISNUMBER(SEARCH("*.unk*",D5979)),"Other Federal Awards",IF(ISERROR(VLOOKUP(D5979,'CFDA Program Titles Table'!A$2:C$2607,3,FALSE)),"",VLOOKUP(D5979,'CFDA Program Titles Table'!A$2:C$2607,3,FALSE)))</f>
        <v/>
      </c>
      <c r="J5979" s="70"/>
      <c r="K5979" s="70"/>
      <c r="S5979" s="106" t="str">
        <f>IFERROR(IF(J5979="Y", "Research And Development Programs Cluster:", VLOOKUP(D5979,'Cluster Info'!$A$2:$B$113,2,FALSE)), "Non Cluster:")</f>
        <v>Non Cluster:</v>
      </c>
      <c r="T5979" s="106">
        <f t="shared" si="465"/>
        <v>0</v>
      </c>
      <c r="U5979" s="106">
        <f t="shared" si="467"/>
        <v>0</v>
      </c>
      <c r="V5979" s="106">
        <f t="shared" si="468"/>
        <v>0</v>
      </c>
      <c r="W5979" s="119">
        <f t="shared" si="466"/>
        <v>0</v>
      </c>
      <c r="X5979" s="106">
        <f t="shared" si="469"/>
        <v>0</v>
      </c>
    </row>
    <row r="5980" spans="1:24" ht="14">
      <c r="A5980" s="198"/>
      <c r="D5980" s="1"/>
      <c r="E5980" s="1"/>
      <c r="F5980" s="187"/>
      <c r="G5980" s="187"/>
      <c r="H5980" s="80" t="str">
        <f>IF(ISERROR(IF(ISERROR(VLOOKUP((LEFT(D5980,2)),'Fed. Agency Identifier Table'!A$2:C$63,3,FALSE)),(VLOOKUP((LEFT(D5980,1)),'Fed. Agency Identifier Table'!A$2:C$63,3,FALSE)),(VLOOKUP((LEFT(D5980,2)),'Fed. Agency Identifier Table'!A$2:C$63,3,FALSE)))),"",(IF(ISERROR(VLOOKUP((LEFT(D5980,2)),'Fed. Agency Identifier Table'!A$2:C$63,3,FALSE)),(VLOOKUP((LEFT(D5980,1)),'Fed. Agency Identifier Table'!A$2:C$63,3,FALSE)),(VLOOKUP((LEFT(D5980,2)),'Fed. Agency Identifier Table'!A$2:C$63,3,FALSE)))))</f>
        <v/>
      </c>
      <c r="I5980" s="150" t="str">
        <f>IF(ISNUMBER(SEARCH("*.unk*",D5980)),"Other Federal Awards",IF(ISERROR(VLOOKUP(D5980,'CFDA Program Titles Table'!A$2:C$2607,3,FALSE)),"",VLOOKUP(D5980,'CFDA Program Titles Table'!A$2:C$2607,3,FALSE)))</f>
        <v/>
      </c>
      <c r="J5980" s="70"/>
      <c r="K5980" s="70"/>
      <c r="S5980" s="106" t="str">
        <f>IFERROR(IF(J5980="Y", "Research And Development Programs Cluster:", VLOOKUP(D5980,'Cluster Info'!$A$2:$B$113,2,FALSE)), "Non Cluster:")</f>
        <v>Non Cluster:</v>
      </c>
      <c r="T5980" s="106">
        <f t="shared" si="465"/>
        <v>0</v>
      </c>
      <c r="U5980" s="106">
        <f t="shared" si="467"/>
        <v>0</v>
      </c>
      <c r="V5980" s="106">
        <f t="shared" si="468"/>
        <v>0</v>
      </c>
      <c r="W5980" s="119">
        <f t="shared" si="466"/>
        <v>0</v>
      </c>
      <c r="X5980" s="106">
        <f t="shared" si="469"/>
        <v>0</v>
      </c>
    </row>
    <row r="5981" spans="1:24" ht="14">
      <c r="A5981" s="198"/>
      <c r="D5981" s="1"/>
      <c r="E5981" s="1"/>
      <c r="F5981" s="187"/>
      <c r="G5981" s="187"/>
      <c r="H5981" s="80" t="str">
        <f>IF(ISERROR(IF(ISERROR(VLOOKUP((LEFT(D5981,2)),'Fed. Agency Identifier Table'!A$2:C$63,3,FALSE)),(VLOOKUP((LEFT(D5981,1)),'Fed. Agency Identifier Table'!A$2:C$63,3,FALSE)),(VLOOKUP((LEFT(D5981,2)),'Fed. Agency Identifier Table'!A$2:C$63,3,FALSE)))),"",(IF(ISERROR(VLOOKUP((LEFT(D5981,2)),'Fed. Agency Identifier Table'!A$2:C$63,3,FALSE)),(VLOOKUP((LEFT(D5981,1)),'Fed. Agency Identifier Table'!A$2:C$63,3,FALSE)),(VLOOKUP((LEFT(D5981,2)),'Fed. Agency Identifier Table'!A$2:C$63,3,FALSE)))))</f>
        <v/>
      </c>
      <c r="I5981" s="150" t="str">
        <f>IF(ISNUMBER(SEARCH("*.unk*",D5981)),"Other Federal Awards",IF(ISERROR(VLOOKUP(D5981,'CFDA Program Titles Table'!A$2:C$2607,3,FALSE)),"",VLOOKUP(D5981,'CFDA Program Titles Table'!A$2:C$2607,3,FALSE)))</f>
        <v/>
      </c>
      <c r="J5981" s="70"/>
      <c r="K5981" s="70"/>
      <c r="S5981" s="106" t="str">
        <f>IFERROR(IF(J5981="Y", "Research And Development Programs Cluster:", VLOOKUP(D5981,'Cluster Info'!$A$2:$B$113,2,FALSE)), "Non Cluster:")</f>
        <v>Non Cluster:</v>
      </c>
      <c r="T5981" s="106">
        <f t="shared" si="465"/>
        <v>0</v>
      </c>
      <c r="U5981" s="106">
        <f t="shared" si="467"/>
        <v>0</v>
      </c>
      <c r="V5981" s="106">
        <f t="shared" si="468"/>
        <v>0</v>
      </c>
      <c r="W5981" s="119">
        <f t="shared" si="466"/>
        <v>0</v>
      </c>
      <c r="X5981" s="106">
        <f t="shared" si="469"/>
        <v>0</v>
      </c>
    </row>
    <row r="5982" spans="1:24" ht="14">
      <c r="A5982" s="198"/>
      <c r="D5982" s="1"/>
      <c r="E5982" s="1"/>
      <c r="F5982" s="187"/>
      <c r="G5982" s="187"/>
      <c r="H5982" s="80" t="str">
        <f>IF(ISERROR(IF(ISERROR(VLOOKUP((LEFT(D5982,2)),'Fed. Agency Identifier Table'!A$2:C$63,3,FALSE)),(VLOOKUP((LEFT(D5982,1)),'Fed. Agency Identifier Table'!A$2:C$63,3,FALSE)),(VLOOKUP((LEFT(D5982,2)),'Fed. Agency Identifier Table'!A$2:C$63,3,FALSE)))),"",(IF(ISERROR(VLOOKUP((LEFT(D5982,2)),'Fed. Agency Identifier Table'!A$2:C$63,3,FALSE)),(VLOOKUP((LEFT(D5982,1)),'Fed. Agency Identifier Table'!A$2:C$63,3,FALSE)),(VLOOKUP((LEFT(D5982,2)),'Fed. Agency Identifier Table'!A$2:C$63,3,FALSE)))))</f>
        <v/>
      </c>
      <c r="I5982" s="150" t="str">
        <f>IF(ISNUMBER(SEARCH("*.unk*",D5982)),"Other Federal Awards",IF(ISERROR(VLOOKUP(D5982,'CFDA Program Titles Table'!A$2:C$2607,3,FALSE)),"",VLOOKUP(D5982,'CFDA Program Titles Table'!A$2:C$2607,3,FALSE)))</f>
        <v/>
      </c>
      <c r="J5982" s="70"/>
      <c r="K5982" s="70"/>
      <c r="S5982" s="106" t="str">
        <f>IFERROR(IF(J5982="Y", "Research And Development Programs Cluster:", VLOOKUP(D5982,'Cluster Info'!$A$2:$B$113,2,FALSE)), "Non Cluster:")</f>
        <v>Non Cluster:</v>
      </c>
      <c r="T5982" s="106">
        <f t="shared" si="465"/>
        <v>0</v>
      </c>
      <c r="U5982" s="106">
        <f t="shared" si="467"/>
        <v>0</v>
      </c>
      <c r="V5982" s="106">
        <f t="shared" si="468"/>
        <v>0</v>
      </c>
      <c r="W5982" s="119">
        <f t="shared" si="466"/>
        <v>0</v>
      </c>
      <c r="X5982" s="106">
        <f t="shared" si="469"/>
        <v>0</v>
      </c>
    </row>
    <row r="5983" spans="1:24" ht="14">
      <c r="A5983" s="198"/>
      <c r="D5983" s="1"/>
      <c r="E5983" s="1"/>
      <c r="F5983" s="187"/>
      <c r="G5983" s="187"/>
      <c r="H5983" s="80" t="str">
        <f>IF(ISERROR(IF(ISERROR(VLOOKUP((LEFT(D5983,2)),'Fed. Agency Identifier Table'!A$2:C$63,3,FALSE)),(VLOOKUP((LEFT(D5983,1)),'Fed. Agency Identifier Table'!A$2:C$63,3,FALSE)),(VLOOKUP((LEFT(D5983,2)),'Fed. Agency Identifier Table'!A$2:C$63,3,FALSE)))),"",(IF(ISERROR(VLOOKUP((LEFT(D5983,2)),'Fed. Agency Identifier Table'!A$2:C$63,3,FALSE)),(VLOOKUP((LEFT(D5983,1)),'Fed. Agency Identifier Table'!A$2:C$63,3,FALSE)),(VLOOKUP((LEFT(D5983,2)),'Fed. Agency Identifier Table'!A$2:C$63,3,FALSE)))))</f>
        <v/>
      </c>
      <c r="I5983" s="150" t="str">
        <f>IF(ISNUMBER(SEARCH("*.unk*",D5983)),"Other Federal Awards",IF(ISERROR(VLOOKUP(D5983,'CFDA Program Titles Table'!A$2:C$2607,3,FALSE)),"",VLOOKUP(D5983,'CFDA Program Titles Table'!A$2:C$2607,3,FALSE)))</f>
        <v/>
      </c>
      <c r="J5983" s="70"/>
      <c r="K5983" s="70"/>
      <c r="S5983" s="106" t="str">
        <f>IFERROR(IF(J5983="Y", "Research And Development Programs Cluster:", VLOOKUP(D5983,'Cluster Info'!$A$2:$B$113,2,FALSE)), "Non Cluster:")</f>
        <v>Non Cluster:</v>
      </c>
      <c r="T5983" s="106">
        <f t="shared" si="465"/>
        <v>0</v>
      </c>
      <c r="U5983" s="106">
        <f t="shared" si="467"/>
        <v>0</v>
      </c>
      <c r="V5983" s="106">
        <f t="shared" si="468"/>
        <v>0</v>
      </c>
      <c r="W5983" s="119">
        <f t="shared" si="466"/>
        <v>0</v>
      </c>
      <c r="X5983" s="106">
        <f t="shared" si="469"/>
        <v>0</v>
      </c>
    </row>
    <row r="5984" spans="1:24" ht="14">
      <c r="A5984" s="198"/>
      <c r="D5984" s="1"/>
      <c r="E5984" s="1"/>
      <c r="F5984" s="187"/>
      <c r="G5984" s="187"/>
      <c r="H5984" s="80" t="str">
        <f>IF(ISERROR(IF(ISERROR(VLOOKUP((LEFT(D5984,2)),'Fed. Agency Identifier Table'!A$2:C$63,3,FALSE)),(VLOOKUP((LEFT(D5984,1)),'Fed. Agency Identifier Table'!A$2:C$63,3,FALSE)),(VLOOKUP((LEFT(D5984,2)),'Fed. Agency Identifier Table'!A$2:C$63,3,FALSE)))),"",(IF(ISERROR(VLOOKUP((LEFT(D5984,2)),'Fed. Agency Identifier Table'!A$2:C$63,3,FALSE)),(VLOOKUP((LEFT(D5984,1)),'Fed. Agency Identifier Table'!A$2:C$63,3,FALSE)),(VLOOKUP((LEFT(D5984,2)),'Fed. Agency Identifier Table'!A$2:C$63,3,FALSE)))))</f>
        <v/>
      </c>
      <c r="I5984" s="150" t="str">
        <f>IF(ISNUMBER(SEARCH("*.unk*",D5984)),"Other Federal Awards",IF(ISERROR(VLOOKUP(D5984,'CFDA Program Titles Table'!A$2:C$2607,3,FALSE)),"",VLOOKUP(D5984,'CFDA Program Titles Table'!A$2:C$2607,3,FALSE)))</f>
        <v/>
      </c>
      <c r="J5984" s="70"/>
      <c r="K5984" s="70"/>
      <c r="S5984" s="106" t="str">
        <f>IFERROR(IF(J5984="Y", "Research And Development Programs Cluster:", VLOOKUP(D5984,'Cluster Info'!$A$2:$B$113,2,FALSE)), "Non Cluster:")</f>
        <v>Non Cluster:</v>
      </c>
      <c r="T5984" s="106">
        <f t="shared" si="465"/>
        <v>0</v>
      </c>
      <c r="U5984" s="106">
        <f t="shared" si="467"/>
        <v>0</v>
      </c>
      <c r="V5984" s="106">
        <f t="shared" si="468"/>
        <v>0</v>
      </c>
      <c r="W5984" s="119">
        <f t="shared" si="466"/>
        <v>0</v>
      </c>
      <c r="X5984" s="106">
        <f t="shared" si="469"/>
        <v>0</v>
      </c>
    </row>
    <row r="5985" spans="1:24" ht="14">
      <c r="A5985" s="198"/>
      <c r="D5985" s="1"/>
      <c r="E5985" s="1"/>
      <c r="F5985" s="187"/>
      <c r="G5985" s="187"/>
      <c r="H5985" s="80" t="str">
        <f>IF(ISERROR(IF(ISERROR(VLOOKUP((LEFT(D5985,2)),'Fed. Agency Identifier Table'!A$2:C$63,3,FALSE)),(VLOOKUP((LEFT(D5985,1)),'Fed. Agency Identifier Table'!A$2:C$63,3,FALSE)),(VLOOKUP((LEFT(D5985,2)),'Fed. Agency Identifier Table'!A$2:C$63,3,FALSE)))),"",(IF(ISERROR(VLOOKUP((LEFT(D5985,2)),'Fed. Agency Identifier Table'!A$2:C$63,3,FALSE)),(VLOOKUP((LEFT(D5985,1)),'Fed. Agency Identifier Table'!A$2:C$63,3,FALSE)),(VLOOKUP((LEFT(D5985,2)),'Fed. Agency Identifier Table'!A$2:C$63,3,FALSE)))))</f>
        <v/>
      </c>
      <c r="I5985" s="150" t="str">
        <f>IF(ISNUMBER(SEARCH("*.unk*",D5985)),"Other Federal Awards",IF(ISERROR(VLOOKUP(D5985,'CFDA Program Titles Table'!A$2:C$2607,3,FALSE)),"",VLOOKUP(D5985,'CFDA Program Titles Table'!A$2:C$2607,3,FALSE)))</f>
        <v/>
      </c>
      <c r="J5985" s="70"/>
      <c r="K5985" s="70"/>
      <c r="S5985" s="106" t="str">
        <f>IFERROR(IF(J5985="Y", "Research And Development Programs Cluster:", VLOOKUP(D5985,'Cluster Info'!$A$2:$B$113,2,FALSE)), "Non Cluster:")</f>
        <v>Non Cluster:</v>
      </c>
      <c r="T5985" s="106">
        <f t="shared" si="465"/>
        <v>0</v>
      </c>
      <c r="U5985" s="106">
        <f t="shared" si="467"/>
        <v>0</v>
      </c>
      <c r="V5985" s="106">
        <f t="shared" si="468"/>
        <v>0</v>
      </c>
      <c r="W5985" s="119">
        <f t="shared" si="466"/>
        <v>0</v>
      </c>
      <c r="X5985" s="106">
        <f t="shared" si="469"/>
        <v>0</v>
      </c>
    </row>
    <row r="5986" spans="1:24" ht="14">
      <c r="A5986" s="198"/>
      <c r="D5986" s="1"/>
      <c r="E5986" s="1"/>
      <c r="F5986" s="187"/>
      <c r="G5986" s="187"/>
      <c r="H5986" s="80" t="str">
        <f>IF(ISERROR(IF(ISERROR(VLOOKUP((LEFT(D5986,2)),'Fed. Agency Identifier Table'!A$2:C$63,3,FALSE)),(VLOOKUP((LEFT(D5986,1)),'Fed. Agency Identifier Table'!A$2:C$63,3,FALSE)),(VLOOKUP((LEFT(D5986,2)),'Fed. Agency Identifier Table'!A$2:C$63,3,FALSE)))),"",(IF(ISERROR(VLOOKUP((LEFT(D5986,2)),'Fed. Agency Identifier Table'!A$2:C$63,3,FALSE)),(VLOOKUP((LEFT(D5986,1)),'Fed. Agency Identifier Table'!A$2:C$63,3,FALSE)),(VLOOKUP((LEFT(D5986,2)),'Fed. Agency Identifier Table'!A$2:C$63,3,FALSE)))))</f>
        <v/>
      </c>
      <c r="I5986" s="150" t="str">
        <f>IF(ISNUMBER(SEARCH("*.unk*",D5986)),"Other Federal Awards",IF(ISERROR(VLOOKUP(D5986,'CFDA Program Titles Table'!A$2:C$2607,3,FALSE)),"",VLOOKUP(D5986,'CFDA Program Titles Table'!A$2:C$2607,3,FALSE)))</f>
        <v/>
      </c>
      <c r="J5986" s="70"/>
      <c r="K5986" s="70"/>
      <c r="S5986" s="106" t="str">
        <f>IFERROR(IF(J5986="Y", "Research And Development Programs Cluster:", VLOOKUP(D5986,'Cluster Info'!$A$2:$B$113,2,FALSE)), "Non Cluster:")</f>
        <v>Non Cluster:</v>
      </c>
      <c r="T5986" s="106">
        <f t="shared" si="465"/>
        <v>0</v>
      </c>
      <c r="U5986" s="106">
        <f t="shared" si="467"/>
        <v>0</v>
      </c>
      <c r="V5986" s="106">
        <f t="shared" si="468"/>
        <v>0</v>
      </c>
      <c r="W5986" s="119">
        <f t="shared" si="466"/>
        <v>0</v>
      </c>
      <c r="X5986" s="106">
        <f t="shared" si="469"/>
        <v>0</v>
      </c>
    </row>
    <row r="5987" spans="1:24" ht="14">
      <c r="A5987" s="198"/>
      <c r="D5987" s="1"/>
      <c r="E5987" s="1"/>
      <c r="F5987" s="187"/>
      <c r="G5987" s="187"/>
      <c r="H5987" s="80" t="str">
        <f>IF(ISERROR(IF(ISERROR(VLOOKUP((LEFT(D5987,2)),'Fed. Agency Identifier Table'!A$2:C$63,3,FALSE)),(VLOOKUP((LEFT(D5987,1)),'Fed. Agency Identifier Table'!A$2:C$63,3,FALSE)),(VLOOKUP((LEFT(D5987,2)),'Fed. Agency Identifier Table'!A$2:C$63,3,FALSE)))),"",(IF(ISERROR(VLOOKUP((LEFT(D5987,2)),'Fed. Agency Identifier Table'!A$2:C$63,3,FALSE)),(VLOOKUP((LEFT(D5987,1)),'Fed. Agency Identifier Table'!A$2:C$63,3,FALSE)),(VLOOKUP((LEFT(D5987,2)),'Fed. Agency Identifier Table'!A$2:C$63,3,FALSE)))))</f>
        <v/>
      </c>
      <c r="I5987" s="150" t="str">
        <f>IF(ISNUMBER(SEARCH("*.unk*",D5987)),"Other Federal Awards",IF(ISERROR(VLOOKUP(D5987,'CFDA Program Titles Table'!A$2:C$2607,3,FALSE)),"",VLOOKUP(D5987,'CFDA Program Titles Table'!A$2:C$2607,3,FALSE)))</f>
        <v/>
      </c>
      <c r="J5987" s="70"/>
      <c r="K5987" s="70"/>
      <c r="S5987" s="106" t="str">
        <f>IFERROR(IF(J5987="Y", "Research And Development Programs Cluster:", VLOOKUP(D5987,'Cluster Info'!$A$2:$B$113,2,FALSE)), "Non Cluster:")</f>
        <v>Non Cluster:</v>
      </c>
      <c r="T5987" s="106">
        <f t="shared" si="465"/>
        <v>0</v>
      </c>
      <c r="U5987" s="106">
        <f t="shared" si="467"/>
        <v>0</v>
      </c>
      <c r="V5987" s="106">
        <f t="shared" si="468"/>
        <v>0</v>
      </c>
      <c r="W5987" s="119">
        <f t="shared" si="466"/>
        <v>0</v>
      </c>
      <c r="X5987" s="106">
        <f t="shared" si="469"/>
        <v>0</v>
      </c>
    </row>
    <row r="5988" spans="1:24" ht="14">
      <c r="A5988" s="198"/>
      <c r="D5988" s="1"/>
      <c r="E5988" s="1"/>
      <c r="F5988" s="187"/>
      <c r="G5988" s="187"/>
      <c r="H5988" s="80" t="str">
        <f>IF(ISERROR(IF(ISERROR(VLOOKUP((LEFT(D5988,2)),'Fed. Agency Identifier Table'!A$2:C$63,3,FALSE)),(VLOOKUP((LEFT(D5988,1)),'Fed. Agency Identifier Table'!A$2:C$63,3,FALSE)),(VLOOKUP((LEFT(D5988,2)),'Fed. Agency Identifier Table'!A$2:C$63,3,FALSE)))),"",(IF(ISERROR(VLOOKUP((LEFT(D5988,2)),'Fed. Agency Identifier Table'!A$2:C$63,3,FALSE)),(VLOOKUP((LEFT(D5988,1)),'Fed. Agency Identifier Table'!A$2:C$63,3,FALSE)),(VLOOKUP((LEFT(D5988,2)),'Fed. Agency Identifier Table'!A$2:C$63,3,FALSE)))))</f>
        <v/>
      </c>
      <c r="I5988" s="150" t="str">
        <f>IF(ISNUMBER(SEARCH("*.unk*",D5988)),"Other Federal Awards",IF(ISERROR(VLOOKUP(D5988,'CFDA Program Titles Table'!A$2:C$2607,3,FALSE)),"",VLOOKUP(D5988,'CFDA Program Titles Table'!A$2:C$2607,3,FALSE)))</f>
        <v/>
      </c>
      <c r="J5988" s="70"/>
      <c r="K5988" s="70"/>
      <c r="S5988" s="106" t="str">
        <f>IFERROR(IF(J5988="Y", "Research And Development Programs Cluster:", VLOOKUP(D5988,'Cluster Info'!$A$2:$B$113,2,FALSE)), "Non Cluster:")</f>
        <v>Non Cluster:</v>
      </c>
      <c r="T5988" s="106">
        <f t="shared" si="465"/>
        <v>0</v>
      </c>
      <c r="U5988" s="106">
        <f t="shared" si="467"/>
        <v>0</v>
      </c>
      <c r="V5988" s="106">
        <f t="shared" si="468"/>
        <v>0</v>
      </c>
      <c r="W5988" s="119">
        <f t="shared" si="466"/>
        <v>0</v>
      </c>
      <c r="X5988" s="106">
        <f t="shared" si="469"/>
        <v>0</v>
      </c>
    </row>
    <row r="5989" spans="1:24" ht="14">
      <c r="A5989" s="198"/>
      <c r="D5989" s="1"/>
      <c r="E5989" s="1"/>
      <c r="F5989" s="187"/>
      <c r="G5989" s="187"/>
      <c r="H5989" s="80" t="str">
        <f>IF(ISERROR(IF(ISERROR(VLOOKUP((LEFT(D5989,2)),'Fed. Agency Identifier Table'!A$2:C$63,3,FALSE)),(VLOOKUP((LEFT(D5989,1)),'Fed. Agency Identifier Table'!A$2:C$63,3,FALSE)),(VLOOKUP((LEFT(D5989,2)),'Fed. Agency Identifier Table'!A$2:C$63,3,FALSE)))),"",(IF(ISERROR(VLOOKUP((LEFT(D5989,2)),'Fed. Agency Identifier Table'!A$2:C$63,3,FALSE)),(VLOOKUP((LEFT(D5989,1)),'Fed. Agency Identifier Table'!A$2:C$63,3,FALSE)),(VLOOKUP((LEFT(D5989,2)),'Fed. Agency Identifier Table'!A$2:C$63,3,FALSE)))))</f>
        <v/>
      </c>
      <c r="I5989" s="150" t="str">
        <f>IF(ISNUMBER(SEARCH("*.unk*",D5989)),"Other Federal Awards",IF(ISERROR(VLOOKUP(D5989,'CFDA Program Titles Table'!A$2:C$2607,3,FALSE)),"",VLOOKUP(D5989,'CFDA Program Titles Table'!A$2:C$2607,3,FALSE)))</f>
        <v/>
      </c>
      <c r="J5989" s="70"/>
      <c r="K5989" s="70"/>
      <c r="L5989" s="154"/>
      <c r="S5989" s="106" t="str">
        <f>IFERROR(IF(J5989="Y", "Research And Development Programs Cluster:", VLOOKUP(D5989,'Cluster Info'!$A$2:$B$113,2,FALSE)), "Non Cluster:")</f>
        <v>Non Cluster:</v>
      </c>
      <c r="T5989" s="106">
        <f t="shared" si="465"/>
        <v>0</v>
      </c>
      <c r="U5989" s="106">
        <f t="shared" si="467"/>
        <v>0</v>
      </c>
      <c r="V5989" s="106">
        <f t="shared" si="468"/>
        <v>0</v>
      </c>
      <c r="W5989" s="119">
        <f t="shared" si="466"/>
        <v>0</v>
      </c>
      <c r="X5989" s="106">
        <f t="shared" si="469"/>
        <v>0</v>
      </c>
    </row>
    <row r="5990" spans="1:24" ht="14">
      <c r="A5990" s="198"/>
      <c r="D5990" s="1"/>
      <c r="E5990" s="1"/>
      <c r="F5990" s="187"/>
      <c r="G5990" s="187"/>
      <c r="H5990" s="80" t="str">
        <f>IF(ISERROR(IF(ISERROR(VLOOKUP((LEFT(D5990,2)),'Fed. Agency Identifier Table'!A$2:C$63,3,FALSE)),(VLOOKUP((LEFT(D5990,1)),'Fed. Agency Identifier Table'!A$2:C$63,3,FALSE)),(VLOOKUP((LEFT(D5990,2)),'Fed. Agency Identifier Table'!A$2:C$63,3,FALSE)))),"",(IF(ISERROR(VLOOKUP((LEFT(D5990,2)),'Fed. Agency Identifier Table'!A$2:C$63,3,FALSE)),(VLOOKUP((LEFT(D5990,1)),'Fed. Agency Identifier Table'!A$2:C$63,3,FALSE)),(VLOOKUP((LEFT(D5990,2)),'Fed. Agency Identifier Table'!A$2:C$63,3,FALSE)))))</f>
        <v/>
      </c>
      <c r="I5990" s="150" t="str">
        <f>IF(ISNUMBER(SEARCH("*.unk*",D5990)),"Other Federal Awards",IF(ISERROR(VLOOKUP(D5990,'CFDA Program Titles Table'!A$2:C$2607,3,FALSE)),"",VLOOKUP(D5990,'CFDA Program Titles Table'!A$2:C$2607,3,FALSE)))</f>
        <v/>
      </c>
      <c r="J5990" s="70"/>
      <c r="K5990" s="70"/>
      <c r="S5990" s="106" t="str">
        <f>IFERROR(IF(J5990="Y", "Research And Development Programs Cluster:", VLOOKUP(D5990,'Cluster Info'!$A$2:$B$113,2,FALSE)), "Non Cluster:")</f>
        <v>Non Cluster:</v>
      </c>
      <c r="T5990" s="106">
        <f t="shared" si="465"/>
        <v>0</v>
      </c>
      <c r="U5990" s="106">
        <f t="shared" si="467"/>
        <v>0</v>
      </c>
      <c r="V5990" s="106">
        <f t="shared" si="468"/>
        <v>0</v>
      </c>
      <c r="W5990" s="119">
        <f t="shared" si="466"/>
        <v>0</v>
      </c>
      <c r="X5990" s="106">
        <f t="shared" si="469"/>
        <v>0</v>
      </c>
    </row>
    <row r="5991" spans="1:24" ht="14">
      <c r="A5991" s="198"/>
      <c r="D5991" s="1"/>
      <c r="E5991" s="1"/>
      <c r="F5991" s="187"/>
      <c r="G5991" s="187"/>
      <c r="H5991" s="80" t="str">
        <f>IF(ISERROR(IF(ISERROR(VLOOKUP((LEFT(D5991,2)),'Fed. Agency Identifier Table'!A$2:C$63,3,FALSE)),(VLOOKUP((LEFT(D5991,1)),'Fed. Agency Identifier Table'!A$2:C$63,3,FALSE)),(VLOOKUP((LEFT(D5991,2)),'Fed. Agency Identifier Table'!A$2:C$63,3,FALSE)))),"",(IF(ISERROR(VLOOKUP((LEFT(D5991,2)),'Fed. Agency Identifier Table'!A$2:C$63,3,FALSE)),(VLOOKUP((LEFT(D5991,1)),'Fed. Agency Identifier Table'!A$2:C$63,3,FALSE)),(VLOOKUP((LEFT(D5991,2)),'Fed. Agency Identifier Table'!A$2:C$63,3,FALSE)))))</f>
        <v/>
      </c>
      <c r="I5991" s="150" t="str">
        <f>IF(ISNUMBER(SEARCH("*.unk*",D5991)),"Other Federal Awards",IF(ISERROR(VLOOKUP(D5991,'CFDA Program Titles Table'!A$2:C$2607,3,FALSE)),"",VLOOKUP(D5991,'CFDA Program Titles Table'!A$2:C$2607,3,FALSE)))</f>
        <v/>
      </c>
      <c r="J5991" s="70"/>
      <c r="K5991" s="70"/>
      <c r="S5991" s="106" t="str">
        <f>IFERROR(IF(J5991="Y", "Research And Development Programs Cluster:", VLOOKUP(D5991,'Cluster Info'!$A$2:$B$113,2,FALSE)), "Non Cluster:")</f>
        <v>Non Cluster:</v>
      </c>
      <c r="T5991" s="106">
        <f t="shared" si="465"/>
        <v>0</v>
      </c>
      <c r="U5991" s="106">
        <f t="shared" si="467"/>
        <v>0</v>
      </c>
      <c r="V5991" s="106">
        <f t="shared" si="468"/>
        <v>0</v>
      </c>
      <c r="W5991" s="119">
        <f t="shared" si="466"/>
        <v>0</v>
      </c>
      <c r="X5991" s="106">
        <f t="shared" si="469"/>
        <v>0</v>
      </c>
    </row>
    <row r="5992" spans="1:24" ht="14">
      <c r="A5992" s="198"/>
      <c r="D5992" s="1"/>
      <c r="E5992" s="1"/>
      <c r="F5992" s="187"/>
      <c r="G5992" s="187"/>
      <c r="H5992" s="80" t="str">
        <f>IF(ISERROR(IF(ISERROR(VLOOKUP((LEFT(D5992,2)),'Fed. Agency Identifier Table'!A$2:C$63,3,FALSE)),(VLOOKUP((LEFT(D5992,1)),'Fed. Agency Identifier Table'!A$2:C$63,3,FALSE)),(VLOOKUP((LEFT(D5992,2)),'Fed. Agency Identifier Table'!A$2:C$63,3,FALSE)))),"",(IF(ISERROR(VLOOKUP((LEFT(D5992,2)),'Fed. Agency Identifier Table'!A$2:C$63,3,FALSE)),(VLOOKUP((LEFT(D5992,1)),'Fed. Agency Identifier Table'!A$2:C$63,3,FALSE)),(VLOOKUP((LEFT(D5992,2)),'Fed. Agency Identifier Table'!A$2:C$63,3,FALSE)))))</f>
        <v/>
      </c>
      <c r="I5992" s="150" t="str">
        <f>IF(ISNUMBER(SEARCH("*.unk*",D5992)),"Other Federal Awards",IF(ISERROR(VLOOKUP(D5992,'CFDA Program Titles Table'!A$2:C$2607,3,FALSE)),"",VLOOKUP(D5992,'CFDA Program Titles Table'!A$2:C$2607,3,FALSE)))</f>
        <v/>
      </c>
      <c r="J5992" s="70"/>
      <c r="K5992" s="70"/>
      <c r="S5992" s="106" t="str">
        <f>IFERROR(IF(J5992="Y", "Research And Development Programs Cluster:", VLOOKUP(D5992,'Cluster Info'!$A$2:$B$113,2,FALSE)), "Non Cluster:")</f>
        <v>Non Cluster:</v>
      </c>
      <c r="T5992" s="106">
        <f t="shared" si="465"/>
        <v>0</v>
      </c>
      <c r="U5992" s="106">
        <f t="shared" si="467"/>
        <v>0</v>
      </c>
      <c r="V5992" s="106">
        <f t="shared" si="468"/>
        <v>0</v>
      </c>
      <c r="W5992" s="119">
        <f t="shared" si="466"/>
        <v>0</v>
      </c>
      <c r="X5992" s="106">
        <f t="shared" si="469"/>
        <v>0</v>
      </c>
    </row>
    <row r="5993" spans="1:24" ht="14">
      <c r="A5993" s="198"/>
      <c r="D5993" s="1"/>
      <c r="E5993" s="1"/>
      <c r="F5993" s="187"/>
      <c r="G5993" s="187"/>
      <c r="H5993" s="80" t="str">
        <f>IF(ISERROR(IF(ISERROR(VLOOKUP((LEFT(D5993,2)),'Fed. Agency Identifier Table'!A$2:C$63,3,FALSE)),(VLOOKUP((LEFT(D5993,1)),'Fed. Agency Identifier Table'!A$2:C$63,3,FALSE)),(VLOOKUP((LEFT(D5993,2)),'Fed. Agency Identifier Table'!A$2:C$63,3,FALSE)))),"",(IF(ISERROR(VLOOKUP((LEFT(D5993,2)),'Fed. Agency Identifier Table'!A$2:C$63,3,FALSE)),(VLOOKUP((LEFT(D5993,1)),'Fed. Agency Identifier Table'!A$2:C$63,3,FALSE)),(VLOOKUP((LEFT(D5993,2)),'Fed. Agency Identifier Table'!A$2:C$63,3,FALSE)))))</f>
        <v/>
      </c>
      <c r="I5993" s="150" t="str">
        <f>IF(ISNUMBER(SEARCH("*.unk*",D5993)),"Other Federal Awards",IF(ISERROR(VLOOKUP(D5993,'CFDA Program Titles Table'!A$2:C$2607,3,FALSE)),"",VLOOKUP(D5993,'CFDA Program Titles Table'!A$2:C$2607,3,FALSE)))</f>
        <v/>
      </c>
      <c r="J5993" s="70"/>
      <c r="K5993" s="70"/>
      <c r="S5993" s="106" t="str">
        <f>IFERROR(IF(J5993="Y", "Research And Development Programs Cluster:", VLOOKUP(D5993,'Cluster Info'!$A$2:$B$113,2,FALSE)), "Non Cluster:")</f>
        <v>Non Cluster:</v>
      </c>
      <c r="T5993" s="106">
        <f t="shared" si="465"/>
        <v>0</v>
      </c>
      <c r="U5993" s="106">
        <f t="shared" si="467"/>
        <v>0</v>
      </c>
      <c r="V5993" s="106">
        <f t="shared" si="468"/>
        <v>0</v>
      </c>
      <c r="W5993" s="119">
        <f t="shared" si="466"/>
        <v>0</v>
      </c>
      <c r="X5993" s="106">
        <f t="shared" si="469"/>
        <v>0</v>
      </c>
    </row>
    <row r="5994" spans="1:24" ht="14">
      <c r="A5994" s="198"/>
      <c r="D5994" s="1"/>
      <c r="E5994" s="1"/>
      <c r="F5994" s="187"/>
      <c r="G5994" s="187"/>
      <c r="H5994" s="80" t="str">
        <f>IF(ISERROR(IF(ISERROR(VLOOKUP((LEFT(D5994,2)),'Fed. Agency Identifier Table'!A$2:C$63,3,FALSE)),(VLOOKUP((LEFT(D5994,1)),'Fed. Agency Identifier Table'!A$2:C$63,3,FALSE)),(VLOOKUP((LEFT(D5994,2)),'Fed. Agency Identifier Table'!A$2:C$63,3,FALSE)))),"",(IF(ISERROR(VLOOKUP((LEFT(D5994,2)),'Fed. Agency Identifier Table'!A$2:C$63,3,FALSE)),(VLOOKUP((LEFT(D5994,1)),'Fed. Agency Identifier Table'!A$2:C$63,3,FALSE)),(VLOOKUP((LEFT(D5994,2)),'Fed. Agency Identifier Table'!A$2:C$63,3,FALSE)))))</f>
        <v/>
      </c>
      <c r="I5994" s="150" t="str">
        <f>IF(ISNUMBER(SEARCH("*.unk*",D5994)),"Other Federal Awards",IF(ISERROR(VLOOKUP(D5994,'CFDA Program Titles Table'!A$2:C$2607,3,FALSE)),"",VLOOKUP(D5994,'CFDA Program Titles Table'!A$2:C$2607,3,FALSE)))</f>
        <v/>
      </c>
      <c r="J5994" s="70"/>
      <c r="K5994" s="70"/>
      <c r="S5994" s="106" t="str">
        <f>IFERROR(IF(J5994="Y", "Research And Development Programs Cluster:", VLOOKUP(D5994,'Cluster Info'!$A$2:$B$113,2,FALSE)), "Non Cluster:")</f>
        <v>Non Cluster:</v>
      </c>
      <c r="T5994" s="106">
        <f t="shared" si="465"/>
        <v>0</v>
      </c>
      <c r="U5994" s="106">
        <f t="shared" si="467"/>
        <v>0</v>
      </c>
      <c r="V5994" s="106">
        <f t="shared" si="468"/>
        <v>0</v>
      </c>
      <c r="W5994" s="119">
        <f t="shared" si="466"/>
        <v>0</v>
      </c>
      <c r="X5994" s="106">
        <f t="shared" si="469"/>
        <v>0</v>
      </c>
    </row>
    <row r="5995" spans="1:24" ht="14">
      <c r="A5995" s="198"/>
      <c r="D5995" s="1"/>
      <c r="E5995" s="1"/>
      <c r="F5995" s="187"/>
      <c r="G5995" s="187"/>
      <c r="H5995" s="80" t="str">
        <f>IF(ISERROR(IF(ISERROR(VLOOKUP((LEFT(D5995,2)),'Fed. Agency Identifier Table'!A$2:C$63,3,FALSE)),(VLOOKUP((LEFT(D5995,1)),'Fed. Agency Identifier Table'!A$2:C$63,3,FALSE)),(VLOOKUP((LEFT(D5995,2)),'Fed. Agency Identifier Table'!A$2:C$63,3,FALSE)))),"",(IF(ISERROR(VLOOKUP((LEFT(D5995,2)),'Fed. Agency Identifier Table'!A$2:C$63,3,FALSE)),(VLOOKUP((LEFT(D5995,1)),'Fed. Agency Identifier Table'!A$2:C$63,3,FALSE)),(VLOOKUP((LEFT(D5995,2)),'Fed. Agency Identifier Table'!A$2:C$63,3,FALSE)))))</f>
        <v/>
      </c>
      <c r="I5995" s="150" t="str">
        <f>IF(ISNUMBER(SEARCH("*.unk*",D5995)),"Other Federal Awards",IF(ISERROR(VLOOKUP(D5995,'CFDA Program Titles Table'!A$2:C$2607,3,FALSE)),"",VLOOKUP(D5995,'CFDA Program Titles Table'!A$2:C$2607,3,FALSE)))</f>
        <v/>
      </c>
      <c r="J5995" s="70"/>
      <c r="K5995" s="70"/>
      <c r="S5995" s="106" t="str">
        <f>IFERROR(IF(J5995="Y", "Research And Development Programs Cluster:", VLOOKUP(D5995,'Cluster Info'!$A$2:$B$113,2,FALSE)), "Non Cluster:")</f>
        <v>Non Cluster:</v>
      </c>
      <c r="T5995" s="106">
        <f t="shared" si="465"/>
        <v>0</v>
      </c>
      <c r="U5995" s="106">
        <f t="shared" si="467"/>
        <v>0</v>
      </c>
      <c r="V5995" s="106">
        <f t="shared" si="468"/>
        <v>0</v>
      </c>
      <c r="W5995" s="119">
        <f t="shared" si="466"/>
        <v>0</v>
      </c>
      <c r="X5995" s="106">
        <f t="shared" si="469"/>
        <v>0</v>
      </c>
    </row>
    <row r="5996" spans="1:24" ht="14">
      <c r="A5996" s="198"/>
      <c r="D5996" s="1"/>
      <c r="E5996" s="1"/>
      <c r="F5996" s="187"/>
      <c r="G5996" s="187"/>
      <c r="H5996" s="80" t="str">
        <f>IF(ISERROR(IF(ISERROR(VLOOKUP((LEFT(D5996,2)),'Fed. Agency Identifier Table'!A$2:C$63,3,FALSE)),(VLOOKUP((LEFT(D5996,1)),'Fed. Agency Identifier Table'!A$2:C$63,3,FALSE)),(VLOOKUP((LEFT(D5996,2)),'Fed. Agency Identifier Table'!A$2:C$63,3,FALSE)))),"",(IF(ISERROR(VLOOKUP((LEFT(D5996,2)),'Fed. Agency Identifier Table'!A$2:C$63,3,FALSE)),(VLOOKUP((LEFT(D5996,1)),'Fed. Agency Identifier Table'!A$2:C$63,3,FALSE)),(VLOOKUP((LEFT(D5996,2)),'Fed. Agency Identifier Table'!A$2:C$63,3,FALSE)))))</f>
        <v/>
      </c>
      <c r="I5996" s="150" t="str">
        <f>IF(ISNUMBER(SEARCH("*.unk*",D5996)),"Other Federal Awards",IF(ISERROR(VLOOKUP(D5996,'CFDA Program Titles Table'!A$2:C$2607,3,FALSE)),"",VLOOKUP(D5996,'CFDA Program Titles Table'!A$2:C$2607,3,FALSE)))</f>
        <v/>
      </c>
      <c r="J5996" s="70"/>
      <c r="K5996" s="70"/>
      <c r="S5996" s="106" t="str">
        <f>IFERROR(IF(J5996="Y", "Research And Development Programs Cluster:", VLOOKUP(D5996,'Cluster Info'!$A$2:$B$113,2,FALSE)), "Non Cluster:")</f>
        <v>Non Cluster:</v>
      </c>
      <c r="T5996" s="106">
        <f t="shared" si="465"/>
        <v>0</v>
      </c>
      <c r="U5996" s="106">
        <f t="shared" si="467"/>
        <v>0</v>
      </c>
      <c r="V5996" s="106">
        <f t="shared" si="468"/>
        <v>0</v>
      </c>
      <c r="W5996" s="119">
        <f t="shared" si="466"/>
        <v>0</v>
      </c>
      <c r="X5996" s="106">
        <f t="shared" si="469"/>
        <v>0</v>
      </c>
    </row>
    <row r="5997" spans="1:24" ht="14">
      <c r="A5997" s="198"/>
      <c r="D5997" s="1"/>
      <c r="E5997" s="1"/>
      <c r="F5997" s="187"/>
      <c r="G5997" s="187"/>
      <c r="H5997" s="80" t="str">
        <f>IF(ISERROR(IF(ISERROR(VLOOKUP((LEFT(D5997,2)),'Fed. Agency Identifier Table'!A$2:C$63,3,FALSE)),(VLOOKUP((LEFT(D5997,1)),'Fed. Agency Identifier Table'!A$2:C$63,3,FALSE)),(VLOOKUP((LEFT(D5997,2)),'Fed. Agency Identifier Table'!A$2:C$63,3,FALSE)))),"",(IF(ISERROR(VLOOKUP((LEFT(D5997,2)),'Fed. Agency Identifier Table'!A$2:C$63,3,FALSE)),(VLOOKUP((LEFT(D5997,1)),'Fed. Agency Identifier Table'!A$2:C$63,3,FALSE)),(VLOOKUP((LEFT(D5997,2)),'Fed. Agency Identifier Table'!A$2:C$63,3,FALSE)))))</f>
        <v/>
      </c>
      <c r="I5997" s="150" t="str">
        <f>IF(ISNUMBER(SEARCH("*.unk*",D5997)),"Other Federal Awards",IF(ISERROR(VLOOKUP(D5997,'CFDA Program Titles Table'!A$2:C$2607,3,FALSE)),"",VLOOKUP(D5997,'CFDA Program Titles Table'!A$2:C$2607,3,FALSE)))</f>
        <v/>
      </c>
      <c r="J5997" s="70"/>
      <c r="K5997" s="70"/>
      <c r="S5997" s="106" t="str">
        <f>IFERROR(IF(J5997="Y", "Research And Development Programs Cluster:", VLOOKUP(D5997,'Cluster Info'!$A$2:$B$113,2,FALSE)), "Non Cluster:")</f>
        <v>Non Cluster:</v>
      </c>
      <c r="T5997" s="106">
        <f t="shared" si="465"/>
        <v>0</v>
      </c>
      <c r="U5997" s="106">
        <f t="shared" si="467"/>
        <v>0</v>
      </c>
      <c r="V5997" s="106">
        <f t="shared" si="468"/>
        <v>0</v>
      </c>
      <c r="W5997" s="119">
        <f t="shared" si="466"/>
        <v>0</v>
      </c>
      <c r="X5997" s="106">
        <f t="shared" si="469"/>
        <v>0</v>
      </c>
    </row>
    <row r="5998" spans="1:24" ht="14">
      <c r="A5998" s="198"/>
      <c r="D5998" s="1"/>
      <c r="E5998" s="1"/>
      <c r="F5998" s="187"/>
      <c r="G5998" s="187"/>
      <c r="H5998" s="80" t="str">
        <f>IF(ISERROR(IF(ISERROR(VLOOKUP((LEFT(D5998,2)),'Fed. Agency Identifier Table'!A$2:C$63,3,FALSE)),(VLOOKUP((LEFT(D5998,1)),'Fed. Agency Identifier Table'!A$2:C$63,3,FALSE)),(VLOOKUP((LEFT(D5998,2)),'Fed. Agency Identifier Table'!A$2:C$63,3,FALSE)))),"",(IF(ISERROR(VLOOKUP((LEFT(D5998,2)),'Fed. Agency Identifier Table'!A$2:C$63,3,FALSE)),(VLOOKUP((LEFT(D5998,1)),'Fed. Agency Identifier Table'!A$2:C$63,3,FALSE)),(VLOOKUP((LEFT(D5998,2)),'Fed. Agency Identifier Table'!A$2:C$63,3,FALSE)))))</f>
        <v/>
      </c>
      <c r="I5998" s="150" t="str">
        <f>IF(ISNUMBER(SEARCH("*.unk*",D5998)),"Other Federal Awards",IF(ISERROR(VLOOKUP(D5998,'CFDA Program Titles Table'!A$2:C$2607,3,FALSE)),"",VLOOKUP(D5998,'CFDA Program Titles Table'!A$2:C$2607,3,FALSE)))</f>
        <v/>
      </c>
      <c r="J5998" s="70"/>
      <c r="K5998" s="70"/>
      <c r="S5998" s="106" t="str">
        <f>IFERROR(IF(J5998="Y", "Research And Development Programs Cluster:", VLOOKUP(D5998,'Cluster Info'!$A$2:$B$113,2,FALSE)), "Non Cluster:")</f>
        <v>Non Cluster:</v>
      </c>
      <c r="T5998" s="106">
        <f t="shared" si="465"/>
        <v>0</v>
      </c>
      <c r="U5998" s="106">
        <f t="shared" si="467"/>
        <v>0</v>
      </c>
      <c r="V5998" s="106">
        <f t="shared" si="468"/>
        <v>0</v>
      </c>
      <c r="W5998" s="119">
        <f t="shared" si="466"/>
        <v>0</v>
      </c>
      <c r="X5998" s="106">
        <f t="shared" si="469"/>
        <v>0</v>
      </c>
    </row>
    <row r="5999" spans="1:24">
      <c r="F5999" s="187"/>
      <c r="G5999" s="187"/>
    </row>
    <row r="6000" spans="1:24">
      <c r="F6000" s="187"/>
      <c r="G6000" s="187"/>
    </row>
    <row r="6001" spans="6:7">
      <c r="F6001" s="187"/>
      <c r="G6001" s="187"/>
    </row>
    <row r="6002" spans="6:7">
      <c r="F6002" s="187"/>
      <c r="G6002" s="187"/>
    </row>
    <row r="6003" spans="6:7">
      <c r="F6003" s="187"/>
      <c r="G6003" s="187"/>
    </row>
    <row r="6004" spans="6:7">
      <c r="F6004" s="187"/>
      <c r="G6004" s="187"/>
    </row>
    <row r="6005" spans="6:7">
      <c r="F6005" s="187"/>
      <c r="G6005" s="187"/>
    </row>
    <row r="6006" spans="6:7">
      <c r="F6006" s="187"/>
      <c r="G6006" s="187"/>
    </row>
    <row r="6007" spans="6:7">
      <c r="F6007" s="187"/>
      <c r="G6007" s="187"/>
    </row>
    <row r="6008" spans="6:7">
      <c r="F6008" s="187"/>
      <c r="G6008" s="187"/>
    </row>
    <row r="6009" spans="6:7">
      <c r="F6009" s="187"/>
      <c r="G6009" s="187"/>
    </row>
    <row r="6010" spans="6:7">
      <c r="F6010" s="187"/>
      <c r="G6010" s="187"/>
    </row>
    <row r="6011" spans="6:7">
      <c r="F6011" s="187"/>
      <c r="G6011" s="187"/>
    </row>
    <row r="6012" spans="6:7">
      <c r="F6012" s="187"/>
      <c r="G6012" s="187"/>
    </row>
    <row r="6013" spans="6:7">
      <c r="F6013" s="187"/>
      <c r="G6013" s="187"/>
    </row>
    <row r="6014" spans="6:7">
      <c r="F6014" s="187"/>
      <c r="G6014" s="187"/>
    </row>
    <row r="6015" spans="6:7">
      <c r="F6015" s="187"/>
      <c r="G6015" s="187"/>
    </row>
    <row r="6016" spans="6:7">
      <c r="F6016" s="187"/>
      <c r="G6016" s="187"/>
    </row>
    <row r="6017" spans="6:7">
      <c r="F6017" s="187"/>
      <c r="G6017" s="187"/>
    </row>
    <row r="6018" spans="6:7">
      <c r="F6018" s="187"/>
      <c r="G6018" s="187"/>
    </row>
    <row r="6019" spans="6:7">
      <c r="F6019" s="187"/>
      <c r="G6019" s="187"/>
    </row>
    <row r="6020" spans="6:7">
      <c r="F6020" s="187"/>
      <c r="G6020" s="187"/>
    </row>
    <row r="6021" spans="6:7">
      <c r="F6021" s="187"/>
      <c r="G6021" s="187"/>
    </row>
    <row r="6022" spans="6:7">
      <c r="F6022" s="187"/>
      <c r="G6022" s="187"/>
    </row>
    <row r="6023" spans="6:7">
      <c r="F6023" s="187"/>
      <c r="G6023" s="187"/>
    </row>
    <row r="6024" spans="6:7">
      <c r="F6024" s="187"/>
      <c r="G6024" s="187"/>
    </row>
    <row r="6025" spans="6:7">
      <c r="F6025" s="187"/>
      <c r="G6025" s="187"/>
    </row>
    <row r="6026" spans="6:7">
      <c r="F6026" s="187"/>
      <c r="G6026" s="187"/>
    </row>
    <row r="6027" spans="6:7">
      <c r="F6027" s="187"/>
      <c r="G6027" s="187"/>
    </row>
    <row r="6028" spans="6:7">
      <c r="F6028" s="187"/>
      <c r="G6028" s="187"/>
    </row>
    <row r="6029" spans="6:7">
      <c r="F6029" s="187"/>
      <c r="G6029" s="187"/>
    </row>
    <row r="6030" spans="6:7">
      <c r="F6030" s="187"/>
      <c r="G6030" s="187"/>
    </row>
    <row r="6031" spans="6:7">
      <c r="F6031" s="187"/>
      <c r="G6031" s="187"/>
    </row>
    <row r="6032" spans="6:7">
      <c r="F6032" s="187"/>
      <c r="G6032" s="187"/>
    </row>
    <row r="6033" spans="6:7">
      <c r="F6033" s="187"/>
      <c r="G6033" s="187"/>
    </row>
    <row r="6034" spans="6:7">
      <c r="F6034" s="187"/>
      <c r="G6034" s="187"/>
    </row>
    <row r="6035" spans="6:7">
      <c r="F6035" s="187"/>
      <c r="G6035" s="187"/>
    </row>
    <row r="6036" spans="6:7">
      <c r="F6036" s="187"/>
      <c r="G6036" s="187"/>
    </row>
    <row r="6037" spans="6:7">
      <c r="F6037" s="187"/>
      <c r="G6037" s="187"/>
    </row>
    <row r="6038" spans="6:7">
      <c r="F6038" s="187"/>
      <c r="G6038" s="187"/>
    </row>
    <row r="6039" spans="6:7">
      <c r="F6039" s="187"/>
      <c r="G6039" s="187"/>
    </row>
    <row r="6040" spans="6:7">
      <c r="F6040" s="187"/>
      <c r="G6040" s="187"/>
    </row>
    <row r="6041" spans="6:7">
      <c r="F6041" s="187"/>
      <c r="G6041" s="187"/>
    </row>
    <row r="6042" spans="6:7">
      <c r="F6042" s="187"/>
      <c r="G6042" s="187"/>
    </row>
    <row r="6043" spans="6:7">
      <c r="F6043" s="187"/>
      <c r="G6043" s="187"/>
    </row>
    <row r="6044" spans="6:7">
      <c r="F6044" s="187"/>
      <c r="G6044" s="187"/>
    </row>
    <row r="6045" spans="6:7">
      <c r="F6045" s="187"/>
      <c r="G6045" s="187"/>
    </row>
    <row r="6046" spans="6:7">
      <c r="F6046" s="187"/>
      <c r="G6046" s="187"/>
    </row>
    <row r="6047" spans="6:7">
      <c r="F6047" s="187"/>
      <c r="G6047" s="187"/>
    </row>
    <row r="6048" spans="6:7">
      <c r="F6048" s="187"/>
      <c r="G6048" s="187"/>
    </row>
    <row r="6049" spans="6:7">
      <c r="F6049" s="187"/>
      <c r="G6049" s="187"/>
    </row>
    <row r="6050" spans="6:7">
      <c r="F6050" s="187"/>
      <c r="G6050" s="187"/>
    </row>
    <row r="6051" spans="6:7">
      <c r="F6051" s="187"/>
      <c r="G6051" s="187"/>
    </row>
    <row r="6052" spans="6:7">
      <c r="F6052" s="187"/>
      <c r="G6052" s="187"/>
    </row>
    <row r="6053" spans="6:7">
      <c r="F6053" s="187"/>
      <c r="G6053" s="187"/>
    </row>
    <row r="6054" spans="6:7">
      <c r="F6054" s="187"/>
      <c r="G6054" s="187"/>
    </row>
    <row r="6055" spans="6:7">
      <c r="F6055" s="187"/>
      <c r="G6055" s="187"/>
    </row>
    <row r="6056" spans="6:7">
      <c r="F6056" s="187"/>
      <c r="G6056" s="187"/>
    </row>
    <row r="6057" spans="6:7">
      <c r="F6057" s="187"/>
      <c r="G6057" s="187"/>
    </row>
    <row r="6058" spans="6:7">
      <c r="F6058" s="187"/>
      <c r="G6058" s="187"/>
    </row>
    <row r="6059" spans="6:7">
      <c r="F6059" s="187"/>
      <c r="G6059" s="187"/>
    </row>
    <row r="6060" spans="6:7">
      <c r="F6060" s="187"/>
      <c r="G6060" s="187"/>
    </row>
    <row r="6061" spans="6:7">
      <c r="F6061" s="187"/>
      <c r="G6061" s="187"/>
    </row>
    <row r="6062" spans="6:7">
      <c r="F6062" s="187"/>
      <c r="G6062" s="187"/>
    </row>
    <row r="6063" spans="6:7">
      <c r="F6063" s="187"/>
      <c r="G6063" s="187"/>
    </row>
    <row r="6064" spans="6:7">
      <c r="F6064" s="187"/>
      <c r="G6064" s="187"/>
    </row>
    <row r="6065" spans="6:7">
      <c r="F6065" s="187"/>
      <c r="G6065" s="187"/>
    </row>
    <row r="6066" spans="6:7">
      <c r="F6066" s="187"/>
      <c r="G6066" s="187"/>
    </row>
    <row r="6067" spans="6:7">
      <c r="F6067" s="187"/>
      <c r="G6067" s="187"/>
    </row>
    <row r="6068" spans="6:7">
      <c r="F6068" s="187"/>
      <c r="G6068" s="187"/>
    </row>
    <row r="6069" spans="6:7">
      <c r="F6069" s="187"/>
      <c r="G6069" s="187"/>
    </row>
    <row r="6070" spans="6:7">
      <c r="F6070" s="187"/>
      <c r="G6070" s="187"/>
    </row>
    <row r="6071" spans="6:7">
      <c r="F6071" s="187"/>
      <c r="G6071" s="187"/>
    </row>
    <row r="6072" spans="6:7">
      <c r="F6072" s="187"/>
      <c r="G6072" s="187"/>
    </row>
    <row r="6073" spans="6:7">
      <c r="F6073" s="187"/>
      <c r="G6073" s="187"/>
    </row>
    <row r="6074" spans="6:7">
      <c r="F6074" s="187"/>
      <c r="G6074" s="187"/>
    </row>
    <row r="6075" spans="6:7">
      <c r="F6075" s="187"/>
      <c r="G6075" s="187"/>
    </row>
    <row r="6076" spans="6:7">
      <c r="F6076" s="187"/>
      <c r="G6076" s="187"/>
    </row>
    <row r="6077" spans="6:7">
      <c r="F6077" s="187"/>
      <c r="G6077" s="187"/>
    </row>
    <row r="6078" spans="6:7">
      <c r="F6078" s="187"/>
      <c r="G6078" s="187"/>
    </row>
    <row r="6079" spans="6:7">
      <c r="F6079" s="187"/>
      <c r="G6079" s="187"/>
    </row>
    <row r="6080" spans="6:7">
      <c r="F6080" s="187"/>
      <c r="G6080" s="187"/>
    </row>
    <row r="6081" spans="6:7">
      <c r="F6081" s="187"/>
      <c r="G6081" s="187"/>
    </row>
    <row r="6082" spans="6:7">
      <c r="F6082" s="187"/>
      <c r="G6082" s="187"/>
    </row>
    <row r="6083" spans="6:7">
      <c r="F6083" s="187"/>
      <c r="G6083" s="187"/>
    </row>
    <row r="6084" spans="6:7">
      <c r="F6084" s="187"/>
      <c r="G6084" s="187"/>
    </row>
    <row r="6085" spans="6:7">
      <c r="F6085" s="187"/>
      <c r="G6085" s="187"/>
    </row>
    <row r="6086" spans="6:7">
      <c r="F6086" s="187"/>
      <c r="G6086" s="187"/>
    </row>
    <row r="6087" spans="6:7">
      <c r="F6087" s="187"/>
      <c r="G6087" s="187"/>
    </row>
    <row r="6088" spans="6:7">
      <c r="F6088" s="187"/>
      <c r="G6088" s="187"/>
    </row>
    <row r="6089" spans="6:7">
      <c r="F6089" s="187"/>
      <c r="G6089" s="187"/>
    </row>
    <row r="6090" spans="6:7">
      <c r="F6090" s="187"/>
      <c r="G6090" s="187"/>
    </row>
    <row r="6091" spans="6:7">
      <c r="F6091" s="187"/>
      <c r="G6091" s="187"/>
    </row>
    <row r="6092" spans="6:7">
      <c r="F6092" s="187"/>
      <c r="G6092" s="187"/>
    </row>
    <row r="6093" spans="6:7">
      <c r="F6093" s="187"/>
      <c r="G6093" s="187"/>
    </row>
    <row r="6094" spans="6:7">
      <c r="F6094" s="187"/>
      <c r="G6094" s="187"/>
    </row>
    <row r="6095" spans="6:7">
      <c r="F6095" s="187"/>
      <c r="G6095" s="187"/>
    </row>
    <row r="6096" spans="6:7">
      <c r="F6096" s="187"/>
      <c r="G6096" s="187"/>
    </row>
    <row r="6097" spans="6:7">
      <c r="F6097" s="187"/>
      <c r="G6097" s="187"/>
    </row>
    <row r="6098" spans="6:7">
      <c r="F6098" s="187"/>
      <c r="G6098" s="187"/>
    </row>
    <row r="6099" spans="6:7">
      <c r="F6099" s="187"/>
      <c r="G6099" s="187"/>
    </row>
    <row r="6100" spans="6:7">
      <c r="F6100" s="187"/>
      <c r="G6100" s="187"/>
    </row>
    <row r="6101" spans="6:7">
      <c r="F6101" s="187"/>
      <c r="G6101" s="187"/>
    </row>
    <row r="6102" spans="6:7">
      <c r="F6102" s="187"/>
      <c r="G6102" s="187"/>
    </row>
    <row r="6103" spans="6:7">
      <c r="F6103" s="187"/>
      <c r="G6103" s="187"/>
    </row>
    <row r="6104" spans="6:7">
      <c r="F6104" s="187"/>
      <c r="G6104" s="187"/>
    </row>
    <row r="6105" spans="6:7">
      <c r="F6105" s="187"/>
      <c r="G6105" s="187"/>
    </row>
    <row r="6106" spans="6:7">
      <c r="F6106" s="187"/>
      <c r="G6106" s="187"/>
    </row>
    <row r="6107" spans="6:7">
      <c r="F6107" s="187"/>
      <c r="G6107" s="187"/>
    </row>
    <row r="6108" spans="6:7">
      <c r="F6108" s="187"/>
      <c r="G6108" s="187"/>
    </row>
    <row r="6109" spans="6:7">
      <c r="F6109" s="187"/>
      <c r="G6109" s="187"/>
    </row>
    <row r="6110" spans="6:7">
      <c r="F6110" s="187"/>
      <c r="G6110" s="187"/>
    </row>
    <row r="6111" spans="6:7">
      <c r="F6111" s="187"/>
      <c r="G6111" s="187"/>
    </row>
    <row r="6112" spans="6:7">
      <c r="F6112" s="187"/>
      <c r="G6112" s="187"/>
    </row>
    <row r="6113" spans="6:7">
      <c r="F6113" s="187"/>
      <c r="G6113" s="187"/>
    </row>
    <row r="6114" spans="6:7">
      <c r="F6114" s="187"/>
      <c r="G6114" s="187"/>
    </row>
    <row r="6115" spans="6:7">
      <c r="F6115" s="187"/>
      <c r="G6115" s="187"/>
    </row>
    <row r="6116" spans="6:7">
      <c r="F6116" s="187"/>
      <c r="G6116" s="187"/>
    </row>
    <row r="6117" spans="6:7">
      <c r="F6117" s="187"/>
      <c r="G6117" s="187"/>
    </row>
    <row r="6118" spans="6:7">
      <c r="F6118" s="187"/>
      <c r="G6118" s="187"/>
    </row>
    <row r="6119" spans="6:7">
      <c r="F6119" s="187"/>
      <c r="G6119" s="187"/>
    </row>
    <row r="6120" spans="6:7">
      <c r="F6120" s="187"/>
      <c r="G6120" s="187"/>
    </row>
    <row r="6121" spans="6:7">
      <c r="F6121" s="187"/>
      <c r="G6121" s="187"/>
    </row>
    <row r="6122" spans="6:7">
      <c r="F6122" s="187"/>
      <c r="G6122" s="187"/>
    </row>
    <row r="6123" spans="6:7">
      <c r="F6123" s="187"/>
      <c r="G6123" s="187"/>
    </row>
    <row r="6124" spans="6:7">
      <c r="F6124" s="187"/>
      <c r="G6124" s="187"/>
    </row>
    <row r="6125" spans="6:7">
      <c r="F6125" s="187"/>
      <c r="G6125" s="187"/>
    </row>
    <row r="6126" spans="6:7">
      <c r="F6126" s="187"/>
      <c r="G6126" s="187"/>
    </row>
    <row r="6127" spans="6:7">
      <c r="F6127" s="187"/>
      <c r="G6127" s="187"/>
    </row>
    <row r="6128" spans="6:7">
      <c r="F6128" s="187"/>
      <c r="G6128" s="187"/>
    </row>
    <row r="6129" spans="6:7">
      <c r="F6129" s="187"/>
      <c r="G6129" s="187"/>
    </row>
    <row r="6130" spans="6:7">
      <c r="F6130" s="187"/>
      <c r="G6130" s="187"/>
    </row>
    <row r="6131" spans="6:7">
      <c r="F6131" s="187"/>
      <c r="G6131" s="187"/>
    </row>
    <row r="6132" spans="6:7">
      <c r="F6132" s="187"/>
      <c r="G6132" s="187"/>
    </row>
    <row r="6133" spans="6:7">
      <c r="F6133" s="187"/>
      <c r="G6133" s="187"/>
    </row>
    <row r="6134" spans="6:7">
      <c r="F6134" s="187"/>
      <c r="G6134" s="187"/>
    </row>
    <row r="6135" spans="6:7">
      <c r="F6135" s="187"/>
      <c r="G6135" s="187"/>
    </row>
    <row r="6136" spans="6:7">
      <c r="F6136" s="187"/>
      <c r="G6136" s="187"/>
    </row>
    <row r="6137" spans="6:7">
      <c r="F6137" s="187"/>
      <c r="G6137" s="187"/>
    </row>
    <row r="6138" spans="6:7">
      <c r="F6138" s="187"/>
      <c r="G6138" s="187"/>
    </row>
    <row r="6139" spans="6:7">
      <c r="F6139" s="187"/>
      <c r="G6139" s="187"/>
    </row>
    <row r="6140" spans="6:7">
      <c r="F6140" s="187"/>
      <c r="G6140" s="187"/>
    </row>
    <row r="6141" spans="6:7">
      <c r="F6141" s="187"/>
      <c r="G6141" s="187"/>
    </row>
    <row r="6142" spans="6:7">
      <c r="F6142" s="187"/>
      <c r="G6142" s="187"/>
    </row>
    <row r="6143" spans="6:7">
      <c r="F6143" s="187"/>
      <c r="G6143" s="187"/>
    </row>
    <row r="6144" spans="6:7">
      <c r="F6144" s="187"/>
      <c r="G6144" s="187"/>
    </row>
    <row r="6145" spans="6:7">
      <c r="F6145" s="187"/>
      <c r="G6145" s="187"/>
    </row>
    <row r="6146" spans="6:7">
      <c r="F6146" s="187"/>
      <c r="G6146" s="187"/>
    </row>
    <row r="6147" spans="6:7">
      <c r="F6147" s="187"/>
      <c r="G6147" s="187"/>
    </row>
    <row r="6148" spans="6:7">
      <c r="F6148" s="187"/>
      <c r="G6148" s="187"/>
    </row>
    <row r="6149" spans="6:7">
      <c r="F6149" s="187"/>
      <c r="G6149" s="187"/>
    </row>
    <row r="6150" spans="6:7">
      <c r="F6150" s="187"/>
      <c r="G6150" s="187"/>
    </row>
    <row r="6151" spans="6:7">
      <c r="F6151" s="187"/>
      <c r="G6151" s="187"/>
    </row>
    <row r="6152" spans="6:7">
      <c r="F6152" s="187"/>
      <c r="G6152" s="187"/>
    </row>
    <row r="6153" spans="6:7">
      <c r="F6153" s="187"/>
      <c r="G6153" s="187"/>
    </row>
    <row r="6154" spans="6:7">
      <c r="F6154" s="187"/>
      <c r="G6154" s="187"/>
    </row>
    <row r="6155" spans="6:7">
      <c r="F6155" s="187"/>
      <c r="G6155" s="187"/>
    </row>
    <row r="6156" spans="6:7">
      <c r="F6156" s="187"/>
      <c r="G6156" s="187"/>
    </row>
    <row r="6157" spans="6:7">
      <c r="F6157" s="187"/>
      <c r="G6157" s="187"/>
    </row>
    <row r="6158" spans="6:7">
      <c r="F6158" s="187"/>
      <c r="G6158" s="187"/>
    </row>
    <row r="6159" spans="6:7">
      <c r="F6159" s="187"/>
      <c r="G6159" s="187"/>
    </row>
    <row r="6160" spans="6:7">
      <c r="F6160" s="187"/>
      <c r="G6160" s="187"/>
    </row>
    <row r="6161" spans="6:7">
      <c r="F6161" s="187"/>
      <c r="G6161" s="187"/>
    </row>
    <row r="6162" spans="6:7">
      <c r="F6162" s="187"/>
      <c r="G6162" s="187"/>
    </row>
    <row r="6163" spans="6:7">
      <c r="F6163" s="187"/>
      <c r="G6163" s="187"/>
    </row>
    <row r="6164" spans="6:7">
      <c r="F6164" s="187"/>
      <c r="G6164" s="187"/>
    </row>
    <row r="6165" spans="6:7">
      <c r="F6165" s="187"/>
      <c r="G6165" s="187"/>
    </row>
    <row r="6166" spans="6:7">
      <c r="F6166" s="187"/>
      <c r="G6166" s="187"/>
    </row>
    <row r="6167" spans="6:7">
      <c r="F6167" s="187"/>
      <c r="G6167" s="187"/>
    </row>
    <row r="6168" spans="6:7">
      <c r="F6168" s="187"/>
      <c r="G6168" s="187"/>
    </row>
    <row r="6169" spans="6:7">
      <c r="F6169" s="187"/>
      <c r="G6169" s="187"/>
    </row>
    <row r="6170" spans="6:7">
      <c r="F6170" s="187"/>
      <c r="G6170" s="187"/>
    </row>
    <row r="6171" spans="6:7">
      <c r="F6171" s="187"/>
      <c r="G6171" s="187"/>
    </row>
    <row r="6172" spans="6:7">
      <c r="F6172" s="187"/>
      <c r="G6172" s="187"/>
    </row>
    <row r="6173" spans="6:7">
      <c r="F6173" s="187"/>
      <c r="G6173" s="187"/>
    </row>
    <row r="6174" spans="6:7">
      <c r="F6174" s="187"/>
      <c r="G6174" s="187"/>
    </row>
    <row r="6175" spans="6:7">
      <c r="F6175" s="187"/>
      <c r="G6175" s="187"/>
    </row>
    <row r="6176" spans="6:7">
      <c r="F6176" s="187"/>
      <c r="G6176" s="187"/>
    </row>
    <row r="6177" spans="6:7">
      <c r="F6177" s="187"/>
      <c r="G6177" s="187"/>
    </row>
    <row r="6178" spans="6:7">
      <c r="F6178" s="187"/>
      <c r="G6178" s="187"/>
    </row>
    <row r="6179" spans="6:7">
      <c r="F6179" s="187"/>
      <c r="G6179" s="187"/>
    </row>
    <row r="6180" spans="6:7">
      <c r="F6180" s="187"/>
      <c r="G6180" s="187"/>
    </row>
    <row r="6181" spans="6:7">
      <c r="F6181" s="187"/>
      <c r="G6181" s="187"/>
    </row>
    <row r="6182" spans="6:7">
      <c r="F6182" s="187"/>
      <c r="G6182" s="187"/>
    </row>
    <row r="6183" spans="6:7">
      <c r="F6183" s="187"/>
      <c r="G6183" s="187"/>
    </row>
    <row r="6184" spans="6:7">
      <c r="F6184" s="187"/>
      <c r="G6184" s="187"/>
    </row>
    <row r="6185" spans="6:7">
      <c r="F6185" s="187"/>
      <c r="G6185" s="187"/>
    </row>
    <row r="6186" spans="6:7">
      <c r="F6186" s="187"/>
      <c r="G6186" s="187"/>
    </row>
    <row r="6187" spans="6:7">
      <c r="F6187" s="187"/>
      <c r="G6187" s="187"/>
    </row>
    <row r="6188" spans="6:7">
      <c r="F6188" s="187"/>
      <c r="G6188" s="187"/>
    </row>
    <row r="6189" spans="6:7">
      <c r="F6189" s="187"/>
      <c r="G6189" s="187"/>
    </row>
    <row r="6190" spans="6:7">
      <c r="F6190" s="187"/>
      <c r="G6190" s="187"/>
    </row>
    <row r="6191" spans="6:7">
      <c r="F6191" s="187"/>
      <c r="G6191" s="187"/>
    </row>
    <row r="6192" spans="6:7">
      <c r="F6192" s="187"/>
      <c r="G6192" s="187"/>
    </row>
    <row r="6193" spans="6:7">
      <c r="F6193" s="187"/>
      <c r="G6193" s="187"/>
    </row>
    <row r="6194" spans="6:7">
      <c r="F6194" s="187"/>
      <c r="G6194" s="187"/>
    </row>
    <row r="6195" spans="6:7">
      <c r="F6195" s="187"/>
      <c r="G6195" s="187"/>
    </row>
    <row r="6196" spans="6:7">
      <c r="F6196" s="187"/>
      <c r="G6196" s="187"/>
    </row>
    <row r="6197" spans="6:7">
      <c r="F6197" s="187"/>
      <c r="G6197" s="187"/>
    </row>
    <row r="6198" spans="6:7">
      <c r="F6198" s="187"/>
      <c r="G6198" s="187"/>
    </row>
    <row r="6199" spans="6:7">
      <c r="F6199" s="187"/>
      <c r="G6199" s="187"/>
    </row>
    <row r="6200" spans="6:7">
      <c r="F6200" s="187"/>
      <c r="G6200" s="187"/>
    </row>
    <row r="6201" spans="6:7">
      <c r="F6201" s="187"/>
      <c r="G6201" s="187"/>
    </row>
    <row r="6202" spans="6:7">
      <c r="F6202" s="187"/>
      <c r="G6202" s="187"/>
    </row>
    <row r="6203" spans="6:7">
      <c r="F6203" s="187"/>
      <c r="G6203" s="187"/>
    </row>
    <row r="6204" spans="6:7">
      <c r="F6204" s="187"/>
      <c r="G6204" s="187"/>
    </row>
    <row r="6205" spans="6:7">
      <c r="F6205" s="187"/>
      <c r="G6205" s="187"/>
    </row>
    <row r="6206" spans="6:7">
      <c r="F6206" s="187"/>
      <c r="G6206" s="187"/>
    </row>
    <row r="6207" spans="6:7">
      <c r="F6207" s="187"/>
      <c r="G6207" s="187"/>
    </row>
    <row r="6208" spans="6:7">
      <c r="F6208" s="187"/>
      <c r="G6208" s="187"/>
    </row>
    <row r="6209" spans="6:7">
      <c r="F6209" s="187"/>
      <c r="G6209" s="187"/>
    </row>
    <row r="6210" spans="6:7">
      <c r="F6210" s="187"/>
      <c r="G6210" s="187"/>
    </row>
    <row r="6211" spans="6:7">
      <c r="F6211" s="187"/>
      <c r="G6211" s="187"/>
    </row>
    <row r="6212" spans="6:7">
      <c r="F6212" s="187"/>
      <c r="G6212" s="187"/>
    </row>
    <row r="6213" spans="6:7">
      <c r="F6213" s="187"/>
      <c r="G6213" s="187"/>
    </row>
    <row r="6214" spans="6:7">
      <c r="F6214" s="187"/>
      <c r="G6214" s="187"/>
    </row>
    <row r="6215" spans="6:7">
      <c r="F6215" s="187"/>
      <c r="G6215" s="187"/>
    </row>
    <row r="6216" spans="6:7">
      <c r="F6216" s="187"/>
      <c r="G6216" s="187"/>
    </row>
    <row r="6217" spans="6:7">
      <c r="F6217" s="187"/>
      <c r="G6217" s="187"/>
    </row>
    <row r="6218" spans="6:7">
      <c r="F6218" s="187"/>
      <c r="G6218" s="187"/>
    </row>
    <row r="6219" spans="6:7">
      <c r="F6219" s="187"/>
      <c r="G6219" s="187"/>
    </row>
    <row r="6220" spans="6:7">
      <c r="F6220" s="187"/>
      <c r="G6220" s="187"/>
    </row>
    <row r="6221" spans="6:7">
      <c r="F6221" s="187"/>
      <c r="G6221" s="187"/>
    </row>
    <row r="6222" spans="6:7">
      <c r="F6222" s="187"/>
      <c r="G6222" s="187"/>
    </row>
    <row r="6223" spans="6:7">
      <c r="F6223" s="187"/>
      <c r="G6223" s="187"/>
    </row>
    <row r="6224" spans="6:7">
      <c r="F6224" s="187"/>
      <c r="G6224" s="187"/>
    </row>
    <row r="6225" spans="6:7">
      <c r="F6225" s="187"/>
      <c r="G6225" s="187"/>
    </row>
    <row r="6226" spans="6:7">
      <c r="F6226" s="187"/>
      <c r="G6226" s="187"/>
    </row>
    <row r="6227" spans="6:7">
      <c r="F6227" s="187"/>
      <c r="G6227" s="187"/>
    </row>
    <row r="6228" spans="6:7">
      <c r="F6228" s="187"/>
      <c r="G6228" s="187"/>
    </row>
    <row r="6229" spans="6:7">
      <c r="F6229" s="187"/>
      <c r="G6229" s="187"/>
    </row>
    <row r="6230" spans="6:7">
      <c r="F6230" s="187"/>
      <c r="G6230" s="187"/>
    </row>
    <row r="6231" spans="6:7">
      <c r="F6231" s="187"/>
      <c r="G6231" s="187"/>
    </row>
    <row r="6232" spans="6:7">
      <c r="F6232" s="187"/>
      <c r="G6232" s="187"/>
    </row>
    <row r="6233" spans="6:7">
      <c r="F6233" s="187"/>
      <c r="G6233" s="187"/>
    </row>
    <row r="6234" spans="6:7">
      <c r="F6234" s="187"/>
      <c r="G6234" s="187"/>
    </row>
    <row r="6235" spans="6:7">
      <c r="F6235" s="187"/>
      <c r="G6235" s="187"/>
    </row>
    <row r="6236" spans="6:7">
      <c r="F6236" s="187"/>
      <c r="G6236" s="187"/>
    </row>
    <row r="6237" spans="6:7">
      <c r="F6237" s="187"/>
      <c r="G6237" s="187"/>
    </row>
    <row r="6238" spans="6:7">
      <c r="F6238" s="187"/>
      <c r="G6238" s="187"/>
    </row>
    <row r="6239" spans="6:7">
      <c r="F6239" s="187"/>
      <c r="G6239" s="187"/>
    </row>
    <row r="6240" spans="6:7">
      <c r="F6240" s="187"/>
      <c r="G6240" s="187"/>
    </row>
    <row r="6241" spans="6:7">
      <c r="F6241" s="187"/>
      <c r="G6241" s="187"/>
    </row>
    <row r="6242" spans="6:7">
      <c r="F6242" s="187"/>
      <c r="G6242" s="187"/>
    </row>
    <row r="6243" spans="6:7">
      <c r="F6243" s="187"/>
      <c r="G6243" s="187"/>
    </row>
    <row r="6244" spans="6:7">
      <c r="F6244" s="187"/>
      <c r="G6244" s="187"/>
    </row>
    <row r="6245" spans="6:7">
      <c r="F6245" s="187"/>
      <c r="G6245" s="187"/>
    </row>
    <row r="6246" spans="6:7">
      <c r="F6246" s="187"/>
      <c r="G6246" s="187"/>
    </row>
    <row r="6247" spans="6:7">
      <c r="F6247" s="187"/>
      <c r="G6247" s="187"/>
    </row>
    <row r="6248" spans="6:7">
      <c r="F6248" s="187"/>
      <c r="G6248" s="187"/>
    </row>
    <row r="6249" spans="6:7">
      <c r="F6249" s="187"/>
      <c r="G6249" s="187"/>
    </row>
    <row r="6250" spans="6:7">
      <c r="F6250" s="187"/>
      <c r="G6250" s="187"/>
    </row>
    <row r="6251" spans="6:7">
      <c r="F6251" s="187"/>
      <c r="G6251" s="187"/>
    </row>
    <row r="6252" spans="6:7">
      <c r="F6252" s="187"/>
      <c r="G6252" s="187"/>
    </row>
    <row r="6253" spans="6:7">
      <c r="F6253" s="187"/>
      <c r="G6253" s="187"/>
    </row>
    <row r="6254" spans="6:7">
      <c r="F6254" s="187"/>
      <c r="G6254" s="187"/>
    </row>
    <row r="6255" spans="6:7">
      <c r="F6255" s="187"/>
      <c r="G6255" s="187"/>
    </row>
    <row r="6256" spans="6:7">
      <c r="F6256" s="187"/>
      <c r="G6256" s="187"/>
    </row>
    <row r="6257" spans="6:7">
      <c r="F6257" s="187"/>
      <c r="G6257" s="187"/>
    </row>
    <row r="6258" spans="6:7">
      <c r="F6258" s="187"/>
      <c r="G6258" s="187"/>
    </row>
    <row r="6259" spans="6:7">
      <c r="F6259" s="187"/>
      <c r="G6259" s="187"/>
    </row>
    <row r="6260" spans="6:7">
      <c r="F6260" s="187"/>
      <c r="G6260" s="187"/>
    </row>
    <row r="6261" spans="6:7">
      <c r="F6261" s="187"/>
      <c r="G6261" s="187"/>
    </row>
    <row r="6262" spans="6:7">
      <c r="F6262" s="187"/>
      <c r="G6262" s="187"/>
    </row>
    <row r="6263" spans="6:7">
      <c r="F6263" s="187"/>
      <c r="G6263" s="187"/>
    </row>
    <row r="6264" spans="6:7">
      <c r="F6264" s="187"/>
      <c r="G6264" s="187"/>
    </row>
    <row r="6265" spans="6:7">
      <c r="F6265" s="187"/>
      <c r="G6265" s="187"/>
    </row>
    <row r="6266" spans="6:7">
      <c r="F6266" s="187"/>
      <c r="G6266" s="187"/>
    </row>
    <row r="6267" spans="6:7">
      <c r="F6267" s="187"/>
      <c r="G6267" s="187"/>
    </row>
    <row r="6268" spans="6:7">
      <c r="F6268" s="187"/>
      <c r="G6268" s="187"/>
    </row>
    <row r="6269" spans="6:7">
      <c r="F6269" s="187"/>
      <c r="G6269" s="187"/>
    </row>
    <row r="6270" spans="6:7">
      <c r="F6270" s="187"/>
      <c r="G6270" s="187"/>
    </row>
    <row r="6271" spans="6:7">
      <c r="F6271" s="187"/>
      <c r="G6271" s="187"/>
    </row>
    <row r="6272" spans="6:7">
      <c r="F6272" s="187"/>
      <c r="G6272" s="187"/>
    </row>
    <row r="6273" spans="6:7">
      <c r="F6273" s="187"/>
      <c r="G6273" s="187"/>
    </row>
    <row r="6274" spans="6:7">
      <c r="F6274" s="187"/>
      <c r="G6274" s="187"/>
    </row>
    <row r="6275" spans="6:7">
      <c r="F6275" s="187"/>
      <c r="G6275" s="187"/>
    </row>
    <row r="6276" spans="6:7">
      <c r="F6276" s="187"/>
      <c r="G6276" s="187"/>
    </row>
    <row r="6277" spans="6:7">
      <c r="F6277" s="187"/>
      <c r="G6277" s="187"/>
    </row>
    <row r="6278" spans="6:7">
      <c r="F6278" s="187"/>
      <c r="G6278" s="187"/>
    </row>
    <row r="6279" spans="6:7">
      <c r="F6279" s="187"/>
      <c r="G6279" s="187"/>
    </row>
    <row r="6280" spans="6:7">
      <c r="F6280" s="187"/>
      <c r="G6280" s="187"/>
    </row>
    <row r="6281" spans="6:7">
      <c r="F6281" s="187"/>
      <c r="G6281" s="187"/>
    </row>
    <row r="6282" spans="6:7">
      <c r="F6282" s="187"/>
      <c r="G6282" s="187"/>
    </row>
    <row r="6283" spans="6:7">
      <c r="F6283" s="187"/>
      <c r="G6283" s="187"/>
    </row>
    <row r="6284" spans="6:7">
      <c r="F6284" s="187"/>
      <c r="G6284" s="187"/>
    </row>
    <row r="6285" spans="6:7">
      <c r="F6285" s="187"/>
      <c r="G6285" s="187"/>
    </row>
    <row r="6286" spans="6:7">
      <c r="F6286" s="187"/>
      <c r="G6286" s="187"/>
    </row>
    <row r="6287" spans="6:7">
      <c r="F6287" s="187"/>
      <c r="G6287" s="187"/>
    </row>
    <row r="6288" spans="6:7">
      <c r="F6288" s="187"/>
      <c r="G6288" s="187"/>
    </row>
    <row r="6289" spans="6:7">
      <c r="F6289" s="187"/>
      <c r="G6289" s="187"/>
    </row>
    <row r="6290" spans="6:7">
      <c r="F6290" s="187"/>
      <c r="G6290" s="187"/>
    </row>
    <row r="6291" spans="6:7">
      <c r="F6291" s="187"/>
      <c r="G6291" s="187"/>
    </row>
    <row r="6292" spans="6:7">
      <c r="F6292" s="187"/>
      <c r="G6292" s="187"/>
    </row>
    <row r="6293" spans="6:7">
      <c r="F6293" s="187"/>
      <c r="G6293" s="187"/>
    </row>
    <row r="6294" spans="6:7">
      <c r="F6294" s="187"/>
      <c r="G6294" s="187"/>
    </row>
    <row r="6295" spans="6:7">
      <c r="F6295" s="187"/>
      <c r="G6295" s="187"/>
    </row>
    <row r="6296" spans="6:7">
      <c r="F6296" s="187"/>
      <c r="G6296" s="187"/>
    </row>
    <row r="6297" spans="6:7">
      <c r="F6297" s="187"/>
      <c r="G6297" s="187"/>
    </row>
    <row r="6298" spans="6:7">
      <c r="F6298" s="187"/>
      <c r="G6298" s="187"/>
    </row>
    <row r="6299" spans="6:7">
      <c r="F6299" s="187"/>
      <c r="G6299" s="187"/>
    </row>
    <row r="6300" spans="6:7">
      <c r="F6300" s="187"/>
      <c r="G6300" s="187"/>
    </row>
    <row r="6301" spans="6:7">
      <c r="F6301" s="187"/>
      <c r="G6301" s="187"/>
    </row>
    <row r="6302" spans="6:7">
      <c r="F6302" s="187"/>
      <c r="G6302" s="187"/>
    </row>
    <row r="6303" spans="6:7">
      <c r="F6303" s="187"/>
      <c r="G6303" s="187"/>
    </row>
    <row r="6304" spans="6:7">
      <c r="F6304" s="187"/>
      <c r="G6304" s="187"/>
    </row>
    <row r="6305" spans="6:7">
      <c r="F6305" s="187"/>
      <c r="G6305" s="187"/>
    </row>
    <row r="6306" spans="6:7">
      <c r="F6306" s="187"/>
      <c r="G6306" s="187"/>
    </row>
    <row r="6307" spans="6:7">
      <c r="F6307" s="187"/>
      <c r="G6307" s="187"/>
    </row>
    <row r="6308" spans="6:7">
      <c r="F6308" s="187"/>
      <c r="G6308" s="187"/>
    </row>
    <row r="6309" spans="6:7">
      <c r="F6309" s="187"/>
      <c r="G6309" s="187"/>
    </row>
    <row r="6310" spans="6:7">
      <c r="F6310" s="187"/>
      <c r="G6310" s="187"/>
    </row>
    <row r="6311" spans="6:7">
      <c r="F6311" s="187"/>
      <c r="G6311" s="187"/>
    </row>
    <row r="6312" spans="6:7">
      <c r="F6312" s="187"/>
      <c r="G6312" s="187"/>
    </row>
    <row r="6313" spans="6:7">
      <c r="F6313" s="187"/>
      <c r="G6313" s="187"/>
    </row>
    <row r="6314" spans="6:7">
      <c r="F6314" s="187"/>
      <c r="G6314" s="187"/>
    </row>
    <row r="6315" spans="6:7">
      <c r="F6315" s="187"/>
      <c r="G6315" s="187"/>
    </row>
    <row r="6316" spans="6:7">
      <c r="F6316" s="187"/>
      <c r="G6316" s="187"/>
    </row>
    <row r="6317" spans="6:7">
      <c r="F6317" s="187"/>
      <c r="G6317" s="187"/>
    </row>
    <row r="6318" spans="6:7">
      <c r="F6318" s="187"/>
      <c r="G6318" s="187"/>
    </row>
    <row r="6319" spans="6:7">
      <c r="F6319" s="187"/>
      <c r="G6319" s="187"/>
    </row>
    <row r="6320" spans="6:7">
      <c r="F6320" s="187"/>
      <c r="G6320" s="187"/>
    </row>
    <row r="6321" spans="6:7">
      <c r="F6321" s="187"/>
      <c r="G6321" s="187"/>
    </row>
    <row r="6322" spans="6:7">
      <c r="F6322" s="187"/>
      <c r="G6322" s="187"/>
    </row>
    <row r="6323" spans="6:7">
      <c r="F6323" s="187"/>
      <c r="G6323" s="187"/>
    </row>
    <row r="6324" spans="6:7">
      <c r="F6324" s="187"/>
      <c r="G6324" s="187"/>
    </row>
    <row r="6325" spans="6:7">
      <c r="F6325" s="187"/>
      <c r="G6325" s="187"/>
    </row>
    <row r="6326" spans="6:7">
      <c r="F6326" s="187"/>
      <c r="G6326" s="187"/>
    </row>
    <row r="6327" spans="6:7">
      <c r="F6327" s="187"/>
      <c r="G6327" s="187"/>
    </row>
    <row r="6328" spans="6:7">
      <c r="F6328" s="187"/>
      <c r="G6328" s="187"/>
    </row>
    <row r="6329" spans="6:7">
      <c r="F6329" s="187"/>
      <c r="G6329" s="187"/>
    </row>
    <row r="6330" spans="6:7">
      <c r="F6330" s="187"/>
      <c r="G6330" s="187"/>
    </row>
    <row r="6331" spans="6:7">
      <c r="F6331" s="187"/>
      <c r="G6331" s="187"/>
    </row>
    <row r="6332" spans="6:7">
      <c r="F6332" s="187"/>
      <c r="G6332" s="187"/>
    </row>
    <row r="6333" spans="6:7">
      <c r="F6333" s="187"/>
      <c r="G6333" s="187"/>
    </row>
    <row r="6334" spans="6:7">
      <c r="F6334" s="187"/>
      <c r="G6334" s="187"/>
    </row>
    <row r="6335" spans="6:7">
      <c r="F6335" s="187"/>
      <c r="G6335" s="187"/>
    </row>
    <row r="6336" spans="6:7">
      <c r="F6336" s="187"/>
      <c r="G6336" s="187"/>
    </row>
    <row r="6337" spans="6:7">
      <c r="F6337" s="187"/>
      <c r="G6337" s="187"/>
    </row>
    <row r="6338" spans="6:7">
      <c r="F6338" s="187"/>
      <c r="G6338" s="187"/>
    </row>
    <row r="6339" spans="6:7">
      <c r="F6339" s="187"/>
      <c r="G6339" s="187"/>
    </row>
    <row r="6340" spans="6:7">
      <c r="F6340" s="187"/>
      <c r="G6340" s="187"/>
    </row>
    <row r="6341" spans="6:7">
      <c r="F6341" s="187"/>
      <c r="G6341" s="187"/>
    </row>
    <row r="6342" spans="6:7">
      <c r="F6342" s="187"/>
      <c r="G6342" s="187"/>
    </row>
    <row r="6343" spans="6:7">
      <c r="F6343" s="187"/>
      <c r="G6343" s="187"/>
    </row>
    <row r="6344" spans="6:7">
      <c r="F6344" s="187"/>
      <c r="G6344" s="187"/>
    </row>
    <row r="6345" spans="6:7">
      <c r="F6345" s="187"/>
      <c r="G6345" s="187"/>
    </row>
    <row r="6346" spans="6:7">
      <c r="F6346" s="187"/>
      <c r="G6346" s="187"/>
    </row>
    <row r="6347" spans="6:7">
      <c r="F6347" s="187"/>
      <c r="G6347" s="187"/>
    </row>
    <row r="6348" spans="6:7">
      <c r="F6348" s="187"/>
      <c r="G6348" s="187"/>
    </row>
    <row r="6349" spans="6:7">
      <c r="F6349" s="187"/>
      <c r="G6349" s="187"/>
    </row>
    <row r="6350" spans="6:7">
      <c r="F6350" s="187"/>
      <c r="G6350" s="187"/>
    </row>
    <row r="6351" spans="6:7">
      <c r="F6351" s="187"/>
      <c r="G6351" s="187"/>
    </row>
    <row r="6352" spans="6:7">
      <c r="F6352" s="187"/>
      <c r="G6352" s="187"/>
    </row>
    <row r="6353" spans="6:7">
      <c r="F6353" s="187"/>
      <c r="G6353" s="187"/>
    </row>
    <row r="6354" spans="6:7">
      <c r="F6354" s="187"/>
      <c r="G6354" s="187"/>
    </row>
    <row r="6355" spans="6:7">
      <c r="F6355" s="187"/>
      <c r="G6355" s="187"/>
    </row>
    <row r="6356" spans="6:7">
      <c r="F6356" s="187"/>
      <c r="G6356" s="187"/>
    </row>
    <row r="6357" spans="6:7">
      <c r="F6357" s="187"/>
      <c r="G6357" s="187"/>
    </row>
    <row r="6358" spans="6:7">
      <c r="F6358" s="187"/>
      <c r="G6358" s="187"/>
    </row>
    <row r="6359" spans="6:7">
      <c r="F6359" s="187"/>
      <c r="G6359" s="187"/>
    </row>
    <row r="6360" spans="6:7">
      <c r="F6360" s="187"/>
      <c r="G6360" s="187"/>
    </row>
    <row r="6361" spans="6:7">
      <c r="F6361" s="187"/>
      <c r="G6361" s="187"/>
    </row>
    <row r="6362" spans="6:7">
      <c r="F6362" s="187"/>
      <c r="G6362" s="187"/>
    </row>
    <row r="6363" spans="6:7">
      <c r="F6363" s="187"/>
      <c r="G6363" s="187"/>
    </row>
    <row r="6364" spans="6:7">
      <c r="F6364" s="187"/>
      <c r="G6364" s="187"/>
    </row>
    <row r="6365" spans="6:7">
      <c r="F6365" s="187"/>
      <c r="G6365" s="187"/>
    </row>
    <row r="6366" spans="6:7">
      <c r="F6366" s="187"/>
      <c r="G6366" s="187"/>
    </row>
    <row r="6367" spans="6:7">
      <c r="F6367" s="187"/>
      <c r="G6367" s="187"/>
    </row>
    <row r="6368" spans="6:7">
      <c r="F6368" s="187"/>
      <c r="G6368" s="187"/>
    </row>
    <row r="6369" spans="6:7">
      <c r="F6369" s="187"/>
      <c r="G6369" s="187"/>
    </row>
    <row r="6370" spans="6:7">
      <c r="F6370" s="187"/>
      <c r="G6370" s="187"/>
    </row>
    <row r="6371" spans="6:7">
      <c r="F6371" s="187"/>
      <c r="G6371" s="187"/>
    </row>
    <row r="6372" spans="6:7">
      <c r="F6372" s="187"/>
      <c r="G6372" s="187"/>
    </row>
    <row r="6373" spans="6:7">
      <c r="F6373" s="187"/>
      <c r="G6373" s="187"/>
    </row>
    <row r="6374" spans="6:7">
      <c r="F6374" s="187"/>
      <c r="G6374" s="187"/>
    </row>
    <row r="6375" spans="6:7">
      <c r="F6375" s="187"/>
      <c r="G6375" s="187"/>
    </row>
    <row r="6376" spans="6:7">
      <c r="F6376" s="187"/>
      <c r="G6376" s="187"/>
    </row>
    <row r="6377" spans="6:7">
      <c r="F6377" s="187"/>
      <c r="G6377" s="187"/>
    </row>
    <row r="6378" spans="6:7">
      <c r="F6378" s="187"/>
      <c r="G6378" s="187"/>
    </row>
    <row r="6379" spans="6:7">
      <c r="F6379" s="187"/>
      <c r="G6379" s="187"/>
    </row>
    <row r="6380" spans="6:7">
      <c r="F6380" s="187"/>
      <c r="G6380" s="187"/>
    </row>
    <row r="6381" spans="6:7">
      <c r="F6381" s="187"/>
      <c r="G6381" s="187"/>
    </row>
    <row r="6382" spans="6:7">
      <c r="F6382" s="187"/>
      <c r="G6382" s="187"/>
    </row>
    <row r="6383" spans="6:7">
      <c r="F6383" s="187"/>
      <c r="G6383" s="187"/>
    </row>
    <row r="6384" spans="6:7">
      <c r="F6384" s="187"/>
      <c r="G6384" s="187"/>
    </row>
    <row r="6385" spans="6:7">
      <c r="F6385" s="187"/>
      <c r="G6385" s="187"/>
    </row>
    <row r="6386" spans="6:7">
      <c r="F6386" s="187"/>
      <c r="G6386" s="187"/>
    </row>
    <row r="6387" spans="6:7">
      <c r="F6387" s="187"/>
      <c r="G6387" s="187"/>
    </row>
    <row r="6388" spans="6:7">
      <c r="F6388" s="187"/>
      <c r="G6388" s="187"/>
    </row>
    <row r="6389" spans="6:7">
      <c r="F6389" s="187"/>
      <c r="G6389" s="187"/>
    </row>
    <row r="6390" spans="6:7">
      <c r="F6390" s="187"/>
      <c r="G6390" s="187"/>
    </row>
    <row r="6391" spans="6:7">
      <c r="F6391" s="187"/>
      <c r="G6391" s="187"/>
    </row>
    <row r="6392" spans="6:7">
      <c r="F6392" s="187"/>
      <c r="G6392" s="187"/>
    </row>
    <row r="6393" spans="6:7">
      <c r="F6393" s="187"/>
      <c r="G6393" s="187"/>
    </row>
    <row r="6394" spans="6:7">
      <c r="F6394" s="187"/>
      <c r="G6394" s="187"/>
    </row>
    <row r="6395" spans="6:7">
      <c r="F6395" s="187"/>
      <c r="G6395" s="187"/>
    </row>
    <row r="6396" spans="6:7">
      <c r="F6396" s="187"/>
      <c r="G6396" s="187"/>
    </row>
    <row r="6397" spans="6:7">
      <c r="F6397" s="187"/>
      <c r="G6397" s="187"/>
    </row>
    <row r="6398" spans="6:7">
      <c r="F6398" s="187"/>
      <c r="G6398" s="187"/>
    </row>
    <row r="6399" spans="6:7">
      <c r="F6399" s="187"/>
      <c r="G6399" s="187"/>
    </row>
    <row r="6400" spans="6:7">
      <c r="F6400" s="187"/>
      <c r="G6400" s="187"/>
    </row>
    <row r="6401" spans="6:7">
      <c r="F6401" s="187"/>
      <c r="G6401" s="187"/>
    </row>
    <row r="6402" spans="6:7">
      <c r="F6402" s="187"/>
      <c r="G6402" s="187"/>
    </row>
    <row r="6403" spans="6:7">
      <c r="F6403" s="187"/>
      <c r="G6403" s="187"/>
    </row>
    <row r="6404" spans="6:7">
      <c r="F6404" s="187"/>
      <c r="G6404" s="187"/>
    </row>
    <row r="6405" spans="6:7">
      <c r="F6405" s="187"/>
      <c r="G6405" s="187"/>
    </row>
    <row r="6406" spans="6:7">
      <c r="F6406" s="187"/>
      <c r="G6406" s="187"/>
    </row>
    <row r="6407" spans="6:7">
      <c r="F6407" s="187"/>
      <c r="G6407" s="187"/>
    </row>
    <row r="6408" spans="6:7">
      <c r="F6408" s="187"/>
      <c r="G6408" s="187"/>
    </row>
    <row r="6409" spans="6:7">
      <c r="F6409" s="187"/>
      <c r="G6409" s="187"/>
    </row>
    <row r="6410" spans="6:7">
      <c r="F6410" s="187"/>
      <c r="G6410" s="187"/>
    </row>
    <row r="6411" spans="6:7">
      <c r="F6411" s="187"/>
      <c r="G6411" s="187"/>
    </row>
    <row r="6412" spans="6:7">
      <c r="F6412" s="187"/>
      <c r="G6412" s="187"/>
    </row>
    <row r="6413" spans="6:7">
      <c r="F6413" s="187"/>
      <c r="G6413" s="187"/>
    </row>
    <row r="6414" spans="6:7">
      <c r="F6414" s="187"/>
      <c r="G6414" s="187"/>
    </row>
    <row r="6415" spans="6:7">
      <c r="F6415" s="187"/>
      <c r="G6415" s="187"/>
    </row>
    <row r="6416" spans="6:7">
      <c r="F6416" s="187"/>
      <c r="G6416" s="187"/>
    </row>
    <row r="6417" spans="6:7">
      <c r="F6417" s="187"/>
      <c r="G6417" s="187"/>
    </row>
    <row r="6418" spans="6:7">
      <c r="F6418" s="187"/>
      <c r="G6418" s="187"/>
    </row>
    <row r="6419" spans="6:7">
      <c r="F6419" s="187"/>
      <c r="G6419" s="187"/>
    </row>
    <row r="6420" spans="6:7">
      <c r="F6420" s="187"/>
      <c r="G6420" s="187"/>
    </row>
    <row r="6421" spans="6:7">
      <c r="F6421" s="187"/>
      <c r="G6421" s="187"/>
    </row>
    <row r="6422" spans="6:7">
      <c r="F6422" s="187"/>
      <c r="G6422" s="187"/>
    </row>
    <row r="6423" spans="6:7">
      <c r="F6423" s="187"/>
      <c r="G6423" s="187"/>
    </row>
    <row r="6424" spans="6:7">
      <c r="F6424" s="187"/>
      <c r="G6424" s="187"/>
    </row>
    <row r="6425" spans="6:7">
      <c r="F6425" s="187"/>
      <c r="G6425" s="187"/>
    </row>
    <row r="6426" spans="6:7">
      <c r="F6426" s="187"/>
      <c r="G6426" s="187"/>
    </row>
    <row r="6427" spans="6:7">
      <c r="F6427" s="187"/>
      <c r="G6427" s="187"/>
    </row>
    <row r="6428" spans="6:7">
      <c r="F6428" s="187"/>
      <c r="G6428" s="187"/>
    </row>
    <row r="6429" spans="6:7">
      <c r="F6429" s="187"/>
      <c r="G6429" s="187"/>
    </row>
    <row r="6430" spans="6:7">
      <c r="F6430" s="187"/>
      <c r="G6430" s="187"/>
    </row>
    <row r="6431" spans="6:7">
      <c r="F6431" s="187"/>
      <c r="G6431" s="187"/>
    </row>
    <row r="6432" spans="6:7">
      <c r="F6432" s="187"/>
      <c r="G6432" s="187"/>
    </row>
    <row r="6433" spans="6:7">
      <c r="F6433" s="187"/>
      <c r="G6433" s="187"/>
    </row>
    <row r="6434" spans="6:7">
      <c r="F6434" s="187"/>
      <c r="G6434" s="187"/>
    </row>
    <row r="6435" spans="6:7">
      <c r="F6435" s="187"/>
      <c r="G6435" s="187"/>
    </row>
    <row r="6436" spans="6:7">
      <c r="F6436" s="187"/>
      <c r="G6436" s="187"/>
    </row>
    <row r="6437" spans="6:7">
      <c r="F6437" s="187"/>
      <c r="G6437" s="187"/>
    </row>
    <row r="6438" spans="6:7">
      <c r="F6438" s="187"/>
      <c r="G6438" s="187"/>
    </row>
    <row r="6439" spans="6:7">
      <c r="F6439" s="187"/>
      <c r="G6439" s="187"/>
    </row>
    <row r="6440" spans="6:7">
      <c r="F6440" s="187"/>
      <c r="G6440" s="187"/>
    </row>
    <row r="6441" spans="6:7">
      <c r="F6441" s="187"/>
      <c r="G6441" s="187"/>
    </row>
    <row r="6442" spans="6:7">
      <c r="F6442" s="187"/>
      <c r="G6442" s="187"/>
    </row>
    <row r="6443" spans="6:7">
      <c r="F6443" s="187"/>
      <c r="G6443" s="187"/>
    </row>
    <row r="6444" spans="6:7">
      <c r="F6444" s="187"/>
      <c r="G6444" s="187"/>
    </row>
    <row r="6445" spans="6:7">
      <c r="F6445" s="187"/>
      <c r="G6445" s="187"/>
    </row>
    <row r="6446" spans="6:7">
      <c r="F6446" s="187"/>
      <c r="G6446" s="187"/>
    </row>
    <row r="6447" spans="6:7">
      <c r="F6447" s="187"/>
      <c r="G6447" s="187"/>
    </row>
    <row r="6448" spans="6:7">
      <c r="F6448" s="187"/>
      <c r="G6448" s="187"/>
    </row>
    <row r="6449" spans="6:7">
      <c r="F6449" s="187"/>
      <c r="G6449" s="187"/>
    </row>
    <row r="6450" spans="6:7">
      <c r="F6450" s="187"/>
      <c r="G6450" s="187"/>
    </row>
    <row r="6451" spans="6:7">
      <c r="F6451" s="187"/>
      <c r="G6451" s="187"/>
    </row>
    <row r="6452" spans="6:7">
      <c r="F6452" s="187"/>
      <c r="G6452" s="187"/>
    </row>
    <row r="6453" spans="6:7">
      <c r="F6453" s="187"/>
      <c r="G6453" s="187"/>
    </row>
    <row r="6454" spans="6:7">
      <c r="F6454" s="187"/>
      <c r="G6454" s="187"/>
    </row>
    <row r="6455" spans="6:7">
      <c r="F6455" s="187"/>
      <c r="G6455" s="187"/>
    </row>
    <row r="6456" spans="6:7">
      <c r="F6456" s="187"/>
      <c r="G6456" s="187"/>
    </row>
    <row r="6457" spans="6:7">
      <c r="F6457" s="187"/>
      <c r="G6457" s="187"/>
    </row>
    <row r="6458" spans="6:7">
      <c r="F6458" s="187"/>
      <c r="G6458" s="187"/>
    </row>
    <row r="6459" spans="6:7">
      <c r="F6459" s="187"/>
      <c r="G6459" s="187"/>
    </row>
    <row r="6460" spans="6:7">
      <c r="F6460" s="187"/>
      <c r="G6460" s="187"/>
    </row>
    <row r="6461" spans="6:7">
      <c r="F6461" s="187"/>
      <c r="G6461" s="187"/>
    </row>
    <row r="6462" spans="6:7">
      <c r="F6462" s="187"/>
      <c r="G6462" s="187"/>
    </row>
    <row r="6463" spans="6:7">
      <c r="F6463" s="187"/>
      <c r="G6463" s="187"/>
    </row>
    <row r="6464" spans="6:7">
      <c r="F6464" s="187"/>
      <c r="G6464" s="187"/>
    </row>
    <row r="6465" spans="6:7">
      <c r="F6465" s="187"/>
      <c r="G6465" s="187"/>
    </row>
    <row r="6466" spans="6:7">
      <c r="F6466" s="187"/>
      <c r="G6466" s="187"/>
    </row>
    <row r="6467" spans="6:7">
      <c r="F6467" s="187"/>
      <c r="G6467" s="187"/>
    </row>
    <row r="6468" spans="6:7">
      <c r="F6468" s="187"/>
      <c r="G6468" s="187"/>
    </row>
    <row r="6469" spans="6:7">
      <c r="F6469" s="187"/>
      <c r="G6469" s="187"/>
    </row>
    <row r="6470" spans="6:7">
      <c r="F6470" s="187"/>
      <c r="G6470" s="187"/>
    </row>
    <row r="6471" spans="6:7">
      <c r="F6471" s="187"/>
      <c r="G6471" s="187"/>
    </row>
    <row r="6472" spans="6:7">
      <c r="F6472" s="187"/>
      <c r="G6472" s="187"/>
    </row>
    <row r="6473" spans="6:7">
      <c r="F6473" s="187"/>
      <c r="G6473" s="187"/>
    </row>
    <row r="6474" spans="6:7">
      <c r="F6474" s="187"/>
      <c r="G6474" s="187"/>
    </row>
    <row r="6475" spans="6:7">
      <c r="F6475" s="187"/>
      <c r="G6475" s="187"/>
    </row>
    <row r="6476" spans="6:7">
      <c r="F6476" s="187"/>
      <c r="G6476" s="187"/>
    </row>
    <row r="6477" spans="6:7">
      <c r="F6477" s="187"/>
      <c r="G6477" s="187"/>
    </row>
    <row r="6478" spans="6:7">
      <c r="F6478" s="187"/>
      <c r="G6478" s="187"/>
    </row>
    <row r="6479" spans="6:7">
      <c r="F6479" s="187"/>
      <c r="G6479" s="187"/>
    </row>
    <row r="6480" spans="6:7">
      <c r="F6480" s="187"/>
      <c r="G6480" s="187"/>
    </row>
    <row r="6481" spans="6:7">
      <c r="F6481" s="187"/>
      <c r="G6481" s="187"/>
    </row>
    <row r="6482" spans="6:7">
      <c r="F6482" s="187"/>
      <c r="G6482" s="187"/>
    </row>
    <row r="6483" spans="6:7">
      <c r="F6483" s="187"/>
      <c r="G6483" s="187"/>
    </row>
    <row r="6484" spans="6:7">
      <c r="F6484" s="187"/>
      <c r="G6484" s="187"/>
    </row>
    <row r="6485" spans="6:7">
      <c r="F6485" s="187"/>
      <c r="G6485" s="187"/>
    </row>
    <row r="6486" spans="6:7">
      <c r="F6486" s="187"/>
      <c r="G6486" s="187"/>
    </row>
    <row r="6487" spans="6:7">
      <c r="F6487" s="187"/>
      <c r="G6487" s="187"/>
    </row>
    <row r="6488" spans="6:7">
      <c r="F6488" s="187"/>
      <c r="G6488" s="187"/>
    </row>
    <row r="6489" spans="6:7">
      <c r="F6489" s="187"/>
      <c r="G6489" s="187"/>
    </row>
    <row r="6490" spans="6:7">
      <c r="F6490" s="187"/>
      <c r="G6490" s="187"/>
    </row>
    <row r="6491" spans="6:7">
      <c r="F6491" s="187"/>
      <c r="G6491" s="187"/>
    </row>
    <row r="6492" spans="6:7">
      <c r="F6492" s="187"/>
      <c r="G6492" s="187"/>
    </row>
    <row r="6493" spans="6:7">
      <c r="F6493" s="187"/>
      <c r="G6493" s="187"/>
    </row>
    <row r="6494" spans="6:7">
      <c r="F6494" s="187"/>
      <c r="G6494" s="187"/>
    </row>
    <row r="6495" spans="6:7">
      <c r="F6495" s="187"/>
      <c r="G6495" s="187"/>
    </row>
    <row r="6496" spans="6:7">
      <c r="F6496" s="187"/>
      <c r="G6496" s="187"/>
    </row>
    <row r="6497" spans="6:7">
      <c r="F6497" s="187"/>
      <c r="G6497" s="187"/>
    </row>
    <row r="6498" spans="6:7">
      <c r="F6498" s="187"/>
      <c r="G6498" s="187"/>
    </row>
    <row r="6499" spans="6:7">
      <c r="F6499" s="187"/>
      <c r="G6499" s="187"/>
    </row>
    <row r="6500" spans="6:7">
      <c r="F6500" s="187"/>
      <c r="G6500" s="187"/>
    </row>
    <row r="6501" spans="6:7">
      <c r="F6501" s="187"/>
      <c r="G6501" s="187"/>
    </row>
    <row r="6502" spans="6:7">
      <c r="F6502" s="187"/>
      <c r="G6502" s="187"/>
    </row>
    <row r="6503" spans="6:7">
      <c r="F6503" s="187"/>
      <c r="G6503" s="187"/>
    </row>
    <row r="6504" spans="6:7">
      <c r="F6504" s="187"/>
      <c r="G6504" s="187"/>
    </row>
    <row r="6505" spans="6:7">
      <c r="F6505" s="187"/>
      <c r="G6505" s="187"/>
    </row>
    <row r="6506" spans="6:7">
      <c r="F6506" s="187"/>
      <c r="G6506" s="187"/>
    </row>
    <row r="6507" spans="6:7">
      <c r="F6507" s="187"/>
      <c r="G6507" s="187"/>
    </row>
    <row r="6508" spans="6:7">
      <c r="F6508" s="187"/>
      <c r="G6508" s="187"/>
    </row>
    <row r="6509" spans="6:7">
      <c r="F6509" s="187"/>
      <c r="G6509" s="187"/>
    </row>
    <row r="6510" spans="6:7">
      <c r="F6510" s="187"/>
      <c r="G6510" s="187"/>
    </row>
    <row r="6511" spans="6:7">
      <c r="F6511" s="187"/>
      <c r="G6511" s="187"/>
    </row>
    <row r="6512" spans="6:7">
      <c r="F6512" s="187"/>
      <c r="G6512" s="187"/>
    </row>
    <row r="6513" spans="6:7">
      <c r="F6513" s="187"/>
      <c r="G6513" s="187"/>
    </row>
    <row r="6514" spans="6:7">
      <c r="F6514" s="187"/>
      <c r="G6514" s="187"/>
    </row>
    <row r="6515" spans="6:7">
      <c r="F6515" s="187"/>
      <c r="G6515" s="187"/>
    </row>
    <row r="6516" spans="6:7">
      <c r="F6516" s="187"/>
      <c r="G6516" s="187"/>
    </row>
    <row r="6517" spans="6:7">
      <c r="F6517" s="187"/>
      <c r="G6517" s="187"/>
    </row>
    <row r="6518" spans="6:7">
      <c r="F6518" s="187"/>
      <c r="G6518" s="187"/>
    </row>
    <row r="6519" spans="6:7">
      <c r="F6519" s="187"/>
      <c r="G6519" s="187"/>
    </row>
    <row r="6520" spans="6:7">
      <c r="F6520" s="187"/>
      <c r="G6520" s="187"/>
    </row>
    <row r="6521" spans="6:7">
      <c r="F6521" s="187"/>
      <c r="G6521" s="187"/>
    </row>
    <row r="6522" spans="6:7">
      <c r="F6522" s="187"/>
      <c r="G6522" s="187"/>
    </row>
    <row r="6523" spans="6:7">
      <c r="F6523" s="187"/>
      <c r="G6523" s="187"/>
    </row>
    <row r="6524" spans="6:7">
      <c r="F6524" s="187"/>
      <c r="G6524" s="187"/>
    </row>
    <row r="6525" spans="6:7">
      <c r="F6525" s="187"/>
      <c r="G6525" s="187"/>
    </row>
    <row r="6526" spans="6:7">
      <c r="F6526" s="187"/>
      <c r="G6526" s="187"/>
    </row>
    <row r="6527" spans="6:7">
      <c r="F6527" s="187"/>
      <c r="G6527" s="187"/>
    </row>
    <row r="6528" spans="6:7">
      <c r="F6528" s="187"/>
      <c r="G6528" s="187"/>
    </row>
    <row r="6529" spans="6:7">
      <c r="F6529" s="187"/>
      <c r="G6529" s="187"/>
    </row>
    <row r="6530" spans="6:7">
      <c r="F6530" s="187"/>
      <c r="G6530" s="187"/>
    </row>
    <row r="6531" spans="6:7">
      <c r="F6531" s="187"/>
      <c r="G6531" s="187"/>
    </row>
    <row r="6532" spans="6:7">
      <c r="F6532" s="187"/>
      <c r="G6532" s="187"/>
    </row>
    <row r="6533" spans="6:7">
      <c r="F6533" s="187"/>
      <c r="G6533" s="187"/>
    </row>
    <row r="6534" spans="6:7">
      <c r="F6534" s="187"/>
      <c r="G6534" s="187"/>
    </row>
    <row r="6535" spans="6:7">
      <c r="F6535" s="187"/>
      <c r="G6535" s="187"/>
    </row>
    <row r="6536" spans="6:7">
      <c r="F6536" s="187"/>
      <c r="G6536" s="187"/>
    </row>
    <row r="6537" spans="6:7">
      <c r="F6537" s="187"/>
      <c r="G6537" s="187"/>
    </row>
    <row r="6538" spans="6:7">
      <c r="F6538" s="187"/>
      <c r="G6538" s="187"/>
    </row>
    <row r="6539" spans="6:7">
      <c r="F6539" s="187"/>
      <c r="G6539" s="187"/>
    </row>
    <row r="6540" spans="6:7">
      <c r="F6540" s="187"/>
      <c r="G6540" s="187"/>
    </row>
    <row r="6541" spans="6:7">
      <c r="F6541" s="187"/>
      <c r="G6541" s="187"/>
    </row>
    <row r="6542" spans="6:7">
      <c r="F6542" s="187"/>
      <c r="G6542" s="187"/>
    </row>
    <row r="6543" spans="6:7">
      <c r="F6543" s="187"/>
      <c r="G6543" s="187"/>
    </row>
    <row r="6544" spans="6:7">
      <c r="F6544" s="187"/>
      <c r="G6544" s="187"/>
    </row>
    <row r="6545" spans="6:7">
      <c r="F6545" s="187"/>
      <c r="G6545" s="187"/>
    </row>
    <row r="6546" spans="6:7">
      <c r="F6546" s="187"/>
      <c r="G6546" s="187"/>
    </row>
    <row r="6547" spans="6:7">
      <c r="F6547" s="187"/>
      <c r="G6547" s="187"/>
    </row>
    <row r="6548" spans="6:7">
      <c r="F6548" s="187"/>
      <c r="G6548" s="187"/>
    </row>
    <row r="6549" spans="6:7">
      <c r="F6549" s="187"/>
      <c r="G6549" s="187"/>
    </row>
    <row r="6550" spans="6:7">
      <c r="F6550" s="187"/>
      <c r="G6550" s="187"/>
    </row>
    <row r="6551" spans="6:7">
      <c r="F6551" s="187"/>
      <c r="G6551" s="187"/>
    </row>
    <row r="6552" spans="6:7">
      <c r="F6552" s="187"/>
      <c r="G6552" s="187"/>
    </row>
    <row r="6553" spans="6:7">
      <c r="F6553" s="187"/>
      <c r="G6553" s="187"/>
    </row>
    <row r="6554" spans="6:7">
      <c r="F6554" s="187"/>
      <c r="G6554" s="187"/>
    </row>
    <row r="6555" spans="6:7">
      <c r="F6555" s="187"/>
      <c r="G6555" s="187"/>
    </row>
    <row r="6556" spans="6:7">
      <c r="F6556" s="187"/>
      <c r="G6556" s="187"/>
    </row>
    <row r="6557" spans="6:7">
      <c r="F6557" s="187"/>
      <c r="G6557" s="187"/>
    </row>
    <row r="6558" spans="6:7">
      <c r="F6558" s="187"/>
      <c r="G6558" s="187"/>
    </row>
    <row r="6559" spans="6:7">
      <c r="F6559" s="187"/>
      <c r="G6559" s="187"/>
    </row>
    <row r="6560" spans="6:7">
      <c r="F6560" s="187"/>
      <c r="G6560" s="187"/>
    </row>
    <row r="6561" spans="6:7">
      <c r="F6561" s="187"/>
      <c r="G6561" s="187"/>
    </row>
    <row r="6562" spans="6:7">
      <c r="F6562" s="187"/>
      <c r="G6562" s="187"/>
    </row>
    <row r="6563" spans="6:7">
      <c r="F6563" s="187"/>
      <c r="G6563" s="187"/>
    </row>
    <row r="6564" spans="6:7">
      <c r="F6564" s="187"/>
      <c r="G6564" s="187"/>
    </row>
    <row r="6565" spans="6:7">
      <c r="F6565" s="187"/>
      <c r="G6565" s="187"/>
    </row>
    <row r="6566" spans="6:7">
      <c r="F6566" s="187"/>
      <c r="G6566" s="187"/>
    </row>
    <row r="6567" spans="6:7">
      <c r="F6567" s="187"/>
      <c r="G6567" s="187"/>
    </row>
    <row r="6568" spans="6:7">
      <c r="F6568" s="187"/>
      <c r="G6568" s="187"/>
    </row>
    <row r="6569" spans="6:7">
      <c r="F6569" s="187"/>
      <c r="G6569" s="187"/>
    </row>
    <row r="6570" spans="6:7">
      <c r="F6570" s="187"/>
      <c r="G6570" s="187"/>
    </row>
    <row r="6571" spans="6:7">
      <c r="F6571" s="187"/>
      <c r="G6571" s="187"/>
    </row>
    <row r="6572" spans="6:7">
      <c r="F6572" s="187"/>
      <c r="G6572" s="187"/>
    </row>
    <row r="6573" spans="6:7">
      <c r="F6573" s="187"/>
      <c r="G6573" s="187"/>
    </row>
    <row r="6574" spans="6:7">
      <c r="F6574" s="187"/>
      <c r="G6574" s="187"/>
    </row>
    <row r="6575" spans="6:7">
      <c r="F6575" s="187"/>
      <c r="G6575" s="187"/>
    </row>
    <row r="6576" spans="6:7">
      <c r="F6576" s="187"/>
      <c r="G6576" s="187"/>
    </row>
    <row r="6577" spans="6:7">
      <c r="F6577" s="187"/>
      <c r="G6577" s="187"/>
    </row>
    <row r="6578" spans="6:7">
      <c r="F6578" s="187"/>
      <c r="G6578" s="187"/>
    </row>
    <row r="6579" spans="6:7">
      <c r="F6579" s="187"/>
      <c r="G6579" s="187"/>
    </row>
    <row r="6580" spans="6:7">
      <c r="F6580" s="187"/>
      <c r="G6580" s="187"/>
    </row>
    <row r="6581" spans="6:7">
      <c r="F6581" s="187"/>
      <c r="G6581" s="187"/>
    </row>
    <row r="6582" spans="6:7">
      <c r="F6582" s="187"/>
      <c r="G6582" s="187"/>
    </row>
    <row r="6583" spans="6:7">
      <c r="F6583" s="187"/>
      <c r="G6583" s="187"/>
    </row>
    <row r="6584" spans="6:7">
      <c r="F6584" s="187"/>
      <c r="G6584" s="187"/>
    </row>
    <row r="6585" spans="6:7">
      <c r="F6585" s="187"/>
      <c r="G6585" s="187"/>
    </row>
    <row r="6586" spans="6:7">
      <c r="F6586" s="187"/>
      <c r="G6586" s="187"/>
    </row>
    <row r="6587" spans="6:7">
      <c r="F6587" s="187"/>
      <c r="G6587" s="187"/>
    </row>
    <row r="6588" spans="6:7">
      <c r="F6588" s="187"/>
      <c r="G6588" s="187"/>
    </row>
    <row r="6589" spans="6:7">
      <c r="F6589" s="187"/>
      <c r="G6589" s="187"/>
    </row>
    <row r="6590" spans="6:7">
      <c r="F6590" s="187"/>
      <c r="G6590" s="187"/>
    </row>
    <row r="6591" spans="6:7">
      <c r="F6591" s="187"/>
      <c r="G6591" s="187"/>
    </row>
    <row r="6592" spans="6:7">
      <c r="F6592" s="187"/>
      <c r="G6592" s="187"/>
    </row>
    <row r="6593" spans="6:7">
      <c r="F6593" s="187"/>
      <c r="G6593" s="187"/>
    </row>
    <row r="6594" spans="6:7">
      <c r="F6594" s="187"/>
      <c r="G6594" s="187"/>
    </row>
    <row r="6595" spans="6:7">
      <c r="F6595" s="187"/>
      <c r="G6595" s="187"/>
    </row>
    <row r="6596" spans="6:7">
      <c r="F6596" s="187"/>
      <c r="G6596" s="187"/>
    </row>
    <row r="6597" spans="6:7">
      <c r="F6597" s="187"/>
      <c r="G6597" s="187"/>
    </row>
    <row r="6598" spans="6:7">
      <c r="F6598" s="187"/>
      <c r="G6598" s="187"/>
    </row>
    <row r="6599" spans="6:7">
      <c r="F6599" s="187"/>
      <c r="G6599" s="187"/>
    </row>
    <row r="6600" spans="6:7">
      <c r="F6600" s="187"/>
      <c r="G6600" s="187"/>
    </row>
    <row r="6601" spans="6:7">
      <c r="F6601" s="187"/>
      <c r="G6601" s="187"/>
    </row>
    <row r="6602" spans="6:7">
      <c r="F6602" s="187"/>
      <c r="G6602" s="187"/>
    </row>
    <row r="6603" spans="6:7">
      <c r="F6603" s="187"/>
      <c r="G6603" s="187"/>
    </row>
    <row r="6604" spans="6:7">
      <c r="F6604" s="187"/>
      <c r="G6604" s="187"/>
    </row>
    <row r="6605" spans="6:7">
      <c r="F6605" s="187"/>
      <c r="G6605" s="187"/>
    </row>
    <row r="6606" spans="6:7">
      <c r="F6606" s="187"/>
      <c r="G6606" s="187"/>
    </row>
    <row r="6607" spans="6:7">
      <c r="F6607" s="187"/>
      <c r="G6607" s="187"/>
    </row>
    <row r="6608" spans="6:7">
      <c r="F6608" s="187"/>
      <c r="G6608" s="187"/>
    </row>
    <row r="6609" spans="6:7">
      <c r="F6609" s="187"/>
      <c r="G6609" s="187"/>
    </row>
    <row r="6610" spans="6:7">
      <c r="F6610" s="187"/>
      <c r="G6610" s="187"/>
    </row>
    <row r="6611" spans="6:7">
      <c r="F6611" s="187"/>
      <c r="G6611" s="187"/>
    </row>
    <row r="6612" spans="6:7">
      <c r="F6612" s="187"/>
      <c r="G6612" s="187"/>
    </row>
    <row r="6613" spans="6:7">
      <c r="F6613" s="187"/>
      <c r="G6613" s="187"/>
    </row>
    <row r="6614" spans="6:7">
      <c r="F6614" s="187"/>
      <c r="G6614" s="187"/>
    </row>
    <row r="6615" spans="6:7">
      <c r="F6615" s="187"/>
      <c r="G6615" s="187"/>
    </row>
    <row r="6616" spans="6:7">
      <c r="F6616" s="187"/>
      <c r="G6616" s="187"/>
    </row>
    <row r="6617" spans="6:7">
      <c r="F6617" s="187"/>
      <c r="G6617" s="187"/>
    </row>
    <row r="6618" spans="6:7">
      <c r="F6618" s="187"/>
      <c r="G6618" s="187"/>
    </row>
    <row r="6619" spans="6:7">
      <c r="F6619" s="187"/>
      <c r="G6619" s="187"/>
    </row>
    <row r="6620" spans="6:7">
      <c r="F6620" s="187"/>
      <c r="G6620" s="187"/>
    </row>
    <row r="6621" spans="6:7">
      <c r="F6621" s="187"/>
      <c r="G6621" s="187"/>
    </row>
    <row r="6622" spans="6:7">
      <c r="F6622" s="187"/>
      <c r="G6622" s="187"/>
    </row>
    <row r="6623" spans="6:7">
      <c r="F6623" s="187"/>
      <c r="G6623" s="187"/>
    </row>
    <row r="6624" spans="6:7">
      <c r="F6624" s="187"/>
      <c r="G6624" s="187"/>
    </row>
    <row r="6625" spans="6:7">
      <c r="F6625" s="187"/>
      <c r="G6625" s="187"/>
    </row>
    <row r="6626" spans="6:7">
      <c r="F6626" s="187"/>
      <c r="G6626" s="187"/>
    </row>
    <row r="6627" spans="6:7">
      <c r="F6627" s="187"/>
      <c r="G6627" s="187"/>
    </row>
    <row r="6628" spans="6:7">
      <c r="F6628" s="187"/>
      <c r="G6628" s="187"/>
    </row>
    <row r="6629" spans="6:7">
      <c r="F6629" s="187"/>
      <c r="G6629" s="187"/>
    </row>
    <row r="6630" spans="6:7">
      <c r="F6630" s="187"/>
      <c r="G6630" s="187"/>
    </row>
    <row r="6631" spans="6:7">
      <c r="F6631" s="187"/>
      <c r="G6631" s="187"/>
    </row>
    <row r="6632" spans="6:7">
      <c r="F6632" s="187"/>
      <c r="G6632" s="187"/>
    </row>
    <row r="6633" spans="6:7">
      <c r="F6633" s="187"/>
      <c r="G6633" s="187"/>
    </row>
    <row r="6634" spans="6:7">
      <c r="F6634" s="187"/>
      <c r="G6634" s="187"/>
    </row>
    <row r="6635" spans="6:7">
      <c r="F6635" s="187"/>
      <c r="G6635" s="187"/>
    </row>
    <row r="6636" spans="6:7">
      <c r="F6636" s="187"/>
      <c r="G6636" s="187"/>
    </row>
    <row r="6637" spans="6:7">
      <c r="F6637" s="187"/>
      <c r="G6637" s="187"/>
    </row>
    <row r="6638" spans="6:7">
      <c r="F6638" s="187"/>
      <c r="G6638" s="187"/>
    </row>
    <row r="6639" spans="6:7">
      <c r="F6639" s="187"/>
      <c r="G6639" s="187"/>
    </row>
    <row r="6640" spans="6:7">
      <c r="F6640" s="187"/>
      <c r="G6640" s="187"/>
    </row>
    <row r="6641" spans="6:7">
      <c r="F6641" s="187"/>
      <c r="G6641" s="187"/>
    </row>
    <row r="6642" spans="6:7">
      <c r="F6642" s="187"/>
      <c r="G6642" s="187"/>
    </row>
    <row r="6643" spans="6:7">
      <c r="F6643" s="187"/>
      <c r="G6643" s="187"/>
    </row>
    <row r="6644" spans="6:7">
      <c r="F6644" s="187"/>
      <c r="G6644" s="187"/>
    </row>
    <row r="6645" spans="6:7">
      <c r="F6645" s="187"/>
      <c r="G6645" s="187"/>
    </row>
    <row r="6646" spans="6:7">
      <c r="F6646" s="187"/>
      <c r="G6646" s="187"/>
    </row>
    <row r="6647" spans="6:7">
      <c r="F6647" s="187"/>
      <c r="G6647" s="187"/>
    </row>
    <row r="6648" spans="6:7">
      <c r="F6648" s="187"/>
      <c r="G6648" s="187"/>
    </row>
    <row r="6649" spans="6:7">
      <c r="F6649" s="187"/>
      <c r="G6649" s="187"/>
    </row>
    <row r="6650" spans="6:7">
      <c r="F6650" s="187"/>
      <c r="G6650" s="187"/>
    </row>
    <row r="6651" spans="6:7">
      <c r="F6651" s="187"/>
      <c r="G6651" s="187"/>
    </row>
    <row r="6652" spans="6:7">
      <c r="F6652" s="187"/>
      <c r="G6652" s="187"/>
    </row>
    <row r="6653" spans="6:7">
      <c r="F6653" s="187"/>
      <c r="G6653" s="187"/>
    </row>
    <row r="6654" spans="6:7">
      <c r="F6654" s="187"/>
      <c r="G6654" s="187"/>
    </row>
    <row r="6655" spans="6:7">
      <c r="F6655" s="187"/>
      <c r="G6655" s="187"/>
    </row>
    <row r="6656" spans="6:7">
      <c r="F6656" s="187"/>
      <c r="G6656" s="187"/>
    </row>
    <row r="6657" spans="6:7">
      <c r="F6657" s="187"/>
      <c r="G6657" s="187"/>
    </row>
    <row r="6658" spans="6:7">
      <c r="F6658" s="187"/>
      <c r="G6658" s="187"/>
    </row>
    <row r="6659" spans="6:7">
      <c r="F6659" s="187"/>
      <c r="G6659" s="187"/>
    </row>
    <row r="6660" spans="6:7">
      <c r="F6660" s="187"/>
      <c r="G6660" s="187"/>
    </row>
    <row r="6661" spans="6:7">
      <c r="F6661" s="187"/>
      <c r="G6661" s="187"/>
    </row>
    <row r="6662" spans="6:7">
      <c r="F6662" s="187"/>
      <c r="G6662" s="187"/>
    </row>
    <row r="6663" spans="6:7">
      <c r="F6663" s="187"/>
      <c r="G6663" s="187"/>
    </row>
    <row r="6664" spans="6:7">
      <c r="F6664" s="187"/>
      <c r="G6664" s="187"/>
    </row>
    <row r="6665" spans="6:7">
      <c r="F6665" s="187"/>
      <c r="G6665" s="187"/>
    </row>
    <row r="6666" spans="6:7">
      <c r="F6666" s="187"/>
      <c r="G6666" s="187"/>
    </row>
    <row r="6667" spans="6:7">
      <c r="F6667" s="187"/>
      <c r="G6667" s="187"/>
    </row>
    <row r="6668" spans="6:7">
      <c r="F6668" s="187"/>
      <c r="G6668" s="187"/>
    </row>
    <row r="6669" spans="6:7">
      <c r="F6669" s="187"/>
      <c r="G6669" s="187"/>
    </row>
    <row r="6670" spans="6:7">
      <c r="F6670" s="187"/>
      <c r="G6670" s="187"/>
    </row>
    <row r="6671" spans="6:7">
      <c r="F6671" s="187"/>
      <c r="G6671" s="187"/>
    </row>
    <row r="6672" spans="6:7">
      <c r="F6672" s="187"/>
      <c r="G6672" s="187"/>
    </row>
    <row r="6673" spans="6:7">
      <c r="F6673" s="187"/>
      <c r="G6673" s="187"/>
    </row>
    <row r="6674" spans="6:7">
      <c r="F6674" s="187"/>
      <c r="G6674" s="187"/>
    </row>
    <row r="6675" spans="6:7">
      <c r="F6675" s="187"/>
      <c r="G6675" s="187"/>
    </row>
    <row r="6676" spans="6:7">
      <c r="F6676" s="187"/>
      <c r="G6676" s="187"/>
    </row>
    <row r="6677" spans="6:7">
      <c r="F6677" s="187"/>
      <c r="G6677" s="187"/>
    </row>
    <row r="6678" spans="6:7">
      <c r="F6678" s="187"/>
      <c r="G6678" s="187"/>
    </row>
    <row r="6679" spans="6:7">
      <c r="F6679" s="187"/>
      <c r="G6679" s="187"/>
    </row>
    <row r="6680" spans="6:7">
      <c r="F6680" s="187"/>
      <c r="G6680" s="187"/>
    </row>
    <row r="6681" spans="6:7">
      <c r="F6681" s="187"/>
      <c r="G6681" s="187"/>
    </row>
    <row r="6682" spans="6:7">
      <c r="F6682" s="187"/>
      <c r="G6682" s="187"/>
    </row>
    <row r="6683" spans="6:7">
      <c r="F6683" s="187"/>
      <c r="G6683" s="187"/>
    </row>
    <row r="6684" spans="6:7">
      <c r="F6684" s="187"/>
      <c r="G6684" s="187"/>
    </row>
    <row r="6685" spans="6:7">
      <c r="F6685" s="187"/>
      <c r="G6685" s="187"/>
    </row>
    <row r="6686" spans="6:7">
      <c r="F6686" s="187"/>
      <c r="G6686" s="187"/>
    </row>
    <row r="6687" spans="6:7">
      <c r="F6687" s="187"/>
      <c r="G6687" s="187"/>
    </row>
    <row r="6688" spans="6:7">
      <c r="F6688" s="187"/>
      <c r="G6688" s="187"/>
    </row>
    <row r="6689" spans="6:7">
      <c r="F6689" s="187"/>
      <c r="G6689" s="187"/>
    </row>
    <row r="6690" spans="6:7">
      <c r="F6690" s="187"/>
      <c r="G6690" s="187"/>
    </row>
    <row r="6691" spans="6:7">
      <c r="F6691" s="187"/>
      <c r="G6691" s="187"/>
    </row>
    <row r="6692" spans="6:7">
      <c r="F6692" s="187"/>
      <c r="G6692" s="187"/>
    </row>
    <row r="6693" spans="6:7">
      <c r="F6693" s="187"/>
      <c r="G6693" s="187"/>
    </row>
    <row r="6694" spans="6:7">
      <c r="F6694" s="187"/>
      <c r="G6694" s="187"/>
    </row>
    <row r="6695" spans="6:7">
      <c r="F6695" s="187"/>
      <c r="G6695" s="187"/>
    </row>
    <row r="6696" spans="6:7">
      <c r="F6696" s="187"/>
      <c r="G6696" s="187"/>
    </row>
    <row r="6697" spans="6:7">
      <c r="F6697" s="187"/>
      <c r="G6697" s="187"/>
    </row>
    <row r="6698" spans="6:7">
      <c r="F6698" s="187"/>
      <c r="G6698" s="187"/>
    </row>
    <row r="6699" spans="6:7">
      <c r="F6699" s="187"/>
      <c r="G6699" s="187"/>
    </row>
    <row r="6700" spans="6:7">
      <c r="F6700" s="187"/>
      <c r="G6700" s="187"/>
    </row>
    <row r="6701" spans="6:7">
      <c r="F6701" s="187"/>
      <c r="G6701" s="187"/>
    </row>
    <row r="6702" spans="6:7">
      <c r="F6702" s="187"/>
      <c r="G6702" s="187"/>
    </row>
    <row r="6703" spans="6:7">
      <c r="F6703" s="187"/>
      <c r="G6703" s="187"/>
    </row>
    <row r="6704" spans="6:7">
      <c r="F6704" s="187"/>
      <c r="G6704" s="187"/>
    </row>
    <row r="6705" spans="6:7">
      <c r="F6705" s="187"/>
      <c r="G6705" s="187"/>
    </row>
    <row r="6706" spans="6:7">
      <c r="F6706" s="187"/>
      <c r="G6706" s="187"/>
    </row>
    <row r="6707" spans="6:7">
      <c r="F6707" s="187"/>
      <c r="G6707" s="187"/>
    </row>
    <row r="6708" spans="6:7">
      <c r="F6708" s="187"/>
      <c r="G6708" s="187"/>
    </row>
    <row r="6709" spans="6:7">
      <c r="F6709" s="187"/>
      <c r="G6709" s="187"/>
    </row>
    <row r="6710" spans="6:7">
      <c r="F6710" s="187"/>
      <c r="G6710" s="187"/>
    </row>
    <row r="6711" spans="6:7">
      <c r="F6711" s="187"/>
      <c r="G6711" s="187"/>
    </row>
    <row r="6712" spans="6:7">
      <c r="F6712" s="187"/>
      <c r="G6712" s="187"/>
    </row>
    <row r="6713" spans="6:7">
      <c r="F6713" s="187"/>
      <c r="G6713" s="187"/>
    </row>
    <row r="6714" spans="6:7">
      <c r="F6714" s="187"/>
      <c r="G6714" s="187"/>
    </row>
    <row r="6715" spans="6:7">
      <c r="F6715" s="187"/>
      <c r="G6715" s="187"/>
    </row>
    <row r="6716" spans="6:7">
      <c r="F6716" s="187"/>
      <c r="G6716" s="187"/>
    </row>
    <row r="6717" spans="6:7">
      <c r="F6717" s="187"/>
      <c r="G6717" s="187"/>
    </row>
    <row r="6718" spans="6:7">
      <c r="F6718" s="187"/>
      <c r="G6718" s="187"/>
    </row>
    <row r="6719" spans="6:7">
      <c r="F6719" s="187"/>
      <c r="G6719" s="187"/>
    </row>
    <row r="6720" spans="6:7">
      <c r="F6720" s="187"/>
      <c r="G6720" s="187"/>
    </row>
    <row r="6721" spans="6:7">
      <c r="F6721" s="187"/>
      <c r="G6721" s="187"/>
    </row>
    <row r="6722" spans="6:7">
      <c r="F6722" s="187"/>
      <c r="G6722" s="187"/>
    </row>
    <row r="6723" spans="6:7">
      <c r="F6723" s="187"/>
      <c r="G6723" s="187"/>
    </row>
    <row r="6724" spans="6:7">
      <c r="F6724" s="187"/>
      <c r="G6724" s="187"/>
    </row>
    <row r="6725" spans="6:7">
      <c r="F6725" s="187"/>
      <c r="G6725" s="187"/>
    </row>
    <row r="6726" spans="6:7">
      <c r="F6726" s="187"/>
      <c r="G6726" s="187"/>
    </row>
    <row r="6727" spans="6:7">
      <c r="F6727" s="187"/>
      <c r="G6727" s="187"/>
    </row>
    <row r="6728" spans="6:7">
      <c r="F6728" s="187"/>
      <c r="G6728" s="187"/>
    </row>
    <row r="6729" spans="6:7">
      <c r="F6729" s="187"/>
      <c r="G6729" s="187"/>
    </row>
    <row r="6730" spans="6:7">
      <c r="F6730" s="187"/>
      <c r="G6730" s="187"/>
    </row>
    <row r="6731" spans="6:7">
      <c r="F6731" s="187"/>
      <c r="G6731" s="187"/>
    </row>
    <row r="6732" spans="6:7">
      <c r="F6732" s="187"/>
      <c r="G6732" s="187"/>
    </row>
    <row r="6733" spans="6:7">
      <c r="F6733" s="187"/>
      <c r="G6733" s="187"/>
    </row>
    <row r="6734" spans="6:7">
      <c r="F6734" s="187"/>
      <c r="G6734" s="187"/>
    </row>
    <row r="6735" spans="6:7">
      <c r="F6735" s="187"/>
      <c r="G6735" s="187"/>
    </row>
    <row r="6736" spans="6:7">
      <c r="F6736" s="187"/>
      <c r="G6736" s="187"/>
    </row>
    <row r="6737" spans="6:7">
      <c r="F6737" s="187"/>
      <c r="G6737" s="187"/>
    </row>
    <row r="6738" spans="6:7">
      <c r="F6738" s="187"/>
      <c r="G6738" s="187"/>
    </row>
    <row r="6739" spans="6:7">
      <c r="F6739" s="187"/>
      <c r="G6739" s="187"/>
    </row>
    <row r="6740" spans="6:7">
      <c r="F6740" s="187"/>
      <c r="G6740" s="187"/>
    </row>
    <row r="6741" spans="6:7">
      <c r="F6741" s="187"/>
      <c r="G6741" s="187"/>
    </row>
    <row r="6742" spans="6:7">
      <c r="F6742" s="187"/>
      <c r="G6742" s="187"/>
    </row>
    <row r="6743" spans="6:7">
      <c r="F6743" s="187"/>
      <c r="G6743" s="187"/>
    </row>
    <row r="6744" spans="6:7">
      <c r="F6744" s="187"/>
      <c r="G6744" s="187"/>
    </row>
    <row r="6745" spans="6:7">
      <c r="F6745" s="187"/>
      <c r="G6745" s="187"/>
    </row>
    <row r="6746" spans="6:7">
      <c r="F6746" s="187"/>
      <c r="G6746" s="187"/>
    </row>
    <row r="6747" spans="6:7">
      <c r="F6747" s="187"/>
      <c r="G6747" s="187"/>
    </row>
    <row r="6748" spans="6:7">
      <c r="F6748" s="187"/>
      <c r="G6748" s="187"/>
    </row>
    <row r="6749" spans="6:7">
      <c r="F6749" s="187"/>
      <c r="G6749" s="187"/>
    </row>
    <row r="6750" spans="6:7">
      <c r="F6750" s="187"/>
      <c r="G6750" s="187"/>
    </row>
    <row r="6751" spans="6:7">
      <c r="F6751" s="187"/>
      <c r="G6751" s="187"/>
    </row>
    <row r="6752" spans="6:7">
      <c r="F6752" s="187"/>
      <c r="G6752" s="187"/>
    </row>
    <row r="6753" spans="6:7">
      <c r="F6753" s="187"/>
      <c r="G6753" s="187"/>
    </row>
    <row r="6754" spans="6:7">
      <c r="F6754" s="187"/>
      <c r="G6754" s="187"/>
    </row>
    <row r="6755" spans="6:7">
      <c r="F6755" s="187"/>
      <c r="G6755" s="187"/>
    </row>
    <row r="6756" spans="6:7">
      <c r="F6756" s="187"/>
      <c r="G6756" s="187"/>
    </row>
    <row r="6757" spans="6:7">
      <c r="F6757" s="187"/>
      <c r="G6757" s="187"/>
    </row>
    <row r="6758" spans="6:7">
      <c r="F6758" s="187"/>
      <c r="G6758" s="187"/>
    </row>
    <row r="6759" spans="6:7">
      <c r="F6759" s="187"/>
      <c r="G6759" s="187"/>
    </row>
    <row r="6760" spans="6:7">
      <c r="F6760" s="187"/>
      <c r="G6760" s="187"/>
    </row>
    <row r="6761" spans="6:7">
      <c r="F6761" s="187"/>
      <c r="G6761" s="187"/>
    </row>
    <row r="6762" spans="6:7">
      <c r="F6762" s="187"/>
      <c r="G6762" s="187"/>
    </row>
    <row r="6763" spans="6:7">
      <c r="F6763" s="187"/>
      <c r="G6763" s="187"/>
    </row>
    <row r="6764" spans="6:7">
      <c r="F6764" s="187"/>
      <c r="G6764" s="187"/>
    </row>
    <row r="6765" spans="6:7">
      <c r="F6765" s="187"/>
      <c r="G6765" s="187"/>
    </row>
    <row r="6766" spans="6:7">
      <c r="F6766" s="187"/>
      <c r="G6766" s="187"/>
    </row>
    <row r="6767" spans="6:7">
      <c r="F6767" s="187"/>
      <c r="G6767" s="187"/>
    </row>
    <row r="6768" spans="6:7">
      <c r="F6768" s="187"/>
      <c r="G6768" s="187"/>
    </row>
    <row r="6769" spans="6:7">
      <c r="F6769" s="187"/>
      <c r="G6769" s="187"/>
    </row>
    <row r="6770" spans="6:7">
      <c r="F6770" s="187"/>
      <c r="G6770" s="187"/>
    </row>
    <row r="6771" spans="6:7">
      <c r="F6771" s="187"/>
      <c r="G6771" s="187"/>
    </row>
    <row r="6772" spans="6:7">
      <c r="F6772" s="187"/>
      <c r="G6772" s="187"/>
    </row>
    <row r="6773" spans="6:7">
      <c r="F6773" s="187"/>
      <c r="G6773" s="187"/>
    </row>
    <row r="6774" spans="6:7">
      <c r="F6774" s="187"/>
      <c r="G6774" s="187"/>
    </row>
    <row r="6775" spans="6:7">
      <c r="F6775" s="187"/>
      <c r="G6775" s="187"/>
    </row>
    <row r="6776" spans="6:7">
      <c r="F6776" s="187"/>
      <c r="G6776" s="187"/>
    </row>
    <row r="6777" spans="6:7">
      <c r="F6777" s="187"/>
      <c r="G6777" s="187"/>
    </row>
    <row r="6778" spans="6:7">
      <c r="F6778" s="187"/>
      <c r="G6778" s="187"/>
    </row>
    <row r="6779" spans="6:7">
      <c r="F6779" s="187"/>
      <c r="G6779" s="187"/>
    </row>
    <row r="6780" spans="6:7">
      <c r="F6780" s="187"/>
      <c r="G6780" s="187"/>
    </row>
    <row r="6781" spans="6:7">
      <c r="F6781" s="187"/>
      <c r="G6781" s="187"/>
    </row>
    <row r="6782" spans="6:7">
      <c r="F6782" s="187"/>
      <c r="G6782" s="187"/>
    </row>
    <row r="6783" spans="6:7">
      <c r="F6783" s="187"/>
      <c r="G6783" s="187"/>
    </row>
    <row r="6784" spans="6:7">
      <c r="F6784" s="187"/>
      <c r="G6784" s="187"/>
    </row>
    <row r="6785" spans="6:7">
      <c r="F6785" s="187"/>
      <c r="G6785" s="187"/>
    </row>
    <row r="6786" spans="6:7">
      <c r="F6786" s="187"/>
      <c r="G6786" s="187"/>
    </row>
    <row r="6787" spans="6:7">
      <c r="F6787" s="187"/>
      <c r="G6787" s="187"/>
    </row>
    <row r="6788" spans="6:7">
      <c r="F6788" s="187"/>
      <c r="G6788" s="187"/>
    </row>
    <row r="6789" spans="6:7">
      <c r="F6789" s="187"/>
      <c r="G6789" s="187"/>
    </row>
    <row r="6790" spans="6:7">
      <c r="F6790" s="187"/>
      <c r="G6790" s="187"/>
    </row>
    <row r="6791" spans="6:7">
      <c r="F6791" s="187"/>
      <c r="G6791" s="187"/>
    </row>
    <row r="6792" spans="6:7">
      <c r="F6792" s="187"/>
      <c r="G6792" s="187"/>
    </row>
    <row r="6793" spans="6:7">
      <c r="F6793" s="187"/>
      <c r="G6793" s="187"/>
    </row>
    <row r="6794" spans="6:7">
      <c r="F6794" s="187"/>
      <c r="G6794" s="187"/>
    </row>
    <row r="6795" spans="6:7">
      <c r="F6795" s="187"/>
      <c r="G6795" s="187"/>
    </row>
    <row r="6796" spans="6:7">
      <c r="F6796" s="187"/>
      <c r="G6796" s="187"/>
    </row>
    <row r="6797" spans="6:7">
      <c r="F6797" s="187"/>
      <c r="G6797" s="187"/>
    </row>
    <row r="6798" spans="6:7">
      <c r="F6798" s="187"/>
      <c r="G6798" s="187"/>
    </row>
    <row r="6799" spans="6:7">
      <c r="F6799" s="187"/>
      <c r="G6799" s="187"/>
    </row>
    <row r="6800" spans="6:7">
      <c r="F6800" s="187"/>
      <c r="G6800" s="187"/>
    </row>
    <row r="6801" spans="6:7">
      <c r="F6801" s="187"/>
      <c r="G6801" s="187"/>
    </row>
    <row r="6802" spans="6:7">
      <c r="F6802" s="187"/>
      <c r="G6802" s="187"/>
    </row>
    <row r="6803" spans="6:7">
      <c r="F6803" s="187"/>
      <c r="G6803" s="187"/>
    </row>
    <row r="6804" spans="6:7">
      <c r="F6804" s="187"/>
      <c r="G6804" s="187"/>
    </row>
    <row r="6805" spans="6:7">
      <c r="F6805" s="187"/>
      <c r="G6805" s="187"/>
    </row>
    <row r="6806" spans="6:7">
      <c r="F6806" s="187"/>
      <c r="G6806" s="187"/>
    </row>
    <row r="6807" spans="6:7">
      <c r="F6807" s="187"/>
      <c r="G6807" s="187"/>
    </row>
    <row r="6808" spans="6:7">
      <c r="F6808" s="187"/>
      <c r="G6808" s="187"/>
    </row>
    <row r="6809" spans="6:7">
      <c r="F6809" s="187"/>
      <c r="G6809" s="187"/>
    </row>
    <row r="6810" spans="6:7">
      <c r="F6810" s="187"/>
      <c r="G6810" s="187"/>
    </row>
    <row r="6811" spans="6:7">
      <c r="F6811" s="187"/>
      <c r="G6811" s="187"/>
    </row>
    <row r="6812" spans="6:7">
      <c r="F6812" s="187"/>
      <c r="G6812" s="187"/>
    </row>
    <row r="6813" spans="6:7">
      <c r="F6813" s="187"/>
      <c r="G6813" s="187"/>
    </row>
    <row r="6814" spans="6:7">
      <c r="F6814" s="187"/>
      <c r="G6814" s="187"/>
    </row>
    <row r="6815" spans="6:7">
      <c r="F6815" s="187"/>
      <c r="G6815" s="187"/>
    </row>
    <row r="6816" spans="6:7">
      <c r="F6816" s="187"/>
      <c r="G6816" s="187"/>
    </row>
    <row r="6817" spans="6:7">
      <c r="F6817" s="187"/>
      <c r="G6817" s="187"/>
    </row>
    <row r="6818" spans="6:7">
      <c r="F6818" s="187"/>
      <c r="G6818" s="187"/>
    </row>
    <row r="6819" spans="6:7">
      <c r="F6819" s="187"/>
      <c r="G6819" s="187"/>
    </row>
    <row r="6820" spans="6:7">
      <c r="F6820" s="187"/>
      <c r="G6820" s="187"/>
    </row>
    <row r="6821" spans="6:7">
      <c r="F6821" s="187"/>
      <c r="G6821" s="187"/>
    </row>
    <row r="6822" spans="6:7">
      <c r="F6822" s="187"/>
      <c r="G6822" s="187"/>
    </row>
    <row r="6823" spans="6:7">
      <c r="F6823" s="187"/>
      <c r="G6823" s="187"/>
    </row>
    <row r="6824" spans="6:7">
      <c r="F6824" s="187"/>
      <c r="G6824" s="187"/>
    </row>
    <row r="6825" spans="6:7">
      <c r="F6825" s="187"/>
      <c r="G6825" s="187"/>
    </row>
    <row r="6826" spans="6:7">
      <c r="F6826" s="187"/>
      <c r="G6826" s="187"/>
    </row>
    <row r="6827" spans="6:7">
      <c r="F6827" s="187"/>
      <c r="G6827" s="187"/>
    </row>
    <row r="6828" spans="6:7">
      <c r="F6828" s="187"/>
      <c r="G6828" s="187"/>
    </row>
    <row r="6829" spans="6:7">
      <c r="F6829" s="187"/>
      <c r="G6829" s="187"/>
    </row>
    <row r="6830" spans="6:7">
      <c r="F6830" s="187"/>
      <c r="G6830" s="187"/>
    </row>
    <row r="6831" spans="6:7">
      <c r="F6831" s="187"/>
      <c r="G6831" s="187"/>
    </row>
    <row r="6832" spans="6:7">
      <c r="F6832" s="187"/>
      <c r="G6832" s="187"/>
    </row>
    <row r="6833" spans="6:7">
      <c r="F6833" s="187"/>
      <c r="G6833" s="187"/>
    </row>
    <row r="6834" spans="6:7">
      <c r="F6834" s="187"/>
      <c r="G6834" s="187"/>
    </row>
    <row r="6835" spans="6:7">
      <c r="F6835" s="187"/>
      <c r="G6835" s="187"/>
    </row>
    <row r="6836" spans="6:7">
      <c r="F6836" s="187"/>
      <c r="G6836" s="187"/>
    </row>
    <row r="6837" spans="6:7">
      <c r="F6837" s="187"/>
      <c r="G6837" s="187"/>
    </row>
    <row r="6838" spans="6:7">
      <c r="F6838" s="187"/>
      <c r="G6838" s="187"/>
    </row>
    <row r="6839" spans="6:7">
      <c r="F6839" s="187"/>
      <c r="G6839" s="187"/>
    </row>
    <row r="6840" spans="6:7">
      <c r="F6840" s="187"/>
      <c r="G6840" s="187"/>
    </row>
    <row r="6841" spans="6:7">
      <c r="F6841" s="187"/>
      <c r="G6841" s="187"/>
    </row>
    <row r="6842" spans="6:7">
      <c r="F6842" s="187"/>
      <c r="G6842" s="187"/>
    </row>
    <row r="6843" spans="6:7">
      <c r="F6843" s="187"/>
      <c r="G6843" s="187"/>
    </row>
    <row r="6844" spans="6:7">
      <c r="F6844" s="187"/>
      <c r="G6844" s="187"/>
    </row>
    <row r="6845" spans="6:7">
      <c r="F6845" s="187"/>
      <c r="G6845" s="187"/>
    </row>
    <row r="6846" spans="6:7">
      <c r="F6846" s="187"/>
      <c r="G6846" s="187"/>
    </row>
    <row r="6847" spans="6:7">
      <c r="F6847" s="187"/>
      <c r="G6847" s="187"/>
    </row>
    <row r="6848" spans="6:7">
      <c r="F6848" s="187"/>
      <c r="G6848" s="187"/>
    </row>
    <row r="6849" spans="6:7">
      <c r="F6849" s="187"/>
      <c r="G6849" s="187"/>
    </row>
    <row r="6850" spans="6:7">
      <c r="F6850" s="187"/>
      <c r="G6850" s="187"/>
    </row>
    <row r="6851" spans="6:7">
      <c r="F6851" s="187"/>
      <c r="G6851" s="187"/>
    </row>
    <row r="6852" spans="6:7">
      <c r="F6852" s="187"/>
      <c r="G6852" s="187"/>
    </row>
    <row r="6853" spans="6:7">
      <c r="F6853" s="187"/>
      <c r="G6853" s="187"/>
    </row>
    <row r="6854" spans="6:7">
      <c r="F6854" s="187"/>
      <c r="G6854" s="187"/>
    </row>
    <row r="6855" spans="6:7">
      <c r="F6855" s="187"/>
      <c r="G6855" s="187"/>
    </row>
    <row r="6856" spans="6:7">
      <c r="F6856" s="187"/>
      <c r="G6856" s="187"/>
    </row>
    <row r="6857" spans="6:7">
      <c r="F6857" s="187"/>
      <c r="G6857" s="187"/>
    </row>
    <row r="6858" spans="6:7">
      <c r="F6858" s="187"/>
      <c r="G6858" s="187"/>
    </row>
    <row r="6859" spans="6:7">
      <c r="F6859" s="187"/>
      <c r="G6859" s="187"/>
    </row>
    <row r="6860" spans="6:7">
      <c r="F6860" s="187"/>
      <c r="G6860" s="187"/>
    </row>
    <row r="6861" spans="6:7">
      <c r="F6861" s="187"/>
      <c r="G6861" s="187"/>
    </row>
    <row r="6862" spans="6:7">
      <c r="F6862" s="187"/>
      <c r="G6862" s="187"/>
    </row>
    <row r="6863" spans="6:7">
      <c r="F6863" s="187"/>
      <c r="G6863" s="187"/>
    </row>
    <row r="6864" spans="6:7">
      <c r="F6864" s="187"/>
      <c r="G6864" s="187"/>
    </row>
    <row r="6865" spans="6:7">
      <c r="F6865" s="187"/>
      <c r="G6865" s="187"/>
    </row>
    <row r="6866" spans="6:7">
      <c r="F6866" s="187"/>
      <c r="G6866" s="187"/>
    </row>
    <row r="6867" spans="6:7">
      <c r="F6867" s="187"/>
      <c r="G6867" s="187"/>
    </row>
    <row r="6868" spans="6:7">
      <c r="F6868" s="187"/>
      <c r="G6868" s="187"/>
    </row>
    <row r="6869" spans="6:7">
      <c r="F6869" s="187"/>
      <c r="G6869" s="187"/>
    </row>
    <row r="6870" spans="6:7">
      <c r="F6870" s="187"/>
      <c r="G6870" s="187"/>
    </row>
    <row r="6871" spans="6:7">
      <c r="F6871" s="187"/>
      <c r="G6871" s="187"/>
    </row>
    <row r="6872" spans="6:7">
      <c r="F6872" s="187"/>
      <c r="G6872" s="187"/>
    </row>
    <row r="6873" spans="6:7">
      <c r="F6873" s="187"/>
      <c r="G6873" s="187"/>
    </row>
    <row r="6874" spans="6:7">
      <c r="F6874" s="187"/>
      <c r="G6874" s="187"/>
    </row>
    <row r="6875" spans="6:7">
      <c r="F6875" s="187"/>
      <c r="G6875" s="187"/>
    </row>
    <row r="6876" spans="6:7">
      <c r="F6876" s="187"/>
      <c r="G6876" s="187"/>
    </row>
    <row r="6877" spans="6:7">
      <c r="F6877" s="187"/>
      <c r="G6877" s="187"/>
    </row>
    <row r="6878" spans="6:7">
      <c r="F6878" s="187"/>
      <c r="G6878" s="187"/>
    </row>
    <row r="6879" spans="6:7">
      <c r="F6879" s="187"/>
      <c r="G6879" s="187"/>
    </row>
    <row r="6880" spans="6:7">
      <c r="F6880" s="187"/>
      <c r="G6880" s="187"/>
    </row>
    <row r="6881" spans="6:7">
      <c r="F6881" s="187"/>
      <c r="G6881" s="187"/>
    </row>
    <row r="6882" spans="6:7">
      <c r="F6882" s="187"/>
      <c r="G6882" s="187"/>
    </row>
    <row r="6883" spans="6:7">
      <c r="F6883" s="187"/>
      <c r="G6883" s="187"/>
    </row>
    <row r="6884" spans="6:7">
      <c r="F6884" s="187"/>
      <c r="G6884" s="187"/>
    </row>
    <row r="6885" spans="6:7">
      <c r="F6885" s="187"/>
      <c r="G6885" s="187"/>
    </row>
    <row r="6886" spans="6:7">
      <c r="F6886" s="187"/>
      <c r="G6886" s="187"/>
    </row>
    <row r="6887" spans="6:7">
      <c r="F6887" s="187"/>
      <c r="G6887" s="187"/>
    </row>
    <row r="6888" spans="6:7">
      <c r="F6888" s="187"/>
      <c r="G6888" s="187"/>
    </row>
    <row r="6889" spans="6:7">
      <c r="F6889" s="187"/>
      <c r="G6889" s="187"/>
    </row>
    <row r="6890" spans="6:7">
      <c r="F6890" s="187"/>
      <c r="G6890" s="187"/>
    </row>
    <row r="6891" spans="6:7">
      <c r="F6891" s="187"/>
      <c r="G6891" s="187"/>
    </row>
    <row r="6892" spans="6:7">
      <c r="F6892" s="187"/>
      <c r="G6892" s="187"/>
    </row>
    <row r="6893" spans="6:7">
      <c r="F6893" s="187"/>
      <c r="G6893" s="187"/>
    </row>
    <row r="6894" spans="6:7">
      <c r="F6894" s="187"/>
      <c r="G6894" s="187"/>
    </row>
    <row r="6895" spans="6:7">
      <c r="F6895" s="187"/>
      <c r="G6895" s="187"/>
    </row>
    <row r="6896" spans="6:7">
      <c r="F6896" s="187"/>
      <c r="G6896" s="187"/>
    </row>
    <row r="6897" spans="6:7">
      <c r="F6897" s="187"/>
      <c r="G6897" s="187"/>
    </row>
    <row r="6898" spans="6:7">
      <c r="F6898" s="187"/>
      <c r="G6898" s="187"/>
    </row>
    <row r="6899" spans="6:7">
      <c r="F6899" s="187"/>
      <c r="G6899" s="187"/>
    </row>
    <row r="6900" spans="6:7">
      <c r="F6900" s="187"/>
      <c r="G6900" s="187"/>
    </row>
    <row r="6901" spans="6:7">
      <c r="F6901" s="187"/>
      <c r="G6901" s="187"/>
    </row>
    <row r="6902" spans="6:7">
      <c r="F6902" s="187"/>
      <c r="G6902" s="187"/>
    </row>
    <row r="6903" spans="6:7">
      <c r="F6903" s="187"/>
      <c r="G6903" s="187"/>
    </row>
    <row r="6904" spans="6:7">
      <c r="F6904" s="187"/>
      <c r="G6904" s="187"/>
    </row>
    <row r="6905" spans="6:7">
      <c r="F6905" s="187"/>
      <c r="G6905" s="187"/>
    </row>
    <row r="6906" spans="6:7">
      <c r="F6906" s="187"/>
      <c r="G6906" s="187"/>
    </row>
    <row r="6907" spans="6:7">
      <c r="F6907" s="187"/>
      <c r="G6907" s="187"/>
    </row>
    <row r="6908" spans="6:7">
      <c r="F6908" s="187"/>
      <c r="G6908" s="187"/>
    </row>
    <row r="6909" spans="6:7">
      <c r="F6909" s="187"/>
      <c r="G6909" s="187"/>
    </row>
    <row r="6910" spans="6:7">
      <c r="F6910" s="187"/>
      <c r="G6910" s="187"/>
    </row>
    <row r="6911" spans="6:7">
      <c r="F6911" s="187"/>
      <c r="G6911" s="187"/>
    </row>
    <row r="6912" spans="6:7">
      <c r="F6912" s="187"/>
      <c r="G6912" s="187"/>
    </row>
    <row r="6913" spans="6:7">
      <c r="F6913" s="187"/>
      <c r="G6913" s="187"/>
    </row>
    <row r="6914" spans="6:7">
      <c r="F6914" s="187"/>
      <c r="G6914" s="187"/>
    </row>
    <row r="6915" spans="6:7">
      <c r="F6915" s="187"/>
      <c r="G6915" s="187"/>
    </row>
    <row r="6916" spans="6:7">
      <c r="F6916" s="187"/>
      <c r="G6916" s="187"/>
    </row>
    <row r="6917" spans="6:7">
      <c r="F6917" s="187"/>
      <c r="G6917" s="187"/>
    </row>
    <row r="6918" spans="6:7">
      <c r="F6918" s="187"/>
      <c r="G6918" s="187"/>
    </row>
    <row r="6919" spans="6:7">
      <c r="F6919" s="187"/>
      <c r="G6919" s="187"/>
    </row>
    <row r="6920" spans="6:7">
      <c r="F6920" s="187"/>
      <c r="G6920" s="187"/>
    </row>
    <row r="6921" spans="6:7">
      <c r="F6921" s="187"/>
      <c r="G6921" s="187"/>
    </row>
    <row r="6922" spans="6:7">
      <c r="F6922" s="187"/>
      <c r="G6922" s="187"/>
    </row>
    <row r="6923" spans="6:7">
      <c r="F6923" s="187"/>
      <c r="G6923" s="187"/>
    </row>
    <row r="6924" spans="6:7">
      <c r="F6924" s="187"/>
      <c r="G6924" s="187"/>
    </row>
    <row r="6925" spans="6:7">
      <c r="F6925" s="187"/>
      <c r="G6925" s="187"/>
    </row>
    <row r="6926" spans="6:7">
      <c r="F6926" s="187"/>
      <c r="G6926" s="187"/>
    </row>
    <row r="6927" spans="6:7">
      <c r="F6927" s="187"/>
      <c r="G6927" s="187"/>
    </row>
    <row r="6928" spans="6:7">
      <c r="F6928" s="187"/>
      <c r="G6928" s="187"/>
    </row>
    <row r="6929" spans="6:7">
      <c r="F6929" s="187"/>
      <c r="G6929" s="187"/>
    </row>
    <row r="6930" spans="6:7">
      <c r="F6930" s="187"/>
      <c r="G6930" s="187"/>
    </row>
    <row r="6931" spans="6:7">
      <c r="F6931" s="187"/>
      <c r="G6931" s="187"/>
    </row>
    <row r="6932" spans="6:7">
      <c r="F6932" s="187"/>
      <c r="G6932" s="187"/>
    </row>
    <row r="6933" spans="6:7">
      <c r="F6933" s="187"/>
      <c r="G6933" s="187"/>
    </row>
    <row r="6934" spans="6:7">
      <c r="F6934" s="187"/>
      <c r="G6934" s="187"/>
    </row>
    <row r="6935" spans="6:7">
      <c r="F6935" s="187"/>
      <c r="G6935" s="187"/>
    </row>
    <row r="6936" spans="6:7">
      <c r="F6936" s="187"/>
      <c r="G6936" s="187"/>
    </row>
    <row r="6937" spans="6:7">
      <c r="F6937" s="187"/>
      <c r="G6937" s="187"/>
    </row>
    <row r="6938" spans="6:7">
      <c r="F6938" s="187"/>
      <c r="G6938" s="187"/>
    </row>
    <row r="6939" spans="6:7">
      <c r="F6939" s="187"/>
      <c r="G6939" s="187"/>
    </row>
    <row r="6940" spans="6:7">
      <c r="F6940" s="187"/>
      <c r="G6940" s="187"/>
    </row>
    <row r="6941" spans="6:7">
      <c r="F6941" s="187"/>
      <c r="G6941" s="187"/>
    </row>
    <row r="6942" spans="6:7">
      <c r="F6942" s="187"/>
      <c r="G6942" s="187"/>
    </row>
    <row r="6943" spans="6:7">
      <c r="F6943" s="187"/>
      <c r="G6943" s="187"/>
    </row>
    <row r="6944" spans="6:7">
      <c r="F6944" s="187"/>
      <c r="G6944" s="187"/>
    </row>
    <row r="6945" spans="6:7">
      <c r="F6945" s="187"/>
      <c r="G6945" s="187"/>
    </row>
    <row r="6946" spans="6:7">
      <c r="F6946" s="187"/>
      <c r="G6946" s="187"/>
    </row>
    <row r="6947" spans="6:7">
      <c r="F6947" s="187"/>
      <c r="G6947" s="187"/>
    </row>
    <row r="6948" spans="6:7">
      <c r="F6948" s="187"/>
      <c r="G6948" s="187"/>
    </row>
    <row r="6949" spans="6:7">
      <c r="F6949" s="187"/>
      <c r="G6949" s="187"/>
    </row>
    <row r="6950" spans="6:7">
      <c r="F6950" s="187"/>
      <c r="G6950" s="187"/>
    </row>
    <row r="6951" spans="6:7">
      <c r="F6951" s="187"/>
      <c r="G6951" s="187"/>
    </row>
    <row r="6952" spans="6:7">
      <c r="F6952" s="187"/>
      <c r="G6952" s="187"/>
    </row>
    <row r="6953" spans="6:7">
      <c r="F6953" s="187"/>
      <c r="G6953" s="187"/>
    </row>
    <row r="6954" spans="6:7">
      <c r="F6954" s="187"/>
      <c r="G6954" s="187"/>
    </row>
    <row r="6955" spans="6:7">
      <c r="F6955" s="187"/>
      <c r="G6955" s="187"/>
    </row>
    <row r="6956" spans="6:7">
      <c r="F6956" s="187"/>
      <c r="G6956" s="187"/>
    </row>
    <row r="6957" spans="6:7">
      <c r="F6957" s="187"/>
      <c r="G6957" s="187"/>
    </row>
    <row r="6958" spans="6:7">
      <c r="F6958" s="187"/>
      <c r="G6958" s="187"/>
    </row>
    <row r="6959" spans="6:7">
      <c r="F6959" s="187"/>
      <c r="G6959" s="187"/>
    </row>
    <row r="6960" spans="6:7">
      <c r="F6960" s="187"/>
      <c r="G6960" s="187"/>
    </row>
    <row r="6961" spans="6:7">
      <c r="F6961" s="187"/>
      <c r="G6961" s="187"/>
    </row>
    <row r="6962" spans="6:7">
      <c r="F6962" s="187"/>
      <c r="G6962" s="187"/>
    </row>
    <row r="6963" spans="6:7">
      <c r="F6963" s="187"/>
      <c r="G6963" s="187"/>
    </row>
    <row r="6964" spans="6:7">
      <c r="F6964" s="187"/>
      <c r="G6964" s="187"/>
    </row>
    <row r="6965" spans="6:7">
      <c r="F6965" s="187"/>
      <c r="G6965" s="187"/>
    </row>
    <row r="6966" spans="6:7">
      <c r="F6966" s="187"/>
      <c r="G6966" s="187"/>
    </row>
    <row r="6967" spans="6:7">
      <c r="F6967" s="187"/>
      <c r="G6967" s="187"/>
    </row>
    <row r="6968" spans="6:7">
      <c r="F6968" s="187"/>
      <c r="G6968" s="187"/>
    </row>
    <row r="6969" spans="6:7">
      <c r="F6969" s="187"/>
      <c r="G6969" s="187"/>
    </row>
    <row r="6970" spans="6:7">
      <c r="F6970" s="187"/>
      <c r="G6970" s="187"/>
    </row>
    <row r="6971" spans="6:7">
      <c r="F6971" s="187"/>
      <c r="G6971" s="187"/>
    </row>
    <row r="6972" spans="6:7">
      <c r="F6972" s="187"/>
      <c r="G6972" s="187"/>
    </row>
    <row r="6973" spans="6:7">
      <c r="F6973" s="187"/>
      <c r="G6973" s="187"/>
    </row>
    <row r="6974" spans="6:7">
      <c r="F6974" s="187"/>
      <c r="G6974" s="187"/>
    </row>
    <row r="6975" spans="6:7">
      <c r="F6975" s="187"/>
      <c r="G6975" s="187"/>
    </row>
    <row r="6976" spans="6:7">
      <c r="F6976" s="187"/>
      <c r="G6976" s="187"/>
    </row>
    <row r="6977" spans="6:7">
      <c r="F6977" s="187"/>
      <c r="G6977" s="187"/>
    </row>
    <row r="6978" spans="6:7">
      <c r="F6978" s="187"/>
      <c r="G6978" s="187"/>
    </row>
    <row r="6979" spans="6:7">
      <c r="F6979" s="187"/>
      <c r="G6979" s="187"/>
    </row>
    <row r="6980" spans="6:7">
      <c r="F6980" s="187"/>
      <c r="G6980" s="187"/>
    </row>
    <row r="6981" spans="6:7">
      <c r="F6981" s="187"/>
      <c r="G6981" s="187"/>
    </row>
    <row r="6982" spans="6:7">
      <c r="F6982" s="187"/>
      <c r="G6982" s="187"/>
    </row>
    <row r="6983" spans="6:7">
      <c r="F6983" s="187"/>
      <c r="G6983" s="187"/>
    </row>
    <row r="6984" spans="6:7">
      <c r="F6984" s="187"/>
      <c r="G6984" s="187"/>
    </row>
    <row r="6985" spans="6:7">
      <c r="F6985" s="187"/>
      <c r="G6985" s="187"/>
    </row>
    <row r="6986" spans="6:7">
      <c r="F6986" s="187"/>
      <c r="G6986" s="187"/>
    </row>
    <row r="6987" spans="6:7">
      <c r="F6987" s="187"/>
      <c r="G6987" s="187"/>
    </row>
    <row r="6988" spans="6:7">
      <c r="F6988" s="187"/>
      <c r="G6988" s="187"/>
    </row>
    <row r="6989" spans="6:7">
      <c r="F6989" s="187"/>
      <c r="G6989" s="187"/>
    </row>
    <row r="6990" spans="6:7">
      <c r="F6990" s="187"/>
      <c r="G6990" s="187"/>
    </row>
    <row r="6991" spans="6:7">
      <c r="F6991" s="187"/>
      <c r="G6991" s="187"/>
    </row>
    <row r="6992" spans="6:7">
      <c r="F6992" s="187"/>
      <c r="G6992" s="187"/>
    </row>
    <row r="6993" spans="6:7">
      <c r="F6993" s="187"/>
      <c r="G6993" s="187"/>
    </row>
    <row r="6994" spans="6:7">
      <c r="F6994" s="187"/>
      <c r="G6994" s="187"/>
    </row>
    <row r="6995" spans="6:7">
      <c r="F6995" s="187"/>
      <c r="G6995" s="187"/>
    </row>
    <row r="6996" spans="6:7">
      <c r="F6996" s="187"/>
      <c r="G6996" s="187"/>
    </row>
    <row r="6997" spans="6:7">
      <c r="F6997" s="187"/>
      <c r="G6997" s="187"/>
    </row>
    <row r="6998" spans="6:7">
      <c r="F6998" s="187"/>
      <c r="G6998" s="187"/>
    </row>
    <row r="6999" spans="6:7">
      <c r="F6999" s="187"/>
      <c r="G6999" s="187"/>
    </row>
    <row r="7000" spans="6:7">
      <c r="F7000" s="187"/>
      <c r="G7000" s="187"/>
    </row>
    <row r="7001" spans="6:7">
      <c r="F7001" s="187"/>
      <c r="G7001" s="187"/>
    </row>
    <row r="7002" spans="6:7">
      <c r="F7002" s="187"/>
      <c r="G7002" s="187"/>
    </row>
    <row r="7003" spans="6:7">
      <c r="F7003" s="187"/>
      <c r="G7003" s="187"/>
    </row>
    <row r="7004" spans="6:7">
      <c r="F7004" s="187"/>
      <c r="G7004" s="187"/>
    </row>
    <row r="7005" spans="6:7">
      <c r="F7005" s="187"/>
      <c r="G7005" s="187"/>
    </row>
    <row r="7006" spans="6:7">
      <c r="F7006" s="187"/>
      <c r="G7006" s="187"/>
    </row>
    <row r="7007" spans="6:7">
      <c r="F7007" s="187"/>
      <c r="G7007" s="187"/>
    </row>
    <row r="7008" spans="6:7">
      <c r="F7008" s="187"/>
      <c r="G7008" s="187"/>
    </row>
    <row r="7009" spans="6:7">
      <c r="F7009" s="187"/>
      <c r="G7009" s="187"/>
    </row>
    <row r="7010" spans="6:7">
      <c r="F7010" s="187"/>
      <c r="G7010" s="187"/>
    </row>
    <row r="7011" spans="6:7">
      <c r="F7011" s="187"/>
      <c r="G7011" s="187"/>
    </row>
    <row r="7012" spans="6:7">
      <c r="F7012" s="187"/>
      <c r="G7012" s="187"/>
    </row>
    <row r="7013" spans="6:7">
      <c r="F7013" s="187"/>
      <c r="G7013" s="187"/>
    </row>
    <row r="7014" spans="6:7">
      <c r="F7014" s="187"/>
      <c r="G7014" s="187"/>
    </row>
    <row r="7015" spans="6:7">
      <c r="F7015" s="187"/>
      <c r="G7015" s="187"/>
    </row>
    <row r="7016" spans="6:7">
      <c r="F7016" s="187"/>
      <c r="G7016" s="187"/>
    </row>
    <row r="7017" spans="6:7">
      <c r="F7017" s="187"/>
      <c r="G7017" s="187"/>
    </row>
    <row r="7018" spans="6:7">
      <c r="F7018" s="187"/>
      <c r="G7018" s="187"/>
    </row>
    <row r="7019" spans="6:7">
      <c r="F7019" s="187"/>
      <c r="G7019" s="187"/>
    </row>
    <row r="7020" spans="6:7">
      <c r="F7020" s="187"/>
      <c r="G7020" s="187"/>
    </row>
    <row r="7021" spans="6:7">
      <c r="F7021" s="187"/>
      <c r="G7021" s="187"/>
    </row>
    <row r="7022" spans="6:7">
      <c r="F7022" s="187"/>
      <c r="G7022" s="187"/>
    </row>
    <row r="7023" spans="6:7">
      <c r="F7023" s="187"/>
      <c r="G7023" s="187"/>
    </row>
    <row r="7024" spans="6:7">
      <c r="F7024" s="187"/>
      <c r="G7024" s="187"/>
    </row>
    <row r="7025" spans="6:7">
      <c r="F7025" s="187"/>
      <c r="G7025" s="187"/>
    </row>
    <row r="7026" spans="6:7">
      <c r="F7026" s="187"/>
      <c r="G7026" s="187"/>
    </row>
    <row r="7027" spans="6:7">
      <c r="F7027" s="187"/>
      <c r="G7027" s="187"/>
    </row>
    <row r="7028" spans="6:7">
      <c r="F7028" s="187"/>
      <c r="G7028" s="187"/>
    </row>
    <row r="7029" spans="6:7">
      <c r="F7029" s="187"/>
      <c r="G7029" s="187"/>
    </row>
    <row r="7030" spans="6:7">
      <c r="F7030" s="187"/>
      <c r="G7030" s="187"/>
    </row>
    <row r="7031" spans="6:7">
      <c r="F7031" s="187"/>
      <c r="G7031" s="187"/>
    </row>
    <row r="7032" spans="6:7">
      <c r="F7032" s="187"/>
      <c r="G7032" s="187"/>
    </row>
    <row r="7033" spans="6:7">
      <c r="F7033" s="187"/>
      <c r="G7033" s="187"/>
    </row>
    <row r="7034" spans="6:7">
      <c r="F7034" s="187"/>
      <c r="G7034" s="187"/>
    </row>
    <row r="7035" spans="6:7">
      <c r="F7035" s="187"/>
      <c r="G7035" s="187"/>
    </row>
    <row r="7036" spans="6:7">
      <c r="F7036" s="187"/>
      <c r="G7036" s="187"/>
    </row>
    <row r="7037" spans="6:7">
      <c r="F7037" s="187"/>
      <c r="G7037" s="187"/>
    </row>
    <row r="7038" spans="6:7">
      <c r="F7038" s="187"/>
      <c r="G7038" s="187"/>
    </row>
    <row r="7039" spans="6:7">
      <c r="F7039" s="187"/>
      <c r="G7039" s="187"/>
    </row>
    <row r="7040" spans="6:7">
      <c r="F7040" s="187"/>
      <c r="G7040" s="187"/>
    </row>
    <row r="7041" spans="6:7">
      <c r="F7041" s="187"/>
      <c r="G7041" s="187"/>
    </row>
    <row r="7042" spans="6:7">
      <c r="F7042" s="187"/>
      <c r="G7042" s="187"/>
    </row>
    <row r="7043" spans="6:7">
      <c r="F7043" s="187"/>
      <c r="G7043" s="187"/>
    </row>
    <row r="7044" spans="6:7">
      <c r="F7044" s="187"/>
      <c r="G7044" s="187"/>
    </row>
    <row r="7045" spans="6:7">
      <c r="F7045" s="187"/>
      <c r="G7045" s="187"/>
    </row>
    <row r="7046" spans="6:7">
      <c r="F7046" s="187"/>
      <c r="G7046" s="187"/>
    </row>
    <row r="7047" spans="6:7">
      <c r="F7047" s="187"/>
      <c r="G7047" s="187"/>
    </row>
    <row r="7048" spans="6:7">
      <c r="F7048" s="187"/>
      <c r="G7048" s="187"/>
    </row>
    <row r="7049" spans="6:7">
      <c r="F7049" s="187"/>
      <c r="G7049" s="187"/>
    </row>
    <row r="7050" spans="6:7">
      <c r="F7050" s="187"/>
      <c r="G7050" s="187"/>
    </row>
    <row r="7051" spans="6:7">
      <c r="F7051" s="187"/>
      <c r="G7051" s="187"/>
    </row>
    <row r="7052" spans="6:7">
      <c r="F7052" s="187"/>
      <c r="G7052" s="187"/>
    </row>
    <row r="7053" spans="6:7">
      <c r="F7053" s="187"/>
      <c r="G7053" s="187"/>
    </row>
    <row r="7054" spans="6:7">
      <c r="F7054" s="187"/>
      <c r="G7054" s="187"/>
    </row>
    <row r="7055" spans="6:7">
      <c r="F7055" s="187"/>
      <c r="G7055" s="187"/>
    </row>
    <row r="7056" spans="6:7">
      <c r="F7056" s="187"/>
      <c r="G7056" s="187"/>
    </row>
    <row r="7057" spans="6:7">
      <c r="F7057" s="187"/>
      <c r="G7057" s="187"/>
    </row>
    <row r="7058" spans="6:7">
      <c r="F7058" s="187"/>
      <c r="G7058" s="187"/>
    </row>
    <row r="7059" spans="6:7">
      <c r="F7059" s="187"/>
      <c r="G7059" s="187"/>
    </row>
    <row r="7060" spans="6:7">
      <c r="F7060" s="187"/>
      <c r="G7060" s="187"/>
    </row>
    <row r="7061" spans="6:7">
      <c r="F7061" s="187"/>
      <c r="G7061" s="187"/>
    </row>
    <row r="7062" spans="6:7">
      <c r="F7062" s="187"/>
      <c r="G7062" s="187"/>
    </row>
    <row r="7063" spans="6:7">
      <c r="F7063" s="187"/>
      <c r="G7063" s="187"/>
    </row>
    <row r="7064" spans="6:7">
      <c r="F7064" s="187"/>
      <c r="G7064" s="187"/>
    </row>
    <row r="7065" spans="6:7">
      <c r="F7065" s="187"/>
      <c r="G7065" s="187"/>
    </row>
    <row r="7066" spans="6:7">
      <c r="F7066" s="187"/>
      <c r="G7066" s="187"/>
    </row>
    <row r="7067" spans="6:7">
      <c r="F7067" s="187"/>
      <c r="G7067" s="187"/>
    </row>
    <row r="7068" spans="6:7">
      <c r="F7068" s="187"/>
      <c r="G7068" s="187"/>
    </row>
    <row r="7069" spans="6:7">
      <c r="F7069" s="187"/>
      <c r="G7069" s="187"/>
    </row>
    <row r="7070" spans="6:7">
      <c r="F7070" s="187"/>
      <c r="G7070" s="187"/>
    </row>
    <row r="7071" spans="6:7">
      <c r="F7071" s="187"/>
      <c r="G7071" s="187"/>
    </row>
    <row r="7072" spans="6:7">
      <c r="F7072" s="187"/>
      <c r="G7072" s="187"/>
    </row>
    <row r="7073" spans="6:7">
      <c r="F7073" s="187"/>
      <c r="G7073" s="187"/>
    </row>
    <row r="7074" spans="6:7">
      <c r="F7074" s="187"/>
      <c r="G7074" s="187"/>
    </row>
    <row r="7075" spans="6:7">
      <c r="F7075" s="187"/>
      <c r="G7075" s="187"/>
    </row>
    <row r="7076" spans="6:7">
      <c r="F7076" s="187"/>
      <c r="G7076" s="187"/>
    </row>
    <row r="7077" spans="6:7">
      <c r="F7077" s="187"/>
      <c r="G7077" s="187"/>
    </row>
    <row r="7078" spans="6:7">
      <c r="F7078" s="187"/>
      <c r="G7078" s="187"/>
    </row>
    <row r="7079" spans="6:7">
      <c r="F7079" s="187"/>
      <c r="G7079" s="187"/>
    </row>
    <row r="7080" spans="6:7">
      <c r="F7080" s="187"/>
      <c r="G7080" s="187"/>
    </row>
    <row r="7081" spans="6:7">
      <c r="F7081" s="187"/>
      <c r="G7081" s="187"/>
    </row>
    <row r="7082" spans="6:7">
      <c r="F7082" s="187"/>
      <c r="G7082" s="187"/>
    </row>
    <row r="7083" spans="6:7">
      <c r="F7083" s="187"/>
      <c r="G7083" s="187"/>
    </row>
    <row r="7084" spans="6:7">
      <c r="F7084" s="187"/>
      <c r="G7084" s="187"/>
    </row>
    <row r="7085" spans="6:7">
      <c r="F7085" s="187"/>
      <c r="G7085" s="187"/>
    </row>
    <row r="7086" spans="6:7">
      <c r="F7086" s="187"/>
      <c r="G7086" s="187"/>
    </row>
    <row r="7087" spans="6:7">
      <c r="F7087" s="187"/>
      <c r="G7087" s="187"/>
    </row>
    <row r="7088" spans="6:7">
      <c r="F7088" s="187"/>
      <c r="G7088" s="187"/>
    </row>
    <row r="7089" spans="6:7">
      <c r="F7089" s="187"/>
      <c r="G7089" s="187"/>
    </row>
    <row r="7090" spans="6:7">
      <c r="F7090" s="187"/>
      <c r="G7090" s="187"/>
    </row>
    <row r="7091" spans="6:7">
      <c r="F7091" s="187"/>
      <c r="G7091" s="187"/>
    </row>
    <row r="7092" spans="6:7">
      <c r="F7092" s="187"/>
      <c r="G7092" s="187"/>
    </row>
    <row r="7093" spans="6:7">
      <c r="F7093" s="187"/>
      <c r="G7093" s="187"/>
    </row>
    <row r="7094" spans="6:7">
      <c r="F7094" s="187"/>
      <c r="G7094" s="187"/>
    </row>
    <row r="7095" spans="6:7">
      <c r="F7095" s="187"/>
      <c r="G7095" s="187"/>
    </row>
    <row r="7096" spans="6:7">
      <c r="F7096" s="187"/>
      <c r="G7096" s="187"/>
    </row>
    <row r="7097" spans="6:7">
      <c r="F7097" s="187"/>
      <c r="G7097" s="187"/>
    </row>
    <row r="7098" spans="6:7">
      <c r="F7098" s="187"/>
      <c r="G7098" s="187"/>
    </row>
    <row r="7099" spans="6:7">
      <c r="F7099" s="187"/>
      <c r="G7099" s="187"/>
    </row>
    <row r="7100" spans="6:7">
      <c r="F7100" s="187"/>
      <c r="G7100" s="187"/>
    </row>
    <row r="7101" spans="6:7">
      <c r="F7101" s="187"/>
      <c r="G7101" s="187"/>
    </row>
    <row r="7102" spans="6:7">
      <c r="F7102" s="187"/>
      <c r="G7102" s="187"/>
    </row>
    <row r="7103" spans="6:7">
      <c r="F7103" s="187"/>
      <c r="G7103" s="187"/>
    </row>
    <row r="7104" spans="6:7">
      <c r="F7104" s="187"/>
      <c r="G7104" s="187"/>
    </row>
    <row r="7105" spans="6:7">
      <c r="F7105" s="187"/>
      <c r="G7105" s="187"/>
    </row>
    <row r="7106" spans="6:7">
      <c r="F7106" s="187"/>
      <c r="G7106" s="187"/>
    </row>
    <row r="7107" spans="6:7">
      <c r="F7107" s="187"/>
      <c r="G7107" s="187"/>
    </row>
    <row r="7108" spans="6:7">
      <c r="F7108" s="187"/>
      <c r="G7108" s="187"/>
    </row>
    <row r="7109" spans="6:7">
      <c r="F7109" s="187"/>
      <c r="G7109" s="187"/>
    </row>
    <row r="7110" spans="6:7">
      <c r="F7110" s="187"/>
      <c r="G7110" s="187"/>
    </row>
    <row r="7111" spans="6:7">
      <c r="F7111" s="187"/>
      <c r="G7111" s="187"/>
    </row>
    <row r="7112" spans="6:7">
      <c r="F7112" s="187"/>
      <c r="G7112" s="187"/>
    </row>
    <row r="7113" spans="6:7">
      <c r="F7113" s="187"/>
      <c r="G7113" s="187"/>
    </row>
    <row r="7114" spans="6:7">
      <c r="F7114" s="187"/>
      <c r="G7114" s="187"/>
    </row>
    <row r="7115" spans="6:7">
      <c r="F7115" s="187"/>
      <c r="G7115" s="187"/>
    </row>
    <row r="7116" spans="6:7">
      <c r="F7116" s="187"/>
      <c r="G7116" s="187"/>
    </row>
    <row r="7117" spans="6:7">
      <c r="F7117" s="187"/>
      <c r="G7117" s="187"/>
    </row>
    <row r="7118" spans="6:7">
      <c r="F7118" s="187"/>
      <c r="G7118" s="187"/>
    </row>
    <row r="7119" spans="6:7">
      <c r="F7119" s="187"/>
      <c r="G7119" s="187"/>
    </row>
    <row r="7120" spans="6:7">
      <c r="F7120" s="187"/>
      <c r="G7120" s="187"/>
    </row>
    <row r="7121" spans="6:7">
      <c r="F7121" s="187"/>
      <c r="G7121" s="187"/>
    </row>
    <row r="7122" spans="6:7">
      <c r="F7122" s="187"/>
      <c r="G7122" s="187"/>
    </row>
    <row r="7123" spans="6:7">
      <c r="F7123" s="187"/>
      <c r="G7123" s="187"/>
    </row>
    <row r="7124" spans="6:7">
      <c r="F7124" s="187"/>
      <c r="G7124" s="187"/>
    </row>
    <row r="7125" spans="6:7">
      <c r="F7125" s="187"/>
      <c r="G7125" s="187"/>
    </row>
    <row r="7126" spans="6:7">
      <c r="F7126" s="187"/>
      <c r="G7126" s="187"/>
    </row>
    <row r="7127" spans="6:7">
      <c r="F7127" s="187"/>
      <c r="G7127" s="187"/>
    </row>
    <row r="7128" spans="6:7">
      <c r="F7128" s="187"/>
      <c r="G7128" s="187"/>
    </row>
    <row r="7129" spans="6:7">
      <c r="F7129" s="187"/>
      <c r="G7129" s="187"/>
    </row>
    <row r="7130" spans="6:7">
      <c r="F7130" s="187"/>
      <c r="G7130" s="187"/>
    </row>
    <row r="7131" spans="6:7">
      <c r="F7131" s="187"/>
      <c r="G7131" s="187"/>
    </row>
    <row r="7132" spans="6:7">
      <c r="F7132" s="187"/>
      <c r="G7132" s="187"/>
    </row>
    <row r="7133" spans="6:7">
      <c r="F7133" s="187"/>
      <c r="G7133" s="187"/>
    </row>
    <row r="7134" spans="6:7">
      <c r="F7134" s="187"/>
      <c r="G7134" s="187"/>
    </row>
    <row r="7135" spans="6:7">
      <c r="F7135" s="187"/>
      <c r="G7135" s="187"/>
    </row>
    <row r="7136" spans="6:7">
      <c r="F7136" s="187"/>
      <c r="G7136" s="187"/>
    </row>
    <row r="7137" spans="6:7">
      <c r="F7137" s="187"/>
      <c r="G7137" s="187"/>
    </row>
    <row r="7138" spans="6:7">
      <c r="F7138" s="187"/>
      <c r="G7138" s="187"/>
    </row>
    <row r="7139" spans="6:7">
      <c r="F7139" s="187"/>
      <c r="G7139" s="187"/>
    </row>
    <row r="7140" spans="6:7">
      <c r="F7140" s="187"/>
      <c r="G7140" s="187"/>
    </row>
    <row r="7141" spans="6:7">
      <c r="F7141" s="187"/>
      <c r="G7141" s="187"/>
    </row>
    <row r="7142" spans="6:7">
      <c r="F7142" s="187"/>
      <c r="G7142" s="187"/>
    </row>
    <row r="7143" spans="6:7">
      <c r="F7143" s="187"/>
      <c r="G7143" s="187"/>
    </row>
    <row r="7144" spans="6:7">
      <c r="F7144" s="187"/>
      <c r="G7144" s="187"/>
    </row>
    <row r="7145" spans="6:7">
      <c r="F7145" s="187"/>
      <c r="G7145" s="187"/>
    </row>
    <row r="7146" spans="6:7">
      <c r="F7146" s="187"/>
      <c r="G7146" s="187"/>
    </row>
    <row r="7147" spans="6:7">
      <c r="F7147" s="187"/>
      <c r="G7147" s="187"/>
    </row>
    <row r="7148" spans="6:7">
      <c r="F7148" s="187"/>
      <c r="G7148" s="187"/>
    </row>
    <row r="7149" spans="6:7">
      <c r="F7149" s="187"/>
      <c r="G7149" s="187"/>
    </row>
    <row r="7150" spans="6:7">
      <c r="F7150" s="187"/>
      <c r="G7150" s="187"/>
    </row>
    <row r="7151" spans="6:7">
      <c r="F7151" s="187"/>
      <c r="G7151" s="187"/>
    </row>
    <row r="7152" spans="6:7">
      <c r="F7152" s="187"/>
      <c r="G7152" s="187"/>
    </row>
    <row r="7153" spans="6:7">
      <c r="F7153" s="187"/>
      <c r="G7153" s="187"/>
    </row>
    <row r="7154" spans="6:7">
      <c r="F7154" s="187"/>
      <c r="G7154" s="187"/>
    </row>
    <row r="7155" spans="6:7">
      <c r="F7155" s="187"/>
      <c r="G7155" s="187"/>
    </row>
    <row r="7156" spans="6:7">
      <c r="F7156" s="187"/>
      <c r="G7156" s="187"/>
    </row>
    <row r="7157" spans="6:7">
      <c r="F7157" s="187"/>
      <c r="G7157" s="187"/>
    </row>
    <row r="7158" spans="6:7">
      <c r="F7158" s="187"/>
      <c r="G7158" s="187"/>
    </row>
    <row r="7159" spans="6:7">
      <c r="F7159" s="187"/>
      <c r="G7159" s="187"/>
    </row>
    <row r="7160" spans="6:7">
      <c r="F7160" s="187"/>
      <c r="G7160" s="187"/>
    </row>
    <row r="7161" spans="6:7">
      <c r="F7161" s="187"/>
      <c r="G7161" s="187"/>
    </row>
    <row r="7162" spans="6:7">
      <c r="F7162" s="187"/>
      <c r="G7162" s="187"/>
    </row>
    <row r="7163" spans="6:7">
      <c r="F7163" s="187"/>
      <c r="G7163" s="187"/>
    </row>
    <row r="7164" spans="6:7">
      <c r="F7164" s="187"/>
      <c r="G7164" s="187"/>
    </row>
    <row r="7165" spans="6:7">
      <c r="F7165" s="187"/>
      <c r="G7165" s="187"/>
    </row>
    <row r="7166" spans="6:7">
      <c r="F7166" s="187"/>
      <c r="G7166" s="187"/>
    </row>
    <row r="7167" spans="6:7">
      <c r="F7167" s="187"/>
      <c r="G7167" s="187"/>
    </row>
    <row r="7168" spans="6:7">
      <c r="F7168" s="187"/>
      <c r="G7168" s="187"/>
    </row>
    <row r="7169" spans="6:7">
      <c r="F7169" s="187"/>
      <c r="G7169" s="187"/>
    </row>
    <row r="7170" spans="6:7">
      <c r="F7170" s="187"/>
      <c r="G7170" s="187"/>
    </row>
    <row r="7171" spans="6:7">
      <c r="F7171" s="187"/>
      <c r="G7171" s="187"/>
    </row>
    <row r="7172" spans="6:7">
      <c r="F7172" s="187"/>
      <c r="G7172" s="187"/>
    </row>
    <row r="7173" spans="6:7">
      <c r="F7173" s="187"/>
      <c r="G7173" s="187"/>
    </row>
    <row r="7174" spans="6:7">
      <c r="F7174" s="187"/>
      <c r="G7174" s="187"/>
    </row>
    <row r="7175" spans="6:7">
      <c r="F7175" s="187"/>
      <c r="G7175" s="187"/>
    </row>
    <row r="7176" spans="6:7">
      <c r="F7176" s="187"/>
      <c r="G7176" s="187"/>
    </row>
    <row r="7177" spans="6:7">
      <c r="F7177" s="187"/>
      <c r="G7177" s="187"/>
    </row>
    <row r="7178" spans="6:7">
      <c r="F7178" s="187"/>
      <c r="G7178" s="187"/>
    </row>
    <row r="7179" spans="6:7">
      <c r="F7179" s="187"/>
      <c r="G7179" s="187"/>
    </row>
    <row r="7180" spans="6:7">
      <c r="F7180" s="187"/>
      <c r="G7180" s="187"/>
    </row>
    <row r="7181" spans="6:7">
      <c r="F7181" s="187"/>
      <c r="G7181" s="187"/>
    </row>
    <row r="7182" spans="6:7">
      <c r="F7182" s="187"/>
      <c r="G7182" s="187"/>
    </row>
    <row r="7183" spans="6:7">
      <c r="F7183" s="187"/>
      <c r="G7183" s="187"/>
    </row>
    <row r="7184" spans="6:7">
      <c r="F7184" s="187"/>
      <c r="G7184" s="187"/>
    </row>
    <row r="7185" spans="6:7">
      <c r="F7185" s="187"/>
      <c r="G7185" s="187"/>
    </row>
    <row r="7186" spans="6:7">
      <c r="F7186" s="187"/>
      <c r="G7186" s="187"/>
    </row>
    <row r="7187" spans="6:7">
      <c r="F7187" s="187"/>
      <c r="G7187" s="187"/>
    </row>
    <row r="7188" spans="6:7">
      <c r="F7188" s="187"/>
      <c r="G7188" s="187"/>
    </row>
    <row r="7189" spans="6:7">
      <c r="F7189" s="187"/>
      <c r="G7189" s="187"/>
    </row>
    <row r="7190" spans="6:7">
      <c r="F7190" s="187"/>
      <c r="G7190" s="187"/>
    </row>
    <row r="7191" spans="6:7">
      <c r="F7191" s="187"/>
      <c r="G7191" s="187"/>
    </row>
    <row r="7192" spans="6:7">
      <c r="F7192" s="187"/>
      <c r="G7192" s="187"/>
    </row>
    <row r="7193" spans="6:7">
      <c r="F7193" s="187"/>
      <c r="G7193" s="187"/>
    </row>
    <row r="7194" spans="6:7">
      <c r="F7194" s="187"/>
      <c r="G7194" s="187"/>
    </row>
    <row r="7195" spans="6:7">
      <c r="F7195" s="187"/>
      <c r="G7195" s="187"/>
    </row>
    <row r="7196" spans="6:7">
      <c r="F7196" s="187"/>
      <c r="G7196" s="187"/>
    </row>
    <row r="7197" spans="6:7">
      <c r="F7197" s="187"/>
      <c r="G7197" s="187"/>
    </row>
    <row r="7198" spans="6:7">
      <c r="F7198" s="187"/>
      <c r="G7198" s="187"/>
    </row>
    <row r="7199" spans="6:7">
      <c r="F7199" s="187"/>
      <c r="G7199" s="187"/>
    </row>
    <row r="7200" spans="6:7">
      <c r="F7200" s="187"/>
      <c r="G7200" s="187"/>
    </row>
    <row r="7201" spans="6:7">
      <c r="F7201" s="187"/>
      <c r="G7201" s="187"/>
    </row>
    <row r="7202" spans="6:7">
      <c r="F7202" s="187"/>
      <c r="G7202" s="187"/>
    </row>
    <row r="7203" spans="6:7">
      <c r="F7203" s="187"/>
      <c r="G7203" s="187"/>
    </row>
    <row r="7204" spans="6:7">
      <c r="F7204" s="187"/>
      <c r="G7204" s="187"/>
    </row>
    <row r="7205" spans="6:7">
      <c r="F7205" s="187"/>
      <c r="G7205" s="187"/>
    </row>
    <row r="7206" spans="6:7">
      <c r="F7206" s="187"/>
      <c r="G7206" s="187"/>
    </row>
    <row r="7207" spans="6:7">
      <c r="F7207" s="187"/>
      <c r="G7207" s="187"/>
    </row>
    <row r="7208" spans="6:7">
      <c r="F7208" s="187"/>
      <c r="G7208" s="187"/>
    </row>
    <row r="7209" spans="6:7">
      <c r="F7209" s="187"/>
      <c r="G7209" s="187"/>
    </row>
    <row r="7210" spans="6:7">
      <c r="F7210" s="187"/>
      <c r="G7210" s="187"/>
    </row>
    <row r="7211" spans="6:7">
      <c r="F7211" s="187"/>
      <c r="G7211" s="187"/>
    </row>
    <row r="7212" spans="6:7">
      <c r="F7212" s="187"/>
      <c r="G7212" s="187"/>
    </row>
    <row r="7213" spans="6:7">
      <c r="F7213" s="187"/>
      <c r="G7213" s="187"/>
    </row>
    <row r="7214" spans="6:7">
      <c r="F7214" s="187"/>
      <c r="G7214" s="187"/>
    </row>
    <row r="7215" spans="6:7">
      <c r="F7215" s="187"/>
      <c r="G7215" s="187"/>
    </row>
    <row r="7216" spans="6:7">
      <c r="F7216" s="187"/>
      <c r="G7216" s="187"/>
    </row>
    <row r="7217" spans="6:7">
      <c r="F7217" s="187"/>
      <c r="G7217" s="187"/>
    </row>
    <row r="7218" spans="6:7">
      <c r="F7218" s="187"/>
      <c r="G7218" s="187"/>
    </row>
    <row r="7219" spans="6:7">
      <c r="F7219" s="187"/>
      <c r="G7219" s="187"/>
    </row>
    <row r="7220" spans="6:7">
      <c r="F7220" s="187"/>
      <c r="G7220" s="187"/>
    </row>
    <row r="7221" spans="6:7">
      <c r="F7221" s="187"/>
      <c r="G7221" s="187"/>
    </row>
    <row r="7222" spans="6:7">
      <c r="F7222" s="187"/>
      <c r="G7222" s="187"/>
    </row>
    <row r="7223" spans="6:7">
      <c r="F7223" s="187"/>
      <c r="G7223" s="187"/>
    </row>
    <row r="7224" spans="6:7">
      <c r="F7224" s="187"/>
      <c r="G7224" s="187"/>
    </row>
    <row r="7225" spans="6:7">
      <c r="F7225" s="187"/>
      <c r="G7225" s="187"/>
    </row>
    <row r="7226" spans="6:7">
      <c r="F7226" s="187"/>
      <c r="G7226" s="187"/>
    </row>
    <row r="7227" spans="6:7">
      <c r="F7227" s="187"/>
      <c r="G7227" s="187"/>
    </row>
    <row r="7228" spans="6:7">
      <c r="F7228" s="187"/>
      <c r="G7228" s="187"/>
    </row>
    <row r="7229" spans="6:7">
      <c r="F7229" s="187"/>
      <c r="G7229" s="187"/>
    </row>
    <row r="7230" spans="6:7">
      <c r="F7230" s="187"/>
      <c r="G7230" s="187"/>
    </row>
    <row r="7231" spans="6:7">
      <c r="F7231" s="187"/>
      <c r="G7231" s="187"/>
    </row>
    <row r="7232" spans="6:7">
      <c r="F7232" s="187"/>
      <c r="G7232" s="187"/>
    </row>
    <row r="7233" spans="6:7">
      <c r="F7233" s="187"/>
      <c r="G7233" s="187"/>
    </row>
    <row r="7234" spans="6:7">
      <c r="F7234" s="187"/>
      <c r="G7234" s="187"/>
    </row>
    <row r="7235" spans="6:7">
      <c r="F7235" s="187"/>
      <c r="G7235" s="187"/>
    </row>
    <row r="7236" spans="6:7">
      <c r="F7236" s="187"/>
      <c r="G7236" s="187"/>
    </row>
    <row r="7237" spans="6:7">
      <c r="F7237" s="187"/>
      <c r="G7237" s="187"/>
    </row>
    <row r="7238" spans="6:7">
      <c r="F7238" s="187"/>
      <c r="G7238" s="187"/>
    </row>
    <row r="7239" spans="6:7">
      <c r="F7239" s="187"/>
      <c r="G7239" s="187"/>
    </row>
    <row r="7240" spans="6:7">
      <c r="F7240" s="187"/>
      <c r="G7240" s="187"/>
    </row>
    <row r="7241" spans="6:7">
      <c r="F7241" s="187"/>
      <c r="G7241" s="187"/>
    </row>
    <row r="7242" spans="6:7">
      <c r="F7242" s="187"/>
      <c r="G7242" s="187"/>
    </row>
    <row r="7243" spans="6:7">
      <c r="F7243" s="187"/>
      <c r="G7243" s="187"/>
    </row>
    <row r="7244" spans="6:7">
      <c r="F7244" s="187"/>
      <c r="G7244" s="187"/>
    </row>
    <row r="7245" spans="6:7">
      <c r="F7245" s="187"/>
      <c r="G7245" s="187"/>
    </row>
    <row r="7246" spans="6:7">
      <c r="F7246" s="187"/>
      <c r="G7246" s="187"/>
    </row>
    <row r="7247" spans="6:7">
      <c r="F7247" s="187"/>
      <c r="G7247" s="187"/>
    </row>
    <row r="7248" spans="6:7">
      <c r="F7248" s="187"/>
      <c r="G7248" s="187"/>
    </row>
    <row r="7249" spans="6:7">
      <c r="F7249" s="187"/>
      <c r="G7249" s="187"/>
    </row>
    <row r="7250" spans="6:7">
      <c r="F7250" s="187"/>
      <c r="G7250" s="187"/>
    </row>
    <row r="7251" spans="6:7">
      <c r="F7251" s="187"/>
      <c r="G7251" s="187"/>
    </row>
    <row r="7252" spans="6:7">
      <c r="F7252" s="187"/>
      <c r="G7252" s="187"/>
    </row>
    <row r="7253" spans="6:7">
      <c r="F7253" s="187"/>
      <c r="G7253" s="187"/>
    </row>
    <row r="7254" spans="6:7">
      <c r="F7254" s="187"/>
      <c r="G7254" s="187"/>
    </row>
    <row r="7255" spans="6:7">
      <c r="F7255" s="187"/>
      <c r="G7255" s="187"/>
    </row>
    <row r="7256" spans="6:7">
      <c r="F7256" s="187"/>
      <c r="G7256" s="187"/>
    </row>
    <row r="7257" spans="6:7">
      <c r="F7257" s="187"/>
      <c r="G7257" s="187"/>
    </row>
    <row r="7258" spans="6:7">
      <c r="F7258" s="187"/>
      <c r="G7258" s="187"/>
    </row>
    <row r="7259" spans="6:7">
      <c r="F7259" s="187"/>
      <c r="G7259" s="187"/>
    </row>
    <row r="7260" spans="6:7">
      <c r="F7260" s="187"/>
      <c r="G7260" s="187"/>
    </row>
    <row r="7261" spans="6:7">
      <c r="F7261" s="187"/>
      <c r="G7261" s="187"/>
    </row>
    <row r="7262" spans="6:7">
      <c r="F7262" s="187"/>
      <c r="G7262" s="187"/>
    </row>
    <row r="7263" spans="6:7">
      <c r="F7263" s="187"/>
      <c r="G7263" s="187"/>
    </row>
    <row r="7264" spans="6:7">
      <c r="F7264" s="187"/>
      <c r="G7264" s="187"/>
    </row>
    <row r="7265" spans="6:7">
      <c r="F7265" s="187"/>
      <c r="G7265" s="187"/>
    </row>
    <row r="7266" spans="6:7">
      <c r="F7266" s="187"/>
      <c r="G7266" s="187"/>
    </row>
    <row r="7267" spans="6:7">
      <c r="F7267" s="187"/>
      <c r="G7267" s="187"/>
    </row>
    <row r="7268" spans="6:7">
      <c r="F7268" s="187"/>
      <c r="G7268" s="187"/>
    </row>
    <row r="7269" spans="6:7">
      <c r="F7269" s="187"/>
      <c r="G7269" s="187"/>
    </row>
    <row r="7270" spans="6:7">
      <c r="F7270" s="187"/>
      <c r="G7270" s="187"/>
    </row>
    <row r="7271" spans="6:7">
      <c r="F7271" s="187"/>
      <c r="G7271" s="187"/>
    </row>
    <row r="7272" spans="6:7">
      <c r="F7272" s="187"/>
      <c r="G7272" s="187"/>
    </row>
    <row r="7273" spans="6:7">
      <c r="F7273" s="187"/>
      <c r="G7273" s="187"/>
    </row>
    <row r="7274" spans="6:7">
      <c r="F7274" s="187"/>
      <c r="G7274" s="187"/>
    </row>
    <row r="7275" spans="6:7">
      <c r="F7275" s="187"/>
      <c r="G7275" s="187"/>
    </row>
    <row r="7276" spans="6:7">
      <c r="F7276" s="187"/>
      <c r="G7276" s="187"/>
    </row>
    <row r="7277" spans="6:7">
      <c r="F7277" s="187"/>
      <c r="G7277" s="187"/>
    </row>
    <row r="7278" spans="6:7">
      <c r="F7278" s="187"/>
      <c r="G7278" s="187"/>
    </row>
    <row r="7279" spans="6:7">
      <c r="F7279" s="187"/>
      <c r="G7279" s="187"/>
    </row>
    <row r="7280" spans="6:7">
      <c r="F7280" s="187"/>
      <c r="G7280" s="187"/>
    </row>
    <row r="7281" spans="6:7">
      <c r="F7281" s="187"/>
      <c r="G7281" s="187"/>
    </row>
    <row r="7282" spans="6:7">
      <c r="F7282" s="187"/>
      <c r="G7282" s="187"/>
    </row>
    <row r="7283" spans="6:7">
      <c r="F7283" s="187"/>
      <c r="G7283" s="187"/>
    </row>
    <row r="7284" spans="6:7">
      <c r="F7284" s="187"/>
      <c r="G7284" s="187"/>
    </row>
    <row r="7285" spans="6:7">
      <c r="F7285" s="187"/>
      <c r="G7285" s="187"/>
    </row>
    <row r="7286" spans="6:7">
      <c r="F7286" s="187"/>
      <c r="G7286" s="187"/>
    </row>
    <row r="7287" spans="6:7">
      <c r="F7287" s="187"/>
      <c r="G7287" s="187"/>
    </row>
    <row r="7288" spans="6:7">
      <c r="F7288" s="187"/>
      <c r="G7288" s="187"/>
    </row>
    <row r="7289" spans="6:7">
      <c r="F7289" s="187"/>
      <c r="G7289" s="187"/>
    </row>
    <row r="7290" spans="6:7">
      <c r="F7290" s="187"/>
      <c r="G7290" s="187"/>
    </row>
    <row r="7291" spans="6:7">
      <c r="F7291" s="187"/>
      <c r="G7291" s="187"/>
    </row>
    <row r="7292" spans="6:7">
      <c r="F7292" s="187"/>
      <c r="G7292" s="187"/>
    </row>
    <row r="7293" spans="6:7">
      <c r="F7293" s="187"/>
      <c r="G7293" s="187"/>
    </row>
    <row r="7294" spans="6:7">
      <c r="F7294" s="187"/>
      <c r="G7294" s="187"/>
    </row>
    <row r="7295" spans="6:7">
      <c r="F7295" s="187"/>
      <c r="G7295" s="187"/>
    </row>
    <row r="7296" spans="6:7">
      <c r="F7296" s="187"/>
      <c r="G7296" s="187"/>
    </row>
    <row r="7297" spans="6:7">
      <c r="F7297" s="187"/>
      <c r="G7297" s="187"/>
    </row>
    <row r="7298" spans="6:7">
      <c r="F7298" s="187"/>
      <c r="G7298" s="187"/>
    </row>
    <row r="7299" spans="6:7">
      <c r="F7299" s="187"/>
      <c r="G7299" s="187"/>
    </row>
    <row r="7300" spans="6:7">
      <c r="F7300" s="187"/>
      <c r="G7300" s="187"/>
    </row>
    <row r="7301" spans="6:7">
      <c r="F7301" s="187"/>
      <c r="G7301" s="187"/>
    </row>
    <row r="7302" spans="6:7">
      <c r="F7302" s="187"/>
      <c r="G7302" s="187"/>
    </row>
    <row r="7303" spans="6:7">
      <c r="F7303" s="187"/>
      <c r="G7303" s="187"/>
    </row>
    <row r="7304" spans="6:7">
      <c r="F7304" s="187"/>
      <c r="G7304" s="187"/>
    </row>
    <row r="7305" spans="6:7">
      <c r="F7305" s="187"/>
      <c r="G7305" s="187"/>
    </row>
    <row r="7306" spans="6:7">
      <c r="F7306" s="187"/>
      <c r="G7306" s="187"/>
    </row>
    <row r="7307" spans="6:7">
      <c r="F7307" s="187"/>
      <c r="G7307" s="187"/>
    </row>
    <row r="7308" spans="6:7">
      <c r="F7308" s="187"/>
      <c r="G7308" s="187"/>
    </row>
    <row r="7309" spans="6:7">
      <c r="F7309" s="187"/>
      <c r="G7309" s="187"/>
    </row>
    <row r="7310" spans="6:7">
      <c r="F7310" s="187"/>
      <c r="G7310" s="187"/>
    </row>
    <row r="7311" spans="6:7">
      <c r="F7311" s="187"/>
      <c r="G7311" s="187"/>
    </row>
    <row r="7312" spans="6:7">
      <c r="F7312" s="187"/>
      <c r="G7312" s="187"/>
    </row>
    <row r="7313" spans="6:7">
      <c r="F7313" s="187"/>
      <c r="G7313" s="187"/>
    </row>
    <row r="7314" spans="6:7">
      <c r="F7314" s="187"/>
      <c r="G7314" s="187"/>
    </row>
    <row r="7315" spans="6:7">
      <c r="F7315" s="187"/>
      <c r="G7315" s="187"/>
    </row>
    <row r="7316" spans="6:7">
      <c r="F7316" s="187"/>
      <c r="G7316" s="187"/>
    </row>
    <row r="7317" spans="6:7">
      <c r="F7317" s="187"/>
      <c r="G7317" s="187"/>
    </row>
    <row r="7318" spans="6:7">
      <c r="F7318" s="187"/>
      <c r="G7318" s="187"/>
    </row>
    <row r="7319" spans="6:7">
      <c r="F7319" s="187"/>
      <c r="G7319" s="187"/>
    </row>
    <row r="7320" spans="6:7">
      <c r="F7320" s="187"/>
      <c r="G7320" s="187"/>
    </row>
    <row r="7321" spans="6:7">
      <c r="F7321" s="187"/>
      <c r="G7321" s="187"/>
    </row>
    <row r="7322" spans="6:7">
      <c r="F7322" s="187"/>
      <c r="G7322" s="187"/>
    </row>
    <row r="7323" spans="6:7">
      <c r="F7323" s="187"/>
      <c r="G7323" s="187"/>
    </row>
    <row r="7324" spans="6:7">
      <c r="F7324" s="187"/>
      <c r="G7324" s="187"/>
    </row>
    <row r="7325" spans="6:7">
      <c r="F7325" s="187"/>
      <c r="G7325" s="187"/>
    </row>
    <row r="7326" spans="6:7">
      <c r="F7326" s="187"/>
      <c r="G7326" s="187"/>
    </row>
    <row r="7327" spans="6:7">
      <c r="F7327" s="187"/>
      <c r="G7327" s="187"/>
    </row>
    <row r="7328" spans="6:7">
      <c r="F7328" s="187"/>
      <c r="G7328" s="187"/>
    </row>
    <row r="7329" spans="6:7">
      <c r="F7329" s="187"/>
      <c r="G7329" s="187"/>
    </row>
    <row r="7330" spans="6:7">
      <c r="F7330" s="187"/>
      <c r="G7330" s="187"/>
    </row>
    <row r="7331" spans="6:7">
      <c r="F7331" s="187"/>
      <c r="G7331" s="187"/>
    </row>
    <row r="7332" spans="6:7">
      <c r="F7332" s="187"/>
      <c r="G7332" s="187"/>
    </row>
    <row r="7333" spans="6:7">
      <c r="F7333" s="187"/>
      <c r="G7333" s="187"/>
    </row>
    <row r="7334" spans="6:7">
      <c r="F7334" s="187"/>
      <c r="G7334" s="187"/>
    </row>
    <row r="7335" spans="6:7">
      <c r="F7335" s="187"/>
      <c r="G7335" s="187"/>
    </row>
    <row r="7336" spans="6:7">
      <c r="F7336" s="187"/>
      <c r="G7336" s="187"/>
    </row>
    <row r="7337" spans="6:7">
      <c r="F7337" s="187"/>
      <c r="G7337" s="187"/>
    </row>
    <row r="7338" spans="6:7">
      <c r="F7338" s="187"/>
      <c r="G7338" s="187"/>
    </row>
    <row r="7339" spans="6:7">
      <c r="F7339" s="187"/>
      <c r="G7339" s="187"/>
    </row>
    <row r="7340" spans="6:7">
      <c r="F7340" s="187"/>
      <c r="G7340" s="187"/>
    </row>
    <row r="7341" spans="6:7">
      <c r="F7341" s="187"/>
      <c r="G7341" s="187"/>
    </row>
    <row r="7342" spans="6:7">
      <c r="F7342" s="187"/>
      <c r="G7342" s="187"/>
    </row>
    <row r="7343" spans="6:7">
      <c r="F7343" s="187"/>
      <c r="G7343" s="187"/>
    </row>
    <row r="7344" spans="6:7">
      <c r="F7344" s="187"/>
      <c r="G7344" s="187"/>
    </row>
    <row r="7345" spans="6:7">
      <c r="F7345" s="187"/>
      <c r="G7345" s="187"/>
    </row>
    <row r="7346" spans="6:7">
      <c r="F7346" s="187"/>
      <c r="G7346" s="187"/>
    </row>
    <row r="7347" spans="6:7">
      <c r="F7347" s="187"/>
      <c r="G7347" s="187"/>
    </row>
    <row r="7348" spans="6:7">
      <c r="F7348" s="187"/>
      <c r="G7348" s="187"/>
    </row>
    <row r="7349" spans="6:7">
      <c r="F7349" s="187"/>
      <c r="G7349" s="187"/>
    </row>
    <row r="7350" spans="6:7">
      <c r="F7350" s="187"/>
      <c r="G7350" s="187"/>
    </row>
    <row r="7351" spans="6:7">
      <c r="F7351" s="187"/>
      <c r="G7351" s="187"/>
    </row>
    <row r="7352" spans="6:7">
      <c r="F7352" s="187"/>
      <c r="G7352" s="187"/>
    </row>
    <row r="7353" spans="6:7">
      <c r="F7353" s="187"/>
      <c r="G7353" s="187"/>
    </row>
    <row r="7354" spans="6:7">
      <c r="F7354" s="187"/>
      <c r="G7354" s="187"/>
    </row>
    <row r="7355" spans="6:7">
      <c r="F7355" s="187"/>
      <c r="G7355" s="187"/>
    </row>
    <row r="7356" spans="6:7">
      <c r="F7356" s="187"/>
      <c r="G7356" s="187"/>
    </row>
    <row r="7357" spans="6:7">
      <c r="F7357" s="187"/>
      <c r="G7357" s="187"/>
    </row>
    <row r="7358" spans="6:7">
      <c r="F7358" s="187"/>
      <c r="G7358" s="187"/>
    </row>
    <row r="7359" spans="6:7">
      <c r="F7359" s="187"/>
      <c r="G7359" s="187"/>
    </row>
    <row r="7360" spans="6:7">
      <c r="F7360" s="187"/>
      <c r="G7360" s="187"/>
    </row>
    <row r="7361" spans="6:7">
      <c r="F7361" s="187"/>
      <c r="G7361" s="187"/>
    </row>
    <row r="7362" spans="6:7">
      <c r="F7362" s="187"/>
      <c r="G7362" s="187"/>
    </row>
    <row r="7363" spans="6:7">
      <c r="F7363" s="187"/>
      <c r="G7363" s="187"/>
    </row>
    <row r="7364" spans="6:7">
      <c r="F7364" s="187"/>
      <c r="G7364" s="187"/>
    </row>
    <row r="7365" spans="6:7">
      <c r="F7365" s="187"/>
      <c r="G7365" s="187"/>
    </row>
    <row r="7366" spans="6:7">
      <c r="F7366" s="187"/>
      <c r="G7366" s="187"/>
    </row>
    <row r="7367" spans="6:7">
      <c r="F7367" s="187"/>
      <c r="G7367" s="187"/>
    </row>
    <row r="7368" spans="6:7">
      <c r="F7368" s="187"/>
      <c r="G7368" s="187"/>
    </row>
    <row r="7369" spans="6:7">
      <c r="F7369" s="187"/>
      <c r="G7369" s="187"/>
    </row>
    <row r="7370" spans="6:7">
      <c r="F7370" s="187"/>
      <c r="G7370" s="187"/>
    </row>
    <row r="7371" spans="6:7">
      <c r="F7371" s="187"/>
      <c r="G7371" s="187"/>
    </row>
    <row r="7372" spans="6:7">
      <c r="F7372" s="187"/>
      <c r="G7372" s="187"/>
    </row>
    <row r="7373" spans="6:7">
      <c r="F7373" s="187"/>
      <c r="G7373" s="187"/>
    </row>
    <row r="7374" spans="6:7">
      <c r="F7374" s="187"/>
      <c r="G7374" s="187"/>
    </row>
    <row r="7375" spans="6:7">
      <c r="F7375" s="187"/>
      <c r="G7375" s="187"/>
    </row>
    <row r="7376" spans="6:7">
      <c r="F7376" s="187"/>
      <c r="G7376" s="187"/>
    </row>
    <row r="7377" spans="6:7">
      <c r="F7377" s="187"/>
      <c r="G7377" s="187"/>
    </row>
    <row r="7378" spans="6:7">
      <c r="F7378" s="187"/>
      <c r="G7378" s="187"/>
    </row>
    <row r="7379" spans="6:7">
      <c r="F7379" s="187"/>
      <c r="G7379" s="187"/>
    </row>
    <row r="7380" spans="6:7">
      <c r="F7380" s="187"/>
      <c r="G7380" s="187"/>
    </row>
    <row r="7381" spans="6:7">
      <c r="F7381" s="187"/>
      <c r="G7381" s="187"/>
    </row>
    <row r="7382" spans="6:7">
      <c r="F7382" s="187"/>
      <c r="G7382" s="187"/>
    </row>
    <row r="7383" spans="6:7">
      <c r="F7383" s="187"/>
      <c r="G7383" s="187"/>
    </row>
    <row r="7384" spans="6:7">
      <c r="F7384" s="187"/>
      <c r="G7384" s="187"/>
    </row>
    <row r="7385" spans="6:7">
      <c r="F7385" s="187"/>
      <c r="G7385" s="187"/>
    </row>
    <row r="7386" spans="6:7">
      <c r="F7386" s="187"/>
      <c r="G7386" s="187"/>
    </row>
    <row r="7387" spans="6:7">
      <c r="F7387" s="187"/>
      <c r="G7387" s="187"/>
    </row>
    <row r="7388" spans="6:7">
      <c r="F7388" s="187"/>
      <c r="G7388" s="187"/>
    </row>
    <row r="7389" spans="6:7">
      <c r="F7389" s="187"/>
      <c r="G7389" s="187"/>
    </row>
    <row r="7390" spans="6:7">
      <c r="F7390" s="187"/>
      <c r="G7390" s="187"/>
    </row>
    <row r="7391" spans="6:7">
      <c r="F7391" s="187"/>
      <c r="G7391" s="187"/>
    </row>
    <row r="7392" spans="6:7">
      <c r="F7392" s="187"/>
      <c r="G7392" s="187"/>
    </row>
    <row r="7393" spans="6:7">
      <c r="F7393" s="187"/>
      <c r="G7393" s="187"/>
    </row>
    <row r="7394" spans="6:7">
      <c r="F7394" s="187"/>
      <c r="G7394" s="187"/>
    </row>
    <row r="7395" spans="6:7">
      <c r="F7395" s="187"/>
      <c r="G7395" s="187"/>
    </row>
    <row r="7396" spans="6:7">
      <c r="F7396" s="187"/>
      <c r="G7396" s="187"/>
    </row>
    <row r="7397" spans="6:7">
      <c r="F7397" s="187"/>
      <c r="G7397" s="187"/>
    </row>
    <row r="7398" spans="6:7">
      <c r="F7398" s="187"/>
      <c r="G7398" s="187"/>
    </row>
    <row r="7399" spans="6:7">
      <c r="F7399" s="187"/>
      <c r="G7399" s="187"/>
    </row>
    <row r="7400" spans="6:7">
      <c r="F7400" s="187"/>
      <c r="G7400" s="187"/>
    </row>
    <row r="7401" spans="6:7">
      <c r="F7401" s="187"/>
      <c r="G7401" s="187"/>
    </row>
    <row r="7402" spans="6:7">
      <c r="F7402" s="187"/>
      <c r="G7402" s="187"/>
    </row>
    <row r="7403" spans="6:7">
      <c r="F7403" s="187"/>
      <c r="G7403" s="187"/>
    </row>
    <row r="7404" spans="6:7">
      <c r="F7404" s="187"/>
      <c r="G7404" s="187"/>
    </row>
    <row r="7405" spans="6:7">
      <c r="F7405" s="187"/>
      <c r="G7405" s="187"/>
    </row>
    <row r="7406" spans="6:7">
      <c r="F7406" s="187"/>
      <c r="G7406" s="187"/>
    </row>
    <row r="7407" spans="6:7">
      <c r="F7407" s="187"/>
      <c r="G7407" s="187"/>
    </row>
    <row r="7408" spans="6:7">
      <c r="F7408" s="187"/>
      <c r="G7408" s="187"/>
    </row>
    <row r="7409" spans="6:7">
      <c r="F7409" s="187"/>
      <c r="G7409" s="187"/>
    </row>
    <row r="7410" spans="6:7">
      <c r="F7410" s="187"/>
      <c r="G7410" s="187"/>
    </row>
    <row r="7411" spans="6:7">
      <c r="F7411" s="187"/>
      <c r="G7411" s="187"/>
    </row>
    <row r="7412" spans="6:7">
      <c r="F7412" s="187"/>
      <c r="G7412" s="187"/>
    </row>
    <row r="7413" spans="6:7">
      <c r="F7413" s="187"/>
      <c r="G7413" s="187"/>
    </row>
    <row r="7414" spans="6:7">
      <c r="F7414" s="187"/>
      <c r="G7414" s="187"/>
    </row>
    <row r="7415" spans="6:7">
      <c r="F7415" s="187"/>
      <c r="G7415" s="187"/>
    </row>
    <row r="7416" spans="6:7">
      <c r="F7416" s="187"/>
      <c r="G7416" s="187"/>
    </row>
    <row r="7417" spans="6:7">
      <c r="F7417" s="187"/>
      <c r="G7417" s="187"/>
    </row>
    <row r="7418" spans="6:7">
      <c r="F7418" s="187"/>
      <c r="G7418" s="187"/>
    </row>
    <row r="7419" spans="6:7">
      <c r="F7419" s="187"/>
      <c r="G7419" s="187"/>
    </row>
    <row r="7420" spans="6:7">
      <c r="F7420" s="187"/>
      <c r="G7420" s="187"/>
    </row>
    <row r="7421" spans="6:7">
      <c r="F7421" s="187"/>
      <c r="G7421" s="187"/>
    </row>
    <row r="7422" spans="6:7">
      <c r="F7422" s="187"/>
      <c r="G7422" s="187"/>
    </row>
    <row r="7423" spans="6:7">
      <c r="F7423" s="187"/>
      <c r="G7423" s="187"/>
    </row>
    <row r="7424" spans="6:7">
      <c r="F7424" s="187"/>
      <c r="G7424" s="187"/>
    </row>
    <row r="7425" spans="6:7">
      <c r="F7425" s="187"/>
      <c r="G7425" s="187"/>
    </row>
    <row r="7426" spans="6:7">
      <c r="F7426" s="187"/>
      <c r="G7426" s="187"/>
    </row>
    <row r="7427" spans="6:7">
      <c r="F7427" s="187"/>
      <c r="G7427" s="187"/>
    </row>
    <row r="7428" spans="6:7">
      <c r="F7428" s="187"/>
      <c r="G7428" s="187"/>
    </row>
    <row r="7429" spans="6:7">
      <c r="F7429" s="187"/>
      <c r="G7429" s="187"/>
    </row>
    <row r="7430" spans="6:7">
      <c r="F7430" s="187"/>
      <c r="G7430" s="187"/>
    </row>
    <row r="7431" spans="6:7">
      <c r="F7431" s="187"/>
      <c r="G7431" s="187"/>
    </row>
    <row r="7432" spans="6:7">
      <c r="F7432" s="187"/>
      <c r="G7432" s="187"/>
    </row>
    <row r="7433" spans="6:7">
      <c r="F7433" s="187"/>
      <c r="G7433" s="187"/>
    </row>
    <row r="7434" spans="6:7">
      <c r="F7434" s="187"/>
      <c r="G7434" s="187"/>
    </row>
    <row r="7435" spans="6:7">
      <c r="F7435" s="187"/>
      <c r="G7435" s="187"/>
    </row>
    <row r="7436" spans="6:7">
      <c r="F7436" s="187"/>
      <c r="G7436" s="187"/>
    </row>
    <row r="7437" spans="6:7">
      <c r="F7437" s="187"/>
      <c r="G7437" s="187"/>
    </row>
    <row r="7438" spans="6:7">
      <c r="F7438" s="187"/>
      <c r="G7438" s="187"/>
    </row>
    <row r="7439" spans="6:7">
      <c r="F7439" s="187"/>
      <c r="G7439" s="187"/>
    </row>
    <row r="7440" spans="6:7">
      <c r="F7440" s="187"/>
      <c r="G7440" s="187"/>
    </row>
    <row r="7441" spans="6:7">
      <c r="F7441" s="187"/>
      <c r="G7441" s="187"/>
    </row>
    <row r="7442" spans="6:7">
      <c r="F7442" s="187"/>
      <c r="G7442" s="187"/>
    </row>
    <row r="7443" spans="6:7">
      <c r="F7443" s="187"/>
      <c r="G7443" s="187"/>
    </row>
    <row r="7444" spans="6:7">
      <c r="F7444" s="187"/>
      <c r="G7444" s="187"/>
    </row>
    <row r="7445" spans="6:7">
      <c r="F7445" s="187"/>
      <c r="G7445" s="187"/>
    </row>
    <row r="7446" spans="6:7">
      <c r="F7446" s="187"/>
      <c r="G7446" s="187"/>
    </row>
    <row r="7447" spans="6:7">
      <c r="F7447" s="187"/>
      <c r="G7447" s="187"/>
    </row>
    <row r="7448" spans="6:7">
      <c r="F7448" s="187"/>
      <c r="G7448" s="187"/>
    </row>
    <row r="7449" spans="6:7">
      <c r="F7449" s="187"/>
      <c r="G7449" s="187"/>
    </row>
    <row r="7450" spans="6:7">
      <c r="F7450" s="187"/>
      <c r="G7450" s="187"/>
    </row>
    <row r="7451" spans="6:7">
      <c r="F7451" s="187"/>
      <c r="G7451" s="187"/>
    </row>
    <row r="7452" spans="6:7">
      <c r="F7452" s="187"/>
      <c r="G7452" s="187"/>
    </row>
    <row r="7453" spans="6:7">
      <c r="F7453" s="187"/>
      <c r="G7453" s="187"/>
    </row>
    <row r="7454" spans="6:7">
      <c r="F7454" s="187"/>
      <c r="G7454" s="187"/>
    </row>
    <row r="7455" spans="6:7">
      <c r="F7455" s="187"/>
      <c r="G7455" s="187"/>
    </row>
    <row r="7456" spans="6:7">
      <c r="F7456" s="187"/>
      <c r="G7456" s="187"/>
    </row>
    <row r="7457" spans="6:7">
      <c r="F7457" s="187"/>
      <c r="G7457" s="187"/>
    </row>
    <row r="7458" spans="6:7">
      <c r="F7458" s="187"/>
      <c r="G7458" s="187"/>
    </row>
    <row r="7459" spans="6:7">
      <c r="F7459" s="187"/>
      <c r="G7459" s="187"/>
    </row>
    <row r="7460" spans="6:7">
      <c r="F7460" s="187"/>
      <c r="G7460" s="187"/>
    </row>
    <row r="7461" spans="6:7">
      <c r="F7461" s="187"/>
      <c r="G7461" s="187"/>
    </row>
    <row r="7462" spans="6:7">
      <c r="F7462" s="187"/>
      <c r="G7462" s="187"/>
    </row>
    <row r="7463" spans="6:7">
      <c r="F7463" s="187"/>
      <c r="G7463" s="187"/>
    </row>
    <row r="7464" spans="6:7">
      <c r="F7464" s="187"/>
      <c r="G7464" s="187"/>
    </row>
    <row r="7465" spans="6:7">
      <c r="F7465" s="187"/>
      <c r="G7465" s="187"/>
    </row>
    <row r="7466" spans="6:7">
      <c r="F7466" s="187"/>
      <c r="G7466" s="187"/>
    </row>
    <row r="7467" spans="6:7">
      <c r="F7467" s="187"/>
      <c r="G7467" s="187"/>
    </row>
    <row r="7468" spans="6:7">
      <c r="F7468" s="187"/>
      <c r="G7468" s="187"/>
    </row>
    <row r="7469" spans="6:7">
      <c r="F7469" s="187"/>
      <c r="G7469" s="187"/>
    </row>
    <row r="7470" spans="6:7">
      <c r="F7470" s="187"/>
      <c r="G7470" s="187"/>
    </row>
    <row r="7471" spans="6:7">
      <c r="F7471" s="187"/>
      <c r="G7471" s="187"/>
    </row>
    <row r="7472" spans="6:7">
      <c r="F7472" s="187"/>
      <c r="G7472" s="187"/>
    </row>
    <row r="7473" spans="6:7">
      <c r="F7473" s="187"/>
      <c r="G7473" s="187"/>
    </row>
    <row r="7474" spans="6:7">
      <c r="F7474" s="187"/>
      <c r="G7474" s="187"/>
    </row>
    <row r="7475" spans="6:7">
      <c r="F7475" s="187"/>
      <c r="G7475" s="187"/>
    </row>
    <row r="7476" spans="6:7">
      <c r="F7476" s="187"/>
      <c r="G7476" s="187"/>
    </row>
    <row r="7477" spans="6:7">
      <c r="F7477" s="187"/>
      <c r="G7477" s="187"/>
    </row>
    <row r="7478" spans="6:7">
      <c r="F7478" s="187"/>
      <c r="G7478" s="187"/>
    </row>
    <row r="7479" spans="6:7">
      <c r="F7479" s="187"/>
      <c r="G7479" s="187"/>
    </row>
    <row r="7480" spans="6:7">
      <c r="F7480" s="187"/>
      <c r="G7480" s="187"/>
    </row>
    <row r="7481" spans="6:7">
      <c r="F7481" s="187"/>
      <c r="G7481" s="187"/>
    </row>
    <row r="7482" spans="6:7">
      <c r="F7482" s="187"/>
      <c r="G7482" s="187"/>
    </row>
    <row r="7483" spans="6:7">
      <c r="F7483" s="187"/>
      <c r="G7483" s="187"/>
    </row>
    <row r="7484" spans="6:7">
      <c r="F7484" s="187"/>
      <c r="G7484" s="187"/>
    </row>
    <row r="7485" spans="6:7">
      <c r="F7485" s="187"/>
      <c r="G7485" s="187"/>
    </row>
    <row r="7486" spans="6:7">
      <c r="F7486" s="187"/>
      <c r="G7486" s="187"/>
    </row>
    <row r="7487" spans="6:7">
      <c r="F7487" s="187"/>
      <c r="G7487" s="187"/>
    </row>
    <row r="7488" spans="6:7">
      <c r="F7488" s="187"/>
      <c r="G7488" s="187"/>
    </row>
    <row r="7489" spans="6:7">
      <c r="F7489" s="187"/>
      <c r="G7489" s="187"/>
    </row>
    <row r="7490" spans="6:7">
      <c r="F7490" s="187"/>
      <c r="G7490" s="187"/>
    </row>
    <row r="7491" spans="6:7">
      <c r="F7491" s="187"/>
      <c r="G7491" s="187"/>
    </row>
    <row r="7492" spans="6:7">
      <c r="F7492" s="187"/>
      <c r="G7492" s="187"/>
    </row>
    <row r="7493" spans="6:7">
      <c r="F7493" s="187"/>
      <c r="G7493" s="187"/>
    </row>
    <row r="7494" spans="6:7">
      <c r="F7494" s="187"/>
      <c r="G7494" s="187"/>
    </row>
    <row r="7495" spans="6:7">
      <c r="F7495" s="187"/>
      <c r="G7495" s="187"/>
    </row>
    <row r="7496" spans="6:7">
      <c r="F7496" s="187"/>
      <c r="G7496" s="187"/>
    </row>
    <row r="7497" spans="6:7">
      <c r="F7497" s="187"/>
      <c r="G7497" s="187"/>
    </row>
    <row r="7498" spans="6:7">
      <c r="F7498" s="187"/>
      <c r="G7498" s="187"/>
    </row>
    <row r="7499" spans="6:7">
      <c r="F7499" s="187"/>
      <c r="G7499" s="187"/>
    </row>
    <row r="7500" spans="6:7">
      <c r="F7500" s="187"/>
      <c r="G7500" s="187"/>
    </row>
    <row r="7501" spans="6:7">
      <c r="F7501" s="187"/>
      <c r="G7501" s="187"/>
    </row>
    <row r="7502" spans="6:7">
      <c r="F7502" s="187"/>
      <c r="G7502" s="187"/>
    </row>
    <row r="7503" spans="6:7">
      <c r="F7503" s="187"/>
      <c r="G7503" s="187"/>
    </row>
    <row r="7504" spans="6:7">
      <c r="F7504" s="187"/>
      <c r="G7504" s="187"/>
    </row>
    <row r="7505" spans="6:7">
      <c r="F7505" s="187"/>
      <c r="G7505" s="187"/>
    </row>
    <row r="7506" spans="6:7">
      <c r="F7506" s="187"/>
      <c r="G7506" s="187"/>
    </row>
    <row r="7507" spans="6:7">
      <c r="F7507" s="187"/>
      <c r="G7507" s="187"/>
    </row>
    <row r="7508" spans="6:7">
      <c r="F7508" s="187"/>
      <c r="G7508" s="187"/>
    </row>
    <row r="7509" spans="6:7">
      <c r="F7509" s="187"/>
      <c r="G7509" s="187"/>
    </row>
    <row r="7510" spans="6:7">
      <c r="F7510" s="187"/>
      <c r="G7510" s="187"/>
    </row>
    <row r="7511" spans="6:7">
      <c r="F7511" s="187"/>
      <c r="G7511" s="187"/>
    </row>
    <row r="7512" spans="6:7">
      <c r="F7512" s="187"/>
      <c r="G7512" s="187"/>
    </row>
    <row r="7513" spans="6:7">
      <c r="F7513" s="187"/>
      <c r="G7513" s="187"/>
    </row>
    <row r="7514" spans="6:7">
      <c r="F7514" s="187"/>
      <c r="G7514" s="187"/>
    </row>
    <row r="7515" spans="6:7">
      <c r="F7515" s="187"/>
      <c r="G7515" s="187"/>
    </row>
    <row r="7516" spans="6:7">
      <c r="F7516" s="187"/>
      <c r="G7516" s="187"/>
    </row>
    <row r="7517" spans="6:7">
      <c r="F7517" s="187"/>
      <c r="G7517" s="187"/>
    </row>
    <row r="7518" spans="6:7">
      <c r="F7518" s="187"/>
      <c r="G7518" s="187"/>
    </row>
    <row r="7519" spans="6:7">
      <c r="F7519" s="187"/>
      <c r="G7519" s="187"/>
    </row>
    <row r="7520" spans="6:7">
      <c r="F7520" s="187"/>
      <c r="G7520" s="187"/>
    </row>
    <row r="7521" spans="6:7">
      <c r="F7521" s="187"/>
      <c r="G7521" s="187"/>
    </row>
    <row r="7522" spans="6:7">
      <c r="F7522" s="187"/>
      <c r="G7522" s="187"/>
    </row>
    <row r="7523" spans="6:7">
      <c r="F7523" s="187"/>
      <c r="G7523" s="187"/>
    </row>
    <row r="7524" spans="6:7">
      <c r="F7524" s="187"/>
      <c r="G7524" s="187"/>
    </row>
    <row r="7525" spans="6:7">
      <c r="F7525" s="187"/>
      <c r="G7525" s="187"/>
    </row>
    <row r="7526" spans="6:7">
      <c r="F7526" s="187"/>
      <c r="G7526" s="187"/>
    </row>
    <row r="7527" spans="6:7">
      <c r="F7527" s="187"/>
      <c r="G7527" s="187"/>
    </row>
    <row r="7528" spans="6:7">
      <c r="F7528" s="187"/>
      <c r="G7528" s="187"/>
    </row>
    <row r="7529" spans="6:7">
      <c r="F7529" s="187"/>
      <c r="G7529" s="187"/>
    </row>
    <row r="7530" spans="6:7">
      <c r="F7530" s="187"/>
      <c r="G7530" s="187"/>
    </row>
    <row r="7531" spans="6:7">
      <c r="F7531" s="187"/>
      <c r="G7531" s="187"/>
    </row>
    <row r="7532" spans="6:7">
      <c r="F7532" s="187"/>
      <c r="G7532" s="187"/>
    </row>
    <row r="7533" spans="6:7">
      <c r="F7533" s="187"/>
      <c r="G7533" s="187"/>
    </row>
    <row r="7534" spans="6:7">
      <c r="F7534" s="187"/>
      <c r="G7534" s="187"/>
    </row>
    <row r="7535" spans="6:7">
      <c r="F7535" s="187"/>
      <c r="G7535" s="187"/>
    </row>
    <row r="7536" spans="6:7">
      <c r="F7536" s="187"/>
      <c r="G7536" s="187"/>
    </row>
    <row r="7537" spans="6:7">
      <c r="F7537" s="187"/>
      <c r="G7537" s="187"/>
    </row>
    <row r="7538" spans="6:7">
      <c r="F7538" s="187"/>
      <c r="G7538" s="187"/>
    </row>
    <row r="7539" spans="6:7">
      <c r="F7539" s="187"/>
      <c r="G7539" s="187"/>
    </row>
    <row r="7540" spans="6:7">
      <c r="F7540" s="187"/>
      <c r="G7540" s="187"/>
    </row>
    <row r="7541" spans="6:7">
      <c r="F7541" s="187"/>
      <c r="G7541" s="187"/>
    </row>
    <row r="7542" spans="6:7">
      <c r="F7542" s="187"/>
      <c r="G7542" s="187"/>
    </row>
    <row r="7543" spans="6:7">
      <c r="F7543" s="187"/>
      <c r="G7543" s="187"/>
    </row>
    <row r="7544" spans="6:7">
      <c r="F7544" s="187"/>
      <c r="G7544" s="187"/>
    </row>
    <row r="7545" spans="6:7">
      <c r="F7545" s="187"/>
      <c r="G7545" s="187"/>
    </row>
    <row r="7546" spans="6:7">
      <c r="F7546" s="187"/>
      <c r="G7546" s="187"/>
    </row>
    <row r="7547" spans="6:7">
      <c r="F7547" s="187"/>
      <c r="G7547" s="187"/>
    </row>
    <row r="7548" spans="6:7">
      <c r="F7548" s="187"/>
      <c r="G7548" s="187"/>
    </row>
    <row r="7549" spans="6:7">
      <c r="F7549" s="187"/>
      <c r="G7549" s="187"/>
    </row>
    <row r="7550" spans="6:7">
      <c r="F7550" s="187"/>
      <c r="G7550" s="187"/>
    </row>
    <row r="7551" spans="6:7">
      <c r="F7551" s="187"/>
      <c r="G7551" s="187"/>
    </row>
    <row r="7552" spans="6:7">
      <c r="F7552" s="187"/>
      <c r="G7552" s="187"/>
    </row>
    <row r="7553" spans="6:7">
      <c r="F7553" s="187"/>
      <c r="G7553" s="187"/>
    </row>
    <row r="7554" spans="6:7">
      <c r="F7554" s="187"/>
      <c r="G7554" s="187"/>
    </row>
    <row r="7555" spans="6:7">
      <c r="F7555" s="187"/>
      <c r="G7555" s="187"/>
    </row>
    <row r="7556" spans="6:7">
      <c r="F7556" s="187"/>
      <c r="G7556" s="187"/>
    </row>
    <row r="7557" spans="6:7">
      <c r="F7557" s="187"/>
      <c r="G7557" s="187"/>
    </row>
    <row r="7558" spans="6:7">
      <c r="F7558" s="187"/>
      <c r="G7558" s="187"/>
    </row>
    <row r="7559" spans="6:7">
      <c r="F7559" s="187"/>
      <c r="G7559" s="187"/>
    </row>
    <row r="7560" spans="6:7">
      <c r="F7560" s="187"/>
      <c r="G7560" s="187"/>
    </row>
    <row r="7561" spans="6:7">
      <c r="F7561" s="187"/>
      <c r="G7561" s="187"/>
    </row>
    <row r="7562" spans="6:7">
      <c r="F7562" s="187"/>
      <c r="G7562" s="187"/>
    </row>
    <row r="7563" spans="6:7">
      <c r="F7563" s="187"/>
      <c r="G7563" s="187"/>
    </row>
    <row r="7564" spans="6:7">
      <c r="F7564" s="187"/>
      <c r="G7564" s="187"/>
    </row>
    <row r="7565" spans="6:7">
      <c r="F7565" s="187"/>
      <c r="G7565" s="187"/>
    </row>
    <row r="7566" spans="6:7">
      <c r="F7566" s="187"/>
      <c r="G7566" s="187"/>
    </row>
    <row r="7567" spans="6:7">
      <c r="F7567" s="187"/>
      <c r="G7567" s="187"/>
    </row>
    <row r="7568" spans="6:7">
      <c r="F7568" s="187"/>
      <c r="G7568" s="187"/>
    </row>
    <row r="7569" spans="6:7">
      <c r="F7569" s="187"/>
      <c r="G7569" s="187"/>
    </row>
    <row r="7570" spans="6:7">
      <c r="F7570" s="187"/>
      <c r="G7570" s="187"/>
    </row>
    <row r="7571" spans="6:7">
      <c r="F7571" s="187"/>
      <c r="G7571" s="187"/>
    </row>
    <row r="7572" spans="6:7">
      <c r="F7572" s="187"/>
      <c r="G7572" s="187"/>
    </row>
    <row r="7573" spans="6:7">
      <c r="F7573" s="187"/>
      <c r="G7573" s="187"/>
    </row>
    <row r="7574" spans="6:7">
      <c r="F7574" s="187"/>
      <c r="G7574" s="187"/>
    </row>
    <row r="7575" spans="6:7">
      <c r="F7575" s="187"/>
      <c r="G7575" s="187"/>
    </row>
    <row r="7576" spans="6:7">
      <c r="F7576" s="187"/>
      <c r="G7576" s="187"/>
    </row>
    <row r="7577" spans="6:7">
      <c r="F7577" s="187"/>
      <c r="G7577" s="187"/>
    </row>
    <row r="7578" spans="6:7">
      <c r="F7578" s="187"/>
      <c r="G7578" s="187"/>
    </row>
    <row r="7579" spans="6:7">
      <c r="F7579" s="187"/>
      <c r="G7579" s="187"/>
    </row>
    <row r="7580" spans="6:7">
      <c r="F7580" s="187"/>
      <c r="G7580" s="187"/>
    </row>
    <row r="7581" spans="6:7">
      <c r="F7581" s="187"/>
      <c r="G7581" s="187"/>
    </row>
    <row r="7582" spans="6:7">
      <c r="F7582" s="187"/>
      <c r="G7582" s="187"/>
    </row>
    <row r="7583" spans="6:7">
      <c r="F7583" s="187"/>
      <c r="G7583" s="187"/>
    </row>
    <row r="7584" spans="6:7">
      <c r="F7584" s="187"/>
      <c r="G7584" s="187"/>
    </row>
    <row r="7585" spans="6:7">
      <c r="F7585" s="187"/>
      <c r="G7585" s="187"/>
    </row>
    <row r="7586" spans="6:7">
      <c r="F7586" s="187"/>
      <c r="G7586" s="187"/>
    </row>
    <row r="7587" spans="6:7">
      <c r="F7587" s="187"/>
      <c r="G7587" s="187"/>
    </row>
    <row r="7588" spans="6:7">
      <c r="F7588" s="187"/>
      <c r="G7588" s="187"/>
    </row>
    <row r="7589" spans="6:7">
      <c r="F7589" s="187"/>
      <c r="G7589" s="187"/>
    </row>
    <row r="7590" spans="6:7">
      <c r="F7590" s="187"/>
      <c r="G7590" s="187"/>
    </row>
    <row r="7591" spans="6:7">
      <c r="F7591" s="187"/>
      <c r="G7591" s="187"/>
    </row>
    <row r="7592" spans="6:7">
      <c r="F7592" s="187"/>
      <c r="G7592" s="187"/>
    </row>
    <row r="7593" spans="6:7">
      <c r="F7593" s="187"/>
      <c r="G7593" s="187"/>
    </row>
    <row r="7594" spans="6:7">
      <c r="F7594" s="187"/>
      <c r="G7594" s="187"/>
    </row>
    <row r="7595" spans="6:7">
      <c r="F7595" s="187"/>
      <c r="G7595" s="187"/>
    </row>
    <row r="7596" spans="6:7">
      <c r="F7596" s="187"/>
      <c r="G7596" s="187"/>
    </row>
    <row r="7597" spans="6:7">
      <c r="F7597" s="187"/>
      <c r="G7597" s="187"/>
    </row>
    <row r="7598" spans="6:7">
      <c r="F7598" s="187"/>
      <c r="G7598" s="187"/>
    </row>
    <row r="7599" spans="6:7">
      <c r="F7599" s="187"/>
      <c r="G7599" s="187"/>
    </row>
    <row r="7600" spans="6:7">
      <c r="F7600" s="187"/>
      <c r="G7600" s="187"/>
    </row>
    <row r="7601" spans="6:7">
      <c r="F7601" s="187"/>
      <c r="G7601" s="187"/>
    </row>
    <row r="7602" spans="6:7">
      <c r="F7602" s="187"/>
      <c r="G7602" s="187"/>
    </row>
    <row r="7603" spans="6:7">
      <c r="F7603" s="187"/>
      <c r="G7603" s="187"/>
    </row>
    <row r="7604" spans="6:7">
      <c r="F7604" s="187"/>
      <c r="G7604" s="187"/>
    </row>
    <row r="7605" spans="6:7">
      <c r="F7605" s="187"/>
      <c r="G7605" s="187"/>
    </row>
    <row r="7606" spans="6:7">
      <c r="F7606" s="187"/>
      <c r="G7606" s="187"/>
    </row>
    <row r="7607" spans="6:7">
      <c r="F7607" s="187"/>
      <c r="G7607" s="187"/>
    </row>
    <row r="7608" spans="6:7">
      <c r="F7608" s="187"/>
      <c r="G7608" s="187"/>
    </row>
    <row r="7609" spans="6:7">
      <c r="F7609" s="187"/>
      <c r="G7609" s="187"/>
    </row>
    <row r="7610" spans="6:7">
      <c r="F7610" s="187"/>
      <c r="G7610" s="187"/>
    </row>
    <row r="7611" spans="6:7">
      <c r="F7611" s="187"/>
      <c r="G7611" s="187"/>
    </row>
    <row r="7612" spans="6:7">
      <c r="F7612" s="187"/>
      <c r="G7612" s="187"/>
    </row>
    <row r="7613" spans="6:7">
      <c r="F7613" s="187"/>
      <c r="G7613" s="187"/>
    </row>
    <row r="7614" spans="6:7">
      <c r="F7614" s="187"/>
      <c r="G7614" s="187"/>
    </row>
    <row r="7615" spans="6:7">
      <c r="F7615" s="187"/>
      <c r="G7615" s="187"/>
    </row>
    <row r="7616" spans="6:7">
      <c r="F7616" s="187"/>
      <c r="G7616" s="187"/>
    </row>
    <row r="7617" spans="6:7">
      <c r="F7617" s="187"/>
      <c r="G7617" s="187"/>
    </row>
    <row r="7618" spans="6:7">
      <c r="F7618" s="187"/>
      <c r="G7618" s="187"/>
    </row>
    <row r="7619" spans="6:7">
      <c r="F7619" s="187"/>
      <c r="G7619" s="187"/>
    </row>
    <row r="7620" spans="6:7">
      <c r="F7620" s="187"/>
      <c r="G7620" s="187"/>
    </row>
    <row r="7621" spans="6:7">
      <c r="F7621" s="187"/>
      <c r="G7621" s="187"/>
    </row>
    <row r="7622" spans="6:7">
      <c r="F7622" s="187"/>
      <c r="G7622" s="187"/>
    </row>
    <row r="7623" spans="6:7">
      <c r="F7623" s="187"/>
      <c r="G7623" s="187"/>
    </row>
    <row r="7624" spans="6:7">
      <c r="F7624" s="187"/>
      <c r="G7624" s="187"/>
    </row>
    <row r="7625" spans="6:7">
      <c r="F7625" s="187"/>
      <c r="G7625" s="187"/>
    </row>
    <row r="7626" spans="6:7">
      <c r="F7626" s="187"/>
      <c r="G7626" s="187"/>
    </row>
    <row r="7627" spans="6:7">
      <c r="F7627" s="187"/>
      <c r="G7627" s="187"/>
    </row>
    <row r="7628" spans="6:7">
      <c r="F7628" s="187"/>
      <c r="G7628" s="187"/>
    </row>
    <row r="7629" spans="6:7">
      <c r="F7629" s="187"/>
      <c r="G7629" s="187"/>
    </row>
    <row r="7630" spans="6:7">
      <c r="F7630" s="187"/>
      <c r="G7630" s="187"/>
    </row>
    <row r="7631" spans="6:7">
      <c r="F7631" s="187"/>
      <c r="G7631" s="187"/>
    </row>
    <row r="7632" spans="6:7">
      <c r="F7632" s="187"/>
      <c r="G7632" s="187"/>
    </row>
    <row r="7633" spans="6:7">
      <c r="F7633" s="187"/>
      <c r="G7633" s="187"/>
    </row>
    <row r="7634" spans="6:7">
      <c r="F7634" s="187"/>
      <c r="G7634" s="187"/>
    </row>
    <row r="7635" spans="6:7">
      <c r="F7635" s="187"/>
      <c r="G7635" s="187"/>
    </row>
    <row r="7636" spans="6:7">
      <c r="F7636" s="187"/>
      <c r="G7636" s="187"/>
    </row>
    <row r="7637" spans="6:7">
      <c r="F7637" s="187"/>
      <c r="G7637" s="187"/>
    </row>
    <row r="7638" spans="6:7">
      <c r="F7638" s="187"/>
      <c r="G7638" s="187"/>
    </row>
    <row r="7639" spans="6:7">
      <c r="F7639" s="187"/>
      <c r="G7639" s="187"/>
    </row>
    <row r="7640" spans="6:7">
      <c r="F7640" s="187"/>
      <c r="G7640" s="187"/>
    </row>
    <row r="7641" spans="6:7">
      <c r="F7641" s="187"/>
      <c r="G7641" s="187"/>
    </row>
    <row r="7642" spans="6:7">
      <c r="F7642" s="187"/>
      <c r="G7642" s="187"/>
    </row>
    <row r="7643" spans="6:7">
      <c r="F7643" s="187"/>
      <c r="G7643" s="187"/>
    </row>
    <row r="7644" spans="6:7">
      <c r="F7644" s="187"/>
      <c r="G7644" s="187"/>
    </row>
    <row r="7645" spans="6:7">
      <c r="F7645" s="187"/>
      <c r="G7645" s="187"/>
    </row>
    <row r="7646" spans="6:7">
      <c r="F7646" s="187"/>
      <c r="G7646" s="187"/>
    </row>
    <row r="7647" spans="6:7">
      <c r="F7647" s="187"/>
      <c r="G7647" s="187"/>
    </row>
    <row r="7648" spans="6:7">
      <c r="F7648" s="187"/>
      <c r="G7648" s="187"/>
    </row>
    <row r="7649" spans="6:7">
      <c r="F7649" s="187"/>
      <c r="G7649" s="187"/>
    </row>
    <row r="7650" spans="6:7">
      <c r="F7650" s="187"/>
      <c r="G7650" s="187"/>
    </row>
    <row r="7651" spans="6:7">
      <c r="F7651" s="187"/>
      <c r="G7651" s="187"/>
    </row>
    <row r="7652" spans="6:7">
      <c r="F7652" s="187"/>
      <c r="G7652" s="187"/>
    </row>
    <row r="7653" spans="6:7">
      <c r="F7653" s="187"/>
      <c r="G7653" s="187"/>
    </row>
    <row r="7654" spans="6:7">
      <c r="F7654" s="187"/>
      <c r="G7654" s="187"/>
    </row>
    <row r="7655" spans="6:7">
      <c r="F7655" s="187"/>
      <c r="G7655" s="187"/>
    </row>
    <row r="7656" spans="6:7">
      <c r="F7656" s="187"/>
      <c r="G7656" s="187"/>
    </row>
    <row r="7657" spans="6:7">
      <c r="F7657" s="187"/>
      <c r="G7657" s="187"/>
    </row>
    <row r="7658" spans="6:7">
      <c r="F7658" s="187"/>
      <c r="G7658" s="187"/>
    </row>
    <row r="7659" spans="6:7">
      <c r="F7659" s="187"/>
      <c r="G7659" s="187"/>
    </row>
    <row r="7660" spans="6:7">
      <c r="F7660" s="187"/>
      <c r="G7660" s="187"/>
    </row>
    <row r="7661" spans="6:7">
      <c r="F7661" s="187"/>
      <c r="G7661" s="187"/>
    </row>
    <row r="7662" spans="6:7">
      <c r="F7662" s="187"/>
      <c r="G7662" s="187"/>
    </row>
    <row r="7663" spans="6:7">
      <c r="F7663" s="187"/>
      <c r="G7663" s="187"/>
    </row>
    <row r="7664" spans="6:7">
      <c r="F7664" s="187"/>
      <c r="G7664" s="187"/>
    </row>
    <row r="7665" spans="6:7">
      <c r="F7665" s="187"/>
      <c r="G7665" s="187"/>
    </row>
    <row r="7666" spans="6:7">
      <c r="F7666" s="187"/>
      <c r="G7666" s="187"/>
    </row>
    <row r="7667" spans="6:7">
      <c r="F7667" s="187"/>
      <c r="G7667" s="187"/>
    </row>
    <row r="7668" spans="6:7">
      <c r="F7668" s="187"/>
      <c r="G7668" s="187"/>
    </row>
    <row r="7669" spans="6:7">
      <c r="F7669" s="187"/>
      <c r="G7669" s="187"/>
    </row>
    <row r="7670" spans="6:7">
      <c r="F7670" s="187"/>
      <c r="G7670" s="187"/>
    </row>
    <row r="7671" spans="6:7">
      <c r="F7671" s="187"/>
      <c r="G7671" s="187"/>
    </row>
    <row r="7672" spans="6:7">
      <c r="F7672" s="187"/>
      <c r="G7672" s="187"/>
    </row>
    <row r="7673" spans="6:7">
      <c r="F7673" s="187"/>
      <c r="G7673" s="187"/>
    </row>
    <row r="7674" spans="6:7">
      <c r="F7674" s="187"/>
      <c r="G7674" s="187"/>
    </row>
    <row r="7675" spans="6:7">
      <c r="F7675" s="187"/>
      <c r="G7675" s="187"/>
    </row>
    <row r="7676" spans="6:7">
      <c r="F7676" s="187"/>
      <c r="G7676" s="187"/>
    </row>
    <row r="7677" spans="6:7">
      <c r="F7677" s="187"/>
      <c r="G7677" s="187"/>
    </row>
    <row r="7678" spans="6:7">
      <c r="F7678" s="187"/>
      <c r="G7678" s="187"/>
    </row>
    <row r="7679" spans="6:7">
      <c r="F7679" s="187"/>
      <c r="G7679" s="187"/>
    </row>
    <row r="7680" spans="6:7">
      <c r="F7680" s="187"/>
      <c r="G7680" s="187"/>
    </row>
    <row r="7681" spans="6:7">
      <c r="F7681" s="187"/>
      <c r="G7681" s="187"/>
    </row>
    <row r="7682" spans="6:7">
      <c r="F7682" s="187"/>
      <c r="G7682" s="187"/>
    </row>
    <row r="7683" spans="6:7">
      <c r="F7683" s="187"/>
      <c r="G7683" s="187"/>
    </row>
    <row r="7684" spans="6:7">
      <c r="F7684" s="187"/>
      <c r="G7684" s="187"/>
    </row>
    <row r="7685" spans="6:7">
      <c r="F7685" s="187"/>
      <c r="G7685" s="187"/>
    </row>
    <row r="7686" spans="6:7">
      <c r="F7686" s="187"/>
      <c r="G7686" s="187"/>
    </row>
    <row r="7687" spans="6:7">
      <c r="F7687" s="187"/>
      <c r="G7687" s="187"/>
    </row>
    <row r="7688" spans="6:7">
      <c r="F7688" s="187"/>
      <c r="G7688" s="187"/>
    </row>
    <row r="7689" spans="6:7">
      <c r="F7689" s="187"/>
      <c r="G7689" s="187"/>
    </row>
    <row r="7690" spans="6:7">
      <c r="F7690" s="187"/>
      <c r="G7690" s="187"/>
    </row>
    <row r="7691" spans="6:7">
      <c r="F7691" s="187"/>
      <c r="G7691" s="187"/>
    </row>
    <row r="7692" spans="6:7">
      <c r="F7692" s="187"/>
      <c r="G7692" s="187"/>
    </row>
    <row r="7693" spans="6:7">
      <c r="F7693" s="187"/>
      <c r="G7693" s="187"/>
    </row>
    <row r="7694" spans="6:7">
      <c r="F7694" s="187"/>
      <c r="G7694" s="187"/>
    </row>
    <row r="7695" spans="6:7">
      <c r="F7695" s="187"/>
      <c r="G7695" s="187"/>
    </row>
    <row r="7696" spans="6:7">
      <c r="F7696" s="187"/>
      <c r="G7696" s="187"/>
    </row>
    <row r="7697" spans="6:7">
      <c r="F7697" s="187"/>
      <c r="G7697" s="187"/>
    </row>
    <row r="7698" spans="6:7">
      <c r="F7698" s="187"/>
      <c r="G7698" s="187"/>
    </row>
    <row r="7699" spans="6:7">
      <c r="F7699" s="187"/>
      <c r="G7699" s="187"/>
    </row>
    <row r="7700" spans="6:7">
      <c r="F7700" s="187"/>
      <c r="G7700" s="187"/>
    </row>
    <row r="7701" spans="6:7">
      <c r="F7701" s="187"/>
      <c r="G7701" s="187"/>
    </row>
    <row r="7702" spans="6:7">
      <c r="F7702" s="187"/>
      <c r="G7702" s="187"/>
    </row>
    <row r="7703" spans="6:7">
      <c r="F7703" s="187"/>
      <c r="G7703" s="187"/>
    </row>
    <row r="7704" spans="6:7">
      <c r="F7704" s="187"/>
      <c r="G7704" s="187"/>
    </row>
    <row r="7705" spans="6:7">
      <c r="F7705" s="187"/>
      <c r="G7705" s="187"/>
    </row>
    <row r="7706" spans="6:7">
      <c r="F7706" s="187"/>
      <c r="G7706" s="187"/>
    </row>
    <row r="7707" spans="6:7">
      <c r="F7707" s="187"/>
      <c r="G7707" s="187"/>
    </row>
    <row r="7708" spans="6:7">
      <c r="F7708" s="187"/>
      <c r="G7708" s="187"/>
    </row>
    <row r="7709" spans="6:7">
      <c r="F7709" s="187"/>
      <c r="G7709" s="187"/>
    </row>
    <row r="7710" spans="6:7">
      <c r="F7710" s="187"/>
      <c r="G7710" s="187"/>
    </row>
    <row r="7711" spans="6:7">
      <c r="F7711" s="187"/>
      <c r="G7711" s="187"/>
    </row>
    <row r="7712" spans="6:7">
      <c r="F7712" s="187"/>
      <c r="G7712" s="187"/>
    </row>
    <row r="7713" spans="6:7">
      <c r="F7713" s="187"/>
      <c r="G7713" s="187"/>
    </row>
    <row r="7714" spans="6:7">
      <c r="F7714" s="187"/>
      <c r="G7714" s="187"/>
    </row>
    <row r="7715" spans="6:7">
      <c r="F7715" s="187"/>
      <c r="G7715" s="187"/>
    </row>
    <row r="7716" spans="6:7">
      <c r="F7716" s="187"/>
      <c r="G7716" s="187"/>
    </row>
    <row r="7717" spans="6:7">
      <c r="F7717" s="187"/>
      <c r="G7717" s="187"/>
    </row>
    <row r="7718" spans="6:7">
      <c r="F7718" s="187"/>
      <c r="G7718" s="187"/>
    </row>
    <row r="7719" spans="6:7">
      <c r="F7719" s="187"/>
      <c r="G7719" s="187"/>
    </row>
    <row r="7720" spans="6:7">
      <c r="F7720" s="187"/>
      <c r="G7720" s="187"/>
    </row>
    <row r="7721" spans="6:7">
      <c r="F7721" s="187"/>
      <c r="G7721" s="187"/>
    </row>
    <row r="7722" spans="6:7">
      <c r="F7722" s="187"/>
      <c r="G7722" s="187"/>
    </row>
    <row r="7723" spans="6:7">
      <c r="F7723" s="187"/>
      <c r="G7723" s="187"/>
    </row>
    <row r="7724" spans="6:7">
      <c r="F7724" s="187"/>
      <c r="G7724" s="187"/>
    </row>
    <row r="7725" spans="6:7">
      <c r="F7725" s="187"/>
      <c r="G7725" s="187"/>
    </row>
    <row r="7726" spans="6:7">
      <c r="F7726" s="187"/>
      <c r="G7726" s="187"/>
    </row>
    <row r="7727" spans="6:7">
      <c r="F7727" s="187"/>
      <c r="G7727" s="187"/>
    </row>
    <row r="7728" spans="6:7">
      <c r="F7728" s="187"/>
      <c r="G7728" s="187"/>
    </row>
    <row r="7729" spans="6:7">
      <c r="F7729" s="187"/>
      <c r="G7729" s="187"/>
    </row>
    <row r="7730" spans="6:7">
      <c r="F7730" s="187"/>
      <c r="G7730" s="187"/>
    </row>
    <row r="7731" spans="6:7">
      <c r="F7731" s="187"/>
      <c r="G7731" s="187"/>
    </row>
    <row r="7732" spans="6:7">
      <c r="F7732" s="187"/>
      <c r="G7732" s="187"/>
    </row>
    <row r="7733" spans="6:7">
      <c r="F7733" s="187"/>
      <c r="G7733" s="187"/>
    </row>
    <row r="7734" spans="6:7">
      <c r="F7734" s="187"/>
      <c r="G7734" s="187"/>
    </row>
    <row r="7735" spans="6:7">
      <c r="F7735" s="187"/>
      <c r="G7735" s="187"/>
    </row>
    <row r="7736" spans="6:7">
      <c r="F7736" s="187"/>
      <c r="G7736" s="187"/>
    </row>
    <row r="7737" spans="6:7">
      <c r="F7737" s="187"/>
      <c r="G7737" s="187"/>
    </row>
    <row r="7738" spans="6:7">
      <c r="F7738" s="187"/>
      <c r="G7738" s="187"/>
    </row>
    <row r="7739" spans="6:7">
      <c r="F7739" s="187"/>
      <c r="G7739" s="187"/>
    </row>
    <row r="7740" spans="6:7">
      <c r="F7740" s="187"/>
      <c r="G7740" s="187"/>
    </row>
    <row r="7741" spans="6:7">
      <c r="F7741" s="187"/>
      <c r="G7741" s="187"/>
    </row>
    <row r="7742" spans="6:7">
      <c r="F7742" s="187"/>
      <c r="G7742" s="187"/>
    </row>
    <row r="7743" spans="6:7">
      <c r="F7743" s="187"/>
      <c r="G7743" s="187"/>
    </row>
    <row r="7744" spans="6:7">
      <c r="F7744" s="187"/>
      <c r="G7744" s="187"/>
    </row>
    <row r="7745" spans="6:7">
      <c r="F7745" s="187"/>
      <c r="G7745" s="187"/>
    </row>
    <row r="7746" spans="6:7">
      <c r="F7746" s="187"/>
      <c r="G7746" s="187"/>
    </row>
    <row r="7747" spans="6:7">
      <c r="F7747" s="187"/>
      <c r="G7747" s="187"/>
    </row>
    <row r="7748" spans="6:7">
      <c r="F7748" s="187"/>
      <c r="G7748" s="187"/>
    </row>
    <row r="7749" spans="6:7">
      <c r="F7749" s="187"/>
      <c r="G7749" s="187"/>
    </row>
    <row r="7750" spans="6:7">
      <c r="F7750" s="187"/>
      <c r="G7750" s="187"/>
    </row>
    <row r="7751" spans="6:7">
      <c r="F7751" s="187"/>
      <c r="G7751" s="187"/>
    </row>
    <row r="7752" spans="6:7">
      <c r="F7752" s="187"/>
      <c r="G7752" s="187"/>
    </row>
    <row r="7753" spans="6:7">
      <c r="F7753" s="187"/>
      <c r="G7753" s="187"/>
    </row>
    <row r="7754" spans="6:7">
      <c r="F7754" s="187"/>
      <c r="G7754" s="187"/>
    </row>
    <row r="7755" spans="6:7">
      <c r="F7755" s="187"/>
      <c r="G7755" s="187"/>
    </row>
    <row r="7756" spans="6:7">
      <c r="F7756" s="187"/>
      <c r="G7756" s="187"/>
    </row>
    <row r="7757" spans="6:7">
      <c r="F7757" s="187"/>
      <c r="G7757" s="187"/>
    </row>
    <row r="7758" spans="6:7">
      <c r="F7758" s="187"/>
      <c r="G7758" s="187"/>
    </row>
    <row r="7759" spans="6:7">
      <c r="F7759" s="187"/>
      <c r="G7759" s="187"/>
    </row>
    <row r="7760" spans="6:7">
      <c r="F7760" s="187"/>
      <c r="G7760" s="187"/>
    </row>
    <row r="7761" spans="6:7">
      <c r="F7761" s="187"/>
      <c r="G7761" s="187"/>
    </row>
    <row r="7762" spans="6:7">
      <c r="F7762" s="187"/>
      <c r="G7762" s="187"/>
    </row>
    <row r="7763" spans="6:7">
      <c r="F7763" s="187"/>
      <c r="G7763" s="187"/>
    </row>
    <row r="7764" spans="6:7">
      <c r="F7764" s="187"/>
      <c r="G7764" s="187"/>
    </row>
    <row r="7765" spans="6:7">
      <c r="F7765" s="187"/>
      <c r="G7765" s="187"/>
    </row>
    <row r="7766" spans="6:7">
      <c r="F7766" s="187"/>
      <c r="G7766" s="187"/>
    </row>
    <row r="7767" spans="6:7">
      <c r="F7767" s="187"/>
      <c r="G7767" s="187"/>
    </row>
    <row r="7768" spans="6:7">
      <c r="F7768" s="187"/>
      <c r="G7768" s="187"/>
    </row>
    <row r="7769" spans="6:7">
      <c r="F7769" s="187"/>
      <c r="G7769" s="187"/>
    </row>
    <row r="7770" spans="6:7">
      <c r="F7770" s="187"/>
      <c r="G7770" s="187"/>
    </row>
    <row r="7771" spans="6:7">
      <c r="F7771" s="187"/>
      <c r="G7771" s="187"/>
    </row>
    <row r="7772" spans="6:7">
      <c r="F7772" s="187"/>
      <c r="G7772" s="187"/>
    </row>
    <row r="7773" spans="6:7">
      <c r="F7773" s="187"/>
      <c r="G7773" s="187"/>
    </row>
    <row r="7774" spans="6:7">
      <c r="F7774" s="187"/>
      <c r="G7774" s="187"/>
    </row>
    <row r="7775" spans="6:7">
      <c r="F7775" s="187"/>
      <c r="G7775" s="187"/>
    </row>
    <row r="7776" spans="6:7">
      <c r="F7776" s="187"/>
      <c r="G7776" s="187"/>
    </row>
    <row r="7777" spans="6:7">
      <c r="F7777" s="187"/>
      <c r="G7777" s="187"/>
    </row>
    <row r="7778" spans="6:7">
      <c r="F7778" s="187"/>
      <c r="G7778" s="187"/>
    </row>
    <row r="7779" spans="6:7">
      <c r="F7779" s="187"/>
      <c r="G7779" s="187"/>
    </row>
    <row r="7780" spans="6:7">
      <c r="F7780" s="187"/>
      <c r="G7780" s="187"/>
    </row>
    <row r="7781" spans="6:7">
      <c r="F7781" s="187"/>
      <c r="G7781" s="187"/>
    </row>
    <row r="7782" spans="6:7">
      <c r="F7782" s="187"/>
      <c r="G7782" s="187"/>
    </row>
    <row r="7783" spans="6:7">
      <c r="F7783" s="187"/>
      <c r="G7783" s="187"/>
    </row>
    <row r="7784" spans="6:7">
      <c r="F7784" s="187"/>
      <c r="G7784" s="187"/>
    </row>
    <row r="7785" spans="6:7">
      <c r="F7785" s="187"/>
      <c r="G7785" s="187"/>
    </row>
    <row r="7786" spans="6:7">
      <c r="F7786" s="187"/>
      <c r="G7786" s="187"/>
    </row>
    <row r="7787" spans="6:7">
      <c r="F7787" s="187"/>
      <c r="G7787" s="187"/>
    </row>
    <row r="7788" spans="6:7">
      <c r="F7788" s="187"/>
      <c r="G7788" s="187"/>
    </row>
    <row r="7789" spans="6:7">
      <c r="F7789" s="187"/>
      <c r="G7789" s="187"/>
    </row>
    <row r="7790" spans="6:7">
      <c r="F7790" s="187"/>
      <c r="G7790" s="187"/>
    </row>
    <row r="7791" spans="6:7">
      <c r="F7791" s="187"/>
      <c r="G7791" s="187"/>
    </row>
    <row r="7792" spans="6:7">
      <c r="F7792" s="187"/>
      <c r="G7792" s="187"/>
    </row>
    <row r="7793" spans="6:7">
      <c r="F7793" s="187"/>
      <c r="G7793" s="187"/>
    </row>
    <row r="7794" spans="6:7">
      <c r="F7794" s="187"/>
      <c r="G7794" s="187"/>
    </row>
    <row r="7795" spans="6:7">
      <c r="F7795" s="187"/>
      <c r="G7795" s="187"/>
    </row>
    <row r="7796" spans="6:7">
      <c r="F7796" s="187"/>
      <c r="G7796" s="187"/>
    </row>
    <row r="7797" spans="6:7">
      <c r="F7797" s="187"/>
      <c r="G7797" s="187"/>
    </row>
    <row r="7798" spans="6:7">
      <c r="F7798" s="187"/>
      <c r="G7798" s="187"/>
    </row>
    <row r="7799" spans="6:7">
      <c r="F7799" s="187"/>
      <c r="G7799" s="187"/>
    </row>
    <row r="7800" spans="6:7">
      <c r="F7800" s="187"/>
      <c r="G7800" s="187"/>
    </row>
    <row r="7801" spans="6:7">
      <c r="F7801" s="187"/>
      <c r="G7801" s="187"/>
    </row>
    <row r="7802" spans="6:7">
      <c r="F7802" s="187"/>
      <c r="G7802" s="187"/>
    </row>
    <row r="7803" spans="6:7">
      <c r="F7803" s="187"/>
      <c r="G7803" s="187"/>
    </row>
    <row r="7804" spans="6:7">
      <c r="F7804" s="187"/>
      <c r="G7804" s="187"/>
    </row>
    <row r="7805" spans="6:7">
      <c r="F7805" s="187"/>
      <c r="G7805" s="187"/>
    </row>
    <row r="7806" spans="6:7">
      <c r="F7806" s="187"/>
      <c r="G7806" s="187"/>
    </row>
    <row r="7807" spans="6:7">
      <c r="F7807" s="187"/>
      <c r="G7807" s="187"/>
    </row>
    <row r="7808" spans="6:7">
      <c r="F7808" s="187"/>
      <c r="G7808" s="187"/>
    </row>
    <row r="7809" spans="6:7">
      <c r="F7809" s="187"/>
      <c r="G7809" s="187"/>
    </row>
    <row r="7810" spans="6:7">
      <c r="F7810" s="187"/>
      <c r="G7810" s="187"/>
    </row>
    <row r="7811" spans="6:7">
      <c r="F7811" s="187"/>
      <c r="G7811" s="187"/>
    </row>
    <row r="7812" spans="6:7">
      <c r="F7812" s="187"/>
      <c r="G7812" s="187"/>
    </row>
    <row r="7813" spans="6:7">
      <c r="F7813" s="187"/>
      <c r="G7813" s="187"/>
    </row>
    <row r="7814" spans="6:7">
      <c r="F7814" s="187"/>
      <c r="G7814" s="187"/>
    </row>
    <row r="7815" spans="6:7">
      <c r="F7815" s="187"/>
      <c r="G7815" s="187"/>
    </row>
    <row r="7816" spans="6:7">
      <c r="F7816" s="187"/>
      <c r="G7816" s="187"/>
    </row>
    <row r="7817" spans="6:7">
      <c r="F7817" s="187"/>
      <c r="G7817" s="187"/>
    </row>
    <row r="7818" spans="6:7">
      <c r="F7818" s="187"/>
      <c r="G7818" s="187"/>
    </row>
    <row r="7819" spans="6:7">
      <c r="F7819" s="187"/>
      <c r="G7819" s="187"/>
    </row>
    <row r="7820" spans="6:7">
      <c r="F7820" s="187"/>
      <c r="G7820" s="187"/>
    </row>
    <row r="7821" spans="6:7">
      <c r="F7821" s="187"/>
      <c r="G7821" s="187"/>
    </row>
    <row r="7822" spans="6:7">
      <c r="F7822" s="187"/>
      <c r="G7822" s="187"/>
    </row>
    <row r="7823" spans="6:7">
      <c r="F7823" s="187"/>
      <c r="G7823" s="187"/>
    </row>
    <row r="7824" spans="6:7">
      <c r="F7824" s="187"/>
      <c r="G7824" s="187"/>
    </row>
    <row r="7825" spans="6:7">
      <c r="F7825" s="187"/>
      <c r="G7825" s="187"/>
    </row>
    <row r="7826" spans="6:7">
      <c r="F7826" s="187"/>
      <c r="G7826" s="187"/>
    </row>
    <row r="7827" spans="6:7">
      <c r="F7827" s="187"/>
      <c r="G7827" s="187"/>
    </row>
    <row r="7828" spans="6:7">
      <c r="F7828" s="187"/>
      <c r="G7828" s="187"/>
    </row>
    <row r="7829" spans="6:7">
      <c r="F7829" s="187"/>
      <c r="G7829" s="187"/>
    </row>
    <row r="7830" spans="6:7">
      <c r="F7830" s="187"/>
      <c r="G7830" s="187"/>
    </row>
    <row r="7831" spans="6:7">
      <c r="F7831" s="187"/>
      <c r="G7831" s="187"/>
    </row>
    <row r="7832" spans="6:7">
      <c r="F7832" s="187"/>
      <c r="G7832" s="187"/>
    </row>
    <row r="7833" spans="6:7">
      <c r="F7833" s="187"/>
      <c r="G7833" s="187"/>
    </row>
    <row r="7834" spans="6:7">
      <c r="F7834" s="187"/>
      <c r="G7834" s="187"/>
    </row>
    <row r="7835" spans="6:7">
      <c r="F7835" s="187"/>
      <c r="G7835" s="187"/>
    </row>
    <row r="7836" spans="6:7">
      <c r="F7836" s="187"/>
      <c r="G7836" s="187"/>
    </row>
    <row r="7837" spans="6:7">
      <c r="F7837" s="187"/>
      <c r="G7837" s="187"/>
    </row>
    <row r="7838" spans="6:7">
      <c r="F7838" s="187"/>
      <c r="G7838" s="187"/>
    </row>
    <row r="7839" spans="6:7">
      <c r="F7839" s="187"/>
      <c r="G7839" s="187"/>
    </row>
    <row r="7840" spans="6:7">
      <c r="F7840" s="187"/>
      <c r="G7840" s="187"/>
    </row>
    <row r="7841" spans="6:7">
      <c r="F7841" s="187"/>
      <c r="G7841" s="187"/>
    </row>
    <row r="7842" spans="6:7">
      <c r="F7842" s="187"/>
      <c r="G7842" s="187"/>
    </row>
    <row r="7843" spans="6:7">
      <c r="F7843" s="187"/>
      <c r="G7843" s="187"/>
    </row>
    <row r="7844" spans="6:7">
      <c r="F7844" s="187"/>
      <c r="G7844" s="187"/>
    </row>
    <row r="7845" spans="6:7">
      <c r="F7845" s="187"/>
      <c r="G7845" s="187"/>
    </row>
    <row r="7846" spans="6:7">
      <c r="F7846" s="187"/>
      <c r="G7846" s="187"/>
    </row>
    <row r="7847" spans="6:7">
      <c r="F7847" s="187"/>
      <c r="G7847" s="187"/>
    </row>
    <row r="7848" spans="6:7">
      <c r="F7848" s="187"/>
      <c r="G7848" s="187"/>
    </row>
    <row r="7849" spans="6:7">
      <c r="F7849" s="187"/>
      <c r="G7849" s="187"/>
    </row>
    <row r="7850" spans="6:7">
      <c r="F7850" s="187"/>
      <c r="G7850" s="187"/>
    </row>
    <row r="7851" spans="6:7">
      <c r="F7851" s="187"/>
      <c r="G7851" s="187"/>
    </row>
    <row r="7852" spans="6:7">
      <c r="F7852" s="187"/>
      <c r="G7852" s="187"/>
    </row>
    <row r="7853" spans="6:7">
      <c r="F7853" s="187"/>
      <c r="G7853" s="187"/>
    </row>
    <row r="7854" spans="6:7">
      <c r="F7854" s="187"/>
      <c r="G7854" s="187"/>
    </row>
    <row r="7855" spans="6:7">
      <c r="F7855" s="187"/>
      <c r="G7855" s="187"/>
    </row>
    <row r="7856" spans="6:7">
      <c r="F7856" s="187"/>
      <c r="G7856" s="187"/>
    </row>
    <row r="7857" spans="6:7">
      <c r="F7857" s="187"/>
      <c r="G7857" s="187"/>
    </row>
    <row r="7858" spans="6:7">
      <c r="F7858" s="187"/>
      <c r="G7858" s="187"/>
    </row>
    <row r="7859" spans="6:7">
      <c r="F7859" s="187"/>
      <c r="G7859" s="187"/>
    </row>
    <row r="7860" spans="6:7">
      <c r="F7860" s="187"/>
      <c r="G7860" s="187"/>
    </row>
    <row r="7861" spans="6:7">
      <c r="F7861" s="187"/>
      <c r="G7861" s="187"/>
    </row>
    <row r="7862" spans="6:7">
      <c r="F7862" s="187"/>
      <c r="G7862" s="187"/>
    </row>
    <row r="7863" spans="6:7">
      <c r="F7863" s="187"/>
      <c r="G7863" s="187"/>
    </row>
    <row r="7864" spans="6:7">
      <c r="F7864" s="187"/>
      <c r="G7864" s="187"/>
    </row>
    <row r="7865" spans="6:7">
      <c r="F7865" s="187"/>
      <c r="G7865" s="187"/>
    </row>
    <row r="7866" spans="6:7">
      <c r="F7866" s="187"/>
      <c r="G7866" s="187"/>
    </row>
    <row r="7867" spans="6:7">
      <c r="F7867" s="187"/>
      <c r="G7867" s="187"/>
    </row>
    <row r="7868" spans="6:7">
      <c r="F7868" s="187"/>
      <c r="G7868" s="187"/>
    </row>
    <row r="7869" spans="6:7">
      <c r="F7869" s="187"/>
      <c r="G7869" s="187"/>
    </row>
    <row r="7870" spans="6:7">
      <c r="F7870" s="187"/>
      <c r="G7870" s="187"/>
    </row>
    <row r="7871" spans="6:7">
      <c r="F7871" s="187"/>
      <c r="G7871" s="187"/>
    </row>
    <row r="7872" spans="6:7">
      <c r="F7872" s="187"/>
      <c r="G7872" s="187"/>
    </row>
    <row r="7873" spans="6:7">
      <c r="F7873" s="187"/>
      <c r="G7873" s="187"/>
    </row>
    <row r="7874" spans="6:7">
      <c r="F7874" s="187"/>
      <c r="G7874" s="187"/>
    </row>
    <row r="7875" spans="6:7">
      <c r="F7875" s="187"/>
      <c r="G7875" s="187"/>
    </row>
    <row r="7876" spans="6:7">
      <c r="F7876" s="187"/>
      <c r="G7876" s="187"/>
    </row>
    <row r="7877" spans="6:7">
      <c r="F7877" s="187"/>
      <c r="G7877" s="187"/>
    </row>
    <row r="7878" spans="6:7">
      <c r="F7878" s="187"/>
      <c r="G7878" s="187"/>
    </row>
    <row r="7879" spans="6:7">
      <c r="F7879" s="187"/>
      <c r="G7879" s="187"/>
    </row>
    <row r="7880" spans="6:7">
      <c r="F7880" s="187"/>
      <c r="G7880" s="187"/>
    </row>
    <row r="7881" spans="6:7">
      <c r="F7881" s="187"/>
      <c r="G7881" s="187"/>
    </row>
    <row r="7882" spans="6:7">
      <c r="F7882" s="187"/>
      <c r="G7882" s="187"/>
    </row>
    <row r="7883" spans="6:7">
      <c r="F7883" s="187"/>
      <c r="G7883" s="187"/>
    </row>
    <row r="7884" spans="6:7">
      <c r="F7884" s="187"/>
      <c r="G7884" s="187"/>
    </row>
    <row r="7885" spans="6:7">
      <c r="F7885" s="187"/>
      <c r="G7885" s="187"/>
    </row>
    <row r="7886" spans="6:7">
      <c r="F7886" s="187"/>
      <c r="G7886" s="187"/>
    </row>
    <row r="7887" spans="6:7">
      <c r="F7887" s="187"/>
      <c r="G7887" s="187"/>
    </row>
    <row r="7888" spans="6:7">
      <c r="F7888" s="187"/>
      <c r="G7888" s="187"/>
    </row>
    <row r="7889" spans="6:7">
      <c r="F7889" s="187"/>
      <c r="G7889" s="187"/>
    </row>
    <row r="7890" spans="6:7">
      <c r="F7890" s="187"/>
      <c r="G7890" s="187"/>
    </row>
    <row r="7891" spans="6:7">
      <c r="F7891" s="187"/>
      <c r="G7891" s="187"/>
    </row>
    <row r="7892" spans="6:7">
      <c r="F7892" s="187"/>
      <c r="G7892" s="187"/>
    </row>
    <row r="7893" spans="6:7">
      <c r="F7893" s="187"/>
      <c r="G7893" s="187"/>
    </row>
    <row r="7894" spans="6:7">
      <c r="F7894" s="187"/>
      <c r="G7894" s="187"/>
    </row>
    <row r="7895" spans="6:7">
      <c r="F7895" s="187"/>
      <c r="G7895" s="187"/>
    </row>
    <row r="7896" spans="6:7">
      <c r="F7896" s="187"/>
      <c r="G7896" s="187"/>
    </row>
    <row r="7897" spans="6:7">
      <c r="F7897" s="187"/>
      <c r="G7897" s="187"/>
    </row>
    <row r="7898" spans="6:7">
      <c r="F7898" s="187"/>
      <c r="G7898" s="187"/>
    </row>
    <row r="7899" spans="6:7">
      <c r="F7899" s="187"/>
      <c r="G7899" s="187"/>
    </row>
    <row r="7900" spans="6:7">
      <c r="F7900" s="187"/>
      <c r="G7900" s="187"/>
    </row>
    <row r="7901" spans="6:7">
      <c r="F7901" s="187"/>
      <c r="G7901" s="187"/>
    </row>
    <row r="7902" spans="6:7">
      <c r="F7902" s="187"/>
      <c r="G7902" s="187"/>
    </row>
    <row r="7903" spans="6:7">
      <c r="F7903" s="187"/>
      <c r="G7903" s="187"/>
    </row>
    <row r="7904" spans="6:7">
      <c r="F7904" s="187"/>
      <c r="G7904" s="187"/>
    </row>
    <row r="7905" spans="6:7">
      <c r="F7905" s="187"/>
      <c r="G7905" s="187"/>
    </row>
    <row r="7906" spans="6:7">
      <c r="F7906" s="187"/>
      <c r="G7906" s="187"/>
    </row>
    <row r="7907" spans="6:7">
      <c r="F7907" s="187"/>
      <c r="G7907" s="187"/>
    </row>
    <row r="7908" spans="6:7">
      <c r="F7908" s="187"/>
      <c r="G7908" s="187"/>
    </row>
    <row r="7909" spans="6:7">
      <c r="F7909" s="187"/>
      <c r="G7909" s="187"/>
    </row>
    <row r="7910" spans="6:7">
      <c r="F7910" s="187"/>
      <c r="G7910" s="187"/>
    </row>
    <row r="7911" spans="6:7">
      <c r="F7911" s="187"/>
      <c r="G7911" s="187"/>
    </row>
    <row r="7912" spans="6:7">
      <c r="F7912" s="187"/>
      <c r="G7912" s="187"/>
    </row>
    <row r="7913" spans="6:7">
      <c r="F7913" s="187"/>
      <c r="G7913" s="187"/>
    </row>
    <row r="7914" spans="6:7">
      <c r="F7914" s="187"/>
      <c r="G7914" s="187"/>
    </row>
    <row r="7915" spans="6:7">
      <c r="F7915" s="187"/>
      <c r="G7915" s="187"/>
    </row>
    <row r="7916" spans="6:7">
      <c r="F7916" s="187"/>
      <c r="G7916" s="187"/>
    </row>
    <row r="7917" spans="6:7">
      <c r="F7917" s="187"/>
      <c r="G7917" s="187"/>
    </row>
    <row r="7918" spans="6:7">
      <c r="F7918" s="187"/>
      <c r="G7918" s="187"/>
    </row>
    <row r="7919" spans="6:7">
      <c r="F7919" s="187"/>
      <c r="G7919" s="187"/>
    </row>
    <row r="7920" spans="6:7">
      <c r="F7920" s="187"/>
      <c r="G7920" s="187"/>
    </row>
    <row r="7921" spans="6:7">
      <c r="F7921" s="187"/>
      <c r="G7921" s="187"/>
    </row>
    <row r="7922" spans="6:7">
      <c r="F7922" s="187"/>
      <c r="G7922" s="187"/>
    </row>
    <row r="7923" spans="6:7">
      <c r="F7923" s="187"/>
      <c r="G7923" s="187"/>
    </row>
    <row r="7924" spans="6:7">
      <c r="F7924" s="187"/>
      <c r="G7924" s="187"/>
    </row>
    <row r="7925" spans="6:7">
      <c r="F7925" s="187"/>
      <c r="G7925" s="187"/>
    </row>
    <row r="7926" spans="6:7">
      <c r="F7926" s="187"/>
      <c r="G7926" s="187"/>
    </row>
    <row r="7927" spans="6:7">
      <c r="F7927" s="187"/>
      <c r="G7927" s="187"/>
    </row>
    <row r="7928" spans="6:7">
      <c r="F7928" s="187"/>
      <c r="G7928" s="187"/>
    </row>
    <row r="7929" spans="6:7">
      <c r="F7929" s="187"/>
      <c r="G7929" s="187"/>
    </row>
    <row r="7930" spans="6:7">
      <c r="F7930" s="187"/>
      <c r="G7930" s="187"/>
    </row>
    <row r="7931" spans="6:7">
      <c r="F7931" s="187"/>
      <c r="G7931" s="187"/>
    </row>
    <row r="7932" spans="6:7">
      <c r="F7932" s="187"/>
      <c r="G7932" s="187"/>
    </row>
    <row r="7933" spans="6:7">
      <c r="F7933" s="187"/>
      <c r="G7933" s="187"/>
    </row>
    <row r="7934" spans="6:7">
      <c r="F7934" s="187"/>
      <c r="G7934" s="187"/>
    </row>
    <row r="7935" spans="6:7">
      <c r="F7935" s="187"/>
      <c r="G7935" s="187"/>
    </row>
    <row r="7936" spans="6:7">
      <c r="F7936" s="187"/>
      <c r="G7936" s="187"/>
    </row>
    <row r="7937" spans="6:7">
      <c r="F7937" s="187"/>
      <c r="G7937" s="187"/>
    </row>
    <row r="7938" spans="6:7">
      <c r="F7938" s="187"/>
      <c r="G7938" s="187"/>
    </row>
    <row r="7939" spans="6:7">
      <c r="F7939" s="187"/>
      <c r="G7939" s="187"/>
    </row>
    <row r="7940" spans="6:7">
      <c r="F7940" s="187"/>
      <c r="G7940" s="187"/>
    </row>
    <row r="7941" spans="6:7">
      <c r="F7941" s="187"/>
      <c r="G7941" s="187"/>
    </row>
    <row r="7942" spans="6:7">
      <c r="F7942" s="187"/>
      <c r="G7942" s="187"/>
    </row>
    <row r="7943" spans="6:7">
      <c r="F7943" s="187"/>
      <c r="G7943" s="187"/>
    </row>
    <row r="7944" spans="6:7">
      <c r="F7944" s="187"/>
      <c r="G7944" s="187"/>
    </row>
    <row r="7945" spans="6:7">
      <c r="F7945" s="187"/>
      <c r="G7945" s="187"/>
    </row>
    <row r="7946" spans="6:7">
      <c r="F7946" s="187"/>
      <c r="G7946" s="187"/>
    </row>
    <row r="7947" spans="6:7">
      <c r="F7947" s="187"/>
      <c r="G7947" s="187"/>
    </row>
    <row r="7948" spans="6:7">
      <c r="F7948" s="187"/>
      <c r="G7948" s="187"/>
    </row>
    <row r="7949" spans="6:7">
      <c r="F7949" s="187"/>
      <c r="G7949" s="187"/>
    </row>
    <row r="7950" spans="6:7">
      <c r="F7950" s="187"/>
      <c r="G7950" s="187"/>
    </row>
    <row r="7951" spans="6:7">
      <c r="F7951" s="187"/>
      <c r="G7951" s="187"/>
    </row>
    <row r="7952" spans="6:7">
      <c r="F7952" s="187"/>
      <c r="G7952" s="187"/>
    </row>
    <row r="7953" spans="6:7">
      <c r="F7953" s="187"/>
      <c r="G7953" s="187"/>
    </row>
    <row r="7954" spans="6:7">
      <c r="F7954" s="187"/>
      <c r="G7954" s="187"/>
    </row>
    <row r="7955" spans="6:7">
      <c r="F7955" s="187"/>
      <c r="G7955" s="187"/>
    </row>
    <row r="7956" spans="6:7">
      <c r="F7956" s="187"/>
      <c r="G7956" s="187"/>
    </row>
    <row r="7957" spans="6:7">
      <c r="F7957" s="187"/>
      <c r="G7957" s="187"/>
    </row>
    <row r="7958" spans="6:7">
      <c r="F7958" s="187"/>
      <c r="G7958" s="187"/>
    </row>
    <row r="7959" spans="6:7">
      <c r="F7959" s="187"/>
      <c r="G7959" s="187"/>
    </row>
    <row r="7960" spans="6:7">
      <c r="F7960" s="187"/>
      <c r="G7960" s="187"/>
    </row>
    <row r="7961" spans="6:7">
      <c r="F7961" s="187"/>
      <c r="G7961" s="187"/>
    </row>
    <row r="7962" spans="6:7">
      <c r="F7962" s="187"/>
      <c r="G7962" s="187"/>
    </row>
    <row r="7963" spans="6:7">
      <c r="F7963" s="187"/>
      <c r="G7963" s="187"/>
    </row>
    <row r="7964" spans="6:7">
      <c r="F7964" s="187"/>
      <c r="G7964" s="187"/>
    </row>
    <row r="7965" spans="6:7">
      <c r="F7965" s="187"/>
      <c r="G7965" s="187"/>
    </row>
    <row r="7966" spans="6:7">
      <c r="F7966" s="187"/>
      <c r="G7966" s="187"/>
    </row>
    <row r="7967" spans="6:7">
      <c r="F7967" s="187"/>
      <c r="G7967" s="187"/>
    </row>
    <row r="7968" spans="6:7">
      <c r="F7968" s="187"/>
      <c r="G7968" s="187"/>
    </row>
    <row r="7969" spans="6:7">
      <c r="F7969" s="187"/>
      <c r="G7969" s="187"/>
    </row>
    <row r="7970" spans="6:7">
      <c r="F7970" s="187"/>
      <c r="G7970" s="187"/>
    </row>
    <row r="7971" spans="6:7">
      <c r="F7971" s="187"/>
      <c r="G7971" s="187"/>
    </row>
    <row r="7972" spans="6:7">
      <c r="F7972" s="187"/>
      <c r="G7972" s="187"/>
    </row>
    <row r="7973" spans="6:7">
      <c r="F7973" s="187"/>
      <c r="G7973" s="187"/>
    </row>
    <row r="7974" spans="6:7">
      <c r="F7974" s="187"/>
      <c r="G7974" s="187"/>
    </row>
    <row r="7975" spans="6:7">
      <c r="F7975" s="187"/>
      <c r="G7975" s="187"/>
    </row>
    <row r="7976" spans="6:7">
      <c r="F7976" s="187"/>
      <c r="G7976" s="187"/>
    </row>
    <row r="7977" spans="6:7">
      <c r="F7977" s="187"/>
      <c r="G7977" s="187"/>
    </row>
    <row r="7978" spans="6:7">
      <c r="F7978" s="187"/>
      <c r="G7978" s="187"/>
    </row>
    <row r="7979" spans="6:7">
      <c r="F7979" s="187"/>
      <c r="G7979" s="187"/>
    </row>
    <row r="7980" spans="6:7">
      <c r="F7980" s="187"/>
      <c r="G7980" s="187"/>
    </row>
    <row r="7981" spans="6:7">
      <c r="F7981" s="187"/>
      <c r="G7981" s="187"/>
    </row>
    <row r="7982" spans="6:7">
      <c r="F7982" s="187"/>
      <c r="G7982" s="187"/>
    </row>
    <row r="7983" spans="6:7">
      <c r="F7983" s="187"/>
      <c r="G7983" s="187"/>
    </row>
    <row r="7984" spans="6:7">
      <c r="F7984" s="187"/>
      <c r="G7984" s="187"/>
    </row>
    <row r="7985" spans="6:7">
      <c r="F7985" s="187"/>
      <c r="G7985" s="187"/>
    </row>
    <row r="7986" spans="6:7">
      <c r="F7986" s="187"/>
      <c r="G7986" s="187"/>
    </row>
    <row r="7987" spans="6:7">
      <c r="F7987" s="187"/>
      <c r="G7987" s="187"/>
    </row>
    <row r="7988" spans="6:7">
      <c r="F7988" s="187"/>
      <c r="G7988" s="187"/>
    </row>
    <row r="7989" spans="6:7">
      <c r="F7989" s="187"/>
      <c r="G7989" s="187"/>
    </row>
    <row r="7990" spans="6:7">
      <c r="F7990" s="187"/>
      <c r="G7990" s="187"/>
    </row>
    <row r="7991" spans="6:7">
      <c r="F7991" s="187"/>
      <c r="G7991" s="187"/>
    </row>
    <row r="7992" spans="6:7">
      <c r="F7992" s="187"/>
      <c r="G7992" s="187"/>
    </row>
    <row r="7993" spans="6:7">
      <c r="F7993" s="187"/>
      <c r="G7993" s="187"/>
    </row>
    <row r="7994" spans="6:7">
      <c r="F7994" s="187"/>
      <c r="G7994" s="187"/>
    </row>
    <row r="7995" spans="6:7">
      <c r="F7995" s="187"/>
      <c r="G7995" s="187"/>
    </row>
    <row r="7996" spans="6:7">
      <c r="F7996" s="187"/>
      <c r="G7996" s="187"/>
    </row>
    <row r="7997" spans="6:7">
      <c r="F7997" s="187"/>
      <c r="G7997" s="187"/>
    </row>
    <row r="7998" spans="6:7">
      <c r="F7998" s="187"/>
      <c r="G7998" s="187"/>
    </row>
    <row r="7999" spans="6:7">
      <c r="F7999" s="187"/>
      <c r="G7999" s="187"/>
    </row>
    <row r="8000" spans="6:7">
      <c r="F8000" s="187"/>
      <c r="G8000" s="187"/>
    </row>
    <row r="8001" spans="6:7">
      <c r="F8001" s="187"/>
      <c r="G8001" s="187"/>
    </row>
    <row r="8002" spans="6:7">
      <c r="F8002" s="187"/>
      <c r="G8002" s="187"/>
    </row>
    <row r="8003" spans="6:7">
      <c r="F8003" s="187"/>
      <c r="G8003" s="187"/>
    </row>
    <row r="8004" spans="6:7">
      <c r="F8004" s="187"/>
      <c r="G8004" s="187"/>
    </row>
    <row r="8005" spans="6:7">
      <c r="F8005" s="187"/>
      <c r="G8005" s="187"/>
    </row>
    <row r="8006" spans="6:7">
      <c r="F8006" s="187"/>
      <c r="G8006" s="187"/>
    </row>
    <row r="8007" spans="6:7">
      <c r="F8007" s="187"/>
      <c r="G8007" s="187"/>
    </row>
    <row r="8008" spans="6:7">
      <c r="F8008" s="187"/>
      <c r="G8008" s="187"/>
    </row>
    <row r="8009" spans="6:7">
      <c r="F8009" s="187"/>
      <c r="G8009" s="187"/>
    </row>
    <row r="8010" spans="6:7">
      <c r="F8010" s="187"/>
      <c r="G8010" s="187"/>
    </row>
    <row r="8011" spans="6:7">
      <c r="F8011" s="187"/>
      <c r="G8011" s="187"/>
    </row>
    <row r="8012" spans="6:7">
      <c r="F8012" s="187"/>
      <c r="G8012" s="187"/>
    </row>
    <row r="8013" spans="6:7">
      <c r="F8013" s="187"/>
      <c r="G8013" s="187"/>
    </row>
    <row r="8014" spans="6:7">
      <c r="F8014" s="187"/>
      <c r="G8014" s="187"/>
    </row>
    <row r="8015" spans="6:7">
      <c r="F8015" s="187"/>
      <c r="G8015" s="187"/>
    </row>
    <row r="8016" spans="6:7">
      <c r="F8016" s="187"/>
      <c r="G8016" s="187"/>
    </row>
    <row r="8017" spans="6:7">
      <c r="F8017" s="187"/>
      <c r="G8017" s="187"/>
    </row>
    <row r="8018" spans="6:7">
      <c r="F8018" s="187"/>
      <c r="G8018" s="187"/>
    </row>
    <row r="8019" spans="6:7">
      <c r="F8019" s="187"/>
      <c r="G8019" s="187"/>
    </row>
    <row r="8020" spans="6:7">
      <c r="F8020" s="187"/>
      <c r="G8020" s="187"/>
    </row>
    <row r="8021" spans="6:7">
      <c r="F8021" s="187"/>
      <c r="G8021" s="187"/>
    </row>
    <row r="8022" spans="6:7">
      <c r="F8022" s="187"/>
      <c r="G8022" s="187"/>
    </row>
    <row r="8023" spans="6:7">
      <c r="F8023" s="187"/>
      <c r="G8023" s="187"/>
    </row>
    <row r="8024" spans="6:7">
      <c r="F8024" s="187"/>
      <c r="G8024" s="187"/>
    </row>
    <row r="8025" spans="6:7">
      <c r="F8025" s="187"/>
      <c r="G8025" s="187"/>
    </row>
    <row r="8026" spans="6:7">
      <c r="F8026" s="187"/>
      <c r="G8026" s="187"/>
    </row>
    <row r="8027" spans="6:7">
      <c r="F8027" s="187"/>
      <c r="G8027" s="187"/>
    </row>
    <row r="8028" spans="6:7">
      <c r="F8028" s="187"/>
      <c r="G8028" s="187"/>
    </row>
    <row r="8029" spans="6:7">
      <c r="F8029" s="187"/>
      <c r="G8029" s="187"/>
    </row>
    <row r="8030" spans="6:7">
      <c r="F8030" s="187"/>
      <c r="G8030" s="187"/>
    </row>
    <row r="8031" spans="6:7">
      <c r="F8031" s="187"/>
      <c r="G8031" s="187"/>
    </row>
    <row r="8032" spans="6:7">
      <c r="F8032" s="187"/>
      <c r="G8032" s="187"/>
    </row>
    <row r="8033" spans="6:7">
      <c r="F8033" s="187"/>
      <c r="G8033" s="187"/>
    </row>
    <row r="8034" spans="6:7">
      <c r="F8034" s="187"/>
      <c r="G8034" s="187"/>
    </row>
    <row r="8035" spans="6:7">
      <c r="F8035" s="187"/>
      <c r="G8035" s="187"/>
    </row>
    <row r="8036" spans="6:7">
      <c r="F8036" s="187"/>
      <c r="G8036" s="187"/>
    </row>
    <row r="8037" spans="6:7">
      <c r="F8037" s="187"/>
      <c r="G8037" s="187"/>
    </row>
    <row r="8038" spans="6:7">
      <c r="F8038" s="187"/>
      <c r="G8038" s="187"/>
    </row>
    <row r="8039" spans="6:7">
      <c r="F8039" s="187"/>
      <c r="G8039" s="187"/>
    </row>
    <row r="8040" spans="6:7">
      <c r="F8040" s="187"/>
      <c r="G8040" s="187"/>
    </row>
    <row r="8041" spans="6:7">
      <c r="F8041" s="187"/>
      <c r="G8041" s="187"/>
    </row>
    <row r="8042" spans="6:7">
      <c r="F8042" s="187"/>
      <c r="G8042" s="187"/>
    </row>
    <row r="8043" spans="6:7">
      <c r="F8043" s="187"/>
      <c r="G8043" s="187"/>
    </row>
    <row r="8044" spans="6:7">
      <c r="F8044" s="187"/>
      <c r="G8044" s="187"/>
    </row>
    <row r="8045" spans="6:7">
      <c r="F8045" s="187"/>
      <c r="G8045" s="187"/>
    </row>
    <row r="8046" spans="6:7">
      <c r="F8046" s="187"/>
      <c r="G8046" s="187"/>
    </row>
    <row r="8047" spans="6:7">
      <c r="F8047" s="187"/>
      <c r="G8047" s="187"/>
    </row>
    <row r="8048" spans="6:7">
      <c r="F8048" s="187"/>
      <c r="G8048" s="187"/>
    </row>
    <row r="8049" spans="6:7">
      <c r="F8049" s="187"/>
      <c r="G8049" s="187"/>
    </row>
    <row r="8050" spans="6:7">
      <c r="F8050" s="187"/>
      <c r="G8050" s="187"/>
    </row>
    <row r="8051" spans="6:7">
      <c r="F8051" s="187"/>
      <c r="G8051" s="187"/>
    </row>
    <row r="8052" spans="6:7">
      <c r="F8052" s="187"/>
      <c r="G8052" s="187"/>
    </row>
    <row r="8053" spans="6:7">
      <c r="F8053" s="187"/>
      <c r="G8053" s="187"/>
    </row>
    <row r="8054" spans="6:7">
      <c r="F8054" s="187"/>
      <c r="G8054" s="187"/>
    </row>
    <row r="8055" spans="6:7">
      <c r="F8055" s="187"/>
      <c r="G8055" s="187"/>
    </row>
    <row r="8056" spans="6:7">
      <c r="F8056" s="187"/>
      <c r="G8056" s="187"/>
    </row>
    <row r="8057" spans="6:7">
      <c r="F8057" s="187"/>
      <c r="G8057" s="187"/>
    </row>
    <row r="8058" spans="6:7">
      <c r="F8058" s="187"/>
      <c r="G8058" s="187"/>
    </row>
    <row r="8059" spans="6:7">
      <c r="F8059" s="187"/>
      <c r="G8059" s="187"/>
    </row>
    <row r="8060" spans="6:7">
      <c r="F8060" s="187"/>
      <c r="G8060" s="187"/>
    </row>
    <row r="8061" spans="6:7">
      <c r="F8061" s="187"/>
      <c r="G8061" s="187"/>
    </row>
    <row r="8062" spans="6:7">
      <c r="F8062" s="187"/>
      <c r="G8062" s="187"/>
    </row>
    <row r="8063" spans="6:7">
      <c r="F8063" s="187"/>
      <c r="G8063" s="187"/>
    </row>
    <row r="8064" spans="6:7">
      <c r="F8064" s="187"/>
      <c r="G8064" s="187"/>
    </row>
    <row r="8065" spans="6:7">
      <c r="F8065" s="187"/>
      <c r="G8065" s="187"/>
    </row>
    <row r="8066" spans="6:7">
      <c r="F8066" s="187"/>
      <c r="G8066" s="187"/>
    </row>
    <row r="8067" spans="6:7">
      <c r="F8067" s="187"/>
      <c r="G8067" s="187"/>
    </row>
    <row r="8068" spans="6:7">
      <c r="F8068" s="187"/>
      <c r="G8068" s="187"/>
    </row>
    <row r="8069" spans="6:7">
      <c r="F8069" s="187"/>
      <c r="G8069" s="187"/>
    </row>
    <row r="8070" spans="6:7">
      <c r="F8070" s="187"/>
      <c r="G8070" s="187"/>
    </row>
    <row r="8071" spans="6:7">
      <c r="F8071" s="187"/>
      <c r="G8071" s="187"/>
    </row>
    <row r="8072" spans="6:7">
      <c r="F8072" s="187"/>
      <c r="G8072" s="187"/>
    </row>
    <row r="8073" spans="6:7">
      <c r="F8073" s="187"/>
      <c r="G8073" s="187"/>
    </row>
    <row r="8074" spans="6:7">
      <c r="F8074" s="187"/>
      <c r="G8074" s="187"/>
    </row>
    <row r="8075" spans="6:7">
      <c r="F8075" s="187"/>
      <c r="G8075" s="187"/>
    </row>
    <row r="8076" spans="6:7">
      <c r="F8076" s="187"/>
      <c r="G8076" s="187"/>
    </row>
    <row r="8077" spans="6:7">
      <c r="F8077" s="187"/>
      <c r="G8077" s="187"/>
    </row>
    <row r="8078" spans="6:7">
      <c r="F8078" s="187"/>
      <c r="G8078" s="187"/>
    </row>
    <row r="8079" spans="6:7">
      <c r="F8079" s="187"/>
      <c r="G8079" s="187"/>
    </row>
    <row r="8080" spans="6:7">
      <c r="F8080" s="187"/>
      <c r="G8080" s="187"/>
    </row>
    <row r="8081" spans="6:7">
      <c r="F8081" s="187"/>
      <c r="G8081" s="187"/>
    </row>
    <row r="8082" spans="6:7">
      <c r="F8082" s="187"/>
      <c r="G8082" s="187"/>
    </row>
    <row r="8083" spans="6:7">
      <c r="F8083" s="187"/>
      <c r="G8083" s="187"/>
    </row>
    <row r="8084" spans="6:7">
      <c r="F8084" s="187"/>
      <c r="G8084" s="187"/>
    </row>
    <row r="8085" spans="6:7">
      <c r="F8085" s="187"/>
      <c r="G8085" s="187"/>
    </row>
    <row r="8086" spans="6:7">
      <c r="F8086" s="187"/>
      <c r="G8086" s="187"/>
    </row>
    <row r="8087" spans="6:7">
      <c r="F8087" s="187"/>
      <c r="G8087" s="187"/>
    </row>
    <row r="8088" spans="6:7">
      <c r="F8088" s="187"/>
      <c r="G8088" s="187"/>
    </row>
    <row r="8089" spans="6:7">
      <c r="F8089" s="187"/>
      <c r="G8089" s="187"/>
    </row>
    <row r="8090" spans="6:7">
      <c r="F8090" s="187"/>
      <c r="G8090" s="187"/>
    </row>
    <row r="8091" spans="6:7">
      <c r="F8091" s="187"/>
      <c r="G8091" s="187"/>
    </row>
    <row r="8092" spans="6:7">
      <c r="F8092" s="187"/>
      <c r="G8092" s="187"/>
    </row>
    <row r="8093" spans="6:7">
      <c r="F8093" s="187"/>
      <c r="G8093" s="187"/>
    </row>
    <row r="8094" spans="6:7">
      <c r="F8094" s="187"/>
      <c r="G8094" s="187"/>
    </row>
    <row r="8095" spans="6:7">
      <c r="F8095" s="187"/>
      <c r="G8095" s="187"/>
    </row>
    <row r="8096" spans="6:7">
      <c r="F8096" s="187"/>
      <c r="G8096" s="187"/>
    </row>
    <row r="8097" spans="6:7">
      <c r="F8097" s="187"/>
      <c r="G8097" s="187"/>
    </row>
    <row r="8098" spans="6:7">
      <c r="F8098" s="187"/>
      <c r="G8098" s="187"/>
    </row>
    <row r="8099" spans="6:7">
      <c r="F8099" s="187"/>
      <c r="G8099" s="187"/>
    </row>
    <row r="8100" spans="6:7">
      <c r="F8100" s="187"/>
      <c r="G8100" s="187"/>
    </row>
    <row r="8101" spans="6:7">
      <c r="F8101" s="187"/>
      <c r="G8101" s="187"/>
    </row>
    <row r="8102" spans="6:7">
      <c r="F8102" s="187"/>
      <c r="G8102" s="187"/>
    </row>
    <row r="8103" spans="6:7">
      <c r="F8103" s="187"/>
      <c r="G8103" s="187"/>
    </row>
    <row r="8104" spans="6:7">
      <c r="F8104" s="187"/>
      <c r="G8104" s="187"/>
    </row>
    <row r="8105" spans="6:7">
      <c r="F8105" s="187"/>
      <c r="G8105" s="187"/>
    </row>
    <row r="8106" spans="6:7">
      <c r="F8106" s="187"/>
      <c r="G8106" s="187"/>
    </row>
    <row r="8107" spans="6:7">
      <c r="F8107" s="187"/>
      <c r="G8107" s="187"/>
    </row>
    <row r="8108" spans="6:7">
      <c r="F8108" s="187"/>
      <c r="G8108" s="187"/>
    </row>
    <row r="8109" spans="6:7">
      <c r="F8109" s="187"/>
      <c r="G8109" s="187"/>
    </row>
    <row r="8110" spans="6:7">
      <c r="F8110" s="187"/>
      <c r="G8110" s="187"/>
    </row>
    <row r="8111" spans="6:7">
      <c r="F8111" s="187"/>
      <c r="G8111" s="187"/>
    </row>
    <row r="8112" spans="6:7">
      <c r="F8112" s="187"/>
      <c r="G8112" s="187"/>
    </row>
    <row r="8113" spans="6:7">
      <c r="F8113" s="187"/>
      <c r="G8113" s="187"/>
    </row>
    <row r="8114" spans="6:7">
      <c r="F8114" s="187"/>
      <c r="G8114" s="187"/>
    </row>
    <row r="8115" spans="6:7">
      <c r="F8115" s="187"/>
      <c r="G8115" s="187"/>
    </row>
    <row r="8116" spans="6:7">
      <c r="F8116" s="187"/>
      <c r="G8116" s="187"/>
    </row>
    <row r="8117" spans="6:7">
      <c r="F8117" s="187"/>
      <c r="G8117" s="187"/>
    </row>
    <row r="8118" spans="6:7">
      <c r="F8118" s="187"/>
      <c r="G8118" s="187"/>
    </row>
    <row r="8119" spans="6:7">
      <c r="F8119" s="187"/>
      <c r="G8119" s="187"/>
    </row>
    <row r="8120" spans="6:7">
      <c r="F8120" s="187"/>
      <c r="G8120" s="187"/>
    </row>
    <row r="8121" spans="6:7">
      <c r="F8121" s="187"/>
      <c r="G8121" s="187"/>
    </row>
    <row r="8122" spans="6:7">
      <c r="F8122" s="187"/>
      <c r="G8122" s="187"/>
    </row>
    <row r="8123" spans="6:7">
      <c r="F8123" s="187"/>
      <c r="G8123" s="187"/>
    </row>
    <row r="8124" spans="6:7">
      <c r="F8124" s="187"/>
      <c r="G8124" s="187"/>
    </row>
    <row r="8125" spans="6:7">
      <c r="F8125" s="187"/>
      <c r="G8125" s="187"/>
    </row>
    <row r="8126" spans="6:7">
      <c r="F8126" s="187"/>
      <c r="G8126" s="187"/>
    </row>
    <row r="8127" spans="6:7">
      <c r="F8127" s="187"/>
      <c r="G8127" s="187"/>
    </row>
    <row r="8128" spans="6:7">
      <c r="F8128" s="187"/>
      <c r="G8128" s="187"/>
    </row>
    <row r="8129" spans="6:7">
      <c r="F8129" s="187"/>
      <c r="G8129" s="187"/>
    </row>
    <row r="8130" spans="6:7">
      <c r="F8130" s="187"/>
      <c r="G8130" s="187"/>
    </row>
    <row r="8131" spans="6:7">
      <c r="F8131" s="187"/>
      <c r="G8131" s="187"/>
    </row>
    <row r="8132" spans="6:7">
      <c r="F8132" s="187"/>
      <c r="G8132" s="187"/>
    </row>
    <row r="8133" spans="6:7">
      <c r="F8133" s="187"/>
      <c r="G8133" s="187"/>
    </row>
    <row r="8134" spans="6:7">
      <c r="F8134" s="187"/>
      <c r="G8134" s="187"/>
    </row>
    <row r="8135" spans="6:7">
      <c r="F8135" s="187"/>
      <c r="G8135" s="187"/>
    </row>
    <row r="8136" spans="6:7">
      <c r="F8136" s="187"/>
      <c r="G8136" s="187"/>
    </row>
    <row r="8137" spans="6:7">
      <c r="F8137" s="187"/>
      <c r="G8137" s="187"/>
    </row>
    <row r="8138" spans="6:7">
      <c r="F8138" s="187"/>
      <c r="G8138" s="187"/>
    </row>
    <row r="8139" spans="6:7">
      <c r="F8139" s="187"/>
      <c r="G8139" s="187"/>
    </row>
    <row r="8140" spans="6:7">
      <c r="F8140" s="187"/>
      <c r="G8140" s="187"/>
    </row>
    <row r="8141" spans="6:7">
      <c r="F8141" s="187"/>
      <c r="G8141" s="187"/>
    </row>
    <row r="8142" spans="6:7">
      <c r="F8142" s="187"/>
      <c r="G8142" s="187"/>
    </row>
    <row r="8143" spans="6:7">
      <c r="F8143" s="187"/>
      <c r="G8143" s="187"/>
    </row>
    <row r="8144" spans="6:7">
      <c r="F8144" s="187"/>
      <c r="G8144" s="187"/>
    </row>
    <row r="8145" spans="6:7">
      <c r="F8145" s="187"/>
      <c r="G8145" s="187"/>
    </row>
    <row r="8146" spans="6:7">
      <c r="F8146" s="187"/>
      <c r="G8146" s="187"/>
    </row>
    <row r="8147" spans="6:7">
      <c r="F8147" s="187"/>
      <c r="G8147" s="187"/>
    </row>
    <row r="8148" spans="6:7">
      <c r="F8148" s="187"/>
      <c r="G8148" s="187"/>
    </row>
    <row r="8149" spans="6:7">
      <c r="F8149" s="187"/>
      <c r="G8149" s="187"/>
    </row>
    <row r="8150" spans="6:7">
      <c r="F8150" s="187"/>
      <c r="G8150" s="187"/>
    </row>
    <row r="8151" spans="6:7">
      <c r="F8151" s="187"/>
      <c r="G8151" s="187"/>
    </row>
    <row r="8152" spans="6:7">
      <c r="F8152" s="187"/>
      <c r="G8152" s="187"/>
    </row>
    <row r="8153" spans="6:7">
      <c r="F8153" s="187"/>
      <c r="G8153" s="187"/>
    </row>
    <row r="8154" spans="6:7">
      <c r="F8154" s="187"/>
      <c r="G8154" s="187"/>
    </row>
    <row r="8155" spans="6:7">
      <c r="F8155" s="187"/>
      <c r="G8155" s="187"/>
    </row>
    <row r="8156" spans="6:7">
      <c r="F8156" s="187"/>
      <c r="G8156" s="187"/>
    </row>
    <row r="8157" spans="6:7">
      <c r="F8157" s="187"/>
      <c r="G8157" s="187"/>
    </row>
    <row r="8158" spans="6:7">
      <c r="F8158" s="187"/>
      <c r="G8158" s="187"/>
    </row>
    <row r="8159" spans="6:7">
      <c r="F8159" s="187"/>
      <c r="G8159" s="187"/>
    </row>
    <row r="8160" spans="6:7">
      <c r="F8160" s="187"/>
      <c r="G8160" s="187"/>
    </row>
    <row r="8161" spans="6:7">
      <c r="F8161" s="187"/>
      <c r="G8161" s="187"/>
    </row>
    <row r="8162" spans="6:7">
      <c r="F8162" s="187"/>
      <c r="G8162" s="187"/>
    </row>
    <row r="8163" spans="6:7">
      <c r="F8163" s="187"/>
      <c r="G8163" s="187"/>
    </row>
    <row r="8164" spans="6:7">
      <c r="F8164" s="187"/>
      <c r="G8164" s="187"/>
    </row>
    <row r="8165" spans="6:7">
      <c r="F8165" s="187"/>
      <c r="G8165" s="187"/>
    </row>
    <row r="8166" spans="6:7">
      <c r="F8166" s="187"/>
      <c r="G8166" s="187"/>
    </row>
    <row r="8167" spans="6:7">
      <c r="F8167" s="187"/>
      <c r="G8167" s="187"/>
    </row>
    <row r="8168" spans="6:7">
      <c r="F8168" s="187"/>
      <c r="G8168" s="187"/>
    </row>
    <row r="8169" spans="6:7">
      <c r="F8169" s="187"/>
      <c r="G8169" s="187"/>
    </row>
    <row r="8170" spans="6:7">
      <c r="F8170" s="187"/>
      <c r="G8170" s="187"/>
    </row>
    <row r="8171" spans="6:7">
      <c r="F8171" s="187"/>
      <c r="G8171" s="187"/>
    </row>
    <row r="8172" spans="6:7">
      <c r="F8172" s="187"/>
      <c r="G8172" s="187"/>
    </row>
    <row r="8173" spans="6:7">
      <c r="F8173" s="187"/>
      <c r="G8173" s="187"/>
    </row>
    <row r="8174" spans="6:7">
      <c r="F8174" s="187"/>
      <c r="G8174" s="187"/>
    </row>
    <row r="8175" spans="6:7">
      <c r="F8175" s="187"/>
      <c r="G8175" s="187"/>
    </row>
    <row r="8176" spans="6:7">
      <c r="F8176" s="187"/>
      <c r="G8176" s="187"/>
    </row>
    <row r="8177" spans="6:7">
      <c r="F8177" s="187"/>
      <c r="G8177" s="187"/>
    </row>
    <row r="8178" spans="6:7">
      <c r="F8178" s="187"/>
      <c r="G8178" s="187"/>
    </row>
    <row r="8179" spans="6:7">
      <c r="F8179" s="187"/>
      <c r="G8179" s="187"/>
    </row>
    <row r="8180" spans="6:7">
      <c r="F8180" s="187"/>
      <c r="G8180" s="187"/>
    </row>
    <row r="8181" spans="6:7">
      <c r="F8181" s="187"/>
      <c r="G8181" s="187"/>
    </row>
    <row r="8182" spans="6:7">
      <c r="F8182" s="187"/>
      <c r="G8182" s="187"/>
    </row>
    <row r="8183" spans="6:7">
      <c r="F8183" s="187"/>
      <c r="G8183" s="187"/>
    </row>
    <row r="8184" spans="6:7">
      <c r="F8184" s="187"/>
      <c r="G8184" s="187"/>
    </row>
    <row r="8185" spans="6:7">
      <c r="F8185" s="187"/>
      <c r="G8185" s="187"/>
    </row>
    <row r="8186" spans="6:7">
      <c r="F8186" s="187"/>
      <c r="G8186" s="187"/>
    </row>
    <row r="8187" spans="6:7">
      <c r="F8187" s="187"/>
      <c r="G8187" s="187"/>
    </row>
    <row r="8188" spans="6:7">
      <c r="F8188" s="187"/>
      <c r="G8188" s="187"/>
    </row>
    <row r="8189" spans="6:7">
      <c r="F8189" s="187"/>
      <c r="G8189" s="187"/>
    </row>
    <row r="8190" spans="6:7">
      <c r="F8190" s="187"/>
      <c r="G8190" s="187"/>
    </row>
    <row r="8191" spans="6:7">
      <c r="F8191" s="187"/>
      <c r="G8191" s="187"/>
    </row>
    <row r="8192" spans="6:7">
      <c r="F8192" s="187"/>
      <c r="G8192" s="187"/>
    </row>
    <row r="8193" spans="6:7">
      <c r="F8193" s="187"/>
      <c r="G8193" s="187"/>
    </row>
    <row r="8194" spans="6:7">
      <c r="F8194" s="187"/>
      <c r="G8194" s="187"/>
    </row>
    <row r="8195" spans="6:7">
      <c r="F8195" s="187"/>
      <c r="G8195" s="187"/>
    </row>
    <row r="8196" spans="6:7">
      <c r="F8196" s="187"/>
      <c r="G8196" s="187"/>
    </row>
    <row r="8197" spans="6:7">
      <c r="F8197" s="187"/>
      <c r="G8197" s="187"/>
    </row>
    <row r="8198" spans="6:7">
      <c r="F8198" s="187"/>
      <c r="G8198" s="187"/>
    </row>
    <row r="8199" spans="6:7">
      <c r="F8199" s="187"/>
      <c r="G8199" s="187"/>
    </row>
    <row r="8200" spans="6:7">
      <c r="F8200" s="187"/>
      <c r="G8200" s="187"/>
    </row>
    <row r="8201" spans="6:7">
      <c r="F8201" s="187"/>
      <c r="G8201" s="187"/>
    </row>
    <row r="8202" spans="6:7">
      <c r="F8202" s="187"/>
      <c r="G8202" s="187"/>
    </row>
    <row r="8203" spans="6:7">
      <c r="F8203" s="187"/>
      <c r="G8203" s="187"/>
    </row>
    <row r="8204" spans="6:7">
      <c r="F8204" s="187"/>
      <c r="G8204" s="187"/>
    </row>
    <row r="8205" spans="6:7">
      <c r="F8205" s="187"/>
      <c r="G8205" s="187"/>
    </row>
    <row r="8206" spans="6:7">
      <c r="F8206" s="187"/>
      <c r="G8206" s="187"/>
    </row>
    <row r="8207" spans="6:7">
      <c r="F8207" s="187"/>
      <c r="G8207" s="187"/>
    </row>
    <row r="8208" spans="6:7">
      <c r="F8208" s="187"/>
      <c r="G8208" s="187"/>
    </row>
    <row r="8209" spans="6:7">
      <c r="F8209" s="187"/>
      <c r="G8209" s="187"/>
    </row>
    <row r="8210" spans="6:7">
      <c r="F8210" s="187"/>
      <c r="G8210" s="187"/>
    </row>
    <row r="8211" spans="6:7">
      <c r="F8211" s="187"/>
      <c r="G8211" s="187"/>
    </row>
    <row r="8212" spans="6:7">
      <c r="F8212" s="187"/>
      <c r="G8212" s="187"/>
    </row>
    <row r="8213" spans="6:7">
      <c r="F8213" s="187"/>
      <c r="G8213" s="187"/>
    </row>
    <row r="8214" spans="6:7">
      <c r="F8214" s="187"/>
      <c r="G8214" s="187"/>
    </row>
    <row r="8215" spans="6:7">
      <c r="F8215" s="187"/>
      <c r="G8215" s="187"/>
    </row>
    <row r="8216" spans="6:7">
      <c r="F8216" s="187"/>
      <c r="G8216" s="187"/>
    </row>
    <row r="8217" spans="6:7">
      <c r="F8217" s="187"/>
      <c r="G8217" s="187"/>
    </row>
    <row r="8218" spans="6:7">
      <c r="F8218" s="187"/>
      <c r="G8218" s="187"/>
    </row>
    <row r="8219" spans="6:7">
      <c r="F8219" s="187"/>
      <c r="G8219" s="187"/>
    </row>
    <row r="8220" spans="6:7">
      <c r="F8220" s="187"/>
      <c r="G8220" s="187"/>
    </row>
    <row r="8221" spans="6:7">
      <c r="F8221" s="187"/>
      <c r="G8221" s="187"/>
    </row>
    <row r="8222" spans="6:7">
      <c r="F8222" s="187"/>
      <c r="G8222" s="187"/>
    </row>
    <row r="8223" spans="6:7">
      <c r="F8223" s="187"/>
      <c r="G8223" s="187"/>
    </row>
    <row r="8224" spans="6:7">
      <c r="F8224" s="187"/>
      <c r="G8224" s="187"/>
    </row>
    <row r="8225" spans="6:7">
      <c r="F8225" s="187"/>
      <c r="G8225" s="187"/>
    </row>
    <row r="8226" spans="6:7">
      <c r="F8226" s="187"/>
      <c r="G8226" s="187"/>
    </row>
    <row r="8227" spans="6:7">
      <c r="F8227" s="187"/>
      <c r="G8227" s="187"/>
    </row>
    <row r="8228" spans="6:7">
      <c r="F8228" s="187"/>
      <c r="G8228" s="187"/>
    </row>
    <row r="8229" spans="6:7">
      <c r="F8229" s="187"/>
      <c r="G8229" s="187"/>
    </row>
    <row r="8230" spans="6:7">
      <c r="F8230" s="187"/>
      <c r="G8230" s="187"/>
    </row>
    <row r="8231" spans="6:7">
      <c r="F8231" s="187"/>
      <c r="G8231" s="187"/>
    </row>
    <row r="8232" spans="6:7">
      <c r="F8232" s="187"/>
      <c r="G8232" s="187"/>
    </row>
    <row r="8233" spans="6:7">
      <c r="F8233" s="187"/>
      <c r="G8233" s="187"/>
    </row>
    <row r="8234" spans="6:7">
      <c r="F8234" s="187"/>
      <c r="G8234" s="187"/>
    </row>
    <row r="8235" spans="6:7">
      <c r="F8235" s="187"/>
      <c r="G8235" s="187"/>
    </row>
    <row r="8236" spans="6:7">
      <c r="F8236" s="187"/>
      <c r="G8236" s="187"/>
    </row>
    <row r="8237" spans="6:7">
      <c r="F8237" s="187"/>
      <c r="G8237" s="187"/>
    </row>
    <row r="8238" spans="6:7">
      <c r="F8238" s="187"/>
      <c r="G8238" s="187"/>
    </row>
    <row r="8239" spans="6:7">
      <c r="F8239" s="187"/>
      <c r="G8239" s="187"/>
    </row>
    <row r="8240" spans="6:7">
      <c r="F8240" s="187"/>
      <c r="G8240" s="187"/>
    </row>
    <row r="8241" spans="6:7">
      <c r="F8241" s="187"/>
      <c r="G8241" s="187"/>
    </row>
    <row r="8242" spans="6:7">
      <c r="F8242" s="187"/>
      <c r="G8242" s="187"/>
    </row>
    <row r="8243" spans="6:7">
      <c r="F8243" s="187"/>
      <c r="G8243" s="187"/>
    </row>
    <row r="8244" spans="6:7">
      <c r="F8244" s="187"/>
      <c r="G8244" s="187"/>
    </row>
    <row r="8245" spans="6:7">
      <c r="F8245" s="187"/>
      <c r="G8245" s="187"/>
    </row>
    <row r="8246" spans="6:7">
      <c r="F8246" s="187"/>
      <c r="G8246" s="187"/>
    </row>
    <row r="8247" spans="6:7">
      <c r="F8247" s="187"/>
      <c r="G8247" s="187"/>
    </row>
    <row r="8248" spans="6:7">
      <c r="F8248" s="187"/>
      <c r="G8248" s="187"/>
    </row>
    <row r="8249" spans="6:7">
      <c r="F8249" s="187"/>
      <c r="G8249" s="187"/>
    </row>
    <row r="8250" spans="6:7">
      <c r="F8250" s="187"/>
      <c r="G8250" s="187"/>
    </row>
    <row r="8251" spans="6:7">
      <c r="F8251" s="187"/>
      <c r="G8251" s="187"/>
    </row>
    <row r="8252" spans="6:7">
      <c r="F8252" s="187"/>
      <c r="G8252" s="187"/>
    </row>
    <row r="8253" spans="6:7">
      <c r="F8253" s="187"/>
      <c r="G8253" s="187"/>
    </row>
    <row r="8254" spans="6:7">
      <c r="F8254" s="187"/>
      <c r="G8254" s="187"/>
    </row>
    <row r="8255" spans="6:7">
      <c r="F8255" s="187"/>
      <c r="G8255" s="187"/>
    </row>
    <row r="8256" spans="6:7">
      <c r="F8256" s="187"/>
      <c r="G8256" s="187"/>
    </row>
    <row r="8257" spans="6:7">
      <c r="F8257" s="187"/>
      <c r="G8257" s="187"/>
    </row>
    <row r="8258" spans="6:7">
      <c r="F8258" s="187"/>
      <c r="G8258" s="187"/>
    </row>
    <row r="8259" spans="6:7">
      <c r="F8259" s="187"/>
      <c r="G8259" s="187"/>
    </row>
    <row r="8260" spans="6:7">
      <c r="F8260" s="187"/>
      <c r="G8260" s="187"/>
    </row>
    <row r="8261" spans="6:7">
      <c r="F8261" s="187"/>
      <c r="G8261" s="187"/>
    </row>
    <row r="8262" spans="6:7">
      <c r="F8262" s="187"/>
      <c r="G8262" s="187"/>
    </row>
    <row r="8263" spans="6:7">
      <c r="F8263" s="187"/>
      <c r="G8263" s="187"/>
    </row>
    <row r="8264" spans="6:7">
      <c r="F8264" s="187"/>
      <c r="G8264" s="187"/>
    </row>
    <row r="8265" spans="6:7">
      <c r="F8265" s="187"/>
      <c r="G8265" s="187"/>
    </row>
    <row r="8266" spans="6:7">
      <c r="F8266" s="187"/>
      <c r="G8266" s="187"/>
    </row>
    <row r="8267" spans="6:7">
      <c r="F8267" s="187"/>
      <c r="G8267" s="187"/>
    </row>
    <row r="8268" spans="6:7">
      <c r="F8268" s="187"/>
      <c r="G8268" s="187"/>
    </row>
    <row r="8269" spans="6:7">
      <c r="F8269" s="187"/>
      <c r="G8269" s="187"/>
    </row>
    <row r="8270" spans="6:7">
      <c r="F8270" s="187"/>
      <c r="G8270" s="187"/>
    </row>
    <row r="8271" spans="6:7">
      <c r="F8271" s="187"/>
      <c r="G8271" s="187"/>
    </row>
    <row r="8272" spans="6:7">
      <c r="F8272" s="187"/>
      <c r="G8272" s="187"/>
    </row>
    <row r="8273" spans="6:7">
      <c r="F8273" s="187"/>
      <c r="G8273" s="187"/>
    </row>
    <row r="8274" spans="6:7">
      <c r="F8274" s="187"/>
      <c r="G8274" s="187"/>
    </row>
    <row r="8275" spans="6:7">
      <c r="F8275" s="187"/>
      <c r="G8275" s="187"/>
    </row>
    <row r="8276" spans="6:7">
      <c r="F8276" s="187"/>
      <c r="G8276" s="187"/>
    </row>
    <row r="8277" spans="6:7">
      <c r="F8277" s="187"/>
      <c r="G8277" s="187"/>
    </row>
    <row r="8278" spans="6:7">
      <c r="F8278" s="187"/>
      <c r="G8278" s="187"/>
    </row>
    <row r="8279" spans="6:7">
      <c r="F8279" s="187"/>
      <c r="G8279" s="187"/>
    </row>
    <row r="8280" spans="6:7">
      <c r="F8280" s="187"/>
      <c r="G8280" s="187"/>
    </row>
    <row r="8281" spans="6:7">
      <c r="F8281" s="187"/>
      <c r="G8281" s="187"/>
    </row>
    <row r="8282" spans="6:7">
      <c r="F8282" s="187"/>
      <c r="G8282" s="187"/>
    </row>
    <row r="8283" spans="6:7">
      <c r="F8283" s="187"/>
      <c r="G8283" s="187"/>
    </row>
    <row r="8284" spans="6:7">
      <c r="F8284" s="187"/>
      <c r="G8284" s="187"/>
    </row>
    <row r="8285" spans="6:7">
      <c r="F8285" s="187"/>
      <c r="G8285" s="187"/>
    </row>
    <row r="8286" spans="6:7">
      <c r="F8286" s="187"/>
      <c r="G8286" s="187"/>
    </row>
    <row r="8287" spans="6:7">
      <c r="F8287" s="187"/>
      <c r="G8287" s="187"/>
    </row>
    <row r="8288" spans="6:7">
      <c r="F8288" s="187"/>
      <c r="G8288" s="187"/>
    </row>
    <row r="8289" spans="6:7">
      <c r="F8289" s="187"/>
      <c r="G8289" s="187"/>
    </row>
    <row r="8290" spans="6:7">
      <c r="F8290" s="187"/>
      <c r="G8290" s="187"/>
    </row>
    <row r="8291" spans="6:7">
      <c r="F8291" s="187"/>
      <c r="G8291" s="187"/>
    </row>
    <row r="8292" spans="6:7">
      <c r="F8292" s="187"/>
      <c r="G8292" s="187"/>
    </row>
    <row r="8293" spans="6:7">
      <c r="F8293" s="187"/>
      <c r="G8293" s="187"/>
    </row>
    <row r="8294" spans="6:7">
      <c r="F8294" s="187"/>
      <c r="G8294" s="187"/>
    </row>
    <row r="8295" spans="6:7">
      <c r="F8295" s="187"/>
      <c r="G8295" s="187"/>
    </row>
    <row r="8296" spans="6:7">
      <c r="F8296" s="187"/>
      <c r="G8296" s="187"/>
    </row>
    <row r="8297" spans="6:7">
      <c r="F8297" s="187"/>
      <c r="G8297" s="187"/>
    </row>
    <row r="8298" spans="6:7">
      <c r="F8298" s="187"/>
      <c r="G8298" s="187"/>
    </row>
    <row r="8299" spans="6:7">
      <c r="F8299" s="187"/>
      <c r="G8299" s="187"/>
    </row>
    <row r="8300" spans="6:7">
      <c r="F8300" s="187"/>
      <c r="G8300" s="187"/>
    </row>
    <row r="8301" spans="6:7">
      <c r="F8301" s="187"/>
      <c r="G8301" s="187"/>
    </row>
    <row r="8302" spans="6:7">
      <c r="F8302" s="187"/>
      <c r="G8302" s="187"/>
    </row>
    <row r="8303" spans="6:7">
      <c r="F8303" s="187"/>
      <c r="G8303" s="187"/>
    </row>
    <row r="8304" spans="6:7">
      <c r="F8304" s="187"/>
      <c r="G8304" s="187"/>
    </row>
    <row r="8305" spans="6:7">
      <c r="F8305" s="187"/>
      <c r="G8305" s="187"/>
    </row>
    <row r="8306" spans="6:7">
      <c r="F8306" s="187"/>
      <c r="G8306" s="187"/>
    </row>
    <row r="8307" spans="6:7">
      <c r="F8307" s="187"/>
      <c r="G8307" s="187"/>
    </row>
    <row r="8308" spans="6:7">
      <c r="F8308" s="187"/>
      <c r="G8308" s="187"/>
    </row>
    <row r="8309" spans="6:7">
      <c r="F8309" s="187"/>
      <c r="G8309" s="187"/>
    </row>
    <row r="8310" spans="6:7">
      <c r="F8310" s="187"/>
      <c r="G8310" s="187"/>
    </row>
    <row r="8311" spans="6:7">
      <c r="F8311" s="187"/>
      <c r="G8311" s="187"/>
    </row>
    <row r="8312" spans="6:7">
      <c r="F8312" s="187"/>
      <c r="G8312" s="187"/>
    </row>
    <row r="8313" spans="6:7">
      <c r="F8313" s="187"/>
      <c r="G8313" s="187"/>
    </row>
    <row r="8314" spans="6:7">
      <c r="F8314" s="187"/>
      <c r="G8314" s="187"/>
    </row>
    <row r="8315" spans="6:7">
      <c r="F8315" s="187"/>
      <c r="G8315" s="187"/>
    </row>
    <row r="8316" spans="6:7">
      <c r="F8316" s="187"/>
      <c r="G8316" s="187"/>
    </row>
    <row r="8317" spans="6:7">
      <c r="F8317" s="187"/>
      <c r="G8317" s="187"/>
    </row>
    <row r="8318" spans="6:7">
      <c r="F8318" s="187"/>
      <c r="G8318" s="187"/>
    </row>
    <row r="8319" spans="6:7">
      <c r="F8319" s="187"/>
      <c r="G8319" s="187"/>
    </row>
    <row r="8320" spans="6:7">
      <c r="F8320" s="187"/>
      <c r="G8320" s="187"/>
    </row>
    <row r="8321" spans="6:7">
      <c r="F8321" s="187"/>
      <c r="G8321" s="187"/>
    </row>
    <row r="8322" spans="6:7">
      <c r="F8322" s="187"/>
      <c r="G8322" s="187"/>
    </row>
    <row r="8323" spans="6:7">
      <c r="F8323" s="187"/>
      <c r="G8323" s="187"/>
    </row>
    <row r="8324" spans="6:7">
      <c r="F8324" s="187"/>
      <c r="G8324" s="187"/>
    </row>
    <row r="8325" spans="6:7">
      <c r="F8325" s="187"/>
      <c r="G8325" s="187"/>
    </row>
    <row r="8326" spans="6:7">
      <c r="F8326" s="187"/>
      <c r="G8326" s="187"/>
    </row>
    <row r="8327" spans="6:7">
      <c r="F8327" s="187"/>
      <c r="G8327" s="187"/>
    </row>
    <row r="8328" spans="6:7">
      <c r="F8328" s="187"/>
      <c r="G8328" s="187"/>
    </row>
    <row r="8329" spans="6:7">
      <c r="F8329" s="187"/>
      <c r="G8329" s="187"/>
    </row>
    <row r="8330" spans="6:7">
      <c r="F8330" s="187"/>
      <c r="G8330" s="187"/>
    </row>
    <row r="8331" spans="6:7">
      <c r="F8331" s="187"/>
      <c r="G8331" s="187"/>
    </row>
    <row r="8332" spans="6:7">
      <c r="F8332" s="187"/>
      <c r="G8332" s="187"/>
    </row>
    <row r="8333" spans="6:7">
      <c r="F8333" s="187"/>
      <c r="G8333" s="187"/>
    </row>
    <row r="8334" spans="6:7">
      <c r="F8334" s="187"/>
      <c r="G8334" s="187"/>
    </row>
    <row r="8335" spans="6:7">
      <c r="F8335" s="187"/>
      <c r="G8335" s="187"/>
    </row>
    <row r="8336" spans="6:7">
      <c r="F8336" s="187"/>
      <c r="G8336" s="187"/>
    </row>
    <row r="8337" spans="6:7">
      <c r="F8337" s="187"/>
      <c r="G8337" s="187"/>
    </row>
    <row r="8338" spans="6:7">
      <c r="F8338" s="187"/>
      <c r="G8338" s="187"/>
    </row>
    <row r="8339" spans="6:7">
      <c r="F8339" s="187"/>
      <c r="G8339" s="187"/>
    </row>
    <row r="8340" spans="6:7">
      <c r="F8340" s="187"/>
      <c r="G8340" s="187"/>
    </row>
    <row r="8341" spans="6:7">
      <c r="F8341" s="187"/>
      <c r="G8341" s="187"/>
    </row>
    <row r="8342" spans="6:7">
      <c r="F8342" s="187"/>
      <c r="G8342" s="187"/>
    </row>
    <row r="8343" spans="6:7">
      <c r="F8343" s="187"/>
      <c r="G8343" s="187"/>
    </row>
    <row r="8344" spans="6:7">
      <c r="F8344" s="187"/>
      <c r="G8344" s="187"/>
    </row>
    <row r="8345" spans="6:7">
      <c r="F8345" s="187"/>
      <c r="G8345" s="187"/>
    </row>
    <row r="8346" spans="6:7">
      <c r="F8346" s="187"/>
      <c r="G8346" s="187"/>
    </row>
    <row r="8347" spans="6:7">
      <c r="F8347" s="187"/>
      <c r="G8347" s="187"/>
    </row>
    <row r="8348" spans="6:7">
      <c r="F8348" s="187"/>
      <c r="G8348" s="187"/>
    </row>
    <row r="8349" spans="6:7">
      <c r="F8349" s="187"/>
      <c r="G8349" s="187"/>
    </row>
    <row r="8350" spans="6:7">
      <c r="F8350" s="187"/>
      <c r="G8350" s="187"/>
    </row>
    <row r="8351" spans="6:7">
      <c r="F8351" s="187"/>
      <c r="G8351" s="187"/>
    </row>
    <row r="8352" spans="6:7">
      <c r="F8352" s="187"/>
      <c r="G8352" s="187"/>
    </row>
    <row r="8353" spans="6:7">
      <c r="F8353" s="187"/>
      <c r="G8353" s="187"/>
    </row>
    <row r="8354" spans="6:7">
      <c r="F8354" s="187"/>
      <c r="G8354" s="187"/>
    </row>
    <row r="8355" spans="6:7">
      <c r="F8355" s="187"/>
      <c r="G8355" s="187"/>
    </row>
    <row r="8356" spans="6:7">
      <c r="F8356" s="187"/>
      <c r="G8356" s="187"/>
    </row>
    <row r="8357" spans="6:7">
      <c r="F8357" s="187"/>
      <c r="G8357" s="187"/>
    </row>
    <row r="8358" spans="6:7">
      <c r="F8358" s="187"/>
      <c r="G8358" s="187"/>
    </row>
    <row r="8359" spans="6:7">
      <c r="F8359" s="187"/>
      <c r="G8359" s="187"/>
    </row>
    <row r="8360" spans="6:7">
      <c r="F8360" s="187"/>
      <c r="G8360" s="187"/>
    </row>
    <row r="8361" spans="6:7">
      <c r="F8361" s="187"/>
      <c r="G8361" s="187"/>
    </row>
    <row r="8362" spans="6:7">
      <c r="F8362" s="187"/>
      <c r="G8362" s="187"/>
    </row>
    <row r="8363" spans="6:7">
      <c r="F8363" s="187"/>
      <c r="G8363" s="187"/>
    </row>
    <row r="8364" spans="6:7">
      <c r="F8364" s="187"/>
      <c r="G8364" s="187"/>
    </row>
    <row r="8365" spans="6:7">
      <c r="F8365" s="187"/>
      <c r="G8365" s="187"/>
    </row>
    <row r="8366" spans="6:7">
      <c r="F8366" s="187"/>
      <c r="G8366" s="187"/>
    </row>
    <row r="8367" spans="6:7">
      <c r="F8367" s="187"/>
      <c r="G8367" s="187"/>
    </row>
    <row r="8368" spans="6:7">
      <c r="F8368" s="187"/>
      <c r="G8368" s="187"/>
    </row>
    <row r="8369" spans="6:7">
      <c r="F8369" s="187"/>
      <c r="G8369" s="187"/>
    </row>
    <row r="8370" spans="6:7">
      <c r="F8370" s="187"/>
      <c r="G8370" s="187"/>
    </row>
    <row r="8371" spans="6:7">
      <c r="F8371" s="187"/>
      <c r="G8371" s="187"/>
    </row>
    <row r="8372" spans="6:7">
      <c r="F8372" s="187"/>
      <c r="G8372" s="187"/>
    </row>
    <row r="8373" spans="6:7">
      <c r="F8373" s="187"/>
      <c r="G8373" s="187"/>
    </row>
    <row r="8374" spans="6:7">
      <c r="F8374" s="187"/>
      <c r="G8374" s="187"/>
    </row>
    <row r="8375" spans="6:7">
      <c r="F8375" s="187"/>
      <c r="G8375" s="187"/>
    </row>
    <row r="8376" spans="6:7">
      <c r="F8376" s="187"/>
      <c r="G8376" s="187"/>
    </row>
    <row r="8377" spans="6:7">
      <c r="F8377" s="187"/>
      <c r="G8377" s="187"/>
    </row>
    <row r="8378" spans="6:7">
      <c r="F8378" s="187"/>
      <c r="G8378" s="187"/>
    </row>
    <row r="8379" spans="6:7">
      <c r="F8379" s="187"/>
      <c r="G8379" s="187"/>
    </row>
    <row r="8380" spans="6:7">
      <c r="F8380" s="187"/>
      <c r="G8380" s="187"/>
    </row>
    <row r="8381" spans="6:7">
      <c r="F8381" s="187"/>
      <c r="G8381" s="187"/>
    </row>
    <row r="8382" spans="6:7">
      <c r="F8382" s="187"/>
      <c r="G8382" s="187"/>
    </row>
    <row r="8383" spans="6:7">
      <c r="F8383" s="187"/>
      <c r="G8383" s="187"/>
    </row>
    <row r="8384" spans="6:7">
      <c r="F8384" s="187"/>
      <c r="G8384" s="187"/>
    </row>
    <row r="8385" spans="6:7">
      <c r="F8385" s="187"/>
      <c r="G8385" s="187"/>
    </row>
    <row r="8386" spans="6:7">
      <c r="F8386" s="187"/>
      <c r="G8386" s="187"/>
    </row>
    <row r="8387" spans="6:7">
      <c r="F8387" s="187"/>
      <c r="G8387" s="187"/>
    </row>
    <row r="8388" spans="6:7">
      <c r="F8388" s="187"/>
      <c r="G8388" s="187"/>
    </row>
    <row r="8389" spans="6:7">
      <c r="F8389" s="187"/>
      <c r="G8389" s="187"/>
    </row>
    <row r="8390" spans="6:7">
      <c r="F8390" s="187"/>
      <c r="G8390" s="187"/>
    </row>
    <row r="8391" spans="6:7">
      <c r="F8391" s="187"/>
      <c r="G8391" s="187"/>
    </row>
    <row r="8392" spans="6:7">
      <c r="F8392" s="187"/>
      <c r="G8392" s="187"/>
    </row>
    <row r="8393" spans="6:7">
      <c r="F8393" s="187"/>
      <c r="G8393" s="187"/>
    </row>
    <row r="8394" spans="6:7">
      <c r="F8394" s="187"/>
      <c r="G8394" s="187"/>
    </row>
    <row r="8395" spans="6:7">
      <c r="F8395" s="187"/>
      <c r="G8395" s="187"/>
    </row>
    <row r="8396" spans="6:7">
      <c r="F8396" s="187"/>
      <c r="G8396" s="187"/>
    </row>
    <row r="8397" spans="6:7">
      <c r="F8397" s="187"/>
      <c r="G8397" s="187"/>
    </row>
    <row r="8398" spans="6:7">
      <c r="F8398" s="187"/>
      <c r="G8398" s="187"/>
    </row>
    <row r="8399" spans="6:7">
      <c r="F8399" s="187"/>
      <c r="G8399" s="187"/>
    </row>
    <row r="8400" spans="6:7">
      <c r="F8400" s="187"/>
      <c r="G8400" s="187"/>
    </row>
    <row r="8401" spans="6:7">
      <c r="F8401" s="187"/>
      <c r="G8401" s="187"/>
    </row>
    <row r="8402" spans="6:7">
      <c r="F8402" s="187"/>
      <c r="G8402" s="187"/>
    </row>
    <row r="8403" spans="6:7">
      <c r="F8403" s="187"/>
      <c r="G8403" s="187"/>
    </row>
    <row r="8404" spans="6:7">
      <c r="F8404" s="187"/>
      <c r="G8404" s="187"/>
    </row>
    <row r="8405" spans="6:7">
      <c r="F8405" s="187"/>
      <c r="G8405" s="187"/>
    </row>
    <row r="8406" spans="6:7">
      <c r="F8406" s="187"/>
      <c r="G8406" s="187"/>
    </row>
    <row r="8407" spans="6:7">
      <c r="F8407" s="187"/>
      <c r="G8407" s="187"/>
    </row>
    <row r="8408" spans="6:7">
      <c r="F8408" s="187"/>
      <c r="G8408" s="187"/>
    </row>
    <row r="8409" spans="6:7">
      <c r="F8409" s="187"/>
      <c r="G8409" s="187"/>
    </row>
    <row r="8410" spans="6:7">
      <c r="F8410" s="187"/>
      <c r="G8410" s="187"/>
    </row>
    <row r="8411" spans="6:7">
      <c r="F8411" s="187"/>
      <c r="G8411" s="187"/>
    </row>
    <row r="8412" spans="6:7">
      <c r="F8412" s="187"/>
      <c r="G8412" s="187"/>
    </row>
    <row r="8413" spans="6:7">
      <c r="F8413" s="187"/>
      <c r="G8413" s="187"/>
    </row>
    <row r="8414" spans="6:7">
      <c r="F8414" s="187"/>
      <c r="G8414" s="187"/>
    </row>
    <row r="8415" spans="6:7">
      <c r="F8415" s="187"/>
      <c r="G8415" s="187"/>
    </row>
    <row r="8416" spans="6:7">
      <c r="F8416" s="187"/>
      <c r="G8416" s="187"/>
    </row>
    <row r="8417" spans="6:7">
      <c r="F8417" s="187"/>
      <c r="G8417" s="187"/>
    </row>
    <row r="8418" spans="6:7">
      <c r="F8418" s="187"/>
      <c r="G8418" s="187"/>
    </row>
    <row r="8419" spans="6:7">
      <c r="F8419" s="187"/>
      <c r="G8419" s="187"/>
    </row>
    <row r="8420" spans="6:7">
      <c r="F8420" s="187"/>
      <c r="G8420" s="187"/>
    </row>
    <row r="8421" spans="6:7">
      <c r="F8421" s="187"/>
      <c r="G8421" s="187"/>
    </row>
    <row r="8422" spans="6:7">
      <c r="F8422" s="187"/>
      <c r="G8422" s="187"/>
    </row>
    <row r="8423" spans="6:7">
      <c r="F8423" s="187"/>
      <c r="G8423" s="187"/>
    </row>
    <row r="8424" spans="6:7">
      <c r="F8424" s="187"/>
      <c r="G8424" s="187"/>
    </row>
    <row r="8425" spans="6:7">
      <c r="F8425" s="187"/>
      <c r="G8425" s="187"/>
    </row>
    <row r="8426" spans="6:7">
      <c r="F8426" s="187"/>
      <c r="G8426" s="187"/>
    </row>
    <row r="8427" spans="6:7">
      <c r="F8427" s="187"/>
      <c r="G8427" s="187"/>
    </row>
    <row r="8428" spans="6:7">
      <c r="F8428" s="187"/>
      <c r="G8428" s="187"/>
    </row>
    <row r="8429" spans="6:7">
      <c r="F8429" s="187"/>
      <c r="G8429" s="187"/>
    </row>
    <row r="8430" spans="6:7">
      <c r="F8430" s="187"/>
      <c r="G8430" s="187"/>
    </row>
    <row r="8431" spans="6:7">
      <c r="F8431" s="187"/>
      <c r="G8431" s="187"/>
    </row>
    <row r="8432" spans="6:7">
      <c r="F8432" s="187"/>
      <c r="G8432" s="187"/>
    </row>
    <row r="8433" spans="6:7">
      <c r="F8433" s="187"/>
      <c r="G8433" s="187"/>
    </row>
    <row r="8434" spans="6:7">
      <c r="F8434" s="187"/>
      <c r="G8434" s="187"/>
    </row>
    <row r="8435" spans="6:7">
      <c r="F8435" s="187"/>
      <c r="G8435" s="187"/>
    </row>
    <row r="8436" spans="6:7">
      <c r="F8436" s="187"/>
      <c r="G8436" s="187"/>
    </row>
    <row r="8437" spans="6:7">
      <c r="F8437" s="187"/>
      <c r="G8437" s="187"/>
    </row>
    <row r="8438" spans="6:7">
      <c r="F8438" s="187"/>
      <c r="G8438" s="187"/>
    </row>
    <row r="8439" spans="6:7">
      <c r="F8439" s="187"/>
      <c r="G8439" s="187"/>
    </row>
    <row r="8440" spans="6:7">
      <c r="F8440" s="187"/>
      <c r="G8440" s="187"/>
    </row>
    <row r="8441" spans="6:7">
      <c r="F8441" s="187"/>
      <c r="G8441" s="187"/>
    </row>
    <row r="8442" spans="6:7">
      <c r="F8442" s="187"/>
      <c r="G8442" s="187"/>
    </row>
    <row r="8443" spans="6:7">
      <c r="F8443" s="187"/>
      <c r="G8443" s="187"/>
    </row>
    <row r="8444" spans="6:7">
      <c r="F8444" s="187"/>
      <c r="G8444" s="187"/>
    </row>
    <row r="8445" spans="6:7">
      <c r="F8445" s="187"/>
      <c r="G8445" s="187"/>
    </row>
    <row r="8446" spans="6:7">
      <c r="F8446" s="187"/>
      <c r="G8446" s="187"/>
    </row>
    <row r="8447" spans="6:7">
      <c r="F8447" s="187"/>
      <c r="G8447" s="187"/>
    </row>
    <row r="8448" spans="6:7">
      <c r="F8448" s="187"/>
      <c r="G8448" s="187"/>
    </row>
    <row r="8449" spans="6:7">
      <c r="F8449" s="187"/>
      <c r="G8449" s="187"/>
    </row>
    <row r="8450" spans="6:7">
      <c r="F8450" s="187"/>
      <c r="G8450" s="187"/>
    </row>
    <row r="8451" spans="6:7">
      <c r="F8451" s="187"/>
      <c r="G8451" s="187"/>
    </row>
    <row r="8452" spans="6:7">
      <c r="F8452" s="187"/>
      <c r="G8452" s="187"/>
    </row>
    <row r="8453" spans="6:7">
      <c r="F8453" s="187"/>
      <c r="G8453" s="187"/>
    </row>
    <row r="8454" spans="6:7">
      <c r="F8454" s="187"/>
      <c r="G8454" s="187"/>
    </row>
    <row r="8455" spans="6:7">
      <c r="F8455" s="187"/>
      <c r="G8455" s="187"/>
    </row>
    <row r="8456" spans="6:7">
      <c r="F8456" s="187"/>
      <c r="G8456" s="187"/>
    </row>
    <row r="8457" spans="6:7">
      <c r="F8457" s="187"/>
      <c r="G8457" s="187"/>
    </row>
    <row r="8458" spans="6:7">
      <c r="F8458" s="187"/>
      <c r="G8458" s="187"/>
    </row>
    <row r="8459" spans="6:7">
      <c r="F8459" s="187"/>
      <c r="G8459" s="187"/>
    </row>
    <row r="8460" spans="6:7">
      <c r="F8460" s="187"/>
      <c r="G8460" s="187"/>
    </row>
    <row r="8461" spans="6:7">
      <c r="F8461" s="187"/>
      <c r="G8461" s="187"/>
    </row>
    <row r="8462" spans="6:7">
      <c r="F8462" s="187"/>
      <c r="G8462" s="187"/>
    </row>
    <row r="8463" spans="6:7">
      <c r="F8463" s="187"/>
      <c r="G8463" s="187"/>
    </row>
    <row r="8464" spans="6:7">
      <c r="F8464" s="187"/>
      <c r="G8464" s="187"/>
    </row>
    <row r="8465" spans="6:7">
      <c r="F8465" s="187"/>
      <c r="G8465" s="187"/>
    </row>
    <row r="8466" spans="6:7">
      <c r="F8466" s="187"/>
      <c r="G8466" s="187"/>
    </row>
    <row r="8467" spans="6:7">
      <c r="F8467" s="187"/>
      <c r="G8467" s="187"/>
    </row>
    <row r="8468" spans="6:7">
      <c r="F8468" s="187"/>
      <c r="G8468" s="187"/>
    </row>
    <row r="8469" spans="6:7">
      <c r="F8469" s="187"/>
      <c r="G8469" s="187"/>
    </row>
    <row r="8470" spans="6:7">
      <c r="F8470" s="187"/>
      <c r="G8470" s="187"/>
    </row>
    <row r="8471" spans="6:7">
      <c r="F8471" s="187"/>
      <c r="G8471" s="187"/>
    </row>
    <row r="8472" spans="6:7">
      <c r="F8472" s="187"/>
      <c r="G8472" s="187"/>
    </row>
    <row r="8473" spans="6:7">
      <c r="F8473" s="187"/>
      <c r="G8473" s="187"/>
    </row>
    <row r="8474" spans="6:7">
      <c r="F8474" s="187"/>
      <c r="G8474" s="187"/>
    </row>
    <row r="8475" spans="6:7">
      <c r="F8475" s="187"/>
      <c r="G8475" s="187"/>
    </row>
    <row r="8476" spans="6:7">
      <c r="F8476" s="187"/>
      <c r="G8476" s="187"/>
    </row>
    <row r="8477" spans="6:7">
      <c r="F8477" s="187"/>
      <c r="G8477" s="187"/>
    </row>
    <row r="8478" spans="6:7">
      <c r="F8478" s="187"/>
      <c r="G8478" s="187"/>
    </row>
    <row r="8479" spans="6:7">
      <c r="F8479" s="187"/>
      <c r="G8479" s="187"/>
    </row>
    <row r="8480" spans="6:7">
      <c r="F8480" s="187"/>
      <c r="G8480" s="187"/>
    </row>
    <row r="8481" spans="6:7">
      <c r="F8481" s="187"/>
      <c r="G8481" s="187"/>
    </row>
    <row r="8482" spans="6:7">
      <c r="F8482" s="187"/>
      <c r="G8482" s="187"/>
    </row>
    <row r="8483" spans="6:7">
      <c r="F8483" s="187"/>
      <c r="G8483" s="187"/>
    </row>
    <row r="8484" spans="6:7">
      <c r="F8484" s="187"/>
      <c r="G8484" s="187"/>
    </row>
    <row r="8485" spans="6:7">
      <c r="F8485" s="187"/>
      <c r="G8485" s="187"/>
    </row>
    <row r="8486" spans="6:7">
      <c r="F8486" s="187"/>
      <c r="G8486" s="187"/>
    </row>
    <row r="8487" spans="6:7">
      <c r="F8487" s="187"/>
      <c r="G8487" s="187"/>
    </row>
    <row r="8488" spans="6:7">
      <c r="F8488" s="187"/>
      <c r="G8488" s="187"/>
    </row>
    <row r="8489" spans="6:7">
      <c r="F8489" s="187"/>
      <c r="G8489" s="187"/>
    </row>
    <row r="8490" spans="6:7">
      <c r="F8490" s="187"/>
      <c r="G8490" s="187"/>
    </row>
    <row r="8491" spans="6:7">
      <c r="F8491" s="187"/>
      <c r="G8491" s="187"/>
    </row>
    <row r="8492" spans="6:7">
      <c r="F8492" s="187"/>
      <c r="G8492" s="187"/>
    </row>
    <row r="8493" spans="6:7">
      <c r="F8493" s="187"/>
      <c r="G8493" s="187"/>
    </row>
    <row r="8494" spans="6:7">
      <c r="F8494" s="187"/>
      <c r="G8494" s="187"/>
    </row>
    <row r="8495" spans="6:7">
      <c r="F8495" s="187"/>
      <c r="G8495" s="187"/>
    </row>
    <row r="8496" spans="6:7">
      <c r="F8496" s="187"/>
      <c r="G8496" s="187"/>
    </row>
    <row r="8497" spans="6:7">
      <c r="F8497" s="187"/>
      <c r="G8497" s="187"/>
    </row>
    <row r="8498" spans="6:7">
      <c r="F8498" s="187"/>
      <c r="G8498" s="187"/>
    </row>
    <row r="8499" spans="6:7">
      <c r="F8499" s="187"/>
      <c r="G8499" s="187"/>
    </row>
    <row r="8500" spans="6:7">
      <c r="F8500" s="187"/>
      <c r="G8500" s="187"/>
    </row>
    <row r="8501" spans="6:7">
      <c r="F8501" s="187"/>
      <c r="G8501" s="187"/>
    </row>
    <row r="8502" spans="6:7">
      <c r="F8502" s="187"/>
      <c r="G8502" s="187"/>
    </row>
    <row r="8503" spans="6:7">
      <c r="F8503" s="187"/>
      <c r="G8503" s="187"/>
    </row>
    <row r="8504" spans="6:7">
      <c r="F8504" s="187"/>
      <c r="G8504" s="187"/>
    </row>
    <row r="8505" spans="6:7">
      <c r="F8505" s="187"/>
      <c r="G8505" s="187"/>
    </row>
    <row r="8506" spans="6:7">
      <c r="F8506" s="187"/>
      <c r="G8506" s="187"/>
    </row>
    <row r="8507" spans="6:7">
      <c r="F8507" s="187"/>
      <c r="G8507" s="187"/>
    </row>
    <row r="8508" spans="6:7">
      <c r="F8508" s="187"/>
      <c r="G8508" s="187"/>
    </row>
    <row r="8509" spans="6:7">
      <c r="F8509" s="187"/>
      <c r="G8509" s="187"/>
    </row>
    <row r="8510" spans="6:7">
      <c r="F8510" s="187"/>
      <c r="G8510" s="187"/>
    </row>
    <row r="8511" spans="6:7">
      <c r="F8511" s="187"/>
      <c r="G8511" s="187"/>
    </row>
    <row r="8512" spans="6:7">
      <c r="F8512" s="187"/>
      <c r="G8512" s="187"/>
    </row>
    <row r="8513" spans="6:7">
      <c r="F8513" s="187"/>
      <c r="G8513" s="187"/>
    </row>
    <row r="8514" spans="6:7">
      <c r="F8514" s="187"/>
      <c r="G8514" s="187"/>
    </row>
    <row r="8515" spans="6:7">
      <c r="F8515" s="187"/>
      <c r="G8515" s="187"/>
    </row>
    <row r="8516" spans="6:7">
      <c r="F8516" s="187"/>
      <c r="G8516" s="187"/>
    </row>
    <row r="8517" spans="6:7">
      <c r="F8517" s="187"/>
      <c r="G8517" s="187"/>
    </row>
    <row r="8518" spans="6:7">
      <c r="F8518" s="187"/>
      <c r="G8518" s="187"/>
    </row>
    <row r="8519" spans="6:7">
      <c r="F8519" s="187"/>
      <c r="G8519" s="187"/>
    </row>
    <row r="8520" spans="6:7">
      <c r="F8520" s="187"/>
      <c r="G8520" s="187"/>
    </row>
    <row r="8521" spans="6:7">
      <c r="F8521" s="187"/>
      <c r="G8521" s="187"/>
    </row>
    <row r="8522" spans="6:7">
      <c r="F8522" s="187"/>
      <c r="G8522" s="187"/>
    </row>
    <row r="8523" spans="6:7">
      <c r="F8523" s="187"/>
      <c r="G8523" s="187"/>
    </row>
    <row r="8524" spans="6:7">
      <c r="F8524" s="187"/>
      <c r="G8524" s="187"/>
    </row>
    <row r="8525" spans="6:7">
      <c r="F8525" s="187"/>
      <c r="G8525" s="187"/>
    </row>
    <row r="8526" spans="6:7">
      <c r="F8526" s="187"/>
      <c r="G8526" s="187"/>
    </row>
    <row r="8527" spans="6:7">
      <c r="F8527" s="187"/>
      <c r="G8527" s="187"/>
    </row>
    <row r="8528" spans="6:7">
      <c r="F8528" s="187"/>
      <c r="G8528" s="187"/>
    </row>
    <row r="8529" spans="6:7">
      <c r="F8529" s="187"/>
      <c r="G8529" s="187"/>
    </row>
    <row r="8530" spans="6:7">
      <c r="F8530" s="187"/>
      <c r="G8530" s="187"/>
    </row>
    <row r="8531" spans="6:7">
      <c r="F8531" s="187"/>
      <c r="G8531" s="187"/>
    </row>
    <row r="8532" spans="6:7">
      <c r="F8532" s="187"/>
      <c r="G8532" s="187"/>
    </row>
    <row r="8533" spans="6:7">
      <c r="F8533" s="187"/>
      <c r="G8533" s="187"/>
    </row>
    <row r="8534" spans="6:7">
      <c r="F8534" s="187"/>
      <c r="G8534" s="187"/>
    </row>
    <row r="8535" spans="6:7">
      <c r="F8535" s="187"/>
      <c r="G8535" s="187"/>
    </row>
    <row r="8536" spans="6:7">
      <c r="F8536" s="187"/>
      <c r="G8536" s="187"/>
    </row>
    <row r="8537" spans="6:7">
      <c r="F8537" s="187"/>
      <c r="G8537" s="187"/>
    </row>
    <row r="8538" spans="6:7">
      <c r="F8538" s="187"/>
      <c r="G8538" s="187"/>
    </row>
    <row r="8539" spans="6:7">
      <c r="F8539" s="187"/>
      <c r="G8539" s="187"/>
    </row>
    <row r="8540" spans="6:7">
      <c r="F8540" s="187"/>
      <c r="G8540" s="187"/>
    </row>
    <row r="8541" spans="6:7">
      <c r="F8541" s="187"/>
      <c r="G8541" s="187"/>
    </row>
    <row r="8542" spans="6:7">
      <c r="F8542" s="187"/>
      <c r="G8542" s="187"/>
    </row>
    <row r="8543" spans="6:7">
      <c r="F8543" s="187"/>
      <c r="G8543" s="187"/>
    </row>
    <row r="8544" spans="6:7">
      <c r="F8544" s="187"/>
      <c r="G8544" s="187"/>
    </row>
    <row r="8545" spans="6:7">
      <c r="F8545" s="187"/>
      <c r="G8545" s="187"/>
    </row>
    <row r="8546" spans="6:7">
      <c r="F8546" s="187"/>
      <c r="G8546" s="187"/>
    </row>
    <row r="8547" spans="6:7">
      <c r="F8547" s="187"/>
      <c r="G8547" s="187"/>
    </row>
    <row r="8548" spans="6:7">
      <c r="F8548" s="187"/>
      <c r="G8548" s="187"/>
    </row>
    <row r="8549" spans="6:7">
      <c r="F8549" s="187"/>
      <c r="G8549" s="187"/>
    </row>
    <row r="8550" spans="6:7">
      <c r="F8550" s="187"/>
      <c r="G8550" s="187"/>
    </row>
    <row r="8551" spans="6:7">
      <c r="F8551" s="187"/>
      <c r="G8551" s="187"/>
    </row>
    <row r="8552" spans="6:7">
      <c r="F8552" s="187"/>
      <c r="G8552" s="187"/>
    </row>
    <row r="8553" spans="6:7">
      <c r="F8553" s="187"/>
      <c r="G8553" s="187"/>
    </row>
    <row r="8554" spans="6:7">
      <c r="F8554" s="187"/>
      <c r="G8554" s="187"/>
    </row>
    <row r="8555" spans="6:7">
      <c r="F8555" s="187"/>
      <c r="G8555" s="187"/>
    </row>
    <row r="8556" spans="6:7">
      <c r="F8556" s="187"/>
      <c r="G8556" s="187"/>
    </row>
    <row r="8557" spans="6:7">
      <c r="F8557" s="187"/>
      <c r="G8557" s="187"/>
    </row>
    <row r="8558" spans="6:7">
      <c r="F8558" s="187"/>
      <c r="G8558" s="187"/>
    </row>
    <row r="8559" spans="6:7">
      <c r="F8559" s="187"/>
      <c r="G8559" s="187"/>
    </row>
    <row r="8560" spans="6:7">
      <c r="F8560" s="187"/>
      <c r="G8560" s="187"/>
    </row>
    <row r="8561" spans="6:7">
      <c r="F8561" s="187"/>
      <c r="G8561" s="187"/>
    </row>
    <row r="8562" spans="6:7">
      <c r="F8562" s="187"/>
      <c r="G8562" s="187"/>
    </row>
    <row r="8563" spans="6:7">
      <c r="F8563" s="187"/>
      <c r="G8563" s="187"/>
    </row>
    <row r="8564" spans="6:7">
      <c r="F8564" s="187"/>
      <c r="G8564" s="187"/>
    </row>
    <row r="8565" spans="6:7">
      <c r="F8565" s="187"/>
      <c r="G8565" s="187"/>
    </row>
    <row r="8566" spans="6:7">
      <c r="F8566" s="187"/>
      <c r="G8566" s="187"/>
    </row>
    <row r="8567" spans="6:7">
      <c r="F8567" s="187"/>
      <c r="G8567" s="187"/>
    </row>
    <row r="8568" spans="6:7">
      <c r="F8568" s="187"/>
      <c r="G8568" s="187"/>
    </row>
    <row r="8569" spans="6:7">
      <c r="F8569" s="187"/>
      <c r="G8569" s="187"/>
    </row>
    <row r="8570" spans="6:7">
      <c r="F8570" s="187"/>
      <c r="G8570" s="187"/>
    </row>
    <row r="8571" spans="6:7">
      <c r="F8571" s="187"/>
      <c r="G8571" s="187"/>
    </row>
    <row r="8572" spans="6:7">
      <c r="F8572" s="187"/>
      <c r="G8572" s="187"/>
    </row>
    <row r="8573" spans="6:7">
      <c r="F8573" s="187"/>
      <c r="G8573" s="187"/>
    </row>
    <row r="8574" spans="6:7">
      <c r="F8574" s="187"/>
      <c r="G8574" s="187"/>
    </row>
    <row r="8575" spans="6:7">
      <c r="F8575" s="187"/>
      <c r="G8575" s="187"/>
    </row>
    <row r="8576" spans="6:7">
      <c r="F8576" s="187"/>
      <c r="G8576" s="187"/>
    </row>
    <row r="8577" spans="6:7">
      <c r="F8577" s="187"/>
      <c r="G8577" s="187"/>
    </row>
    <row r="8578" spans="6:7">
      <c r="F8578" s="187"/>
      <c r="G8578" s="187"/>
    </row>
    <row r="8579" spans="6:7">
      <c r="F8579" s="187"/>
      <c r="G8579" s="187"/>
    </row>
    <row r="8580" spans="6:7">
      <c r="F8580" s="187"/>
      <c r="G8580" s="187"/>
    </row>
    <row r="8581" spans="6:7">
      <c r="F8581" s="187"/>
      <c r="G8581" s="187"/>
    </row>
    <row r="8582" spans="6:7">
      <c r="F8582" s="187"/>
      <c r="G8582" s="187"/>
    </row>
    <row r="8583" spans="6:7">
      <c r="F8583" s="187"/>
      <c r="G8583" s="187"/>
    </row>
    <row r="8584" spans="6:7">
      <c r="F8584" s="187"/>
      <c r="G8584" s="187"/>
    </row>
    <row r="8585" spans="6:7">
      <c r="F8585" s="187"/>
      <c r="G8585" s="187"/>
    </row>
    <row r="8586" spans="6:7">
      <c r="F8586" s="187"/>
      <c r="G8586" s="187"/>
    </row>
    <row r="8587" spans="6:7">
      <c r="F8587" s="187"/>
      <c r="G8587" s="187"/>
    </row>
    <row r="8588" spans="6:7">
      <c r="F8588" s="187"/>
      <c r="G8588" s="187"/>
    </row>
    <row r="8589" spans="6:7">
      <c r="F8589" s="187"/>
      <c r="G8589" s="187"/>
    </row>
    <row r="8590" spans="6:7">
      <c r="F8590" s="187"/>
      <c r="G8590" s="187"/>
    </row>
    <row r="8591" spans="6:7">
      <c r="F8591" s="187"/>
      <c r="G8591" s="187"/>
    </row>
    <row r="8592" spans="6:7">
      <c r="F8592" s="187"/>
      <c r="G8592" s="187"/>
    </row>
    <row r="8593" spans="6:7">
      <c r="F8593" s="187"/>
      <c r="G8593" s="187"/>
    </row>
    <row r="8594" spans="6:7">
      <c r="F8594" s="187"/>
      <c r="G8594" s="187"/>
    </row>
    <row r="8595" spans="6:7">
      <c r="F8595" s="187"/>
      <c r="G8595" s="187"/>
    </row>
    <row r="8596" spans="6:7">
      <c r="F8596" s="187"/>
      <c r="G8596" s="187"/>
    </row>
    <row r="8597" spans="6:7">
      <c r="F8597" s="187"/>
      <c r="G8597" s="187"/>
    </row>
    <row r="8598" spans="6:7">
      <c r="F8598" s="187"/>
      <c r="G8598" s="187"/>
    </row>
    <row r="8599" spans="6:7">
      <c r="F8599" s="187"/>
      <c r="G8599" s="187"/>
    </row>
    <row r="8600" spans="6:7">
      <c r="F8600" s="187"/>
      <c r="G8600" s="187"/>
    </row>
    <row r="8601" spans="6:7">
      <c r="F8601" s="187"/>
      <c r="G8601" s="187"/>
    </row>
    <row r="8602" spans="6:7">
      <c r="F8602" s="187"/>
      <c r="G8602" s="187"/>
    </row>
    <row r="8603" spans="6:7">
      <c r="F8603" s="187"/>
      <c r="G8603" s="187"/>
    </row>
    <row r="8604" spans="6:7">
      <c r="F8604" s="187"/>
      <c r="G8604" s="187"/>
    </row>
    <row r="8605" spans="6:7">
      <c r="F8605" s="187"/>
      <c r="G8605" s="187"/>
    </row>
    <row r="8606" spans="6:7">
      <c r="F8606" s="187"/>
      <c r="G8606" s="187"/>
    </row>
    <row r="8607" spans="6:7">
      <c r="F8607" s="187"/>
      <c r="G8607" s="187"/>
    </row>
    <row r="8608" spans="6:7">
      <c r="F8608" s="187"/>
      <c r="G8608" s="187"/>
    </row>
    <row r="8609" spans="6:7">
      <c r="F8609" s="187"/>
      <c r="G8609" s="187"/>
    </row>
    <row r="8610" spans="6:7">
      <c r="F8610" s="187"/>
      <c r="G8610" s="187"/>
    </row>
    <row r="8611" spans="6:7">
      <c r="F8611" s="187"/>
      <c r="G8611" s="187"/>
    </row>
    <row r="8612" spans="6:7">
      <c r="F8612" s="187"/>
      <c r="G8612" s="187"/>
    </row>
    <row r="8613" spans="6:7">
      <c r="F8613" s="187"/>
      <c r="G8613" s="187"/>
    </row>
    <row r="8614" spans="6:7">
      <c r="F8614" s="187"/>
      <c r="G8614" s="187"/>
    </row>
    <row r="8615" spans="6:7">
      <c r="F8615" s="187"/>
      <c r="G8615" s="187"/>
    </row>
    <row r="8616" spans="6:7">
      <c r="F8616" s="187"/>
      <c r="G8616" s="187"/>
    </row>
    <row r="8617" spans="6:7">
      <c r="F8617" s="187"/>
      <c r="G8617" s="187"/>
    </row>
    <row r="8618" spans="6:7">
      <c r="F8618" s="187"/>
      <c r="G8618" s="187"/>
    </row>
    <row r="8619" spans="6:7">
      <c r="F8619" s="187"/>
      <c r="G8619" s="187"/>
    </row>
    <row r="8620" spans="6:7">
      <c r="F8620" s="187"/>
      <c r="G8620" s="187"/>
    </row>
    <row r="8621" spans="6:7">
      <c r="F8621" s="187"/>
      <c r="G8621" s="187"/>
    </row>
    <row r="8622" spans="6:7">
      <c r="F8622" s="187"/>
      <c r="G8622" s="187"/>
    </row>
    <row r="8623" spans="6:7">
      <c r="F8623" s="187"/>
      <c r="G8623" s="187"/>
    </row>
    <row r="8624" spans="6:7">
      <c r="F8624" s="187"/>
      <c r="G8624" s="187"/>
    </row>
    <row r="8625" spans="6:7">
      <c r="F8625" s="187"/>
      <c r="G8625" s="187"/>
    </row>
    <row r="8626" spans="6:7">
      <c r="F8626" s="187"/>
      <c r="G8626" s="187"/>
    </row>
    <row r="8627" spans="6:7">
      <c r="F8627" s="187"/>
      <c r="G8627" s="187"/>
    </row>
    <row r="8628" spans="6:7">
      <c r="F8628" s="187"/>
      <c r="G8628" s="187"/>
    </row>
    <row r="8629" spans="6:7">
      <c r="F8629" s="187"/>
      <c r="G8629" s="187"/>
    </row>
    <row r="8630" spans="6:7">
      <c r="F8630" s="187"/>
      <c r="G8630" s="187"/>
    </row>
    <row r="8631" spans="6:7">
      <c r="F8631" s="187"/>
      <c r="G8631" s="187"/>
    </row>
    <row r="8632" spans="6:7">
      <c r="F8632" s="187"/>
      <c r="G8632" s="187"/>
    </row>
    <row r="8633" spans="6:7">
      <c r="F8633" s="187"/>
      <c r="G8633" s="187"/>
    </row>
    <row r="8634" spans="6:7">
      <c r="F8634" s="187"/>
      <c r="G8634" s="187"/>
    </row>
    <row r="8635" spans="6:7">
      <c r="F8635" s="187"/>
      <c r="G8635" s="187"/>
    </row>
    <row r="8636" spans="6:7">
      <c r="F8636" s="187"/>
      <c r="G8636" s="187"/>
    </row>
    <row r="8637" spans="6:7">
      <c r="F8637" s="187"/>
      <c r="G8637" s="187"/>
    </row>
    <row r="8638" spans="6:7">
      <c r="F8638" s="187"/>
      <c r="G8638" s="187"/>
    </row>
    <row r="8639" spans="6:7">
      <c r="F8639" s="187"/>
      <c r="G8639" s="187"/>
    </row>
    <row r="8640" spans="6:7">
      <c r="F8640" s="187"/>
      <c r="G8640" s="187"/>
    </row>
    <row r="8641" spans="6:7">
      <c r="F8641" s="187"/>
      <c r="G8641" s="187"/>
    </row>
    <row r="8642" spans="6:7">
      <c r="F8642" s="187"/>
      <c r="G8642" s="187"/>
    </row>
    <row r="8643" spans="6:7">
      <c r="F8643" s="187"/>
      <c r="G8643" s="187"/>
    </row>
    <row r="8644" spans="6:7">
      <c r="F8644" s="187"/>
      <c r="G8644" s="187"/>
    </row>
    <row r="8645" spans="6:7">
      <c r="F8645" s="187"/>
      <c r="G8645" s="187"/>
    </row>
    <row r="8646" spans="6:7">
      <c r="F8646" s="187"/>
      <c r="G8646" s="187"/>
    </row>
    <row r="8647" spans="6:7">
      <c r="F8647" s="187"/>
      <c r="G8647" s="187"/>
    </row>
    <row r="8648" spans="6:7">
      <c r="F8648" s="187"/>
      <c r="G8648" s="187"/>
    </row>
    <row r="8649" spans="6:7">
      <c r="F8649" s="187"/>
      <c r="G8649" s="187"/>
    </row>
    <row r="8650" spans="6:7">
      <c r="F8650" s="187"/>
      <c r="G8650" s="187"/>
    </row>
    <row r="8651" spans="6:7">
      <c r="F8651" s="187"/>
      <c r="G8651" s="187"/>
    </row>
    <row r="8652" spans="6:7">
      <c r="F8652" s="187"/>
      <c r="G8652" s="187"/>
    </row>
    <row r="8653" spans="6:7">
      <c r="F8653" s="187"/>
      <c r="G8653" s="187"/>
    </row>
    <row r="8654" spans="6:7">
      <c r="F8654" s="187"/>
      <c r="G8654" s="187"/>
    </row>
    <row r="8655" spans="6:7">
      <c r="F8655" s="187"/>
      <c r="G8655" s="187"/>
    </row>
    <row r="8656" spans="6:7">
      <c r="F8656" s="187"/>
      <c r="G8656" s="187"/>
    </row>
    <row r="8657" spans="6:7">
      <c r="F8657" s="187"/>
      <c r="G8657" s="187"/>
    </row>
    <row r="8658" spans="6:7">
      <c r="F8658" s="187"/>
      <c r="G8658" s="187"/>
    </row>
    <row r="8659" spans="6:7">
      <c r="F8659" s="187"/>
      <c r="G8659" s="187"/>
    </row>
    <row r="8660" spans="6:7">
      <c r="F8660" s="187"/>
      <c r="G8660" s="187"/>
    </row>
    <row r="8661" spans="6:7">
      <c r="F8661" s="187"/>
      <c r="G8661" s="187"/>
    </row>
    <row r="8662" spans="6:7">
      <c r="F8662" s="187"/>
      <c r="G8662" s="187"/>
    </row>
    <row r="8663" spans="6:7">
      <c r="F8663" s="187"/>
      <c r="G8663" s="187"/>
    </row>
    <row r="8664" spans="6:7">
      <c r="F8664" s="187"/>
      <c r="G8664" s="187"/>
    </row>
    <row r="8665" spans="6:7">
      <c r="F8665" s="187"/>
      <c r="G8665" s="187"/>
    </row>
    <row r="8666" spans="6:7">
      <c r="F8666" s="187"/>
      <c r="G8666" s="187"/>
    </row>
    <row r="8667" spans="6:7">
      <c r="F8667" s="187"/>
      <c r="G8667" s="187"/>
    </row>
    <row r="8668" spans="6:7">
      <c r="F8668" s="187"/>
      <c r="G8668" s="187"/>
    </row>
    <row r="8669" spans="6:7">
      <c r="F8669" s="187"/>
      <c r="G8669" s="187"/>
    </row>
    <row r="8670" spans="6:7">
      <c r="F8670" s="187"/>
      <c r="G8670" s="187"/>
    </row>
    <row r="8671" spans="6:7">
      <c r="F8671" s="187"/>
      <c r="G8671" s="187"/>
    </row>
    <row r="8672" spans="6:7">
      <c r="F8672" s="187"/>
      <c r="G8672" s="187"/>
    </row>
    <row r="8673" spans="6:7">
      <c r="F8673" s="187"/>
      <c r="G8673" s="187"/>
    </row>
    <row r="8674" spans="6:7">
      <c r="F8674" s="187"/>
      <c r="G8674" s="187"/>
    </row>
    <row r="8675" spans="6:7">
      <c r="F8675" s="187"/>
      <c r="G8675" s="187"/>
    </row>
    <row r="8676" spans="6:7">
      <c r="F8676" s="187"/>
      <c r="G8676" s="187"/>
    </row>
    <row r="8677" spans="6:7">
      <c r="F8677" s="187"/>
      <c r="G8677" s="187"/>
    </row>
    <row r="8678" spans="6:7">
      <c r="F8678" s="187"/>
      <c r="G8678" s="187"/>
    </row>
    <row r="8679" spans="6:7">
      <c r="F8679" s="187"/>
      <c r="G8679" s="187"/>
    </row>
    <row r="8680" spans="6:7">
      <c r="F8680" s="187"/>
      <c r="G8680" s="187"/>
    </row>
    <row r="8681" spans="6:7">
      <c r="F8681" s="187"/>
      <c r="G8681" s="187"/>
    </row>
    <row r="8682" spans="6:7">
      <c r="F8682" s="187"/>
      <c r="G8682" s="187"/>
    </row>
    <row r="8683" spans="6:7">
      <c r="F8683" s="187"/>
      <c r="G8683" s="187"/>
    </row>
    <row r="8684" spans="6:7">
      <c r="F8684" s="187"/>
      <c r="G8684" s="187"/>
    </row>
    <row r="8685" spans="6:7">
      <c r="F8685" s="187"/>
      <c r="G8685" s="187"/>
    </row>
    <row r="8686" spans="6:7">
      <c r="F8686" s="187"/>
      <c r="G8686" s="187"/>
    </row>
    <row r="8687" spans="6:7">
      <c r="F8687" s="187"/>
      <c r="G8687" s="187"/>
    </row>
    <row r="8688" spans="6:7">
      <c r="F8688" s="187"/>
      <c r="G8688" s="187"/>
    </row>
    <row r="8689" spans="6:7">
      <c r="F8689" s="187"/>
      <c r="G8689" s="187"/>
    </row>
    <row r="8690" spans="6:7">
      <c r="F8690" s="187"/>
      <c r="G8690" s="187"/>
    </row>
    <row r="8691" spans="6:7">
      <c r="F8691" s="187"/>
      <c r="G8691" s="187"/>
    </row>
    <row r="8692" spans="6:7">
      <c r="F8692" s="187"/>
      <c r="G8692" s="187"/>
    </row>
    <row r="8693" spans="6:7">
      <c r="F8693" s="187"/>
      <c r="G8693" s="187"/>
    </row>
    <row r="8694" spans="6:7">
      <c r="F8694" s="187"/>
      <c r="G8694" s="187"/>
    </row>
    <row r="8695" spans="6:7">
      <c r="F8695" s="187"/>
      <c r="G8695" s="187"/>
    </row>
    <row r="8696" spans="6:7">
      <c r="F8696" s="187"/>
      <c r="G8696" s="187"/>
    </row>
    <row r="8697" spans="6:7">
      <c r="F8697" s="187"/>
      <c r="G8697" s="187"/>
    </row>
    <row r="8698" spans="6:7">
      <c r="F8698" s="187"/>
      <c r="G8698" s="187"/>
    </row>
    <row r="8699" spans="6:7">
      <c r="F8699" s="187"/>
      <c r="G8699" s="187"/>
    </row>
    <row r="8700" spans="6:7">
      <c r="F8700" s="187"/>
      <c r="G8700" s="187"/>
    </row>
    <row r="8701" spans="6:7">
      <c r="F8701" s="187"/>
      <c r="G8701" s="187"/>
    </row>
    <row r="8702" spans="6:7">
      <c r="F8702" s="187"/>
      <c r="G8702" s="187"/>
    </row>
    <row r="8703" spans="6:7">
      <c r="F8703" s="187"/>
      <c r="G8703" s="187"/>
    </row>
    <row r="8704" spans="6:7">
      <c r="F8704" s="187"/>
      <c r="G8704" s="187"/>
    </row>
    <row r="8705" spans="6:7">
      <c r="F8705" s="187"/>
      <c r="G8705" s="187"/>
    </row>
    <row r="8706" spans="6:7">
      <c r="F8706" s="187"/>
      <c r="G8706" s="187"/>
    </row>
    <row r="8707" spans="6:7">
      <c r="F8707" s="187"/>
      <c r="G8707" s="187"/>
    </row>
    <row r="8708" spans="6:7">
      <c r="F8708" s="187"/>
      <c r="G8708" s="187"/>
    </row>
    <row r="8709" spans="6:7">
      <c r="F8709" s="187"/>
      <c r="G8709" s="187"/>
    </row>
    <row r="8710" spans="6:7">
      <c r="F8710" s="187"/>
      <c r="G8710" s="187"/>
    </row>
    <row r="8711" spans="6:7">
      <c r="F8711" s="187"/>
      <c r="G8711" s="187"/>
    </row>
    <row r="8712" spans="6:7">
      <c r="F8712" s="187"/>
      <c r="G8712" s="187"/>
    </row>
    <row r="8713" spans="6:7">
      <c r="F8713" s="187"/>
      <c r="G8713" s="187"/>
    </row>
    <row r="8714" spans="6:7">
      <c r="F8714" s="187"/>
      <c r="G8714" s="187"/>
    </row>
    <row r="8715" spans="6:7">
      <c r="F8715" s="187"/>
      <c r="G8715" s="187"/>
    </row>
    <row r="8716" spans="6:7">
      <c r="F8716" s="187"/>
      <c r="G8716" s="187"/>
    </row>
    <row r="8717" spans="6:7">
      <c r="F8717" s="187"/>
      <c r="G8717" s="187"/>
    </row>
    <row r="8718" spans="6:7">
      <c r="F8718" s="187"/>
      <c r="G8718" s="187"/>
    </row>
    <row r="8719" spans="6:7">
      <c r="F8719" s="187"/>
      <c r="G8719" s="187"/>
    </row>
    <row r="8720" spans="6:7">
      <c r="F8720" s="187"/>
      <c r="G8720" s="187"/>
    </row>
    <row r="8721" spans="6:7">
      <c r="F8721" s="187"/>
      <c r="G8721" s="187"/>
    </row>
    <row r="8722" spans="6:7">
      <c r="F8722" s="187"/>
      <c r="G8722" s="187"/>
    </row>
    <row r="8723" spans="6:7">
      <c r="F8723" s="187"/>
      <c r="G8723" s="187"/>
    </row>
    <row r="8724" spans="6:7">
      <c r="F8724" s="187"/>
      <c r="G8724" s="187"/>
    </row>
    <row r="8725" spans="6:7">
      <c r="F8725" s="187"/>
      <c r="G8725" s="187"/>
    </row>
    <row r="8726" spans="6:7">
      <c r="F8726" s="187"/>
      <c r="G8726" s="187"/>
    </row>
    <row r="8727" spans="6:7">
      <c r="F8727" s="187"/>
      <c r="G8727" s="187"/>
    </row>
    <row r="8728" spans="6:7">
      <c r="F8728" s="187"/>
      <c r="G8728" s="187"/>
    </row>
    <row r="8729" spans="6:7">
      <c r="F8729" s="187"/>
      <c r="G8729" s="187"/>
    </row>
    <row r="8730" spans="6:7">
      <c r="F8730" s="187"/>
      <c r="G8730" s="187"/>
    </row>
    <row r="8731" spans="6:7">
      <c r="F8731" s="187"/>
      <c r="G8731" s="187"/>
    </row>
    <row r="8732" spans="6:7">
      <c r="F8732" s="187"/>
      <c r="G8732" s="187"/>
    </row>
    <row r="8733" spans="6:7">
      <c r="F8733" s="187"/>
      <c r="G8733" s="187"/>
    </row>
    <row r="8734" spans="6:7">
      <c r="F8734" s="187"/>
      <c r="G8734" s="187"/>
    </row>
    <row r="8735" spans="6:7">
      <c r="F8735" s="187"/>
      <c r="G8735" s="187"/>
    </row>
    <row r="8736" spans="6:7">
      <c r="F8736" s="187"/>
      <c r="G8736" s="187"/>
    </row>
    <row r="8737" spans="6:7">
      <c r="F8737" s="187"/>
      <c r="G8737" s="187"/>
    </row>
    <row r="8738" spans="6:7">
      <c r="F8738" s="187"/>
      <c r="G8738" s="187"/>
    </row>
    <row r="8739" spans="6:7">
      <c r="F8739" s="187"/>
      <c r="G8739" s="187"/>
    </row>
    <row r="8740" spans="6:7">
      <c r="F8740" s="187"/>
      <c r="G8740" s="187"/>
    </row>
    <row r="8741" spans="6:7">
      <c r="F8741" s="187"/>
      <c r="G8741" s="187"/>
    </row>
    <row r="8742" spans="6:7">
      <c r="F8742" s="187"/>
      <c r="G8742" s="187"/>
    </row>
    <row r="8743" spans="6:7">
      <c r="F8743" s="187"/>
      <c r="G8743" s="187"/>
    </row>
    <row r="8744" spans="6:7">
      <c r="F8744" s="187"/>
      <c r="G8744" s="187"/>
    </row>
    <row r="8745" spans="6:7">
      <c r="F8745" s="187"/>
      <c r="G8745" s="187"/>
    </row>
    <row r="8746" spans="6:7">
      <c r="F8746" s="187"/>
      <c r="G8746" s="187"/>
    </row>
    <row r="8747" spans="6:7">
      <c r="F8747" s="187"/>
      <c r="G8747" s="187"/>
    </row>
    <row r="8748" spans="6:7">
      <c r="F8748" s="187"/>
      <c r="G8748" s="187"/>
    </row>
    <row r="8749" spans="6:7">
      <c r="F8749" s="187"/>
      <c r="G8749" s="187"/>
    </row>
    <row r="8750" spans="6:7">
      <c r="F8750" s="187"/>
      <c r="G8750" s="187"/>
    </row>
    <row r="8751" spans="6:7">
      <c r="F8751" s="187"/>
      <c r="G8751" s="187"/>
    </row>
    <row r="8752" spans="6:7">
      <c r="F8752" s="187"/>
      <c r="G8752" s="187"/>
    </row>
    <row r="8753" spans="6:7">
      <c r="F8753" s="187"/>
      <c r="G8753" s="187"/>
    </row>
    <row r="8754" spans="6:7">
      <c r="F8754" s="187"/>
      <c r="G8754" s="187"/>
    </row>
    <row r="8755" spans="6:7">
      <c r="F8755" s="187"/>
      <c r="G8755" s="187"/>
    </row>
    <row r="8756" spans="6:7">
      <c r="F8756" s="187"/>
      <c r="G8756" s="187"/>
    </row>
    <row r="8757" spans="6:7">
      <c r="F8757" s="187"/>
      <c r="G8757" s="187"/>
    </row>
    <row r="8758" spans="6:7">
      <c r="F8758" s="187"/>
      <c r="G8758" s="187"/>
    </row>
    <row r="8759" spans="6:7">
      <c r="F8759" s="187"/>
      <c r="G8759" s="187"/>
    </row>
    <row r="8760" spans="6:7">
      <c r="F8760" s="187"/>
      <c r="G8760" s="187"/>
    </row>
    <row r="8761" spans="6:7">
      <c r="F8761" s="187"/>
      <c r="G8761" s="187"/>
    </row>
    <row r="8762" spans="6:7">
      <c r="F8762" s="187"/>
      <c r="G8762" s="187"/>
    </row>
    <row r="8763" spans="6:7">
      <c r="F8763" s="187"/>
      <c r="G8763" s="187"/>
    </row>
    <row r="8764" spans="6:7">
      <c r="F8764" s="187"/>
      <c r="G8764" s="187"/>
    </row>
    <row r="8765" spans="6:7">
      <c r="F8765" s="187"/>
      <c r="G8765" s="187"/>
    </row>
    <row r="8766" spans="6:7">
      <c r="F8766" s="187"/>
      <c r="G8766" s="187"/>
    </row>
    <row r="8767" spans="6:7">
      <c r="F8767" s="187"/>
      <c r="G8767" s="187"/>
    </row>
    <row r="8768" spans="6:7">
      <c r="F8768" s="187"/>
      <c r="G8768" s="187"/>
    </row>
    <row r="8769" spans="6:7">
      <c r="F8769" s="187"/>
      <c r="G8769" s="187"/>
    </row>
    <row r="8770" spans="6:7">
      <c r="F8770" s="187"/>
      <c r="G8770" s="187"/>
    </row>
    <row r="8771" spans="6:7">
      <c r="F8771" s="187"/>
      <c r="G8771" s="187"/>
    </row>
    <row r="8772" spans="6:7">
      <c r="F8772" s="187"/>
      <c r="G8772" s="187"/>
    </row>
    <row r="8773" spans="6:7">
      <c r="F8773" s="187"/>
      <c r="G8773" s="187"/>
    </row>
    <row r="8774" spans="6:7">
      <c r="F8774" s="187"/>
      <c r="G8774" s="187"/>
    </row>
    <row r="8775" spans="6:7">
      <c r="F8775" s="187"/>
      <c r="G8775" s="187"/>
    </row>
    <row r="8776" spans="6:7">
      <c r="F8776" s="187"/>
      <c r="G8776" s="187"/>
    </row>
    <row r="8777" spans="6:7">
      <c r="F8777" s="187"/>
      <c r="G8777" s="187"/>
    </row>
    <row r="8778" spans="6:7">
      <c r="F8778" s="187"/>
      <c r="G8778" s="187"/>
    </row>
    <row r="8779" spans="6:7">
      <c r="F8779" s="187"/>
      <c r="G8779" s="187"/>
    </row>
    <row r="8780" spans="6:7">
      <c r="F8780" s="187"/>
      <c r="G8780" s="187"/>
    </row>
    <row r="8781" spans="6:7">
      <c r="F8781" s="187"/>
      <c r="G8781" s="187"/>
    </row>
    <row r="8782" spans="6:7">
      <c r="F8782" s="187"/>
      <c r="G8782" s="187"/>
    </row>
    <row r="8783" spans="6:7">
      <c r="F8783" s="187"/>
      <c r="G8783" s="187"/>
    </row>
    <row r="8784" spans="6:7">
      <c r="F8784" s="187"/>
      <c r="G8784" s="187"/>
    </row>
    <row r="8785" spans="6:7">
      <c r="F8785" s="187"/>
      <c r="G8785" s="187"/>
    </row>
    <row r="8786" spans="6:7">
      <c r="F8786" s="187"/>
      <c r="G8786" s="187"/>
    </row>
    <row r="8787" spans="6:7">
      <c r="F8787" s="187"/>
      <c r="G8787" s="187"/>
    </row>
    <row r="8788" spans="6:7">
      <c r="F8788" s="187"/>
      <c r="G8788" s="187"/>
    </row>
    <row r="8789" spans="6:7">
      <c r="F8789" s="187"/>
      <c r="G8789" s="187"/>
    </row>
    <row r="8790" spans="6:7">
      <c r="F8790" s="187"/>
      <c r="G8790" s="187"/>
    </row>
    <row r="8791" spans="6:7">
      <c r="F8791" s="187"/>
      <c r="G8791" s="187"/>
    </row>
    <row r="8792" spans="6:7">
      <c r="F8792" s="187"/>
      <c r="G8792" s="187"/>
    </row>
    <row r="8793" spans="6:7">
      <c r="F8793" s="187"/>
      <c r="G8793" s="187"/>
    </row>
    <row r="8794" spans="6:7">
      <c r="F8794" s="187"/>
      <c r="G8794" s="187"/>
    </row>
    <row r="8795" spans="6:7">
      <c r="F8795" s="187"/>
      <c r="G8795" s="187"/>
    </row>
    <row r="8796" spans="6:7">
      <c r="F8796" s="187"/>
      <c r="G8796" s="187"/>
    </row>
    <row r="8797" spans="6:7">
      <c r="F8797" s="187"/>
      <c r="G8797" s="187"/>
    </row>
    <row r="8798" spans="6:7">
      <c r="F8798" s="187"/>
      <c r="G8798" s="187"/>
    </row>
    <row r="8799" spans="6:7">
      <c r="F8799" s="187"/>
      <c r="G8799" s="187"/>
    </row>
    <row r="8800" spans="6:7">
      <c r="F8800" s="187"/>
      <c r="G8800" s="187"/>
    </row>
    <row r="8801" spans="6:7">
      <c r="F8801" s="187"/>
      <c r="G8801" s="187"/>
    </row>
    <row r="8802" spans="6:7">
      <c r="F8802" s="187"/>
      <c r="G8802" s="187"/>
    </row>
    <row r="8803" spans="6:7">
      <c r="F8803" s="187"/>
      <c r="G8803" s="187"/>
    </row>
    <row r="8804" spans="6:7">
      <c r="F8804" s="187"/>
      <c r="G8804" s="187"/>
    </row>
    <row r="8805" spans="6:7">
      <c r="F8805" s="187"/>
      <c r="G8805" s="187"/>
    </row>
    <row r="8806" spans="6:7">
      <c r="F8806" s="187"/>
      <c r="G8806" s="187"/>
    </row>
    <row r="8807" spans="6:7">
      <c r="F8807" s="187"/>
      <c r="G8807" s="187"/>
    </row>
    <row r="8808" spans="6:7">
      <c r="F8808" s="187"/>
      <c r="G8808" s="187"/>
    </row>
    <row r="8809" spans="6:7">
      <c r="F8809" s="187"/>
      <c r="G8809" s="187"/>
    </row>
    <row r="8810" spans="6:7">
      <c r="F8810" s="187"/>
      <c r="G8810" s="187"/>
    </row>
    <row r="8811" spans="6:7">
      <c r="F8811" s="187"/>
      <c r="G8811" s="187"/>
    </row>
    <row r="8812" spans="6:7">
      <c r="F8812" s="187"/>
      <c r="G8812" s="187"/>
    </row>
    <row r="8813" spans="6:7">
      <c r="F8813" s="187"/>
      <c r="G8813" s="187"/>
    </row>
    <row r="8814" spans="6:7">
      <c r="F8814" s="187"/>
      <c r="G8814" s="187"/>
    </row>
    <row r="8815" spans="6:7">
      <c r="F8815" s="187"/>
      <c r="G8815" s="187"/>
    </row>
    <row r="8816" spans="6:7">
      <c r="F8816" s="187"/>
      <c r="G8816" s="187"/>
    </row>
    <row r="8817" spans="6:7">
      <c r="F8817" s="187"/>
      <c r="G8817" s="187"/>
    </row>
    <row r="8818" spans="6:7">
      <c r="F8818" s="187"/>
      <c r="G8818" s="187"/>
    </row>
    <row r="8819" spans="6:7">
      <c r="F8819" s="187"/>
      <c r="G8819" s="187"/>
    </row>
    <row r="8820" spans="6:7">
      <c r="F8820" s="187"/>
      <c r="G8820" s="187"/>
    </row>
    <row r="8821" spans="6:7">
      <c r="F8821" s="187"/>
      <c r="G8821" s="187"/>
    </row>
    <row r="8822" spans="6:7">
      <c r="F8822" s="187"/>
      <c r="G8822" s="187"/>
    </row>
    <row r="8823" spans="6:7">
      <c r="F8823" s="187"/>
      <c r="G8823" s="187"/>
    </row>
    <row r="8824" spans="6:7">
      <c r="F8824" s="187"/>
      <c r="G8824" s="187"/>
    </row>
    <row r="8825" spans="6:7">
      <c r="F8825" s="187"/>
      <c r="G8825" s="187"/>
    </row>
    <row r="8826" spans="6:7">
      <c r="F8826" s="187"/>
      <c r="G8826" s="187"/>
    </row>
    <row r="8827" spans="6:7">
      <c r="F8827" s="187"/>
      <c r="G8827" s="187"/>
    </row>
    <row r="8828" spans="6:7">
      <c r="F8828" s="187"/>
      <c r="G8828" s="187"/>
    </row>
    <row r="8829" spans="6:7">
      <c r="F8829" s="187"/>
      <c r="G8829" s="187"/>
    </row>
    <row r="8830" spans="6:7">
      <c r="F8830" s="187"/>
      <c r="G8830" s="187"/>
    </row>
    <row r="8831" spans="6:7">
      <c r="F8831" s="187"/>
      <c r="G8831" s="187"/>
    </row>
    <row r="8832" spans="6:7">
      <c r="F8832" s="187"/>
      <c r="G8832" s="187"/>
    </row>
    <row r="8833" spans="6:7">
      <c r="F8833" s="187"/>
      <c r="G8833" s="187"/>
    </row>
    <row r="8834" spans="6:7">
      <c r="F8834" s="187"/>
      <c r="G8834" s="187"/>
    </row>
    <row r="8835" spans="6:7">
      <c r="F8835" s="187"/>
      <c r="G8835" s="187"/>
    </row>
    <row r="8836" spans="6:7">
      <c r="F8836" s="187"/>
      <c r="G8836" s="187"/>
    </row>
    <row r="8837" spans="6:7">
      <c r="F8837" s="187"/>
      <c r="G8837" s="187"/>
    </row>
    <row r="8838" spans="6:7">
      <c r="F8838" s="187"/>
      <c r="G8838" s="187"/>
    </row>
    <row r="8839" spans="6:7">
      <c r="F8839" s="187"/>
      <c r="G8839" s="187"/>
    </row>
    <row r="8840" spans="6:7">
      <c r="F8840" s="187"/>
      <c r="G8840" s="187"/>
    </row>
    <row r="8841" spans="6:7">
      <c r="F8841" s="187"/>
      <c r="G8841" s="187"/>
    </row>
    <row r="8842" spans="6:7">
      <c r="F8842" s="187"/>
      <c r="G8842" s="187"/>
    </row>
    <row r="8843" spans="6:7">
      <c r="F8843" s="187"/>
      <c r="G8843" s="187"/>
    </row>
    <row r="8844" spans="6:7">
      <c r="F8844" s="187"/>
      <c r="G8844" s="187"/>
    </row>
    <row r="8845" spans="6:7">
      <c r="F8845" s="187"/>
      <c r="G8845" s="187"/>
    </row>
    <row r="8846" spans="6:7">
      <c r="F8846" s="187"/>
      <c r="G8846" s="187"/>
    </row>
    <row r="8847" spans="6:7">
      <c r="F8847" s="187"/>
      <c r="G8847" s="187"/>
    </row>
    <row r="8848" spans="6:7">
      <c r="F8848" s="187"/>
      <c r="G8848" s="187"/>
    </row>
    <row r="8849" spans="6:7">
      <c r="F8849" s="187"/>
      <c r="G8849" s="187"/>
    </row>
    <row r="8850" spans="6:7">
      <c r="F8850" s="187"/>
      <c r="G8850" s="187"/>
    </row>
    <row r="8851" spans="6:7">
      <c r="F8851" s="187"/>
      <c r="G8851" s="187"/>
    </row>
    <row r="8852" spans="6:7">
      <c r="F8852" s="187"/>
      <c r="G8852" s="187"/>
    </row>
    <row r="8853" spans="6:7">
      <c r="F8853" s="187"/>
      <c r="G8853" s="187"/>
    </row>
    <row r="8854" spans="6:7">
      <c r="F8854" s="187"/>
      <c r="G8854" s="187"/>
    </row>
    <row r="8855" spans="6:7">
      <c r="F8855" s="187"/>
      <c r="G8855" s="187"/>
    </row>
    <row r="8856" spans="6:7">
      <c r="F8856" s="187"/>
      <c r="G8856" s="187"/>
    </row>
    <row r="8857" spans="6:7">
      <c r="F8857" s="187"/>
      <c r="G8857" s="187"/>
    </row>
    <row r="8858" spans="6:7">
      <c r="F8858" s="187"/>
      <c r="G8858" s="187"/>
    </row>
    <row r="8859" spans="6:7">
      <c r="F8859" s="187"/>
      <c r="G8859" s="187"/>
    </row>
    <row r="8860" spans="6:7">
      <c r="F8860" s="187"/>
      <c r="G8860" s="187"/>
    </row>
    <row r="8861" spans="6:7">
      <c r="F8861" s="187"/>
      <c r="G8861" s="187"/>
    </row>
    <row r="8862" spans="6:7">
      <c r="F8862" s="187"/>
      <c r="G8862" s="187"/>
    </row>
    <row r="8863" spans="6:7">
      <c r="F8863" s="187"/>
      <c r="G8863" s="187"/>
    </row>
    <row r="8864" spans="6:7">
      <c r="F8864" s="187"/>
      <c r="G8864" s="187"/>
    </row>
    <row r="8865" spans="6:7">
      <c r="F8865" s="187"/>
      <c r="G8865" s="187"/>
    </row>
    <row r="8866" spans="6:7">
      <c r="F8866" s="187"/>
      <c r="G8866" s="187"/>
    </row>
    <row r="8867" spans="6:7">
      <c r="F8867" s="187"/>
      <c r="G8867" s="187"/>
    </row>
    <row r="8868" spans="6:7">
      <c r="F8868" s="187"/>
      <c r="G8868" s="187"/>
    </row>
    <row r="8869" spans="6:7">
      <c r="F8869" s="187"/>
      <c r="G8869" s="187"/>
    </row>
    <row r="8870" spans="6:7">
      <c r="F8870" s="187"/>
      <c r="G8870" s="187"/>
    </row>
    <row r="8871" spans="6:7">
      <c r="F8871" s="187"/>
      <c r="G8871" s="187"/>
    </row>
    <row r="8872" spans="6:7">
      <c r="F8872" s="187"/>
      <c r="G8872" s="187"/>
    </row>
    <row r="8873" spans="6:7">
      <c r="F8873" s="187"/>
      <c r="G8873" s="187"/>
    </row>
    <row r="8874" spans="6:7">
      <c r="F8874" s="187"/>
      <c r="G8874" s="187"/>
    </row>
    <row r="8875" spans="6:7">
      <c r="F8875" s="187"/>
      <c r="G8875" s="187"/>
    </row>
    <row r="8876" spans="6:7">
      <c r="F8876" s="187"/>
      <c r="G8876" s="187"/>
    </row>
    <row r="8877" spans="6:7">
      <c r="F8877" s="187"/>
      <c r="G8877" s="187"/>
    </row>
    <row r="8878" spans="6:7">
      <c r="F8878" s="187"/>
      <c r="G8878" s="187"/>
    </row>
    <row r="8879" spans="6:7">
      <c r="F8879" s="187"/>
      <c r="G8879" s="187"/>
    </row>
    <row r="8880" spans="6:7">
      <c r="F8880" s="187"/>
      <c r="G8880" s="187"/>
    </row>
    <row r="8881" spans="6:7">
      <c r="F8881" s="187"/>
      <c r="G8881" s="187"/>
    </row>
    <row r="8882" spans="6:7">
      <c r="F8882" s="187"/>
      <c r="G8882" s="187"/>
    </row>
    <row r="8883" spans="6:7">
      <c r="F8883" s="187"/>
      <c r="G8883" s="187"/>
    </row>
    <row r="8884" spans="6:7">
      <c r="F8884" s="187"/>
      <c r="G8884" s="187"/>
    </row>
    <row r="8885" spans="6:7">
      <c r="F8885" s="187"/>
      <c r="G8885" s="187"/>
    </row>
    <row r="8886" spans="6:7">
      <c r="F8886" s="187"/>
      <c r="G8886" s="187"/>
    </row>
    <row r="8887" spans="6:7">
      <c r="F8887" s="187"/>
      <c r="G8887" s="187"/>
    </row>
    <row r="8888" spans="6:7">
      <c r="F8888" s="187"/>
      <c r="G8888" s="187"/>
    </row>
    <row r="8889" spans="6:7">
      <c r="F8889" s="187"/>
      <c r="G8889" s="187"/>
    </row>
    <row r="8890" spans="6:7">
      <c r="F8890" s="187"/>
      <c r="G8890" s="187"/>
    </row>
    <row r="8891" spans="6:7">
      <c r="F8891" s="187"/>
      <c r="G8891" s="187"/>
    </row>
    <row r="8892" spans="6:7">
      <c r="F8892" s="187"/>
      <c r="G8892" s="187"/>
    </row>
    <row r="8893" spans="6:7">
      <c r="F8893" s="187"/>
      <c r="G8893" s="187"/>
    </row>
    <row r="8894" spans="6:7">
      <c r="F8894" s="187"/>
      <c r="G8894" s="187"/>
    </row>
    <row r="8895" spans="6:7">
      <c r="F8895" s="187"/>
      <c r="G8895" s="187"/>
    </row>
    <row r="8896" spans="6:7">
      <c r="F8896" s="187"/>
      <c r="G8896" s="187"/>
    </row>
    <row r="8897" spans="6:7">
      <c r="F8897" s="187"/>
      <c r="G8897" s="187"/>
    </row>
    <row r="8898" spans="6:7">
      <c r="F8898" s="187"/>
      <c r="G8898" s="187"/>
    </row>
    <row r="8899" spans="6:7">
      <c r="F8899" s="187"/>
      <c r="G8899" s="187"/>
    </row>
    <row r="8900" spans="6:7">
      <c r="F8900" s="187"/>
      <c r="G8900" s="187"/>
    </row>
    <row r="8901" spans="6:7">
      <c r="F8901" s="187"/>
      <c r="G8901" s="187"/>
    </row>
    <row r="8902" spans="6:7">
      <c r="F8902" s="187"/>
      <c r="G8902" s="187"/>
    </row>
    <row r="8903" spans="6:7">
      <c r="F8903" s="187"/>
      <c r="G8903" s="187"/>
    </row>
    <row r="8904" spans="6:7">
      <c r="F8904" s="187"/>
      <c r="G8904" s="187"/>
    </row>
    <row r="8905" spans="6:7">
      <c r="F8905" s="187"/>
      <c r="G8905" s="187"/>
    </row>
    <row r="8906" spans="6:7">
      <c r="F8906" s="187"/>
      <c r="G8906" s="187"/>
    </row>
    <row r="8907" spans="6:7">
      <c r="F8907" s="187"/>
      <c r="G8907" s="187"/>
    </row>
    <row r="8908" spans="6:7">
      <c r="F8908" s="187"/>
      <c r="G8908" s="187"/>
    </row>
    <row r="8909" spans="6:7">
      <c r="F8909" s="187"/>
      <c r="G8909" s="187"/>
    </row>
    <row r="8910" spans="6:7">
      <c r="F8910" s="187"/>
      <c r="G8910" s="187"/>
    </row>
    <row r="8911" spans="6:7">
      <c r="F8911" s="187"/>
      <c r="G8911" s="187"/>
    </row>
    <row r="8912" spans="6:7">
      <c r="F8912" s="187"/>
      <c r="G8912" s="187"/>
    </row>
    <row r="8913" spans="6:7">
      <c r="F8913" s="187"/>
      <c r="G8913" s="187"/>
    </row>
    <row r="8914" spans="6:7">
      <c r="F8914" s="187"/>
      <c r="G8914" s="187"/>
    </row>
    <row r="8915" spans="6:7">
      <c r="F8915" s="187"/>
      <c r="G8915" s="187"/>
    </row>
    <row r="8916" spans="6:7">
      <c r="F8916" s="187"/>
      <c r="G8916" s="187"/>
    </row>
    <row r="8917" spans="6:7">
      <c r="F8917" s="187"/>
      <c r="G8917" s="187"/>
    </row>
    <row r="8918" spans="6:7">
      <c r="F8918" s="187"/>
      <c r="G8918" s="187"/>
    </row>
    <row r="8919" spans="6:7">
      <c r="F8919" s="187"/>
      <c r="G8919" s="187"/>
    </row>
    <row r="8920" spans="6:7">
      <c r="F8920" s="187"/>
      <c r="G8920" s="187"/>
    </row>
    <row r="8921" spans="6:7">
      <c r="F8921" s="187"/>
      <c r="G8921" s="187"/>
    </row>
    <row r="8922" spans="6:7">
      <c r="F8922" s="187"/>
      <c r="G8922" s="187"/>
    </row>
    <row r="8923" spans="6:7">
      <c r="F8923" s="187"/>
      <c r="G8923" s="187"/>
    </row>
    <row r="8924" spans="6:7">
      <c r="F8924" s="187"/>
      <c r="G8924" s="187"/>
    </row>
    <row r="8925" spans="6:7">
      <c r="F8925" s="187"/>
      <c r="G8925" s="187"/>
    </row>
    <row r="8926" spans="6:7">
      <c r="F8926" s="187"/>
      <c r="G8926" s="187"/>
    </row>
    <row r="8927" spans="6:7">
      <c r="F8927" s="187"/>
      <c r="G8927" s="187"/>
    </row>
    <row r="8928" spans="6:7">
      <c r="F8928" s="187"/>
      <c r="G8928" s="187"/>
    </row>
    <row r="8929" spans="6:7">
      <c r="F8929" s="187"/>
      <c r="G8929" s="187"/>
    </row>
    <row r="8930" spans="6:7">
      <c r="F8930" s="187"/>
      <c r="G8930" s="187"/>
    </row>
    <row r="8931" spans="6:7">
      <c r="F8931" s="187"/>
      <c r="G8931" s="187"/>
    </row>
    <row r="8932" spans="6:7">
      <c r="F8932" s="187"/>
      <c r="G8932" s="187"/>
    </row>
    <row r="8933" spans="6:7">
      <c r="F8933" s="187"/>
      <c r="G8933" s="187"/>
    </row>
    <row r="8934" spans="6:7">
      <c r="F8934" s="187"/>
      <c r="G8934" s="187"/>
    </row>
    <row r="8935" spans="6:7">
      <c r="F8935" s="187"/>
      <c r="G8935" s="187"/>
    </row>
    <row r="8936" spans="6:7">
      <c r="F8936" s="187"/>
      <c r="G8936" s="187"/>
    </row>
    <row r="8937" spans="6:7">
      <c r="F8937" s="187"/>
      <c r="G8937" s="187"/>
    </row>
    <row r="8938" spans="6:7">
      <c r="F8938" s="187"/>
      <c r="G8938" s="187"/>
    </row>
    <row r="8939" spans="6:7">
      <c r="F8939" s="187"/>
      <c r="G8939" s="187"/>
    </row>
    <row r="8940" spans="6:7">
      <c r="F8940" s="187"/>
      <c r="G8940" s="187"/>
    </row>
    <row r="8941" spans="6:7">
      <c r="F8941" s="187"/>
      <c r="G8941" s="187"/>
    </row>
    <row r="8942" spans="6:7">
      <c r="F8942" s="187"/>
      <c r="G8942" s="187"/>
    </row>
    <row r="8943" spans="6:7">
      <c r="F8943" s="187"/>
      <c r="G8943" s="187"/>
    </row>
    <row r="8944" spans="6:7">
      <c r="F8944" s="187"/>
      <c r="G8944" s="187"/>
    </row>
    <row r="8945" spans="6:7">
      <c r="F8945" s="187"/>
      <c r="G8945" s="187"/>
    </row>
    <row r="8946" spans="6:7">
      <c r="F8946" s="187"/>
      <c r="G8946" s="187"/>
    </row>
    <row r="8947" spans="6:7">
      <c r="F8947" s="187"/>
      <c r="G8947" s="187"/>
    </row>
    <row r="8948" spans="6:7">
      <c r="F8948" s="187"/>
      <c r="G8948" s="187"/>
    </row>
    <row r="8949" spans="6:7">
      <c r="F8949" s="187"/>
      <c r="G8949" s="187"/>
    </row>
    <row r="8950" spans="6:7">
      <c r="F8950" s="187"/>
      <c r="G8950" s="187"/>
    </row>
    <row r="8951" spans="6:7">
      <c r="F8951" s="187"/>
      <c r="G8951" s="187"/>
    </row>
    <row r="8952" spans="6:7">
      <c r="F8952" s="187"/>
      <c r="G8952" s="187"/>
    </row>
    <row r="8953" spans="6:7">
      <c r="F8953" s="187"/>
      <c r="G8953" s="187"/>
    </row>
    <row r="8954" spans="6:7">
      <c r="F8954" s="187"/>
      <c r="G8954" s="187"/>
    </row>
    <row r="8955" spans="6:7">
      <c r="F8955" s="187"/>
      <c r="G8955" s="187"/>
    </row>
    <row r="8956" spans="6:7">
      <c r="F8956" s="187"/>
      <c r="G8956" s="187"/>
    </row>
    <row r="8957" spans="6:7">
      <c r="F8957" s="187"/>
      <c r="G8957" s="187"/>
    </row>
    <row r="8958" spans="6:7">
      <c r="F8958" s="187"/>
      <c r="G8958" s="187"/>
    </row>
    <row r="8959" spans="6:7">
      <c r="F8959" s="187"/>
      <c r="G8959" s="187"/>
    </row>
    <row r="8960" spans="6:7">
      <c r="F8960" s="187"/>
      <c r="G8960" s="187"/>
    </row>
    <row r="8961" spans="6:7">
      <c r="F8961" s="187"/>
      <c r="G8961" s="187"/>
    </row>
    <row r="8962" spans="6:7">
      <c r="F8962" s="187"/>
      <c r="G8962" s="187"/>
    </row>
    <row r="8963" spans="6:7">
      <c r="F8963" s="187"/>
      <c r="G8963" s="187"/>
    </row>
    <row r="8964" spans="6:7">
      <c r="F8964" s="187"/>
      <c r="G8964" s="187"/>
    </row>
    <row r="8965" spans="6:7">
      <c r="F8965" s="187"/>
      <c r="G8965" s="187"/>
    </row>
    <row r="8966" spans="6:7">
      <c r="F8966" s="187"/>
      <c r="G8966" s="187"/>
    </row>
    <row r="8967" spans="6:7">
      <c r="F8967" s="187"/>
      <c r="G8967" s="187"/>
    </row>
    <row r="8968" spans="6:7">
      <c r="F8968" s="187"/>
      <c r="G8968" s="187"/>
    </row>
    <row r="8969" spans="6:7">
      <c r="F8969" s="187"/>
      <c r="G8969" s="187"/>
    </row>
    <row r="8970" spans="6:7">
      <c r="F8970" s="187"/>
      <c r="G8970" s="187"/>
    </row>
    <row r="8971" spans="6:7">
      <c r="F8971" s="187"/>
      <c r="G8971" s="187"/>
    </row>
    <row r="8972" spans="6:7">
      <c r="F8972" s="187"/>
      <c r="G8972" s="187"/>
    </row>
    <row r="8973" spans="6:7">
      <c r="F8973" s="187"/>
      <c r="G8973" s="187"/>
    </row>
    <row r="8974" spans="6:7">
      <c r="F8974" s="187"/>
      <c r="G8974" s="187"/>
    </row>
    <row r="8975" spans="6:7">
      <c r="F8975" s="187"/>
      <c r="G8975" s="187"/>
    </row>
    <row r="8976" spans="6:7">
      <c r="F8976" s="187"/>
      <c r="G8976" s="187"/>
    </row>
    <row r="8977" spans="6:7">
      <c r="F8977" s="187"/>
      <c r="G8977" s="187"/>
    </row>
    <row r="8978" spans="6:7">
      <c r="F8978" s="187"/>
      <c r="G8978" s="187"/>
    </row>
    <row r="8979" spans="6:7">
      <c r="F8979" s="187"/>
      <c r="G8979" s="187"/>
    </row>
    <row r="8980" spans="6:7">
      <c r="F8980" s="187"/>
      <c r="G8980" s="187"/>
    </row>
    <row r="8981" spans="6:7">
      <c r="F8981" s="187"/>
      <c r="G8981" s="187"/>
    </row>
    <row r="8982" spans="6:7">
      <c r="F8982" s="187"/>
      <c r="G8982" s="187"/>
    </row>
    <row r="8983" spans="6:7">
      <c r="F8983" s="187"/>
      <c r="G8983" s="187"/>
    </row>
    <row r="8984" spans="6:7">
      <c r="F8984" s="187"/>
      <c r="G8984" s="187"/>
    </row>
    <row r="8985" spans="6:7">
      <c r="F8985" s="187"/>
      <c r="G8985" s="187"/>
    </row>
    <row r="8986" spans="6:7">
      <c r="F8986" s="187"/>
      <c r="G8986" s="187"/>
    </row>
    <row r="8987" spans="6:7">
      <c r="F8987" s="187"/>
      <c r="G8987" s="187"/>
    </row>
    <row r="8988" spans="6:7">
      <c r="F8988" s="187"/>
      <c r="G8988" s="187"/>
    </row>
    <row r="8989" spans="6:7">
      <c r="F8989" s="187"/>
      <c r="G8989" s="187"/>
    </row>
    <row r="8990" spans="6:7">
      <c r="F8990" s="187"/>
      <c r="G8990" s="187"/>
    </row>
    <row r="8991" spans="6:7">
      <c r="F8991" s="187"/>
      <c r="G8991" s="187"/>
    </row>
    <row r="8992" spans="6:7">
      <c r="F8992" s="187"/>
      <c r="G8992" s="187"/>
    </row>
    <row r="8993" spans="6:7">
      <c r="F8993" s="187"/>
      <c r="G8993" s="187"/>
    </row>
    <row r="8994" spans="6:7">
      <c r="F8994" s="187"/>
      <c r="G8994" s="187"/>
    </row>
    <row r="8995" spans="6:7">
      <c r="F8995" s="187"/>
      <c r="G8995" s="187"/>
    </row>
    <row r="8996" spans="6:7">
      <c r="F8996" s="187"/>
      <c r="G8996" s="187"/>
    </row>
    <row r="8997" spans="6:7">
      <c r="F8997" s="187"/>
      <c r="G8997" s="187"/>
    </row>
    <row r="8998" spans="6:7">
      <c r="F8998" s="187"/>
      <c r="G8998" s="187"/>
    </row>
    <row r="8999" spans="6:7">
      <c r="F8999" s="187"/>
      <c r="G8999" s="187"/>
    </row>
    <row r="9000" spans="6:7">
      <c r="F9000" s="187"/>
      <c r="G9000" s="187"/>
    </row>
    <row r="9001" spans="6:7">
      <c r="F9001" s="187"/>
      <c r="G9001" s="187"/>
    </row>
    <row r="9002" spans="6:7">
      <c r="F9002" s="187"/>
      <c r="G9002" s="187"/>
    </row>
    <row r="9003" spans="6:7">
      <c r="F9003" s="187"/>
      <c r="G9003" s="187"/>
    </row>
    <row r="9004" spans="6:7">
      <c r="F9004" s="187"/>
      <c r="G9004" s="187"/>
    </row>
    <row r="9005" spans="6:7">
      <c r="F9005" s="187"/>
      <c r="G9005" s="187"/>
    </row>
    <row r="9006" spans="6:7">
      <c r="F9006" s="187"/>
      <c r="G9006" s="187"/>
    </row>
    <row r="9007" spans="6:7">
      <c r="F9007" s="187"/>
      <c r="G9007" s="187"/>
    </row>
    <row r="9008" spans="6:7">
      <c r="F9008" s="187"/>
      <c r="G9008" s="187"/>
    </row>
    <row r="9009" spans="6:7">
      <c r="F9009" s="187"/>
      <c r="G9009" s="187"/>
    </row>
    <row r="9010" spans="6:7">
      <c r="F9010" s="187"/>
      <c r="G9010" s="187"/>
    </row>
    <row r="9011" spans="6:7">
      <c r="F9011" s="187"/>
      <c r="G9011" s="187"/>
    </row>
    <row r="9012" spans="6:7">
      <c r="F9012" s="187"/>
      <c r="G9012" s="187"/>
    </row>
    <row r="9013" spans="6:7">
      <c r="F9013" s="187"/>
      <c r="G9013" s="187"/>
    </row>
    <row r="9014" spans="6:7">
      <c r="F9014" s="187"/>
      <c r="G9014" s="187"/>
    </row>
    <row r="9015" spans="6:7">
      <c r="F9015" s="187"/>
      <c r="G9015" s="187"/>
    </row>
    <row r="9016" spans="6:7">
      <c r="F9016" s="187"/>
      <c r="G9016" s="187"/>
    </row>
    <row r="9017" spans="6:7">
      <c r="F9017" s="187"/>
      <c r="G9017" s="187"/>
    </row>
    <row r="9018" spans="6:7">
      <c r="F9018" s="187"/>
      <c r="G9018" s="187"/>
    </row>
    <row r="9019" spans="6:7">
      <c r="F9019" s="187"/>
      <c r="G9019" s="187"/>
    </row>
    <row r="9020" spans="6:7">
      <c r="F9020" s="187"/>
      <c r="G9020" s="187"/>
    </row>
    <row r="9021" spans="6:7">
      <c r="F9021" s="187"/>
      <c r="G9021" s="187"/>
    </row>
    <row r="9022" spans="6:7">
      <c r="F9022" s="187"/>
      <c r="G9022" s="187"/>
    </row>
    <row r="9023" spans="6:7">
      <c r="F9023" s="187"/>
      <c r="G9023" s="187"/>
    </row>
    <row r="9024" spans="6:7">
      <c r="F9024" s="187"/>
      <c r="G9024" s="187"/>
    </row>
    <row r="9025" spans="6:7">
      <c r="F9025" s="187"/>
      <c r="G9025" s="187"/>
    </row>
    <row r="9026" spans="6:7">
      <c r="F9026" s="187"/>
      <c r="G9026" s="187"/>
    </row>
    <row r="9027" spans="6:7">
      <c r="F9027" s="187"/>
      <c r="G9027" s="187"/>
    </row>
    <row r="9028" spans="6:7">
      <c r="F9028" s="187"/>
      <c r="G9028" s="187"/>
    </row>
    <row r="9029" spans="6:7">
      <c r="F9029" s="187"/>
      <c r="G9029" s="187"/>
    </row>
    <row r="9030" spans="6:7">
      <c r="F9030" s="187"/>
      <c r="G9030" s="187"/>
    </row>
    <row r="9031" spans="6:7">
      <c r="F9031" s="187"/>
      <c r="G9031" s="187"/>
    </row>
    <row r="9032" spans="6:7">
      <c r="F9032" s="187"/>
      <c r="G9032" s="187"/>
    </row>
    <row r="9033" spans="6:7">
      <c r="F9033" s="187"/>
      <c r="G9033" s="187"/>
    </row>
    <row r="9034" spans="6:7">
      <c r="F9034" s="187"/>
      <c r="G9034" s="187"/>
    </row>
    <row r="9035" spans="6:7">
      <c r="F9035" s="187"/>
      <c r="G9035" s="187"/>
    </row>
    <row r="9036" spans="6:7">
      <c r="F9036" s="187"/>
      <c r="G9036" s="187"/>
    </row>
    <row r="9037" spans="6:7">
      <c r="F9037" s="187"/>
      <c r="G9037" s="187"/>
    </row>
    <row r="9038" spans="6:7">
      <c r="F9038" s="187"/>
      <c r="G9038" s="187"/>
    </row>
    <row r="9039" spans="6:7">
      <c r="F9039" s="187"/>
      <c r="G9039" s="187"/>
    </row>
    <row r="9040" spans="6:7">
      <c r="F9040" s="187"/>
      <c r="G9040" s="187"/>
    </row>
    <row r="9041" spans="6:7">
      <c r="F9041" s="187"/>
      <c r="G9041" s="187"/>
    </row>
    <row r="9042" spans="6:7">
      <c r="F9042" s="187"/>
      <c r="G9042" s="187"/>
    </row>
    <row r="9043" spans="6:7">
      <c r="F9043" s="187"/>
      <c r="G9043" s="187"/>
    </row>
    <row r="9044" spans="6:7">
      <c r="F9044" s="187"/>
      <c r="G9044" s="187"/>
    </row>
    <row r="9045" spans="6:7">
      <c r="F9045" s="187"/>
      <c r="G9045" s="187"/>
    </row>
    <row r="9046" spans="6:7">
      <c r="F9046" s="187"/>
      <c r="G9046" s="187"/>
    </row>
    <row r="9047" spans="6:7">
      <c r="F9047" s="187"/>
      <c r="G9047" s="187"/>
    </row>
    <row r="9048" spans="6:7">
      <c r="F9048" s="187"/>
      <c r="G9048" s="187"/>
    </row>
    <row r="9049" spans="6:7">
      <c r="F9049" s="187"/>
      <c r="G9049" s="187"/>
    </row>
    <row r="9050" spans="6:7">
      <c r="F9050" s="187"/>
      <c r="G9050" s="187"/>
    </row>
    <row r="9051" spans="6:7">
      <c r="F9051" s="187"/>
      <c r="G9051" s="187"/>
    </row>
    <row r="9052" spans="6:7">
      <c r="F9052" s="187"/>
      <c r="G9052" s="187"/>
    </row>
    <row r="9053" spans="6:7">
      <c r="F9053" s="187"/>
      <c r="G9053" s="187"/>
    </row>
    <row r="9054" spans="6:7">
      <c r="F9054" s="187"/>
      <c r="G9054" s="187"/>
    </row>
    <row r="9055" spans="6:7">
      <c r="F9055" s="187"/>
      <c r="G9055" s="187"/>
    </row>
    <row r="9056" spans="6:7">
      <c r="F9056" s="187"/>
      <c r="G9056" s="187"/>
    </row>
    <row r="9057" spans="6:7">
      <c r="F9057" s="187"/>
      <c r="G9057" s="187"/>
    </row>
    <row r="9058" spans="6:7">
      <c r="F9058" s="187"/>
      <c r="G9058" s="187"/>
    </row>
    <row r="9059" spans="6:7">
      <c r="F9059" s="187"/>
      <c r="G9059" s="187"/>
    </row>
    <row r="9060" spans="6:7">
      <c r="F9060" s="187"/>
      <c r="G9060" s="187"/>
    </row>
    <row r="9061" spans="6:7">
      <c r="F9061" s="187"/>
      <c r="G9061" s="187"/>
    </row>
    <row r="9062" spans="6:7">
      <c r="F9062" s="187"/>
      <c r="G9062" s="187"/>
    </row>
    <row r="9063" spans="6:7">
      <c r="F9063" s="187"/>
      <c r="G9063" s="187"/>
    </row>
    <row r="9064" spans="6:7">
      <c r="F9064" s="187"/>
      <c r="G9064" s="187"/>
    </row>
    <row r="9065" spans="6:7">
      <c r="F9065" s="187"/>
      <c r="G9065" s="187"/>
    </row>
    <row r="9066" spans="6:7">
      <c r="F9066" s="187"/>
      <c r="G9066" s="187"/>
    </row>
    <row r="9067" spans="6:7">
      <c r="F9067" s="187"/>
      <c r="G9067" s="187"/>
    </row>
    <row r="9068" spans="6:7">
      <c r="F9068" s="187"/>
      <c r="G9068" s="187"/>
    </row>
    <row r="9069" spans="6:7">
      <c r="F9069" s="187"/>
      <c r="G9069" s="187"/>
    </row>
    <row r="9070" spans="6:7">
      <c r="F9070" s="187"/>
      <c r="G9070" s="187"/>
    </row>
    <row r="9071" spans="6:7">
      <c r="F9071" s="187"/>
      <c r="G9071" s="187"/>
    </row>
    <row r="9072" spans="6:7">
      <c r="F9072" s="187"/>
      <c r="G9072" s="187"/>
    </row>
    <row r="9073" spans="6:7">
      <c r="F9073" s="187"/>
      <c r="G9073" s="187"/>
    </row>
    <row r="9074" spans="6:7">
      <c r="F9074" s="187"/>
      <c r="G9074" s="187"/>
    </row>
    <row r="9075" spans="6:7">
      <c r="F9075" s="187"/>
      <c r="G9075" s="187"/>
    </row>
    <row r="9076" spans="6:7">
      <c r="F9076" s="187"/>
      <c r="G9076" s="187"/>
    </row>
    <row r="9077" spans="6:7">
      <c r="F9077" s="187"/>
      <c r="G9077" s="187"/>
    </row>
    <row r="9078" spans="6:7">
      <c r="F9078" s="187"/>
      <c r="G9078" s="187"/>
    </row>
    <row r="9079" spans="6:7">
      <c r="F9079" s="187"/>
      <c r="G9079" s="187"/>
    </row>
    <row r="9080" spans="6:7">
      <c r="F9080" s="187"/>
      <c r="G9080" s="187"/>
    </row>
    <row r="9081" spans="6:7">
      <c r="F9081" s="187"/>
      <c r="G9081" s="187"/>
    </row>
    <row r="9082" spans="6:7">
      <c r="F9082" s="187"/>
      <c r="G9082" s="187"/>
    </row>
    <row r="9083" spans="6:7">
      <c r="F9083" s="187"/>
      <c r="G9083" s="187"/>
    </row>
    <row r="9084" spans="6:7">
      <c r="F9084" s="187"/>
      <c r="G9084" s="187"/>
    </row>
    <row r="9085" spans="6:7">
      <c r="F9085" s="187"/>
      <c r="G9085" s="187"/>
    </row>
    <row r="9086" spans="6:7">
      <c r="F9086" s="187"/>
      <c r="G9086" s="187"/>
    </row>
    <row r="9087" spans="6:7">
      <c r="F9087" s="187"/>
      <c r="G9087" s="187"/>
    </row>
    <row r="9088" spans="6:7">
      <c r="F9088" s="187"/>
      <c r="G9088" s="187"/>
    </row>
    <row r="9089" spans="6:7">
      <c r="F9089" s="187"/>
      <c r="G9089" s="187"/>
    </row>
    <row r="9090" spans="6:7">
      <c r="F9090" s="187"/>
      <c r="G9090" s="187"/>
    </row>
    <row r="9091" spans="6:7">
      <c r="F9091" s="187"/>
      <c r="G9091" s="187"/>
    </row>
    <row r="9092" spans="6:7">
      <c r="F9092" s="187"/>
      <c r="G9092" s="187"/>
    </row>
    <row r="9093" spans="6:7">
      <c r="F9093" s="187"/>
      <c r="G9093" s="187"/>
    </row>
    <row r="9094" spans="6:7">
      <c r="F9094" s="187"/>
      <c r="G9094" s="187"/>
    </row>
    <row r="9095" spans="6:7">
      <c r="F9095" s="187"/>
      <c r="G9095" s="187"/>
    </row>
    <row r="9096" spans="6:7">
      <c r="F9096" s="187"/>
      <c r="G9096" s="187"/>
    </row>
    <row r="9097" spans="6:7">
      <c r="F9097" s="187"/>
      <c r="G9097" s="187"/>
    </row>
    <row r="9098" spans="6:7">
      <c r="F9098" s="187"/>
      <c r="G9098" s="187"/>
    </row>
    <row r="9099" spans="6:7">
      <c r="F9099" s="187"/>
      <c r="G9099" s="187"/>
    </row>
    <row r="9100" spans="6:7">
      <c r="F9100" s="187"/>
      <c r="G9100" s="187"/>
    </row>
    <row r="9101" spans="6:7">
      <c r="F9101" s="187"/>
      <c r="G9101" s="187"/>
    </row>
    <row r="9102" spans="6:7">
      <c r="F9102" s="187"/>
      <c r="G9102" s="187"/>
    </row>
    <row r="9103" spans="6:7">
      <c r="F9103" s="187"/>
      <c r="G9103" s="187"/>
    </row>
    <row r="9104" spans="6:7">
      <c r="F9104" s="187"/>
      <c r="G9104" s="187"/>
    </row>
    <row r="9105" spans="6:7">
      <c r="F9105" s="187"/>
      <c r="G9105" s="187"/>
    </row>
    <row r="9106" spans="6:7">
      <c r="F9106" s="187"/>
      <c r="G9106" s="187"/>
    </row>
    <row r="9107" spans="6:7">
      <c r="F9107" s="187"/>
      <c r="G9107" s="187"/>
    </row>
    <row r="9108" spans="6:7">
      <c r="F9108" s="187"/>
      <c r="G9108" s="187"/>
    </row>
    <row r="9109" spans="6:7">
      <c r="F9109" s="187"/>
      <c r="G9109" s="187"/>
    </row>
    <row r="9110" spans="6:7">
      <c r="F9110" s="187"/>
      <c r="G9110" s="187"/>
    </row>
    <row r="9111" spans="6:7">
      <c r="F9111" s="187"/>
      <c r="G9111" s="187"/>
    </row>
    <row r="9112" spans="6:7">
      <c r="F9112" s="187"/>
      <c r="G9112" s="187"/>
    </row>
    <row r="9113" spans="6:7">
      <c r="F9113" s="187"/>
      <c r="G9113" s="187"/>
    </row>
    <row r="9114" spans="6:7">
      <c r="F9114" s="187"/>
      <c r="G9114" s="187"/>
    </row>
    <row r="9115" spans="6:7">
      <c r="F9115" s="187"/>
      <c r="G9115" s="187"/>
    </row>
    <row r="9116" spans="6:7">
      <c r="F9116" s="187"/>
      <c r="G9116" s="187"/>
    </row>
    <row r="9117" spans="6:7">
      <c r="F9117" s="187"/>
      <c r="G9117" s="187"/>
    </row>
    <row r="9118" spans="6:7">
      <c r="F9118" s="187"/>
      <c r="G9118" s="187"/>
    </row>
    <row r="9119" spans="6:7">
      <c r="F9119" s="187"/>
      <c r="G9119" s="187"/>
    </row>
    <row r="9120" spans="6:7">
      <c r="F9120" s="187"/>
      <c r="G9120" s="187"/>
    </row>
    <row r="9121" spans="6:7">
      <c r="F9121" s="187"/>
      <c r="G9121" s="187"/>
    </row>
    <row r="9122" spans="6:7">
      <c r="F9122" s="187"/>
      <c r="G9122" s="187"/>
    </row>
    <row r="9123" spans="6:7">
      <c r="F9123" s="187"/>
      <c r="G9123" s="187"/>
    </row>
    <row r="9124" spans="6:7">
      <c r="F9124" s="187"/>
      <c r="G9124" s="187"/>
    </row>
    <row r="9125" spans="6:7">
      <c r="F9125" s="187"/>
      <c r="G9125" s="187"/>
    </row>
    <row r="9126" spans="6:7">
      <c r="F9126" s="187"/>
      <c r="G9126" s="187"/>
    </row>
    <row r="9127" spans="6:7">
      <c r="F9127" s="187"/>
      <c r="G9127" s="187"/>
    </row>
    <row r="9128" spans="6:7">
      <c r="F9128" s="187"/>
      <c r="G9128" s="187"/>
    </row>
    <row r="9129" spans="6:7">
      <c r="F9129" s="187"/>
      <c r="G9129" s="187"/>
    </row>
    <row r="9130" spans="6:7">
      <c r="F9130" s="187"/>
      <c r="G9130" s="187"/>
    </row>
    <row r="9131" spans="6:7">
      <c r="F9131" s="187"/>
      <c r="G9131" s="187"/>
    </row>
    <row r="9132" spans="6:7">
      <c r="F9132" s="187"/>
      <c r="G9132" s="187"/>
    </row>
    <row r="9133" spans="6:7">
      <c r="F9133" s="187"/>
      <c r="G9133" s="187"/>
    </row>
    <row r="9134" spans="6:7">
      <c r="F9134" s="187"/>
      <c r="G9134" s="187"/>
    </row>
    <row r="9135" spans="6:7">
      <c r="F9135" s="187"/>
      <c r="G9135" s="187"/>
    </row>
    <row r="9136" spans="6:7">
      <c r="F9136" s="187"/>
      <c r="G9136" s="187"/>
    </row>
    <row r="9137" spans="6:7">
      <c r="F9137" s="187"/>
      <c r="G9137" s="187"/>
    </row>
    <row r="9138" spans="6:7">
      <c r="F9138" s="187"/>
      <c r="G9138" s="187"/>
    </row>
    <row r="9139" spans="6:7">
      <c r="F9139" s="187"/>
      <c r="G9139" s="187"/>
    </row>
    <row r="9140" spans="6:7">
      <c r="F9140" s="187"/>
      <c r="G9140" s="187"/>
    </row>
    <row r="9141" spans="6:7">
      <c r="F9141" s="187"/>
      <c r="G9141" s="187"/>
    </row>
    <row r="9142" spans="6:7">
      <c r="F9142" s="187"/>
      <c r="G9142" s="187"/>
    </row>
    <row r="9143" spans="6:7">
      <c r="F9143" s="187"/>
      <c r="G9143" s="187"/>
    </row>
    <row r="9144" spans="6:7">
      <c r="F9144" s="187"/>
      <c r="G9144" s="187"/>
    </row>
    <row r="9145" spans="6:7">
      <c r="F9145" s="187"/>
      <c r="G9145" s="187"/>
    </row>
    <row r="9146" spans="6:7">
      <c r="F9146" s="187"/>
      <c r="G9146" s="187"/>
    </row>
    <row r="9147" spans="6:7">
      <c r="F9147" s="187"/>
      <c r="G9147" s="187"/>
    </row>
    <row r="9148" spans="6:7">
      <c r="F9148" s="187"/>
      <c r="G9148" s="187"/>
    </row>
    <row r="9149" spans="6:7">
      <c r="F9149" s="187"/>
      <c r="G9149" s="187"/>
    </row>
    <row r="9150" spans="6:7">
      <c r="F9150" s="187"/>
      <c r="G9150" s="187"/>
    </row>
    <row r="9151" spans="6:7">
      <c r="F9151" s="187"/>
      <c r="G9151" s="187"/>
    </row>
    <row r="9152" spans="6:7">
      <c r="F9152" s="187"/>
      <c r="G9152" s="187"/>
    </row>
    <row r="9153" spans="6:7">
      <c r="F9153" s="187"/>
      <c r="G9153" s="187"/>
    </row>
    <row r="9154" spans="6:7">
      <c r="F9154" s="187"/>
      <c r="G9154" s="187"/>
    </row>
    <row r="9155" spans="6:7">
      <c r="F9155" s="187"/>
      <c r="G9155" s="187"/>
    </row>
    <row r="9156" spans="6:7">
      <c r="F9156" s="187"/>
      <c r="G9156" s="187"/>
    </row>
    <row r="9157" spans="6:7">
      <c r="F9157" s="187"/>
      <c r="G9157" s="187"/>
    </row>
    <row r="9158" spans="6:7">
      <c r="F9158" s="187"/>
      <c r="G9158" s="187"/>
    </row>
    <row r="9159" spans="6:7">
      <c r="F9159" s="187"/>
      <c r="G9159" s="187"/>
    </row>
    <row r="9160" spans="6:7">
      <c r="F9160" s="187"/>
      <c r="G9160" s="187"/>
    </row>
    <row r="9161" spans="6:7">
      <c r="F9161" s="187"/>
      <c r="G9161" s="187"/>
    </row>
    <row r="9162" spans="6:7">
      <c r="F9162" s="187"/>
      <c r="G9162" s="187"/>
    </row>
    <row r="9163" spans="6:7">
      <c r="F9163" s="187"/>
      <c r="G9163" s="187"/>
    </row>
    <row r="9164" spans="6:7">
      <c r="F9164" s="187"/>
      <c r="G9164" s="187"/>
    </row>
    <row r="9165" spans="6:7">
      <c r="F9165" s="187"/>
      <c r="G9165" s="187"/>
    </row>
    <row r="9166" spans="6:7">
      <c r="F9166" s="187"/>
      <c r="G9166" s="187"/>
    </row>
    <row r="9167" spans="6:7">
      <c r="F9167" s="187"/>
      <c r="G9167" s="187"/>
    </row>
    <row r="9168" spans="6:7">
      <c r="F9168" s="187"/>
      <c r="G9168" s="187"/>
    </row>
    <row r="9169" spans="6:7">
      <c r="F9169" s="187"/>
      <c r="G9169" s="187"/>
    </row>
    <row r="9170" spans="6:7">
      <c r="F9170" s="187"/>
      <c r="G9170" s="187"/>
    </row>
    <row r="9171" spans="6:7">
      <c r="F9171" s="187"/>
      <c r="G9171" s="187"/>
    </row>
    <row r="9172" spans="6:7">
      <c r="F9172" s="187"/>
      <c r="G9172" s="187"/>
    </row>
    <row r="9173" spans="6:7">
      <c r="F9173" s="187"/>
      <c r="G9173" s="187"/>
    </row>
    <row r="9174" spans="6:7">
      <c r="F9174" s="187"/>
      <c r="G9174" s="187"/>
    </row>
    <row r="9175" spans="6:7">
      <c r="F9175" s="187"/>
      <c r="G9175" s="187"/>
    </row>
    <row r="9176" spans="6:7">
      <c r="F9176" s="187"/>
      <c r="G9176" s="187"/>
    </row>
    <row r="9177" spans="6:7">
      <c r="F9177" s="187"/>
      <c r="G9177" s="187"/>
    </row>
    <row r="9178" spans="6:7">
      <c r="F9178" s="187"/>
      <c r="G9178" s="187"/>
    </row>
    <row r="9179" spans="6:7">
      <c r="F9179" s="187"/>
      <c r="G9179" s="187"/>
    </row>
    <row r="9180" spans="6:7">
      <c r="F9180" s="187"/>
      <c r="G9180" s="187"/>
    </row>
    <row r="9181" spans="6:7">
      <c r="F9181" s="187"/>
      <c r="G9181" s="187"/>
    </row>
    <row r="9182" spans="6:7">
      <c r="F9182" s="187"/>
      <c r="G9182" s="187"/>
    </row>
    <row r="9183" spans="6:7">
      <c r="F9183" s="187"/>
      <c r="G9183" s="187"/>
    </row>
    <row r="9184" spans="6:7">
      <c r="F9184" s="187"/>
      <c r="G9184" s="187"/>
    </row>
    <row r="9185" spans="6:7">
      <c r="F9185" s="187"/>
      <c r="G9185" s="187"/>
    </row>
    <row r="9186" spans="6:7">
      <c r="F9186" s="187"/>
      <c r="G9186" s="187"/>
    </row>
    <row r="9187" spans="6:7">
      <c r="F9187" s="187"/>
      <c r="G9187" s="187"/>
    </row>
    <row r="9188" spans="6:7">
      <c r="F9188" s="187"/>
      <c r="G9188" s="187"/>
    </row>
    <row r="9189" spans="6:7">
      <c r="F9189" s="187"/>
      <c r="G9189" s="187"/>
    </row>
    <row r="9190" spans="6:7">
      <c r="F9190" s="187"/>
      <c r="G9190" s="187"/>
    </row>
    <row r="9191" spans="6:7">
      <c r="F9191" s="187"/>
      <c r="G9191" s="187"/>
    </row>
    <row r="9192" spans="6:7">
      <c r="F9192" s="187"/>
      <c r="G9192" s="187"/>
    </row>
    <row r="9193" spans="6:7">
      <c r="F9193" s="187"/>
      <c r="G9193" s="187"/>
    </row>
    <row r="9194" spans="6:7">
      <c r="F9194" s="187"/>
      <c r="G9194" s="187"/>
    </row>
    <row r="9195" spans="6:7">
      <c r="F9195" s="187"/>
      <c r="G9195" s="187"/>
    </row>
    <row r="9196" spans="6:7">
      <c r="F9196" s="187"/>
      <c r="G9196" s="187"/>
    </row>
    <row r="9197" spans="6:7">
      <c r="F9197" s="187"/>
      <c r="G9197" s="187"/>
    </row>
    <row r="9198" spans="6:7">
      <c r="F9198" s="187"/>
      <c r="G9198" s="187"/>
    </row>
    <row r="9199" spans="6:7">
      <c r="F9199" s="187"/>
      <c r="G9199" s="187"/>
    </row>
    <row r="9200" spans="6:7">
      <c r="F9200" s="187"/>
      <c r="G9200" s="187"/>
    </row>
    <row r="9201" spans="6:7">
      <c r="F9201" s="187"/>
      <c r="G9201" s="187"/>
    </row>
    <row r="9202" spans="6:7">
      <c r="F9202" s="187"/>
      <c r="G9202" s="187"/>
    </row>
    <row r="9203" spans="6:7">
      <c r="F9203" s="187"/>
      <c r="G9203" s="187"/>
    </row>
    <row r="9204" spans="6:7">
      <c r="F9204" s="187"/>
      <c r="G9204" s="187"/>
    </row>
    <row r="9205" spans="6:7">
      <c r="F9205" s="187"/>
      <c r="G9205" s="187"/>
    </row>
    <row r="9206" spans="6:7">
      <c r="F9206" s="187"/>
      <c r="G9206" s="187"/>
    </row>
    <row r="9207" spans="6:7">
      <c r="F9207" s="187"/>
      <c r="G9207" s="187"/>
    </row>
    <row r="9208" spans="6:7">
      <c r="F9208" s="187"/>
      <c r="G9208" s="187"/>
    </row>
    <row r="9209" spans="6:7">
      <c r="F9209" s="187"/>
      <c r="G9209" s="187"/>
    </row>
    <row r="9210" spans="6:7">
      <c r="F9210" s="187"/>
      <c r="G9210" s="187"/>
    </row>
    <row r="9211" spans="6:7">
      <c r="F9211" s="187"/>
      <c r="G9211" s="187"/>
    </row>
    <row r="9212" spans="6:7">
      <c r="F9212" s="187"/>
      <c r="G9212" s="187"/>
    </row>
    <row r="9213" spans="6:7">
      <c r="F9213" s="187"/>
      <c r="G9213" s="187"/>
    </row>
    <row r="9214" spans="6:7">
      <c r="F9214" s="187"/>
      <c r="G9214" s="187"/>
    </row>
    <row r="9215" spans="6:7">
      <c r="F9215" s="187"/>
      <c r="G9215" s="187"/>
    </row>
    <row r="9216" spans="6:7">
      <c r="F9216" s="187"/>
      <c r="G9216" s="187"/>
    </row>
    <row r="9217" spans="6:7">
      <c r="F9217" s="187"/>
      <c r="G9217" s="187"/>
    </row>
    <row r="9218" spans="6:7">
      <c r="F9218" s="187"/>
      <c r="G9218" s="187"/>
    </row>
    <row r="9219" spans="6:7">
      <c r="F9219" s="187"/>
      <c r="G9219" s="187"/>
    </row>
    <row r="9220" spans="6:7">
      <c r="F9220" s="187"/>
      <c r="G9220" s="187"/>
    </row>
    <row r="9221" spans="6:7">
      <c r="F9221" s="187"/>
      <c r="G9221" s="187"/>
    </row>
    <row r="9222" spans="6:7">
      <c r="F9222" s="187"/>
      <c r="G9222" s="187"/>
    </row>
    <row r="9223" spans="6:7">
      <c r="F9223" s="187"/>
      <c r="G9223" s="187"/>
    </row>
    <row r="9224" spans="6:7">
      <c r="F9224" s="187"/>
      <c r="G9224" s="187"/>
    </row>
    <row r="9225" spans="6:7">
      <c r="F9225" s="187"/>
      <c r="G9225" s="187"/>
    </row>
    <row r="9226" spans="6:7">
      <c r="F9226" s="187"/>
      <c r="G9226" s="187"/>
    </row>
    <row r="9227" spans="6:7">
      <c r="F9227" s="187"/>
      <c r="G9227" s="187"/>
    </row>
    <row r="9228" spans="6:7">
      <c r="F9228" s="187"/>
      <c r="G9228" s="187"/>
    </row>
    <row r="9229" spans="6:7">
      <c r="F9229" s="187"/>
      <c r="G9229" s="187"/>
    </row>
    <row r="9230" spans="6:7">
      <c r="F9230" s="187"/>
      <c r="G9230" s="187"/>
    </row>
    <row r="9231" spans="6:7">
      <c r="F9231" s="187"/>
      <c r="G9231" s="187"/>
    </row>
    <row r="9232" spans="6:7">
      <c r="F9232" s="187"/>
      <c r="G9232" s="187"/>
    </row>
    <row r="9233" spans="6:7">
      <c r="F9233" s="187"/>
      <c r="G9233" s="187"/>
    </row>
    <row r="9234" spans="6:7">
      <c r="F9234" s="187"/>
      <c r="G9234" s="187"/>
    </row>
    <row r="9235" spans="6:7">
      <c r="F9235" s="187"/>
      <c r="G9235" s="187"/>
    </row>
    <row r="9236" spans="6:7">
      <c r="F9236" s="187"/>
      <c r="G9236" s="187"/>
    </row>
    <row r="9237" spans="6:7">
      <c r="F9237" s="187"/>
      <c r="G9237" s="187"/>
    </row>
    <row r="9238" spans="6:7">
      <c r="F9238" s="187"/>
      <c r="G9238" s="187"/>
    </row>
    <row r="9239" spans="6:7">
      <c r="F9239" s="187"/>
      <c r="G9239" s="187"/>
    </row>
    <row r="9240" spans="6:7">
      <c r="F9240" s="187"/>
      <c r="G9240" s="187"/>
    </row>
    <row r="9241" spans="6:7">
      <c r="F9241" s="187"/>
      <c r="G9241" s="187"/>
    </row>
    <row r="9242" spans="6:7">
      <c r="F9242" s="187"/>
      <c r="G9242" s="187"/>
    </row>
    <row r="9243" spans="6:7">
      <c r="F9243" s="187"/>
      <c r="G9243" s="187"/>
    </row>
    <row r="9244" spans="6:7">
      <c r="F9244" s="187"/>
      <c r="G9244" s="187"/>
    </row>
    <row r="9245" spans="6:7">
      <c r="F9245" s="187"/>
      <c r="G9245" s="187"/>
    </row>
    <row r="9246" spans="6:7">
      <c r="F9246" s="187"/>
      <c r="G9246" s="187"/>
    </row>
    <row r="9247" spans="6:7">
      <c r="F9247" s="187"/>
      <c r="G9247" s="187"/>
    </row>
    <row r="9248" spans="6:7">
      <c r="F9248" s="187"/>
      <c r="G9248" s="187"/>
    </row>
    <row r="9249" spans="6:7">
      <c r="F9249" s="187"/>
      <c r="G9249" s="187"/>
    </row>
    <row r="9250" spans="6:7">
      <c r="F9250" s="187"/>
      <c r="G9250" s="187"/>
    </row>
    <row r="9251" spans="6:7">
      <c r="F9251" s="187"/>
      <c r="G9251" s="187"/>
    </row>
    <row r="9252" spans="6:7">
      <c r="F9252" s="187"/>
      <c r="G9252" s="187"/>
    </row>
    <row r="9253" spans="6:7">
      <c r="F9253" s="187"/>
      <c r="G9253" s="187"/>
    </row>
    <row r="9254" spans="6:7">
      <c r="F9254" s="187"/>
      <c r="G9254" s="187"/>
    </row>
    <row r="9255" spans="6:7">
      <c r="F9255" s="187"/>
      <c r="G9255" s="187"/>
    </row>
    <row r="9256" spans="6:7">
      <c r="F9256" s="187"/>
      <c r="G9256" s="187"/>
    </row>
    <row r="9257" spans="6:7">
      <c r="F9257" s="187"/>
      <c r="G9257" s="187"/>
    </row>
    <row r="9258" spans="6:7">
      <c r="F9258" s="187"/>
      <c r="G9258" s="187"/>
    </row>
    <row r="9259" spans="6:7">
      <c r="F9259" s="187"/>
      <c r="G9259" s="187"/>
    </row>
    <row r="9260" spans="6:7">
      <c r="F9260" s="187"/>
      <c r="G9260" s="187"/>
    </row>
    <row r="9261" spans="6:7">
      <c r="F9261" s="187"/>
      <c r="G9261" s="187"/>
    </row>
    <row r="9262" spans="6:7">
      <c r="F9262" s="187"/>
      <c r="G9262" s="187"/>
    </row>
    <row r="9263" spans="6:7">
      <c r="F9263" s="187"/>
      <c r="G9263" s="187"/>
    </row>
    <row r="9264" spans="6:7">
      <c r="F9264" s="187"/>
      <c r="G9264" s="187"/>
    </row>
    <row r="9265" spans="6:7">
      <c r="F9265" s="187"/>
      <c r="G9265" s="187"/>
    </row>
    <row r="9266" spans="6:7">
      <c r="F9266" s="187"/>
      <c r="G9266" s="187"/>
    </row>
    <row r="9267" spans="6:7">
      <c r="F9267" s="187"/>
      <c r="G9267" s="187"/>
    </row>
    <row r="9268" spans="6:7">
      <c r="F9268" s="187"/>
      <c r="G9268" s="187"/>
    </row>
    <row r="9269" spans="6:7">
      <c r="F9269" s="187"/>
      <c r="G9269" s="187"/>
    </row>
    <row r="9270" spans="6:7">
      <c r="F9270" s="187"/>
      <c r="G9270" s="187"/>
    </row>
    <row r="9271" spans="6:7">
      <c r="F9271" s="187"/>
      <c r="G9271" s="187"/>
    </row>
    <row r="9272" spans="6:7">
      <c r="F9272" s="187"/>
      <c r="G9272" s="187"/>
    </row>
    <row r="9273" spans="6:7">
      <c r="F9273" s="187"/>
      <c r="G9273" s="187"/>
    </row>
    <row r="9274" spans="6:7">
      <c r="F9274" s="187"/>
      <c r="G9274" s="187"/>
    </row>
    <row r="9275" spans="6:7">
      <c r="F9275" s="187"/>
      <c r="G9275" s="187"/>
    </row>
    <row r="9276" spans="6:7">
      <c r="F9276" s="187"/>
      <c r="G9276" s="187"/>
    </row>
    <row r="9277" spans="6:7">
      <c r="F9277" s="187"/>
      <c r="G9277" s="187"/>
    </row>
    <row r="9278" spans="6:7">
      <c r="F9278" s="187"/>
      <c r="G9278" s="187"/>
    </row>
    <row r="9279" spans="6:7">
      <c r="F9279" s="187"/>
      <c r="G9279" s="187"/>
    </row>
    <row r="9280" spans="6:7">
      <c r="F9280" s="187"/>
      <c r="G9280" s="187"/>
    </row>
    <row r="9281" spans="6:7">
      <c r="F9281" s="187"/>
      <c r="G9281" s="187"/>
    </row>
    <row r="9282" spans="6:7">
      <c r="F9282" s="187"/>
      <c r="G9282" s="187"/>
    </row>
    <row r="9283" spans="6:7">
      <c r="F9283" s="187"/>
      <c r="G9283" s="187"/>
    </row>
    <row r="9284" spans="6:7">
      <c r="F9284" s="187"/>
      <c r="G9284" s="187"/>
    </row>
    <row r="9285" spans="6:7">
      <c r="F9285" s="187"/>
      <c r="G9285" s="187"/>
    </row>
    <row r="9286" spans="6:7">
      <c r="F9286" s="187"/>
      <c r="G9286" s="187"/>
    </row>
    <row r="9287" spans="6:7">
      <c r="F9287" s="187"/>
      <c r="G9287" s="187"/>
    </row>
    <row r="9288" spans="6:7">
      <c r="F9288" s="187"/>
      <c r="G9288" s="187"/>
    </row>
    <row r="9289" spans="6:7">
      <c r="F9289" s="187"/>
      <c r="G9289" s="187"/>
    </row>
    <row r="9290" spans="6:7">
      <c r="F9290" s="187"/>
      <c r="G9290" s="187"/>
    </row>
    <row r="9291" spans="6:7">
      <c r="F9291" s="187"/>
      <c r="G9291" s="187"/>
    </row>
    <row r="9292" spans="6:7">
      <c r="F9292" s="187"/>
      <c r="G9292" s="187"/>
    </row>
    <row r="9293" spans="6:7">
      <c r="F9293" s="187"/>
      <c r="G9293" s="187"/>
    </row>
    <row r="9294" spans="6:7">
      <c r="F9294" s="187"/>
      <c r="G9294" s="187"/>
    </row>
    <row r="9295" spans="6:7">
      <c r="F9295" s="187"/>
      <c r="G9295" s="187"/>
    </row>
    <row r="9296" spans="6:7">
      <c r="F9296" s="187"/>
      <c r="G9296" s="187"/>
    </row>
    <row r="9297" spans="6:7">
      <c r="F9297" s="187"/>
      <c r="G9297" s="187"/>
    </row>
    <row r="9298" spans="6:7">
      <c r="F9298" s="187"/>
      <c r="G9298" s="187"/>
    </row>
    <row r="9299" spans="6:7">
      <c r="F9299" s="187"/>
      <c r="G9299" s="187"/>
    </row>
    <row r="9300" spans="6:7">
      <c r="F9300" s="187"/>
      <c r="G9300" s="187"/>
    </row>
    <row r="9301" spans="6:7">
      <c r="F9301" s="187"/>
      <c r="G9301" s="187"/>
    </row>
    <row r="9302" spans="6:7">
      <c r="F9302" s="187"/>
      <c r="G9302" s="187"/>
    </row>
    <row r="9303" spans="6:7">
      <c r="F9303" s="187"/>
      <c r="G9303" s="187"/>
    </row>
    <row r="9304" spans="6:7">
      <c r="F9304" s="187"/>
      <c r="G9304" s="187"/>
    </row>
    <row r="9305" spans="6:7">
      <c r="F9305" s="187"/>
      <c r="G9305" s="187"/>
    </row>
    <row r="9306" spans="6:7">
      <c r="F9306" s="187"/>
      <c r="G9306" s="187"/>
    </row>
    <row r="9307" spans="6:7">
      <c r="F9307" s="187"/>
      <c r="G9307" s="187"/>
    </row>
    <row r="9308" spans="6:7">
      <c r="F9308" s="187"/>
      <c r="G9308" s="187"/>
    </row>
    <row r="9309" spans="6:7">
      <c r="F9309" s="187"/>
      <c r="G9309" s="187"/>
    </row>
    <row r="9310" spans="6:7">
      <c r="F9310" s="187"/>
      <c r="G9310" s="187"/>
    </row>
    <row r="9311" spans="6:7">
      <c r="F9311" s="187"/>
      <c r="G9311" s="187"/>
    </row>
    <row r="9312" spans="6:7">
      <c r="F9312" s="187"/>
      <c r="G9312" s="187"/>
    </row>
    <row r="9313" spans="6:7">
      <c r="F9313" s="187"/>
      <c r="G9313" s="187"/>
    </row>
    <row r="9314" spans="6:7">
      <c r="F9314" s="187"/>
      <c r="G9314" s="187"/>
    </row>
    <row r="9315" spans="6:7">
      <c r="F9315" s="187"/>
      <c r="G9315" s="187"/>
    </row>
    <row r="9316" spans="6:7">
      <c r="F9316" s="187"/>
      <c r="G9316" s="187"/>
    </row>
    <row r="9317" spans="6:7">
      <c r="F9317" s="187"/>
      <c r="G9317" s="187"/>
    </row>
    <row r="9318" spans="6:7">
      <c r="F9318" s="187"/>
      <c r="G9318" s="187"/>
    </row>
    <row r="9319" spans="6:7">
      <c r="F9319" s="187"/>
      <c r="G9319" s="187"/>
    </row>
    <row r="9320" spans="6:7">
      <c r="F9320" s="187"/>
      <c r="G9320" s="187"/>
    </row>
    <row r="9321" spans="6:7">
      <c r="F9321" s="187"/>
      <c r="G9321" s="187"/>
    </row>
    <row r="9322" spans="6:7">
      <c r="F9322" s="187"/>
      <c r="G9322" s="187"/>
    </row>
    <row r="9323" spans="6:7">
      <c r="F9323" s="187"/>
      <c r="G9323" s="187"/>
    </row>
    <row r="9324" spans="6:7">
      <c r="F9324" s="187"/>
      <c r="G9324" s="187"/>
    </row>
    <row r="9325" spans="6:7">
      <c r="F9325" s="187"/>
      <c r="G9325" s="187"/>
    </row>
    <row r="9326" spans="6:7">
      <c r="F9326" s="187"/>
      <c r="G9326" s="187"/>
    </row>
    <row r="9327" spans="6:7">
      <c r="F9327" s="187"/>
      <c r="G9327" s="187"/>
    </row>
    <row r="9328" spans="6:7">
      <c r="F9328" s="187"/>
      <c r="G9328" s="187"/>
    </row>
    <row r="9329" spans="6:7">
      <c r="F9329" s="187"/>
      <c r="G9329" s="187"/>
    </row>
    <row r="9330" spans="6:7">
      <c r="F9330" s="187"/>
      <c r="G9330" s="187"/>
    </row>
    <row r="9331" spans="6:7">
      <c r="F9331" s="187"/>
      <c r="G9331" s="187"/>
    </row>
    <row r="9332" spans="6:7">
      <c r="F9332" s="187"/>
      <c r="G9332" s="187"/>
    </row>
    <row r="9333" spans="6:7">
      <c r="F9333" s="187"/>
      <c r="G9333" s="187"/>
    </row>
    <row r="9334" spans="6:7">
      <c r="F9334" s="187"/>
      <c r="G9334" s="187"/>
    </row>
    <row r="9335" spans="6:7">
      <c r="F9335" s="187"/>
      <c r="G9335" s="187"/>
    </row>
    <row r="9336" spans="6:7">
      <c r="F9336" s="187"/>
      <c r="G9336" s="187"/>
    </row>
    <row r="9337" spans="6:7">
      <c r="F9337" s="187"/>
      <c r="G9337" s="187"/>
    </row>
    <row r="9338" spans="6:7">
      <c r="F9338" s="187"/>
      <c r="G9338" s="187"/>
    </row>
    <row r="9339" spans="6:7">
      <c r="F9339" s="187"/>
      <c r="G9339" s="187"/>
    </row>
    <row r="9340" spans="6:7">
      <c r="F9340" s="187"/>
      <c r="G9340" s="187"/>
    </row>
    <row r="9341" spans="6:7">
      <c r="F9341" s="187"/>
      <c r="G9341" s="187"/>
    </row>
    <row r="9342" spans="6:7">
      <c r="F9342" s="187"/>
      <c r="G9342" s="187"/>
    </row>
    <row r="9343" spans="6:7">
      <c r="F9343" s="187"/>
      <c r="G9343" s="187"/>
    </row>
    <row r="9344" spans="6:7">
      <c r="F9344" s="187"/>
      <c r="G9344" s="187"/>
    </row>
    <row r="9345" spans="6:7">
      <c r="F9345" s="187"/>
      <c r="G9345" s="187"/>
    </row>
    <row r="9346" spans="6:7">
      <c r="F9346" s="187"/>
      <c r="G9346" s="187"/>
    </row>
    <row r="9347" spans="6:7">
      <c r="F9347" s="187"/>
      <c r="G9347" s="187"/>
    </row>
    <row r="9348" spans="6:7">
      <c r="F9348" s="187"/>
      <c r="G9348" s="187"/>
    </row>
    <row r="9349" spans="6:7">
      <c r="F9349" s="187"/>
      <c r="G9349" s="187"/>
    </row>
    <row r="9350" spans="6:7">
      <c r="F9350" s="187"/>
      <c r="G9350" s="187"/>
    </row>
    <row r="9351" spans="6:7">
      <c r="F9351" s="187"/>
      <c r="G9351" s="187"/>
    </row>
    <row r="9352" spans="6:7">
      <c r="F9352" s="187"/>
      <c r="G9352" s="187"/>
    </row>
    <row r="9353" spans="6:7">
      <c r="F9353" s="187"/>
      <c r="G9353" s="187"/>
    </row>
    <row r="9354" spans="6:7">
      <c r="F9354" s="187"/>
      <c r="G9354" s="187"/>
    </row>
    <row r="9355" spans="6:7">
      <c r="F9355" s="187"/>
      <c r="G9355" s="187"/>
    </row>
    <row r="9356" spans="6:7">
      <c r="F9356" s="187"/>
      <c r="G9356" s="187"/>
    </row>
    <row r="9357" spans="6:7">
      <c r="F9357" s="187"/>
      <c r="G9357" s="187"/>
    </row>
    <row r="9358" spans="6:7">
      <c r="F9358" s="187"/>
      <c r="G9358" s="187"/>
    </row>
    <row r="9359" spans="6:7">
      <c r="F9359" s="187"/>
      <c r="G9359" s="187"/>
    </row>
    <row r="9360" spans="6:7">
      <c r="F9360" s="187"/>
      <c r="G9360" s="187"/>
    </row>
    <row r="9361" spans="6:7">
      <c r="F9361" s="187"/>
      <c r="G9361" s="187"/>
    </row>
    <row r="9362" spans="6:7">
      <c r="F9362" s="187"/>
      <c r="G9362" s="187"/>
    </row>
    <row r="9363" spans="6:7">
      <c r="F9363" s="187"/>
      <c r="G9363" s="187"/>
    </row>
    <row r="9364" spans="6:7">
      <c r="F9364" s="187"/>
      <c r="G9364" s="187"/>
    </row>
    <row r="9365" spans="6:7">
      <c r="F9365" s="187"/>
      <c r="G9365" s="187"/>
    </row>
    <row r="9366" spans="6:7">
      <c r="F9366" s="187"/>
      <c r="G9366" s="187"/>
    </row>
    <row r="9367" spans="6:7">
      <c r="F9367" s="187"/>
      <c r="G9367" s="187"/>
    </row>
    <row r="9368" spans="6:7">
      <c r="F9368" s="187"/>
      <c r="G9368" s="187"/>
    </row>
    <row r="9369" spans="6:7">
      <c r="F9369" s="187"/>
      <c r="G9369" s="187"/>
    </row>
    <row r="9370" spans="6:7">
      <c r="F9370" s="187"/>
      <c r="G9370" s="187"/>
    </row>
    <row r="9371" spans="6:7">
      <c r="F9371" s="187"/>
      <c r="G9371" s="187"/>
    </row>
    <row r="9372" spans="6:7">
      <c r="F9372" s="187"/>
      <c r="G9372" s="187"/>
    </row>
    <row r="9373" spans="6:7">
      <c r="F9373" s="187"/>
      <c r="G9373" s="187"/>
    </row>
    <row r="9374" spans="6:7">
      <c r="F9374" s="187"/>
      <c r="G9374" s="187"/>
    </row>
    <row r="9375" spans="6:7">
      <c r="F9375" s="187"/>
      <c r="G9375" s="187"/>
    </row>
    <row r="9376" spans="6:7">
      <c r="F9376" s="187"/>
      <c r="G9376" s="187"/>
    </row>
    <row r="9377" spans="6:7">
      <c r="F9377" s="187"/>
      <c r="G9377" s="187"/>
    </row>
    <row r="9378" spans="6:7">
      <c r="F9378" s="187"/>
      <c r="G9378" s="187"/>
    </row>
    <row r="9379" spans="6:7">
      <c r="F9379" s="187"/>
      <c r="G9379" s="187"/>
    </row>
    <row r="9380" spans="6:7">
      <c r="F9380" s="187"/>
      <c r="G9380" s="187"/>
    </row>
    <row r="9381" spans="6:7">
      <c r="F9381" s="187"/>
      <c r="G9381" s="187"/>
    </row>
    <row r="9382" spans="6:7">
      <c r="F9382" s="187"/>
      <c r="G9382" s="187"/>
    </row>
    <row r="9383" spans="6:7">
      <c r="F9383" s="187"/>
      <c r="G9383" s="187"/>
    </row>
    <row r="9384" spans="6:7">
      <c r="F9384" s="187"/>
      <c r="G9384" s="187"/>
    </row>
    <row r="9385" spans="6:7">
      <c r="F9385" s="187"/>
      <c r="G9385" s="187"/>
    </row>
    <row r="9386" spans="6:7">
      <c r="F9386" s="187"/>
      <c r="G9386" s="187"/>
    </row>
    <row r="9387" spans="6:7">
      <c r="F9387" s="187"/>
      <c r="G9387" s="187"/>
    </row>
    <row r="9388" spans="6:7">
      <c r="F9388" s="187"/>
      <c r="G9388" s="187"/>
    </row>
    <row r="9389" spans="6:7">
      <c r="F9389" s="187"/>
      <c r="G9389" s="187"/>
    </row>
    <row r="9390" spans="6:7">
      <c r="F9390" s="187"/>
      <c r="G9390" s="187"/>
    </row>
    <row r="9391" spans="6:7">
      <c r="F9391" s="187"/>
      <c r="G9391" s="187"/>
    </row>
    <row r="9392" spans="6:7">
      <c r="F9392" s="187"/>
      <c r="G9392" s="187"/>
    </row>
    <row r="9393" spans="6:7">
      <c r="F9393" s="187"/>
      <c r="G9393" s="187"/>
    </row>
    <row r="9394" spans="6:7">
      <c r="F9394" s="187"/>
      <c r="G9394" s="187"/>
    </row>
    <row r="9395" spans="6:7">
      <c r="F9395" s="187"/>
      <c r="G9395" s="187"/>
    </row>
    <row r="9396" spans="6:7">
      <c r="F9396" s="187"/>
      <c r="G9396" s="187"/>
    </row>
    <row r="9397" spans="6:7">
      <c r="F9397" s="187"/>
      <c r="G9397" s="187"/>
    </row>
    <row r="9398" spans="6:7">
      <c r="F9398" s="187"/>
      <c r="G9398" s="187"/>
    </row>
    <row r="9399" spans="6:7">
      <c r="F9399" s="187"/>
      <c r="G9399" s="187"/>
    </row>
    <row r="9400" spans="6:7">
      <c r="F9400" s="187"/>
      <c r="G9400" s="187"/>
    </row>
    <row r="9401" spans="6:7">
      <c r="F9401" s="187"/>
      <c r="G9401" s="187"/>
    </row>
    <row r="9402" spans="6:7">
      <c r="F9402" s="187"/>
      <c r="G9402" s="187"/>
    </row>
    <row r="9403" spans="6:7">
      <c r="F9403" s="187"/>
      <c r="G9403" s="187"/>
    </row>
    <row r="9404" spans="6:7">
      <c r="F9404" s="187"/>
      <c r="G9404" s="187"/>
    </row>
    <row r="9405" spans="6:7">
      <c r="F9405" s="187"/>
      <c r="G9405" s="187"/>
    </row>
    <row r="9406" spans="6:7">
      <c r="F9406" s="187"/>
      <c r="G9406" s="187"/>
    </row>
    <row r="9407" spans="6:7">
      <c r="F9407" s="187"/>
      <c r="G9407" s="187"/>
    </row>
    <row r="9408" spans="6:7">
      <c r="F9408" s="187"/>
      <c r="G9408" s="187"/>
    </row>
    <row r="9409" spans="6:7">
      <c r="F9409" s="187"/>
      <c r="G9409" s="187"/>
    </row>
    <row r="9410" spans="6:7">
      <c r="F9410" s="187"/>
      <c r="G9410" s="187"/>
    </row>
    <row r="9411" spans="6:7">
      <c r="F9411" s="187"/>
      <c r="G9411" s="187"/>
    </row>
    <row r="9412" spans="6:7">
      <c r="F9412" s="187"/>
      <c r="G9412" s="187"/>
    </row>
    <row r="9413" spans="6:7">
      <c r="F9413" s="187"/>
      <c r="G9413" s="187"/>
    </row>
    <row r="9414" spans="6:7">
      <c r="F9414" s="187"/>
      <c r="G9414" s="187"/>
    </row>
    <row r="9415" spans="6:7">
      <c r="F9415" s="187"/>
      <c r="G9415" s="187"/>
    </row>
    <row r="9416" spans="6:7">
      <c r="F9416" s="187"/>
      <c r="G9416" s="187"/>
    </row>
    <row r="9417" spans="6:7">
      <c r="F9417" s="187"/>
      <c r="G9417" s="187"/>
    </row>
    <row r="9418" spans="6:7">
      <c r="F9418" s="187"/>
      <c r="G9418" s="187"/>
    </row>
    <row r="9419" spans="6:7">
      <c r="F9419" s="187"/>
      <c r="G9419" s="187"/>
    </row>
    <row r="9420" spans="6:7">
      <c r="F9420" s="187"/>
      <c r="G9420" s="187"/>
    </row>
    <row r="9421" spans="6:7">
      <c r="F9421" s="187"/>
      <c r="G9421" s="187"/>
    </row>
    <row r="9422" spans="6:7">
      <c r="F9422" s="187"/>
      <c r="G9422" s="187"/>
    </row>
    <row r="9423" spans="6:7">
      <c r="F9423" s="187"/>
      <c r="G9423" s="187"/>
    </row>
    <row r="9424" spans="6:7">
      <c r="F9424" s="187"/>
      <c r="G9424" s="187"/>
    </row>
    <row r="9425" spans="6:7">
      <c r="F9425" s="187"/>
      <c r="G9425" s="187"/>
    </row>
    <row r="9426" spans="6:7">
      <c r="F9426" s="187"/>
      <c r="G9426" s="187"/>
    </row>
    <row r="9427" spans="6:7">
      <c r="F9427" s="187"/>
      <c r="G9427" s="187"/>
    </row>
    <row r="9428" spans="6:7">
      <c r="F9428" s="187"/>
      <c r="G9428" s="187"/>
    </row>
    <row r="9429" spans="6:7">
      <c r="F9429" s="187"/>
      <c r="G9429" s="187"/>
    </row>
    <row r="9430" spans="6:7">
      <c r="F9430" s="187"/>
      <c r="G9430" s="187"/>
    </row>
    <row r="9431" spans="6:7">
      <c r="F9431" s="187"/>
      <c r="G9431" s="187"/>
    </row>
    <row r="9432" spans="6:7">
      <c r="F9432" s="187"/>
      <c r="G9432" s="187"/>
    </row>
    <row r="9433" spans="6:7">
      <c r="F9433" s="187"/>
      <c r="G9433" s="187"/>
    </row>
    <row r="9434" spans="6:7">
      <c r="F9434" s="187"/>
      <c r="G9434" s="187"/>
    </row>
    <row r="9435" spans="6:7">
      <c r="F9435" s="187"/>
      <c r="G9435" s="187"/>
    </row>
    <row r="9436" spans="6:7">
      <c r="F9436" s="187"/>
      <c r="G9436" s="187"/>
    </row>
    <row r="9437" spans="6:7">
      <c r="F9437" s="187"/>
      <c r="G9437" s="187"/>
    </row>
    <row r="9438" spans="6:7">
      <c r="F9438" s="187"/>
      <c r="G9438" s="187"/>
    </row>
    <row r="9439" spans="6:7">
      <c r="F9439" s="187"/>
      <c r="G9439" s="187"/>
    </row>
    <row r="9440" spans="6:7">
      <c r="F9440" s="187"/>
      <c r="G9440" s="187"/>
    </row>
    <row r="9441" spans="6:7">
      <c r="F9441" s="187"/>
      <c r="G9441" s="187"/>
    </row>
    <row r="9442" spans="6:7">
      <c r="F9442" s="187"/>
      <c r="G9442" s="187"/>
    </row>
    <row r="9443" spans="6:7">
      <c r="F9443" s="187"/>
      <c r="G9443" s="187"/>
    </row>
    <row r="9444" spans="6:7">
      <c r="F9444" s="187"/>
      <c r="G9444" s="187"/>
    </row>
    <row r="9445" spans="6:7">
      <c r="F9445" s="187"/>
      <c r="G9445" s="187"/>
    </row>
    <row r="9446" spans="6:7">
      <c r="F9446" s="187"/>
      <c r="G9446" s="187"/>
    </row>
    <row r="9447" spans="6:7">
      <c r="F9447" s="187"/>
      <c r="G9447" s="187"/>
    </row>
    <row r="9448" spans="6:7">
      <c r="F9448" s="187"/>
      <c r="G9448" s="187"/>
    </row>
    <row r="9449" spans="6:7">
      <c r="F9449" s="187"/>
      <c r="G9449" s="187"/>
    </row>
    <row r="9450" spans="6:7">
      <c r="F9450" s="187"/>
      <c r="G9450" s="187"/>
    </row>
    <row r="9451" spans="6:7">
      <c r="F9451" s="187"/>
      <c r="G9451" s="187"/>
    </row>
    <row r="9452" spans="6:7">
      <c r="F9452" s="187"/>
      <c r="G9452" s="187"/>
    </row>
    <row r="9453" spans="6:7">
      <c r="F9453" s="187"/>
      <c r="G9453" s="187"/>
    </row>
    <row r="9454" spans="6:7">
      <c r="F9454" s="187"/>
      <c r="G9454" s="187"/>
    </row>
    <row r="9455" spans="6:7">
      <c r="F9455" s="187"/>
      <c r="G9455" s="187"/>
    </row>
    <row r="9456" spans="6:7">
      <c r="F9456" s="187"/>
      <c r="G9456" s="187"/>
    </row>
    <row r="9457" spans="6:7">
      <c r="F9457" s="187"/>
      <c r="G9457" s="187"/>
    </row>
    <row r="9458" spans="6:7">
      <c r="F9458" s="187"/>
      <c r="G9458" s="187"/>
    </row>
    <row r="9459" spans="6:7">
      <c r="F9459" s="187"/>
      <c r="G9459" s="187"/>
    </row>
    <row r="9460" spans="6:7">
      <c r="F9460" s="187"/>
      <c r="G9460" s="187"/>
    </row>
    <row r="9461" spans="6:7">
      <c r="F9461" s="187"/>
      <c r="G9461" s="187"/>
    </row>
    <row r="9462" spans="6:7">
      <c r="F9462" s="187"/>
      <c r="G9462" s="187"/>
    </row>
    <row r="9463" spans="6:7">
      <c r="F9463" s="187"/>
      <c r="G9463" s="187"/>
    </row>
    <row r="9464" spans="6:7">
      <c r="F9464" s="187"/>
      <c r="G9464" s="187"/>
    </row>
    <row r="9465" spans="6:7">
      <c r="F9465" s="187"/>
      <c r="G9465" s="187"/>
    </row>
    <row r="9466" spans="6:7">
      <c r="F9466" s="187"/>
      <c r="G9466" s="187"/>
    </row>
    <row r="9467" spans="6:7">
      <c r="F9467" s="187"/>
      <c r="G9467" s="187"/>
    </row>
    <row r="9468" spans="6:7">
      <c r="F9468" s="187"/>
      <c r="G9468" s="187"/>
    </row>
    <row r="9469" spans="6:7">
      <c r="F9469" s="187"/>
      <c r="G9469" s="187"/>
    </row>
    <row r="9470" spans="6:7">
      <c r="F9470" s="187"/>
      <c r="G9470" s="187"/>
    </row>
    <row r="9471" spans="6:7">
      <c r="F9471" s="187"/>
      <c r="G9471" s="187"/>
    </row>
    <row r="9472" spans="6:7">
      <c r="F9472" s="187"/>
      <c r="G9472" s="187"/>
    </row>
    <row r="9473" spans="6:7">
      <c r="F9473" s="187"/>
      <c r="G9473" s="187"/>
    </row>
    <row r="9474" spans="6:7">
      <c r="F9474" s="187"/>
      <c r="G9474" s="187"/>
    </row>
    <row r="9475" spans="6:7">
      <c r="F9475" s="187"/>
      <c r="G9475" s="187"/>
    </row>
    <row r="9476" spans="6:7">
      <c r="F9476" s="187"/>
      <c r="G9476" s="187"/>
    </row>
    <row r="9477" spans="6:7">
      <c r="F9477" s="187"/>
      <c r="G9477" s="187"/>
    </row>
    <row r="9478" spans="6:7">
      <c r="F9478" s="187"/>
      <c r="G9478" s="187"/>
    </row>
    <row r="9479" spans="6:7">
      <c r="F9479" s="187"/>
      <c r="G9479" s="187"/>
    </row>
    <row r="9480" spans="6:7">
      <c r="F9480" s="187"/>
      <c r="G9480" s="187"/>
    </row>
    <row r="9481" spans="6:7">
      <c r="F9481" s="187"/>
      <c r="G9481" s="187"/>
    </row>
    <row r="9482" spans="6:7">
      <c r="F9482" s="187"/>
      <c r="G9482" s="187"/>
    </row>
    <row r="9483" spans="6:7">
      <c r="F9483" s="187"/>
      <c r="G9483" s="187"/>
    </row>
    <row r="9484" spans="6:7">
      <c r="F9484" s="187"/>
      <c r="G9484" s="187"/>
    </row>
    <row r="9485" spans="6:7">
      <c r="F9485" s="187"/>
      <c r="G9485" s="187"/>
    </row>
    <row r="9486" spans="6:7">
      <c r="F9486" s="187"/>
      <c r="G9486" s="187"/>
    </row>
    <row r="9487" spans="6:7">
      <c r="F9487" s="187"/>
      <c r="G9487" s="187"/>
    </row>
    <row r="9488" spans="6:7">
      <c r="F9488" s="187"/>
      <c r="G9488" s="187"/>
    </row>
    <row r="9489" spans="6:7">
      <c r="F9489" s="187"/>
      <c r="G9489" s="187"/>
    </row>
    <row r="9490" spans="6:7">
      <c r="F9490" s="187"/>
      <c r="G9490" s="187"/>
    </row>
    <row r="9491" spans="6:7">
      <c r="F9491" s="187"/>
      <c r="G9491" s="187"/>
    </row>
    <row r="9492" spans="6:7">
      <c r="F9492" s="187"/>
      <c r="G9492" s="187"/>
    </row>
    <row r="9493" spans="6:7">
      <c r="F9493" s="187"/>
      <c r="G9493" s="187"/>
    </row>
    <row r="9494" spans="6:7">
      <c r="F9494" s="187"/>
      <c r="G9494" s="187"/>
    </row>
    <row r="9495" spans="6:7">
      <c r="F9495" s="187"/>
      <c r="G9495" s="187"/>
    </row>
    <row r="9496" spans="6:7">
      <c r="F9496" s="187"/>
      <c r="G9496" s="187"/>
    </row>
    <row r="9497" spans="6:7">
      <c r="F9497" s="187"/>
      <c r="G9497" s="187"/>
    </row>
    <row r="9498" spans="6:7">
      <c r="F9498" s="187"/>
      <c r="G9498" s="187"/>
    </row>
    <row r="9499" spans="6:7">
      <c r="F9499" s="187"/>
      <c r="G9499" s="187"/>
    </row>
    <row r="9500" spans="6:7">
      <c r="F9500" s="187"/>
      <c r="G9500" s="187"/>
    </row>
    <row r="9501" spans="6:7">
      <c r="F9501" s="187"/>
      <c r="G9501" s="187"/>
    </row>
    <row r="9502" spans="6:7">
      <c r="F9502" s="187"/>
      <c r="G9502" s="187"/>
    </row>
    <row r="9503" spans="6:7">
      <c r="F9503" s="187"/>
      <c r="G9503" s="187"/>
    </row>
    <row r="9504" spans="6:7">
      <c r="F9504" s="187"/>
      <c r="G9504" s="187"/>
    </row>
    <row r="9505" spans="6:7">
      <c r="F9505" s="187"/>
      <c r="G9505" s="187"/>
    </row>
    <row r="9506" spans="6:7">
      <c r="F9506" s="187"/>
      <c r="G9506" s="187"/>
    </row>
    <row r="9507" spans="6:7">
      <c r="F9507" s="187"/>
      <c r="G9507" s="187"/>
    </row>
    <row r="9508" spans="6:7">
      <c r="F9508" s="187"/>
      <c r="G9508" s="187"/>
    </row>
    <row r="9509" spans="6:7">
      <c r="F9509" s="187"/>
      <c r="G9509" s="187"/>
    </row>
    <row r="9510" spans="6:7">
      <c r="F9510" s="187"/>
      <c r="G9510" s="187"/>
    </row>
    <row r="9511" spans="6:7">
      <c r="F9511" s="187"/>
      <c r="G9511" s="187"/>
    </row>
    <row r="9512" spans="6:7">
      <c r="F9512" s="187"/>
      <c r="G9512" s="187"/>
    </row>
    <row r="9513" spans="6:7">
      <c r="F9513" s="187"/>
      <c r="G9513" s="187"/>
    </row>
    <row r="9514" spans="6:7">
      <c r="F9514" s="187"/>
      <c r="G9514" s="187"/>
    </row>
    <row r="9515" spans="6:7">
      <c r="F9515" s="187"/>
      <c r="G9515" s="187"/>
    </row>
    <row r="9516" spans="6:7">
      <c r="F9516" s="187"/>
      <c r="G9516" s="187"/>
    </row>
    <row r="9517" spans="6:7">
      <c r="F9517" s="187"/>
      <c r="G9517" s="187"/>
    </row>
    <row r="9518" spans="6:7">
      <c r="F9518" s="187"/>
      <c r="G9518" s="187"/>
    </row>
    <row r="9519" spans="6:7">
      <c r="F9519" s="187"/>
      <c r="G9519" s="187"/>
    </row>
    <row r="9520" spans="6:7">
      <c r="F9520" s="187"/>
      <c r="G9520" s="187"/>
    </row>
    <row r="9521" spans="6:7">
      <c r="F9521" s="187"/>
      <c r="G9521" s="187"/>
    </row>
    <row r="9522" spans="6:7">
      <c r="F9522" s="187"/>
      <c r="G9522" s="187"/>
    </row>
    <row r="9523" spans="6:7">
      <c r="F9523" s="187"/>
      <c r="G9523" s="187"/>
    </row>
    <row r="9524" spans="6:7">
      <c r="F9524" s="187"/>
      <c r="G9524" s="187"/>
    </row>
    <row r="9525" spans="6:7">
      <c r="F9525" s="187"/>
      <c r="G9525" s="187"/>
    </row>
    <row r="9526" spans="6:7">
      <c r="F9526" s="187"/>
      <c r="G9526" s="187"/>
    </row>
    <row r="9527" spans="6:7">
      <c r="F9527" s="187"/>
      <c r="G9527" s="187"/>
    </row>
    <row r="9528" spans="6:7">
      <c r="F9528" s="187"/>
      <c r="G9528" s="187"/>
    </row>
    <row r="9529" spans="6:7">
      <c r="F9529" s="187"/>
      <c r="G9529" s="187"/>
    </row>
    <row r="9530" spans="6:7">
      <c r="F9530" s="187"/>
      <c r="G9530" s="187"/>
    </row>
    <row r="9531" spans="6:7">
      <c r="F9531" s="187"/>
      <c r="G9531" s="187"/>
    </row>
    <row r="9532" spans="6:7">
      <c r="F9532" s="187"/>
      <c r="G9532" s="187"/>
    </row>
    <row r="9533" spans="6:7">
      <c r="F9533" s="187"/>
      <c r="G9533" s="187"/>
    </row>
    <row r="9534" spans="6:7">
      <c r="F9534" s="187"/>
      <c r="G9534" s="187"/>
    </row>
    <row r="9535" spans="6:7">
      <c r="F9535" s="187"/>
      <c r="G9535" s="187"/>
    </row>
    <row r="9536" spans="6:7">
      <c r="F9536" s="187"/>
      <c r="G9536" s="187"/>
    </row>
    <row r="9537" spans="6:7">
      <c r="F9537" s="187"/>
      <c r="G9537" s="187"/>
    </row>
    <row r="9538" spans="6:7">
      <c r="F9538" s="187"/>
      <c r="G9538" s="187"/>
    </row>
    <row r="9539" spans="6:7">
      <c r="F9539" s="187"/>
      <c r="G9539" s="187"/>
    </row>
    <row r="9540" spans="6:7">
      <c r="F9540" s="187"/>
      <c r="G9540" s="187"/>
    </row>
    <row r="9541" spans="6:7">
      <c r="F9541" s="187"/>
      <c r="G9541" s="187"/>
    </row>
    <row r="9542" spans="6:7">
      <c r="F9542" s="187"/>
      <c r="G9542" s="187"/>
    </row>
    <row r="9543" spans="6:7">
      <c r="F9543" s="187"/>
      <c r="G9543" s="187"/>
    </row>
    <row r="9544" spans="6:7">
      <c r="F9544" s="187"/>
      <c r="G9544" s="187"/>
    </row>
    <row r="9545" spans="6:7">
      <c r="F9545" s="187"/>
      <c r="G9545" s="187"/>
    </row>
    <row r="9546" spans="6:7">
      <c r="F9546" s="187"/>
      <c r="G9546" s="187"/>
    </row>
    <row r="9547" spans="6:7">
      <c r="F9547" s="187"/>
      <c r="G9547" s="187"/>
    </row>
    <row r="9548" spans="6:7">
      <c r="F9548" s="187"/>
      <c r="G9548" s="187"/>
    </row>
    <row r="9549" spans="6:7">
      <c r="F9549" s="187"/>
      <c r="G9549" s="187"/>
    </row>
    <row r="9550" spans="6:7">
      <c r="F9550" s="187"/>
      <c r="G9550" s="187"/>
    </row>
    <row r="9551" spans="6:7">
      <c r="F9551" s="187"/>
      <c r="G9551" s="187"/>
    </row>
    <row r="9552" spans="6:7">
      <c r="F9552" s="187"/>
      <c r="G9552" s="187"/>
    </row>
    <row r="9553" spans="6:7">
      <c r="F9553" s="187"/>
      <c r="G9553" s="187"/>
    </row>
    <row r="9554" spans="6:7">
      <c r="F9554" s="187"/>
      <c r="G9554" s="187"/>
    </row>
    <row r="9555" spans="6:7">
      <c r="F9555" s="187"/>
      <c r="G9555" s="187"/>
    </row>
    <row r="9556" spans="6:7">
      <c r="F9556" s="187"/>
      <c r="G9556" s="187"/>
    </row>
    <row r="9557" spans="6:7">
      <c r="F9557" s="187"/>
      <c r="G9557" s="187"/>
    </row>
    <row r="9558" spans="6:7">
      <c r="F9558" s="187"/>
      <c r="G9558" s="187"/>
    </row>
    <row r="9559" spans="6:7">
      <c r="F9559" s="187"/>
      <c r="G9559" s="187"/>
    </row>
    <row r="9560" spans="6:7">
      <c r="F9560" s="187"/>
      <c r="G9560" s="187"/>
    </row>
    <row r="9561" spans="6:7">
      <c r="F9561" s="187"/>
      <c r="G9561" s="187"/>
    </row>
    <row r="9562" spans="6:7">
      <c r="F9562" s="187"/>
      <c r="G9562" s="187"/>
    </row>
    <row r="9563" spans="6:7">
      <c r="F9563" s="187"/>
      <c r="G9563" s="187"/>
    </row>
    <row r="9564" spans="6:7">
      <c r="F9564" s="187"/>
      <c r="G9564" s="187"/>
    </row>
    <row r="9565" spans="6:7">
      <c r="F9565" s="187"/>
      <c r="G9565" s="187"/>
    </row>
    <row r="9566" spans="6:7">
      <c r="F9566" s="187"/>
      <c r="G9566" s="187"/>
    </row>
    <row r="9567" spans="6:7">
      <c r="F9567" s="187"/>
      <c r="G9567" s="187"/>
    </row>
    <row r="9568" spans="6:7">
      <c r="F9568" s="187"/>
      <c r="G9568" s="187"/>
    </row>
    <row r="9569" spans="6:7">
      <c r="F9569" s="187"/>
      <c r="G9569" s="187"/>
    </row>
    <row r="9570" spans="6:7">
      <c r="F9570" s="187"/>
      <c r="G9570" s="187"/>
    </row>
    <row r="9571" spans="6:7">
      <c r="F9571" s="187"/>
      <c r="G9571" s="187"/>
    </row>
    <row r="9572" spans="6:7">
      <c r="F9572" s="187"/>
      <c r="G9572" s="187"/>
    </row>
    <row r="9573" spans="6:7">
      <c r="F9573" s="187"/>
      <c r="G9573" s="187"/>
    </row>
    <row r="9574" spans="6:7">
      <c r="F9574" s="187"/>
      <c r="G9574" s="187"/>
    </row>
    <row r="9575" spans="6:7">
      <c r="F9575" s="187"/>
      <c r="G9575" s="187"/>
    </row>
    <row r="9576" spans="6:7">
      <c r="F9576" s="187"/>
      <c r="G9576" s="187"/>
    </row>
    <row r="9577" spans="6:7">
      <c r="F9577" s="187"/>
      <c r="G9577" s="187"/>
    </row>
    <row r="9578" spans="6:7">
      <c r="F9578" s="187"/>
      <c r="G9578" s="187"/>
    </row>
    <row r="9579" spans="6:7">
      <c r="F9579" s="187"/>
      <c r="G9579" s="187"/>
    </row>
    <row r="9580" spans="6:7">
      <c r="F9580" s="187"/>
      <c r="G9580" s="187"/>
    </row>
    <row r="9581" spans="6:7">
      <c r="F9581" s="187"/>
      <c r="G9581" s="187"/>
    </row>
    <row r="9582" spans="6:7">
      <c r="F9582" s="187"/>
      <c r="G9582" s="187"/>
    </row>
    <row r="9583" spans="6:7">
      <c r="F9583" s="187"/>
      <c r="G9583" s="187"/>
    </row>
    <row r="9584" spans="6:7">
      <c r="F9584" s="187"/>
      <c r="G9584" s="187"/>
    </row>
    <row r="9585" spans="6:7">
      <c r="F9585" s="187"/>
      <c r="G9585" s="187"/>
    </row>
    <row r="9586" spans="6:7">
      <c r="F9586" s="187"/>
      <c r="G9586" s="187"/>
    </row>
    <row r="9587" spans="6:7">
      <c r="F9587" s="187"/>
      <c r="G9587" s="187"/>
    </row>
    <row r="9588" spans="6:7">
      <c r="F9588" s="187"/>
      <c r="G9588" s="187"/>
    </row>
    <row r="9589" spans="6:7">
      <c r="F9589" s="187"/>
      <c r="G9589" s="187"/>
    </row>
    <row r="9590" spans="6:7">
      <c r="F9590" s="187"/>
      <c r="G9590" s="187"/>
    </row>
    <row r="9591" spans="6:7">
      <c r="F9591" s="187"/>
      <c r="G9591" s="187"/>
    </row>
    <row r="9592" spans="6:7">
      <c r="F9592" s="187"/>
      <c r="G9592" s="187"/>
    </row>
    <row r="9593" spans="6:7">
      <c r="F9593" s="187"/>
      <c r="G9593" s="187"/>
    </row>
    <row r="9594" spans="6:7">
      <c r="F9594" s="187"/>
      <c r="G9594" s="187"/>
    </row>
    <row r="9595" spans="6:7">
      <c r="F9595" s="187"/>
      <c r="G9595" s="187"/>
    </row>
    <row r="9596" spans="6:7">
      <c r="F9596" s="187"/>
      <c r="G9596" s="187"/>
    </row>
    <row r="9597" spans="6:7">
      <c r="F9597" s="187"/>
      <c r="G9597" s="187"/>
    </row>
    <row r="9598" spans="6:7">
      <c r="F9598" s="187"/>
      <c r="G9598" s="187"/>
    </row>
    <row r="9599" spans="6:7">
      <c r="F9599" s="187"/>
      <c r="G9599" s="187"/>
    </row>
    <row r="9600" spans="6:7">
      <c r="F9600" s="187"/>
      <c r="G9600" s="187"/>
    </row>
    <row r="9601" spans="6:7">
      <c r="F9601" s="187"/>
      <c r="G9601" s="187"/>
    </row>
    <row r="9602" spans="6:7">
      <c r="F9602" s="187"/>
      <c r="G9602" s="187"/>
    </row>
    <row r="9603" spans="6:7">
      <c r="F9603" s="187"/>
      <c r="G9603" s="187"/>
    </row>
    <row r="9604" spans="6:7">
      <c r="F9604" s="187"/>
      <c r="G9604" s="187"/>
    </row>
    <row r="9605" spans="6:7">
      <c r="F9605" s="187"/>
      <c r="G9605" s="187"/>
    </row>
    <row r="9606" spans="6:7">
      <c r="F9606" s="187"/>
      <c r="G9606" s="187"/>
    </row>
    <row r="9607" spans="6:7">
      <c r="F9607" s="187"/>
      <c r="G9607" s="187"/>
    </row>
    <row r="9608" spans="6:7">
      <c r="F9608" s="187"/>
      <c r="G9608" s="187"/>
    </row>
    <row r="9609" spans="6:7">
      <c r="F9609" s="187"/>
      <c r="G9609" s="187"/>
    </row>
    <row r="9610" spans="6:7">
      <c r="F9610" s="187"/>
      <c r="G9610" s="187"/>
    </row>
    <row r="9611" spans="6:7">
      <c r="F9611" s="187"/>
      <c r="G9611" s="187"/>
    </row>
    <row r="9612" spans="6:7">
      <c r="F9612" s="187"/>
      <c r="G9612" s="187"/>
    </row>
    <row r="9613" spans="6:7">
      <c r="F9613" s="187"/>
      <c r="G9613" s="187"/>
    </row>
    <row r="9614" spans="6:7">
      <c r="F9614" s="187"/>
      <c r="G9614" s="187"/>
    </row>
    <row r="9615" spans="6:7">
      <c r="F9615" s="187"/>
      <c r="G9615" s="187"/>
    </row>
    <row r="9616" spans="6:7">
      <c r="F9616" s="187"/>
      <c r="G9616" s="187"/>
    </row>
    <row r="9617" spans="6:7">
      <c r="F9617" s="187"/>
      <c r="G9617" s="187"/>
    </row>
    <row r="9618" spans="6:7">
      <c r="F9618" s="187"/>
      <c r="G9618" s="187"/>
    </row>
    <row r="9619" spans="6:7">
      <c r="F9619" s="187"/>
      <c r="G9619" s="187"/>
    </row>
    <row r="9620" spans="6:7">
      <c r="F9620" s="187"/>
      <c r="G9620" s="187"/>
    </row>
    <row r="9621" spans="6:7">
      <c r="F9621" s="187"/>
      <c r="G9621" s="187"/>
    </row>
    <row r="9622" spans="6:7">
      <c r="F9622" s="187"/>
      <c r="G9622" s="187"/>
    </row>
    <row r="9623" spans="6:7">
      <c r="F9623" s="187"/>
      <c r="G9623" s="187"/>
    </row>
    <row r="9624" spans="6:7">
      <c r="F9624" s="187"/>
      <c r="G9624" s="187"/>
    </row>
    <row r="9625" spans="6:7">
      <c r="F9625" s="187"/>
      <c r="G9625" s="187"/>
    </row>
    <row r="9626" spans="6:7">
      <c r="F9626" s="187"/>
      <c r="G9626" s="187"/>
    </row>
    <row r="9627" spans="6:7">
      <c r="F9627" s="187"/>
      <c r="G9627" s="187"/>
    </row>
    <row r="9628" spans="6:7">
      <c r="F9628" s="187"/>
      <c r="G9628" s="187"/>
    </row>
    <row r="9629" spans="6:7">
      <c r="F9629" s="187"/>
      <c r="G9629" s="187"/>
    </row>
    <row r="9630" spans="6:7">
      <c r="F9630" s="187"/>
      <c r="G9630" s="187"/>
    </row>
    <row r="9631" spans="6:7">
      <c r="F9631" s="187"/>
      <c r="G9631" s="187"/>
    </row>
    <row r="9632" spans="6:7">
      <c r="F9632" s="187"/>
      <c r="G9632" s="187"/>
    </row>
    <row r="9633" spans="6:7">
      <c r="F9633" s="187"/>
      <c r="G9633" s="187"/>
    </row>
    <row r="9634" spans="6:7">
      <c r="F9634" s="187"/>
      <c r="G9634" s="187"/>
    </row>
    <row r="9635" spans="6:7">
      <c r="F9635" s="187"/>
      <c r="G9635" s="187"/>
    </row>
    <row r="9636" spans="6:7">
      <c r="F9636" s="187"/>
      <c r="G9636" s="187"/>
    </row>
    <row r="9637" spans="6:7">
      <c r="F9637" s="187"/>
      <c r="G9637" s="187"/>
    </row>
    <row r="9638" spans="6:7">
      <c r="F9638" s="187"/>
      <c r="G9638" s="187"/>
    </row>
    <row r="9639" spans="6:7">
      <c r="F9639" s="187"/>
      <c r="G9639" s="187"/>
    </row>
    <row r="9640" spans="6:7">
      <c r="F9640" s="187"/>
      <c r="G9640" s="187"/>
    </row>
    <row r="9641" spans="6:7">
      <c r="F9641" s="187"/>
      <c r="G9641" s="187"/>
    </row>
    <row r="9642" spans="6:7">
      <c r="F9642" s="187"/>
      <c r="G9642" s="187"/>
    </row>
    <row r="9643" spans="6:7">
      <c r="F9643" s="187"/>
      <c r="G9643" s="187"/>
    </row>
    <row r="9644" spans="6:7">
      <c r="F9644" s="187"/>
      <c r="G9644" s="187"/>
    </row>
    <row r="9645" spans="6:7">
      <c r="F9645" s="187"/>
      <c r="G9645" s="187"/>
    </row>
    <row r="9646" spans="6:7">
      <c r="F9646" s="187"/>
      <c r="G9646" s="187"/>
    </row>
    <row r="9647" spans="6:7">
      <c r="F9647" s="187"/>
      <c r="G9647" s="187"/>
    </row>
    <row r="9648" spans="6:7">
      <c r="F9648" s="187"/>
      <c r="G9648" s="187"/>
    </row>
    <row r="9649" spans="6:7">
      <c r="F9649" s="187"/>
      <c r="G9649" s="187"/>
    </row>
    <row r="9650" spans="6:7">
      <c r="F9650" s="187"/>
      <c r="G9650" s="187"/>
    </row>
    <row r="9651" spans="6:7">
      <c r="F9651" s="187"/>
      <c r="G9651" s="187"/>
    </row>
    <row r="9652" spans="6:7">
      <c r="F9652" s="187"/>
      <c r="G9652" s="187"/>
    </row>
    <row r="9653" spans="6:7">
      <c r="F9653" s="187"/>
      <c r="G9653" s="187"/>
    </row>
    <row r="9654" spans="6:7">
      <c r="F9654" s="187"/>
      <c r="G9654" s="187"/>
    </row>
    <row r="9655" spans="6:7">
      <c r="F9655" s="187"/>
      <c r="G9655" s="187"/>
    </row>
    <row r="9656" spans="6:7">
      <c r="F9656" s="187"/>
      <c r="G9656" s="187"/>
    </row>
    <row r="9657" spans="6:7">
      <c r="F9657" s="187"/>
      <c r="G9657" s="187"/>
    </row>
    <row r="9658" spans="6:7">
      <c r="F9658" s="187"/>
      <c r="G9658" s="187"/>
    </row>
    <row r="9659" spans="6:7">
      <c r="F9659" s="187"/>
      <c r="G9659" s="187"/>
    </row>
    <row r="9660" spans="6:7">
      <c r="F9660" s="187"/>
      <c r="G9660" s="187"/>
    </row>
    <row r="9661" spans="6:7">
      <c r="F9661" s="187"/>
      <c r="G9661" s="187"/>
    </row>
    <row r="9662" spans="6:7">
      <c r="F9662" s="187"/>
      <c r="G9662" s="187"/>
    </row>
    <row r="9663" spans="6:7">
      <c r="F9663" s="187"/>
      <c r="G9663" s="187"/>
    </row>
    <row r="9664" spans="6:7">
      <c r="F9664" s="187"/>
      <c r="G9664" s="187"/>
    </row>
    <row r="9665" spans="6:7">
      <c r="F9665" s="187"/>
      <c r="G9665" s="187"/>
    </row>
    <row r="9666" spans="6:7">
      <c r="F9666" s="187"/>
      <c r="G9666" s="187"/>
    </row>
    <row r="9667" spans="6:7">
      <c r="F9667" s="187"/>
      <c r="G9667" s="187"/>
    </row>
    <row r="9668" spans="6:7">
      <c r="F9668" s="187"/>
      <c r="G9668" s="187"/>
    </row>
    <row r="9669" spans="6:7">
      <c r="F9669" s="187"/>
      <c r="G9669" s="187"/>
    </row>
    <row r="9670" spans="6:7">
      <c r="F9670" s="187"/>
      <c r="G9670" s="187"/>
    </row>
    <row r="9671" spans="6:7">
      <c r="F9671" s="187"/>
      <c r="G9671" s="187"/>
    </row>
    <row r="9672" spans="6:7">
      <c r="F9672" s="187"/>
      <c r="G9672" s="187"/>
    </row>
    <row r="9673" spans="6:7">
      <c r="F9673" s="187"/>
      <c r="G9673" s="187"/>
    </row>
    <row r="9674" spans="6:7">
      <c r="F9674" s="187"/>
      <c r="G9674" s="187"/>
    </row>
    <row r="9675" spans="6:7">
      <c r="F9675" s="187"/>
      <c r="G9675" s="187"/>
    </row>
    <row r="9676" spans="6:7">
      <c r="F9676" s="187"/>
      <c r="G9676" s="187"/>
    </row>
    <row r="9677" spans="6:7">
      <c r="F9677" s="187"/>
      <c r="G9677" s="187"/>
    </row>
    <row r="9678" spans="6:7">
      <c r="F9678" s="187"/>
      <c r="G9678" s="187"/>
    </row>
    <row r="9679" spans="6:7">
      <c r="F9679" s="187"/>
      <c r="G9679" s="187"/>
    </row>
    <row r="9680" spans="6:7">
      <c r="F9680" s="187"/>
      <c r="G9680" s="187"/>
    </row>
    <row r="9681" spans="6:7">
      <c r="F9681" s="187"/>
      <c r="G9681" s="187"/>
    </row>
    <row r="9682" spans="6:7">
      <c r="F9682" s="187"/>
      <c r="G9682" s="187"/>
    </row>
    <row r="9683" spans="6:7">
      <c r="F9683" s="187"/>
      <c r="G9683" s="187"/>
    </row>
    <row r="9684" spans="6:7">
      <c r="F9684" s="187"/>
      <c r="G9684" s="187"/>
    </row>
    <row r="9685" spans="6:7">
      <c r="F9685" s="187"/>
      <c r="G9685" s="187"/>
    </row>
    <row r="9686" spans="6:7">
      <c r="F9686" s="187"/>
      <c r="G9686" s="187"/>
    </row>
    <row r="9687" spans="6:7">
      <c r="F9687" s="187"/>
      <c r="G9687" s="187"/>
    </row>
    <row r="9688" spans="6:7">
      <c r="F9688" s="187"/>
      <c r="G9688" s="187"/>
    </row>
    <row r="9689" spans="6:7">
      <c r="F9689" s="187"/>
      <c r="G9689" s="187"/>
    </row>
    <row r="9690" spans="6:7">
      <c r="F9690" s="187"/>
      <c r="G9690" s="187"/>
    </row>
    <row r="9691" spans="6:7">
      <c r="F9691" s="187"/>
      <c r="G9691" s="187"/>
    </row>
    <row r="9692" spans="6:7">
      <c r="F9692" s="187"/>
      <c r="G9692" s="187"/>
    </row>
    <row r="9693" spans="6:7">
      <c r="F9693" s="187"/>
      <c r="G9693" s="187"/>
    </row>
    <row r="9694" spans="6:7">
      <c r="F9694" s="187"/>
      <c r="G9694" s="187"/>
    </row>
    <row r="9695" spans="6:7">
      <c r="F9695" s="187"/>
      <c r="G9695" s="187"/>
    </row>
    <row r="9696" spans="6:7">
      <c r="F9696" s="187"/>
      <c r="G9696" s="187"/>
    </row>
    <row r="9697" spans="6:7">
      <c r="F9697" s="187"/>
      <c r="G9697" s="187"/>
    </row>
    <row r="9698" spans="6:7">
      <c r="F9698" s="187"/>
      <c r="G9698" s="187"/>
    </row>
    <row r="9699" spans="6:7">
      <c r="F9699" s="187"/>
      <c r="G9699" s="187"/>
    </row>
    <row r="9700" spans="6:7">
      <c r="F9700" s="187"/>
      <c r="G9700" s="187"/>
    </row>
    <row r="9701" spans="6:7">
      <c r="F9701" s="187"/>
      <c r="G9701" s="187"/>
    </row>
    <row r="9702" spans="6:7">
      <c r="F9702" s="187"/>
      <c r="G9702" s="187"/>
    </row>
    <row r="9703" spans="6:7">
      <c r="F9703" s="187"/>
      <c r="G9703" s="187"/>
    </row>
    <row r="9704" spans="6:7">
      <c r="F9704" s="187"/>
      <c r="G9704" s="187"/>
    </row>
    <row r="9705" spans="6:7">
      <c r="F9705" s="187"/>
      <c r="G9705" s="187"/>
    </row>
    <row r="9706" spans="6:7">
      <c r="F9706" s="187"/>
      <c r="G9706" s="187"/>
    </row>
    <row r="9707" spans="6:7">
      <c r="F9707" s="187"/>
      <c r="G9707" s="187"/>
    </row>
    <row r="9708" spans="6:7">
      <c r="F9708" s="187"/>
      <c r="G9708" s="187"/>
    </row>
    <row r="9709" spans="6:7">
      <c r="F9709" s="187"/>
      <c r="G9709" s="187"/>
    </row>
    <row r="9710" spans="6:7">
      <c r="F9710" s="187"/>
      <c r="G9710" s="187"/>
    </row>
    <row r="9711" spans="6:7">
      <c r="F9711" s="187"/>
      <c r="G9711" s="187"/>
    </row>
    <row r="9712" spans="6:7">
      <c r="F9712" s="187"/>
      <c r="G9712" s="187"/>
    </row>
    <row r="9713" spans="6:7">
      <c r="F9713" s="187"/>
      <c r="G9713" s="187"/>
    </row>
    <row r="9714" spans="6:7">
      <c r="F9714" s="187"/>
      <c r="G9714" s="187"/>
    </row>
    <row r="9715" spans="6:7">
      <c r="F9715" s="187"/>
      <c r="G9715" s="187"/>
    </row>
    <row r="9716" spans="6:7">
      <c r="F9716" s="187"/>
      <c r="G9716" s="187"/>
    </row>
    <row r="9717" spans="6:7">
      <c r="F9717" s="187"/>
      <c r="G9717" s="187"/>
    </row>
    <row r="9718" spans="6:7">
      <c r="F9718" s="187"/>
      <c r="G9718" s="187"/>
    </row>
    <row r="9719" spans="6:7">
      <c r="F9719" s="187"/>
      <c r="G9719" s="187"/>
    </row>
    <row r="9720" spans="6:7">
      <c r="F9720" s="187"/>
      <c r="G9720" s="187"/>
    </row>
    <row r="9721" spans="6:7">
      <c r="F9721" s="187"/>
      <c r="G9721" s="187"/>
    </row>
    <row r="9722" spans="6:7">
      <c r="F9722" s="187"/>
      <c r="G9722" s="187"/>
    </row>
    <row r="9723" spans="6:7">
      <c r="F9723" s="187"/>
      <c r="G9723" s="187"/>
    </row>
    <row r="9724" spans="6:7">
      <c r="F9724" s="187"/>
      <c r="G9724" s="187"/>
    </row>
    <row r="9725" spans="6:7">
      <c r="F9725" s="187"/>
      <c r="G9725" s="187"/>
    </row>
    <row r="9726" spans="6:7">
      <c r="F9726" s="187"/>
      <c r="G9726" s="187"/>
    </row>
    <row r="9727" spans="6:7">
      <c r="F9727" s="187"/>
      <c r="G9727" s="187"/>
    </row>
    <row r="9728" spans="6:7">
      <c r="F9728" s="187"/>
      <c r="G9728" s="187"/>
    </row>
    <row r="9729" spans="6:7">
      <c r="F9729" s="187"/>
      <c r="G9729" s="187"/>
    </row>
    <row r="9730" spans="6:7">
      <c r="F9730" s="187"/>
      <c r="G9730" s="187"/>
    </row>
    <row r="9731" spans="6:7">
      <c r="F9731" s="187"/>
      <c r="G9731" s="187"/>
    </row>
    <row r="9732" spans="6:7">
      <c r="F9732" s="187"/>
      <c r="G9732" s="187"/>
    </row>
    <row r="9733" spans="6:7">
      <c r="F9733" s="187"/>
      <c r="G9733" s="187"/>
    </row>
    <row r="9734" spans="6:7">
      <c r="F9734" s="187"/>
      <c r="G9734" s="187"/>
    </row>
    <row r="9735" spans="6:7">
      <c r="F9735" s="187"/>
      <c r="G9735" s="187"/>
    </row>
    <row r="9736" spans="6:7">
      <c r="F9736" s="187"/>
      <c r="G9736" s="187"/>
    </row>
    <row r="9737" spans="6:7">
      <c r="F9737" s="187"/>
      <c r="G9737" s="187"/>
    </row>
    <row r="9738" spans="6:7">
      <c r="F9738" s="187"/>
      <c r="G9738" s="187"/>
    </row>
    <row r="9739" spans="6:7">
      <c r="F9739" s="187"/>
      <c r="G9739" s="187"/>
    </row>
    <row r="9740" spans="6:7">
      <c r="F9740" s="187"/>
      <c r="G9740" s="187"/>
    </row>
    <row r="9741" spans="6:7">
      <c r="F9741" s="187"/>
      <c r="G9741" s="187"/>
    </row>
    <row r="9742" spans="6:7">
      <c r="F9742" s="187"/>
      <c r="G9742" s="187"/>
    </row>
    <row r="9743" spans="6:7">
      <c r="F9743" s="187"/>
      <c r="G9743" s="187"/>
    </row>
    <row r="9744" spans="6:7">
      <c r="F9744" s="187"/>
      <c r="G9744" s="187"/>
    </row>
    <row r="9745" spans="6:7">
      <c r="F9745" s="187"/>
      <c r="G9745" s="187"/>
    </row>
    <row r="9746" spans="6:7">
      <c r="F9746" s="187"/>
      <c r="G9746" s="187"/>
    </row>
    <row r="9747" spans="6:7">
      <c r="F9747" s="187"/>
      <c r="G9747" s="187"/>
    </row>
    <row r="9748" spans="6:7">
      <c r="F9748" s="187"/>
      <c r="G9748" s="187"/>
    </row>
    <row r="9749" spans="6:7">
      <c r="F9749" s="187"/>
      <c r="G9749" s="187"/>
    </row>
    <row r="9750" spans="6:7">
      <c r="F9750" s="187"/>
      <c r="G9750" s="187"/>
    </row>
    <row r="9751" spans="6:7">
      <c r="F9751" s="187"/>
      <c r="G9751" s="187"/>
    </row>
    <row r="9752" spans="6:7">
      <c r="F9752" s="187"/>
      <c r="G9752" s="187"/>
    </row>
    <row r="9753" spans="6:7">
      <c r="F9753" s="187"/>
      <c r="G9753" s="187"/>
    </row>
    <row r="9754" spans="6:7">
      <c r="F9754" s="187"/>
      <c r="G9754" s="187"/>
    </row>
    <row r="9755" spans="6:7">
      <c r="F9755" s="187"/>
      <c r="G9755" s="187"/>
    </row>
    <row r="9756" spans="6:7">
      <c r="F9756" s="187"/>
      <c r="G9756" s="187"/>
    </row>
    <row r="9757" spans="6:7">
      <c r="F9757" s="187"/>
      <c r="G9757" s="187"/>
    </row>
    <row r="9758" spans="6:7">
      <c r="F9758" s="187"/>
      <c r="G9758" s="187"/>
    </row>
    <row r="9759" spans="6:7">
      <c r="F9759" s="187"/>
      <c r="G9759" s="187"/>
    </row>
    <row r="9760" spans="6:7">
      <c r="F9760" s="187"/>
      <c r="G9760" s="187"/>
    </row>
    <row r="9761" spans="6:7">
      <c r="F9761" s="187"/>
      <c r="G9761" s="187"/>
    </row>
    <row r="9762" spans="6:7">
      <c r="F9762" s="187"/>
      <c r="G9762" s="187"/>
    </row>
    <row r="9763" spans="6:7">
      <c r="F9763" s="187"/>
      <c r="G9763" s="187"/>
    </row>
    <row r="9764" spans="6:7">
      <c r="F9764" s="187"/>
      <c r="G9764" s="187"/>
    </row>
    <row r="9765" spans="6:7">
      <c r="F9765" s="187"/>
      <c r="G9765" s="187"/>
    </row>
    <row r="9766" spans="6:7">
      <c r="F9766" s="187"/>
      <c r="G9766" s="187"/>
    </row>
    <row r="9767" spans="6:7">
      <c r="F9767" s="187"/>
      <c r="G9767" s="187"/>
    </row>
    <row r="9768" spans="6:7">
      <c r="F9768" s="187"/>
      <c r="G9768" s="187"/>
    </row>
    <row r="9769" spans="6:7">
      <c r="F9769" s="187"/>
      <c r="G9769" s="187"/>
    </row>
    <row r="9770" spans="6:7">
      <c r="F9770" s="187"/>
      <c r="G9770" s="187"/>
    </row>
    <row r="9771" spans="6:7">
      <c r="F9771" s="187"/>
      <c r="G9771" s="187"/>
    </row>
    <row r="9772" spans="6:7">
      <c r="F9772" s="187"/>
      <c r="G9772" s="187"/>
    </row>
    <row r="9773" spans="6:7">
      <c r="F9773" s="187"/>
      <c r="G9773" s="187"/>
    </row>
    <row r="9774" spans="6:7">
      <c r="F9774" s="187"/>
      <c r="G9774" s="187"/>
    </row>
    <row r="9775" spans="6:7">
      <c r="F9775" s="187"/>
      <c r="G9775" s="187"/>
    </row>
    <row r="9776" spans="6:7">
      <c r="F9776" s="187"/>
      <c r="G9776" s="187"/>
    </row>
    <row r="9777" spans="6:7">
      <c r="F9777" s="187"/>
      <c r="G9777" s="187"/>
    </row>
    <row r="9778" spans="6:7">
      <c r="F9778" s="187"/>
      <c r="G9778" s="187"/>
    </row>
    <row r="9779" spans="6:7">
      <c r="F9779" s="187"/>
      <c r="G9779" s="187"/>
    </row>
    <row r="9780" spans="6:7">
      <c r="F9780" s="187"/>
      <c r="G9780" s="187"/>
    </row>
    <row r="9781" spans="6:7">
      <c r="F9781" s="187"/>
      <c r="G9781" s="187"/>
    </row>
    <row r="9782" spans="6:7">
      <c r="F9782" s="187"/>
      <c r="G9782" s="187"/>
    </row>
    <row r="9783" spans="6:7">
      <c r="F9783" s="187"/>
      <c r="G9783" s="187"/>
    </row>
    <row r="9784" spans="6:7">
      <c r="F9784" s="187"/>
      <c r="G9784" s="187"/>
    </row>
    <row r="9785" spans="6:7">
      <c r="F9785" s="187"/>
      <c r="G9785" s="187"/>
    </row>
    <row r="9786" spans="6:7">
      <c r="F9786" s="187"/>
      <c r="G9786" s="187"/>
    </row>
    <row r="9787" spans="6:7">
      <c r="F9787" s="187"/>
      <c r="G9787" s="187"/>
    </row>
    <row r="9788" spans="6:7">
      <c r="F9788" s="187"/>
      <c r="G9788" s="187"/>
    </row>
    <row r="9789" spans="6:7">
      <c r="F9789" s="187"/>
      <c r="G9789" s="187"/>
    </row>
    <row r="9790" spans="6:7">
      <c r="F9790" s="187"/>
      <c r="G9790" s="187"/>
    </row>
    <row r="9791" spans="6:7">
      <c r="F9791" s="187"/>
      <c r="G9791" s="187"/>
    </row>
    <row r="9792" spans="6:7">
      <c r="F9792" s="187"/>
      <c r="G9792" s="187"/>
    </row>
    <row r="9793" spans="6:7">
      <c r="F9793" s="187"/>
      <c r="G9793" s="187"/>
    </row>
    <row r="9794" spans="6:7">
      <c r="F9794" s="187"/>
      <c r="G9794" s="187"/>
    </row>
    <row r="9795" spans="6:7">
      <c r="F9795" s="187"/>
      <c r="G9795" s="187"/>
    </row>
    <row r="9796" spans="6:7">
      <c r="F9796" s="187"/>
      <c r="G9796" s="187"/>
    </row>
    <row r="9797" spans="6:7">
      <c r="F9797" s="187"/>
      <c r="G9797" s="187"/>
    </row>
    <row r="9798" spans="6:7">
      <c r="F9798" s="187"/>
      <c r="G9798" s="187"/>
    </row>
    <row r="9799" spans="6:7">
      <c r="F9799" s="187"/>
      <c r="G9799" s="187"/>
    </row>
    <row r="9800" spans="6:7">
      <c r="F9800" s="187"/>
      <c r="G9800" s="187"/>
    </row>
    <row r="9801" spans="6:7">
      <c r="F9801" s="187"/>
      <c r="G9801" s="187"/>
    </row>
    <row r="9802" spans="6:7">
      <c r="F9802" s="187"/>
      <c r="G9802" s="187"/>
    </row>
    <row r="9803" spans="6:7">
      <c r="F9803" s="187"/>
      <c r="G9803" s="187"/>
    </row>
    <row r="9804" spans="6:7">
      <c r="F9804" s="187"/>
      <c r="G9804" s="187"/>
    </row>
    <row r="9805" spans="6:7">
      <c r="F9805" s="187"/>
      <c r="G9805" s="187"/>
    </row>
    <row r="9806" spans="6:7">
      <c r="F9806" s="187"/>
      <c r="G9806" s="187"/>
    </row>
    <row r="9807" spans="6:7">
      <c r="F9807" s="187"/>
      <c r="G9807" s="187"/>
    </row>
    <row r="9808" spans="6:7">
      <c r="F9808" s="187"/>
      <c r="G9808" s="187"/>
    </row>
    <row r="9809" spans="6:7">
      <c r="F9809" s="187"/>
      <c r="G9809" s="187"/>
    </row>
    <row r="9810" spans="6:7">
      <c r="F9810" s="187"/>
      <c r="G9810" s="187"/>
    </row>
    <row r="9811" spans="6:7">
      <c r="F9811" s="187"/>
      <c r="G9811" s="187"/>
    </row>
    <row r="9812" spans="6:7">
      <c r="F9812" s="187"/>
      <c r="G9812" s="187"/>
    </row>
    <row r="9813" spans="6:7">
      <c r="F9813" s="187"/>
      <c r="G9813" s="187"/>
    </row>
    <row r="9814" spans="6:7">
      <c r="F9814" s="187"/>
      <c r="G9814" s="187"/>
    </row>
    <row r="9815" spans="6:7">
      <c r="F9815" s="187"/>
      <c r="G9815" s="187"/>
    </row>
    <row r="9816" spans="6:7">
      <c r="F9816" s="187"/>
      <c r="G9816" s="187"/>
    </row>
    <row r="9817" spans="6:7">
      <c r="F9817" s="187"/>
      <c r="G9817" s="187"/>
    </row>
    <row r="9818" spans="6:7">
      <c r="F9818" s="187"/>
      <c r="G9818" s="187"/>
    </row>
    <row r="9819" spans="6:7">
      <c r="F9819" s="187"/>
      <c r="G9819" s="187"/>
    </row>
    <row r="9820" spans="6:7">
      <c r="F9820" s="187"/>
      <c r="G9820" s="187"/>
    </row>
    <row r="9821" spans="6:7">
      <c r="F9821" s="187"/>
      <c r="G9821" s="187"/>
    </row>
    <row r="9822" spans="6:7">
      <c r="F9822" s="187"/>
      <c r="G9822" s="187"/>
    </row>
    <row r="9823" spans="6:7">
      <c r="F9823" s="187"/>
      <c r="G9823" s="187"/>
    </row>
    <row r="9824" spans="6:7">
      <c r="F9824" s="187"/>
      <c r="G9824" s="187"/>
    </row>
    <row r="9825" spans="6:7">
      <c r="F9825" s="187"/>
      <c r="G9825" s="187"/>
    </row>
    <row r="9826" spans="6:7">
      <c r="F9826" s="187"/>
      <c r="G9826" s="187"/>
    </row>
    <row r="9827" spans="6:7">
      <c r="F9827" s="187"/>
      <c r="G9827" s="187"/>
    </row>
    <row r="9828" spans="6:7">
      <c r="F9828" s="187"/>
      <c r="G9828" s="187"/>
    </row>
    <row r="9829" spans="6:7">
      <c r="F9829" s="187"/>
      <c r="G9829" s="187"/>
    </row>
    <row r="9830" spans="6:7">
      <c r="F9830" s="187"/>
      <c r="G9830" s="187"/>
    </row>
    <row r="9831" spans="6:7">
      <c r="F9831" s="187"/>
      <c r="G9831" s="187"/>
    </row>
    <row r="9832" spans="6:7">
      <c r="F9832" s="187"/>
      <c r="G9832" s="187"/>
    </row>
    <row r="9833" spans="6:7">
      <c r="F9833" s="187"/>
      <c r="G9833" s="187"/>
    </row>
    <row r="9834" spans="6:7">
      <c r="F9834" s="187"/>
      <c r="G9834" s="187"/>
    </row>
    <row r="9835" spans="6:7">
      <c r="F9835" s="187"/>
      <c r="G9835" s="187"/>
    </row>
    <row r="9836" spans="6:7">
      <c r="F9836" s="187"/>
      <c r="G9836" s="187"/>
    </row>
    <row r="9837" spans="6:7">
      <c r="F9837" s="187"/>
      <c r="G9837" s="187"/>
    </row>
    <row r="9838" spans="6:7">
      <c r="F9838" s="187"/>
      <c r="G9838" s="187"/>
    </row>
    <row r="9839" spans="6:7">
      <c r="F9839" s="187"/>
      <c r="G9839" s="187"/>
    </row>
    <row r="9840" spans="6:7">
      <c r="F9840" s="187"/>
      <c r="G9840" s="187"/>
    </row>
    <row r="9841" spans="6:7">
      <c r="F9841" s="187"/>
      <c r="G9841" s="187"/>
    </row>
    <row r="9842" spans="6:7">
      <c r="F9842" s="187"/>
      <c r="G9842" s="187"/>
    </row>
    <row r="9843" spans="6:7">
      <c r="F9843" s="187"/>
      <c r="G9843" s="187"/>
    </row>
    <row r="9844" spans="6:7">
      <c r="F9844" s="187"/>
      <c r="G9844" s="187"/>
    </row>
    <row r="9845" spans="6:7">
      <c r="F9845" s="187"/>
      <c r="G9845" s="187"/>
    </row>
    <row r="9846" spans="6:7">
      <c r="F9846" s="187"/>
      <c r="G9846" s="187"/>
    </row>
    <row r="9847" spans="6:7">
      <c r="F9847" s="187"/>
      <c r="G9847" s="187"/>
    </row>
    <row r="9848" spans="6:7">
      <c r="F9848" s="187"/>
      <c r="G9848" s="187"/>
    </row>
    <row r="9849" spans="6:7">
      <c r="F9849" s="187"/>
      <c r="G9849" s="187"/>
    </row>
    <row r="9850" spans="6:7">
      <c r="F9850" s="187"/>
      <c r="G9850" s="187"/>
    </row>
    <row r="9851" spans="6:7">
      <c r="F9851" s="187"/>
      <c r="G9851" s="187"/>
    </row>
    <row r="9852" spans="6:7">
      <c r="F9852" s="187"/>
      <c r="G9852" s="187"/>
    </row>
    <row r="9853" spans="6:7">
      <c r="F9853" s="187"/>
      <c r="G9853" s="187"/>
    </row>
    <row r="9854" spans="6:7">
      <c r="F9854" s="187"/>
      <c r="G9854" s="187"/>
    </row>
    <row r="9855" spans="6:7">
      <c r="F9855" s="187"/>
      <c r="G9855" s="187"/>
    </row>
    <row r="9856" spans="6:7">
      <c r="F9856" s="187"/>
      <c r="G9856" s="187"/>
    </row>
    <row r="9857" spans="6:7">
      <c r="F9857" s="187"/>
      <c r="G9857" s="187"/>
    </row>
    <row r="9858" spans="6:7">
      <c r="F9858" s="187"/>
      <c r="G9858" s="187"/>
    </row>
    <row r="9859" spans="6:7">
      <c r="F9859" s="187"/>
      <c r="G9859" s="187"/>
    </row>
    <row r="9860" spans="6:7">
      <c r="F9860" s="187"/>
      <c r="G9860" s="187"/>
    </row>
    <row r="9861" spans="6:7">
      <c r="F9861" s="187"/>
      <c r="G9861" s="187"/>
    </row>
    <row r="9862" spans="6:7">
      <c r="F9862" s="187"/>
      <c r="G9862" s="187"/>
    </row>
    <row r="9863" spans="6:7">
      <c r="F9863" s="187"/>
      <c r="G9863" s="187"/>
    </row>
    <row r="9864" spans="6:7">
      <c r="F9864" s="187"/>
      <c r="G9864" s="187"/>
    </row>
    <row r="9865" spans="6:7">
      <c r="F9865" s="187"/>
      <c r="G9865" s="187"/>
    </row>
    <row r="9866" spans="6:7">
      <c r="F9866" s="187"/>
      <c r="G9866" s="187"/>
    </row>
    <row r="9867" spans="6:7">
      <c r="F9867" s="187"/>
      <c r="G9867" s="187"/>
    </row>
    <row r="9868" spans="6:7">
      <c r="F9868" s="187"/>
      <c r="G9868" s="187"/>
    </row>
    <row r="9869" spans="6:7">
      <c r="F9869" s="187"/>
      <c r="G9869" s="187"/>
    </row>
    <row r="9870" spans="6:7">
      <c r="F9870" s="187"/>
      <c r="G9870" s="187"/>
    </row>
    <row r="9871" spans="6:7">
      <c r="F9871" s="187"/>
      <c r="G9871" s="187"/>
    </row>
    <row r="9872" spans="6:7">
      <c r="F9872" s="187"/>
      <c r="G9872" s="187"/>
    </row>
    <row r="9873" spans="6:7">
      <c r="F9873" s="187"/>
      <c r="G9873" s="187"/>
    </row>
    <row r="9874" spans="6:7">
      <c r="F9874" s="187"/>
      <c r="G9874" s="187"/>
    </row>
    <row r="9875" spans="6:7">
      <c r="F9875" s="187"/>
      <c r="G9875" s="187"/>
    </row>
    <row r="9876" spans="6:7">
      <c r="F9876" s="187"/>
      <c r="G9876" s="187"/>
    </row>
    <row r="9877" spans="6:7">
      <c r="F9877" s="187"/>
      <c r="G9877" s="187"/>
    </row>
    <row r="9878" spans="6:7">
      <c r="F9878" s="187"/>
      <c r="G9878" s="187"/>
    </row>
    <row r="9879" spans="6:7">
      <c r="F9879" s="187"/>
      <c r="G9879" s="187"/>
    </row>
    <row r="9880" spans="6:7">
      <c r="F9880" s="187"/>
      <c r="G9880" s="187"/>
    </row>
    <row r="9881" spans="6:7">
      <c r="F9881" s="187"/>
      <c r="G9881" s="187"/>
    </row>
    <row r="9882" spans="6:7">
      <c r="F9882" s="187"/>
      <c r="G9882" s="187"/>
    </row>
    <row r="9883" spans="6:7">
      <c r="F9883" s="187"/>
      <c r="G9883" s="187"/>
    </row>
    <row r="9884" spans="6:7">
      <c r="F9884" s="187"/>
      <c r="G9884" s="187"/>
    </row>
    <row r="9885" spans="6:7">
      <c r="F9885" s="187"/>
      <c r="G9885" s="187"/>
    </row>
    <row r="9886" spans="6:7">
      <c r="F9886" s="187"/>
      <c r="G9886" s="187"/>
    </row>
    <row r="9887" spans="6:7">
      <c r="F9887" s="187"/>
      <c r="G9887" s="187"/>
    </row>
    <row r="9888" spans="6:7">
      <c r="F9888" s="187"/>
      <c r="G9888" s="187"/>
    </row>
    <row r="9889" spans="6:7">
      <c r="F9889" s="187"/>
      <c r="G9889" s="187"/>
    </row>
    <row r="9890" spans="6:7">
      <c r="F9890" s="187"/>
      <c r="G9890" s="187"/>
    </row>
    <row r="9891" spans="6:7">
      <c r="F9891" s="187"/>
      <c r="G9891" s="187"/>
    </row>
    <row r="9892" spans="6:7">
      <c r="F9892" s="187"/>
      <c r="G9892" s="187"/>
    </row>
    <row r="9893" spans="6:7">
      <c r="F9893" s="187"/>
      <c r="G9893" s="187"/>
    </row>
    <row r="9894" spans="6:7">
      <c r="F9894" s="187"/>
      <c r="G9894" s="187"/>
    </row>
    <row r="9895" spans="6:7">
      <c r="F9895" s="187"/>
      <c r="G9895" s="187"/>
    </row>
    <row r="9896" spans="6:7">
      <c r="F9896" s="187"/>
      <c r="G9896" s="187"/>
    </row>
    <row r="9897" spans="6:7">
      <c r="F9897" s="187"/>
      <c r="G9897" s="187"/>
    </row>
    <row r="9898" spans="6:7">
      <c r="F9898" s="187"/>
      <c r="G9898" s="187"/>
    </row>
    <row r="9899" spans="6:7">
      <c r="F9899" s="187"/>
      <c r="G9899" s="187"/>
    </row>
    <row r="9900" spans="6:7">
      <c r="F9900" s="187"/>
      <c r="G9900" s="187"/>
    </row>
    <row r="9901" spans="6:7">
      <c r="F9901" s="187"/>
      <c r="G9901" s="187"/>
    </row>
    <row r="9902" spans="6:7">
      <c r="F9902" s="187"/>
      <c r="G9902" s="187"/>
    </row>
    <row r="9903" spans="6:7">
      <c r="F9903" s="187"/>
      <c r="G9903" s="187"/>
    </row>
    <row r="9904" spans="6:7">
      <c r="F9904" s="187"/>
      <c r="G9904" s="187"/>
    </row>
    <row r="9905" spans="6:7">
      <c r="F9905" s="187"/>
      <c r="G9905" s="187"/>
    </row>
    <row r="9906" spans="6:7">
      <c r="F9906" s="187"/>
      <c r="G9906" s="187"/>
    </row>
    <row r="9907" spans="6:7">
      <c r="F9907" s="187"/>
      <c r="G9907" s="187"/>
    </row>
    <row r="9908" spans="6:7">
      <c r="F9908" s="187"/>
      <c r="G9908" s="187"/>
    </row>
    <row r="9909" spans="6:7">
      <c r="F9909" s="187"/>
      <c r="G9909" s="187"/>
    </row>
    <row r="9910" spans="6:7">
      <c r="F9910" s="187"/>
      <c r="G9910" s="187"/>
    </row>
    <row r="9911" spans="6:7">
      <c r="F9911" s="187"/>
      <c r="G9911" s="187"/>
    </row>
    <row r="9912" spans="6:7">
      <c r="F9912" s="187"/>
      <c r="G9912" s="187"/>
    </row>
    <row r="9913" spans="6:7">
      <c r="F9913" s="187"/>
      <c r="G9913" s="187"/>
    </row>
    <row r="9914" spans="6:7">
      <c r="F9914" s="187"/>
      <c r="G9914" s="187"/>
    </row>
    <row r="9915" spans="6:7">
      <c r="F9915" s="187"/>
      <c r="G9915" s="187"/>
    </row>
    <row r="9916" spans="6:7">
      <c r="F9916" s="187"/>
      <c r="G9916" s="187"/>
    </row>
    <row r="9917" spans="6:7">
      <c r="F9917" s="187"/>
      <c r="G9917" s="187"/>
    </row>
    <row r="9918" spans="6:7">
      <c r="F9918" s="187"/>
      <c r="G9918" s="187"/>
    </row>
    <row r="9919" spans="6:7">
      <c r="F9919" s="187"/>
      <c r="G9919" s="187"/>
    </row>
    <row r="9920" spans="6:7">
      <c r="F9920" s="187"/>
      <c r="G9920" s="187"/>
    </row>
    <row r="9921" spans="6:7">
      <c r="F9921" s="187"/>
      <c r="G9921" s="187"/>
    </row>
    <row r="9922" spans="6:7">
      <c r="F9922" s="187"/>
      <c r="G9922" s="187"/>
    </row>
    <row r="9923" spans="6:7">
      <c r="F9923" s="187"/>
      <c r="G9923" s="187"/>
    </row>
    <row r="9924" spans="6:7">
      <c r="F9924" s="187"/>
      <c r="G9924" s="187"/>
    </row>
    <row r="9925" spans="6:7">
      <c r="F9925" s="187"/>
      <c r="G9925" s="187"/>
    </row>
    <row r="9926" spans="6:7">
      <c r="F9926" s="187"/>
      <c r="G9926" s="187"/>
    </row>
    <row r="9927" spans="6:7">
      <c r="F9927" s="187"/>
      <c r="G9927" s="187"/>
    </row>
    <row r="9928" spans="6:7">
      <c r="F9928" s="187"/>
      <c r="G9928" s="187"/>
    </row>
    <row r="9929" spans="6:7">
      <c r="F9929" s="187"/>
      <c r="G9929" s="187"/>
    </row>
    <row r="9930" spans="6:7">
      <c r="F9930" s="187"/>
      <c r="G9930" s="187"/>
    </row>
    <row r="9931" spans="6:7">
      <c r="F9931" s="187"/>
      <c r="G9931" s="187"/>
    </row>
    <row r="9932" spans="6:7">
      <c r="F9932" s="187"/>
      <c r="G9932" s="187"/>
    </row>
    <row r="9933" spans="6:7">
      <c r="F9933" s="187"/>
      <c r="G9933" s="187"/>
    </row>
    <row r="9934" spans="6:7">
      <c r="F9934" s="187"/>
      <c r="G9934" s="187"/>
    </row>
    <row r="9935" spans="6:7">
      <c r="F9935" s="187"/>
      <c r="G9935" s="187"/>
    </row>
    <row r="9936" spans="6:7">
      <c r="F9936" s="187"/>
      <c r="G9936" s="187"/>
    </row>
    <row r="9937" spans="6:7">
      <c r="F9937" s="187"/>
      <c r="G9937" s="187"/>
    </row>
    <row r="9938" spans="6:7">
      <c r="F9938" s="187"/>
      <c r="G9938" s="187"/>
    </row>
    <row r="9939" spans="6:7">
      <c r="F9939" s="187"/>
      <c r="G9939" s="187"/>
    </row>
    <row r="9940" spans="6:7">
      <c r="F9940" s="187"/>
      <c r="G9940" s="187"/>
    </row>
    <row r="9941" spans="6:7">
      <c r="F9941" s="187"/>
      <c r="G9941" s="187"/>
    </row>
    <row r="9942" spans="6:7">
      <c r="F9942" s="187"/>
      <c r="G9942" s="187"/>
    </row>
    <row r="9943" spans="6:7">
      <c r="F9943" s="187"/>
      <c r="G9943" s="187"/>
    </row>
    <row r="9944" spans="6:7">
      <c r="F9944" s="187"/>
      <c r="G9944" s="187"/>
    </row>
    <row r="9945" spans="6:7">
      <c r="F9945" s="187"/>
      <c r="G9945" s="187"/>
    </row>
    <row r="9946" spans="6:7">
      <c r="F9946" s="187"/>
      <c r="G9946" s="187"/>
    </row>
    <row r="9947" spans="6:7">
      <c r="F9947" s="187"/>
      <c r="G9947" s="187"/>
    </row>
    <row r="9948" spans="6:7">
      <c r="F9948" s="187"/>
      <c r="G9948" s="187"/>
    </row>
    <row r="9949" spans="6:7">
      <c r="F9949" s="187"/>
      <c r="G9949" s="187"/>
    </row>
    <row r="9950" spans="6:7">
      <c r="F9950" s="187"/>
      <c r="G9950" s="187"/>
    </row>
    <row r="9951" spans="6:7">
      <c r="F9951" s="187"/>
      <c r="G9951" s="187"/>
    </row>
    <row r="9952" spans="6:7">
      <c r="F9952" s="187"/>
      <c r="G9952" s="187"/>
    </row>
    <row r="9953" spans="6:7">
      <c r="F9953" s="187"/>
      <c r="G9953" s="187"/>
    </row>
    <row r="9954" spans="6:7">
      <c r="F9954" s="187"/>
      <c r="G9954" s="187"/>
    </row>
    <row r="9955" spans="6:7">
      <c r="F9955" s="187"/>
      <c r="G9955" s="187"/>
    </row>
    <row r="9956" spans="6:7">
      <c r="F9956" s="187"/>
      <c r="G9956" s="187"/>
    </row>
    <row r="9957" spans="6:7">
      <c r="F9957" s="187"/>
      <c r="G9957" s="187"/>
    </row>
    <row r="9958" spans="6:7">
      <c r="F9958" s="187"/>
      <c r="G9958" s="187"/>
    </row>
    <row r="9959" spans="6:7">
      <c r="F9959" s="187"/>
      <c r="G9959" s="187"/>
    </row>
    <row r="9960" spans="6:7">
      <c r="F9960" s="187"/>
      <c r="G9960" s="187"/>
    </row>
    <row r="9961" spans="6:7">
      <c r="F9961" s="187"/>
      <c r="G9961" s="187"/>
    </row>
    <row r="9962" spans="6:7">
      <c r="F9962" s="187"/>
      <c r="G9962" s="187"/>
    </row>
    <row r="9963" spans="6:7">
      <c r="F9963" s="187"/>
      <c r="G9963" s="187"/>
    </row>
    <row r="9964" spans="6:7">
      <c r="F9964" s="187"/>
      <c r="G9964" s="187"/>
    </row>
    <row r="9965" spans="6:7">
      <c r="F9965" s="187"/>
      <c r="G9965" s="187"/>
    </row>
    <row r="9966" spans="6:7">
      <c r="F9966" s="187"/>
      <c r="G9966" s="187"/>
    </row>
    <row r="9967" spans="6:7">
      <c r="F9967" s="187"/>
      <c r="G9967" s="187"/>
    </row>
    <row r="9968" spans="6:7">
      <c r="F9968" s="187"/>
      <c r="G9968" s="187"/>
    </row>
    <row r="9969" spans="6:7">
      <c r="F9969" s="187"/>
      <c r="G9969" s="187"/>
    </row>
    <row r="9970" spans="6:7">
      <c r="F9970" s="187"/>
      <c r="G9970" s="187"/>
    </row>
    <row r="9971" spans="6:7">
      <c r="F9971" s="187"/>
      <c r="G9971" s="187"/>
    </row>
    <row r="9972" spans="6:7">
      <c r="F9972" s="187"/>
      <c r="G9972" s="187"/>
    </row>
    <row r="9973" spans="6:7">
      <c r="F9973" s="187"/>
      <c r="G9973" s="187"/>
    </row>
    <row r="9974" spans="6:7">
      <c r="F9974" s="187"/>
      <c r="G9974" s="187"/>
    </row>
    <row r="9975" spans="6:7">
      <c r="F9975" s="187"/>
      <c r="G9975" s="187"/>
    </row>
    <row r="9976" spans="6:7">
      <c r="F9976" s="187"/>
      <c r="G9976" s="187"/>
    </row>
    <row r="9977" spans="6:7">
      <c r="F9977" s="187"/>
      <c r="G9977" s="187"/>
    </row>
    <row r="9978" spans="6:7">
      <c r="F9978" s="187"/>
      <c r="G9978" s="187"/>
    </row>
    <row r="9979" spans="6:7">
      <c r="F9979" s="187"/>
      <c r="G9979" s="187"/>
    </row>
    <row r="9980" spans="6:7">
      <c r="F9980" s="187"/>
      <c r="G9980" s="187"/>
    </row>
    <row r="9981" spans="6:7">
      <c r="F9981" s="187"/>
      <c r="G9981" s="187"/>
    </row>
    <row r="9982" spans="6:7">
      <c r="F9982" s="187"/>
      <c r="G9982" s="187"/>
    </row>
    <row r="9983" spans="6:7">
      <c r="F9983" s="187"/>
      <c r="G9983" s="187"/>
    </row>
    <row r="9984" spans="6:7">
      <c r="F9984" s="187"/>
      <c r="G9984" s="187"/>
    </row>
    <row r="9985" spans="6:7">
      <c r="F9985" s="187"/>
      <c r="G9985" s="187"/>
    </row>
    <row r="9986" spans="6:7">
      <c r="F9986" s="187"/>
      <c r="G9986" s="187"/>
    </row>
    <row r="9987" spans="6:7">
      <c r="F9987" s="187"/>
      <c r="G9987" s="187"/>
    </row>
    <row r="9988" spans="6:7">
      <c r="F9988" s="187"/>
      <c r="G9988" s="187"/>
    </row>
    <row r="9989" spans="6:7">
      <c r="F9989" s="187"/>
      <c r="G9989" s="187"/>
    </row>
    <row r="9990" spans="6:7">
      <c r="F9990" s="187"/>
      <c r="G9990" s="187"/>
    </row>
    <row r="9991" spans="6:7">
      <c r="F9991" s="187"/>
      <c r="G9991" s="187"/>
    </row>
    <row r="9992" spans="6:7">
      <c r="F9992" s="187"/>
      <c r="G9992" s="187"/>
    </row>
    <row r="9993" spans="6:7">
      <c r="F9993" s="187"/>
      <c r="G9993" s="187"/>
    </row>
    <row r="9994" spans="6:7">
      <c r="F9994" s="187"/>
      <c r="G9994" s="187"/>
    </row>
    <row r="9995" spans="6:7">
      <c r="F9995" s="187"/>
      <c r="G9995" s="187"/>
    </row>
    <row r="9996" spans="6:7">
      <c r="F9996" s="187"/>
      <c r="G9996" s="187"/>
    </row>
    <row r="9997" spans="6:7">
      <c r="F9997" s="187"/>
      <c r="G9997" s="187"/>
    </row>
    <row r="9998" spans="6:7">
      <c r="F9998" s="187"/>
      <c r="G9998" s="187"/>
    </row>
    <row r="9999" spans="6:7">
      <c r="F9999" s="187"/>
      <c r="G9999" s="187"/>
    </row>
    <row r="10000" spans="6:7">
      <c r="F10000" s="187"/>
      <c r="G10000" s="187"/>
    </row>
    <row r="10001" spans="6:7">
      <c r="F10001" s="187"/>
      <c r="G10001" s="187"/>
    </row>
    <row r="10002" spans="6:7">
      <c r="F10002" s="187"/>
      <c r="G10002" s="187"/>
    </row>
    <row r="10003" spans="6:7">
      <c r="F10003" s="187"/>
      <c r="G10003" s="187"/>
    </row>
    <row r="10004" spans="6:7">
      <c r="F10004" s="187"/>
      <c r="G10004" s="187"/>
    </row>
    <row r="10005" spans="6:7">
      <c r="F10005" s="187"/>
      <c r="G10005" s="187"/>
    </row>
    <row r="10006" spans="6:7">
      <c r="F10006" s="187"/>
      <c r="G10006" s="187"/>
    </row>
    <row r="10007" spans="6:7">
      <c r="F10007" s="187"/>
      <c r="G10007" s="187"/>
    </row>
    <row r="10008" spans="6:7">
      <c r="F10008" s="187"/>
      <c r="G10008" s="187"/>
    </row>
    <row r="10009" spans="6:7">
      <c r="F10009" s="187"/>
      <c r="G10009" s="187"/>
    </row>
    <row r="10010" spans="6:7">
      <c r="F10010" s="187"/>
      <c r="G10010" s="187"/>
    </row>
    <row r="10011" spans="6:7">
      <c r="F10011" s="187"/>
      <c r="G10011" s="187"/>
    </row>
    <row r="10012" spans="6:7">
      <c r="F10012" s="187"/>
      <c r="G10012" s="187"/>
    </row>
    <row r="10013" spans="6:7">
      <c r="F10013" s="187"/>
      <c r="G10013" s="187"/>
    </row>
    <row r="10014" spans="6:7">
      <c r="F10014" s="187"/>
      <c r="G10014" s="187"/>
    </row>
    <row r="10015" spans="6:7">
      <c r="F10015" s="187"/>
      <c r="G10015" s="187"/>
    </row>
    <row r="10016" spans="6:7">
      <c r="F10016" s="187"/>
      <c r="G10016" s="187"/>
    </row>
    <row r="10017" spans="6:7">
      <c r="F10017" s="187"/>
      <c r="G10017" s="187"/>
    </row>
    <row r="10018" spans="6:7">
      <c r="F10018" s="187"/>
      <c r="G10018" s="187"/>
    </row>
    <row r="10019" spans="6:7">
      <c r="F10019" s="187"/>
      <c r="G10019" s="187"/>
    </row>
    <row r="10020" spans="6:7">
      <c r="F10020" s="187"/>
      <c r="G10020" s="187"/>
    </row>
    <row r="10021" spans="6:7">
      <c r="F10021" s="187"/>
      <c r="G10021" s="187"/>
    </row>
    <row r="10022" spans="6:7">
      <c r="F10022" s="187"/>
      <c r="G10022" s="187"/>
    </row>
    <row r="10023" spans="6:7">
      <c r="F10023" s="187"/>
      <c r="G10023" s="187"/>
    </row>
    <row r="10024" spans="6:7">
      <c r="F10024" s="187"/>
      <c r="G10024" s="187"/>
    </row>
    <row r="10025" spans="6:7">
      <c r="F10025" s="187"/>
      <c r="G10025" s="187"/>
    </row>
    <row r="10026" spans="6:7">
      <c r="F10026" s="187"/>
      <c r="G10026" s="187"/>
    </row>
    <row r="10027" spans="6:7">
      <c r="F10027" s="187"/>
      <c r="G10027" s="187"/>
    </row>
    <row r="10028" spans="6:7">
      <c r="F10028" s="187"/>
      <c r="G10028" s="187"/>
    </row>
    <row r="10029" spans="6:7">
      <c r="F10029" s="187"/>
      <c r="G10029" s="187"/>
    </row>
    <row r="10030" spans="6:7">
      <c r="F10030" s="187"/>
      <c r="G10030" s="187"/>
    </row>
    <row r="10031" spans="6:7">
      <c r="F10031" s="187"/>
      <c r="G10031" s="187"/>
    </row>
    <row r="10032" spans="6:7">
      <c r="F10032" s="187"/>
      <c r="G10032" s="187"/>
    </row>
    <row r="10033" spans="6:7">
      <c r="F10033" s="187"/>
      <c r="G10033" s="187"/>
    </row>
    <row r="10034" spans="6:7">
      <c r="F10034" s="187"/>
      <c r="G10034" s="187"/>
    </row>
    <row r="10035" spans="6:7">
      <c r="F10035" s="187"/>
      <c r="G10035" s="187"/>
    </row>
    <row r="10036" spans="6:7">
      <c r="F10036" s="187"/>
      <c r="G10036" s="187"/>
    </row>
    <row r="10037" spans="6:7">
      <c r="F10037" s="187"/>
      <c r="G10037" s="187"/>
    </row>
    <row r="10038" spans="6:7">
      <c r="F10038" s="187"/>
      <c r="G10038" s="187"/>
    </row>
    <row r="10039" spans="6:7">
      <c r="F10039" s="187"/>
      <c r="G10039" s="187"/>
    </row>
    <row r="10040" spans="6:7">
      <c r="F10040" s="187"/>
      <c r="G10040" s="187"/>
    </row>
    <row r="10041" spans="6:7">
      <c r="F10041" s="187"/>
      <c r="G10041" s="187"/>
    </row>
    <row r="10042" spans="6:7">
      <c r="F10042" s="187"/>
      <c r="G10042" s="187"/>
    </row>
    <row r="10043" spans="6:7">
      <c r="F10043" s="187"/>
      <c r="G10043" s="187"/>
    </row>
    <row r="10044" spans="6:7">
      <c r="F10044" s="187"/>
      <c r="G10044" s="187"/>
    </row>
    <row r="10045" spans="6:7">
      <c r="F10045" s="187"/>
      <c r="G10045" s="187"/>
    </row>
    <row r="10046" spans="6:7">
      <c r="F10046" s="187"/>
      <c r="G10046" s="187"/>
    </row>
    <row r="10047" spans="6:7">
      <c r="F10047" s="187"/>
      <c r="G10047" s="187"/>
    </row>
    <row r="10048" spans="6:7">
      <c r="F10048" s="187"/>
      <c r="G10048" s="187"/>
    </row>
    <row r="10049" spans="6:7">
      <c r="F10049" s="187"/>
      <c r="G10049" s="187"/>
    </row>
    <row r="10050" spans="6:7">
      <c r="F10050" s="187"/>
      <c r="G10050" s="187"/>
    </row>
    <row r="10051" spans="6:7">
      <c r="F10051" s="187"/>
      <c r="G10051" s="187"/>
    </row>
    <row r="10052" spans="6:7">
      <c r="F10052" s="187"/>
      <c r="G10052" s="187"/>
    </row>
    <row r="10053" spans="6:7">
      <c r="F10053" s="187"/>
      <c r="G10053" s="187"/>
    </row>
    <row r="10054" spans="6:7">
      <c r="F10054" s="187"/>
      <c r="G10054" s="187"/>
    </row>
    <row r="10055" spans="6:7">
      <c r="F10055" s="187"/>
      <c r="G10055" s="187"/>
    </row>
    <row r="10056" spans="6:7">
      <c r="F10056" s="187"/>
      <c r="G10056" s="187"/>
    </row>
    <row r="10057" spans="6:7">
      <c r="F10057" s="187"/>
      <c r="G10057" s="187"/>
    </row>
    <row r="10058" spans="6:7">
      <c r="F10058" s="187"/>
      <c r="G10058" s="187"/>
    </row>
    <row r="10059" spans="6:7">
      <c r="F10059" s="187"/>
      <c r="G10059" s="187"/>
    </row>
    <row r="10060" spans="6:7">
      <c r="F10060" s="187"/>
      <c r="G10060" s="187"/>
    </row>
    <row r="10061" spans="6:7">
      <c r="F10061" s="187"/>
      <c r="G10061" s="187"/>
    </row>
    <row r="10062" spans="6:7">
      <c r="F10062" s="187"/>
      <c r="G10062" s="187"/>
    </row>
    <row r="10063" spans="6:7">
      <c r="F10063" s="187"/>
      <c r="G10063" s="187"/>
    </row>
    <row r="10064" spans="6:7">
      <c r="F10064" s="187"/>
      <c r="G10064" s="187"/>
    </row>
    <row r="10065" spans="6:7">
      <c r="F10065" s="187"/>
      <c r="G10065" s="187"/>
    </row>
    <row r="10066" spans="6:7">
      <c r="F10066" s="187"/>
      <c r="G10066" s="187"/>
    </row>
    <row r="10067" spans="6:7">
      <c r="F10067" s="187"/>
      <c r="G10067" s="187"/>
    </row>
    <row r="10068" spans="6:7">
      <c r="F10068" s="187"/>
      <c r="G10068" s="187"/>
    </row>
    <row r="10069" spans="6:7">
      <c r="F10069" s="187"/>
      <c r="G10069" s="187"/>
    </row>
    <row r="10070" spans="6:7">
      <c r="F10070" s="187"/>
      <c r="G10070" s="187"/>
    </row>
    <row r="10071" spans="6:7">
      <c r="F10071" s="187"/>
      <c r="G10071" s="187"/>
    </row>
    <row r="10072" spans="6:7">
      <c r="F10072" s="187"/>
      <c r="G10072" s="187"/>
    </row>
    <row r="10073" spans="6:7">
      <c r="F10073" s="187"/>
      <c r="G10073" s="187"/>
    </row>
    <row r="10074" spans="6:7">
      <c r="F10074" s="187"/>
      <c r="G10074" s="187"/>
    </row>
    <row r="10075" spans="6:7">
      <c r="F10075" s="187"/>
      <c r="G10075" s="187"/>
    </row>
    <row r="10076" spans="6:7">
      <c r="F10076" s="187"/>
      <c r="G10076" s="187"/>
    </row>
    <row r="10077" spans="6:7">
      <c r="F10077" s="187"/>
      <c r="G10077" s="187"/>
    </row>
    <row r="10078" spans="6:7">
      <c r="F10078" s="187"/>
      <c r="G10078" s="187"/>
    </row>
    <row r="10079" spans="6:7">
      <c r="F10079" s="187"/>
      <c r="G10079" s="187"/>
    </row>
    <row r="10080" spans="6:7">
      <c r="F10080" s="187"/>
      <c r="G10080" s="187"/>
    </row>
    <row r="10081" spans="6:7">
      <c r="F10081" s="187"/>
      <c r="G10081" s="187"/>
    </row>
    <row r="10082" spans="6:7">
      <c r="F10082" s="187"/>
      <c r="G10082" s="187"/>
    </row>
    <row r="10083" spans="6:7">
      <c r="F10083" s="187"/>
      <c r="G10083" s="187"/>
    </row>
    <row r="10084" spans="6:7">
      <c r="F10084" s="187"/>
      <c r="G10084" s="187"/>
    </row>
    <row r="10085" spans="6:7">
      <c r="F10085" s="187"/>
      <c r="G10085" s="187"/>
    </row>
    <row r="10086" spans="6:7">
      <c r="F10086" s="187"/>
      <c r="G10086" s="187"/>
    </row>
    <row r="10087" spans="6:7">
      <c r="F10087" s="187"/>
      <c r="G10087" s="187"/>
    </row>
    <row r="10088" spans="6:7">
      <c r="F10088" s="187"/>
      <c r="G10088" s="187"/>
    </row>
    <row r="10089" spans="6:7">
      <c r="F10089" s="187"/>
      <c r="G10089" s="187"/>
    </row>
    <row r="10090" spans="6:7">
      <c r="F10090" s="187"/>
      <c r="G10090" s="187"/>
    </row>
    <row r="10091" spans="6:7">
      <c r="F10091" s="187"/>
      <c r="G10091" s="187"/>
    </row>
    <row r="10092" spans="6:7">
      <c r="F10092" s="187"/>
      <c r="G10092" s="187"/>
    </row>
    <row r="10093" spans="6:7">
      <c r="F10093" s="187"/>
      <c r="G10093" s="187"/>
    </row>
    <row r="10094" spans="6:7">
      <c r="F10094" s="187"/>
      <c r="G10094" s="187"/>
    </row>
    <row r="10095" spans="6:7">
      <c r="F10095" s="187"/>
      <c r="G10095" s="187"/>
    </row>
    <row r="10096" spans="6:7">
      <c r="F10096" s="187"/>
      <c r="G10096" s="187"/>
    </row>
    <row r="10097" spans="6:7">
      <c r="F10097" s="187"/>
      <c r="G10097" s="187"/>
    </row>
    <row r="10098" spans="6:7">
      <c r="F10098" s="187"/>
      <c r="G10098" s="187"/>
    </row>
    <row r="10099" spans="6:7">
      <c r="F10099" s="187"/>
      <c r="G10099" s="187"/>
    </row>
    <row r="10100" spans="6:7">
      <c r="F10100" s="187"/>
      <c r="G10100" s="187"/>
    </row>
    <row r="10101" spans="6:7">
      <c r="F10101" s="187"/>
      <c r="G10101" s="187"/>
    </row>
    <row r="10102" spans="6:7">
      <c r="F10102" s="187"/>
      <c r="G10102" s="187"/>
    </row>
    <row r="10103" spans="6:7">
      <c r="F10103" s="187"/>
      <c r="G10103" s="187"/>
    </row>
    <row r="10104" spans="6:7">
      <c r="F10104" s="187"/>
      <c r="G10104" s="187"/>
    </row>
    <row r="10105" spans="6:7">
      <c r="F10105" s="187"/>
      <c r="G10105" s="187"/>
    </row>
    <row r="10106" spans="6:7">
      <c r="F10106" s="187"/>
      <c r="G10106" s="187"/>
    </row>
    <row r="10107" spans="6:7">
      <c r="F10107" s="187"/>
      <c r="G10107" s="187"/>
    </row>
    <row r="10108" spans="6:7">
      <c r="F10108" s="187"/>
      <c r="G10108" s="187"/>
    </row>
    <row r="10109" spans="6:7">
      <c r="F10109" s="187"/>
      <c r="G10109" s="187"/>
    </row>
    <row r="10110" spans="6:7">
      <c r="F10110" s="187"/>
      <c r="G10110" s="187"/>
    </row>
    <row r="10111" spans="6:7">
      <c r="F10111" s="187"/>
      <c r="G10111" s="187"/>
    </row>
    <row r="10112" spans="6:7">
      <c r="F10112" s="187"/>
      <c r="G10112" s="187"/>
    </row>
    <row r="10113" spans="6:7">
      <c r="F10113" s="187"/>
      <c r="G10113" s="187"/>
    </row>
    <row r="10114" spans="6:7">
      <c r="F10114" s="187"/>
      <c r="G10114" s="187"/>
    </row>
    <row r="10115" spans="6:7">
      <c r="F10115" s="187"/>
      <c r="G10115" s="187"/>
    </row>
    <row r="10116" spans="6:7">
      <c r="F10116" s="187"/>
      <c r="G10116" s="187"/>
    </row>
    <row r="10117" spans="6:7">
      <c r="F10117" s="187"/>
      <c r="G10117" s="187"/>
    </row>
    <row r="10118" spans="6:7">
      <c r="F10118" s="187"/>
      <c r="G10118" s="187"/>
    </row>
    <row r="10119" spans="6:7">
      <c r="F10119" s="187"/>
      <c r="G10119" s="187"/>
    </row>
    <row r="10120" spans="6:7">
      <c r="F10120" s="187"/>
      <c r="G10120" s="187"/>
    </row>
    <row r="10121" spans="6:7">
      <c r="F10121" s="187"/>
      <c r="G10121" s="187"/>
    </row>
    <row r="10122" spans="6:7">
      <c r="F10122" s="187"/>
      <c r="G10122" s="187"/>
    </row>
    <row r="10123" spans="6:7">
      <c r="F10123" s="187"/>
      <c r="G10123" s="187"/>
    </row>
    <row r="10124" spans="6:7">
      <c r="F10124" s="187"/>
      <c r="G10124" s="187"/>
    </row>
    <row r="10125" spans="6:7">
      <c r="F10125" s="187"/>
      <c r="G10125" s="187"/>
    </row>
    <row r="10126" spans="6:7">
      <c r="F10126" s="187"/>
      <c r="G10126" s="187"/>
    </row>
    <row r="10127" spans="6:7">
      <c r="F10127" s="187"/>
      <c r="G10127" s="187"/>
    </row>
    <row r="10128" spans="6:7">
      <c r="F10128" s="187"/>
      <c r="G10128" s="187"/>
    </row>
    <row r="10129" spans="6:7">
      <c r="F10129" s="187"/>
      <c r="G10129" s="187"/>
    </row>
    <row r="10130" spans="6:7">
      <c r="F10130" s="187"/>
      <c r="G10130" s="187"/>
    </row>
    <row r="10131" spans="6:7">
      <c r="F10131" s="187"/>
      <c r="G10131" s="187"/>
    </row>
    <row r="10132" spans="6:7">
      <c r="F10132" s="187"/>
      <c r="G10132" s="187"/>
    </row>
    <row r="10133" spans="6:7">
      <c r="F10133" s="187"/>
      <c r="G10133" s="187"/>
    </row>
    <row r="10134" spans="6:7">
      <c r="F10134" s="187"/>
      <c r="G10134" s="187"/>
    </row>
    <row r="10135" spans="6:7">
      <c r="F10135" s="187"/>
      <c r="G10135" s="187"/>
    </row>
    <row r="10136" spans="6:7">
      <c r="F10136" s="187"/>
      <c r="G10136" s="187"/>
    </row>
    <row r="10137" spans="6:7">
      <c r="F10137" s="187"/>
      <c r="G10137" s="187"/>
    </row>
    <row r="10138" spans="6:7">
      <c r="F10138" s="187"/>
      <c r="G10138" s="187"/>
    </row>
    <row r="10139" spans="6:7">
      <c r="F10139" s="187"/>
      <c r="G10139" s="187"/>
    </row>
    <row r="10140" spans="6:7">
      <c r="F10140" s="187"/>
      <c r="G10140" s="187"/>
    </row>
    <row r="10141" spans="6:7">
      <c r="F10141" s="187"/>
      <c r="G10141" s="187"/>
    </row>
    <row r="10142" spans="6:7">
      <c r="F10142" s="187"/>
      <c r="G10142" s="187"/>
    </row>
    <row r="10143" spans="6:7">
      <c r="F10143" s="187"/>
      <c r="G10143" s="187"/>
    </row>
    <row r="10144" spans="6:7">
      <c r="F10144" s="187"/>
      <c r="G10144" s="187"/>
    </row>
    <row r="10145" spans="6:7">
      <c r="F10145" s="187"/>
      <c r="G10145" s="187"/>
    </row>
    <row r="10146" spans="6:7">
      <c r="F10146" s="187"/>
      <c r="G10146" s="187"/>
    </row>
    <row r="10147" spans="6:7">
      <c r="F10147" s="187"/>
      <c r="G10147" s="187"/>
    </row>
    <row r="10148" spans="6:7">
      <c r="F10148" s="187"/>
      <c r="G10148" s="187"/>
    </row>
    <row r="10149" spans="6:7">
      <c r="F10149" s="187"/>
      <c r="G10149" s="187"/>
    </row>
    <row r="10150" spans="6:7">
      <c r="F10150" s="187"/>
      <c r="G10150" s="187"/>
    </row>
    <row r="10151" spans="6:7">
      <c r="F10151" s="187"/>
      <c r="G10151" s="187"/>
    </row>
    <row r="10152" spans="6:7">
      <c r="F10152" s="187"/>
      <c r="G10152" s="187"/>
    </row>
    <row r="10153" spans="6:7">
      <c r="F10153" s="187"/>
      <c r="G10153" s="187"/>
    </row>
    <row r="10154" spans="6:7">
      <c r="F10154" s="187"/>
      <c r="G10154" s="187"/>
    </row>
    <row r="10155" spans="6:7">
      <c r="F10155" s="187"/>
      <c r="G10155" s="187"/>
    </row>
    <row r="10156" spans="6:7">
      <c r="F10156" s="187"/>
      <c r="G10156" s="187"/>
    </row>
    <row r="10157" spans="6:7">
      <c r="F10157" s="187"/>
      <c r="G10157" s="187"/>
    </row>
    <row r="10158" spans="6:7">
      <c r="F10158" s="187"/>
      <c r="G10158" s="187"/>
    </row>
    <row r="10159" spans="6:7">
      <c r="F10159" s="187"/>
      <c r="G10159" s="187"/>
    </row>
    <row r="10160" spans="6:7">
      <c r="F10160" s="187"/>
      <c r="G10160" s="187"/>
    </row>
    <row r="10161" spans="6:7">
      <c r="F10161" s="187"/>
      <c r="G10161" s="187"/>
    </row>
    <row r="10162" spans="6:7">
      <c r="F10162" s="187"/>
      <c r="G10162" s="187"/>
    </row>
    <row r="10163" spans="6:7">
      <c r="F10163" s="187"/>
      <c r="G10163" s="187"/>
    </row>
    <row r="10164" spans="6:7">
      <c r="F10164" s="187"/>
      <c r="G10164" s="187"/>
    </row>
    <row r="10165" spans="6:7">
      <c r="F10165" s="187"/>
      <c r="G10165" s="187"/>
    </row>
    <row r="10166" spans="6:7">
      <c r="F10166" s="187"/>
      <c r="G10166" s="187"/>
    </row>
    <row r="10167" spans="6:7">
      <c r="F10167" s="187"/>
      <c r="G10167" s="187"/>
    </row>
    <row r="10168" spans="6:7">
      <c r="F10168" s="187"/>
      <c r="G10168" s="187"/>
    </row>
    <row r="10169" spans="6:7">
      <c r="F10169" s="187"/>
      <c r="G10169" s="187"/>
    </row>
    <row r="10170" spans="6:7">
      <c r="F10170" s="187"/>
      <c r="G10170" s="187"/>
    </row>
    <row r="10171" spans="6:7">
      <c r="F10171" s="187"/>
      <c r="G10171" s="187"/>
    </row>
    <row r="10172" spans="6:7">
      <c r="F10172" s="187"/>
      <c r="G10172" s="187"/>
    </row>
    <row r="10173" spans="6:7">
      <c r="F10173" s="187"/>
      <c r="G10173" s="187"/>
    </row>
    <row r="10174" spans="6:7">
      <c r="F10174" s="187"/>
      <c r="G10174" s="187"/>
    </row>
    <row r="10175" spans="6:7">
      <c r="F10175" s="187"/>
      <c r="G10175" s="187"/>
    </row>
    <row r="10176" spans="6:7">
      <c r="F10176" s="187"/>
      <c r="G10176" s="187"/>
    </row>
    <row r="10177" spans="6:7">
      <c r="F10177" s="187"/>
      <c r="G10177" s="187"/>
    </row>
    <row r="10178" spans="6:7">
      <c r="F10178" s="187"/>
      <c r="G10178" s="187"/>
    </row>
    <row r="10179" spans="6:7">
      <c r="F10179" s="187"/>
      <c r="G10179" s="187"/>
    </row>
    <row r="10180" spans="6:7">
      <c r="F10180" s="187"/>
      <c r="G10180" s="187"/>
    </row>
    <row r="10181" spans="6:7">
      <c r="F10181" s="187"/>
      <c r="G10181" s="187"/>
    </row>
    <row r="10182" spans="6:7">
      <c r="F10182" s="187"/>
      <c r="G10182" s="187"/>
    </row>
    <row r="10183" spans="6:7">
      <c r="F10183" s="187"/>
      <c r="G10183" s="187"/>
    </row>
    <row r="10184" spans="6:7">
      <c r="F10184" s="187"/>
      <c r="G10184" s="187"/>
    </row>
    <row r="10185" spans="6:7">
      <c r="F10185" s="187"/>
      <c r="G10185" s="187"/>
    </row>
    <row r="10186" spans="6:7">
      <c r="F10186" s="187"/>
      <c r="G10186" s="187"/>
    </row>
    <row r="10187" spans="6:7">
      <c r="F10187" s="187"/>
      <c r="G10187" s="187"/>
    </row>
    <row r="10188" spans="6:7">
      <c r="F10188" s="187"/>
      <c r="G10188" s="187"/>
    </row>
    <row r="10189" spans="6:7">
      <c r="F10189" s="187"/>
      <c r="G10189" s="187"/>
    </row>
    <row r="10190" spans="6:7">
      <c r="F10190" s="187"/>
      <c r="G10190" s="187"/>
    </row>
    <row r="10191" spans="6:7">
      <c r="F10191" s="187"/>
      <c r="G10191" s="187"/>
    </row>
    <row r="10192" spans="6:7">
      <c r="F10192" s="187"/>
      <c r="G10192" s="187"/>
    </row>
    <row r="10193" spans="6:7">
      <c r="F10193" s="187"/>
      <c r="G10193" s="187"/>
    </row>
    <row r="10194" spans="6:7">
      <c r="F10194" s="187"/>
      <c r="G10194" s="187"/>
    </row>
    <row r="10195" spans="6:7">
      <c r="F10195" s="187"/>
      <c r="G10195" s="187"/>
    </row>
    <row r="10196" spans="6:7">
      <c r="F10196" s="187"/>
      <c r="G10196" s="187"/>
    </row>
    <row r="10197" spans="6:7">
      <c r="F10197" s="187"/>
      <c r="G10197" s="187"/>
    </row>
    <row r="10198" spans="6:7">
      <c r="F10198" s="187"/>
      <c r="G10198" s="187"/>
    </row>
    <row r="10199" spans="6:7">
      <c r="F10199" s="187"/>
      <c r="G10199" s="187"/>
    </row>
    <row r="10200" spans="6:7">
      <c r="F10200" s="187"/>
      <c r="G10200" s="187"/>
    </row>
    <row r="10201" spans="6:7">
      <c r="F10201" s="187"/>
      <c r="G10201" s="187"/>
    </row>
    <row r="10202" spans="6:7">
      <c r="F10202" s="187"/>
      <c r="G10202" s="187"/>
    </row>
    <row r="10203" spans="6:7">
      <c r="F10203" s="187"/>
      <c r="G10203" s="187"/>
    </row>
    <row r="10204" spans="6:7">
      <c r="F10204" s="187"/>
      <c r="G10204" s="187"/>
    </row>
    <row r="10205" spans="6:7">
      <c r="F10205" s="187"/>
      <c r="G10205" s="187"/>
    </row>
    <row r="10206" spans="6:7">
      <c r="F10206" s="187"/>
      <c r="G10206" s="187"/>
    </row>
    <row r="10207" spans="6:7">
      <c r="F10207" s="187"/>
      <c r="G10207" s="187"/>
    </row>
    <row r="10208" spans="6:7">
      <c r="F10208" s="187"/>
      <c r="G10208" s="187"/>
    </row>
    <row r="10209" spans="6:7">
      <c r="F10209" s="187"/>
      <c r="G10209" s="187"/>
    </row>
    <row r="10210" spans="6:7">
      <c r="F10210" s="187"/>
      <c r="G10210" s="187"/>
    </row>
    <row r="10211" spans="6:7">
      <c r="F10211" s="187"/>
      <c r="G10211" s="187"/>
    </row>
    <row r="10212" spans="6:7">
      <c r="F10212" s="187"/>
      <c r="G10212" s="187"/>
    </row>
    <row r="10213" spans="6:7">
      <c r="F10213" s="187"/>
      <c r="G10213" s="187"/>
    </row>
    <row r="10214" spans="6:7">
      <c r="F10214" s="187"/>
      <c r="G10214" s="187"/>
    </row>
    <row r="10215" spans="6:7">
      <c r="F10215" s="187"/>
      <c r="G10215" s="187"/>
    </row>
    <row r="10216" spans="6:7">
      <c r="F10216" s="187"/>
      <c r="G10216" s="187"/>
    </row>
    <row r="10217" spans="6:7">
      <c r="F10217" s="187"/>
      <c r="G10217" s="187"/>
    </row>
    <row r="10218" spans="6:7">
      <c r="F10218" s="187"/>
      <c r="G10218" s="187"/>
    </row>
    <row r="10219" spans="6:7">
      <c r="F10219" s="187"/>
      <c r="G10219" s="187"/>
    </row>
    <row r="10220" spans="6:7">
      <c r="F10220" s="187"/>
      <c r="G10220" s="187"/>
    </row>
    <row r="10221" spans="6:7">
      <c r="F10221" s="187"/>
      <c r="G10221" s="187"/>
    </row>
    <row r="10222" spans="6:7">
      <c r="F10222" s="187"/>
      <c r="G10222" s="187"/>
    </row>
    <row r="10223" spans="6:7">
      <c r="F10223" s="187"/>
      <c r="G10223" s="187"/>
    </row>
    <row r="10224" spans="6:7">
      <c r="F10224" s="187"/>
      <c r="G10224" s="187"/>
    </row>
    <row r="10225" spans="6:7">
      <c r="F10225" s="187"/>
      <c r="G10225" s="187"/>
    </row>
    <row r="10226" spans="6:7">
      <c r="F10226" s="187"/>
      <c r="G10226" s="187"/>
    </row>
    <row r="10227" spans="6:7">
      <c r="F10227" s="187"/>
      <c r="G10227" s="187"/>
    </row>
    <row r="10228" spans="6:7">
      <c r="F10228" s="187"/>
      <c r="G10228" s="187"/>
    </row>
    <row r="10229" spans="6:7">
      <c r="F10229" s="187"/>
      <c r="G10229" s="187"/>
    </row>
    <row r="10230" spans="6:7">
      <c r="F10230" s="187"/>
      <c r="G10230" s="187"/>
    </row>
    <row r="10231" spans="6:7">
      <c r="F10231" s="187"/>
      <c r="G10231" s="187"/>
    </row>
    <row r="10232" spans="6:7">
      <c r="F10232" s="187"/>
      <c r="G10232" s="187"/>
    </row>
    <row r="10233" spans="6:7">
      <c r="F10233" s="187"/>
      <c r="G10233" s="187"/>
    </row>
    <row r="10234" spans="6:7">
      <c r="F10234" s="187"/>
      <c r="G10234" s="187"/>
    </row>
    <row r="10235" spans="6:7">
      <c r="F10235" s="187"/>
      <c r="G10235" s="187"/>
    </row>
    <row r="10236" spans="6:7">
      <c r="F10236" s="187"/>
      <c r="G10236" s="187"/>
    </row>
    <row r="10237" spans="6:7">
      <c r="F10237" s="187"/>
      <c r="G10237" s="187"/>
    </row>
    <row r="10238" spans="6:7">
      <c r="F10238" s="187"/>
      <c r="G10238" s="187"/>
    </row>
    <row r="10239" spans="6:7">
      <c r="F10239" s="187"/>
      <c r="G10239" s="187"/>
    </row>
    <row r="10240" spans="6:7">
      <c r="F10240" s="187"/>
      <c r="G10240" s="187"/>
    </row>
    <row r="10241" spans="6:7">
      <c r="F10241" s="187"/>
      <c r="G10241" s="187"/>
    </row>
    <row r="10242" spans="6:7">
      <c r="F10242" s="187"/>
      <c r="G10242" s="187"/>
    </row>
    <row r="10243" spans="6:7">
      <c r="F10243" s="187"/>
      <c r="G10243" s="187"/>
    </row>
    <row r="10244" spans="6:7">
      <c r="F10244" s="187"/>
      <c r="G10244" s="187"/>
    </row>
    <row r="10245" spans="6:7">
      <c r="F10245" s="187"/>
      <c r="G10245" s="187"/>
    </row>
    <row r="10246" spans="6:7">
      <c r="F10246" s="187"/>
      <c r="G10246" s="187"/>
    </row>
    <row r="10247" spans="6:7">
      <c r="F10247" s="187"/>
      <c r="G10247" s="187"/>
    </row>
    <row r="10248" spans="6:7">
      <c r="F10248" s="187"/>
      <c r="G10248" s="187"/>
    </row>
    <row r="10249" spans="6:7">
      <c r="F10249" s="187"/>
      <c r="G10249" s="187"/>
    </row>
    <row r="10250" spans="6:7">
      <c r="F10250" s="187"/>
      <c r="G10250" s="187"/>
    </row>
    <row r="10251" spans="6:7">
      <c r="F10251" s="187"/>
      <c r="G10251" s="187"/>
    </row>
    <row r="10252" spans="6:7">
      <c r="F10252" s="187"/>
      <c r="G10252" s="187"/>
    </row>
    <row r="10253" spans="6:7">
      <c r="F10253" s="187"/>
      <c r="G10253" s="187"/>
    </row>
    <row r="10254" spans="6:7">
      <c r="F10254" s="187"/>
      <c r="G10254" s="187"/>
    </row>
    <row r="10255" spans="6:7">
      <c r="F10255" s="187"/>
      <c r="G10255" s="187"/>
    </row>
    <row r="10256" spans="6:7">
      <c r="F10256" s="187"/>
      <c r="G10256" s="187"/>
    </row>
    <row r="10257" spans="6:7">
      <c r="F10257" s="187"/>
      <c r="G10257" s="187"/>
    </row>
    <row r="10258" spans="6:7">
      <c r="F10258" s="187"/>
      <c r="G10258" s="187"/>
    </row>
    <row r="10259" spans="6:7">
      <c r="F10259" s="187"/>
      <c r="G10259" s="187"/>
    </row>
    <row r="10260" spans="6:7">
      <c r="F10260" s="187"/>
      <c r="G10260" s="187"/>
    </row>
    <row r="10261" spans="6:7">
      <c r="F10261" s="187"/>
      <c r="G10261" s="187"/>
    </row>
    <row r="10262" spans="6:7">
      <c r="F10262" s="187"/>
      <c r="G10262" s="187"/>
    </row>
    <row r="10263" spans="6:7">
      <c r="F10263" s="187"/>
      <c r="G10263" s="187"/>
    </row>
    <row r="10264" spans="6:7">
      <c r="F10264" s="187"/>
      <c r="G10264" s="187"/>
    </row>
    <row r="10265" spans="6:7">
      <c r="F10265" s="187"/>
      <c r="G10265" s="187"/>
    </row>
    <row r="10266" spans="6:7">
      <c r="F10266" s="187"/>
      <c r="G10266" s="187"/>
    </row>
    <row r="10267" spans="6:7">
      <c r="F10267" s="187"/>
      <c r="G10267" s="187"/>
    </row>
    <row r="10268" spans="6:7">
      <c r="F10268" s="187"/>
      <c r="G10268" s="187"/>
    </row>
    <row r="10269" spans="6:7">
      <c r="F10269" s="187"/>
      <c r="G10269" s="187"/>
    </row>
    <row r="10270" spans="6:7">
      <c r="F10270" s="187"/>
      <c r="G10270" s="187"/>
    </row>
    <row r="10271" spans="6:7">
      <c r="F10271" s="187"/>
      <c r="G10271" s="187"/>
    </row>
    <row r="10272" spans="6:7">
      <c r="F10272" s="187"/>
      <c r="G10272" s="187"/>
    </row>
    <row r="10273" spans="6:7">
      <c r="F10273" s="187"/>
      <c r="G10273" s="187"/>
    </row>
    <row r="10274" spans="6:7">
      <c r="F10274" s="187"/>
      <c r="G10274" s="187"/>
    </row>
    <row r="10275" spans="6:7">
      <c r="F10275" s="187"/>
      <c r="G10275" s="187"/>
    </row>
    <row r="10276" spans="6:7">
      <c r="F10276" s="187"/>
      <c r="G10276" s="187"/>
    </row>
    <row r="10277" spans="6:7">
      <c r="F10277" s="187"/>
      <c r="G10277" s="187"/>
    </row>
    <row r="10278" spans="6:7">
      <c r="F10278" s="187"/>
      <c r="G10278" s="187"/>
    </row>
    <row r="10279" spans="6:7">
      <c r="F10279" s="187"/>
      <c r="G10279" s="187"/>
    </row>
    <row r="10280" spans="6:7">
      <c r="F10280" s="187"/>
      <c r="G10280" s="187"/>
    </row>
    <row r="10281" spans="6:7">
      <c r="F10281" s="187"/>
      <c r="G10281" s="187"/>
    </row>
    <row r="10282" spans="6:7">
      <c r="F10282" s="187"/>
      <c r="G10282" s="187"/>
    </row>
    <row r="10283" spans="6:7">
      <c r="F10283" s="187"/>
      <c r="G10283" s="187"/>
    </row>
    <row r="10284" spans="6:7">
      <c r="F10284" s="187"/>
      <c r="G10284" s="187"/>
    </row>
    <row r="10285" spans="6:7">
      <c r="F10285" s="187"/>
      <c r="G10285" s="187"/>
    </row>
    <row r="10286" spans="6:7">
      <c r="F10286" s="187"/>
      <c r="G10286" s="187"/>
    </row>
    <row r="10287" spans="6:7">
      <c r="F10287" s="187"/>
      <c r="G10287" s="187"/>
    </row>
    <row r="10288" spans="6:7">
      <c r="F10288" s="187"/>
      <c r="G10288" s="187"/>
    </row>
    <row r="10289" spans="6:7">
      <c r="F10289" s="187"/>
      <c r="G10289" s="187"/>
    </row>
    <row r="10290" spans="6:7">
      <c r="F10290" s="187"/>
      <c r="G10290" s="187"/>
    </row>
    <row r="10291" spans="6:7">
      <c r="F10291" s="187"/>
      <c r="G10291" s="187"/>
    </row>
    <row r="10292" spans="6:7">
      <c r="F10292" s="187"/>
      <c r="G10292" s="187"/>
    </row>
    <row r="10293" spans="6:7">
      <c r="F10293" s="187"/>
      <c r="G10293" s="187"/>
    </row>
    <row r="10294" spans="6:7">
      <c r="F10294" s="187"/>
      <c r="G10294" s="187"/>
    </row>
    <row r="10295" spans="6:7">
      <c r="F10295" s="187"/>
      <c r="G10295" s="187"/>
    </row>
    <row r="10296" spans="6:7">
      <c r="F10296" s="187"/>
      <c r="G10296" s="187"/>
    </row>
    <row r="10297" spans="6:7">
      <c r="F10297" s="187"/>
      <c r="G10297" s="187"/>
    </row>
    <row r="10298" spans="6:7">
      <c r="F10298" s="187"/>
      <c r="G10298" s="187"/>
    </row>
    <row r="10299" spans="6:7">
      <c r="F10299" s="187"/>
      <c r="G10299" s="187"/>
    </row>
    <row r="10300" spans="6:7">
      <c r="F10300" s="187"/>
      <c r="G10300" s="187"/>
    </row>
    <row r="10301" spans="6:7">
      <c r="F10301" s="187"/>
      <c r="G10301" s="187"/>
    </row>
    <row r="10302" spans="6:7">
      <c r="F10302" s="187"/>
      <c r="G10302" s="187"/>
    </row>
    <row r="10303" spans="6:7">
      <c r="F10303" s="187"/>
      <c r="G10303" s="187"/>
    </row>
    <row r="10304" spans="6:7">
      <c r="F10304" s="187"/>
      <c r="G10304" s="187"/>
    </row>
    <row r="10305" spans="6:7">
      <c r="F10305" s="187"/>
      <c r="G10305" s="187"/>
    </row>
    <row r="10306" spans="6:7">
      <c r="F10306" s="187"/>
      <c r="G10306" s="187"/>
    </row>
    <row r="10307" spans="6:7">
      <c r="F10307" s="187"/>
      <c r="G10307" s="187"/>
    </row>
    <row r="10308" spans="6:7">
      <c r="F10308" s="187"/>
      <c r="G10308" s="187"/>
    </row>
    <row r="10309" spans="6:7">
      <c r="F10309" s="187"/>
      <c r="G10309" s="187"/>
    </row>
    <row r="10310" spans="6:7">
      <c r="F10310" s="187"/>
      <c r="G10310" s="187"/>
    </row>
    <row r="10311" spans="6:7">
      <c r="F10311" s="187"/>
      <c r="G10311" s="187"/>
    </row>
    <row r="10312" spans="6:7">
      <c r="F10312" s="187"/>
      <c r="G10312" s="187"/>
    </row>
    <row r="10313" spans="6:7">
      <c r="F10313" s="187"/>
      <c r="G10313" s="187"/>
    </row>
    <row r="10314" spans="6:7">
      <c r="F10314" s="187"/>
      <c r="G10314" s="187"/>
    </row>
    <row r="10315" spans="6:7">
      <c r="F10315" s="187"/>
      <c r="G10315" s="187"/>
    </row>
    <row r="10316" spans="6:7">
      <c r="F10316" s="187"/>
      <c r="G10316" s="187"/>
    </row>
    <row r="10317" spans="6:7">
      <c r="F10317" s="187"/>
      <c r="G10317" s="187"/>
    </row>
    <row r="10318" spans="6:7">
      <c r="F10318" s="187"/>
      <c r="G10318" s="187"/>
    </row>
    <row r="10319" spans="6:7">
      <c r="F10319" s="187"/>
      <c r="G10319" s="187"/>
    </row>
    <row r="10320" spans="6:7">
      <c r="F10320" s="187"/>
      <c r="G10320" s="187"/>
    </row>
    <row r="10321" spans="6:7">
      <c r="F10321" s="187"/>
      <c r="G10321" s="187"/>
    </row>
    <row r="10322" spans="6:7">
      <c r="F10322" s="187"/>
      <c r="G10322" s="187"/>
    </row>
    <row r="10323" spans="6:7">
      <c r="F10323" s="187"/>
      <c r="G10323" s="187"/>
    </row>
    <row r="10324" spans="6:7">
      <c r="F10324" s="187"/>
      <c r="G10324" s="187"/>
    </row>
    <row r="10325" spans="6:7">
      <c r="F10325" s="187"/>
      <c r="G10325" s="187"/>
    </row>
    <row r="10326" spans="6:7">
      <c r="F10326" s="187"/>
      <c r="G10326" s="187"/>
    </row>
    <row r="10327" spans="6:7">
      <c r="F10327" s="187"/>
      <c r="G10327" s="187"/>
    </row>
    <row r="10328" spans="6:7">
      <c r="F10328" s="187"/>
      <c r="G10328" s="187"/>
    </row>
    <row r="10329" spans="6:7">
      <c r="F10329" s="187"/>
      <c r="G10329" s="187"/>
    </row>
    <row r="10330" spans="6:7">
      <c r="F10330" s="187"/>
      <c r="G10330" s="187"/>
    </row>
    <row r="10331" spans="6:7">
      <c r="F10331" s="187"/>
      <c r="G10331" s="187"/>
    </row>
    <row r="10332" spans="6:7">
      <c r="F10332" s="187"/>
      <c r="G10332" s="187"/>
    </row>
    <row r="10333" spans="6:7">
      <c r="F10333" s="187"/>
      <c r="G10333" s="187"/>
    </row>
    <row r="10334" spans="6:7">
      <c r="F10334" s="187"/>
      <c r="G10334" s="187"/>
    </row>
    <row r="10335" spans="6:7">
      <c r="F10335" s="187"/>
      <c r="G10335" s="187"/>
    </row>
    <row r="10336" spans="6:7">
      <c r="F10336" s="187"/>
      <c r="G10336" s="187"/>
    </row>
    <row r="10337" spans="6:7">
      <c r="F10337" s="187"/>
      <c r="G10337" s="187"/>
    </row>
    <row r="10338" spans="6:7">
      <c r="F10338" s="187"/>
      <c r="G10338" s="187"/>
    </row>
    <row r="10339" spans="6:7">
      <c r="F10339" s="187"/>
      <c r="G10339" s="187"/>
    </row>
    <row r="10340" spans="6:7">
      <c r="F10340" s="187"/>
      <c r="G10340" s="187"/>
    </row>
    <row r="10341" spans="6:7">
      <c r="F10341" s="187"/>
      <c r="G10341" s="187"/>
    </row>
    <row r="10342" spans="6:7">
      <c r="F10342" s="187"/>
      <c r="G10342" s="187"/>
    </row>
    <row r="10343" spans="6:7">
      <c r="F10343" s="187"/>
      <c r="G10343" s="187"/>
    </row>
    <row r="10344" spans="6:7">
      <c r="F10344" s="187"/>
      <c r="G10344" s="187"/>
    </row>
    <row r="10345" spans="6:7">
      <c r="F10345" s="187"/>
      <c r="G10345" s="187"/>
    </row>
    <row r="10346" spans="6:7">
      <c r="F10346" s="187"/>
      <c r="G10346" s="187"/>
    </row>
    <row r="10347" spans="6:7">
      <c r="F10347" s="187"/>
      <c r="G10347" s="187"/>
    </row>
    <row r="10348" spans="6:7">
      <c r="F10348" s="187"/>
      <c r="G10348" s="187"/>
    </row>
    <row r="10349" spans="6:7">
      <c r="F10349" s="187"/>
      <c r="G10349" s="187"/>
    </row>
    <row r="10350" spans="6:7">
      <c r="F10350" s="187"/>
      <c r="G10350" s="187"/>
    </row>
    <row r="10351" spans="6:7">
      <c r="F10351" s="187"/>
      <c r="G10351" s="187"/>
    </row>
    <row r="10352" spans="6:7">
      <c r="F10352" s="187"/>
      <c r="G10352" s="187"/>
    </row>
    <row r="10353" spans="6:7">
      <c r="F10353" s="187"/>
      <c r="G10353" s="187"/>
    </row>
    <row r="10354" spans="6:7">
      <c r="F10354" s="187"/>
      <c r="G10354" s="187"/>
    </row>
    <row r="10355" spans="6:7">
      <c r="F10355" s="187"/>
      <c r="G10355" s="187"/>
    </row>
    <row r="10356" spans="6:7">
      <c r="F10356" s="187"/>
      <c r="G10356" s="187"/>
    </row>
    <row r="10357" spans="6:7">
      <c r="F10357" s="187"/>
      <c r="G10357" s="187"/>
    </row>
    <row r="10358" spans="6:7">
      <c r="F10358" s="187"/>
      <c r="G10358" s="187"/>
    </row>
    <row r="10359" spans="6:7">
      <c r="F10359" s="187"/>
      <c r="G10359" s="187"/>
    </row>
    <row r="10360" spans="6:7">
      <c r="F10360" s="187"/>
      <c r="G10360" s="187"/>
    </row>
    <row r="10361" spans="6:7">
      <c r="F10361" s="187"/>
      <c r="G10361" s="187"/>
    </row>
    <row r="10362" spans="6:7">
      <c r="F10362" s="187"/>
      <c r="G10362" s="187"/>
    </row>
    <row r="10363" spans="6:7">
      <c r="F10363" s="187"/>
      <c r="G10363" s="187"/>
    </row>
    <row r="10364" spans="6:7">
      <c r="F10364" s="187"/>
      <c r="G10364" s="187"/>
    </row>
    <row r="10365" spans="6:7">
      <c r="F10365" s="187"/>
      <c r="G10365" s="187"/>
    </row>
    <row r="10366" spans="6:7">
      <c r="F10366" s="187"/>
      <c r="G10366" s="187"/>
    </row>
    <row r="10367" spans="6:7">
      <c r="F10367" s="187"/>
      <c r="G10367" s="187"/>
    </row>
    <row r="10368" spans="6:7">
      <c r="F10368" s="187"/>
      <c r="G10368" s="187"/>
    </row>
    <row r="10369" spans="6:7">
      <c r="F10369" s="187"/>
      <c r="G10369" s="187"/>
    </row>
    <row r="10370" spans="6:7">
      <c r="F10370" s="187"/>
      <c r="G10370" s="187"/>
    </row>
    <row r="10371" spans="6:7">
      <c r="F10371" s="187"/>
      <c r="G10371" s="187"/>
    </row>
    <row r="10372" spans="6:7">
      <c r="F10372" s="187"/>
      <c r="G10372" s="187"/>
    </row>
    <row r="10373" spans="6:7">
      <c r="F10373" s="187"/>
      <c r="G10373" s="187"/>
    </row>
    <row r="10374" spans="6:7">
      <c r="F10374" s="187"/>
      <c r="G10374" s="187"/>
    </row>
    <row r="10375" spans="6:7">
      <c r="F10375" s="187"/>
      <c r="G10375" s="187"/>
    </row>
    <row r="10376" spans="6:7">
      <c r="F10376" s="187"/>
      <c r="G10376" s="187"/>
    </row>
    <row r="10377" spans="6:7">
      <c r="F10377" s="187"/>
      <c r="G10377" s="187"/>
    </row>
    <row r="10378" spans="6:7">
      <c r="F10378" s="187"/>
      <c r="G10378" s="187"/>
    </row>
    <row r="10379" spans="6:7">
      <c r="F10379" s="187"/>
      <c r="G10379" s="187"/>
    </row>
    <row r="10380" spans="6:7">
      <c r="F10380" s="187"/>
      <c r="G10380" s="187"/>
    </row>
    <row r="10381" spans="6:7">
      <c r="F10381" s="187"/>
      <c r="G10381" s="187"/>
    </row>
    <row r="10382" spans="6:7">
      <c r="F10382" s="187"/>
      <c r="G10382" s="187"/>
    </row>
    <row r="10383" spans="6:7">
      <c r="F10383" s="187"/>
      <c r="G10383" s="187"/>
    </row>
    <row r="10384" spans="6:7">
      <c r="F10384" s="187"/>
      <c r="G10384" s="187"/>
    </row>
    <row r="10385" spans="6:7">
      <c r="F10385" s="187"/>
      <c r="G10385" s="187"/>
    </row>
    <row r="10386" spans="6:7">
      <c r="F10386" s="187"/>
      <c r="G10386" s="187"/>
    </row>
    <row r="10387" spans="6:7">
      <c r="F10387" s="187"/>
      <c r="G10387" s="187"/>
    </row>
    <row r="10388" spans="6:7">
      <c r="F10388" s="187"/>
      <c r="G10388" s="187"/>
    </row>
    <row r="10389" spans="6:7">
      <c r="F10389" s="187"/>
      <c r="G10389" s="187"/>
    </row>
    <row r="10390" spans="6:7">
      <c r="F10390" s="187"/>
      <c r="G10390" s="187"/>
    </row>
    <row r="10391" spans="6:7">
      <c r="F10391" s="187"/>
      <c r="G10391" s="187"/>
    </row>
    <row r="10392" spans="6:7">
      <c r="F10392" s="187"/>
      <c r="G10392" s="187"/>
    </row>
    <row r="10393" spans="6:7">
      <c r="F10393" s="187"/>
      <c r="G10393" s="187"/>
    </row>
    <row r="10394" spans="6:7">
      <c r="F10394" s="187"/>
      <c r="G10394" s="187"/>
    </row>
    <row r="10395" spans="6:7">
      <c r="F10395" s="187"/>
      <c r="G10395" s="187"/>
    </row>
    <row r="10396" spans="6:7">
      <c r="F10396" s="187"/>
      <c r="G10396" s="187"/>
    </row>
    <row r="10397" spans="6:7">
      <c r="F10397" s="187"/>
      <c r="G10397" s="187"/>
    </row>
    <row r="10398" spans="6:7">
      <c r="F10398" s="187"/>
      <c r="G10398" s="187"/>
    </row>
    <row r="10399" spans="6:7">
      <c r="F10399" s="187"/>
      <c r="G10399" s="187"/>
    </row>
    <row r="10400" spans="6:7">
      <c r="F10400" s="187"/>
      <c r="G10400" s="187"/>
    </row>
    <row r="10401" spans="6:7">
      <c r="F10401" s="187"/>
      <c r="G10401" s="187"/>
    </row>
    <row r="10402" spans="6:7">
      <c r="F10402" s="187"/>
      <c r="G10402" s="187"/>
    </row>
    <row r="10403" spans="6:7">
      <c r="F10403" s="187"/>
      <c r="G10403" s="187"/>
    </row>
    <row r="10404" spans="6:7">
      <c r="F10404" s="187"/>
      <c r="G10404" s="187"/>
    </row>
    <row r="10405" spans="6:7">
      <c r="F10405" s="187"/>
      <c r="G10405" s="187"/>
    </row>
    <row r="10406" spans="6:7">
      <c r="F10406" s="187"/>
      <c r="G10406" s="187"/>
    </row>
    <row r="10407" spans="6:7">
      <c r="F10407" s="187"/>
      <c r="G10407" s="187"/>
    </row>
    <row r="10408" spans="6:7">
      <c r="F10408" s="187"/>
      <c r="G10408" s="187"/>
    </row>
    <row r="10409" spans="6:7">
      <c r="F10409" s="187"/>
      <c r="G10409" s="187"/>
    </row>
    <row r="10410" spans="6:7">
      <c r="F10410" s="187"/>
      <c r="G10410" s="187"/>
    </row>
    <row r="10411" spans="6:7">
      <c r="F10411" s="187"/>
      <c r="G10411" s="187"/>
    </row>
    <row r="10412" spans="6:7">
      <c r="F10412" s="187"/>
      <c r="G10412" s="187"/>
    </row>
    <row r="10413" spans="6:7">
      <c r="F10413" s="187"/>
      <c r="G10413" s="187"/>
    </row>
    <row r="10414" spans="6:7">
      <c r="F10414" s="187"/>
      <c r="G10414" s="187"/>
    </row>
    <row r="10415" spans="6:7">
      <c r="F10415" s="187"/>
      <c r="G10415" s="187"/>
    </row>
    <row r="10416" spans="6:7">
      <c r="F10416" s="187"/>
      <c r="G10416" s="187"/>
    </row>
    <row r="10417" spans="6:7">
      <c r="F10417" s="187"/>
      <c r="G10417" s="187"/>
    </row>
    <row r="10418" spans="6:7">
      <c r="F10418" s="187"/>
      <c r="G10418" s="187"/>
    </row>
    <row r="10419" spans="6:7">
      <c r="F10419" s="187"/>
      <c r="G10419" s="187"/>
    </row>
    <row r="10420" spans="6:7">
      <c r="F10420" s="187"/>
      <c r="G10420" s="187"/>
    </row>
    <row r="10421" spans="6:7">
      <c r="F10421" s="187"/>
      <c r="G10421" s="187"/>
    </row>
    <row r="10422" spans="6:7">
      <c r="F10422" s="187"/>
      <c r="G10422" s="187"/>
    </row>
    <row r="10423" spans="6:7">
      <c r="F10423" s="187"/>
      <c r="G10423" s="187"/>
    </row>
    <row r="10424" spans="6:7">
      <c r="F10424" s="187"/>
      <c r="G10424" s="187"/>
    </row>
    <row r="10425" spans="6:7">
      <c r="F10425" s="187"/>
      <c r="G10425" s="187"/>
    </row>
    <row r="10426" spans="6:7">
      <c r="F10426" s="187"/>
      <c r="G10426" s="187"/>
    </row>
    <row r="10427" spans="6:7">
      <c r="F10427" s="187"/>
      <c r="G10427" s="187"/>
    </row>
    <row r="10428" spans="6:7">
      <c r="F10428" s="187"/>
      <c r="G10428" s="187"/>
    </row>
    <row r="10429" spans="6:7">
      <c r="F10429" s="187"/>
      <c r="G10429" s="187"/>
    </row>
    <row r="10430" spans="6:7">
      <c r="F10430" s="187"/>
      <c r="G10430" s="187"/>
    </row>
    <row r="10431" spans="6:7">
      <c r="F10431" s="187"/>
      <c r="G10431" s="187"/>
    </row>
    <row r="10432" spans="6:7">
      <c r="F10432" s="187"/>
      <c r="G10432" s="187"/>
    </row>
    <row r="10433" spans="6:7">
      <c r="F10433" s="187"/>
      <c r="G10433" s="187"/>
    </row>
    <row r="10434" spans="6:7">
      <c r="F10434" s="187"/>
      <c r="G10434" s="187"/>
    </row>
    <row r="10435" spans="6:7">
      <c r="F10435" s="187"/>
      <c r="G10435" s="187"/>
    </row>
    <row r="10436" spans="6:7">
      <c r="F10436" s="187"/>
      <c r="G10436" s="187"/>
    </row>
    <row r="10437" spans="6:7">
      <c r="F10437" s="187"/>
      <c r="G10437" s="187"/>
    </row>
    <row r="10438" spans="6:7">
      <c r="F10438" s="187"/>
      <c r="G10438" s="187"/>
    </row>
    <row r="10439" spans="6:7">
      <c r="F10439" s="187"/>
      <c r="G10439" s="187"/>
    </row>
    <row r="10440" spans="6:7">
      <c r="F10440" s="187"/>
      <c r="G10440" s="187"/>
    </row>
    <row r="10441" spans="6:7">
      <c r="F10441" s="187"/>
      <c r="G10441" s="187"/>
    </row>
    <row r="10442" spans="6:7">
      <c r="F10442" s="187"/>
      <c r="G10442" s="187"/>
    </row>
    <row r="10443" spans="6:7">
      <c r="F10443" s="187"/>
      <c r="G10443" s="187"/>
    </row>
    <row r="10444" spans="6:7">
      <c r="F10444" s="187"/>
      <c r="G10444" s="187"/>
    </row>
    <row r="10445" spans="6:7">
      <c r="F10445" s="187"/>
      <c r="G10445" s="187"/>
    </row>
    <row r="10446" spans="6:7">
      <c r="F10446" s="187"/>
      <c r="G10446" s="187"/>
    </row>
    <row r="10447" spans="6:7">
      <c r="F10447" s="187"/>
      <c r="G10447" s="187"/>
    </row>
    <row r="10448" spans="6:7">
      <c r="F10448" s="187"/>
      <c r="G10448" s="187"/>
    </row>
    <row r="10449" spans="6:7">
      <c r="F10449" s="187"/>
      <c r="G10449" s="187"/>
    </row>
    <row r="10450" spans="6:7">
      <c r="F10450" s="187"/>
      <c r="G10450" s="187"/>
    </row>
    <row r="10451" spans="6:7">
      <c r="F10451" s="187"/>
      <c r="G10451" s="187"/>
    </row>
    <row r="10452" spans="6:7">
      <c r="F10452" s="187"/>
      <c r="G10452" s="187"/>
    </row>
    <row r="10453" spans="6:7">
      <c r="F10453" s="187"/>
      <c r="G10453" s="187"/>
    </row>
    <row r="10454" spans="6:7">
      <c r="F10454" s="187"/>
      <c r="G10454" s="187"/>
    </row>
    <row r="10455" spans="6:7">
      <c r="F10455" s="187"/>
      <c r="G10455" s="187"/>
    </row>
    <row r="10456" spans="6:7">
      <c r="F10456" s="187"/>
      <c r="G10456" s="187"/>
    </row>
    <row r="10457" spans="6:7">
      <c r="F10457" s="187"/>
      <c r="G10457" s="187"/>
    </row>
    <row r="10458" spans="6:7">
      <c r="F10458" s="187"/>
      <c r="G10458" s="187"/>
    </row>
    <row r="10459" spans="6:7">
      <c r="F10459" s="187"/>
      <c r="G10459" s="187"/>
    </row>
    <row r="10460" spans="6:7">
      <c r="F10460" s="187"/>
      <c r="G10460" s="187"/>
    </row>
    <row r="10461" spans="6:7">
      <c r="F10461" s="187"/>
      <c r="G10461" s="187"/>
    </row>
    <row r="10462" spans="6:7">
      <c r="F10462" s="187"/>
      <c r="G10462" s="187"/>
    </row>
    <row r="10463" spans="6:7">
      <c r="F10463" s="187"/>
      <c r="G10463" s="187"/>
    </row>
    <row r="10464" spans="6:7">
      <c r="F10464" s="187"/>
      <c r="G10464" s="187"/>
    </row>
    <row r="10465" spans="6:7">
      <c r="F10465" s="187"/>
      <c r="G10465" s="187"/>
    </row>
    <row r="10466" spans="6:7">
      <c r="F10466" s="187"/>
      <c r="G10466" s="187"/>
    </row>
    <row r="10467" spans="6:7">
      <c r="F10467" s="187"/>
      <c r="G10467" s="187"/>
    </row>
    <row r="10468" spans="6:7">
      <c r="F10468" s="187"/>
      <c r="G10468" s="187"/>
    </row>
    <row r="10469" spans="6:7">
      <c r="F10469" s="187"/>
      <c r="G10469" s="187"/>
    </row>
    <row r="10470" spans="6:7">
      <c r="F10470" s="187"/>
      <c r="G10470" s="187"/>
    </row>
    <row r="10471" spans="6:7">
      <c r="F10471" s="187"/>
      <c r="G10471" s="187"/>
    </row>
    <row r="10472" spans="6:7">
      <c r="F10472" s="187"/>
      <c r="G10472" s="187"/>
    </row>
    <row r="10473" spans="6:7">
      <c r="F10473" s="187"/>
      <c r="G10473" s="187"/>
    </row>
    <row r="10474" spans="6:7">
      <c r="F10474" s="187"/>
      <c r="G10474" s="187"/>
    </row>
    <row r="10475" spans="6:7">
      <c r="F10475" s="187"/>
      <c r="G10475" s="187"/>
    </row>
    <row r="10476" spans="6:7">
      <c r="F10476" s="187"/>
      <c r="G10476" s="187"/>
    </row>
    <row r="10477" spans="6:7">
      <c r="F10477" s="187"/>
      <c r="G10477" s="187"/>
    </row>
    <row r="10478" spans="6:7">
      <c r="F10478" s="187"/>
      <c r="G10478" s="187"/>
    </row>
    <row r="10479" spans="6:7">
      <c r="F10479" s="187"/>
      <c r="G10479" s="187"/>
    </row>
    <row r="10480" spans="6:7">
      <c r="F10480" s="187"/>
      <c r="G10480" s="187"/>
    </row>
    <row r="10481" spans="6:7">
      <c r="F10481" s="187"/>
      <c r="G10481" s="187"/>
    </row>
    <row r="10482" spans="6:7">
      <c r="F10482" s="187"/>
      <c r="G10482" s="187"/>
    </row>
    <row r="10483" spans="6:7">
      <c r="F10483" s="187"/>
      <c r="G10483" s="187"/>
    </row>
    <row r="10484" spans="6:7">
      <c r="F10484" s="187"/>
      <c r="G10484" s="187"/>
    </row>
    <row r="10485" spans="6:7">
      <c r="F10485" s="187"/>
      <c r="G10485" s="187"/>
    </row>
    <row r="10486" spans="6:7">
      <c r="F10486" s="187"/>
      <c r="G10486" s="187"/>
    </row>
    <row r="10487" spans="6:7">
      <c r="F10487" s="187"/>
      <c r="G10487" s="187"/>
    </row>
    <row r="10488" spans="6:7">
      <c r="F10488" s="187"/>
      <c r="G10488" s="187"/>
    </row>
    <row r="10489" spans="6:7">
      <c r="F10489" s="187"/>
      <c r="G10489" s="187"/>
    </row>
    <row r="10490" spans="6:7">
      <c r="F10490" s="187"/>
      <c r="G10490" s="187"/>
    </row>
    <row r="10491" spans="6:7">
      <c r="F10491" s="187"/>
      <c r="G10491" s="187"/>
    </row>
    <row r="10492" spans="6:7">
      <c r="F10492" s="187"/>
      <c r="G10492" s="187"/>
    </row>
    <row r="10493" spans="6:7">
      <c r="F10493" s="187"/>
      <c r="G10493" s="187"/>
    </row>
    <row r="10494" spans="6:7">
      <c r="F10494" s="187"/>
      <c r="G10494" s="187"/>
    </row>
    <row r="10495" spans="6:7">
      <c r="F10495" s="187"/>
      <c r="G10495" s="187"/>
    </row>
    <row r="10496" spans="6:7">
      <c r="F10496" s="187"/>
      <c r="G10496" s="187"/>
    </row>
    <row r="10497" spans="6:7">
      <c r="F10497" s="187"/>
      <c r="G10497" s="187"/>
    </row>
    <row r="10498" spans="6:7">
      <c r="F10498" s="187"/>
      <c r="G10498" s="187"/>
    </row>
    <row r="10499" spans="6:7">
      <c r="F10499" s="187"/>
      <c r="G10499" s="187"/>
    </row>
    <row r="10500" spans="6:7">
      <c r="F10500" s="187"/>
      <c r="G10500" s="187"/>
    </row>
    <row r="10501" spans="6:7">
      <c r="F10501" s="187"/>
      <c r="G10501" s="187"/>
    </row>
    <row r="10502" spans="6:7">
      <c r="F10502" s="187"/>
      <c r="G10502" s="187"/>
    </row>
    <row r="10503" spans="6:7">
      <c r="F10503" s="187"/>
      <c r="G10503" s="187"/>
    </row>
    <row r="10504" spans="6:7">
      <c r="F10504" s="187"/>
      <c r="G10504" s="187"/>
    </row>
    <row r="10505" spans="6:7">
      <c r="F10505" s="187"/>
      <c r="G10505" s="187"/>
    </row>
    <row r="10506" spans="6:7">
      <c r="F10506" s="187"/>
      <c r="G10506" s="187"/>
    </row>
    <row r="10507" spans="6:7">
      <c r="F10507" s="187"/>
      <c r="G10507" s="187"/>
    </row>
    <row r="10508" spans="6:7">
      <c r="F10508" s="187"/>
      <c r="G10508" s="187"/>
    </row>
    <row r="10509" spans="6:7">
      <c r="F10509" s="187"/>
      <c r="G10509" s="187"/>
    </row>
    <row r="10510" spans="6:7">
      <c r="F10510" s="187"/>
      <c r="G10510" s="187"/>
    </row>
    <row r="10511" spans="6:7">
      <c r="F10511" s="187"/>
      <c r="G10511" s="187"/>
    </row>
    <row r="10512" spans="6:7">
      <c r="F10512" s="187"/>
      <c r="G10512" s="187"/>
    </row>
    <row r="10513" spans="6:7">
      <c r="F10513" s="187"/>
      <c r="G10513" s="187"/>
    </row>
    <row r="10514" spans="6:7">
      <c r="F10514" s="187"/>
      <c r="G10514" s="187"/>
    </row>
    <row r="10515" spans="6:7">
      <c r="F10515" s="187"/>
      <c r="G10515" s="187"/>
    </row>
    <row r="10516" spans="6:7">
      <c r="F10516" s="187"/>
      <c r="G10516" s="187"/>
    </row>
    <row r="10517" spans="6:7">
      <c r="F10517" s="187"/>
      <c r="G10517" s="187"/>
    </row>
    <row r="10518" spans="6:7">
      <c r="F10518" s="187"/>
      <c r="G10518" s="187"/>
    </row>
    <row r="10519" spans="6:7">
      <c r="F10519" s="187"/>
      <c r="G10519" s="187"/>
    </row>
    <row r="10520" spans="6:7">
      <c r="F10520" s="187"/>
      <c r="G10520" s="187"/>
    </row>
    <row r="10521" spans="6:7">
      <c r="F10521" s="187"/>
      <c r="G10521" s="187"/>
    </row>
    <row r="10522" spans="6:7">
      <c r="F10522" s="187"/>
      <c r="G10522" s="187"/>
    </row>
    <row r="10523" spans="6:7">
      <c r="F10523" s="187"/>
      <c r="G10523" s="187"/>
    </row>
    <row r="10524" spans="6:7">
      <c r="F10524" s="187"/>
      <c r="G10524" s="187"/>
    </row>
    <row r="10525" spans="6:7">
      <c r="F10525" s="187"/>
      <c r="G10525" s="187"/>
    </row>
    <row r="10526" spans="6:7">
      <c r="F10526" s="187"/>
      <c r="G10526" s="187"/>
    </row>
    <row r="10527" spans="6:7">
      <c r="F10527" s="187"/>
      <c r="G10527" s="187"/>
    </row>
    <row r="10528" spans="6:7">
      <c r="F10528" s="187"/>
      <c r="G10528" s="187"/>
    </row>
    <row r="10529" spans="6:7">
      <c r="F10529" s="187"/>
      <c r="G10529" s="187"/>
    </row>
    <row r="10530" spans="6:7">
      <c r="F10530" s="187"/>
      <c r="G10530" s="187"/>
    </row>
    <row r="10531" spans="6:7">
      <c r="F10531" s="187"/>
      <c r="G10531" s="187"/>
    </row>
    <row r="10532" spans="6:7">
      <c r="F10532" s="187"/>
      <c r="G10532" s="187"/>
    </row>
    <row r="10533" spans="6:7">
      <c r="F10533" s="187"/>
      <c r="G10533" s="187"/>
    </row>
    <row r="10534" spans="6:7">
      <c r="F10534" s="187"/>
      <c r="G10534" s="187"/>
    </row>
    <row r="10535" spans="6:7">
      <c r="F10535" s="187"/>
      <c r="G10535" s="187"/>
    </row>
    <row r="10536" spans="6:7">
      <c r="F10536" s="187"/>
      <c r="G10536" s="187"/>
    </row>
    <row r="10537" spans="6:7">
      <c r="F10537" s="187"/>
      <c r="G10537" s="187"/>
    </row>
    <row r="10538" spans="6:7">
      <c r="F10538" s="187"/>
      <c r="G10538" s="187"/>
    </row>
    <row r="10539" spans="6:7">
      <c r="F10539" s="187"/>
      <c r="G10539" s="187"/>
    </row>
    <row r="10540" spans="6:7">
      <c r="F10540" s="187"/>
      <c r="G10540" s="187"/>
    </row>
    <row r="10541" spans="6:7">
      <c r="F10541" s="187"/>
      <c r="G10541" s="187"/>
    </row>
    <row r="10542" spans="6:7">
      <c r="F10542" s="187"/>
      <c r="G10542" s="187"/>
    </row>
    <row r="10543" spans="6:7">
      <c r="F10543" s="187"/>
      <c r="G10543" s="187"/>
    </row>
    <row r="10544" spans="6:7">
      <c r="F10544" s="187"/>
      <c r="G10544" s="187"/>
    </row>
    <row r="10545" spans="6:7">
      <c r="F10545" s="187"/>
      <c r="G10545" s="187"/>
    </row>
    <row r="10546" spans="6:7">
      <c r="F10546" s="187"/>
      <c r="G10546" s="187"/>
    </row>
    <row r="10547" spans="6:7">
      <c r="F10547" s="187"/>
      <c r="G10547" s="187"/>
    </row>
    <row r="10548" spans="6:7">
      <c r="F10548" s="187"/>
      <c r="G10548" s="187"/>
    </row>
    <row r="10549" spans="6:7">
      <c r="F10549" s="187"/>
      <c r="G10549" s="187"/>
    </row>
    <row r="10550" spans="6:7">
      <c r="F10550" s="187"/>
      <c r="G10550" s="187"/>
    </row>
    <row r="10551" spans="6:7">
      <c r="F10551" s="187"/>
      <c r="G10551" s="187"/>
    </row>
    <row r="10552" spans="6:7">
      <c r="F10552" s="187"/>
      <c r="G10552" s="187"/>
    </row>
    <row r="10553" spans="6:7">
      <c r="F10553" s="187"/>
      <c r="G10553" s="187"/>
    </row>
    <row r="10554" spans="6:7">
      <c r="F10554" s="187"/>
      <c r="G10554" s="187"/>
    </row>
    <row r="10555" spans="6:7">
      <c r="F10555" s="187"/>
      <c r="G10555" s="187"/>
    </row>
    <row r="10556" spans="6:7">
      <c r="F10556" s="187"/>
      <c r="G10556" s="187"/>
    </row>
    <row r="10557" spans="6:7">
      <c r="F10557" s="187"/>
      <c r="G10557" s="187"/>
    </row>
    <row r="10558" spans="6:7">
      <c r="F10558" s="187"/>
      <c r="G10558" s="187"/>
    </row>
    <row r="10559" spans="6:7">
      <c r="F10559" s="187"/>
      <c r="G10559" s="187"/>
    </row>
    <row r="10560" spans="6:7">
      <c r="F10560" s="187"/>
      <c r="G10560" s="187"/>
    </row>
    <row r="10561" spans="6:7">
      <c r="F10561" s="187"/>
      <c r="G10561" s="187"/>
    </row>
    <row r="10562" spans="6:7">
      <c r="F10562" s="187"/>
      <c r="G10562" s="187"/>
    </row>
    <row r="10563" spans="6:7">
      <c r="F10563" s="187"/>
      <c r="G10563" s="187"/>
    </row>
    <row r="10564" spans="6:7">
      <c r="F10564" s="187"/>
      <c r="G10564" s="187"/>
    </row>
    <row r="10565" spans="6:7">
      <c r="F10565" s="187"/>
      <c r="G10565" s="187"/>
    </row>
    <row r="10566" spans="6:7">
      <c r="F10566" s="187"/>
      <c r="G10566" s="187"/>
    </row>
    <row r="10567" spans="6:7">
      <c r="F10567" s="187"/>
      <c r="G10567" s="187"/>
    </row>
    <row r="10568" spans="6:7">
      <c r="F10568" s="187"/>
      <c r="G10568" s="187"/>
    </row>
    <row r="10569" spans="6:7">
      <c r="F10569" s="187"/>
      <c r="G10569" s="187"/>
    </row>
    <row r="10570" spans="6:7">
      <c r="F10570" s="187"/>
      <c r="G10570" s="187"/>
    </row>
    <row r="10571" spans="6:7">
      <c r="F10571" s="187"/>
      <c r="G10571" s="187"/>
    </row>
    <row r="10572" spans="6:7">
      <c r="F10572" s="187"/>
      <c r="G10572" s="187"/>
    </row>
    <row r="10573" spans="6:7">
      <c r="F10573" s="187"/>
      <c r="G10573" s="187"/>
    </row>
    <row r="10574" spans="6:7">
      <c r="F10574" s="187"/>
      <c r="G10574" s="187"/>
    </row>
    <row r="10575" spans="6:7">
      <c r="F10575" s="187"/>
      <c r="G10575" s="187"/>
    </row>
    <row r="10576" spans="6:7">
      <c r="F10576" s="187"/>
      <c r="G10576" s="187"/>
    </row>
    <row r="10577" spans="6:7">
      <c r="F10577" s="187"/>
      <c r="G10577" s="187"/>
    </row>
    <row r="10578" spans="6:7">
      <c r="F10578" s="187"/>
      <c r="G10578" s="187"/>
    </row>
    <row r="10579" spans="6:7">
      <c r="F10579" s="187"/>
      <c r="G10579" s="187"/>
    </row>
    <row r="10580" spans="6:7">
      <c r="F10580" s="187"/>
      <c r="G10580" s="187"/>
    </row>
    <row r="10581" spans="6:7">
      <c r="F10581" s="187"/>
      <c r="G10581" s="187"/>
    </row>
    <row r="10582" spans="6:7">
      <c r="F10582" s="187"/>
      <c r="G10582" s="187"/>
    </row>
    <row r="10583" spans="6:7">
      <c r="F10583" s="187"/>
      <c r="G10583" s="187"/>
    </row>
    <row r="10584" spans="6:7">
      <c r="F10584" s="187"/>
      <c r="G10584" s="187"/>
    </row>
    <row r="10585" spans="6:7">
      <c r="F10585" s="187"/>
      <c r="G10585" s="187"/>
    </row>
    <row r="10586" spans="6:7">
      <c r="F10586" s="187"/>
      <c r="G10586" s="187"/>
    </row>
    <row r="10587" spans="6:7">
      <c r="F10587" s="187"/>
      <c r="G10587" s="187"/>
    </row>
    <row r="10588" spans="6:7">
      <c r="F10588" s="187"/>
      <c r="G10588" s="187"/>
    </row>
    <row r="10589" spans="6:7">
      <c r="F10589" s="187"/>
      <c r="G10589" s="187"/>
    </row>
    <row r="10590" spans="6:7">
      <c r="F10590" s="187"/>
      <c r="G10590" s="187"/>
    </row>
    <row r="10591" spans="6:7">
      <c r="F10591" s="187"/>
      <c r="G10591" s="187"/>
    </row>
    <row r="10592" spans="6:7">
      <c r="F10592" s="187"/>
      <c r="G10592" s="187"/>
    </row>
    <row r="10593" spans="6:7">
      <c r="F10593" s="187"/>
      <c r="G10593" s="187"/>
    </row>
    <row r="10594" spans="6:7">
      <c r="F10594" s="187"/>
      <c r="G10594" s="187"/>
    </row>
    <row r="10595" spans="6:7">
      <c r="F10595" s="187"/>
      <c r="G10595" s="187"/>
    </row>
    <row r="10596" spans="6:7">
      <c r="F10596" s="187"/>
      <c r="G10596" s="187"/>
    </row>
    <row r="10597" spans="6:7">
      <c r="F10597" s="187"/>
      <c r="G10597" s="187"/>
    </row>
    <row r="10598" spans="6:7">
      <c r="F10598" s="187"/>
      <c r="G10598" s="187"/>
    </row>
    <row r="10599" spans="6:7">
      <c r="F10599" s="187"/>
      <c r="G10599" s="187"/>
    </row>
    <row r="10600" spans="6:7">
      <c r="F10600" s="187"/>
      <c r="G10600" s="187"/>
    </row>
    <row r="10601" spans="6:7">
      <c r="F10601" s="187"/>
      <c r="G10601" s="187"/>
    </row>
    <row r="10602" spans="6:7">
      <c r="F10602" s="187"/>
      <c r="G10602" s="187"/>
    </row>
    <row r="10603" spans="6:7">
      <c r="F10603" s="187"/>
      <c r="G10603" s="187"/>
    </row>
    <row r="10604" spans="6:7">
      <c r="F10604" s="187"/>
      <c r="G10604" s="187"/>
    </row>
    <row r="10605" spans="6:7">
      <c r="F10605" s="187"/>
      <c r="G10605" s="187"/>
    </row>
    <row r="10606" spans="6:7">
      <c r="F10606" s="187"/>
      <c r="G10606" s="187"/>
    </row>
    <row r="10607" spans="6:7">
      <c r="F10607" s="187"/>
      <c r="G10607" s="187"/>
    </row>
    <row r="10608" spans="6:7">
      <c r="F10608" s="187"/>
      <c r="G10608" s="187"/>
    </row>
    <row r="10609" spans="6:7">
      <c r="F10609" s="187"/>
      <c r="G10609" s="187"/>
    </row>
    <row r="10610" spans="6:7">
      <c r="F10610" s="187"/>
      <c r="G10610" s="187"/>
    </row>
    <row r="10611" spans="6:7">
      <c r="F10611" s="187"/>
      <c r="G10611" s="187"/>
    </row>
    <row r="10612" spans="6:7">
      <c r="F10612" s="187"/>
      <c r="G10612" s="187"/>
    </row>
    <row r="10613" spans="6:7">
      <c r="F10613" s="187"/>
      <c r="G10613" s="187"/>
    </row>
    <row r="10614" spans="6:7">
      <c r="F10614" s="187"/>
      <c r="G10614" s="187"/>
    </row>
    <row r="10615" spans="6:7">
      <c r="F10615" s="187"/>
      <c r="G10615" s="187"/>
    </row>
    <row r="10616" spans="6:7">
      <c r="F10616" s="187"/>
      <c r="G10616" s="187"/>
    </row>
    <row r="10617" spans="6:7">
      <c r="F10617" s="187"/>
      <c r="G10617" s="187"/>
    </row>
    <row r="10618" spans="6:7">
      <c r="F10618" s="187"/>
      <c r="G10618" s="187"/>
    </row>
    <row r="10619" spans="6:7">
      <c r="F10619" s="187"/>
      <c r="G10619" s="187"/>
    </row>
    <row r="10620" spans="6:7">
      <c r="F10620" s="187"/>
      <c r="G10620" s="187"/>
    </row>
    <row r="10621" spans="6:7">
      <c r="F10621" s="187"/>
      <c r="G10621" s="187"/>
    </row>
    <row r="10622" spans="6:7">
      <c r="F10622" s="187"/>
      <c r="G10622" s="187"/>
    </row>
    <row r="10623" spans="6:7">
      <c r="F10623" s="187"/>
      <c r="G10623" s="187"/>
    </row>
    <row r="10624" spans="6:7">
      <c r="F10624" s="187"/>
      <c r="G10624" s="187"/>
    </row>
    <row r="10625" spans="6:7">
      <c r="F10625" s="187"/>
      <c r="G10625" s="187"/>
    </row>
    <row r="10626" spans="6:7">
      <c r="F10626" s="187"/>
      <c r="G10626" s="187"/>
    </row>
    <row r="10627" spans="6:7">
      <c r="F10627" s="187"/>
      <c r="G10627" s="187"/>
    </row>
    <row r="10628" spans="6:7">
      <c r="F10628" s="187"/>
      <c r="G10628" s="187"/>
    </row>
    <row r="10629" spans="6:7">
      <c r="F10629" s="187"/>
      <c r="G10629" s="187"/>
    </row>
    <row r="10630" spans="6:7">
      <c r="F10630" s="187"/>
      <c r="G10630" s="187"/>
    </row>
    <row r="10631" spans="6:7">
      <c r="F10631" s="187"/>
      <c r="G10631" s="187"/>
    </row>
    <row r="10632" spans="6:7">
      <c r="F10632" s="187"/>
      <c r="G10632" s="187"/>
    </row>
    <row r="10633" spans="6:7">
      <c r="F10633" s="187"/>
      <c r="G10633" s="187"/>
    </row>
    <row r="10634" spans="6:7">
      <c r="F10634" s="187"/>
      <c r="G10634" s="187"/>
    </row>
    <row r="10635" spans="6:7">
      <c r="F10635" s="187"/>
      <c r="G10635" s="187"/>
    </row>
    <row r="10636" spans="6:7">
      <c r="F10636" s="187"/>
      <c r="G10636" s="187"/>
    </row>
    <row r="10637" spans="6:7">
      <c r="F10637" s="187"/>
      <c r="G10637" s="187"/>
    </row>
    <row r="10638" spans="6:7">
      <c r="F10638" s="187"/>
      <c r="G10638" s="187"/>
    </row>
    <row r="10639" spans="6:7">
      <c r="F10639" s="187"/>
      <c r="G10639" s="187"/>
    </row>
    <row r="10640" spans="6:7">
      <c r="F10640" s="187"/>
      <c r="G10640" s="187"/>
    </row>
    <row r="10641" spans="6:7">
      <c r="F10641" s="187"/>
      <c r="G10641" s="187"/>
    </row>
    <row r="10642" spans="6:7">
      <c r="F10642" s="187"/>
      <c r="G10642" s="187"/>
    </row>
    <row r="10643" spans="6:7">
      <c r="F10643" s="187"/>
      <c r="G10643" s="187"/>
    </row>
    <row r="10644" spans="6:7">
      <c r="F10644" s="187"/>
      <c r="G10644" s="187"/>
    </row>
    <row r="10645" spans="6:7">
      <c r="F10645" s="187"/>
      <c r="G10645" s="187"/>
    </row>
    <row r="10646" spans="6:7">
      <c r="F10646" s="187"/>
      <c r="G10646" s="187"/>
    </row>
    <row r="10647" spans="6:7">
      <c r="F10647" s="187"/>
      <c r="G10647" s="187"/>
    </row>
    <row r="10648" spans="6:7">
      <c r="F10648" s="187"/>
      <c r="G10648" s="187"/>
    </row>
    <row r="10649" spans="6:7">
      <c r="F10649" s="187"/>
      <c r="G10649" s="187"/>
    </row>
    <row r="10650" spans="6:7">
      <c r="F10650" s="187"/>
      <c r="G10650" s="187"/>
    </row>
    <row r="10651" spans="6:7">
      <c r="F10651" s="187"/>
      <c r="G10651" s="187"/>
    </row>
    <row r="10652" spans="6:7">
      <c r="F10652" s="187"/>
      <c r="G10652" s="187"/>
    </row>
    <row r="10653" spans="6:7">
      <c r="F10653" s="187"/>
      <c r="G10653" s="187"/>
    </row>
    <row r="10654" spans="6:7">
      <c r="F10654" s="187"/>
      <c r="G10654" s="187"/>
    </row>
    <row r="10655" spans="6:7">
      <c r="F10655" s="187"/>
      <c r="G10655" s="187"/>
    </row>
    <row r="10656" spans="6:7">
      <c r="F10656" s="187"/>
      <c r="G10656" s="187"/>
    </row>
    <row r="10657" spans="6:7">
      <c r="F10657" s="187"/>
      <c r="G10657" s="187"/>
    </row>
    <row r="10658" spans="6:7">
      <c r="F10658" s="187"/>
      <c r="G10658" s="187"/>
    </row>
    <row r="10659" spans="6:7">
      <c r="F10659" s="187"/>
      <c r="G10659" s="187"/>
    </row>
    <row r="10660" spans="6:7">
      <c r="F10660" s="187"/>
      <c r="G10660" s="187"/>
    </row>
    <row r="10661" spans="6:7">
      <c r="F10661" s="187"/>
      <c r="G10661" s="187"/>
    </row>
    <row r="10662" spans="6:7">
      <c r="F10662" s="187"/>
      <c r="G10662" s="187"/>
    </row>
    <row r="10663" spans="6:7">
      <c r="F10663" s="187"/>
      <c r="G10663" s="187"/>
    </row>
    <row r="10664" spans="6:7">
      <c r="F10664" s="187"/>
      <c r="G10664" s="187"/>
    </row>
    <row r="10665" spans="6:7">
      <c r="F10665" s="187"/>
      <c r="G10665" s="187"/>
    </row>
    <row r="10666" spans="6:7">
      <c r="F10666" s="187"/>
      <c r="G10666" s="187"/>
    </row>
    <row r="10667" spans="6:7">
      <c r="F10667" s="187"/>
      <c r="G10667" s="187"/>
    </row>
    <row r="10668" spans="6:7">
      <c r="F10668" s="187"/>
      <c r="G10668" s="187"/>
    </row>
    <row r="10669" spans="6:7">
      <c r="F10669" s="187"/>
      <c r="G10669" s="187"/>
    </row>
    <row r="10670" spans="6:7">
      <c r="F10670" s="187"/>
      <c r="G10670" s="187"/>
    </row>
    <row r="10671" spans="6:7">
      <c r="F10671" s="187"/>
      <c r="G10671" s="187"/>
    </row>
    <row r="10672" spans="6:7">
      <c r="F10672" s="187"/>
      <c r="G10672" s="187"/>
    </row>
    <row r="10673" spans="6:7">
      <c r="F10673" s="187"/>
      <c r="G10673" s="187"/>
    </row>
    <row r="10674" spans="6:7">
      <c r="F10674" s="187"/>
      <c r="G10674" s="187"/>
    </row>
    <row r="10675" spans="6:7">
      <c r="F10675" s="187"/>
      <c r="G10675" s="187"/>
    </row>
    <row r="10676" spans="6:7">
      <c r="F10676" s="187"/>
      <c r="G10676" s="187"/>
    </row>
    <row r="10677" spans="6:7">
      <c r="F10677" s="187"/>
      <c r="G10677" s="187"/>
    </row>
    <row r="10678" spans="6:7">
      <c r="F10678" s="187"/>
      <c r="G10678" s="187"/>
    </row>
    <row r="10679" spans="6:7">
      <c r="F10679" s="187"/>
      <c r="G10679" s="187"/>
    </row>
    <row r="10680" spans="6:7">
      <c r="F10680" s="187"/>
      <c r="G10680" s="187"/>
    </row>
    <row r="10681" spans="6:7">
      <c r="F10681" s="187"/>
      <c r="G10681" s="187"/>
    </row>
    <row r="10682" spans="6:7">
      <c r="F10682" s="187"/>
      <c r="G10682" s="187"/>
    </row>
    <row r="10683" spans="6:7">
      <c r="F10683" s="187"/>
      <c r="G10683" s="187"/>
    </row>
    <row r="10684" spans="6:7">
      <c r="F10684" s="187"/>
      <c r="G10684" s="187"/>
    </row>
    <row r="10685" spans="6:7">
      <c r="F10685" s="187"/>
      <c r="G10685" s="187"/>
    </row>
    <row r="10686" spans="6:7">
      <c r="F10686" s="187"/>
      <c r="G10686" s="187"/>
    </row>
    <row r="10687" spans="6:7">
      <c r="F10687" s="187"/>
      <c r="G10687" s="187"/>
    </row>
    <row r="10688" spans="6:7">
      <c r="F10688" s="187"/>
      <c r="G10688" s="187"/>
    </row>
    <row r="10689" spans="6:7">
      <c r="F10689" s="187"/>
      <c r="G10689" s="187"/>
    </row>
    <row r="10690" spans="6:7">
      <c r="F10690" s="187"/>
      <c r="G10690" s="187"/>
    </row>
    <row r="10691" spans="6:7">
      <c r="F10691" s="187"/>
      <c r="G10691" s="187"/>
    </row>
    <row r="10692" spans="6:7">
      <c r="F10692" s="187"/>
      <c r="G10692" s="187"/>
    </row>
    <row r="10693" spans="6:7">
      <c r="F10693" s="187"/>
      <c r="G10693" s="187"/>
    </row>
    <row r="10694" spans="6:7">
      <c r="F10694" s="187"/>
      <c r="G10694" s="187"/>
    </row>
    <row r="10695" spans="6:7">
      <c r="F10695" s="187"/>
      <c r="G10695" s="187"/>
    </row>
    <row r="10696" spans="6:7">
      <c r="F10696" s="187"/>
      <c r="G10696" s="187"/>
    </row>
    <row r="10697" spans="6:7">
      <c r="F10697" s="187"/>
      <c r="G10697" s="187"/>
    </row>
    <row r="10698" spans="6:7">
      <c r="F10698" s="187"/>
      <c r="G10698" s="187"/>
    </row>
    <row r="10699" spans="6:7">
      <c r="F10699" s="187"/>
      <c r="G10699" s="187"/>
    </row>
    <row r="10700" spans="6:7">
      <c r="F10700" s="187"/>
      <c r="G10700" s="187"/>
    </row>
    <row r="10701" spans="6:7">
      <c r="F10701" s="187"/>
      <c r="G10701" s="187"/>
    </row>
    <row r="10702" spans="6:7">
      <c r="F10702" s="187"/>
      <c r="G10702" s="187"/>
    </row>
    <row r="10703" spans="6:7">
      <c r="F10703" s="187"/>
      <c r="G10703" s="187"/>
    </row>
    <row r="10704" spans="6:7">
      <c r="F10704" s="187"/>
      <c r="G10704" s="187"/>
    </row>
    <row r="10705" spans="6:7">
      <c r="F10705" s="187"/>
      <c r="G10705" s="187"/>
    </row>
    <row r="10706" spans="6:7">
      <c r="F10706" s="187"/>
      <c r="G10706" s="187"/>
    </row>
    <row r="10707" spans="6:7">
      <c r="F10707" s="187"/>
      <c r="G10707" s="187"/>
    </row>
    <row r="10708" spans="6:7">
      <c r="F10708" s="187"/>
      <c r="G10708" s="187"/>
    </row>
    <row r="10709" spans="6:7">
      <c r="F10709" s="187"/>
      <c r="G10709" s="187"/>
    </row>
    <row r="10710" spans="6:7">
      <c r="F10710" s="187"/>
      <c r="G10710" s="187"/>
    </row>
    <row r="10711" spans="6:7">
      <c r="F10711" s="187"/>
      <c r="G10711" s="187"/>
    </row>
    <row r="10712" spans="6:7">
      <c r="F10712" s="187"/>
      <c r="G10712" s="187"/>
    </row>
    <row r="10713" spans="6:7">
      <c r="F10713" s="187"/>
      <c r="G10713" s="187"/>
    </row>
    <row r="10714" spans="6:7">
      <c r="F10714" s="187"/>
      <c r="G10714" s="187"/>
    </row>
    <row r="10715" spans="6:7">
      <c r="F10715" s="187"/>
      <c r="G10715" s="187"/>
    </row>
    <row r="10716" spans="6:7">
      <c r="F10716" s="187"/>
      <c r="G10716" s="187"/>
    </row>
    <row r="10717" spans="6:7">
      <c r="F10717" s="187"/>
      <c r="G10717" s="187"/>
    </row>
    <row r="10718" spans="6:7">
      <c r="F10718" s="187"/>
      <c r="G10718" s="187"/>
    </row>
    <row r="10719" spans="6:7">
      <c r="F10719" s="187"/>
      <c r="G10719" s="187"/>
    </row>
    <row r="10720" spans="6:7">
      <c r="F10720" s="187"/>
      <c r="G10720" s="187"/>
    </row>
    <row r="10721" spans="6:7">
      <c r="F10721" s="187"/>
      <c r="G10721" s="187"/>
    </row>
    <row r="10722" spans="6:7">
      <c r="F10722" s="187"/>
      <c r="G10722" s="187"/>
    </row>
    <row r="10723" spans="6:7">
      <c r="F10723" s="187"/>
      <c r="G10723" s="187"/>
    </row>
    <row r="10724" spans="6:7">
      <c r="F10724" s="187"/>
      <c r="G10724" s="187"/>
    </row>
    <row r="10725" spans="6:7">
      <c r="F10725" s="187"/>
      <c r="G10725" s="187"/>
    </row>
    <row r="10726" spans="6:7">
      <c r="F10726" s="187"/>
      <c r="G10726" s="187"/>
    </row>
    <row r="10727" spans="6:7">
      <c r="F10727" s="187"/>
      <c r="G10727" s="187"/>
    </row>
    <row r="10728" spans="6:7">
      <c r="F10728" s="187"/>
      <c r="G10728" s="187"/>
    </row>
    <row r="10729" spans="6:7">
      <c r="F10729" s="187"/>
      <c r="G10729" s="187"/>
    </row>
    <row r="10730" spans="6:7">
      <c r="F10730" s="187"/>
      <c r="G10730" s="187"/>
    </row>
    <row r="10731" spans="6:7">
      <c r="F10731" s="187"/>
      <c r="G10731" s="187"/>
    </row>
    <row r="10732" spans="6:7">
      <c r="F10732" s="187"/>
      <c r="G10732" s="187"/>
    </row>
    <row r="10733" spans="6:7">
      <c r="F10733" s="187"/>
      <c r="G10733" s="187"/>
    </row>
    <row r="10734" spans="6:7">
      <c r="F10734" s="187"/>
      <c r="G10734" s="187"/>
    </row>
    <row r="10735" spans="6:7">
      <c r="F10735" s="187"/>
      <c r="G10735" s="187"/>
    </row>
    <row r="10736" spans="6:7">
      <c r="F10736" s="187"/>
      <c r="G10736" s="187"/>
    </row>
    <row r="10737" spans="6:7">
      <c r="F10737" s="187"/>
      <c r="G10737" s="187"/>
    </row>
    <row r="10738" spans="6:7">
      <c r="F10738" s="187"/>
      <c r="G10738" s="187"/>
    </row>
    <row r="10739" spans="6:7">
      <c r="F10739" s="187"/>
      <c r="G10739" s="187"/>
    </row>
    <row r="10740" spans="6:7">
      <c r="F10740" s="187"/>
      <c r="G10740" s="187"/>
    </row>
    <row r="10741" spans="6:7">
      <c r="F10741" s="187"/>
      <c r="G10741" s="187"/>
    </row>
    <row r="10742" spans="6:7">
      <c r="F10742" s="187"/>
      <c r="G10742" s="187"/>
    </row>
    <row r="10743" spans="6:7">
      <c r="F10743" s="187"/>
      <c r="G10743" s="187"/>
    </row>
    <row r="10744" spans="6:7">
      <c r="F10744" s="187"/>
      <c r="G10744" s="187"/>
    </row>
    <row r="10745" spans="6:7">
      <c r="F10745" s="187"/>
      <c r="G10745" s="187"/>
    </row>
    <row r="10746" spans="6:7">
      <c r="F10746" s="187"/>
      <c r="G10746" s="187"/>
    </row>
    <row r="10747" spans="6:7">
      <c r="F10747" s="187"/>
      <c r="G10747" s="187"/>
    </row>
    <row r="10748" spans="6:7">
      <c r="F10748" s="187"/>
      <c r="G10748" s="187"/>
    </row>
    <row r="10749" spans="6:7">
      <c r="F10749" s="187"/>
      <c r="G10749" s="187"/>
    </row>
    <row r="10750" spans="6:7">
      <c r="F10750" s="187"/>
      <c r="G10750" s="187"/>
    </row>
    <row r="10751" spans="6:7">
      <c r="F10751" s="187"/>
      <c r="G10751" s="187"/>
    </row>
    <row r="10752" spans="6:7">
      <c r="F10752" s="187"/>
      <c r="G10752" s="187"/>
    </row>
    <row r="10753" spans="6:7">
      <c r="F10753" s="187"/>
      <c r="G10753" s="187"/>
    </row>
    <row r="10754" spans="6:7">
      <c r="F10754" s="187"/>
      <c r="G10754" s="187"/>
    </row>
    <row r="10755" spans="6:7">
      <c r="F10755" s="187"/>
      <c r="G10755" s="187"/>
    </row>
    <row r="10756" spans="6:7">
      <c r="F10756" s="187"/>
      <c r="G10756" s="187"/>
    </row>
    <row r="10757" spans="6:7">
      <c r="F10757" s="187"/>
      <c r="G10757" s="187"/>
    </row>
    <row r="10758" spans="6:7">
      <c r="F10758" s="187"/>
      <c r="G10758" s="187"/>
    </row>
    <row r="10759" spans="6:7">
      <c r="F10759" s="187"/>
      <c r="G10759" s="187"/>
    </row>
    <row r="10760" spans="6:7">
      <c r="F10760" s="187"/>
      <c r="G10760" s="187"/>
    </row>
    <row r="10761" spans="6:7">
      <c r="F10761" s="187"/>
      <c r="G10761" s="187"/>
    </row>
    <row r="10762" spans="6:7">
      <c r="F10762" s="187"/>
      <c r="G10762" s="187"/>
    </row>
    <row r="10763" spans="6:7">
      <c r="F10763" s="187"/>
      <c r="G10763" s="187"/>
    </row>
    <row r="10764" spans="6:7">
      <c r="F10764" s="187"/>
      <c r="G10764" s="187"/>
    </row>
    <row r="10765" spans="6:7">
      <c r="F10765" s="187"/>
      <c r="G10765" s="187"/>
    </row>
    <row r="10766" spans="6:7">
      <c r="F10766" s="187"/>
      <c r="G10766" s="187"/>
    </row>
    <row r="10767" spans="6:7">
      <c r="F10767" s="187"/>
      <c r="G10767" s="187"/>
    </row>
    <row r="10768" spans="6:7">
      <c r="F10768" s="187"/>
      <c r="G10768" s="187"/>
    </row>
    <row r="10769" spans="6:7">
      <c r="F10769" s="187"/>
      <c r="G10769" s="187"/>
    </row>
    <row r="10770" spans="6:7">
      <c r="F10770" s="187"/>
      <c r="G10770" s="187"/>
    </row>
    <row r="10771" spans="6:7">
      <c r="F10771" s="187"/>
      <c r="G10771" s="187"/>
    </row>
    <row r="10772" spans="6:7">
      <c r="F10772" s="187"/>
      <c r="G10772" s="187"/>
    </row>
    <row r="10773" spans="6:7">
      <c r="F10773" s="187"/>
      <c r="G10773" s="187"/>
    </row>
    <row r="10774" spans="6:7">
      <c r="F10774" s="187"/>
      <c r="G10774" s="187"/>
    </row>
    <row r="10775" spans="6:7">
      <c r="F10775" s="187"/>
      <c r="G10775" s="187"/>
    </row>
    <row r="10776" spans="6:7">
      <c r="F10776" s="187"/>
      <c r="G10776" s="187"/>
    </row>
    <row r="10777" spans="6:7">
      <c r="F10777" s="187"/>
      <c r="G10777" s="187"/>
    </row>
    <row r="10778" spans="6:7">
      <c r="F10778" s="187"/>
      <c r="G10778" s="187"/>
    </row>
    <row r="10779" spans="6:7">
      <c r="F10779" s="187"/>
      <c r="G10779" s="187"/>
    </row>
    <row r="10780" spans="6:7">
      <c r="F10780" s="187"/>
      <c r="G10780" s="187"/>
    </row>
    <row r="10781" spans="6:7">
      <c r="F10781" s="187"/>
      <c r="G10781" s="187"/>
    </row>
    <row r="10782" spans="6:7">
      <c r="F10782" s="187"/>
      <c r="G10782" s="187"/>
    </row>
    <row r="10783" spans="6:7">
      <c r="F10783" s="187"/>
      <c r="G10783" s="187"/>
    </row>
    <row r="10784" spans="6:7">
      <c r="F10784" s="187"/>
      <c r="G10784" s="187"/>
    </row>
    <row r="10785" spans="6:7">
      <c r="F10785" s="187"/>
      <c r="G10785" s="187"/>
    </row>
    <row r="10786" spans="6:7">
      <c r="F10786" s="187"/>
      <c r="G10786" s="187"/>
    </row>
    <row r="10787" spans="6:7">
      <c r="F10787" s="187"/>
      <c r="G10787" s="187"/>
    </row>
    <row r="10788" spans="6:7">
      <c r="F10788" s="187"/>
      <c r="G10788" s="187"/>
    </row>
    <row r="10789" spans="6:7">
      <c r="F10789" s="187"/>
      <c r="G10789" s="187"/>
    </row>
    <row r="10790" spans="6:7">
      <c r="F10790" s="187"/>
      <c r="G10790" s="187"/>
    </row>
    <row r="10791" spans="6:7">
      <c r="F10791" s="187"/>
      <c r="G10791" s="187"/>
    </row>
    <row r="10792" spans="6:7">
      <c r="F10792" s="187"/>
      <c r="G10792" s="187"/>
    </row>
    <row r="10793" spans="6:7">
      <c r="F10793" s="187"/>
      <c r="G10793" s="187"/>
    </row>
    <row r="10794" spans="6:7">
      <c r="F10794" s="187"/>
      <c r="G10794" s="187"/>
    </row>
    <row r="10795" spans="6:7">
      <c r="F10795" s="187"/>
      <c r="G10795" s="187"/>
    </row>
    <row r="10796" spans="6:7">
      <c r="F10796" s="187"/>
      <c r="G10796" s="187"/>
    </row>
    <row r="10797" spans="6:7">
      <c r="F10797" s="187"/>
      <c r="G10797" s="187"/>
    </row>
    <row r="10798" spans="6:7">
      <c r="F10798" s="187"/>
      <c r="G10798" s="187"/>
    </row>
    <row r="10799" spans="6:7">
      <c r="F10799" s="187"/>
      <c r="G10799" s="187"/>
    </row>
    <row r="10800" spans="6:7">
      <c r="F10800" s="187"/>
      <c r="G10800" s="187"/>
    </row>
    <row r="10801" spans="6:7">
      <c r="F10801" s="187"/>
      <c r="G10801" s="187"/>
    </row>
    <row r="10802" spans="6:7">
      <c r="F10802" s="187"/>
      <c r="G10802" s="187"/>
    </row>
    <row r="10803" spans="6:7">
      <c r="F10803" s="187"/>
      <c r="G10803" s="187"/>
    </row>
    <row r="10804" spans="6:7">
      <c r="F10804" s="187"/>
      <c r="G10804" s="187"/>
    </row>
    <row r="10805" spans="6:7">
      <c r="F10805" s="187"/>
      <c r="G10805" s="187"/>
    </row>
    <row r="10806" spans="6:7">
      <c r="F10806" s="187"/>
      <c r="G10806" s="187"/>
    </row>
    <row r="10807" spans="6:7">
      <c r="F10807" s="187"/>
      <c r="G10807" s="187"/>
    </row>
    <row r="10808" spans="6:7">
      <c r="F10808" s="187"/>
      <c r="G10808" s="187"/>
    </row>
    <row r="10809" spans="6:7">
      <c r="F10809" s="187"/>
      <c r="G10809" s="187"/>
    </row>
    <row r="10810" spans="6:7">
      <c r="F10810" s="187"/>
      <c r="G10810" s="187"/>
    </row>
    <row r="10811" spans="6:7">
      <c r="F10811" s="187"/>
      <c r="G10811" s="187"/>
    </row>
    <row r="10812" spans="6:7">
      <c r="F10812" s="187"/>
      <c r="G10812" s="187"/>
    </row>
    <row r="10813" spans="6:7">
      <c r="F10813" s="187"/>
      <c r="G10813" s="187"/>
    </row>
    <row r="10814" spans="6:7">
      <c r="F10814" s="187"/>
      <c r="G10814" s="187"/>
    </row>
    <row r="10815" spans="6:7">
      <c r="F10815" s="187"/>
      <c r="G10815" s="187"/>
    </row>
    <row r="10816" spans="6:7">
      <c r="F10816" s="187"/>
      <c r="G10816" s="187"/>
    </row>
    <row r="10817" spans="6:7">
      <c r="F10817" s="187"/>
      <c r="G10817" s="187"/>
    </row>
    <row r="10818" spans="6:7">
      <c r="F10818" s="187"/>
      <c r="G10818" s="187"/>
    </row>
    <row r="10819" spans="6:7">
      <c r="F10819" s="187"/>
      <c r="G10819" s="187"/>
    </row>
    <row r="10820" spans="6:7">
      <c r="F10820" s="187"/>
      <c r="G10820" s="187"/>
    </row>
    <row r="10821" spans="6:7">
      <c r="F10821" s="187"/>
      <c r="G10821" s="187"/>
    </row>
    <row r="10822" spans="6:7">
      <c r="F10822" s="187"/>
      <c r="G10822" s="187"/>
    </row>
    <row r="10823" spans="6:7">
      <c r="F10823" s="187"/>
      <c r="G10823" s="187"/>
    </row>
    <row r="10824" spans="6:7">
      <c r="F10824" s="187"/>
      <c r="G10824" s="187"/>
    </row>
    <row r="10825" spans="6:7">
      <c r="F10825" s="187"/>
      <c r="G10825" s="187"/>
    </row>
    <row r="10826" spans="6:7">
      <c r="F10826" s="187"/>
      <c r="G10826" s="187"/>
    </row>
    <row r="10827" spans="6:7">
      <c r="F10827" s="187"/>
      <c r="G10827" s="187"/>
    </row>
    <row r="10828" spans="6:7">
      <c r="F10828" s="187"/>
      <c r="G10828" s="187"/>
    </row>
    <row r="10829" spans="6:7">
      <c r="F10829" s="187"/>
      <c r="G10829" s="187"/>
    </row>
    <row r="10830" spans="6:7">
      <c r="F10830" s="187"/>
      <c r="G10830" s="187"/>
    </row>
    <row r="10831" spans="6:7">
      <c r="F10831" s="187"/>
      <c r="G10831" s="187"/>
    </row>
    <row r="10832" spans="6:7">
      <c r="F10832" s="187"/>
      <c r="G10832" s="187"/>
    </row>
    <row r="10833" spans="6:7">
      <c r="F10833" s="187"/>
      <c r="G10833" s="187"/>
    </row>
    <row r="10834" spans="6:7">
      <c r="F10834" s="187"/>
      <c r="G10834" s="187"/>
    </row>
    <row r="10835" spans="6:7">
      <c r="F10835" s="187"/>
      <c r="G10835" s="187"/>
    </row>
    <row r="10836" spans="6:7">
      <c r="F10836" s="187"/>
      <c r="G10836" s="187"/>
    </row>
    <row r="10837" spans="6:7">
      <c r="F10837" s="187"/>
      <c r="G10837" s="187"/>
    </row>
    <row r="10838" spans="6:7">
      <c r="F10838" s="187"/>
      <c r="G10838" s="187"/>
    </row>
    <row r="10839" spans="6:7">
      <c r="F10839" s="187"/>
      <c r="G10839" s="187"/>
    </row>
    <row r="10840" spans="6:7">
      <c r="F10840" s="187"/>
      <c r="G10840" s="187"/>
    </row>
    <row r="10841" spans="6:7">
      <c r="F10841" s="187"/>
      <c r="G10841" s="187"/>
    </row>
    <row r="10842" spans="6:7">
      <c r="F10842" s="187"/>
      <c r="G10842" s="187"/>
    </row>
    <row r="10843" spans="6:7">
      <c r="F10843" s="187"/>
      <c r="G10843" s="187"/>
    </row>
    <row r="10844" spans="6:7">
      <c r="F10844" s="187"/>
      <c r="G10844" s="187"/>
    </row>
    <row r="10845" spans="6:7">
      <c r="F10845" s="187"/>
      <c r="G10845" s="187"/>
    </row>
    <row r="10846" spans="6:7">
      <c r="F10846" s="187"/>
      <c r="G10846" s="187"/>
    </row>
    <row r="10847" spans="6:7">
      <c r="F10847" s="187"/>
      <c r="G10847" s="187"/>
    </row>
    <row r="10848" spans="6:7">
      <c r="F10848" s="187"/>
      <c r="G10848" s="187"/>
    </row>
    <row r="10849" spans="6:7">
      <c r="F10849" s="187"/>
      <c r="G10849" s="187"/>
    </row>
    <row r="10850" spans="6:7">
      <c r="F10850" s="187"/>
      <c r="G10850" s="187"/>
    </row>
    <row r="10851" spans="6:7">
      <c r="F10851" s="187"/>
      <c r="G10851" s="187"/>
    </row>
    <row r="10852" spans="6:7">
      <c r="F10852" s="187"/>
      <c r="G10852" s="187"/>
    </row>
    <row r="10853" spans="6:7">
      <c r="F10853" s="187"/>
      <c r="G10853" s="187"/>
    </row>
    <row r="10854" spans="6:7">
      <c r="F10854" s="187"/>
      <c r="G10854" s="187"/>
    </row>
    <row r="10855" spans="6:7">
      <c r="F10855" s="187"/>
      <c r="G10855" s="187"/>
    </row>
    <row r="10856" spans="6:7">
      <c r="F10856" s="187"/>
      <c r="G10856" s="187"/>
    </row>
    <row r="10857" spans="6:7">
      <c r="F10857" s="187"/>
      <c r="G10857" s="187"/>
    </row>
    <row r="10858" spans="6:7">
      <c r="F10858" s="187"/>
      <c r="G10858" s="187"/>
    </row>
    <row r="10859" spans="6:7">
      <c r="F10859" s="187"/>
      <c r="G10859" s="187"/>
    </row>
    <row r="10860" spans="6:7">
      <c r="F10860" s="187"/>
      <c r="G10860" s="187"/>
    </row>
    <row r="10861" spans="6:7">
      <c r="F10861" s="187"/>
      <c r="G10861" s="187"/>
    </row>
    <row r="10862" spans="6:7">
      <c r="F10862" s="187"/>
      <c r="G10862" s="187"/>
    </row>
    <row r="10863" spans="6:7">
      <c r="F10863" s="187"/>
      <c r="G10863" s="187"/>
    </row>
    <row r="10864" spans="6:7">
      <c r="F10864" s="187"/>
      <c r="G10864" s="187"/>
    </row>
    <row r="10865" spans="6:7">
      <c r="F10865" s="187"/>
      <c r="G10865" s="187"/>
    </row>
    <row r="10866" spans="6:7">
      <c r="F10866" s="187"/>
      <c r="G10866" s="187"/>
    </row>
    <row r="10867" spans="6:7">
      <c r="F10867" s="187"/>
      <c r="G10867" s="187"/>
    </row>
    <row r="10868" spans="6:7">
      <c r="F10868" s="187"/>
      <c r="G10868" s="187"/>
    </row>
    <row r="10869" spans="6:7">
      <c r="F10869" s="187"/>
      <c r="G10869" s="187"/>
    </row>
    <row r="10870" spans="6:7">
      <c r="F10870" s="187"/>
      <c r="G10870" s="187"/>
    </row>
    <row r="10871" spans="6:7">
      <c r="F10871" s="187"/>
      <c r="G10871" s="187"/>
    </row>
    <row r="10872" spans="6:7">
      <c r="F10872" s="187"/>
      <c r="G10872" s="187"/>
    </row>
    <row r="10873" spans="6:7">
      <c r="F10873" s="187"/>
      <c r="G10873" s="187"/>
    </row>
    <row r="10874" spans="6:7">
      <c r="F10874" s="187"/>
      <c r="G10874" s="187"/>
    </row>
    <row r="10875" spans="6:7">
      <c r="F10875" s="187"/>
      <c r="G10875" s="187"/>
    </row>
    <row r="10876" spans="6:7">
      <c r="F10876" s="187"/>
      <c r="G10876" s="187"/>
    </row>
    <row r="10877" spans="6:7">
      <c r="F10877" s="187"/>
      <c r="G10877" s="187"/>
    </row>
    <row r="10878" spans="6:7">
      <c r="F10878" s="187"/>
      <c r="G10878" s="187"/>
    </row>
    <row r="10879" spans="6:7">
      <c r="F10879" s="187"/>
      <c r="G10879" s="187"/>
    </row>
    <row r="10880" spans="6:7">
      <c r="F10880" s="187"/>
      <c r="G10880" s="187"/>
    </row>
    <row r="10881" spans="6:7">
      <c r="F10881" s="187"/>
      <c r="G10881" s="187"/>
    </row>
    <row r="10882" spans="6:7">
      <c r="F10882" s="187"/>
      <c r="G10882" s="187"/>
    </row>
    <row r="10883" spans="6:7">
      <c r="F10883" s="187"/>
      <c r="G10883" s="187"/>
    </row>
    <row r="10884" spans="6:7">
      <c r="F10884" s="187"/>
      <c r="G10884" s="187"/>
    </row>
    <row r="10885" spans="6:7">
      <c r="F10885" s="187"/>
      <c r="G10885" s="187"/>
    </row>
    <row r="10886" spans="6:7">
      <c r="F10886" s="187"/>
      <c r="G10886" s="187"/>
    </row>
    <row r="10887" spans="6:7">
      <c r="F10887" s="187"/>
      <c r="G10887" s="187"/>
    </row>
    <row r="10888" spans="6:7">
      <c r="F10888" s="187"/>
      <c r="G10888" s="187"/>
    </row>
    <row r="10889" spans="6:7">
      <c r="F10889" s="187"/>
      <c r="G10889" s="187"/>
    </row>
    <row r="10890" spans="6:7">
      <c r="F10890" s="187"/>
      <c r="G10890" s="187"/>
    </row>
    <row r="10891" spans="6:7">
      <c r="F10891" s="187"/>
      <c r="G10891" s="187"/>
    </row>
    <row r="10892" spans="6:7">
      <c r="F10892" s="187"/>
      <c r="G10892" s="187"/>
    </row>
    <row r="10893" spans="6:7">
      <c r="F10893" s="187"/>
      <c r="G10893" s="187"/>
    </row>
    <row r="10894" spans="6:7">
      <c r="F10894" s="187"/>
      <c r="G10894" s="187"/>
    </row>
    <row r="10895" spans="6:7">
      <c r="F10895" s="187"/>
      <c r="G10895" s="187"/>
    </row>
    <row r="10896" spans="6:7">
      <c r="F10896" s="187"/>
      <c r="G10896" s="187"/>
    </row>
    <row r="10897" spans="6:7">
      <c r="F10897" s="187"/>
      <c r="G10897" s="187"/>
    </row>
    <row r="10898" spans="6:7">
      <c r="F10898" s="187"/>
      <c r="G10898" s="187"/>
    </row>
    <row r="10899" spans="6:7">
      <c r="F10899" s="187"/>
      <c r="G10899" s="187"/>
    </row>
    <row r="10900" spans="6:7">
      <c r="F10900" s="187"/>
      <c r="G10900" s="187"/>
    </row>
    <row r="10901" spans="6:7">
      <c r="F10901" s="187"/>
      <c r="G10901" s="187"/>
    </row>
    <row r="10902" spans="6:7">
      <c r="F10902" s="187"/>
      <c r="G10902" s="187"/>
    </row>
    <row r="10903" spans="6:7">
      <c r="F10903" s="187"/>
      <c r="G10903" s="187"/>
    </row>
    <row r="10904" spans="6:7">
      <c r="F10904" s="187"/>
      <c r="G10904" s="187"/>
    </row>
    <row r="10905" spans="6:7">
      <c r="F10905" s="187"/>
      <c r="G10905" s="187"/>
    </row>
    <row r="10906" spans="6:7">
      <c r="F10906" s="187"/>
      <c r="G10906" s="187"/>
    </row>
    <row r="10907" spans="6:7">
      <c r="F10907" s="187"/>
      <c r="G10907" s="187"/>
    </row>
    <row r="10908" spans="6:7">
      <c r="F10908" s="187"/>
      <c r="G10908" s="187"/>
    </row>
    <row r="10909" spans="6:7">
      <c r="F10909" s="187"/>
      <c r="G10909" s="187"/>
    </row>
    <row r="10910" spans="6:7">
      <c r="F10910" s="187"/>
      <c r="G10910" s="187"/>
    </row>
    <row r="10911" spans="6:7">
      <c r="F10911" s="187"/>
      <c r="G10911" s="187"/>
    </row>
    <row r="10912" spans="6:7">
      <c r="F10912" s="187"/>
      <c r="G10912" s="187"/>
    </row>
    <row r="10913" spans="6:7">
      <c r="F10913" s="187"/>
      <c r="G10913" s="187"/>
    </row>
    <row r="10914" spans="6:7">
      <c r="F10914" s="187"/>
      <c r="G10914" s="187"/>
    </row>
    <row r="10915" spans="6:7">
      <c r="F10915" s="187"/>
      <c r="G10915" s="187"/>
    </row>
    <row r="10916" spans="6:7">
      <c r="F10916" s="187"/>
      <c r="G10916" s="187"/>
    </row>
    <row r="10917" spans="6:7">
      <c r="F10917" s="187"/>
      <c r="G10917" s="187"/>
    </row>
    <row r="10918" spans="6:7">
      <c r="F10918" s="187"/>
      <c r="G10918" s="187"/>
    </row>
    <row r="10919" spans="6:7">
      <c r="F10919" s="187"/>
      <c r="G10919" s="187"/>
    </row>
    <row r="10920" spans="6:7">
      <c r="F10920" s="187"/>
      <c r="G10920" s="187"/>
    </row>
    <row r="10921" spans="6:7">
      <c r="F10921" s="187"/>
      <c r="G10921" s="187"/>
    </row>
    <row r="10922" spans="6:7">
      <c r="F10922" s="187"/>
      <c r="G10922" s="187"/>
    </row>
    <row r="10923" spans="6:7">
      <c r="F10923" s="187"/>
      <c r="G10923" s="187"/>
    </row>
    <row r="10924" spans="6:7">
      <c r="F10924" s="187"/>
      <c r="G10924" s="187"/>
    </row>
    <row r="10925" spans="6:7">
      <c r="F10925" s="187"/>
      <c r="G10925" s="187"/>
    </row>
    <row r="10926" spans="6:7">
      <c r="F10926" s="187"/>
      <c r="G10926" s="187"/>
    </row>
    <row r="10927" spans="6:7">
      <c r="F10927" s="187"/>
      <c r="G10927" s="187"/>
    </row>
    <row r="10928" spans="6:7">
      <c r="F10928" s="187"/>
      <c r="G10928" s="187"/>
    </row>
    <row r="10929" spans="6:7">
      <c r="F10929" s="187"/>
      <c r="G10929" s="187"/>
    </row>
    <row r="10930" spans="6:7">
      <c r="F10930" s="187"/>
      <c r="G10930" s="187"/>
    </row>
    <row r="10931" spans="6:7">
      <c r="F10931" s="187"/>
      <c r="G10931" s="187"/>
    </row>
    <row r="10932" spans="6:7">
      <c r="F10932" s="187"/>
      <c r="G10932" s="187"/>
    </row>
    <row r="10933" spans="6:7">
      <c r="F10933" s="187"/>
      <c r="G10933" s="187"/>
    </row>
    <row r="10934" spans="6:7">
      <c r="F10934" s="187"/>
      <c r="G10934" s="187"/>
    </row>
    <row r="10935" spans="6:7">
      <c r="F10935" s="187"/>
      <c r="G10935" s="187"/>
    </row>
    <row r="10936" spans="6:7">
      <c r="F10936" s="187"/>
      <c r="G10936" s="187"/>
    </row>
    <row r="10937" spans="6:7">
      <c r="F10937" s="187"/>
      <c r="G10937" s="187"/>
    </row>
    <row r="10938" spans="6:7">
      <c r="F10938" s="187"/>
      <c r="G10938" s="187"/>
    </row>
    <row r="10939" spans="6:7">
      <c r="F10939" s="187"/>
      <c r="G10939" s="187"/>
    </row>
    <row r="10940" spans="6:7">
      <c r="F10940" s="187"/>
      <c r="G10940" s="187"/>
    </row>
    <row r="10941" spans="6:7">
      <c r="F10941" s="187"/>
      <c r="G10941" s="187"/>
    </row>
    <row r="10942" spans="6:7">
      <c r="F10942" s="187"/>
      <c r="G10942" s="187"/>
    </row>
    <row r="10943" spans="6:7">
      <c r="F10943" s="187"/>
      <c r="G10943" s="187"/>
    </row>
    <row r="10944" spans="6:7">
      <c r="F10944" s="187"/>
      <c r="G10944" s="187"/>
    </row>
    <row r="10945" spans="6:7">
      <c r="F10945" s="187"/>
      <c r="G10945" s="187"/>
    </row>
    <row r="10946" spans="6:7">
      <c r="F10946" s="187"/>
      <c r="G10946" s="187"/>
    </row>
    <row r="10947" spans="6:7">
      <c r="F10947" s="187"/>
      <c r="G10947" s="187"/>
    </row>
    <row r="10948" spans="6:7">
      <c r="F10948" s="187"/>
      <c r="G10948" s="187"/>
    </row>
    <row r="10949" spans="6:7">
      <c r="F10949" s="187"/>
      <c r="G10949" s="187"/>
    </row>
    <row r="10950" spans="6:7">
      <c r="F10950" s="187"/>
      <c r="G10950" s="187"/>
    </row>
    <row r="10951" spans="6:7">
      <c r="F10951" s="187"/>
      <c r="G10951" s="187"/>
    </row>
    <row r="10952" spans="6:7">
      <c r="F10952" s="187"/>
      <c r="G10952" s="187"/>
    </row>
    <row r="10953" spans="6:7">
      <c r="F10953" s="187"/>
      <c r="G10953" s="187"/>
    </row>
    <row r="10954" spans="6:7">
      <c r="F10954" s="187"/>
      <c r="G10954" s="187"/>
    </row>
    <row r="10955" spans="6:7">
      <c r="F10955" s="187"/>
      <c r="G10955" s="187"/>
    </row>
    <row r="10956" spans="6:7">
      <c r="F10956" s="187"/>
      <c r="G10956" s="187"/>
    </row>
    <row r="10957" spans="6:7">
      <c r="F10957" s="187"/>
      <c r="G10957" s="187"/>
    </row>
    <row r="10958" spans="6:7">
      <c r="F10958" s="187"/>
      <c r="G10958" s="187"/>
    </row>
    <row r="10959" spans="6:7">
      <c r="F10959" s="187"/>
      <c r="G10959" s="187"/>
    </row>
    <row r="10960" spans="6:7">
      <c r="F10960" s="187"/>
      <c r="G10960" s="187"/>
    </row>
    <row r="10961" spans="6:7">
      <c r="F10961" s="187"/>
      <c r="G10961" s="187"/>
    </row>
    <row r="10962" spans="6:7">
      <c r="F10962" s="187"/>
      <c r="G10962" s="187"/>
    </row>
    <row r="10963" spans="6:7">
      <c r="F10963" s="187"/>
      <c r="G10963" s="187"/>
    </row>
    <row r="10964" spans="6:7">
      <c r="F10964" s="187"/>
      <c r="G10964" s="187"/>
    </row>
    <row r="10965" spans="6:7">
      <c r="F10965" s="187"/>
      <c r="G10965" s="187"/>
    </row>
    <row r="10966" spans="6:7">
      <c r="F10966" s="187"/>
      <c r="G10966" s="187"/>
    </row>
    <row r="10967" spans="6:7">
      <c r="F10967" s="187"/>
      <c r="G10967" s="187"/>
    </row>
    <row r="10968" spans="6:7">
      <c r="F10968" s="187"/>
      <c r="G10968" s="187"/>
    </row>
    <row r="10969" spans="6:7">
      <c r="F10969" s="187"/>
      <c r="G10969" s="187"/>
    </row>
    <row r="10970" spans="6:7">
      <c r="F10970" s="187"/>
      <c r="G10970" s="187"/>
    </row>
    <row r="10971" spans="6:7">
      <c r="F10971" s="187"/>
      <c r="G10971" s="187"/>
    </row>
    <row r="10972" spans="6:7">
      <c r="F10972" s="187"/>
      <c r="G10972" s="187"/>
    </row>
    <row r="10973" spans="6:7">
      <c r="F10973" s="187"/>
      <c r="G10973" s="187"/>
    </row>
    <row r="10974" spans="6:7">
      <c r="F10974" s="187"/>
      <c r="G10974" s="187"/>
    </row>
    <row r="10975" spans="6:7">
      <c r="F10975" s="187"/>
      <c r="G10975" s="187"/>
    </row>
    <row r="10976" spans="6:7">
      <c r="F10976" s="187"/>
      <c r="G10976" s="187"/>
    </row>
    <row r="10977" spans="6:7">
      <c r="F10977" s="187"/>
      <c r="G10977" s="187"/>
    </row>
    <row r="10978" spans="6:7">
      <c r="F10978" s="187"/>
      <c r="G10978" s="187"/>
    </row>
    <row r="10979" spans="6:7">
      <c r="F10979" s="187"/>
      <c r="G10979" s="187"/>
    </row>
    <row r="10980" spans="6:7">
      <c r="F10980" s="187"/>
      <c r="G10980" s="187"/>
    </row>
    <row r="10981" spans="6:7">
      <c r="F10981" s="187"/>
      <c r="G10981" s="187"/>
    </row>
    <row r="10982" spans="6:7">
      <c r="F10982" s="187"/>
      <c r="G10982" s="187"/>
    </row>
    <row r="10983" spans="6:7">
      <c r="F10983" s="187"/>
      <c r="G10983" s="187"/>
    </row>
    <row r="10984" spans="6:7">
      <c r="F10984" s="187"/>
      <c r="G10984" s="187"/>
    </row>
    <row r="10985" spans="6:7">
      <c r="F10985" s="187"/>
      <c r="G10985" s="187"/>
    </row>
    <row r="10986" spans="6:7">
      <c r="F10986" s="187"/>
      <c r="G10986" s="187"/>
    </row>
    <row r="10987" spans="6:7">
      <c r="F10987" s="187"/>
      <c r="G10987" s="187"/>
    </row>
    <row r="10988" spans="6:7">
      <c r="F10988" s="187"/>
      <c r="G10988" s="187"/>
    </row>
    <row r="10989" spans="6:7">
      <c r="F10989" s="187"/>
      <c r="G10989" s="187"/>
    </row>
    <row r="10990" spans="6:7">
      <c r="F10990" s="187"/>
      <c r="G10990" s="187"/>
    </row>
    <row r="10991" spans="6:7">
      <c r="F10991" s="187"/>
      <c r="G10991" s="187"/>
    </row>
    <row r="10992" spans="6:7">
      <c r="F10992" s="187"/>
      <c r="G10992" s="187"/>
    </row>
    <row r="10993" spans="6:7">
      <c r="F10993" s="187"/>
      <c r="G10993" s="187"/>
    </row>
    <row r="10994" spans="6:7">
      <c r="F10994" s="187"/>
      <c r="G10994" s="187"/>
    </row>
    <row r="10995" spans="6:7">
      <c r="F10995" s="187"/>
      <c r="G10995" s="187"/>
    </row>
    <row r="10996" spans="6:7">
      <c r="F10996" s="187"/>
      <c r="G10996" s="187"/>
    </row>
    <row r="10997" spans="6:7">
      <c r="F10997" s="187"/>
      <c r="G10997" s="187"/>
    </row>
    <row r="10998" spans="6:7">
      <c r="F10998" s="187"/>
      <c r="G10998" s="187"/>
    </row>
    <row r="10999" spans="6:7">
      <c r="F10999" s="187"/>
      <c r="G10999" s="187"/>
    </row>
    <row r="11000" spans="6:7">
      <c r="F11000" s="187"/>
      <c r="G11000" s="187"/>
    </row>
    <row r="11001" spans="6:7">
      <c r="F11001" s="187"/>
      <c r="G11001" s="187"/>
    </row>
    <row r="11002" spans="6:7">
      <c r="F11002" s="187"/>
      <c r="G11002" s="187"/>
    </row>
    <row r="11003" spans="6:7">
      <c r="F11003" s="187"/>
      <c r="G11003" s="187"/>
    </row>
    <row r="11004" spans="6:7">
      <c r="F11004" s="187"/>
      <c r="G11004" s="187"/>
    </row>
    <row r="11005" spans="6:7">
      <c r="F11005" s="187"/>
      <c r="G11005" s="187"/>
    </row>
    <row r="11006" spans="6:7">
      <c r="F11006" s="187"/>
      <c r="G11006" s="187"/>
    </row>
    <row r="11007" spans="6:7">
      <c r="F11007" s="187"/>
      <c r="G11007" s="187"/>
    </row>
    <row r="11008" spans="6:7">
      <c r="F11008" s="187"/>
      <c r="G11008" s="187"/>
    </row>
    <row r="11009" spans="6:7">
      <c r="F11009" s="187"/>
      <c r="G11009" s="187"/>
    </row>
    <row r="11010" spans="6:7">
      <c r="F11010" s="187"/>
      <c r="G11010" s="187"/>
    </row>
    <row r="11011" spans="6:7">
      <c r="F11011" s="187"/>
      <c r="G11011" s="187"/>
    </row>
    <row r="11012" spans="6:7">
      <c r="F11012" s="187"/>
      <c r="G11012" s="187"/>
    </row>
    <row r="11013" spans="6:7">
      <c r="F11013" s="187"/>
      <c r="G11013" s="187"/>
    </row>
    <row r="11014" spans="6:7">
      <c r="F11014" s="187"/>
      <c r="G11014" s="187"/>
    </row>
    <row r="11015" spans="6:7">
      <c r="F11015" s="187"/>
      <c r="G11015" s="187"/>
    </row>
    <row r="11016" spans="6:7">
      <c r="F11016" s="187"/>
      <c r="G11016" s="187"/>
    </row>
    <row r="11017" spans="6:7">
      <c r="F11017" s="187"/>
      <c r="G11017" s="187"/>
    </row>
    <row r="11018" spans="6:7">
      <c r="F11018" s="187"/>
      <c r="G11018" s="187"/>
    </row>
    <row r="11019" spans="6:7">
      <c r="F11019" s="187"/>
      <c r="G11019" s="187"/>
    </row>
    <row r="11020" spans="6:7">
      <c r="F11020" s="187"/>
      <c r="G11020" s="187"/>
    </row>
    <row r="11021" spans="6:7">
      <c r="F11021" s="187"/>
      <c r="G11021" s="187"/>
    </row>
    <row r="11022" spans="6:7">
      <c r="F11022" s="187"/>
      <c r="G11022" s="187"/>
    </row>
    <row r="11023" spans="6:7">
      <c r="F11023" s="187"/>
      <c r="G11023" s="187"/>
    </row>
    <row r="11024" spans="6:7">
      <c r="F11024" s="187"/>
      <c r="G11024" s="187"/>
    </row>
    <row r="11025" spans="6:7">
      <c r="F11025" s="187"/>
      <c r="G11025" s="187"/>
    </row>
    <row r="11026" spans="6:7">
      <c r="F11026" s="187"/>
      <c r="G11026" s="187"/>
    </row>
    <row r="11027" spans="6:7">
      <c r="F11027" s="187"/>
      <c r="G11027" s="187"/>
    </row>
    <row r="11028" spans="6:7">
      <c r="F11028" s="187"/>
      <c r="G11028" s="187"/>
    </row>
    <row r="11029" spans="6:7">
      <c r="F11029" s="187"/>
      <c r="G11029" s="187"/>
    </row>
    <row r="11030" spans="6:7">
      <c r="F11030" s="187"/>
      <c r="G11030" s="187"/>
    </row>
    <row r="11031" spans="6:7">
      <c r="F11031" s="187"/>
      <c r="G11031" s="187"/>
    </row>
    <row r="11032" spans="6:7">
      <c r="F11032" s="187"/>
      <c r="G11032" s="187"/>
    </row>
    <row r="11033" spans="6:7">
      <c r="F11033" s="187"/>
      <c r="G11033" s="187"/>
    </row>
    <row r="11034" spans="6:7">
      <c r="F11034" s="187"/>
      <c r="G11034" s="187"/>
    </row>
    <row r="11035" spans="6:7">
      <c r="F11035" s="187"/>
      <c r="G11035" s="187"/>
    </row>
    <row r="11036" spans="6:7">
      <c r="F11036" s="187"/>
      <c r="G11036" s="187"/>
    </row>
    <row r="11037" spans="6:7">
      <c r="F11037" s="187"/>
      <c r="G11037" s="187"/>
    </row>
    <row r="11038" spans="6:7">
      <c r="F11038" s="187"/>
      <c r="G11038" s="187"/>
    </row>
    <row r="11039" spans="6:7">
      <c r="F11039" s="187"/>
      <c r="G11039" s="187"/>
    </row>
    <row r="11040" spans="6:7">
      <c r="F11040" s="187"/>
      <c r="G11040" s="187"/>
    </row>
    <row r="11041" spans="6:7">
      <c r="F11041" s="187"/>
      <c r="G11041" s="187"/>
    </row>
    <row r="11042" spans="6:7">
      <c r="F11042" s="187"/>
      <c r="G11042" s="187"/>
    </row>
    <row r="11043" spans="6:7">
      <c r="F11043" s="187"/>
      <c r="G11043" s="187"/>
    </row>
    <row r="11044" spans="6:7">
      <c r="F11044" s="187"/>
      <c r="G11044" s="187"/>
    </row>
    <row r="11045" spans="6:7">
      <c r="F11045" s="187"/>
      <c r="G11045" s="187"/>
    </row>
    <row r="11046" spans="6:7">
      <c r="F11046" s="187"/>
      <c r="G11046" s="187"/>
    </row>
    <row r="11047" spans="6:7">
      <c r="F11047" s="187"/>
      <c r="G11047" s="187"/>
    </row>
    <row r="11048" spans="6:7">
      <c r="F11048" s="187"/>
      <c r="G11048" s="187"/>
    </row>
    <row r="11049" spans="6:7">
      <c r="F11049" s="187"/>
      <c r="G11049" s="187"/>
    </row>
    <row r="11050" spans="6:7">
      <c r="F11050" s="187"/>
      <c r="G11050" s="187"/>
    </row>
    <row r="11051" spans="6:7">
      <c r="F11051" s="187"/>
      <c r="G11051" s="187"/>
    </row>
    <row r="11052" spans="6:7">
      <c r="F11052" s="187"/>
      <c r="G11052" s="187"/>
    </row>
    <row r="11053" spans="6:7">
      <c r="F11053" s="187"/>
      <c r="G11053" s="187"/>
    </row>
    <row r="11054" spans="6:7">
      <c r="F11054" s="187"/>
      <c r="G11054" s="187"/>
    </row>
    <row r="11055" spans="6:7">
      <c r="F11055" s="187"/>
      <c r="G11055" s="187"/>
    </row>
    <row r="11056" spans="6:7">
      <c r="F11056" s="187"/>
      <c r="G11056" s="187"/>
    </row>
    <row r="11057" spans="6:7">
      <c r="F11057" s="187"/>
      <c r="G11057" s="187"/>
    </row>
    <row r="11058" spans="6:7">
      <c r="F11058" s="187"/>
      <c r="G11058" s="187"/>
    </row>
    <row r="11059" spans="6:7">
      <c r="F11059" s="187"/>
      <c r="G11059" s="187"/>
    </row>
    <row r="11060" spans="6:7">
      <c r="F11060" s="187"/>
      <c r="G11060" s="187"/>
    </row>
    <row r="11061" spans="6:7">
      <c r="F11061" s="187"/>
      <c r="G11061" s="187"/>
    </row>
    <row r="11062" spans="6:7">
      <c r="F11062" s="187"/>
      <c r="G11062" s="187"/>
    </row>
    <row r="11063" spans="6:7">
      <c r="F11063" s="187"/>
      <c r="G11063" s="187"/>
    </row>
    <row r="11064" spans="6:7">
      <c r="F11064" s="187"/>
      <c r="G11064" s="187"/>
    </row>
    <row r="11065" spans="6:7">
      <c r="F11065" s="187"/>
      <c r="G11065" s="187"/>
    </row>
    <row r="11066" spans="6:7">
      <c r="F11066" s="187"/>
      <c r="G11066" s="187"/>
    </row>
    <row r="11067" spans="6:7">
      <c r="F11067" s="187"/>
      <c r="G11067" s="187"/>
    </row>
    <row r="11068" spans="6:7">
      <c r="F11068" s="187"/>
      <c r="G11068" s="187"/>
    </row>
    <row r="11069" spans="6:7">
      <c r="F11069" s="187"/>
      <c r="G11069" s="187"/>
    </row>
    <row r="11070" spans="6:7">
      <c r="F11070" s="187"/>
      <c r="G11070" s="187"/>
    </row>
    <row r="11071" spans="6:7">
      <c r="F11071" s="187"/>
      <c r="G11071" s="187"/>
    </row>
    <row r="11072" spans="6:7">
      <c r="F11072" s="187"/>
      <c r="G11072" s="187"/>
    </row>
    <row r="11073" spans="6:7">
      <c r="F11073" s="187"/>
      <c r="G11073" s="187"/>
    </row>
    <row r="11074" spans="6:7">
      <c r="F11074" s="187"/>
      <c r="G11074" s="187"/>
    </row>
    <row r="11075" spans="6:7">
      <c r="F11075" s="187"/>
      <c r="G11075" s="187"/>
    </row>
    <row r="11076" spans="6:7">
      <c r="F11076" s="187"/>
      <c r="G11076" s="187"/>
    </row>
    <row r="11077" spans="6:7">
      <c r="F11077" s="187"/>
      <c r="G11077" s="187"/>
    </row>
    <row r="11078" spans="6:7">
      <c r="F11078" s="187"/>
      <c r="G11078" s="187"/>
    </row>
    <row r="11079" spans="6:7">
      <c r="F11079" s="187"/>
      <c r="G11079" s="187"/>
    </row>
    <row r="11080" spans="6:7">
      <c r="F11080" s="187"/>
      <c r="G11080" s="187"/>
    </row>
    <row r="11081" spans="6:7">
      <c r="F11081" s="187"/>
      <c r="G11081" s="187"/>
    </row>
    <row r="11082" spans="6:7">
      <c r="F11082" s="187"/>
      <c r="G11082" s="187"/>
    </row>
    <row r="11083" spans="6:7">
      <c r="F11083" s="187"/>
      <c r="G11083" s="187"/>
    </row>
    <row r="11084" spans="6:7">
      <c r="F11084" s="187"/>
      <c r="G11084" s="187"/>
    </row>
    <row r="11085" spans="6:7">
      <c r="F11085" s="187"/>
      <c r="G11085" s="187"/>
    </row>
    <row r="11086" spans="6:7">
      <c r="F11086" s="187"/>
      <c r="G11086" s="187"/>
    </row>
    <row r="11087" spans="6:7">
      <c r="F11087" s="187"/>
      <c r="G11087" s="187"/>
    </row>
    <row r="11088" spans="6:7">
      <c r="F11088" s="187"/>
      <c r="G11088" s="187"/>
    </row>
    <row r="11089" spans="6:7">
      <c r="F11089" s="187"/>
      <c r="G11089" s="187"/>
    </row>
    <row r="11090" spans="6:7">
      <c r="F11090" s="187"/>
      <c r="G11090" s="187"/>
    </row>
    <row r="11091" spans="6:7">
      <c r="F11091" s="187"/>
      <c r="G11091" s="187"/>
    </row>
    <row r="11092" spans="6:7">
      <c r="F11092" s="187"/>
      <c r="G11092" s="187"/>
    </row>
    <row r="11093" spans="6:7">
      <c r="F11093" s="187"/>
      <c r="G11093" s="187"/>
    </row>
    <row r="11094" spans="6:7">
      <c r="F11094" s="187"/>
      <c r="G11094" s="187"/>
    </row>
    <row r="11095" spans="6:7">
      <c r="F11095" s="187"/>
      <c r="G11095" s="187"/>
    </row>
    <row r="11096" spans="6:7">
      <c r="F11096" s="187"/>
      <c r="G11096" s="187"/>
    </row>
    <row r="11097" spans="6:7">
      <c r="F11097" s="187"/>
      <c r="G11097" s="187"/>
    </row>
    <row r="11098" spans="6:7">
      <c r="F11098" s="187"/>
      <c r="G11098" s="187"/>
    </row>
    <row r="11099" spans="6:7">
      <c r="F11099" s="187"/>
      <c r="G11099" s="187"/>
    </row>
    <row r="11100" spans="6:7">
      <c r="F11100" s="187"/>
      <c r="G11100" s="187"/>
    </row>
    <row r="11101" spans="6:7">
      <c r="F11101" s="187"/>
      <c r="G11101" s="187"/>
    </row>
    <row r="11102" spans="6:7">
      <c r="F11102" s="187"/>
      <c r="G11102" s="187"/>
    </row>
    <row r="11103" spans="6:7">
      <c r="F11103" s="187"/>
      <c r="G11103" s="187"/>
    </row>
    <row r="11104" spans="6:7">
      <c r="F11104" s="187"/>
      <c r="G11104" s="187"/>
    </row>
    <row r="11105" spans="6:7">
      <c r="F11105" s="187"/>
      <c r="G11105" s="187"/>
    </row>
    <row r="11106" spans="6:7">
      <c r="F11106" s="187"/>
      <c r="G11106" s="187"/>
    </row>
    <row r="11107" spans="6:7">
      <c r="F11107" s="187"/>
      <c r="G11107" s="187"/>
    </row>
    <row r="11108" spans="6:7">
      <c r="F11108" s="187"/>
      <c r="G11108" s="187"/>
    </row>
    <row r="11109" spans="6:7">
      <c r="F11109" s="187"/>
      <c r="G11109" s="187"/>
    </row>
    <row r="11110" spans="6:7">
      <c r="F11110" s="187"/>
      <c r="G11110" s="187"/>
    </row>
    <row r="11111" spans="6:7">
      <c r="F11111" s="187"/>
      <c r="G11111" s="187"/>
    </row>
    <row r="11112" spans="6:7">
      <c r="F11112" s="187"/>
      <c r="G11112" s="187"/>
    </row>
    <row r="11113" spans="6:7">
      <c r="F11113" s="187"/>
      <c r="G11113" s="187"/>
    </row>
    <row r="11114" spans="6:7">
      <c r="F11114" s="187"/>
      <c r="G11114" s="187"/>
    </row>
    <row r="11115" spans="6:7">
      <c r="F11115" s="187"/>
      <c r="G11115" s="187"/>
    </row>
    <row r="11116" spans="6:7">
      <c r="F11116" s="187"/>
      <c r="G11116" s="187"/>
    </row>
    <row r="11117" spans="6:7">
      <c r="F11117" s="187"/>
      <c r="G11117" s="187"/>
    </row>
    <row r="11118" spans="6:7">
      <c r="F11118" s="187"/>
      <c r="G11118" s="187"/>
    </row>
    <row r="11119" spans="6:7">
      <c r="F11119" s="187"/>
      <c r="G11119" s="187"/>
    </row>
    <row r="11120" spans="6:7">
      <c r="F11120" s="187"/>
      <c r="G11120" s="187"/>
    </row>
    <row r="11121" spans="6:7">
      <c r="F11121" s="187"/>
      <c r="G11121" s="187"/>
    </row>
    <row r="11122" spans="6:7">
      <c r="F11122" s="187"/>
      <c r="G11122" s="187"/>
    </row>
    <row r="11123" spans="6:7">
      <c r="F11123" s="187"/>
      <c r="G11123" s="187"/>
    </row>
    <row r="11124" spans="6:7">
      <c r="F11124" s="187"/>
      <c r="G11124" s="187"/>
    </row>
    <row r="11125" spans="6:7">
      <c r="F11125" s="187"/>
      <c r="G11125" s="187"/>
    </row>
    <row r="11126" spans="6:7">
      <c r="F11126" s="187"/>
      <c r="G11126" s="187"/>
    </row>
    <row r="11127" spans="6:7">
      <c r="F11127" s="187"/>
      <c r="G11127" s="187"/>
    </row>
    <row r="11128" spans="6:7">
      <c r="F11128" s="187"/>
      <c r="G11128" s="187"/>
    </row>
    <row r="11129" spans="6:7">
      <c r="F11129" s="187"/>
      <c r="G11129" s="187"/>
    </row>
    <row r="11130" spans="6:7">
      <c r="F11130" s="187"/>
      <c r="G11130" s="187"/>
    </row>
    <row r="11131" spans="6:7">
      <c r="F11131" s="187"/>
      <c r="G11131" s="187"/>
    </row>
    <row r="11132" spans="6:7">
      <c r="F11132" s="187"/>
      <c r="G11132" s="187"/>
    </row>
    <row r="11133" spans="6:7">
      <c r="F11133" s="187"/>
      <c r="G11133" s="187"/>
    </row>
    <row r="11134" spans="6:7">
      <c r="F11134" s="187"/>
      <c r="G11134" s="187"/>
    </row>
    <row r="11135" spans="6:7">
      <c r="F11135" s="187"/>
      <c r="G11135" s="187"/>
    </row>
    <row r="11136" spans="6:7">
      <c r="F11136" s="187"/>
      <c r="G11136" s="187"/>
    </row>
    <row r="11137" spans="6:7">
      <c r="F11137" s="187"/>
      <c r="G11137" s="187"/>
    </row>
    <row r="11138" spans="6:7">
      <c r="F11138" s="187"/>
      <c r="G11138" s="187"/>
    </row>
    <row r="11139" spans="6:7">
      <c r="F11139" s="187"/>
      <c r="G11139" s="187"/>
    </row>
    <row r="11140" spans="6:7">
      <c r="F11140" s="187"/>
      <c r="G11140" s="187"/>
    </row>
    <row r="11141" spans="6:7">
      <c r="F11141" s="187"/>
      <c r="G11141" s="187"/>
    </row>
    <row r="11142" spans="6:7">
      <c r="F11142" s="187"/>
      <c r="G11142" s="187"/>
    </row>
    <row r="11143" spans="6:7">
      <c r="F11143" s="187"/>
      <c r="G11143" s="187"/>
    </row>
    <row r="11144" spans="6:7">
      <c r="F11144" s="187"/>
      <c r="G11144" s="187"/>
    </row>
    <row r="11145" spans="6:7">
      <c r="F11145" s="187"/>
      <c r="G11145" s="187"/>
    </row>
    <row r="11146" spans="6:7">
      <c r="F11146" s="187"/>
      <c r="G11146" s="187"/>
    </row>
    <row r="11147" spans="6:7">
      <c r="F11147" s="187"/>
      <c r="G11147" s="187"/>
    </row>
    <row r="11148" spans="6:7">
      <c r="F11148" s="187"/>
      <c r="G11148" s="187"/>
    </row>
    <row r="11149" spans="6:7">
      <c r="F11149" s="187"/>
      <c r="G11149" s="187"/>
    </row>
    <row r="11150" spans="6:7">
      <c r="F11150" s="187"/>
      <c r="G11150" s="187"/>
    </row>
    <row r="11151" spans="6:7">
      <c r="F11151" s="187"/>
      <c r="G11151" s="187"/>
    </row>
    <row r="11152" spans="6:7">
      <c r="F11152" s="187"/>
      <c r="G11152" s="187"/>
    </row>
    <row r="11153" spans="6:7">
      <c r="F11153" s="187"/>
      <c r="G11153" s="187"/>
    </row>
    <row r="11154" spans="6:7">
      <c r="F11154" s="187"/>
      <c r="G11154" s="187"/>
    </row>
    <row r="11155" spans="6:7">
      <c r="F11155" s="187"/>
      <c r="G11155" s="187"/>
    </row>
    <row r="11156" spans="6:7">
      <c r="F11156" s="187"/>
      <c r="G11156" s="187"/>
    </row>
    <row r="11157" spans="6:7">
      <c r="F11157" s="187"/>
      <c r="G11157" s="187"/>
    </row>
    <row r="11158" spans="6:7">
      <c r="F11158" s="187"/>
      <c r="G11158" s="187"/>
    </row>
    <row r="11159" spans="6:7">
      <c r="F11159" s="187"/>
      <c r="G11159" s="187"/>
    </row>
    <row r="11160" spans="6:7">
      <c r="F11160" s="187"/>
      <c r="G11160" s="187"/>
    </row>
    <row r="11161" spans="6:7">
      <c r="F11161" s="187"/>
      <c r="G11161" s="187"/>
    </row>
    <row r="11162" spans="6:7">
      <c r="F11162" s="187"/>
      <c r="G11162" s="187"/>
    </row>
    <row r="11163" spans="6:7">
      <c r="F11163" s="187"/>
      <c r="G11163" s="187"/>
    </row>
    <row r="11164" spans="6:7">
      <c r="F11164" s="187"/>
      <c r="G11164" s="187"/>
    </row>
    <row r="11165" spans="6:7">
      <c r="F11165" s="187"/>
      <c r="G11165" s="187"/>
    </row>
    <row r="11166" spans="6:7">
      <c r="F11166" s="187"/>
      <c r="G11166" s="187"/>
    </row>
    <row r="11167" spans="6:7">
      <c r="F11167" s="187"/>
      <c r="G11167" s="187"/>
    </row>
    <row r="11168" spans="6:7">
      <c r="F11168" s="187"/>
      <c r="G11168" s="187"/>
    </row>
    <row r="11169" spans="6:7">
      <c r="F11169" s="187"/>
      <c r="G11169" s="187"/>
    </row>
    <row r="11170" spans="6:7">
      <c r="F11170" s="187"/>
      <c r="G11170" s="187"/>
    </row>
    <row r="11171" spans="6:7">
      <c r="F11171" s="187"/>
      <c r="G11171" s="187"/>
    </row>
    <row r="11172" spans="6:7">
      <c r="F11172" s="187"/>
      <c r="G11172" s="187"/>
    </row>
    <row r="11173" spans="6:7">
      <c r="F11173" s="187"/>
      <c r="G11173" s="187"/>
    </row>
    <row r="11174" spans="6:7">
      <c r="F11174" s="187"/>
      <c r="G11174" s="187"/>
    </row>
    <row r="11175" spans="6:7">
      <c r="F11175" s="187"/>
      <c r="G11175" s="187"/>
    </row>
    <row r="11176" spans="6:7">
      <c r="F11176" s="187"/>
      <c r="G11176" s="187"/>
    </row>
    <row r="11177" spans="6:7">
      <c r="F11177" s="187"/>
      <c r="G11177" s="187"/>
    </row>
    <row r="11178" spans="6:7">
      <c r="F11178" s="187"/>
      <c r="G11178" s="187"/>
    </row>
    <row r="11179" spans="6:7">
      <c r="F11179" s="187"/>
      <c r="G11179" s="187"/>
    </row>
    <row r="11180" spans="6:7">
      <c r="F11180" s="187"/>
      <c r="G11180" s="187"/>
    </row>
    <row r="11181" spans="6:7">
      <c r="F11181" s="187"/>
      <c r="G11181" s="187"/>
    </row>
    <row r="11182" spans="6:7">
      <c r="F11182" s="187"/>
      <c r="G11182" s="187"/>
    </row>
    <row r="11183" spans="6:7">
      <c r="F11183" s="187"/>
      <c r="G11183" s="187"/>
    </row>
    <row r="11184" spans="6:7">
      <c r="F11184" s="187"/>
      <c r="G11184" s="187"/>
    </row>
    <row r="11185" spans="6:7">
      <c r="F11185" s="187"/>
      <c r="G11185" s="187"/>
    </row>
    <row r="11186" spans="6:7">
      <c r="F11186" s="187"/>
      <c r="G11186" s="187"/>
    </row>
    <row r="11187" spans="6:7">
      <c r="F11187" s="187"/>
      <c r="G11187" s="187"/>
    </row>
    <row r="11188" spans="6:7">
      <c r="F11188" s="187"/>
      <c r="G11188" s="187"/>
    </row>
    <row r="11189" spans="6:7">
      <c r="F11189" s="187"/>
      <c r="G11189" s="187"/>
    </row>
    <row r="11190" spans="6:7">
      <c r="F11190" s="187"/>
      <c r="G11190" s="187"/>
    </row>
    <row r="11191" spans="6:7">
      <c r="F11191" s="187"/>
      <c r="G11191" s="187"/>
    </row>
    <row r="11192" spans="6:7">
      <c r="F11192" s="187"/>
      <c r="G11192" s="187"/>
    </row>
    <row r="11193" spans="6:7">
      <c r="F11193" s="187"/>
      <c r="G11193" s="187"/>
    </row>
    <row r="11194" spans="6:7">
      <c r="F11194" s="187"/>
      <c r="G11194" s="187"/>
    </row>
    <row r="11195" spans="6:7">
      <c r="F11195" s="187"/>
      <c r="G11195" s="187"/>
    </row>
    <row r="11196" spans="6:7">
      <c r="F11196" s="187"/>
      <c r="G11196" s="187"/>
    </row>
    <row r="11197" spans="6:7">
      <c r="F11197" s="187"/>
      <c r="G11197" s="187"/>
    </row>
    <row r="11198" spans="6:7">
      <c r="F11198" s="187"/>
      <c r="G11198" s="187"/>
    </row>
    <row r="11199" spans="6:7">
      <c r="F11199" s="187"/>
      <c r="G11199" s="187"/>
    </row>
    <row r="11200" spans="6:7">
      <c r="F11200" s="187"/>
      <c r="G11200" s="187"/>
    </row>
    <row r="11201" spans="6:7">
      <c r="F11201" s="187"/>
      <c r="G11201" s="187"/>
    </row>
    <row r="11202" spans="6:7">
      <c r="F11202" s="187"/>
      <c r="G11202" s="187"/>
    </row>
    <row r="11203" spans="6:7">
      <c r="F11203" s="187"/>
      <c r="G11203" s="187"/>
    </row>
    <row r="11204" spans="6:7">
      <c r="F11204" s="187"/>
      <c r="G11204" s="187"/>
    </row>
    <row r="11205" spans="6:7">
      <c r="F11205" s="187"/>
      <c r="G11205" s="187"/>
    </row>
    <row r="11206" spans="6:7">
      <c r="F11206" s="187"/>
      <c r="G11206" s="187"/>
    </row>
    <row r="11207" spans="6:7">
      <c r="F11207" s="187"/>
      <c r="G11207" s="187"/>
    </row>
    <row r="11208" spans="6:7">
      <c r="F11208" s="187"/>
      <c r="G11208" s="187"/>
    </row>
    <row r="11209" spans="6:7">
      <c r="F11209" s="187"/>
      <c r="G11209" s="187"/>
    </row>
    <row r="11210" spans="6:7">
      <c r="F11210" s="187"/>
      <c r="G11210" s="187"/>
    </row>
    <row r="11211" spans="6:7">
      <c r="F11211" s="187"/>
      <c r="G11211" s="187"/>
    </row>
    <row r="11212" spans="6:7">
      <c r="F11212" s="187"/>
      <c r="G11212" s="187"/>
    </row>
    <row r="11213" spans="6:7">
      <c r="F11213" s="187"/>
      <c r="G11213" s="187"/>
    </row>
    <row r="11214" spans="6:7">
      <c r="F11214" s="187"/>
      <c r="G11214" s="187"/>
    </row>
    <row r="11215" spans="6:7">
      <c r="F11215" s="187"/>
      <c r="G11215" s="187"/>
    </row>
    <row r="11216" spans="6:7">
      <c r="F11216" s="187"/>
      <c r="G11216" s="187"/>
    </row>
    <row r="11217" spans="6:7">
      <c r="F11217" s="187"/>
      <c r="G11217" s="187"/>
    </row>
    <row r="11218" spans="6:7">
      <c r="F11218" s="187"/>
      <c r="G11218" s="187"/>
    </row>
    <row r="11219" spans="6:7">
      <c r="F11219" s="187"/>
      <c r="G11219" s="187"/>
    </row>
    <row r="11220" spans="6:7">
      <c r="F11220" s="187"/>
      <c r="G11220" s="187"/>
    </row>
    <row r="11221" spans="6:7">
      <c r="F11221" s="187"/>
      <c r="G11221" s="187"/>
    </row>
    <row r="11222" spans="6:7">
      <c r="F11222" s="187"/>
      <c r="G11222" s="187"/>
    </row>
    <row r="11223" spans="6:7">
      <c r="F11223" s="187"/>
      <c r="G11223" s="187"/>
    </row>
    <row r="11224" spans="6:7">
      <c r="F11224" s="187"/>
      <c r="G11224" s="187"/>
    </row>
    <row r="11225" spans="6:7">
      <c r="F11225" s="187"/>
      <c r="G11225" s="187"/>
    </row>
    <row r="11226" spans="6:7">
      <c r="F11226" s="187"/>
      <c r="G11226" s="187"/>
    </row>
    <row r="11227" spans="6:7">
      <c r="F11227" s="187"/>
      <c r="G11227" s="187"/>
    </row>
    <row r="11228" spans="6:7">
      <c r="F11228" s="187"/>
      <c r="G11228" s="187"/>
    </row>
    <row r="11229" spans="6:7">
      <c r="F11229" s="187"/>
      <c r="G11229" s="187"/>
    </row>
    <row r="11230" spans="6:7">
      <c r="F11230" s="187"/>
      <c r="G11230" s="187"/>
    </row>
    <row r="11231" spans="6:7">
      <c r="F11231" s="187"/>
      <c r="G11231" s="187"/>
    </row>
    <row r="11232" spans="6:7">
      <c r="F11232" s="187"/>
      <c r="G11232" s="187"/>
    </row>
    <row r="11233" spans="6:7">
      <c r="F11233" s="187"/>
      <c r="G11233" s="187"/>
    </row>
    <row r="11234" spans="6:7">
      <c r="F11234" s="187"/>
      <c r="G11234" s="187"/>
    </row>
    <row r="11235" spans="6:7">
      <c r="F11235" s="187"/>
      <c r="G11235" s="187"/>
    </row>
    <row r="11236" spans="6:7">
      <c r="F11236" s="187"/>
      <c r="G11236" s="187"/>
    </row>
    <row r="11237" spans="6:7">
      <c r="F11237" s="187"/>
      <c r="G11237" s="187"/>
    </row>
    <row r="11238" spans="6:7">
      <c r="F11238" s="187"/>
      <c r="G11238" s="187"/>
    </row>
    <row r="11239" spans="6:7">
      <c r="F11239" s="187"/>
      <c r="G11239" s="187"/>
    </row>
    <row r="11240" spans="6:7">
      <c r="F11240" s="187"/>
      <c r="G11240" s="187"/>
    </row>
    <row r="11241" spans="6:7">
      <c r="F11241" s="187"/>
      <c r="G11241" s="187"/>
    </row>
    <row r="11242" spans="6:7">
      <c r="F11242" s="187"/>
      <c r="G11242" s="187"/>
    </row>
    <row r="11243" spans="6:7">
      <c r="F11243" s="187"/>
      <c r="G11243" s="187"/>
    </row>
    <row r="11244" spans="6:7">
      <c r="F11244" s="187"/>
      <c r="G11244" s="187"/>
    </row>
    <row r="11245" spans="6:7">
      <c r="F11245" s="187"/>
      <c r="G11245" s="187"/>
    </row>
    <row r="11246" spans="6:7">
      <c r="F11246" s="187"/>
      <c r="G11246" s="187"/>
    </row>
    <row r="11247" spans="6:7">
      <c r="F11247" s="187"/>
      <c r="G11247" s="187"/>
    </row>
    <row r="11248" spans="6:7">
      <c r="F11248" s="187"/>
      <c r="G11248" s="187"/>
    </row>
    <row r="11249" spans="6:7">
      <c r="F11249" s="187"/>
      <c r="G11249" s="187"/>
    </row>
    <row r="11250" spans="6:7">
      <c r="F11250" s="187"/>
      <c r="G11250" s="187"/>
    </row>
    <row r="11251" spans="6:7">
      <c r="F11251" s="187"/>
      <c r="G11251" s="187"/>
    </row>
    <row r="11252" spans="6:7">
      <c r="F11252" s="187"/>
      <c r="G11252" s="187"/>
    </row>
    <row r="11253" spans="6:7">
      <c r="F11253" s="187"/>
      <c r="G11253" s="187"/>
    </row>
    <row r="11254" spans="6:7">
      <c r="F11254" s="187"/>
      <c r="G11254" s="187"/>
    </row>
    <row r="11255" spans="6:7">
      <c r="F11255" s="187"/>
      <c r="G11255" s="187"/>
    </row>
    <row r="11256" spans="6:7">
      <c r="F11256" s="187"/>
      <c r="G11256" s="187"/>
    </row>
    <row r="11257" spans="6:7">
      <c r="F11257" s="187"/>
      <c r="G11257" s="187"/>
    </row>
    <row r="11258" spans="6:7">
      <c r="F11258" s="187"/>
      <c r="G11258" s="187"/>
    </row>
    <row r="11259" spans="6:7">
      <c r="F11259" s="187"/>
      <c r="G11259" s="187"/>
    </row>
    <row r="11260" spans="6:7">
      <c r="F11260" s="187"/>
      <c r="G11260" s="187"/>
    </row>
    <row r="11261" spans="6:7">
      <c r="F11261" s="187"/>
      <c r="G11261" s="187"/>
    </row>
    <row r="11262" spans="6:7">
      <c r="F11262" s="187"/>
      <c r="G11262" s="187"/>
    </row>
    <row r="11263" spans="6:7">
      <c r="F11263" s="187"/>
      <c r="G11263" s="187"/>
    </row>
    <row r="11264" spans="6:7">
      <c r="F11264" s="187"/>
      <c r="G11264" s="187"/>
    </row>
    <row r="11265" spans="6:7">
      <c r="F11265" s="187"/>
      <c r="G11265" s="187"/>
    </row>
    <row r="11266" spans="6:7">
      <c r="F11266" s="187"/>
      <c r="G11266" s="187"/>
    </row>
    <row r="11267" spans="6:7">
      <c r="F11267" s="187"/>
      <c r="G11267" s="187"/>
    </row>
    <row r="11268" spans="6:7">
      <c r="F11268" s="187"/>
      <c r="G11268" s="187"/>
    </row>
    <row r="11269" spans="6:7">
      <c r="F11269" s="187"/>
      <c r="G11269" s="187"/>
    </row>
    <row r="11270" spans="6:7">
      <c r="F11270" s="187"/>
      <c r="G11270" s="187"/>
    </row>
    <row r="11271" spans="6:7">
      <c r="F11271" s="187"/>
      <c r="G11271" s="187"/>
    </row>
    <row r="11272" spans="6:7">
      <c r="F11272" s="187"/>
      <c r="G11272" s="187"/>
    </row>
    <row r="11273" spans="6:7">
      <c r="F11273" s="187"/>
      <c r="G11273" s="187"/>
    </row>
    <row r="11274" spans="6:7">
      <c r="F11274" s="187"/>
      <c r="G11274" s="187"/>
    </row>
    <row r="11275" spans="6:7">
      <c r="F11275" s="187"/>
      <c r="G11275" s="187"/>
    </row>
    <row r="11276" spans="6:7">
      <c r="F11276" s="187"/>
      <c r="G11276" s="187"/>
    </row>
    <row r="11277" spans="6:7">
      <c r="F11277" s="187"/>
      <c r="G11277" s="187"/>
    </row>
    <row r="11278" spans="6:7">
      <c r="F11278" s="187"/>
      <c r="G11278" s="187"/>
    </row>
    <row r="11279" spans="6:7">
      <c r="F11279" s="187"/>
      <c r="G11279" s="187"/>
    </row>
    <row r="11280" spans="6:7">
      <c r="F11280" s="187"/>
      <c r="G11280" s="187"/>
    </row>
    <row r="11281" spans="6:7">
      <c r="F11281" s="187"/>
      <c r="G11281" s="187"/>
    </row>
    <row r="11282" spans="6:7">
      <c r="F11282" s="187"/>
      <c r="G11282" s="187"/>
    </row>
    <row r="11283" spans="6:7">
      <c r="F11283" s="187"/>
      <c r="G11283" s="187"/>
    </row>
    <row r="11284" spans="6:7">
      <c r="F11284" s="187"/>
      <c r="G11284" s="187"/>
    </row>
    <row r="11285" spans="6:7">
      <c r="F11285" s="187"/>
      <c r="G11285" s="187"/>
    </row>
    <row r="11286" spans="6:7">
      <c r="F11286" s="187"/>
      <c r="G11286" s="187"/>
    </row>
    <row r="11287" spans="6:7">
      <c r="F11287" s="187"/>
      <c r="G11287" s="187"/>
    </row>
    <row r="11288" spans="6:7">
      <c r="F11288" s="187"/>
      <c r="G11288" s="187"/>
    </row>
    <row r="11289" spans="6:7">
      <c r="F11289" s="187"/>
      <c r="G11289" s="187"/>
    </row>
    <row r="11290" spans="6:7">
      <c r="F11290" s="187"/>
      <c r="G11290" s="187"/>
    </row>
    <row r="11291" spans="6:7">
      <c r="F11291" s="187"/>
      <c r="G11291" s="187"/>
    </row>
    <row r="11292" spans="6:7">
      <c r="F11292" s="187"/>
      <c r="G11292" s="187"/>
    </row>
    <row r="11293" spans="6:7">
      <c r="F11293" s="187"/>
      <c r="G11293" s="187"/>
    </row>
    <row r="11294" spans="6:7">
      <c r="F11294" s="187"/>
      <c r="G11294" s="187"/>
    </row>
    <row r="11295" spans="6:7">
      <c r="F11295" s="187"/>
      <c r="G11295" s="187"/>
    </row>
    <row r="11296" spans="6:7">
      <c r="F11296" s="187"/>
      <c r="G11296" s="187"/>
    </row>
    <row r="11297" spans="6:7">
      <c r="F11297" s="187"/>
      <c r="G11297" s="187"/>
    </row>
    <row r="11298" spans="6:7">
      <c r="F11298" s="187"/>
      <c r="G11298" s="187"/>
    </row>
    <row r="11299" spans="6:7">
      <c r="F11299" s="187"/>
      <c r="G11299" s="187"/>
    </row>
    <row r="11300" spans="6:7">
      <c r="F11300" s="187"/>
      <c r="G11300" s="187"/>
    </row>
    <row r="11301" spans="6:7">
      <c r="F11301" s="187"/>
      <c r="G11301" s="187"/>
    </row>
    <row r="11302" spans="6:7">
      <c r="F11302" s="187"/>
      <c r="G11302" s="187"/>
    </row>
    <row r="11303" spans="6:7">
      <c r="F11303" s="187"/>
      <c r="G11303" s="187"/>
    </row>
    <row r="11304" spans="6:7">
      <c r="F11304" s="187"/>
      <c r="G11304" s="187"/>
    </row>
    <row r="11305" spans="6:7">
      <c r="F11305" s="187"/>
      <c r="G11305" s="187"/>
    </row>
    <row r="11306" spans="6:7">
      <c r="F11306" s="187"/>
      <c r="G11306" s="187"/>
    </row>
    <row r="11307" spans="6:7">
      <c r="F11307" s="187"/>
      <c r="G11307" s="187"/>
    </row>
    <row r="11308" spans="6:7">
      <c r="F11308" s="187"/>
      <c r="G11308" s="187"/>
    </row>
    <row r="11309" spans="6:7">
      <c r="F11309" s="187"/>
      <c r="G11309" s="187"/>
    </row>
    <row r="11310" spans="6:7">
      <c r="F11310" s="187"/>
      <c r="G11310" s="187"/>
    </row>
    <row r="11311" spans="6:7">
      <c r="F11311" s="187"/>
      <c r="G11311" s="187"/>
    </row>
    <row r="11312" spans="6:7">
      <c r="F11312" s="187"/>
      <c r="G11312" s="187"/>
    </row>
    <row r="11313" spans="6:7">
      <c r="F11313" s="187"/>
      <c r="G11313" s="187"/>
    </row>
    <row r="11314" spans="6:7">
      <c r="F11314" s="187"/>
      <c r="G11314" s="187"/>
    </row>
    <row r="11315" spans="6:7">
      <c r="F11315" s="187"/>
      <c r="G11315" s="187"/>
    </row>
    <row r="11316" spans="6:7">
      <c r="F11316" s="187"/>
      <c r="G11316" s="187"/>
    </row>
    <row r="11317" spans="6:7">
      <c r="F11317" s="187"/>
      <c r="G11317" s="187"/>
    </row>
    <row r="11318" spans="6:7">
      <c r="F11318" s="187"/>
      <c r="G11318" s="187"/>
    </row>
    <row r="11319" spans="6:7">
      <c r="F11319" s="187"/>
      <c r="G11319" s="187"/>
    </row>
    <row r="11320" spans="6:7">
      <c r="F11320" s="187"/>
      <c r="G11320" s="187"/>
    </row>
    <row r="11321" spans="6:7">
      <c r="F11321" s="187"/>
      <c r="G11321" s="187"/>
    </row>
    <row r="11322" spans="6:7">
      <c r="F11322" s="187"/>
      <c r="G11322" s="187"/>
    </row>
    <row r="11323" spans="6:7">
      <c r="F11323" s="187"/>
      <c r="G11323" s="187"/>
    </row>
    <row r="11324" spans="6:7">
      <c r="F11324" s="187"/>
      <c r="G11324" s="187"/>
    </row>
    <row r="11325" spans="6:7">
      <c r="F11325" s="187"/>
      <c r="G11325" s="187"/>
    </row>
    <row r="11326" spans="6:7">
      <c r="F11326" s="187"/>
      <c r="G11326" s="187"/>
    </row>
    <row r="11327" spans="6:7">
      <c r="F11327" s="187"/>
      <c r="G11327" s="187"/>
    </row>
    <row r="11328" spans="6:7">
      <c r="F11328" s="187"/>
      <c r="G11328" s="187"/>
    </row>
    <row r="11329" spans="6:7">
      <c r="F11329" s="187"/>
      <c r="G11329" s="187"/>
    </row>
    <row r="11330" spans="6:7">
      <c r="F11330" s="187"/>
      <c r="G11330" s="187"/>
    </row>
    <row r="11331" spans="6:7">
      <c r="F11331" s="187"/>
      <c r="G11331" s="187"/>
    </row>
    <row r="11332" spans="6:7">
      <c r="F11332" s="187"/>
      <c r="G11332" s="187"/>
    </row>
    <row r="11333" spans="6:7">
      <c r="F11333" s="187"/>
      <c r="G11333" s="187"/>
    </row>
    <row r="11334" spans="6:7">
      <c r="F11334" s="187"/>
      <c r="G11334" s="187"/>
    </row>
    <row r="11335" spans="6:7">
      <c r="F11335" s="187"/>
      <c r="G11335" s="187"/>
    </row>
    <row r="11336" spans="6:7">
      <c r="F11336" s="187"/>
      <c r="G11336" s="187"/>
    </row>
    <row r="11337" spans="6:7">
      <c r="F11337" s="187"/>
      <c r="G11337" s="187"/>
    </row>
    <row r="11338" spans="6:7">
      <c r="F11338" s="187"/>
      <c r="G11338" s="187"/>
    </row>
    <row r="11339" spans="6:7">
      <c r="F11339" s="187"/>
      <c r="G11339" s="187"/>
    </row>
    <row r="11340" spans="6:7">
      <c r="F11340" s="187"/>
      <c r="G11340" s="187"/>
    </row>
    <row r="11341" spans="6:7">
      <c r="F11341" s="187"/>
      <c r="G11341" s="187"/>
    </row>
    <row r="11342" spans="6:7">
      <c r="F11342" s="187"/>
      <c r="G11342" s="187"/>
    </row>
    <row r="11343" spans="6:7">
      <c r="F11343" s="187"/>
      <c r="G11343" s="187"/>
    </row>
    <row r="11344" spans="6:7">
      <c r="F11344" s="187"/>
      <c r="G11344" s="187"/>
    </row>
    <row r="11345" spans="6:7">
      <c r="F11345" s="187"/>
      <c r="G11345" s="187"/>
    </row>
    <row r="11346" spans="6:7">
      <c r="F11346" s="187"/>
      <c r="G11346" s="187"/>
    </row>
    <row r="11347" spans="6:7">
      <c r="F11347" s="187"/>
      <c r="G11347" s="187"/>
    </row>
    <row r="11348" spans="6:7">
      <c r="F11348" s="187"/>
      <c r="G11348" s="187"/>
    </row>
    <row r="11349" spans="6:7">
      <c r="F11349" s="187"/>
      <c r="G11349" s="187"/>
    </row>
    <row r="11350" spans="6:7">
      <c r="F11350" s="187"/>
      <c r="G11350" s="187"/>
    </row>
    <row r="11351" spans="6:7">
      <c r="F11351" s="187"/>
      <c r="G11351" s="187"/>
    </row>
    <row r="11352" spans="6:7">
      <c r="F11352" s="187"/>
      <c r="G11352" s="187"/>
    </row>
    <row r="11353" spans="6:7">
      <c r="F11353" s="187"/>
      <c r="G11353" s="187"/>
    </row>
    <row r="11354" spans="6:7">
      <c r="F11354" s="187"/>
      <c r="G11354" s="187"/>
    </row>
    <row r="11355" spans="6:7">
      <c r="F11355" s="187"/>
      <c r="G11355" s="187"/>
    </row>
    <row r="11356" spans="6:7">
      <c r="F11356" s="187"/>
      <c r="G11356" s="187"/>
    </row>
    <row r="11357" spans="6:7">
      <c r="F11357" s="187"/>
      <c r="G11357" s="187"/>
    </row>
    <row r="11358" spans="6:7">
      <c r="F11358" s="187"/>
      <c r="G11358" s="187"/>
    </row>
    <row r="11359" spans="6:7">
      <c r="F11359" s="187"/>
      <c r="G11359" s="187"/>
    </row>
    <row r="11360" spans="6:7">
      <c r="F11360" s="187"/>
      <c r="G11360" s="187"/>
    </row>
    <row r="11361" spans="6:7">
      <c r="F11361" s="187"/>
      <c r="G11361" s="187"/>
    </row>
    <row r="11362" spans="6:7">
      <c r="F11362" s="187"/>
      <c r="G11362" s="187"/>
    </row>
    <row r="11363" spans="6:7">
      <c r="F11363" s="187"/>
      <c r="G11363" s="187"/>
    </row>
    <row r="11364" spans="6:7">
      <c r="F11364" s="187"/>
      <c r="G11364" s="187"/>
    </row>
    <row r="11365" spans="6:7">
      <c r="F11365" s="187"/>
      <c r="G11365" s="187"/>
    </row>
    <row r="11366" spans="6:7">
      <c r="F11366" s="187"/>
      <c r="G11366" s="187"/>
    </row>
    <row r="11367" spans="6:7">
      <c r="F11367" s="187"/>
      <c r="G11367" s="187"/>
    </row>
    <row r="11368" spans="6:7">
      <c r="F11368" s="187"/>
      <c r="G11368" s="187"/>
    </row>
    <row r="11369" spans="6:7">
      <c r="F11369" s="187"/>
      <c r="G11369" s="187"/>
    </row>
    <row r="11370" spans="6:7">
      <c r="F11370" s="187"/>
      <c r="G11370" s="187"/>
    </row>
    <row r="11371" spans="6:7">
      <c r="F11371" s="187"/>
      <c r="G11371" s="187"/>
    </row>
    <row r="11372" spans="6:7">
      <c r="F11372" s="187"/>
      <c r="G11372" s="187"/>
    </row>
    <row r="11373" spans="6:7">
      <c r="F11373" s="187"/>
      <c r="G11373" s="187"/>
    </row>
    <row r="11374" spans="6:7">
      <c r="F11374" s="187"/>
      <c r="G11374" s="187"/>
    </row>
    <row r="11375" spans="6:7">
      <c r="F11375" s="187"/>
      <c r="G11375" s="187"/>
    </row>
    <row r="11376" spans="6:7">
      <c r="F11376" s="187"/>
      <c r="G11376" s="187"/>
    </row>
    <row r="11377" spans="6:7">
      <c r="F11377" s="187"/>
      <c r="G11377" s="187"/>
    </row>
    <row r="11378" spans="6:7">
      <c r="F11378" s="187"/>
      <c r="G11378" s="187"/>
    </row>
    <row r="11379" spans="6:7">
      <c r="F11379" s="187"/>
      <c r="G11379" s="187"/>
    </row>
    <row r="11380" spans="6:7">
      <c r="F11380" s="187"/>
      <c r="G11380" s="187"/>
    </row>
    <row r="11381" spans="6:7">
      <c r="F11381" s="187"/>
      <c r="G11381" s="187"/>
    </row>
    <row r="11382" spans="6:7">
      <c r="F11382" s="187"/>
      <c r="G11382" s="187"/>
    </row>
    <row r="11383" spans="6:7">
      <c r="F11383" s="187"/>
      <c r="G11383" s="187"/>
    </row>
    <row r="11384" spans="6:7">
      <c r="F11384" s="187"/>
      <c r="G11384" s="187"/>
    </row>
    <row r="11385" spans="6:7">
      <c r="F11385" s="187"/>
      <c r="G11385" s="187"/>
    </row>
    <row r="11386" spans="6:7">
      <c r="F11386" s="187"/>
      <c r="G11386" s="187"/>
    </row>
    <row r="11387" spans="6:7">
      <c r="F11387" s="187"/>
      <c r="G11387" s="187"/>
    </row>
    <row r="11388" spans="6:7">
      <c r="F11388" s="187"/>
      <c r="G11388" s="187"/>
    </row>
    <row r="11389" spans="6:7">
      <c r="F11389" s="187"/>
      <c r="G11389" s="187"/>
    </row>
    <row r="11390" spans="6:7">
      <c r="F11390" s="187"/>
      <c r="G11390" s="187"/>
    </row>
    <row r="11391" spans="6:7">
      <c r="F11391" s="187"/>
      <c r="G11391" s="187"/>
    </row>
    <row r="11392" spans="6:7">
      <c r="F11392" s="187"/>
      <c r="G11392" s="187"/>
    </row>
    <row r="11393" spans="6:7">
      <c r="F11393" s="187"/>
      <c r="G11393" s="187"/>
    </row>
    <row r="11394" spans="6:7">
      <c r="F11394" s="187"/>
      <c r="G11394" s="187"/>
    </row>
    <row r="11395" spans="6:7">
      <c r="F11395" s="187"/>
      <c r="G11395" s="187"/>
    </row>
    <row r="11396" spans="6:7">
      <c r="F11396" s="187"/>
      <c r="G11396" s="187"/>
    </row>
    <row r="11397" spans="6:7">
      <c r="F11397" s="187"/>
      <c r="G11397" s="187"/>
    </row>
    <row r="11398" spans="6:7">
      <c r="F11398" s="187"/>
      <c r="G11398" s="187"/>
    </row>
    <row r="11399" spans="6:7">
      <c r="F11399" s="187"/>
      <c r="G11399" s="187"/>
    </row>
    <row r="11400" spans="6:7">
      <c r="F11400" s="187"/>
      <c r="G11400" s="187"/>
    </row>
    <row r="11401" spans="6:7">
      <c r="F11401" s="187"/>
      <c r="G11401" s="187"/>
    </row>
    <row r="11402" spans="6:7">
      <c r="F11402" s="187"/>
      <c r="G11402" s="187"/>
    </row>
    <row r="11403" spans="6:7">
      <c r="F11403" s="187"/>
      <c r="G11403" s="187"/>
    </row>
    <row r="11404" spans="6:7">
      <c r="F11404" s="187"/>
      <c r="G11404" s="187"/>
    </row>
    <row r="11405" spans="6:7">
      <c r="F11405" s="187"/>
      <c r="G11405" s="187"/>
    </row>
    <row r="11406" spans="6:7">
      <c r="F11406" s="187"/>
      <c r="G11406" s="187"/>
    </row>
    <row r="11407" spans="6:7">
      <c r="F11407" s="187"/>
      <c r="G11407" s="187"/>
    </row>
    <row r="11408" spans="6:7">
      <c r="F11408" s="187"/>
      <c r="G11408" s="187"/>
    </row>
    <row r="11409" spans="6:7">
      <c r="F11409" s="187"/>
      <c r="G11409" s="187"/>
    </row>
    <row r="11410" spans="6:7">
      <c r="F11410" s="187"/>
      <c r="G11410" s="187"/>
    </row>
    <row r="11411" spans="6:7">
      <c r="F11411" s="187"/>
      <c r="G11411" s="187"/>
    </row>
    <row r="11412" spans="6:7">
      <c r="F11412" s="187"/>
      <c r="G11412" s="187"/>
    </row>
    <row r="11413" spans="6:7">
      <c r="F11413" s="187"/>
      <c r="G11413" s="187"/>
    </row>
    <row r="11414" spans="6:7">
      <c r="F11414" s="187"/>
      <c r="G11414" s="187"/>
    </row>
    <row r="11415" spans="6:7">
      <c r="F11415" s="187"/>
      <c r="G11415" s="187"/>
    </row>
    <row r="11416" spans="6:7">
      <c r="F11416" s="187"/>
      <c r="G11416" s="187"/>
    </row>
    <row r="11417" spans="6:7">
      <c r="F11417" s="187"/>
      <c r="G11417" s="187"/>
    </row>
    <row r="11418" spans="6:7">
      <c r="F11418" s="187"/>
      <c r="G11418" s="187"/>
    </row>
    <row r="11419" spans="6:7">
      <c r="F11419" s="187"/>
      <c r="G11419" s="187"/>
    </row>
    <row r="11420" spans="6:7">
      <c r="F11420" s="187"/>
      <c r="G11420" s="187"/>
    </row>
    <row r="11421" spans="6:7">
      <c r="F11421" s="187"/>
      <c r="G11421" s="187"/>
    </row>
    <row r="11422" spans="6:7">
      <c r="F11422" s="187"/>
      <c r="G11422" s="187"/>
    </row>
    <row r="11423" spans="6:7">
      <c r="F11423" s="187"/>
      <c r="G11423" s="187"/>
    </row>
    <row r="11424" spans="6:7">
      <c r="F11424" s="187"/>
      <c r="G11424" s="187"/>
    </row>
    <row r="11425" spans="6:7">
      <c r="F11425" s="187"/>
      <c r="G11425" s="187"/>
    </row>
    <row r="11426" spans="6:7">
      <c r="F11426" s="187"/>
      <c r="G11426" s="187"/>
    </row>
    <row r="11427" spans="6:7">
      <c r="F11427" s="187"/>
      <c r="G11427" s="187"/>
    </row>
    <row r="11428" spans="6:7">
      <c r="F11428" s="187"/>
      <c r="G11428" s="187"/>
    </row>
    <row r="11429" spans="6:7">
      <c r="F11429" s="187"/>
      <c r="G11429" s="187"/>
    </row>
    <row r="11430" spans="6:7">
      <c r="F11430" s="187"/>
      <c r="G11430" s="187"/>
    </row>
    <row r="11431" spans="6:7">
      <c r="F11431" s="187"/>
      <c r="G11431" s="187"/>
    </row>
    <row r="11432" spans="6:7">
      <c r="F11432" s="187"/>
      <c r="G11432" s="187"/>
    </row>
    <row r="11433" spans="6:7">
      <c r="F11433" s="187"/>
      <c r="G11433" s="187"/>
    </row>
    <row r="11434" spans="6:7">
      <c r="F11434" s="187"/>
      <c r="G11434" s="187"/>
    </row>
    <row r="11435" spans="6:7">
      <c r="F11435" s="187"/>
      <c r="G11435" s="187"/>
    </row>
    <row r="11436" spans="6:7">
      <c r="F11436" s="187"/>
      <c r="G11436" s="187"/>
    </row>
    <row r="11437" spans="6:7">
      <c r="F11437" s="187"/>
      <c r="G11437" s="187"/>
    </row>
    <row r="11438" spans="6:7">
      <c r="F11438" s="187"/>
      <c r="G11438" s="187"/>
    </row>
    <row r="11439" spans="6:7">
      <c r="F11439" s="187"/>
      <c r="G11439" s="187"/>
    </row>
    <row r="11440" spans="6:7">
      <c r="F11440" s="187"/>
      <c r="G11440" s="187"/>
    </row>
    <row r="11441" spans="6:7">
      <c r="F11441" s="187"/>
      <c r="G11441" s="187"/>
    </row>
    <row r="11442" spans="6:7">
      <c r="F11442" s="187"/>
      <c r="G11442" s="187"/>
    </row>
    <row r="11443" spans="6:7">
      <c r="F11443" s="187"/>
      <c r="G11443" s="187"/>
    </row>
    <row r="11444" spans="6:7">
      <c r="F11444" s="187"/>
      <c r="G11444" s="187"/>
    </row>
    <row r="11445" spans="6:7">
      <c r="F11445" s="187"/>
      <c r="G11445" s="187"/>
    </row>
    <row r="11446" spans="6:7">
      <c r="F11446" s="187"/>
      <c r="G11446" s="187"/>
    </row>
    <row r="11447" spans="6:7">
      <c r="F11447" s="187"/>
      <c r="G11447" s="187"/>
    </row>
    <row r="11448" spans="6:7">
      <c r="F11448" s="187"/>
      <c r="G11448" s="187"/>
    </row>
    <row r="11449" spans="6:7">
      <c r="F11449" s="187"/>
      <c r="G11449" s="187"/>
    </row>
    <row r="11450" spans="6:7">
      <c r="F11450" s="187"/>
      <c r="G11450" s="187"/>
    </row>
    <row r="11451" spans="6:7">
      <c r="F11451" s="187"/>
      <c r="G11451" s="187"/>
    </row>
    <row r="11452" spans="6:7">
      <c r="F11452" s="187"/>
      <c r="G11452" s="187"/>
    </row>
    <row r="11453" spans="6:7">
      <c r="F11453" s="187"/>
      <c r="G11453" s="187"/>
    </row>
    <row r="11454" spans="6:7">
      <c r="F11454" s="187"/>
      <c r="G11454" s="187"/>
    </row>
    <row r="11455" spans="6:7">
      <c r="F11455" s="187"/>
      <c r="G11455" s="187"/>
    </row>
    <row r="11456" spans="6:7">
      <c r="F11456" s="187"/>
      <c r="G11456" s="187"/>
    </row>
    <row r="11457" spans="6:7">
      <c r="F11457" s="187"/>
      <c r="G11457" s="187"/>
    </row>
    <row r="11458" spans="6:7">
      <c r="F11458" s="187"/>
      <c r="G11458" s="187"/>
    </row>
    <row r="11459" spans="6:7">
      <c r="F11459" s="187"/>
      <c r="G11459" s="187"/>
    </row>
    <row r="11460" spans="6:7">
      <c r="F11460" s="187"/>
      <c r="G11460" s="187"/>
    </row>
    <row r="11461" spans="6:7">
      <c r="F11461" s="187"/>
      <c r="G11461" s="187"/>
    </row>
    <row r="11462" spans="6:7">
      <c r="F11462" s="187"/>
      <c r="G11462" s="187"/>
    </row>
    <row r="11463" spans="6:7">
      <c r="F11463" s="187"/>
      <c r="G11463" s="187"/>
    </row>
    <row r="11464" spans="6:7">
      <c r="F11464" s="187"/>
      <c r="G11464" s="187"/>
    </row>
    <row r="11465" spans="6:7">
      <c r="F11465" s="187"/>
      <c r="G11465" s="187"/>
    </row>
    <row r="11466" spans="6:7">
      <c r="F11466" s="187"/>
      <c r="G11466" s="187"/>
    </row>
    <row r="11467" spans="6:7">
      <c r="F11467" s="187"/>
      <c r="G11467" s="187"/>
    </row>
    <row r="11468" spans="6:7">
      <c r="F11468" s="187"/>
      <c r="G11468" s="187"/>
    </row>
    <row r="11469" spans="6:7">
      <c r="F11469" s="187"/>
      <c r="G11469" s="187"/>
    </row>
    <row r="11470" spans="6:7">
      <c r="F11470" s="187"/>
      <c r="G11470" s="187"/>
    </row>
    <row r="11471" spans="6:7">
      <c r="F11471" s="187"/>
      <c r="G11471" s="187"/>
    </row>
    <row r="11472" spans="6:7">
      <c r="F11472" s="187"/>
      <c r="G11472" s="187"/>
    </row>
    <row r="11473" spans="6:7">
      <c r="F11473" s="187"/>
      <c r="G11473" s="187"/>
    </row>
    <row r="11474" spans="6:7">
      <c r="F11474" s="187"/>
      <c r="G11474" s="187"/>
    </row>
    <row r="11475" spans="6:7">
      <c r="F11475" s="187"/>
      <c r="G11475" s="187"/>
    </row>
    <row r="11476" spans="6:7">
      <c r="F11476" s="187"/>
      <c r="G11476" s="187"/>
    </row>
    <row r="11477" spans="6:7">
      <c r="F11477" s="187"/>
      <c r="G11477" s="187"/>
    </row>
    <row r="11478" spans="6:7">
      <c r="F11478" s="187"/>
      <c r="G11478" s="187"/>
    </row>
    <row r="11479" spans="6:7">
      <c r="F11479" s="187"/>
      <c r="G11479" s="187"/>
    </row>
    <row r="11480" spans="6:7">
      <c r="F11480" s="187"/>
      <c r="G11480" s="187"/>
    </row>
    <row r="11481" spans="6:7">
      <c r="F11481" s="187"/>
      <c r="G11481" s="187"/>
    </row>
    <row r="11482" spans="6:7">
      <c r="F11482" s="187"/>
      <c r="G11482" s="187"/>
    </row>
    <row r="11483" spans="6:7">
      <c r="F11483" s="187"/>
      <c r="G11483" s="187"/>
    </row>
    <row r="11484" spans="6:7">
      <c r="F11484" s="187"/>
      <c r="G11484" s="187"/>
    </row>
    <row r="11485" spans="6:7">
      <c r="F11485" s="187"/>
      <c r="G11485" s="187"/>
    </row>
    <row r="11486" spans="6:7">
      <c r="F11486" s="187"/>
      <c r="G11486" s="187"/>
    </row>
    <row r="11487" spans="6:7">
      <c r="F11487" s="187"/>
      <c r="G11487" s="187"/>
    </row>
    <row r="11488" spans="6:7">
      <c r="F11488" s="187"/>
      <c r="G11488" s="187"/>
    </row>
    <row r="11489" spans="6:7">
      <c r="F11489" s="187"/>
      <c r="G11489" s="187"/>
    </row>
    <row r="11490" spans="6:7">
      <c r="F11490" s="187"/>
      <c r="G11490" s="187"/>
    </row>
    <row r="11491" spans="6:7">
      <c r="F11491" s="187"/>
      <c r="G11491" s="187"/>
    </row>
    <row r="11492" spans="6:7">
      <c r="F11492" s="187"/>
      <c r="G11492" s="187"/>
    </row>
    <row r="11493" spans="6:7">
      <c r="F11493" s="187"/>
      <c r="G11493" s="187"/>
    </row>
    <row r="11494" spans="6:7">
      <c r="F11494" s="187"/>
      <c r="G11494" s="187"/>
    </row>
    <row r="11495" spans="6:7">
      <c r="F11495" s="187"/>
      <c r="G11495" s="187"/>
    </row>
    <row r="11496" spans="6:7">
      <c r="F11496" s="187"/>
      <c r="G11496" s="187"/>
    </row>
    <row r="11497" spans="6:7">
      <c r="F11497" s="187"/>
      <c r="G11497" s="187"/>
    </row>
    <row r="11498" spans="6:7">
      <c r="F11498" s="187"/>
      <c r="G11498" s="187"/>
    </row>
    <row r="11499" spans="6:7">
      <c r="F11499" s="187"/>
      <c r="G11499" s="187"/>
    </row>
    <row r="11500" spans="6:7">
      <c r="F11500" s="187"/>
      <c r="G11500" s="187"/>
    </row>
    <row r="11501" spans="6:7">
      <c r="F11501" s="187"/>
      <c r="G11501" s="187"/>
    </row>
    <row r="11502" spans="6:7">
      <c r="F11502" s="187"/>
      <c r="G11502" s="187"/>
    </row>
    <row r="11503" spans="6:7">
      <c r="F11503" s="187"/>
      <c r="G11503" s="187"/>
    </row>
    <row r="11504" spans="6:7">
      <c r="F11504" s="187"/>
      <c r="G11504" s="187"/>
    </row>
    <row r="11505" spans="6:7">
      <c r="F11505" s="187"/>
      <c r="G11505" s="187"/>
    </row>
    <row r="11506" spans="6:7">
      <c r="F11506" s="187"/>
      <c r="G11506" s="187"/>
    </row>
    <row r="11507" spans="6:7">
      <c r="F11507" s="187"/>
      <c r="G11507" s="187"/>
    </row>
    <row r="11508" spans="6:7">
      <c r="F11508" s="187"/>
      <c r="G11508" s="187"/>
    </row>
    <row r="11509" spans="6:7">
      <c r="F11509" s="187"/>
      <c r="G11509" s="187"/>
    </row>
    <row r="11510" spans="6:7">
      <c r="F11510" s="187"/>
      <c r="G11510" s="187"/>
    </row>
    <row r="11511" spans="6:7">
      <c r="F11511" s="187"/>
      <c r="G11511" s="187"/>
    </row>
    <row r="11512" spans="6:7">
      <c r="F11512" s="187"/>
      <c r="G11512" s="187"/>
    </row>
    <row r="11513" spans="6:7">
      <c r="F11513" s="187"/>
      <c r="G11513" s="187"/>
    </row>
    <row r="11514" spans="6:7">
      <c r="F11514" s="187"/>
      <c r="G11514" s="187"/>
    </row>
    <row r="11515" spans="6:7">
      <c r="F11515" s="187"/>
      <c r="G11515" s="187"/>
    </row>
    <row r="11516" spans="6:7">
      <c r="F11516" s="187"/>
      <c r="G11516" s="187"/>
    </row>
    <row r="11517" spans="6:7">
      <c r="F11517" s="187"/>
      <c r="G11517" s="187"/>
    </row>
    <row r="11518" spans="6:7">
      <c r="F11518" s="187"/>
      <c r="G11518" s="187"/>
    </row>
    <row r="11519" spans="6:7">
      <c r="F11519" s="187"/>
      <c r="G11519" s="187"/>
    </row>
    <row r="11520" spans="6:7">
      <c r="F11520" s="187"/>
      <c r="G11520" s="187"/>
    </row>
    <row r="11521" spans="6:7">
      <c r="F11521" s="187"/>
      <c r="G11521" s="187"/>
    </row>
    <row r="11522" spans="6:7">
      <c r="F11522" s="187"/>
      <c r="G11522" s="187"/>
    </row>
    <row r="11523" spans="6:7">
      <c r="F11523" s="187"/>
      <c r="G11523" s="187"/>
    </row>
    <row r="11524" spans="6:7">
      <c r="F11524" s="187"/>
      <c r="G11524" s="187"/>
    </row>
    <row r="11525" spans="6:7">
      <c r="F11525" s="187"/>
      <c r="G11525" s="187"/>
    </row>
    <row r="11526" spans="6:7">
      <c r="F11526" s="187"/>
      <c r="G11526" s="187"/>
    </row>
    <row r="11527" spans="6:7">
      <c r="F11527" s="187"/>
      <c r="G11527" s="187"/>
    </row>
    <row r="11528" spans="6:7">
      <c r="F11528" s="187"/>
      <c r="G11528" s="187"/>
    </row>
    <row r="11529" spans="6:7">
      <c r="F11529" s="187"/>
      <c r="G11529" s="187"/>
    </row>
    <row r="11530" spans="6:7">
      <c r="F11530" s="187"/>
      <c r="G11530" s="187"/>
    </row>
    <row r="11531" spans="6:7">
      <c r="F11531" s="187"/>
      <c r="G11531" s="187"/>
    </row>
    <row r="11532" spans="6:7">
      <c r="F11532" s="187"/>
      <c r="G11532" s="187"/>
    </row>
    <row r="11533" spans="6:7">
      <c r="F11533" s="187"/>
      <c r="G11533" s="187"/>
    </row>
    <row r="11534" spans="6:7">
      <c r="F11534" s="187"/>
      <c r="G11534" s="187"/>
    </row>
    <row r="11535" spans="6:7">
      <c r="F11535" s="187"/>
      <c r="G11535" s="187"/>
    </row>
    <row r="11536" spans="6:7">
      <c r="F11536" s="187"/>
      <c r="G11536" s="187"/>
    </row>
    <row r="11537" spans="6:7">
      <c r="F11537" s="187"/>
      <c r="G11537" s="187"/>
    </row>
    <row r="11538" spans="6:7">
      <c r="F11538" s="187"/>
      <c r="G11538" s="187"/>
    </row>
    <row r="11539" spans="6:7">
      <c r="F11539" s="187"/>
      <c r="G11539" s="187"/>
    </row>
    <row r="11540" spans="6:7">
      <c r="F11540" s="187"/>
      <c r="G11540" s="187"/>
    </row>
    <row r="11541" spans="6:7">
      <c r="F11541" s="187"/>
      <c r="G11541" s="187"/>
    </row>
    <row r="11542" spans="6:7">
      <c r="F11542" s="187"/>
      <c r="G11542" s="187"/>
    </row>
    <row r="11543" spans="6:7">
      <c r="F11543" s="187"/>
      <c r="G11543" s="187"/>
    </row>
    <row r="11544" spans="6:7">
      <c r="F11544" s="187"/>
      <c r="G11544" s="187"/>
    </row>
    <row r="11545" spans="6:7">
      <c r="F11545" s="187"/>
      <c r="G11545" s="187"/>
    </row>
    <row r="11546" spans="6:7">
      <c r="F11546" s="187"/>
      <c r="G11546" s="187"/>
    </row>
    <row r="11547" spans="6:7">
      <c r="F11547" s="187"/>
      <c r="G11547" s="187"/>
    </row>
    <row r="11548" spans="6:7">
      <c r="F11548" s="187"/>
      <c r="G11548" s="187"/>
    </row>
    <row r="11549" spans="6:7">
      <c r="F11549" s="187"/>
      <c r="G11549" s="187"/>
    </row>
    <row r="11550" spans="6:7">
      <c r="F11550" s="187"/>
      <c r="G11550" s="187"/>
    </row>
    <row r="11551" spans="6:7">
      <c r="F11551" s="187"/>
      <c r="G11551" s="187"/>
    </row>
    <row r="11552" spans="6:7">
      <c r="F11552" s="187"/>
      <c r="G11552" s="187"/>
    </row>
    <row r="11553" spans="6:7">
      <c r="F11553" s="187"/>
      <c r="G11553" s="187"/>
    </row>
    <row r="11554" spans="6:7">
      <c r="F11554" s="187"/>
      <c r="G11554" s="187"/>
    </row>
    <row r="11555" spans="6:7">
      <c r="F11555" s="187"/>
      <c r="G11555" s="187"/>
    </row>
    <row r="11556" spans="6:7">
      <c r="F11556" s="187"/>
      <c r="G11556" s="187"/>
    </row>
    <row r="11557" spans="6:7">
      <c r="F11557" s="187"/>
      <c r="G11557" s="187"/>
    </row>
    <row r="11558" spans="6:7">
      <c r="F11558" s="187"/>
      <c r="G11558" s="187"/>
    </row>
    <row r="11559" spans="6:7">
      <c r="F11559" s="187"/>
      <c r="G11559" s="187"/>
    </row>
    <row r="11560" spans="6:7">
      <c r="F11560" s="187"/>
      <c r="G11560" s="187"/>
    </row>
    <row r="11561" spans="6:7">
      <c r="F11561" s="187"/>
      <c r="G11561" s="187"/>
    </row>
    <row r="11562" spans="6:7">
      <c r="F11562" s="187"/>
      <c r="G11562" s="187"/>
    </row>
    <row r="11563" spans="6:7">
      <c r="F11563" s="187"/>
      <c r="G11563" s="187"/>
    </row>
    <row r="11564" spans="6:7">
      <c r="F11564" s="187"/>
      <c r="G11564" s="187"/>
    </row>
    <row r="11565" spans="6:7">
      <c r="F11565" s="187"/>
      <c r="G11565" s="187"/>
    </row>
    <row r="11566" spans="6:7">
      <c r="F11566" s="187"/>
      <c r="G11566" s="187"/>
    </row>
    <row r="11567" spans="6:7">
      <c r="F11567" s="187"/>
      <c r="G11567" s="187"/>
    </row>
    <row r="11568" spans="6:7">
      <c r="F11568" s="187"/>
      <c r="G11568" s="187"/>
    </row>
    <row r="11569" spans="6:7">
      <c r="F11569" s="187"/>
      <c r="G11569" s="187"/>
    </row>
    <row r="11570" spans="6:7">
      <c r="F11570" s="187"/>
      <c r="G11570" s="187"/>
    </row>
    <row r="11571" spans="6:7">
      <c r="F11571" s="187"/>
      <c r="G11571" s="187"/>
    </row>
    <row r="11572" spans="6:7">
      <c r="F11572" s="187"/>
      <c r="G11572" s="187"/>
    </row>
    <row r="11573" spans="6:7">
      <c r="F11573" s="187"/>
      <c r="G11573" s="187"/>
    </row>
    <row r="11574" spans="6:7">
      <c r="F11574" s="187"/>
      <c r="G11574" s="187"/>
    </row>
    <row r="11575" spans="6:7">
      <c r="F11575" s="187"/>
      <c r="G11575" s="187"/>
    </row>
    <row r="11576" spans="6:7">
      <c r="F11576" s="187"/>
      <c r="G11576" s="187"/>
    </row>
    <row r="11577" spans="6:7">
      <c r="F11577" s="187"/>
      <c r="G11577" s="187"/>
    </row>
    <row r="11578" spans="6:7">
      <c r="F11578" s="187"/>
      <c r="G11578" s="187"/>
    </row>
    <row r="11579" spans="6:7">
      <c r="F11579" s="187"/>
      <c r="G11579" s="187"/>
    </row>
    <row r="11580" spans="6:7">
      <c r="F11580" s="187"/>
      <c r="G11580" s="187"/>
    </row>
    <row r="11581" spans="6:7">
      <c r="F11581" s="187"/>
      <c r="G11581" s="187"/>
    </row>
    <row r="11582" spans="6:7">
      <c r="F11582" s="187"/>
      <c r="G11582" s="187"/>
    </row>
    <row r="11583" spans="6:7">
      <c r="F11583" s="187"/>
      <c r="G11583" s="187"/>
    </row>
    <row r="11584" spans="6:7">
      <c r="F11584" s="187"/>
      <c r="G11584" s="187"/>
    </row>
    <row r="11585" spans="6:7">
      <c r="F11585" s="187"/>
      <c r="G11585" s="187"/>
    </row>
    <row r="11586" spans="6:7">
      <c r="F11586" s="187"/>
      <c r="G11586" s="187"/>
    </row>
    <row r="11587" spans="6:7">
      <c r="F11587" s="187"/>
      <c r="G11587" s="187"/>
    </row>
    <row r="11588" spans="6:7">
      <c r="F11588" s="187"/>
      <c r="G11588" s="187"/>
    </row>
    <row r="11589" spans="6:7">
      <c r="F11589" s="187"/>
      <c r="G11589" s="187"/>
    </row>
    <row r="11590" spans="6:7">
      <c r="F11590" s="187"/>
      <c r="G11590" s="187"/>
    </row>
    <row r="11591" spans="6:7">
      <c r="F11591" s="187"/>
      <c r="G11591" s="187"/>
    </row>
    <row r="11592" spans="6:7">
      <c r="F11592" s="187"/>
      <c r="G11592" s="187"/>
    </row>
    <row r="11593" spans="6:7">
      <c r="F11593" s="187"/>
      <c r="G11593" s="187"/>
    </row>
    <row r="11594" spans="6:7">
      <c r="F11594" s="187"/>
      <c r="G11594" s="187"/>
    </row>
    <row r="11595" spans="6:7">
      <c r="F11595" s="187"/>
      <c r="G11595" s="187"/>
    </row>
    <row r="11596" spans="6:7">
      <c r="F11596" s="187"/>
      <c r="G11596" s="187"/>
    </row>
    <row r="11597" spans="6:7">
      <c r="F11597" s="187"/>
      <c r="G11597" s="187"/>
    </row>
    <row r="11598" spans="6:7">
      <c r="F11598" s="187"/>
      <c r="G11598" s="187"/>
    </row>
    <row r="11599" spans="6:7">
      <c r="F11599" s="187"/>
      <c r="G11599" s="187"/>
    </row>
    <row r="11600" spans="6:7">
      <c r="F11600" s="187"/>
      <c r="G11600" s="187"/>
    </row>
    <row r="11601" spans="6:7">
      <c r="F11601" s="187"/>
      <c r="G11601" s="187"/>
    </row>
    <row r="11602" spans="6:7">
      <c r="F11602" s="187"/>
      <c r="G11602" s="187"/>
    </row>
    <row r="11603" spans="6:7">
      <c r="F11603" s="187"/>
      <c r="G11603" s="187"/>
    </row>
    <row r="11604" spans="6:7">
      <c r="F11604" s="187"/>
      <c r="G11604" s="187"/>
    </row>
    <row r="11605" spans="6:7">
      <c r="F11605" s="187"/>
      <c r="G11605" s="187"/>
    </row>
    <row r="11606" spans="6:7">
      <c r="F11606" s="187"/>
      <c r="G11606" s="187"/>
    </row>
    <row r="11607" spans="6:7">
      <c r="F11607" s="187"/>
      <c r="G11607" s="187"/>
    </row>
    <row r="11608" spans="6:7">
      <c r="F11608" s="187"/>
      <c r="G11608" s="187"/>
    </row>
    <row r="11609" spans="6:7">
      <c r="F11609" s="187"/>
      <c r="G11609" s="187"/>
    </row>
    <row r="11610" spans="6:7">
      <c r="F11610" s="187"/>
      <c r="G11610" s="187"/>
    </row>
    <row r="11611" spans="6:7">
      <c r="F11611" s="187"/>
      <c r="G11611" s="187"/>
    </row>
    <row r="11612" spans="6:7">
      <c r="F11612" s="187"/>
      <c r="G11612" s="187"/>
    </row>
    <row r="11613" spans="6:7">
      <c r="F11613" s="187"/>
      <c r="G11613" s="187"/>
    </row>
    <row r="11614" spans="6:7">
      <c r="F11614" s="187"/>
      <c r="G11614" s="187"/>
    </row>
    <row r="11615" spans="6:7">
      <c r="F11615" s="187"/>
      <c r="G11615" s="187"/>
    </row>
    <row r="11616" spans="6:7">
      <c r="F11616" s="187"/>
      <c r="G11616" s="187"/>
    </row>
    <row r="11617" spans="6:7">
      <c r="F11617" s="187"/>
      <c r="G11617" s="187"/>
    </row>
    <row r="11618" spans="6:7">
      <c r="F11618" s="187"/>
      <c r="G11618" s="187"/>
    </row>
    <row r="11619" spans="6:7">
      <c r="F11619" s="187"/>
      <c r="G11619" s="187"/>
    </row>
    <row r="11620" spans="6:7">
      <c r="F11620" s="187"/>
      <c r="G11620" s="187"/>
    </row>
    <row r="11621" spans="6:7">
      <c r="F11621" s="187"/>
      <c r="G11621" s="187"/>
    </row>
    <row r="11622" spans="6:7">
      <c r="F11622" s="187"/>
      <c r="G11622" s="187"/>
    </row>
    <row r="11623" spans="6:7">
      <c r="F11623" s="187"/>
      <c r="G11623" s="187"/>
    </row>
    <row r="11624" spans="6:7">
      <c r="F11624" s="187"/>
      <c r="G11624" s="187"/>
    </row>
    <row r="11625" spans="6:7">
      <c r="F11625" s="187"/>
      <c r="G11625" s="187"/>
    </row>
    <row r="11626" spans="6:7">
      <c r="F11626" s="187"/>
      <c r="G11626" s="187"/>
    </row>
    <row r="11627" spans="6:7">
      <c r="F11627" s="187"/>
      <c r="G11627" s="187"/>
    </row>
    <row r="11628" spans="6:7">
      <c r="F11628" s="187"/>
      <c r="G11628" s="187"/>
    </row>
    <row r="11629" spans="6:7">
      <c r="F11629" s="187"/>
      <c r="G11629" s="187"/>
    </row>
    <row r="11630" spans="6:7">
      <c r="F11630" s="187"/>
      <c r="G11630" s="187"/>
    </row>
    <row r="11631" spans="6:7">
      <c r="F11631" s="187"/>
      <c r="G11631" s="187"/>
    </row>
    <row r="11632" spans="6:7">
      <c r="F11632" s="187"/>
      <c r="G11632" s="187"/>
    </row>
    <row r="11633" spans="6:7">
      <c r="F11633" s="187"/>
      <c r="G11633" s="187"/>
    </row>
    <row r="11634" spans="6:7">
      <c r="F11634" s="187"/>
      <c r="G11634" s="187"/>
    </row>
    <row r="11635" spans="6:7">
      <c r="F11635" s="187"/>
      <c r="G11635" s="187"/>
    </row>
    <row r="11636" spans="6:7">
      <c r="F11636" s="187"/>
      <c r="G11636" s="187"/>
    </row>
    <row r="11637" spans="6:7">
      <c r="F11637" s="187"/>
      <c r="G11637" s="187"/>
    </row>
    <row r="11638" spans="6:7">
      <c r="F11638" s="187"/>
      <c r="G11638" s="187"/>
    </row>
    <row r="11639" spans="6:7">
      <c r="F11639" s="187"/>
      <c r="G11639" s="187"/>
    </row>
    <row r="11640" spans="6:7">
      <c r="F11640" s="187"/>
      <c r="G11640" s="187"/>
    </row>
    <row r="11641" spans="6:7">
      <c r="F11641" s="187"/>
      <c r="G11641" s="187"/>
    </row>
    <row r="11642" spans="6:7">
      <c r="F11642" s="187"/>
      <c r="G11642" s="187"/>
    </row>
    <row r="11643" spans="6:7">
      <c r="F11643" s="187"/>
      <c r="G11643" s="187"/>
    </row>
    <row r="11644" spans="6:7">
      <c r="F11644" s="187"/>
      <c r="G11644" s="187"/>
    </row>
    <row r="11645" spans="6:7">
      <c r="F11645" s="187"/>
      <c r="G11645" s="187"/>
    </row>
    <row r="11646" spans="6:7">
      <c r="F11646" s="187"/>
      <c r="G11646" s="187"/>
    </row>
    <row r="11647" spans="6:7">
      <c r="F11647" s="187"/>
      <c r="G11647" s="187"/>
    </row>
    <row r="11648" spans="6:7">
      <c r="F11648" s="187"/>
      <c r="G11648" s="187"/>
    </row>
    <row r="11649" spans="6:7">
      <c r="F11649" s="187"/>
      <c r="G11649" s="187"/>
    </row>
    <row r="11650" spans="6:7">
      <c r="F11650" s="187"/>
      <c r="G11650" s="187"/>
    </row>
    <row r="11651" spans="6:7">
      <c r="F11651" s="187"/>
      <c r="G11651" s="187"/>
    </row>
    <row r="11652" spans="6:7">
      <c r="F11652" s="187"/>
      <c r="G11652" s="187"/>
    </row>
    <row r="11653" spans="6:7">
      <c r="F11653" s="187"/>
      <c r="G11653" s="187"/>
    </row>
    <row r="11654" spans="6:7">
      <c r="F11654" s="187"/>
      <c r="G11654" s="187"/>
    </row>
    <row r="11655" spans="6:7">
      <c r="F11655" s="187"/>
      <c r="G11655" s="187"/>
    </row>
    <row r="11656" spans="6:7">
      <c r="F11656" s="187"/>
      <c r="G11656" s="187"/>
    </row>
    <row r="11657" spans="6:7">
      <c r="F11657" s="187"/>
      <c r="G11657" s="187"/>
    </row>
    <row r="11658" spans="6:7">
      <c r="F11658" s="187"/>
      <c r="G11658" s="187"/>
    </row>
    <row r="11659" spans="6:7">
      <c r="F11659" s="187"/>
      <c r="G11659" s="187"/>
    </row>
    <row r="11660" spans="6:7">
      <c r="F11660" s="187"/>
      <c r="G11660" s="187"/>
    </row>
    <row r="11661" spans="6:7">
      <c r="F11661" s="187"/>
      <c r="G11661" s="187"/>
    </row>
    <row r="11662" spans="6:7">
      <c r="F11662" s="187"/>
      <c r="G11662" s="187"/>
    </row>
    <row r="11663" spans="6:7">
      <c r="F11663" s="187"/>
      <c r="G11663" s="187"/>
    </row>
    <row r="11664" spans="6:7">
      <c r="F11664" s="187"/>
      <c r="G11664" s="187"/>
    </row>
    <row r="11665" spans="6:7">
      <c r="F11665" s="187"/>
      <c r="G11665" s="187"/>
    </row>
    <row r="11666" spans="6:7">
      <c r="F11666" s="187"/>
      <c r="G11666" s="187"/>
    </row>
    <row r="11667" spans="6:7">
      <c r="F11667" s="187"/>
      <c r="G11667" s="187"/>
    </row>
    <row r="11668" spans="6:7">
      <c r="F11668" s="187"/>
      <c r="G11668" s="187"/>
    </row>
    <row r="11669" spans="6:7">
      <c r="F11669" s="187"/>
      <c r="G11669" s="187"/>
    </row>
    <row r="11670" spans="6:7">
      <c r="F11670" s="187"/>
      <c r="G11670" s="187"/>
    </row>
    <row r="11671" spans="6:7">
      <c r="F11671" s="187"/>
      <c r="G11671" s="187"/>
    </row>
    <row r="11672" spans="6:7">
      <c r="F11672" s="187"/>
      <c r="G11672" s="187"/>
    </row>
    <row r="11673" spans="6:7">
      <c r="F11673" s="187"/>
      <c r="G11673" s="187"/>
    </row>
    <row r="11674" spans="6:7">
      <c r="F11674" s="187"/>
      <c r="G11674" s="187"/>
    </row>
    <row r="11675" spans="6:7">
      <c r="F11675" s="187"/>
      <c r="G11675" s="187"/>
    </row>
    <row r="11676" spans="6:7">
      <c r="F11676" s="187"/>
      <c r="G11676" s="187"/>
    </row>
    <row r="11677" spans="6:7">
      <c r="F11677" s="187"/>
      <c r="G11677" s="187"/>
    </row>
    <row r="11678" spans="6:7">
      <c r="F11678" s="187"/>
      <c r="G11678" s="187"/>
    </row>
    <row r="11679" spans="6:7">
      <c r="F11679" s="187"/>
      <c r="G11679" s="187"/>
    </row>
    <row r="11680" spans="6:7">
      <c r="F11680" s="187"/>
      <c r="G11680" s="187"/>
    </row>
    <row r="11681" spans="6:7">
      <c r="F11681" s="187"/>
      <c r="G11681" s="187"/>
    </row>
    <row r="11682" spans="6:7">
      <c r="F11682" s="187"/>
      <c r="G11682" s="187"/>
    </row>
    <row r="11683" spans="6:7">
      <c r="F11683" s="187"/>
      <c r="G11683" s="187"/>
    </row>
    <row r="11684" spans="6:7">
      <c r="F11684" s="187"/>
      <c r="G11684" s="187"/>
    </row>
    <row r="11685" spans="6:7">
      <c r="F11685" s="187"/>
      <c r="G11685" s="187"/>
    </row>
    <row r="11686" spans="6:7">
      <c r="F11686" s="187"/>
      <c r="G11686" s="187"/>
    </row>
    <row r="11687" spans="6:7">
      <c r="F11687" s="187"/>
      <c r="G11687" s="187"/>
    </row>
    <row r="11688" spans="6:7">
      <c r="F11688" s="187"/>
      <c r="G11688" s="187"/>
    </row>
    <row r="11689" spans="6:7">
      <c r="F11689" s="187"/>
      <c r="G11689" s="187"/>
    </row>
    <row r="11690" spans="6:7">
      <c r="F11690" s="187"/>
      <c r="G11690" s="187"/>
    </row>
    <row r="11691" spans="6:7">
      <c r="F11691" s="187"/>
      <c r="G11691" s="187"/>
    </row>
    <row r="11692" spans="6:7">
      <c r="F11692" s="187"/>
      <c r="G11692" s="187"/>
    </row>
    <row r="11693" spans="6:7">
      <c r="F11693" s="187"/>
      <c r="G11693" s="187"/>
    </row>
    <row r="11694" spans="6:7">
      <c r="F11694" s="187"/>
      <c r="G11694" s="187"/>
    </row>
    <row r="11695" spans="6:7">
      <c r="F11695" s="187"/>
      <c r="G11695" s="187"/>
    </row>
    <row r="11696" spans="6:7">
      <c r="F11696" s="187"/>
      <c r="G11696" s="187"/>
    </row>
    <row r="11697" spans="6:7">
      <c r="F11697" s="187"/>
      <c r="G11697" s="187"/>
    </row>
    <row r="11698" spans="6:7">
      <c r="F11698" s="187"/>
      <c r="G11698" s="187"/>
    </row>
    <row r="11699" spans="6:7">
      <c r="F11699" s="187"/>
      <c r="G11699" s="187"/>
    </row>
    <row r="11700" spans="6:7">
      <c r="F11700" s="187"/>
      <c r="G11700" s="187"/>
    </row>
    <row r="11701" spans="6:7">
      <c r="F11701" s="187"/>
      <c r="G11701" s="187"/>
    </row>
    <row r="11702" spans="6:7">
      <c r="F11702" s="187"/>
      <c r="G11702" s="187"/>
    </row>
    <row r="11703" spans="6:7">
      <c r="F11703" s="187"/>
      <c r="G11703" s="187"/>
    </row>
    <row r="11704" spans="6:7">
      <c r="F11704" s="187"/>
      <c r="G11704" s="187"/>
    </row>
    <row r="11705" spans="6:7">
      <c r="F11705" s="187"/>
      <c r="G11705" s="187"/>
    </row>
    <row r="11706" spans="6:7">
      <c r="F11706" s="187"/>
      <c r="G11706" s="187"/>
    </row>
    <row r="11707" spans="6:7">
      <c r="F11707" s="187"/>
      <c r="G11707" s="187"/>
    </row>
    <row r="11708" spans="6:7">
      <c r="F11708" s="187"/>
      <c r="G11708" s="187"/>
    </row>
    <row r="11709" spans="6:7">
      <c r="F11709" s="187"/>
      <c r="G11709" s="187"/>
    </row>
    <row r="11710" spans="6:7">
      <c r="F11710" s="187"/>
      <c r="G11710" s="187"/>
    </row>
    <row r="11711" spans="6:7">
      <c r="F11711" s="187"/>
      <c r="G11711" s="187"/>
    </row>
    <row r="11712" spans="6:7">
      <c r="F11712" s="187"/>
      <c r="G11712" s="187"/>
    </row>
    <row r="11713" spans="6:7">
      <c r="F11713" s="187"/>
      <c r="G11713" s="187"/>
    </row>
    <row r="11714" spans="6:7">
      <c r="F11714" s="187"/>
      <c r="G11714" s="187"/>
    </row>
    <row r="11715" spans="6:7">
      <c r="F11715" s="187"/>
      <c r="G11715" s="187"/>
    </row>
    <row r="11716" spans="6:7">
      <c r="F11716" s="187"/>
      <c r="G11716" s="187"/>
    </row>
    <row r="11717" spans="6:7">
      <c r="F11717" s="187"/>
      <c r="G11717" s="187"/>
    </row>
    <row r="11718" spans="6:7">
      <c r="F11718" s="187"/>
      <c r="G11718" s="187"/>
    </row>
    <row r="11719" spans="6:7">
      <c r="F11719" s="187"/>
      <c r="G11719" s="187"/>
    </row>
    <row r="11720" spans="6:7">
      <c r="F11720" s="187"/>
      <c r="G11720" s="187"/>
    </row>
    <row r="11721" spans="6:7">
      <c r="F11721" s="187"/>
      <c r="G11721" s="187"/>
    </row>
    <row r="11722" spans="6:7">
      <c r="F11722" s="187"/>
      <c r="G11722" s="187"/>
    </row>
    <row r="11723" spans="6:7">
      <c r="F11723" s="187"/>
      <c r="G11723" s="187"/>
    </row>
    <row r="11724" spans="6:7">
      <c r="F11724" s="187"/>
      <c r="G11724" s="187"/>
    </row>
    <row r="11725" spans="6:7">
      <c r="F11725" s="187"/>
      <c r="G11725" s="187"/>
    </row>
    <row r="11726" spans="6:7">
      <c r="F11726" s="187"/>
      <c r="G11726" s="187"/>
    </row>
    <row r="11727" spans="6:7">
      <c r="F11727" s="187"/>
      <c r="G11727" s="187"/>
    </row>
    <row r="11728" spans="6:7">
      <c r="F11728" s="187"/>
      <c r="G11728" s="187"/>
    </row>
    <row r="11729" spans="6:7">
      <c r="F11729" s="187"/>
      <c r="G11729" s="187"/>
    </row>
    <row r="11730" spans="6:7">
      <c r="F11730" s="187"/>
      <c r="G11730" s="187"/>
    </row>
    <row r="11731" spans="6:7">
      <c r="F11731" s="187"/>
      <c r="G11731" s="187"/>
    </row>
    <row r="11732" spans="6:7">
      <c r="F11732" s="187"/>
      <c r="G11732" s="187"/>
    </row>
    <row r="11733" spans="6:7">
      <c r="F11733" s="187"/>
      <c r="G11733" s="187"/>
    </row>
    <row r="11734" spans="6:7">
      <c r="F11734" s="187"/>
      <c r="G11734" s="187"/>
    </row>
    <row r="11735" spans="6:7">
      <c r="F11735" s="187"/>
      <c r="G11735" s="187"/>
    </row>
    <row r="11736" spans="6:7">
      <c r="F11736" s="187"/>
      <c r="G11736" s="187"/>
    </row>
    <row r="11737" spans="6:7">
      <c r="F11737" s="187"/>
      <c r="G11737" s="187"/>
    </row>
    <row r="11738" spans="6:7">
      <c r="F11738" s="187"/>
      <c r="G11738" s="187"/>
    </row>
    <row r="11739" spans="6:7">
      <c r="F11739" s="187"/>
      <c r="G11739" s="187"/>
    </row>
    <row r="11740" spans="6:7">
      <c r="F11740" s="187"/>
      <c r="G11740" s="187"/>
    </row>
    <row r="11741" spans="6:7">
      <c r="F11741" s="187"/>
      <c r="G11741" s="187"/>
    </row>
    <row r="11742" spans="6:7">
      <c r="F11742" s="187"/>
      <c r="G11742" s="187"/>
    </row>
    <row r="11743" spans="6:7">
      <c r="F11743" s="187"/>
      <c r="G11743" s="187"/>
    </row>
    <row r="11744" spans="6:7">
      <c r="F11744" s="187"/>
      <c r="G11744" s="187"/>
    </row>
    <row r="11745" spans="6:7">
      <c r="F11745" s="187"/>
      <c r="G11745" s="187"/>
    </row>
    <row r="11746" spans="6:7">
      <c r="F11746" s="187"/>
      <c r="G11746" s="187"/>
    </row>
    <row r="11747" spans="6:7">
      <c r="F11747" s="187"/>
      <c r="G11747" s="187"/>
    </row>
    <row r="11748" spans="6:7">
      <c r="F11748" s="187"/>
      <c r="G11748" s="187"/>
    </row>
    <row r="11749" spans="6:7">
      <c r="F11749" s="187"/>
      <c r="G11749" s="187"/>
    </row>
    <row r="11750" spans="6:7">
      <c r="F11750" s="187"/>
      <c r="G11750" s="187"/>
    </row>
    <row r="11751" spans="6:7">
      <c r="F11751" s="187"/>
      <c r="G11751" s="187"/>
    </row>
    <row r="11752" spans="6:7">
      <c r="F11752" s="187"/>
      <c r="G11752" s="187"/>
    </row>
    <row r="11753" spans="6:7">
      <c r="F11753" s="187"/>
      <c r="G11753" s="187"/>
    </row>
    <row r="11754" spans="6:7">
      <c r="F11754" s="187"/>
      <c r="G11754" s="187"/>
    </row>
    <row r="11755" spans="6:7">
      <c r="F11755" s="187"/>
      <c r="G11755" s="187"/>
    </row>
    <row r="11756" spans="6:7">
      <c r="F11756" s="187"/>
      <c r="G11756" s="187"/>
    </row>
    <row r="11757" spans="6:7">
      <c r="F11757" s="187"/>
      <c r="G11757" s="187"/>
    </row>
    <row r="11758" spans="6:7">
      <c r="F11758" s="187"/>
      <c r="G11758" s="187"/>
    </row>
    <row r="11759" spans="6:7">
      <c r="F11759" s="187"/>
      <c r="G11759" s="187"/>
    </row>
    <row r="11760" spans="6:7">
      <c r="F11760" s="187"/>
      <c r="G11760" s="187"/>
    </row>
    <row r="11761" spans="6:7">
      <c r="F11761" s="187"/>
      <c r="G11761" s="187"/>
    </row>
    <row r="11762" spans="6:7">
      <c r="F11762" s="187"/>
      <c r="G11762" s="187"/>
    </row>
    <row r="11763" spans="6:7">
      <c r="F11763" s="187"/>
      <c r="G11763" s="187"/>
    </row>
    <row r="11764" spans="6:7">
      <c r="F11764" s="187"/>
      <c r="G11764" s="187"/>
    </row>
    <row r="11765" spans="6:7">
      <c r="F11765" s="187"/>
      <c r="G11765" s="187"/>
    </row>
    <row r="11766" spans="6:7">
      <c r="F11766" s="187"/>
      <c r="G11766" s="187"/>
    </row>
    <row r="11767" spans="6:7">
      <c r="F11767" s="187"/>
      <c r="G11767" s="187"/>
    </row>
    <row r="11768" spans="6:7">
      <c r="F11768" s="187"/>
      <c r="G11768" s="187"/>
    </row>
    <row r="11769" spans="6:7">
      <c r="F11769" s="187"/>
      <c r="G11769" s="187"/>
    </row>
    <row r="11770" spans="6:7">
      <c r="F11770" s="187"/>
      <c r="G11770" s="187"/>
    </row>
    <row r="11771" spans="6:7">
      <c r="F11771" s="187"/>
      <c r="G11771" s="187"/>
    </row>
    <row r="11772" spans="6:7">
      <c r="F11772" s="187"/>
      <c r="G11772" s="187"/>
    </row>
    <row r="11773" spans="6:7">
      <c r="F11773" s="187"/>
      <c r="G11773" s="187"/>
    </row>
    <row r="11774" spans="6:7">
      <c r="F11774" s="187"/>
      <c r="G11774" s="187"/>
    </row>
    <row r="11775" spans="6:7">
      <c r="F11775" s="187"/>
      <c r="G11775" s="187"/>
    </row>
    <row r="11776" spans="6:7">
      <c r="F11776" s="187"/>
      <c r="G11776" s="187"/>
    </row>
    <row r="11777" spans="6:7">
      <c r="F11777" s="187"/>
      <c r="G11777" s="187"/>
    </row>
    <row r="11778" spans="6:7">
      <c r="F11778" s="187"/>
      <c r="G11778" s="187"/>
    </row>
    <row r="11779" spans="6:7">
      <c r="F11779" s="187"/>
      <c r="G11779" s="187"/>
    </row>
    <row r="11780" spans="6:7">
      <c r="F11780" s="187"/>
      <c r="G11780" s="187"/>
    </row>
    <row r="11781" spans="6:7">
      <c r="F11781" s="187"/>
      <c r="G11781" s="187"/>
    </row>
    <row r="11782" spans="6:7">
      <c r="F11782" s="187"/>
      <c r="G11782" s="187"/>
    </row>
    <row r="11783" spans="6:7">
      <c r="F11783" s="187"/>
      <c r="G11783" s="187"/>
    </row>
    <row r="11784" spans="6:7">
      <c r="F11784" s="187"/>
      <c r="G11784" s="187"/>
    </row>
    <row r="11785" spans="6:7">
      <c r="F11785" s="187"/>
      <c r="G11785" s="187"/>
    </row>
    <row r="11786" spans="6:7">
      <c r="F11786" s="187"/>
      <c r="G11786" s="187"/>
    </row>
    <row r="11787" spans="6:7">
      <c r="F11787" s="187"/>
      <c r="G11787" s="187"/>
    </row>
    <row r="11788" spans="6:7">
      <c r="F11788" s="187"/>
      <c r="G11788" s="187"/>
    </row>
    <row r="11789" spans="6:7">
      <c r="F11789" s="187"/>
      <c r="G11789" s="187"/>
    </row>
    <row r="11790" spans="6:7">
      <c r="F11790" s="187"/>
      <c r="G11790" s="187"/>
    </row>
    <row r="11791" spans="6:7">
      <c r="F11791" s="187"/>
      <c r="G11791" s="187"/>
    </row>
    <row r="11792" spans="6:7">
      <c r="F11792" s="187"/>
      <c r="G11792" s="187"/>
    </row>
    <row r="11793" spans="6:7">
      <c r="F11793" s="187"/>
      <c r="G11793" s="187"/>
    </row>
    <row r="11794" spans="6:7">
      <c r="F11794" s="187"/>
      <c r="G11794" s="187"/>
    </row>
    <row r="11795" spans="6:7">
      <c r="F11795" s="187"/>
      <c r="G11795" s="187"/>
    </row>
    <row r="11796" spans="6:7">
      <c r="F11796" s="187"/>
      <c r="G11796" s="187"/>
    </row>
    <row r="11797" spans="6:7">
      <c r="F11797" s="187"/>
      <c r="G11797" s="187"/>
    </row>
    <row r="11798" spans="6:7">
      <c r="F11798" s="187"/>
      <c r="G11798" s="187"/>
    </row>
    <row r="11799" spans="6:7">
      <c r="F11799" s="187"/>
      <c r="G11799" s="187"/>
    </row>
    <row r="11800" spans="6:7">
      <c r="F11800" s="187"/>
      <c r="G11800" s="187"/>
    </row>
    <row r="11801" spans="6:7">
      <c r="F11801" s="187"/>
      <c r="G11801" s="187"/>
    </row>
    <row r="11802" spans="6:7">
      <c r="F11802" s="187"/>
      <c r="G11802" s="187"/>
    </row>
    <row r="11803" spans="6:7">
      <c r="F11803" s="187"/>
      <c r="G11803" s="187"/>
    </row>
    <row r="11804" spans="6:7">
      <c r="F11804" s="187"/>
      <c r="G11804" s="187"/>
    </row>
    <row r="11805" spans="6:7">
      <c r="F11805" s="187"/>
      <c r="G11805" s="187"/>
    </row>
    <row r="11806" spans="6:7">
      <c r="F11806" s="187"/>
      <c r="G11806" s="187"/>
    </row>
    <row r="11807" spans="6:7">
      <c r="F11807" s="187"/>
      <c r="G11807" s="187"/>
    </row>
    <row r="11808" spans="6:7">
      <c r="F11808" s="187"/>
      <c r="G11808" s="187"/>
    </row>
    <row r="11809" spans="6:7">
      <c r="F11809" s="187"/>
      <c r="G11809" s="187"/>
    </row>
    <row r="11810" spans="6:7">
      <c r="F11810" s="187"/>
      <c r="G11810" s="187"/>
    </row>
    <row r="11811" spans="6:7">
      <c r="F11811" s="187"/>
      <c r="G11811" s="187"/>
    </row>
    <row r="11812" spans="6:7">
      <c r="F11812" s="187"/>
      <c r="G11812" s="187"/>
    </row>
    <row r="11813" spans="6:7">
      <c r="F11813" s="187"/>
      <c r="G11813" s="187"/>
    </row>
    <row r="11814" spans="6:7">
      <c r="F11814" s="187"/>
      <c r="G11814" s="187"/>
    </row>
    <row r="11815" spans="6:7">
      <c r="F11815" s="187"/>
      <c r="G11815" s="187"/>
    </row>
    <row r="11816" spans="6:7">
      <c r="F11816" s="187"/>
      <c r="G11816" s="187"/>
    </row>
    <row r="11817" spans="6:7">
      <c r="F11817" s="187"/>
      <c r="G11817" s="187"/>
    </row>
    <row r="11818" spans="6:7">
      <c r="F11818" s="187"/>
      <c r="G11818" s="187"/>
    </row>
    <row r="11819" spans="6:7">
      <c r="F11819" s="187"/>
      <c r="G11819" s="187"/>
    </row>
    <row r="11820" spans="6:7">
      <c r="F11820" s="187"/>
      <c r="G11820" s="187"/>
    </row>
    <row r="11821" spans="6:7">
      <c r="F11821" s="187"/>
      <c r="G11821" s="187"/>
    </row>
    <row r="11822" spans="6:7">
      <c r="F11822" s="187"/>
      <c r="G11822" s="187"/>
    </row>
    <row r="11823" spans="6:7">
      <c r="F11823" s="187"/>
      <c r="G11823" s="187"/>
    </row>
    <row r="11824" spans="6:7">
      <c r="F11824" s="187"/>
      <c r="G11824" s="187"/>
    </row>
    <row r="11825" spans="6:7">
      <c r="F11825" s="187"/>
      <c r="G11825" s="187"/>
    </row>
    <row r="11826" spans="6:7">
      <c r="F11826" s="187"/>
      <c r="G11826" s="187"/>
    </row>
    <row r="11827" spans="6:7">
      <c r="F11827" s="187"/>
      <c r="G11827" s="187"/>
    </row>
    <row r="11828" spans="6:7">
      <c r="F11828" s="187"/>
      <c r="G11828" s="187"/>
    </row>
    <row r="11829" spans="6:7">
      <c r="F11829" s="187"/>
      <c r="G11829" s="187"/>
    </row>
    <row r="11830" spans="6:7">
      <c r="F11830" s="187"/>
      <c r="G11830" s="187"/>
    </row>
    <row r="11831" spans="6:7">
      <c r="F11831" s="187"/>
      <c r="G11831" s="187"/>
    </row>
    <row r="11832" spans="6:7">
      <c r="F11832" s="187"/>
      <c r="G11832" s="187"/>
    </row>
    <row r="11833" spans="6:7">
      <c r="F11833" s="187"/>
      <c r="G11833" s="187"/>
    </row>
    <row r="11834" spans="6:7">
      <c r="F11834" s="187"/>
      <c r="G11834" s="187"/>
    </row>
    <row r="11835" spans="6:7">
      <c r="F11835" s="187"/>
      <c r="G11835" s="187"/>
    </row>
    <row r="11836" spans="6:7">
      <c r="F11836" s="187"/>
      <c r="G11836" s="187"/>
    </row>
    <row r="11837" spans="6:7">
      <c r="F11837" s="187"/>
      <c r="G11837" s="187"/>
    </row>
    <row r="11838" spans="6:7">
      <c r="F11838" s="187"/>
      <c r="G11838" s="187"/>
    </row>
    <row r="11839" spans="6:7">
      <c r="F11839" s="187"/>
      <c r="G11839" s="187"/>
    </row>
    <row r="11840" spans="6:7">
      <c r="F11840" s="187"/>
      <c r="G11840" s="187"/>
    </row>
    <row r="11841" spans="6:7">
      <c r="F11841" s="187"/>
      <c r="G11841" s="187"/>
    </row>
    <row r="11842" spans="6:7">
      <c r="F11842" s="187"/>
      <c r="G11842" s="187"/>
    </row>
    <row r="11843" spans="6:7">
      <c r="F11843" s="187"/>
      <c r="G11843" s="187"/>
    </row>
    <row r="11844" spans="6:7">
      <c r="F11844" s="187"/>
      <c r="G11844" s="187"/>
    </row>
    <row r="11845" spans="6:7">
      <c r="F11845" s="187"/>
      <c r="G11845" s="187"/>
    </row>
    <row r="11846" spans="6:7">
      <c r="F11846" s="187"/>
      <c r="G11846" s="187"/>
    </row>
    <row r="11847" spans="6:7">
      <c r="F11847" s="187"/>
      <c r="G11847" s="187"/>
    </row>
    <row r="11848" spans="6:7">
      <c r="F11848" s="187"/>
      <c r="G11848" s="187"/>
    </row>
    <row r="11849" spans="6:7">
      <c r="F11849" s="187"/>
      <c r="G11849" s="187"/>
    </row>
    <row r="11850" spans="6:7">
      <c r="F11850" s="187"/>
      <c r="G11850" s="187"/>
    </row>
    <row r="11851" spans="6:7">
      <c r="F11851" s="187"/>
      <c r="G11851" s="187"/>
    </row>
    <row r="11852" spans="6:7">
      <c r="F11852" s="187"/>
      <c r="G11852" s="187"/>
    </row>
    <row r="11853" spans="6:7">
      <c r="F11853" s="187"/>
      <c r="G11853" s="187"/>
    </row>
    <row r="11854" spans="6:7">
      <c r="F11854" s="187"/>
      <c r="G11854" s="187"/>
    </row>
    <row r="11855" spans="6:7">
      <c r="F11855" s="187"/>
      <c r="G11855" s="187"/>
    </row>
    <row r="11856" spans="6:7">
      <c r="F11856" s="187"/>
      <c r="G11856" s="187"/>
    </row>
    <row r="11857" spans="6:7">
      <c r="F11857" s="187"/>
      <c r="G11857" s="187"/>
    </row>
    <row r="11858" spans="6:7">
      <c r="F11858" s="187"/>
      <c r="G11858" s="187"/>
    </row>
    <row r="11859" spans="6:7">
      <c r="F11859" s="187"/>
      <c r="G11859" s="187"/>
    </row>
    <row r="11860" spans="6:7">
      <c r="F11860" s="187"/>
      <c r="G11860" s="187"/>
    </row>
    <row r="11861" spans="6:7">
      <c r="F11861" s="187"/>
      <c r="G11861" s="187"/>
    </row>
    <row r="11862" spans="6:7">
      <c r="F11862" s="187"/>
      <c r="G11862" s="187"/>
    </row>
    <row r="11863" spans="6:7">
      <c r="F11863" s="187"/>
      <c r="G11863" s="187"/>
    </row>
    <row r="11864" spans="6:7">
      <c r="F11864" s="187"/>
      <c r="G11864" s="187"/>
    </row>
    <row r="11865" spans="6:7">
      <c r="F11865" s="187"/>
      <c r="G11865" s="187"/>
    </row>
    <row r="11866" spans="6:7">
      <c r="F11866" s="187"/>
      <c r="G11866" s="187"/>
    </row>
    <row r="11867" spans="6:7">
      <c r="F11867" s="187"/>
      <c r="G11867" s="187"/>
    </row>
    <row r="11868" spans="6:7">
      <c r="F11868" s="187"/>
      <c r="G11868" s="187"/>
    </row>
    <row r="11869" spans="6:7">
      <c r="F11869" s="187"/>
      <c r="G11869" s="187"/>
    </row>
    <row r="11870" spans="6:7">
      <c r="F11870" s="187"/>
      <c r="G11870" s="187"/>
    </row>
    <row r="11871" spans="6:7">
      <c r="F11871" s="187"/>
      <c r="G11871" s="187"/>
    </row>
    <row r="11872" spans="6:7">
      <c r="F11872" s="187"/>
      <c r="G11872" s="187"/>
    </row>
    <row r="11873" spans="6:7">
      <c r="F11873" s="187"/>
      <c r="G11873" s="187"/>
    </row>
    <row r="11874" spans="6:7">
      <c r="F11874" s="187"/>
      <c r="G11874" s="187"/>
    </row>
    <row r="11875" spans="6:7">
      <c r="F11875" s="187"/>
      <c r="G11875" s="187"/>
    </row>
    <row r="11876" spans="6:7">
      <c r="F11876" s="187"/>
      <c r="G11876" s="187"/>
    </row>
    <row r="11877" spans="6:7">
      <c r="F11877" s="187"/>
      <c r="G11877" s="187"/>
    </row>
    <row r="11878" spans="6:7">
      <c r="F11878" s="187"/>
      <c r="G11878" s="187"/>
    </row>
    <row r="11879" spans="6:7">
      <c r="F11879" s="187"/>
      <c r="G11879" s="187"/>
    </row>
    <row r="11880" spans="6:7">
      <c r="F11880" s="187"/>
      <c r="G11880" s="187"/>
    </row>
    <row r="11881" spans="6:7">
      <c r="F11881" s="187"/>
      <c r="G11881" s="187"/>
    </row>
    <row r="11882" spans="6:7">
      <c r="F11882" s="187"/>
      <c r="G11882" s="187"/>
    </row>
    <row r="11883" spans="6:7">
      <c r="F11883" s="187"/>
      <c r="G11883" s="187"/>
    </row>
    <row r="11884" spans="6:7">
      <c r="F11884" s="187"/>
      <c r="G11884" s="187"/>
    </row>
    <row r="11885" spans="6:7">
      <c r="F11885" s="187"/>
      <c r="G11885" s="187"/>
    </row>
    <row r="11886" spans="6:7">
      <c r="F11886" s="187"/>
      <c r="G11886" s="187"/>
    </row>
    <row r="11887" spans="6:7">
      <c r="F11887" s="187"/>
      <c r="G11887" s="187"/>
    </row>
    <row r="11888" spans="6:7">
      <c r="F11888" s="187"/>
      <c r="G11888" s="187"/>
    </row>
    <row r="11889" spans="6:7">
      <c r="F11889" s="187"/>
      <c r="G11889" s="187"/>
    </row>
    <row r="11890" spans="6:7">
      <c r="F11890" s="187"/>
      <c r="G11890" s="187"/>
    </row>
    <row r="11891" spans="6:7">
      <c r="F11891" s="187"/>
      <c r="G11891" s="187"/>
    </row>
    <row r="11892" spans="6:7">
      <c r="F11892" s="187"/>
      <c r="G11892" s="187"/>
    </row>
    <row r="11893" spans="6:7">
      <c r="F11893" s="187"/>
      <c r="G11893" s="187"/>
    </row>
    <row r="11894" spans="6:7">
      <c r="F11894" s="187"/>
      <c r="G11894" s="187"/>
    </row>
    <row r="11895" spans="6:7">
      <c r="F11895" s="187"/>
      <c r="G11895" s="187"/>
    </row>
    <row r="11896" spans="6:7">
      <c r="F11896" s="187"/>
      <c r="G11896" s="187"/>
    </row>
    <row r="11897" spans="6:7">
      <c r="F11897" s="187"/>
      <c r="G11897" s="187"/>
    </row>
    <row r="11898" spans="6:7">
      <c r="F11898" s="187"/>
      <c r="G11898" s="187"/>
    </row>
    <row r="11899" spans="6:7">
      <c r="F11899" s="187"/>
      <c r="G11899" s="187"/>
    </row>
    <row r="11900" spans="6:7">
      <c r="F11900" s="187"/>
      <c r="G11900" s="187"/>
    </row>
    <row r="11901" spans="6:7">
      <c r="F11901" s="187"/>
      <c r="G11901" s="187"/>
    </row>
    <row r="11902" spans="6:7">
      <c r="F11902" s="187"/>
      <c r="G11902" s="187"/>
    </row>
    <row r="11903" spans="6:7">
      <c r="F11903" s="187"/>
      <c r="G11903" s="187"/>
    </row>
    <row r="11904" spans="6:7">
      <c r="F11904" s="187"/>
      <c r="G11904" s="187"/>
    </row>
    <row r="11905" spans="6:7">
      <c r="F11905" s="187"/>
      <c r="G11905" s="187"/>
    </row>
    <row r="11906" spans="6:7">
      <c r="F11906" s="187"/>
      <c r="G11906" s="187"/>
    </row>
    <row r="11907" spans="6:7">
      <c r="F11907" s="187"/>
      <c r="G11907" s="187"/>
    </row>
    <row r="11908" spans="6:7">
      <c r="F11908" s="187"/>
      <c r="G11908" s="187"/>
    </row>
    <row r="11909" spans="6:7">
      <c r="F11909" s="187"/>
      <c r="G11909" s="187"/>
    </row>
    <row r="11910" spans="6:7">
      <c r="F11910" s="187"/>
      <c r="G11910" s="187"/>
    </row>
    <row r="11911" spans="6:7">
      <c r="F11911" s="187"/>
      <c r="G11911" s="187"/>
    </row>
    <row r="11912" spans="6:7">
      <c r="F11912" s="187"/>
      <c r="G11912" s="187"/>
    </row>
    <row r="11913" spans="6:7">
      <c r="F11913" s="187"/>
      <c r="G11913" s="187"/>
    </row>
    <row r="11914" spans="6:7">
      <c r="F11914" s="187"/>
      <c r="G11914" s="187"/>
    </row>
    <row r="11915" spans="6:7">
      <c r="F11915" s="187"/>
      <c r="G11915" s="187"/>
    </row>
    <row r="11916" spans="6:7">
      <c r="F11916" s="187"/>
      <c r="G11916" s="187"/>
    </row>
    <row r="11917" spans="6:7">
      <c r="F11917" s="187"/>
      <c r="G11917" s="187"/>
    </row>
    <row r="11918" spans="6:7">
      <c r="F11918" s="187"/>
      <c r="G11918" s="187"/>
    </row>
    <row r="11919" spans="6:7">
      <c r="F11919" s="187"/>
      <c r="G11919" s="187"/>
    </row>
    <row r="11920" spans="6:7">
      <c r="F11920" s="187"/>
      <c r="G11920" s="187"/>
    </row>
    <row r="11921" spans="6:7">
      <c r="F11921" s="187"/>
      <c r="G11921" s="187"/>
    </row>
    <row r="11922" spans="6:7">
      <c r="F11922" s="187"/>
      <c r="G11922" s="187"/>
    </row>
    <row r="11923" spans="6:7">
      <c r="F11923" s="187"/>
      <c r="G11923" s="187"/>
    </row>
    <row r="11924" spans="6:7">
      <c r="F11924" s="187"/>
      <c r="G11924" s="187"/>
    </row>
    <row r="11925" spans="6:7">
      <c r="F11925" s="187"/>
      <c r="G11925" s="187"/>
    </row>
    <row r="11926" spans="6:7">
      <c r="F11926" s="187"/>
      <c r="G11926" s="187"/>
    </row>
    <row r="11927" spans="6:7">
      <c r="F11927" s="187"/>
      <c r="G11927" s="187"/>
    </row>
    <row r="11928" spans="6:7">
      <c r="F11928" s="187"/>
      <c r="G11928" s="187"/>
    </row>
    <row r="11929" spans="6:7">
      <c r="F11929" s="187"/>
      <c r="G11929" s="187"/>
    </row>
    <row r="11930" spans="6:7">
      <c r="F11930" s="187"/>
      <c r="G11930" s="187"/>
    </row>
    <row r="11931" spans="6:7">
      <c r="F11931" s="187"/>
      <c r="G11931" s="187"/>
    </row>
    <row r="11932" spans="6:7">
      <c r="F11932" s="187"/>
      <c r="G11932" s="187"/>
    </row>
    <row r="11933" spans="6:7">
      <c r="F11933" s="187"/>
      <c r="G11933" s="187"/>
    </row>
    <row r="11934" spans="6:7">
      <c r="F11934" s="187"/>
      <c r="G11934" s="187"/>
    </row>
    <row r="11935" spans="6:7">
      <c r="F11935" s="187"/>
      <c r="G11935" s="187"/>
    </row>
    <row r="11936" spans="6:7">
      <c r="F11936" s="187"/>
      <c r="G11936" s="187"/>
    </row>
    <row r="11937" spans="6:7">
      <c r="F11937" s="187"/>
      <c r="G11937" s="187"/>
    </row>
    <row r="11938" spans="6:7">
      <c r="F11938" s="187"/>
      <c r="G11938" s="187"/>
    </row>
    <row r="11939" spans="6:7">
      <c r="F11939" s="187"/>
      <c r="G11939" s="187"/>
    </row>
    <row r="11940" spans="6:7">
      <c r="F11940" s="187"/>
      <c r="G11940" s="187"/>
    </row>
    <row r="11941" spans="6:7">
      <c r="F11941" s="187"/>
      <c r="G11941" s="187"/>
    </row>
    <row r="11942" spans="6:7">
      <c r="F11942" s="187"/>
      <c r="G11942" s="187"/>
    </row>
    <row r="11943" spans="6:7">
      <c r="F11943" s="187"/>
      <c r="G11943" s="187"/>
    </row>
    <row r="11944" spans="6:7">
      <c r="F11944" s="187"/>
      <c r="G11944" s="187"/>
    </row>
    <row r="11945" spans="6:7">
      <c r="F11945" s="187"/>
      <c r="G11945" s="187"/>
    </row>
    <row r="11946" spans="6:7">
      <c r="F11946" s="187"/>
      <c r="G11946" s="187"/>
    </row>
    <row r="11947" spans="6:7">
      <c r="F11947" s="187"/>
      <c r="G11947" s="187"/>
    </row>
    <row r="11948" spans="6:7">
      <c r="F11948" s="187"/>
      <c r="G11948" s="187"/>
    </row>
    <row r="11949" spans="6:7">
      <c r="F11949" s="187"/>
      <c r="G11949" s="187"/>
    </row>
    <row r="11950" spans="6:7">
      <c r="F11950" s="187"/>
      <c r="G11950" s="187"/>
    </row>
    <row r="11951" spans="6:7">
      <c r="F11951" s="187"/>
      <c r="G11951" s="187"/>
    </row>
    <row r="11952" spans="6:7">
      <c r="F11952" s="187"/>
      <c r="G11952" s="187"/>
    </row>
    <row r="11953" spans="6:7">
      <c r="F11953" s="187"/>
      <c r="G11953" s="187"/>
    </row>
    <row r="11954" spans="6:7">
      <c r="F11954" s="187"/>
      <c r="G11954" s="187"/>
    </row>
    <row r="11955" spans="6:7">
      <c r="F11955" s="187"/>
      <c r="G11955" s="187"/>
    </row>
    <row r="11956" spans="6:7">
      <c r="F11956" s="187"/>
      <c r="G11956" s="187"/>
    </row>
    <row r="11957" spans="6:7">
      <c r="F11957" s="187"/>
      <c r="G11957" s="187"/>
    </row>
    <row r="11958" spans="6:7">
      <c r="F11958" s="187"/>
      <c r="G11958" s="187"/>
    </row>
    <row r="11959" spans="6:7">
      <c r="F11959" s="187"/>
      <c r="G11959" s="187"/>
    </row>
    <row r="11960" spans="6:7">
      <c r="F11960" s="187"/>
      <c r="G11960" s="187"/>
    </row>
    <row r="11961" spans="6:7">
      <c r="F11961" s="187"/>
      <c r="G11961" s="187"/>
    </row>
    <row r="11962" spans="6:7">
      <c r="F11962" s="187"/>
      <c r="G11962" s="187"/>
    </row>
    <row r="11963" spans="6:7">
      <c r="F11963" s="187"/>
      <c r="G11963" s="187"/>
    </row>
    <row r="11964" spans="6:7">
      <c r="F11964" s="187"/>
      <c r="G11964" s="187"/>
    </row>
    <row r="11965" spans="6:7">
      <c r="F11965" s="187"/>
      <c r="G11965" s="187"/>
    </row>
    <row r="11966" spans="6:7">
      <c r="F11966" s="187"/>
      <c r="G11966" s="187"/>
    </row>
    <row r="11967" spans="6:7">
      <c r="F11967" s="187"/>
      <c r="G11967" s="187"/>
    </row>
    <row r="11968" spans="6:7">
      <c r="F11968" s="187"/>
      <c r="G11968" s="187"/>
    </row>
    <row r="11969" spans="6:7">
      <c r="F11969" s="187"/>
      <c r="G11969" s="187"/>
    </row>
    <row r="11970" spans="6:7">
      <c r="F11970" s="187"/>
      <c r="G11970" s="187"/>
    </row>
    <row r="11971" spans="6:7">
      <c r="F11971" s="187"/>
      <c r="G11971" s="187"/>
    </row>
    <row r="11972" spans="6:7">
      <c r="F11972" s="187"/>
      <c r="G11972" s="187"/>
    </row>
    <row r="11973" spans="6:7">
      <c r="F11973" s="187"/>
      <c r="G11973" s="187"/>
    </row>
    <row r="11974" spans="6:7">
      <c r="F11974" s="187"/>
      <c r="G11974" s="187"/>
    </row>
    <row r="11975" spans="6:7">
      <c r="F11975" s="187"/>
      <c r="G11975" s="187"/>
    </row>
    <row r="11976" spans="6:7">
      <c r="F11976" s="187"/>
      <c r="G11976" s="187"/>
    </row>
    <row r="11977" spans="6:7">
      <c r="F11977" s="187"/>
      <c r="G11977" s="187"/>
    </row>
    <row r="11978" spans="6:7">
      <c r="F11978" s="187"/>
      <c r="G11978" s="187"/>
    </row>
    <row r="11979" spans="6:7">
      <c r="F11979" s="187"/>
      <c r="G11979" s="187"/>
    </row>
    <row r="11980" spans="6:7">
      <c r="F11980" s="187"/>
      <c r="G11980" s="187"/>
    </row>
    <row r="11981" spans="6:7">
      <c r="F11981" s="187"/>
      <c r="G11981" s="187"/>
    </row>
    <row r="11982" spans="6:7">
      <c r="F11982" s="187"/>
      <c r="G11982" s="187"/>
    </row>
    <row r="11983" spans="6:7">
      <c r="F11983" s="187"/>
      <c r="G11983" s="187"/>
    </row>
    <row r="11984" spans="6:7">
      <c r="F11984" s="187"/>
      <c r="G11984" s="187"/>
    </row>
    <row r="11985" spans="6:7">
      <c r="F11985" s="187"/>
      <c r="G11985" s="187"/>
    </row>
    <row r="11986" spans="6:7">
      <c r="F11986" s="187"/>
      <c r="G11986" s="187"/>
    </row>
    <row r="11987" spans="6:7">
      <c r="F11987" s="187"/>
      <c r="G11987" s="187"/>
    </row>
    <row r="11988" spans="6:7">
      <c r="F11988" s="187"/>
      <c r="G11988" s="187"/>
    </row>
    <row r="11989" spans="6:7">
      <c r="F11989" s="187"/>
      <c r="G11989" s="187"/>
    </row>
    <row r="11990" spans="6:7">
      <c r="F11990" s="187"/>
      <c r="G11990" s="187"/>
    </row>
    <row r="11991" spans="6:7">
      <c r="F11991" s="187"/>
      <c r="G11991" s="187"/>
    </row>
    <row r="11992" spans="6:7">
      <c r="F11992" s="187"/>
      <c r="G11992" s="187"/>
    </row>
    <row r="11993" spans="6:7">
      <c r="F11993" s="187"/>
      <c r="G11993" s="187"/>
    </row>
    <row r="11994" spans="6:7">
      <c r="F11994" s="187"/>
      <c r="G11994" s="187"/>
    </row>
    <row r="11995" spans="6:7">
      <c r="F11995" s="187"/>
      <c r="G11995" s="187"/>
    </row>
    <row r="11996" spans="6:7">
      <c r="F11996" s="187"/>
      <c r="G11996" s="187"/>
    </row>
    <row r="11997" spans="6:7">
      <c r="F11997" s="187"/>
      <c r="G11997" s="187"/>
    </row>
    <row r="11998" spans="6:7">
      <c r="F11998" s="187"/>
      <c r="G11998" s="187"/>
    </row>
    <row r="11999" spans="6:7">
      <c r="F11999" s="187"/>
      <c r="G11999" s="187"/>
    </row>
    <row r="12000" spans="6:7">
      <c r="F12000" s="187"/>
      <c r="G12000" s="187"/>
    </row>
    <row r="12001" spans="6:7">
      <c r="F12001" s="187"/>
      <c r="G12001" s="187"/>
    </row>
    <row r="12002" spans="6:7">
      <c r="F12002" s="187"/>
      <c r="G12002" s="187"/>
    </row>
    <row r="12003" spans="6:7">
      <c r="F12003" s="187"/>
      <c r="G12003" s="187"/>
    </row>
    <row r="12004" spans="6:7">
      <c r="F12004" s="187"/>
      <c r="G12004" s="187"/>
    </row>
    <row r="12005" spans="6:7">
      <c r="F12005" s="187"/>
      <c r="G12005" s="187"/>
    </row>
    <row r="12006" spans="6:7">
      <c r="F12006" s="187"/>
      <c r="G12006" s="187"/>
    </row>
    <row r="12007" spans="6:7">
      <c r="F12007" s="187"/>
      <c r="G12007" s="187"/>
    </row>
    <row r="12008" spans="6:7">
      <c r="F12008" s="187"/>
      <c r="G12008" s="187"/>
    </row>
    <row r="12009" spans="6:7">
      <c r="F12009" s="187"/>
      <c r="G12009" s="187"/>
    </row>
    <row r="12010" spans="6:7">
      <c r="F12010" s="187"/>
      <c r="G12010" s="187"/>
    </row>
    <row r="12011" spans="6:7">
      <c r="F12011" s="187"/>
      <c r="G12011" s="187"/>
    </row>
    <row r="12012" spans="6:7">
      <c r="F12012" s="187"/>
      <c r="G12012" s="187"/>
    </row>
    <row r="12013" spans="6:7">
      <c r="F12013" s="187"/>
      <c r="G12013" s="187"/>
    </row>
    <row r="12014" spans="6:7">
      <c r="F12014" s="187"/>
      <c r="G12014" s="187"/>
    </row>
    <row r="12015" spans="6:7">
      <c r="F12015" s="187"/>
      <c r="G12015" s="187"/>
    </row>
    <row r="12016" spans="6:7">
      <c r="F12016" s="187"/>
      <c r="G12016" s="187"/>
    </row>
    <row r="12017" spans="6:7">
      <c r="F12017" s="187"/>
      <c r="G12017" s="187"/>
    </row>
    <row r="12018" spans="6:7">
      <c r="F12018" s="187"/>
      <c r="G12018" s="187"/>
    </row>
    <row r="12019" spans="6:7">
      <c r="F12019" s="187"/>
      <c r="G12019" s="187"/>
    </row>
    <row r="12020" spans="6:7">
      <c r="F12020" s="187"/>
      <c r="G12020" s="187"/>
    </row>
    <row r="12021" spans="6:7">
      <c r="F12021" s="187"/>
      <c r="G12021" s="187"/>
    </row>
    <row r="12022" spans="6:7">
      <c r="F12022" s="187"/>
      <c r="G12022" s="187"/>
    </row>
    <row r="12023" spans="6:7">
      <c r="F12023" s="187"/>
      <c r="G12023" s="187"/>
    </row>
    <row r="12024" spans="6:7">
      <c r="F12024" s="187"/>
      <c r="G12024" s="187"/>
    </row>
    <row r="12025" spans="6:7">
      <c r="F12025" s="187"/>
      <c r="G12025" s="187"/>
    </row>
    <row r="12026" spans="6:7">
      <c r="F12026" s="187"/>
      <c r="G12026" s="187"/>
    </row>
    <row r="12027" spans="6:7">
      <c r="F12027" s="187"/>
      <c r="G12027" s="187"/>
    </row>
    <row r="12028" spans="6:7">
      <c r="F12028" s="187"/>
      <c r="G12028" s="187"/>
    </row>
    <row r="12029" spans="6:7">
      <c r="F12029" s="187"/>
      <c r="G12029" s="187"/>
    </row>
    <row r="12030" spans="6:7">
      <c r="F12030" s="187"/>
      <c r="G12030" s="187"/>
    </row>
    <row r="12031" spans="6:7">
      <c r="F12031" s="187"/>
      <c r="G12031" s="187"/>
    </row>
    <row r="12032" spans="6:7">
      <c r="F12032" s="187"/>
      <c r="G12032" s="187"/>
    </row>
    <row r="12033" spans="6:7">
      <c r="F12033" s="187"/>
      <c r="G12033" s="187"/>
    </row>
    <row r="12034" spans="6:7">
      <c r="F12034" s="187"/>
      <c r="G12034" s="187"/>
    </row>
    <row r="12035" spans="6:7">
      <c r="F12035" s="187"/>
      <c r="G12035" s="187"/>
    </row>
    <row r="12036" spans="6:7">
      <c r="F12036" s="187"/>
      <c r="G12036" s="187"/>
    </row>
    <row r="12037" spans="6:7">
      <c r="F12037" s="187"/>
      <c r="G12037" s="187"/>
    </row>
    <row r="12038" spans="6:7">
      <c r="F12038" s="187"/>
      <c r="G12038" s="187"/>
    </row>
    <row r="12039" spans="6:7">
      <c r="F12039" s="187"/>
      <c r="G12039" s="187"/>
    </row>
    <row r="12040" spans="6:7">
      <c r="F12040" s="187"/>
      <c r="G12040" s="187"/>
    </row>
    <row r="12041" spans="6:7">
      <c r="F12041" s="187"/>
      <c r="G12041" s="187"/>
    </row>
    <row r="12042" spans="6:7">
      <c r="F12042" s="187"/>
      <c r="G12042" s="187"/>
    </row>
    <row r="12043" spans="6:7">
      <c r="F12043" s="187"/>
      <c r="G12043" s="187"/>
    </row>
    <row r="12044" spans="6:7">
      <c r="F12044" s="187"/>
      <c r="G12044" s="187"/>
    </row>
    <row r="12045" spans="6:7">
      <c r="F12045" s="187"/>
      <c r="G12045" s="187"/>
    </row>
    <row r="12046" spans="6:7">
      <c r="F12046" s="187"/>
      <c r="G12046" s="187"/>
    </row>
    <row r="12047" spans="6:7">
      <c r="F12047" s="187"/>
      <c r="G12047" s="187"/>
    </row>
    <row r="12048" spans="6:7">
      <c r="F12048" s="187"/>
      <c r="G12048" s="187"/>
    </row>
    <row r="12049" spans="6:7">
      <c r="F12049" s="187"/>
      <c r="G12049" s="187"/>
    </row>
    <row r="12050" spans="6:7">
      <c r="F12050" s="187"/>
      <c r="G12050" s="187"/>
    </row>
    <row r="12051" spans="6:7">
      <c r="F12051" s="187"/>
      <c r="G12051" s="187"/>
    </row>
    <row r="12052" spans="6:7">
      <c r="F12052" s="187"/>
      <c r="G12052" s="187"/>
    </row>
    <row r="12053" spans="6:7">
      <c r="F12053" s="187"/>
      <c r="G12053" s="187"/>
    </row>
    <row r="12054" spans="6:7">
      <c r="F12054" s="187"/>
      <c r="G12054" s="187"/>
    </row>
    <row r="12055" spans="6:7">
      <c r="F12055" s="187"/>
      <c r="G12055" s="187"/>
    </row>
    <row r="12056" spans="6:7">
      <c r="F12056" s="187"/>
      <c r="G12056" s="187"/>
    </row>
    <row r="12057" spans="6:7">
      <c r="F12057" s="187"/>
      <c r="G12057" s="187"/>
    </row>
    <row r="12058" spans="6:7">
      <c r="F12058" s="187"/>
      <c r="G12058" s="187"/>
    </row>
    <row r="12059" spans="6:7">
      <c r="F12059" s="187"/>
      <c r="G12059" s="187"/>
    </row>
    <row r="12060" spans="6:7">
      <c r="F12060" s="187"/>
      <c r="G12060" s="187"/>
    </row>
    <row r="12061" spans="6:7">
      <c r="F12061" s="187"/>
      <c r="G12061" s="187"/>
    </row>
    <row r="12062" spans="6:7">
      <c r="F12062" s="187"/>
      <c r="G12062" s="187"/>
    </row>
    <row r="12063" spans="6:7">
      <c r="F12063" s="187"/>
      <c r="G12063" s="187"/>
    </row>
    <row r="12064" spans="6:7">
      <c r="F12064" s="187"/>
      <c r="G12064" s="187"/>
    </row>
    <row r="12065" spans="6:7">
      <c r="F12065" s="187"/>
      <c r="G12065" s="187"/>
    </row>
    <row r="12066" spans="6:7">
      <c r="F12066" s="187"/>
      <c r="G12066" s="187"/>
    </row>
    <row r="12067" spans="6:7">
      <c r="F12067" s="187"/>
      <c r="G12067" s="187"/>
    </row>
    <row r="12068" spans="6:7">
      <c r="F12068" s="187"/>
      <c r="G12068" s="187"/>
    </row>
    <row r="12069" spans="6:7">
      <c r="F12069" s="187"/>
      <c r="G12069" s="187"/>
    </row>
    <row r="12070" spans="6:7">
      <c r="F12070" s="187"/>
      <c r="G12070" s="187"/>
    </row>
    <row r="12071" spans="6:7">
      <c r="F12071" s="187"/>
      <c r="G12071" s="187"/>
    </row>
    <row r="12072" spans="6:7">
      <c r="F12072" s="187"/>
      <c r="G12072" s="187"/>
    </row>
    <row r="12073" spans="6:7">
      <c r="F12073" s="187"/>
      <c r="G12073" s="187"/>
    </row>
    <row r="12074" spans="6:7">
      <c r="F12074" s="187"/>
      <c r="G12074" s="187"/>
    </row>
    <row r="12075" spans="6:7">
      <c r="F12075" s="187"/>
      <c r="G12075" s="187"/>
    </row>
    <row r="12076" spans="6:7">
      <c r="F12076" s="187"/>
      <c r="G12076" s="187"/>
    </row>
    <row r="12077" spans="6:7">
      <c r="F12077" s="187"/>
      <c r="G12077" s="187"/>
    </row>
    <row r="12078" spans="6:7">
      <c r="F12078" s="187"/>
      <c r="G12078" s="187"/>
    </row>
    <row r="12079" spans="6:7">
      <c r="F12079" s="187"/>
      <c r="G12079" s="187"/>
    </row>
    <row r="12080" spans="6:7">
      <c r="F12080" s="187"/>
      <c r="G12080" s="187"/>
    </row>
    <row r="12081" spans="6:7">
      <c r="F12081" s="187"/>
      <c r="G12081" s="187"/>
    </row>
    <row r="12082" spans="6:7">
      <c r="F12082" s="187"/>
      <c r="G12082" s="187"/>
    </row>
    <row r="12083" spans="6:7">
      <c r="F12083" s="187"/>
      <c r="G12083" s="187"/>
    </row>
    <row r="12084" spans="6:7">
      <c r="F12084" s="187"/>
      <c r="G12084" s="187"/>
    </row>
    <row r="12085" spans="6:7">
      <c r="F12085" s="187"/>
      <c r="G12085" s="187"/>
    </row>
    <row r="12086" spans="6:7">
      <c r="F12086" s="187"/>
      <c r="G12086" s="187"/>
    </row>
    <row r="12087" spans="6:7">
      <c r="F12087" s="187"/>
      <c r="G12087" s="187"/>
    </row>
    <row r="12088" spans="6:7">
      <c r="F12088" s="187"/>
      <c r="G12088" s="187"/>
    </row>
    <row r="12089" spans="6:7">
      <c r="F12089" s="187"/>
      <c r="G12089" s="187"/>
    </row>
    <row r="12090" spans="6:7">
      <c r="F12090" s="187"/>
      <c r="G12090" s="187"/>
    </row>
    <row r="12091" spans="6:7">
      <c r="F12091" s="187"/>
      <c r="G12091" s="187"/>
    </row>
    <row r="12092" spans="6:7">
      <c r="F12092" s="187"/>
      <c r="G12092" s="187"/>
    </row>
    <row r="12093" spans="6:7">
      <c r="F12093" s="187"/>
      <c r="G12093" s="187"/>
    </row>
    <row r="12094" spans="6:7">
      <c r="F12094" s="187"/>
      <c r="G12094" s="187"/>
    </row>
    <row r="12095" spans="6:7">
      <c r="F12095" s="187"/>
      <c r="G12095" s="187"/>
    </row>
    <row r="12096" spans="6:7">
      <c r="F12096" s="187"/>
      <c r="G12096" s="187"/>
    </row>
    <row r="12097" spans="6:7">
      <c r="F12097" s="187"/>
      <c r="G12097" s="187"/>
    </row>
    <row r="12098" spans="6:7">
      <c r="F12098" s="187"/>
      <c r="G12098" s="187"/>
    </row>
    <row r="12099" spans="6:7">
      <c r="F12099" s="187"/>
      <c r="G12099" s="187"/>
    </row>
    <row r="12100" spans="6:7">
      <c r="F12100" s="187"/>
      <c r="G12100" s="187"/>
    </row>
    <row r="12101" spans="6:7">
      <c r="F12101" s="187"/>
      <c r="G12101" s="187"/>
    </row>
    <row r="12102" spans="6:7">
      <c r="F12102" s="187"/>
      <c r="G12102" s="187"/>
    </row>
    <row r="12103" spans="6:7">
      <c r="F12103" s="187"/>
      <c r="G12103" s="187"/>
    </row>
    <row r="12104" spans="6:7">
      <c r="F12104" s="187"/>
      <c r="G12104" s="187"/>
    </row>
    <row r="12105" spans="6:7">
      <c r="F12105" s="187"/>
      <c r="G12105" s="187"/>
    </row>
    <row r="12106" spans="6:7">
      <c r="F12106" s="187"/>
      <c r="G12106" s="187"/>
    </row>
    <row r="12107" spans="6:7">
      <c r="F12107" s="187"/>
      <c r="G12107" s="187"/>
    </row>
    <row r="12108" spans="6:7">
      <c r="F12108" s="187"/>
      <c r="G12108" s="187"/>
    </row>
    <row r="12109" spans="6:7">
      <c r="F12109" s="187"/>
      <c r="G12109" s="187"/>
    </row>
    <row r="12110" spans="6:7">
      <c r="F12110" s="187"/>
      <c r="G12110" s="187"/>
    </row>
    <row r="12111" spans="6:7">
      <c r="F12111" s="187"/>
      <c r="G12111" s="187"/>
    </row>
    <row r="12112" spans="6:7">
      <c r="F12112" s="187"/>
      <c r="G12112" s="187"/>
    </row>
    <row r="12113" spans="6:7">
      <c r="F12113" s="187"/>
      <c r="G12113" s="187"/>
    </row>
    <row r="12114" spans="6:7">
      <c r="F12114" s="187"/>
      <c r="G12114" s="187"/>
    </row>
    <row r="12115" spans="6:7">
      <c r="F12115" s="187"/>
      <c r="G12115" s="187"/>
    </row>
    <row r="12116" spans="6:7">
      <c r="F12116" s="187"/>
      <c r="G12116" s="187"/>
    </row>
    <row r="12117" spans="6:7">
      <c r="F12117" s="187"/>
      <c r="G12117" s="187"/>
    </row>
    <row r="12118" spans="6:7">
      <c r="F12118" s="187"/>
      <c r="G12118" s="187"/>
    </row>
    <row r="12119" spans="6:7">
      <c r="F12119" s="187"/>
      <c r="G12119" s="187"/>
    </row>
    <row r="12120" spans="6:7">
      <c r="F12120" s="187"/>
      <c r="G12120" s="187"/>
    </row>
    <row r="12121" spans="6:7">
      <c r="F12121" s="187"/>
      <c r="G12121" s="187"/>
    </row>
    <row r="12122" spans="6:7">
      <c r="F12122" s="187"/>
      <c r="G12122" s="187"/>
    </row>
    <row r="12123" spans="6:7">
      <c r="F12123" s="187"/>
      <c r="G12123" s="187"/>
    </row>
    <row r="12124" spans="6:7">
      <c r="F12124" s="187"/>
      <c r="G12124" s="187"/>
    </row>
    <row r="12125" spans="6:7">
      <c r="F12125" s="187"/>
      <c r="G12125" s="187"/>
    </row>
    <row r="12126" spans="6:7">
      <c r="F12126" s="187"/>
      <c r="G12126" s="187"/>
    </row>
    <row r="12127" spans="6:7">
      <c r="F12127" s="187"/>
      <c r="G12127" s="187"/>
    </row>
    <row r="12128" spans="6:7">
      <c r="F12128" s="187"/>
      <c r="G12128" s="187"/>
    </row>
    <row r="12129" spans="6:7">
      <c r="F12129" s="187"/>
      <c r="G12129" s="187"/>
    </row>
    <row r="12130" spans="6:7">
      <c r="F12130" s="187"/>
      <c r="G12130" s="187"/>
    </row>
    <row r="12131" spans="6:7">
      <c r="F12131" s="187"/>
      <c r="G12131" s="187"/>
    </row>
    <row r="12132" spans="6:7">
      <c r="F12132" s="187"/>
      <c r="G12132" s="187"/>
    </row>
    <row r="12133" spans="6:7">
      <c r="F12133" s="187"/>
      <c r="G12133" s="187"/>
    </row>
    <row r="12134" spans="6:7">
      <c r="F12134" s="187"/>
      <c r="G12134" s="187"/>
    </row>
    <row r="12135" spans="6:7">
      <c r="F12135" s="187"/>
      <c r="G12135" s="187"/>
    </row>
    <row r="12136" spans="6:7">
      <c r="F12136" s="187"/>
      <c r="G12136" s="187"/>
    </row>
    <row r="12137" spans="6:7">
      <c r="F12137" s="187"/>
      <c r="G12137" s="187"/>
    </row>
    <row r="12138" spans="6:7">
      <c r="F12138" s="187"/>
      <c r="G12138" s="187"/>
    </row>
    <row r="12139" spans="6:7">
      <c r="F12139" s="187"/>
      <c r="G12139" s="187"/>
    </row>
    <row r="12140" spans="6:7">
      <c r="F12140" s="187"/>
      <c r="G12140" s="187"/>
    </row>
    <row r="12141" spans="6:7">
      <c r="F12141" s="187"/>
      <c r="G12141" s="187"/>
    </row>
    <row r="12142" spans="6:7">
      <c r="F12142" s="187"/>
      <c r="G12142" s="187"/>
    </row>
    <row r="12143" spans="6:7">
      <c r="F12143" s="187"/>
      <c r="G12143" s="187"/>
    </row>
    <row r="12144" spans="6:7">
      <c r="F12144" s="187"/>
      <c r="G12144" s="187"/>
    </row>
    <row r="12145" spans="6:7">
      <c r="F12145" s="187"/>
      <c r="G12145" s="187"/>
    </row>
    <row r="12146" spans="6:7">
      <c r="F12146" s="187"/>
      <c r="G12146" s="187"/>
    </row>
    <row r="12147" spans="6:7">
      <c r="F12147" s="187"/>
      <c r="G12147" s="187"/>
    </row>
    <row r="12148" spans="6:7">
      <c r="F12148" s="187"/>
      <c r="G12148" s="187"/>
    </row>
    <row r="12149" spans="6:7">
      <c r="F12149" s="187"/>
      <c r="G12149" s="187"/>
    </row>
    <row r="12150" spans="6:7">
      <c r="F12150" s="187"/>
      <c r="G12150" s="187"/>
    </row>
    <row r="12151" spans="6:7">
      <c r="F12151" s="187"/>
      <c r="G12151" s="187"/>
    </row>
    <row r="12152" spans="6:7">
      <c r="F12152" s="187"/>
      <c r="G12152" s="187"/>
    </row>
    <row r="12153" spans="6:7">
      <c r="F12153" s="187"/>
      <c r="G12153" s="187"/>
    </row>
    <row r="12154" spans="6:7">
      <c r="F12154" s="187"/>
      <c r="G12154" s="187"/>
    </row>
    <row r="12155" spans="6:7">
      <c r="F12155" s="187"/>
      <c r="G12155" s="187"/>
    </row>
    <row r="12156" spans="6:7">
      <c r="F12156" s="187"/>
      <c r="G12156" s="187"/>
    </row>
    <row r="12157" spans="6:7">
      <c r="F12157" s="187"/>
      <c r="G12157" s="187"/>
    </row>
    <row r="12158" spans="6:7">
      <c r="F12158" s="187"/>
      <c r="G12158" s="187"/>
    </row>
    <row r="12159" spans="6:7">
      <c r="F12159" s="187"/>
      <c r="G12159" s="187"/>
    </row>
    <row r="12160" spans="6:7">
      <c r="F12160" s="187"/>
      <c r="G12160" s="187"/>
    </row>
    <row r="12161" spans="6:7">
      <c r="F12161" s="187"/>
      <c r="G12161" s="187"/>
    </row>
    <row r="12162" spans="6:7">
      <c r="F12162" s="187"/>
      <c r="G12162" s="187"/>
    </row>
    <row r="12163" spans="6:7">
      <c r="F12163" s="187"/>
      <c r="G12163" s="187"/>
    </row>
    <row r="12164" spans="6:7">
      <c r="F12164" s="187"/>
      <c r="G12164" s="187"/>
    </row>
    <row r="12165" spans="6:7">
      <c r="F12165" s="187"/>
      <c r="G12165" s="187"/>
    </row>
    <row r="12166" spans="6:7">
      <c r="F12166" s="187"/>
      <c r="G12166" s="187"/>
    </row>
    <row r="12167" spans="6:7">
      <c r="F12167" s="187"/>
      <c r="G12167" s="187"/>
    </row>
    <row r="12168" spans="6:7">
      <c r="F12168" s="187"/>
      <c r="G12168" s="187"/>
    </row>
    <row r="12169" spans="6:7">
      <c r="F12169" s="187"/>
      <c r="G12169" s="187"/>
    </row>
    <row r="12170" spans="6:7">
      <c r="F12170" s="187"/>
      <c r="G12170" s="187"/>
    </row>
    <row r="12171" spans="6:7">
      <c r="F12171" s="187"/>
      <c r="G12171" s="187"/>
    </row>
    <row r="12172" spans="6:7">
      <c r="F12172" s="187"/>
      <c r="G12172" s="187"/>
    </row>
    <row r="12173" spans="6:7">
      <c r="F12173" s="187"/>
      <c r="G12173" s="187"/>
    </row>
    <row r="12174" spans="6:7">
      <c r="F12174" s="187"/>
      <c r="G12174" s="187"/>
    </row>
    <row r="12175" spans="6:7">
      <c r="F12175" s="187"/>
      <c r="G12175" s="187"/>
    </row>
    <row r="12176" spans="6:7">
      <c r="F12176" s="187"/>
      <c r="G12176" s="187"/>
    </row>
    <row r="12177" spans="6:7">
      <c r="F12177" s="187"/>
      <c r="G12177" s="187"/>
    </row>
    <row r="12178" spans="6:7">
      <c r="F12178" s="187"/>
      <c r="G12178" s="187"/>
    </row>
    <row r="12179" spans="6:7">
      <c r="F12179" s="187"/>
      <c r="G12179" s="187"/>
    </row>
    <row r="12180" spans="6:7">
      <c r="F12180" s="187"/>
      <c r="G12180" s="187"/>
    </row>
    <row r="12181" spans="6:7">
      <c r="F12181" s="187"/>
      <c r="G12181" s="187"/>
    </row>
    <row r="12182" spans="6:7">
      <c r="F12182" s="187"/>
      <c r="G12182" s="187"/>
    </row>
    <row r="12183" spans="6:7">
      <c r="F12183" s="187"/>
      <c r="G12183" s="187"/>
    </row>
    <row r="12184" spans="6:7">
      <c r="F12184" s="187"/>
      <c r="G12184" s="187"/>
    </row>
    <row r="12185" spans="6:7">
      <c r="F12185" s="187"/>
      <c r="G12185" s="187"/>
    </row>
    <row r="12186" spans="6:7">
      <c r="F12186" s="187"/>
      <c r="G12186" s="187"/>
    </row>
    <row r="12187" spans="6:7">
      <c r="F12187" s="187"/>
      <c r="G12187" s="187"/>
    </row>
    <row r="12188" spans="6:7">
      <c r="F12188" s="187"/>
      <c r="G12188" s="187"/>
    </row>
    <row r="12189" spans="6:7">
      <c r="F12189" s="187"/>
      <c r="G12189" s="187"/>
    </row>
    <row r="12190" spans="6:7">
      <c r="F12190" s="187"/>
      <c r="G12190" s="187"/>
    </row>
    <row r="12191" spans="6:7">
      <c r="F12191" s="187"/>
      <c r="G12191" s="187"/>
    </row>
    <row r="12192" spans="6:7">
      <c r="F12192" s="187"/>
      <c r="G12192" s="187"/>
    </row>
    <row r="12193" spans="6:7">
      <c r="F12193" s="187"/>
      <c r="G12193" s="187"/>
    </row>
    <row r="12194" spans="6:7">
      <c r="F12194" s="187"/>
      <c r="G12194" s="187"/>
    </row>
    <row r="12195" spans="6:7">
      <c r="F12195" s="187"/>
      <c r="G12195" s="187"/>
    </row>
    <row r="12196" spans="6:7">
      <c r="F12196" s="187"/>
      <c r="G12196" s="187"/>
    </row>
    <row r="12197" spans="6:7">
      <c r="F12197" s="187"/>
      <c r="G12197" s="187"/>
    </row>
    <row r="12198" spans="6:7">
      <c r="F12198" s="187"/>
      <c r="G12198" s="187"/>
    </row>
    <row r="12199" spans="6:7">
      <c r="F12199" s="187"/>
      <c r="G12199" s="187"/>
    </row>
    <row r="12200" spans="6:7">
      <c r="F12200" s="187"/>
      <c r="G12200" s="187"/>
    </row>
    <row r="12201" spans="6:7">
      <c r="F12201" s="187"/>
      <c r="G12201" s="187"/>
    </row>
    <row r="12202" spans="6:7">
      <c r="F12202" s="187"/>
      <c r="G12202" s="187"/>
    </row>
    <row r="12203" spans="6:7">
      <c r="F12203" s="187"/>
      <c r="G12203" s="187"/>
    </row>
    <row r="12204" spans="6:7">
      <c r="F12204" s="187"/>
      <c r="G12204" s="187"/>
    </row>
    <row r="12205" spans="6:7">
      <c r="F12205" s="187"/>
      <c r="G12205" s="187"/>
    </row>
    <row r="12206" spans="6:7">
      <c r="F12206" s="187"/>
      <c r="G12206" s="187"/>
    </row>
    <row r="12207" spans="6:7">
      <c r="F12207" s="187"/>
      <c r="G12207" s="187"/>
    </row>
    <row r="12208" spans="6:7">
      <c r="F12208" s="187"/>
      <c r="G12208" s="187"/>
    </row>
    <row r="12209" spans="6:7">
      <c r="F12209" s="187"/>
      <c r="G12209" s="187"/>
    </row>
    <row r="12210" spans="6:7">
      <c r="F12210" s="187"/>
      <c r="G12210" s="187"/>
    </row>
    <row r="12211" spans="6:7">
      <c r="F12211" s="187"/>
      <c r="G12211" s="187"/>
    </row>
    <row r="12212" spans="6:7">
      <c r="F12212" s="187"/>
      <c r="G12212" s="187"/>
    </row>
    <row r="12213" spans="6:7">
      <c r="F12213" s="187"/>
      <c r="G12213" s="187"/>
    </row>
    <row r="12214" spans="6:7">
      <c r="F12214" s="187"/>
      <c r="G12214" s="187"/>
    </row>
    <row r="12215" spans="6:7">
      <c r="F12215" s="187"/>
      <c r="G12215" s="187"/>
    </row>
    <row r="12216" spans="6:7">
      <c r="F12216" s="187"/>
      <c r="G12216" s="187"/>
    </row>
    <row r="12217" spans="6:7">
      <c r="F12217" s="187"/>
      <c r="G12217" s="187"/>
    </row>
    <row r="12218" spans="6:7">
      <c r="F12218" s="187"/>
      <c r="G12218" s="187"/>
    </row>
    <row r="12219" spans="6:7">
      <c r="F12219" s="187"/>
      <c r="G12219" s="187"/>
    </row>
    <row r="12220" spans="6:7">
      <c r="F12220" s="187"/>
      <c r="G12220" s="187"/>
    </row>
    <row r="12221" spans="6:7">
      <c r="F12221" s="187"/>
      <c r="G12221" s="187"/>
    </row>
    <row r="12222" spans="6:7">
      <c r="F12222" s="187"/>
      <c r="G12222" s="187"/>
    </row>
    <row r="12223" spans="6:7">
      <c r="F12223" s="187"/>
      <c r="G12223" s="187"/>
    </row>
    <row r="12224" spans="6:7">
      <c r="F12224" s="187"/>
      <c r="G12224" s="187"/>
    </row>
    <row r="12225" spans="6:7">
      <c r="F12225" s="187"/>
      <c r="G12225" s="187"/>
    </row>
    <row r="12226" spans="6:7">
      <c r="F12226" s="187"/>
      <c r="G12226" s="187"/>
    </row>
    <row r="12227" spans="6:7">
      <c r="F12227" s="187"/>
      <c r="G12227" s="187"/>
    </row>
    <row r="12228" spans="6:7">
      <c r="F12228" s="187"/>
      <c r="G12228" s="187"/>
    </row>
    <row r="12229" spans="6:7">
      <c r="F12229" s="187"/>
      <c r="G12229" s="187"/>
    </row>
    <row r="12230" spans="6:7">
      <c r="F12230" s="187"/>
      <c r="G12230" s="187"/>
    </row>
    <row r="12231" spans="6:7">
      <c r="F12231" s="187"/>
      <c r="G12231" s="187"/>
    </row>
    <row r="12232" spans="6:7">
      <c r="F12232" s="187"/>
      <c r="G12232" s="187"/>
    </row>
    <row r="12233" spans="6:7">
      <c r="F12233" s="187"/>
      <c r="G12233" s="187"/>
    </row>
    <row r="12234" spans="6:7">
      <c r="F12234" s="187"/>
      <c r="G12234" s="187"/>
    </row>
    <row r="12235" spans="6:7">
      <c r="F12235" s="187"/>
      <c r="G12235" s="187"/>
    </row>
    <row r="12236" spans="6:7">
      <c r="F12236" s="187"/>
      <c r="G12236" s="187"/>
    </row>
    <row r="12237" spans="6:7">
      <c r="F12237" s="187"/>
      <c r="G12237" s="187"/>
    </row>
    <row r="12238" spans="6:7">
      <c r="F12238" s="187"/>
      <c r="G12238" s="187"/>
    </row>
    <row r="12239" spans="6:7">
      <c r="F12239" s="187"/>
      <c r="G12239" s="187"/>
    </row>
    <row r="12240" spans="6:7">
      <c r="F12240" s="187"/>
      <c r="G12240" s="187"/>
    </row>
    <row r="12241" spans="6:7">
      <c r="F12241" s="187"/>
      <c r="G12241" s="187"/>
    </row>
    <row r="12242" spans="6:7">
      <c r="F12242" s="187"/>
      <c r="G12242" s="187"/>
    </row>
    <row r="12243" spans="6:7">
      <c r="F12243" s="187"/>
      <c r="G12243" s="187"/>
    </row>
    <row r="12244" spans="6:7">
      <c r="F12244" s="187"/>
      <c r="G12244" s="187"/>
    </row>
    <row r="12245" spans="6:7">
      <c r="F12245" s="187"/>
      <c r="G12245" s="187"/>
    </row>
    <row r="12246" spans="6:7">
      <c r="F12246" s="187"/>
      <c r="G12246" s="187"/>
    </row>
    <row r="12247" spans="6:7">
      <c r="F12247" s="187"/>
      <c r="G12247" s="187"/>
    </row>
    <row r="12248" spans="6:7">
      <c r="F12248" s="187"/>
      <c r="G12248" s="187"/>
    </row>
    <row r="12249" spans="6:7">
      <c r="F12249" s="187"/>
      <c r="G12249" s="187"/>
    </row>
    <row r="12250" spans="6:7">
      <c r="F12250" s="187"/>
      <c r="G12250" s="187"/>
    </row>
    <row r="12251" spans="6:7">
      <c r="F12251" s="187"/>
      <c r="G12251" s="187"/>
    </row>
    <row r="12252" spans="6:7">
      <c r="F12252" s="187"/>
      <c r="G12252" s="187"/>
    </row>
    <row r="12253" spans="6:7">
      <c r="F12253" s="187"/>
      <c r="G12253" s="187"/>
    </row>
    <row r="12254" spans="6:7">
      <c r="F12254" s="187"/>
      <c r="G12254" s="187"/>
    </row>
    <row r="12255" spans="6:7">
      <c r="F12255" s="187"/>
      <c r="G12255" s="187"/>
    </row>
    <row r="12256" spans="6:7">
      <c r="F12256" s="187"/>
      <c r="G12256" s="187"/>
    </row>
    <row r="12257" spans="6:7">
      <c r="F12257" s="187"/>
      <c r="G12257" s="187"/>
    </row>
    <row r="12258" spans="6:7">
      <c r="F12258" s="187"/>
      <c r="G12258" s="187"/>
    </row>
    <row r="12259" spans="6:7">
      <c r="F12259" s="187"/>
      <c r="G12259" s="187"/>
    </row>
    <row r="12260" spans="6:7">
      <c r="F12260" s="187"/>
      <c r="G12260" s="187"/>
    </row>
    <row r="12261" spans="6:7">
      <c r="F12261" s="187"/>
      <c r="G12261" s="187"/>
    </row>
    <row r="12262" spans="6:7">
      <c r="F12262" s="187"/>
      <c r="G12262" s="187"/>
    </row>
    <row r="12263" spans="6:7">
      <c r="F12263" s="187"/>
      <c r="G12263" s="187"/>
    </row>
    <row r="12264" spans="6:7">
      <c r="F12264" s="187"/>
      <c r="G12264" s="187"/>
    </row>
    <row r="12265" spans="6:7">
      <c r="F12265" s="187"/>
      <c r="G12265" s="187"/>
    </row>
    <row r="12266" spans="6:7">
      <c r="F12266" s="187"/>
      <c r="G12266" s="187"/>
    </row>
    <row r="12267" spans="6:7">
      <c r="F12267" s="187"/>
      <c r="G12267" s="187"/>
    </row>
    <row r="12268" spans="6:7">
      <c r="F12268" s="187"/>
      <c r="G12268" s="187"/>
    </row>
    <row r="12269" spans="6:7">
      <c r="F12269" s="187"/>
      <c r="G12269" s="187"/>
    </row>
    <row r="12270" spans="6:7">
      <c r="F12270" s="187"/>
      <c r="G12270" s="187"/>
    </row>
    <row r="12271" spans="6:7">
      <c r="F12271" s="187"/>
      <c r="G12271" s="187"/>
    </row>
    <row r="12272" spans="6:7">
      <c r="F12272" s="187"/>
      <c r="G12272" s="187"/>
    </row>
    <row r="12273" spans="6:7">
      <c r="F12273" s="187"/>
      <c r="G12273" s="187"/>
    </row>
    <row r="12274" spans="6:7">
      <c r="F12274" s="187"/>
      <c r="G12274" s="187"/>
    </row>
    <row r="12275" spans="6:7">
      <c r="F12275" s="187"/>
      <c r="G12275" s="187"/>
    </row>
    <row r="12276" spans="6:7">
      <c r="F12276" s="187"/>
      <c r="G12276" s="187"/>
    </row>
    <row r="12277" spans="6:7">
      <c r="F12277" s="187"/>
      <c r="G12277" s="187"/>
    </row>
    <row r="12278" spans="6:7">
      <c r="F12278" s="187"/>
      <c r="G12278" s="187"/>
    </row>
    <row r="12279" spans="6:7">
      <c r="F12279" s="187"/>
      <c r="G12279" s="187"/>
    </row>
    <row r="12280" spans="6:7">
      <c r="F12280" s="187"/>
      <c r="G12280" s="187"/>
    </row>
    <row r="12281" spans="6:7">
      <c r="F12281" s="187"/>
      <c r="G12281" s="187"/>
    </row>
    <row r="12282" spans="6:7">
      <c r="F12282" s="187"/>
      <c r="G12282" s="187"/>
    </row>
    <row r="12283" spans="6:7">
      <c r="F12283" s="187"/>
      <c r="G12283" s="187"/>
    </row>
    <row r="12284" spans="6:7">
      <c r="F12284" s="187"/>
      <c r="G12284" s="187"/>
    </row>
    <row r="12285" spans="6:7">
      <c r="F12285" s="187"/>
      <c r="G12285" s="187"/>
    </row>
    <row r="12286" spans="6:7">
      <c r="F12286" s="187"/>
      <c r="G12286" s="187"/>
    </row>
    <row r="12287" spans="6:7">
      <c r="F12287" s="187"/>
      <c r="G12287" s="187"/>
    </row>
    <row r="12288" spans="6:7">
      <c r="F12288" s="187"/>
      <c r="G12288" s="187"/>
    </row>
    <row r="12289" spans="6:7">
      <c r="F12289" s="187"/>
      <c r="G12289" s="187"/>
    </row>
    <row r="12290" spans="6:7">
      <c r="F12290" s="187"/>
      <c r="G12290" s="187"/>
    </row>
    <row r="12291" spans="6:7">
      <c r="F12291" s="187"/>
      <c r="G12291" s="187"/>
    </row>
    <row r="12292" spans="6:7">
      <c r="F12292" s="187"/>
      <c r="G12292" s="187"/>
    </row>
    <row r="12293" spans="6:7">
      <c r="F12293" s="187"/>
      <c r="G12293" s="187"/>
    </row>
    <row r="12294" spans="6:7">
      <c r="F12294" s="187"/>
      <c r="G12294" s="187"/>
    </row>
    <row r="12295" spans="6:7">
      <c r="F12295" s="187"/>
      <c r="G12295" s="187"/>
    </row>
    <row r="12296" spans="6:7">
      <c r="F12296" s="187"/>
      <c r="G12296" s="187"/>
    </row>
    <row r="12297" spans="6:7">
      <c r="F12297" s="187"/>
      <c r="G12297" s="187"/>
    </row>
    <row r="12298" spans="6:7">
      <c r="F12298" s="187"/>
      <c r="G12298" s="187"/>
    </row>
    <row r="12299" spans="6:7">
      <c r="F12299" s="187"/>
      <c r="G12299" s="187"/>
    </row>
    <row r="12300" spans="6:7">
      <c r="F12300" s="187"/>
      <c r="G12300" s="187"/>
    </row>
    <row r="12301" spans="6:7">
      <c r="F12301" s="187"/>
      <c r="G12301" s="187"/>
    </row>
    <row r="12302" spans="6:7">
      <c r="F12302" s="187"/>
      <c r="G12302" s="187"/>
    </row>
    <row r="12303" spans="6:7">
      <c r="F12303" s="187"/>
      <c r="G12303" s="187"/>
    </row>
    <row r="12304" spans="6:7">
      <c r="F12304" s="187"/>
      <c r="G12304" s="187"/>
    </row>
    <row r="12305" spans="6:7">
      <c r="F12305" s="187"/>
      <c r="G12305" s="187"/>
    </row>
    <row r="12306" spans="6:7">
      <c r="F12306" s="187"/>
      <c r="G12306" s="187"/>
    </row>
    <row r="12307" spans="6:7">
      <c r="F12307" s="187"/>
      <c r="G12307" s="187"/>
    </row>
    <row r="12308" spans="6:7">
      <c r="F12308" s="187"/>
      <c r="G12308" s="187"/>
    </row>
    <row r="12309" spans="6:7">
      <c r="F12309" s="187"/>
      <c r="G12309" s="187"/>
    </row>
    <row r="12310" spans="6:7">
      <c r="F12310" s="187"/>
      <c r="G12310" s="187"/>
    </row>
    <row r="12311" spans="6:7">
      <c r="F12311" s="187"/>
      <c r="G12311" s="187"/>
    </row>
    <row r="12312" spans="6:7">
      <c r="F12312" s="187"/>
      <c r="G12312" s="187"/>
    </row>
    <row r="12313" spans="6:7">
      <c r="F12313" s="187"/>
      <c r="G12313" s="187"/>
    </row>
    <row r="12314" spans="6:7">
      <c r="F12314" s="187"/>
      <c r="G12314" s="187"/>
    </row>
    <row r="12315" spans="6:7">
      <c r="F12315" s="187"/>
      <c r="G12315" s="187"/>
    </row>
    <row r="12316" spans="6:7">
      <c r="F12316" s="187"/>
      <c r="G12316" s="187"/>
    </row>
    <row r="12317" spans="6:7">
      <c r="F12317" s="187"/>
      <c r="G12317" s="187"/>
    </row>
    <row r="12318" spans="6:7">
      <c r="F12318" s="187"/>
      <c r="G12318" s="187"/>
    </row>
    <row r="12319" spans="6:7">
      <c r="F12319" s="187"/>
      <c r="G12319" s="187"/>
    </row>
    <row r="12320" spans="6:7">
      <c r="F12320" s="187"/>
      <c r="G12320" s="187"/>
    </row>
    <row r="12321" spans="6:7">
      <c r="F12321" s="187"/>
      <c r="G12321" s="187"/>
    </row>
    <row r="12322" spans="6:7">
      <c r="F12322" s="187"/>
      <c r="G12322" s="187"/>
    </row>
    <row r="12323" spans="6:7">
      <c r="F12323" s="187"/>
      <c r="G12323" s="187"/>
    </row>
    <row r="12324" spans="6:7">
      <c r="F12324" s="187"/>
      <c r="G12324" s="187"/>
    </row>
    <row r="12325" spans="6:7">
      <c r="F12325" s="187"/>
      <c r="G12325" s="187"/>
    </row>
    <row r="12326" spans="6:7">
      <c r="F12326" s="187"/>
      <c r="G12326" s="187"/>
    </row>
    <row r="12327" spans="6:7">
      <c r="F12327" s="187"/>
      <c r="G12327" s="187"/>
    </row>
    <row r="12328" spans="6:7">
      <c r="F12328" s="187"/>
      <c r="G12328" s="187"/>
    </row>
    <row r="12329" spans="6:7">
      <c r="F12329" s="187"/>
      <c r="G12329" s="187"/>
    </row>
    <row r="12330" spans="6:7">
      <c r="F12330" s="187"/>
      <c r="G12330" s="187"/>
    </row>
    <row r="12331" spans="6:7">
      <c r="F12331" s="187"/>
      <c r="G12331" s="187"/>
    </row>
    <row r="12332" spans="6:7">
      <c r="F12332" s="187"/>
      <c r="G12332" s="187"/>
    </row>
    <row r="12333" spans="6:7">
      <c r="F12333" s="187"/>
      <c r="G12333" s="187"/>
    </row>
    <row r="12334" spans="6:7">
      <c r="F12334" s="187"/>
      <c r="G12334" s="187"/>
    </row>
    <row r="12335" spans="6:7">
      <c r="F12335" s="187"/>
      <c r="G12335" s="187"/>
    </row>
    <row r="12336" spans="6:7">
      <c r="F12336" s="187"/>
      <c r="G12336" s="187"/>
    </row>
    <row r="12337" spans="6:7">
      <c r="F12337" s="187"/>
      <c r="G12337" s="187"/>
    </row>
    <row r="12338" spans="6:7">
      <c r="F12338" s="187"/>
      <c r="G12338" s="187"/>
    </row>
    <row r="12339" spans="6:7">
      <c r="F12339" s="187"/>
      <c r="G12339" s="187"/>
    </row>
    <row r="12340" spans="6:7">
      <c r="F12340" s="187"/>
      <c r="G12340" s="187"/>
    </row>
    <row r="12341" spans="6:7">
      <c r="F12341" s="187"/>
      <c r="G12341" s="187"/>
    </row>
    <row r="12342" spans="6:7">
      <c r="F12342" s="187"/>
      <c r="G12342" s="187"/>
    </row>
    <row r="12343" spans="6:7">
      <c r="F12343" s="187"/>
      <c r="G12343" s="187"/>
    </row>
    <row r="12344" spans="6:7">
      <c r="F12344" s="187"/>
      <c r="G12344" s="187"/>
    </row>
    <row r="12345" spans="6:7">
      <c r="F12345" s="187"/>
      <c r="G12345" s="187"/>
    </row>
    <row r="12346" spans="6:7">
      <c r="F12346" s="187"/>
      <c r="G12346" s="187"/>
    </row>
    <row r="12347" spans="6:7">
      <c r="F12347" s="187"/>
      <c r="G12347" s="187"/>
    </row>
    <row r="12348" spans="6:7">
      <c r="F12348" s="187"/>
      <c r="G12348" s="187"/>
    </row>
    <row r="12349" spans="6:7">
      <c r="F12349" s="187"/>
      <c r="G12349" s="187"/>
    </row>
    <row r="12350" spans="6:7">
      <c r="F12350" s="187"/>
      <c r="G12350" s="187"/>
    </row>
    <row r="12351" spans="6:7">
      <c r="F12351" s="187"/>
      <c r="G12351" s="187"/>
    </row>
    <row r="12352" spans="6:7">
      <c r="F12352" s="187"/>
      <c r="G12352" s="187"/>
    </row>
    <row r="12353" spans="6:7">
      <c r="F12353" s="187"/>
      <c r="G12353" s="187"/>
    </row>
    <row r="12354" spans="6:7">
      <c r="F12354" s="187"/>
      <c r="G12354" s="187"/>
    </row>
    <row r="12355" spans="6:7">
      <c r="F12355" s="187"/>
      <c r="G12355" s="187"/>
    </row>
    <row r="12356" spans="6:7">
      <c r="F12356" s="187"/>
      <c r="G12356" s="187"/>
    </row>
    <row r="12357" spans="6:7">
      <c r="F12357" s="187"/>
      <c r="G12357" s="187"/>
    </row>
    <row r="12358" spans="6:7">
      <c r="F12358" s="187"/>
      <c r="G12358" s="187"/>
    </row>
    <row r="12359" spans="6:7">
      <c r="F12359" s="187"/>
      <c r="G12359" s="187"/>
    </row>
    <row r="12360" spans="6:7">
      <c r="F12360" s="187"/>
      <c r="G12360" s="187"/>
    </row>
    <row r="12361" spans="6:7">
      <c r="F12361" s="187"/>
      <c r="G12361" s="187"/>
    </row>
    <row r="12362" spans="6:7">
      <c r="F12362" s="187"/>
      <c r="G12362" s="187"/>
    </row>
    <row r="12363" spans="6:7">
      <c r="F12363" s="187"/>
      <c r="G12363" s="187"/>
    </row>
    <row r="12364" spans="6:7">
      <c r="F12364" s="187"/>
      <c r="G12364" s="187"/>
    </row>
    <row r="12365" spans="6:7">
      <c r="F12365" s="187"/>
      <c r="G12365" s="187"/>
    </row>
    <row r="12366" spans="6:7">
      <c r="F12366" s="187"/>
      <c r="G12366" s="187"/>
    </row>
    <row r="12367" spans="6:7">
      <c r="F12367" s="187"/>
      <c r="G12367" s="187"/>
    </row>
    <row r="12368" spans="6:7">
      <c r="F12368" s="187"/>
      <c r="G12368" s="187"/>
    </row>
    <row r="12369" spans="6:7">
      <c r="F12369" s="187"/>
      <c r="G12369" s="187"/>
    </row>
    <row r="12370" spans="6:7">
      <c r="F12370" s="187"/>
      <c r="G12370" s="187"/>
    </row>
    <row r="12371" spans="6:7">
      <c r="F12371" s="187"/>
      <c r="G12371" s="187"/>
    </row>
    <row r="12372" spans="6:7">
      <c r="F12372" s="187"/>
      <c r="G12372" s="187"/>
    </row>
    <row r="12373" spans="6:7">
      <c r="F12373" s="187"/>
      <c r="G12373" s="187"/>
    </row>
    <row r="12374" spans="6:7">
      <c r="F12374" s="187"/>
      <c r="G12374" s="187"/>
    </row>
    <row r="12375" spans="6:7">
      <c r="F12375" s="187"/>
      <c r="G12375" s="187"/>
    </row>
    <row r="12376" spans="6:7">
      <c r="F12376" s="187"/>
      <c r="G12376" s="187"/>
    </row>
    <row r="12377" spans="6:7">
      <c r="F12377" s="187"/>
      <c r="G12377" s="187"/>
    </row>
    <row r="12378" spans="6:7">
      <c r="F12378" s="187"/>
      <c r="G12378" s="187"/>
    </row>
    <row r="12379" spans="6:7">
      <c r="F12379" s="187"/>
      <c r="G12379" s="187"/>
    </row>
    <row r="12380" spans="6:7">
      <c r="F12380" s="187"/>
      <c r="G12380" s="187"/>
    </row>
    <row r="12381" spans="6:7">
      <c r="F12381" s="187"/>
      <c r="G12381" s="187"/>
    </row>
    <row r="12382" spans="6:7">
      <c r="F12382" s="187"/>
      <c r="G12382" s="187"/>
    </row>
    <row r="12383" spans="6:7">
      <c r="F12383" s="187"/>
      <c r="G12383" s="187"/>
    </row>
    <row r="12384" spans="6:7">
      <c r="F12384" s="187"/>
      <c r="G12384" s="187"/>
    </row>
    <row r="12385" spans="6:7">
      <c r="F12385" s="187"/>
      <c r="G12385" s="187"/>
    </row>
    <row r="12386" spans="6:7">
      <c r="F12386" s="187"/>
      <c r="G12386" s="187"/>
    </row>
    <row r="12387" spans="6:7">
      <c r="F12387" s="187"/>
      <c r="G12387" s="187"/>
    </row>
    <row r="12388" spans="6:7">
      <c r="F12388" s="187"/>
      <c r="G12388" s="187"/>
    </row>
    <row r="12389" spans="6:7">
      <c r="F12389" s="187"/>
      <c r="G12389" s="187"/>
    </row>
    <row r="12390" spans="6:7">
      <c r="F12390" s="187"/>
      <c r="G12390" s="187"/>
    </row>
    <row r="12391" spans="6:7">
      <c r="F12391" s="187"/>
      <c r="G12391" s="187"/>
    </row>
    <row r="12392" spans="6:7">
      <c r="F12392" s="187"/>
      <c r="G12392" s="187"/>
    </row>
    <row r="12393" spans="6:7">
      <c r="F12393" s="187"/>
      <c r="G12393" s="187"/>
    </row>
    <row r="12394" spans="6:7">
      <c r="F12394" s="187"/>
      <c r="G12394" s="187"/>
    </row>
    <row r="12395" spans="6:7">
      <c r="F12395" s="187"/>
      <c r="G12395" s="187"/>
    </row>
    <row r="12396" spans="6:7">
      <c r="F12396" s="187"/>
      <c r="G12396" s="187"/>
    </row>
    <row r="12397" spans="6:7">
      <c r="F12397" s="187"/>
      <c r="G12397" s="187"/>
    </row>
    <row r="12398" spans="6:7">
      <c r="F12398" s="187"/>
      <c r="G12398" s="187"/>
    </row>
    <row r="12399" spans="6:7">
      <c r="F12399" s="187"/>
      <c r="G12399" s="187"/>
    </row>
    <row r="12400" spans="6:7">
      <c r="F12400" s="187"/>
      <c r="G12400" s="187"/>
    </row>
    <row r="12401" spans="6:7">
      <c r="F12401" s="187"/>
      <c r="G12401" s="187"/>
    </row>
    <row r="12402" spans="6:7">
      <c r="F12402" s="187"/>
      <c r="G12402" s="187"/>
    </row>
    <row r="12403" spans="6:7">
      <c r="F12403" s="187"/>
      <c r="G12403" s="187"/>
    </row>
    <row r="12404" spans="6:7">
      <c r="F12404" s="187"/>
      <c r="G12404" s="187"/>
    </row>
    <row r="12405" spans="6:7">
      <c r="F12405" s="187"/>
      <c r="G12405" s="187"/>
    </row>
    <row r="12406" spans="6:7">
      <c r="F12406" s="187"/>
      <c r="G12406" s="187"/>
    </row>
    <row r="12407" spans="6:7">
      <c r="F12407" s="187"/>
      <c r="G12407" s="187"/>
    </row>
    <row r="12408" spans="6:7">
      <c r="F12408" s="187"/>
      <c r="G12408" s="187"/>
    </row>
    <row r="12409" spans="6:7">
      <c r="F12409" s="187"/>
      <c r="G12409" s="187"/>
    </row>
    <row r="12410" spans="6:7">
      <c r="F12410" s="187"/>
      <c r="G12410" s="187"/>
    </row>
    <row r="12411" spans="6:7">
      <c r="F12411" s="187"/>
      <c r="G12411" s="187"/>
    </row>
    <row r="12412" spans="6:7">
      <c r="F12412" s="187"/>
      <c r="G12412" s="187"/>
    </row>
    <row r="12413" spans="6:7">
      <c r="F12413" s="187"/>
      <c r="G12413" s="187"/>
    </row>
    <row r="12414" spans="6:7">
      <c r="F12414" s="187"/>
      <c r="G12414" s="187"/>
    </row>
    <row r="12415" spans="6:7">
      <c r="F12415" s="187"/>
      <c r="G12415" s="187"/>
    </row>
    <row r="12416" spans="6:7">
      <c r="F12416" s="187"/>
      <c r="G12416" s="187"/>
    </row>
    <row r="12417" spans="6:7">
      <c r="F12417" s="187"/>
      <c r="G12417" s="187"/>
    </row>
    <row r="12418" spans="6:7">
      <c r="F12418" s="187"/>
      <c r="G12418" s="187"/>
    </row>
    <row r="12419" spans="6:7">
      <c r="F12419" s="187"/>
      <c r="G12419" s="187"/>
    </row>
    <row r="12420" spans="6:7">
      <c r="F12420" s="187"/>
      <c r="G12420" s="187"/>
    </row>
    <row r="12421" spans="6:7">
      <c r="F12421" s="187"/>
      <c r="G12421" s="187"/>
    </row>
    <row r="12422" spans="6:7">
      <c r="F12422" s="187"/>
      <c r="G12422" s="187"/>
    </row>
    <row r="12423" spans="6:7">
      <c r="F12423" s="187"/>
      <c r="G12423" s="187"/>
    </row>
    <row r="12424" spans="6:7">
      <c r="F12424" s="187"/>
      <c r="G12424" s="187"/>
    </row>
    <row r="12425" spans="6:7">
      <c r="F12425" s="187"/>
      <c r="G12425" s="187"/>
    </row>
    <row r="12426" spans="6:7">
      <c r="F12426" s="187"/>
      <c r="G12426" s="187"/>
    </row>
    <row r="12427" spans="6:7">
      <c r="F12427" s="187"/>
      <c r="G12427" s="187"/>
    </row>
    <row r="12428" spans="6:7">
      <c r="F12428" s="187"/>
      <c r="G12428" s="187"/>
    </row>
    <row r="12429" spans="6:7">
      <c r="F12429" s="187"/>
      <c r="G12429" s="187"/>
    </row>
    <row r="12430" spans="6:7">
      <c r="F12430" s="187"/>
      <c r="G12430" s="187"/>
    </row>
    <row r="12431" spans="6:7">
      <c r="F12431" s="187"/>
      <c r="G12431" s="187"/>
    </row>
    <row r="12432" spans="6:7">
      <c r="F12432" s="187"/>
      <c r="G12432" s="187"/>
    </row>
    <row r="12433" spans="6:7">
      <c r="F12433" s="187"/>
      <c r="G12433" s="187"/>
    </row>
    <row r="12434" spans="6:7">
      <c r="F12434" s="187"/>
      <c r="G12434" s="187"/>
    </row>
    <row r="12435" spans="6:7">
      <c r="F12435" s="187"/>
      <c r="G12435" s="187"/>
    </row>
    <row r="12436" spans="6:7">
      <c r="F12436" s="187"/>
      <c r="G12436" s="187"/>
    </row>
    <row r="12437" spans="6:7">
      <c r="F12437" s="187"/>
      <c r="G12437" s="187"/>
    </row>
    <row r="12438" spans="6:7">
      <c r="F12438" s="187"/>
      <c r="G12438" s="187"/>
    </row>
    <row r="12439" spans="6:7">
      <c r="F12439" s="187"/>
      <c r="G12439" s="187"/>
    </row>
    <row r="12440" spans="6:7">
      <c r="F12440" s="187"/>
      <c r="G12440" s="187"/>
    </row>
    <row r="12441" spans="6:7">
      <c r="F12441" s="187"/>
      <c r="G12441" s="187"/>
    </row>
    <row r="12442" spans="6:7">
      <c r="F12442" s="187"/>
      <c r="G12442" s="187"/>
    </row>
    <row r="12443" spans="6:7">
      <c r="F12443" s="187"/>
      <c r="G12443" s="187"/>
    </row>
    <row r="12444" spans="6:7">
      <c r="F12444" s="187"/>
      <c r="G12444" s="187"/>
    </row>
    <row r="12445" spans="6:7">
      <c r="F12445" s="187"/>
      <c r="G12445" s="187"/>
    </row>
    <row r="12446" spans="6:7">
      <c r="F12446" s="187"/>
      <c r="G12446" s="187"/>
    </row>
    <row r="12447" spans="6:7">
      <c r="F12447" s="187"/>
      <c r="G12447" s="187"/>
    </row>
    <row r="12448" spans="6:7">
      <c r="F12448" s="187"/>
      <c r="G12448" s="187"/>
    </row>
    <row r="12449" spans="6:7">
      <c r="F12449" s="187"/>
      <c r="G12449" s="187"/>
    </row>
    <row r="12450" spans="6:7">
      <c r="F12450" s="187"/>
      <c r="G12450" s="187"/>
    </row>
    <row r="12451" spans="6:7">
      <c r="F12451" s="187"/>
      <c r="G12451" s="187"/>
    </row>
    <row r="12452" spans="6:7">
      <c r="F12452" s="187"/>
      <c r="G12452" s="187"/>
    </row>
    <row r="12453" spans="6:7">
      <c r="F12453" s="187"/>
      <c r="G12453" s="187"/>
    </row>
    <row r="12454" spans="6:7">
      <c r="F12454" s="187"/>
      <c r="G12454" s="187"/>
    </row>
    <row r="12455" spans="6:7">
      <c r="F12455" s="187"/>
      <c r="G12455" s="187"/>
    </row>
    <row r="12456" spans="6:7">
      <c r="F12456" s="187"/>
      <c r="G12456" s="187"/>
    </row>
    <row r="12457" spans="6:7">
      <c r="F12457" s="187"/>
      <c r="G12457" s="187"/>
    </row>
    <row r="12458" spans="6:7">
      <c r="F12458" s="187"/>
      <c r="G12458" s="187"/>
    </row>
    <row r="12459" spans="6:7">
      <c r="F12459" s="187"/>
      <c r="G12459" s="187"/>
    </row>
    <row r="12460" spans="6:7">
      <c r="F12460" s="187"/>
      <c r="G12460" s="187"/>
    </row>
    <row r="12461" spans="6:7">
      <c r="F12461" s="187"/>
      <c r="G12461" s="187"/>
    </row>
    <row r="12462" spans="6:7">
      <c r="F12462" s="187"/>
      <c r="G12462" s="187"/>
    </row>
    <row r="12463" spans="6:7">
      <c r="F12463" s="187"/>
      <c r="G12463" s="187"/>
    </row>
    <row r="12464" spans="6:7">
      <c r="F12464" s="187"/>
      <c r="G12464" s="187"/>
    </row>
    <row r="12465" spans="6:7">
      <c r="F12465" s="187"/>
      <c r="G12465" s="187"/>
    </row>
    <row r="12466" spans="6:7">
      <c r="F12466" s="187"/>
      <c r="G12466" s="187"/>
    </row>
    <row r="12467" spans="6:7">
      <c r="F12467" s="187"/>
      <c r="G12467" s="187"/>
    </row>
    <row r="12468" spans="6:7">
      <c r="F12468" s="187"/>
      <c r="G12468" s="187"/>
    </row>
    <row r="12469" spans="6:7">
      <c r="F12469" s="187"/>
      <c r="G12469" s="187"/>
    </row>
    <row r="12470" spans="6:7">
      <c r="F12470" s="187"/>
      <c r="G12470" s="187"/>
    </row>
    <row r="12471" spans="6:7">
      <c r="F12471" s="187"/>
      <c r="G12471" s="187"/>
    </row>
    <row r="12472" spans="6:7">
      <c r="F12472" s="187"/>
      <c r="G12472" s="187"/>
    </row>
    <row r="12473" spans="6:7">
      <c r="F12473" s="187"/>
      <c r="G12473" s="187"/>
    </row>
    <row r="12474" spans="6:7">
      <c r="F12474" s="187"/>
      <c r="G12474" s="187"/>
    </row>
    <row r="12475" spans="6:7">
      <c r="F12475" s="187"/>
      <c r="G12475" s="187"/>
    </row>
    <row r="12476" spans="6:7">
      <c r="F12476" s="187"/>
      <c r="G12476" s="187"/>
    </row>
    <row r="12477" spans="6:7">
      <c r="F12477" s="187"/>
      <c r="G12477" s="187"/>
    </row>
    <row r="12478" spans="6:7">
      <c r="F12478" s="187"/>
      <c r="G12478" s="187"/>
    </row>
    <row r="12479" spans="6:7">
      <c r="F12479" s="187"/>
      <c r="G12479" s="187"/>
    </row>
    <row r="12480" spans="6:7">
      <c r="F12480" s="187"/>
      <c r="G12480" s="187"/>
    </row>
    <row r="12481" spans="6:7">
      <c r="F12481" s="187"/>
      <c r="G12481" s="187"/>
    </row>
    <row r="12482" spans="6:7">
      <c r="F12482" s="187"/>
      <c r="G12482" s="187"/>
    </row>
    <row r="12483" spans="6:7">
      <c r="F12483" s="187"/>
      <c r="G12483" s="187"/>
    </row>
    <row r="12484" spans="6:7">
      <c r="F12484" s="187"/>
      <c r="G12484" s="187"/>
    </row>
    <row r="12485" spans="6:7">
      <c r="F12485" s="187"/>
      <c r="G12485" s="187"/>
    </row>
    <row r="12486" spans="6:7">
      <c r="F12486" s="187"/>
      <c r="G12486" s="187"/>
    </row>
    <row r="12487" spans="6:7">
      <c r="F12487" s="187"/>
      <c r="G12487" s="187"/>
    </row>
    <row r="12488" spans="6:7">
      <c r="F12488" s="187"/>
      <c r="G12488" s="187"/>
    </row>
    <row r="12489" spans="6:7">
      <c r="F12489" s="187"/>
      <c r="G12489" s="187"/>
    </row>
    <row r="12490" spans="6:7">
      <c r="F12490" s="187"/>
      <c r="G12490" s="187"/>
    </row>
    <row r="12491" spans="6:7">
      <c r="F12491" s="187"/>
      <c r="G12491" s="187"/>
    </row>
    <row r="12492" spans="6:7">
      <c r="F12492" s="187"/>
      <c r="G12492" s="187"/>
    </row>
    <row r="12493" spans="6:7">
      <c r="F12493" s="187"/>
      <c r="G12493" s="187"/>
    </row>
    <row r="12494" spans="6:7">
      <c r="F12494" s="187"/>
      <c r="G12494" s="187"/>
    </row>
    <row r="12495" spans="6:7">
      <c r="F12495" s="187"/>
      <c r="G12495" s="187"/>
    </row>
    <row r="12496" spans="6:7">
      <c r="F12496" s="187"/>
      <c r="G12496" s="187"/>
    </row>
    <row r="12497" spans="6:7">
      <c r="F12497" s="187"/>
      <c r="G12497" s="187"/>
    </row>
    <row r="12498" spans="6:7">
      <c r="F12498" s="187"/>
      <c r="G12498" s="187"/>
    </row>
    <row r="12499" spans="6:7">
      <c r="F12499" s="187"/>
      <c r="G12499" s="187"/>
    </row>
    <row r="12500" spans="6:7">
      <c r="F12500" s="187"/>
      <c r="G12500" s="187"/>
    </row>
    <row r="12501" spans="6:7">
      <c r="F12501" s="187"/>
      <c r="G12501" s="187"/>
    </row>
    <row r="12502" spans="6:7">
      <c r="F12502" s="187"/>
      <c r="G12502" s="187"/>
    </row>
    <row r="12503" spans="6:7">
      <c r="F12503" s="187"/>
      <c r="G12503" s="187"/>
    </row>
    <row r="12504" spans="6:7">
      <c r="F12504" s="187"/>
      <c r="G12504" s="187"/>
    </row>
    <row r="12505" spans="6:7">
      <c r="F12505" s="187"/>
      <c r="G12505" s="187"/>
    </row>
    <row r="12506" spans="6:7">
      <c r="F12506" s="187"/>
      <c r="G12506" s="187"/>
    </row>
    <row r="12507" spans="6:7">
      <c r="F12507" s="187"/>
      <c r="G12507" s="187"/>
    </row>
    <row r="12508" spans="6:7">
      <c r="F12508" s="187"/>
      <c r="G12508" s="187"/>
    </row>
    <row r="12509" spans="6:7">
      <c r="F12509" s="187"/>
      <c r="G12509" s="187"/>
    </row>
    <row r="12510" spans="6:7">
      <c r="F12510" s="187"/>
      <c r="G12510" s="187"/>
    </row>
    <row r="12511" spans="6:7">
      <c r="F12511" s="187"/>
      <c r="G12511" s="187"/>
    </row>
    <row r="12512" spans="6:7">
      <c r="F12512" s="187"/>
      <c r="G12512" s="187"/>
    </row>
    <row r="12513" spans="6:7">
      <c r="F12513" s="187"/>
      <c r="G12513" s="187"/>
    </row>
    <row r="12514" spans="6:7">
      <c r="F12514" s="187"/>
      <c r="G12514" s="187"/>
    </row>
    <row r="12515" spans="6:7">
      <c r="F12515" s="187"/>
      <c r="G12515" s="187"/>
    </row>
    <row r="12516" spans="6:7">
      <c r="F12516" s="187"/>
      <c r="G12516" s="187"/>
    </row>
    <row r="12517" spans="6:7">
      <c r="F12517" s="187"/>
      <c r="G12517" s="187"/>
    </row>
    <row r="12518" spans="6:7">
      <c r="F12518" s="187"/>
      <c r="G12518" s="187"/>
    </row>
    <row r="12519" spans="6:7">
      <c r="F12519" s="187"/>
      <c r="G12519" s="187"/>
    </row>
    <row r="12520" spans="6:7">
      <c r="F12520" s="187"/>
      <c r="G12520" s="187"/>
    </row>
    <row r="12521" spans="6:7">
      <c r="F12521" s="187"/>
      <c r="G12521" s="187"/>
    </row>
    <row r="12522" spans="6:7">
      <c r="F12522" s="187"/>
      <c r="G12522" s="187"/>
    </row>
    <row r="12523" spans="6:7">
      <c r="F12523" s="187"/>
      <c r="G12523" s="187"/>
    </row>
    <row r="12524" spans="6:7">
      <c r="F12524" s="187"/>
      <c r="G12524" s="187"/>
    </row>
    <row r="12525" spans="6:7">
      <c r="F12525" s="187"/>
      <c r="G12525" s="187"/>
    </row>
    <row r="12526" spans="6:7">
      <c r="F12526" s="187"/>
      <c r="G12526" s="187"/>
    </row>
    <row r="12527" spans="6:7">
      <c r="F12527" s="187"/>
      <c r="G12527" s="187"/>
    </row>
    <row r="12528" spans="6:7">
      <c r="F12528" s="187"/>
      <c r="G12528" s="187"/>
    </row>
    <row r="12529" spans="6:7">
      <c r="F12529" s="187"/>
      <c r="G12529" s="187"/>
    </row>
    <row r="12530" spans="6:7">
      <c r="F12530" s="187"/>
      <c r="G12530" s="187"/>
    </row>
    <row r="12531" spans="6:7">
      <c r="F12531" s="187"/>
      <c r="G12531" s="187"/>
    </row>
    <row r="12532" spans="6:7">
      <c r="F12532" s="187"/>
      <c r="G12532" s="187"/>
    </row>
    <row r="12533" spans="6:7">
      <c r="F12533" s="187"/>
      <c r="G12533" s="187"/>
    </row>
    <row r="12534" spans="6:7">
      <c r="F12534" s="187"/>
      <c r="G12534" s="187"/>
    </row>
    <row r="12535" spans="6:7">
      <c r="F12535" s="187"/>
      <c r="G12535" s="187"/>
    </row>
    <row r="12536" spans="6:7">
      <c r="F12536" s="187"/>
      <c r="G12536" s="187"/>
    </row>
    <row r="12537" spans="6:7">
      <c r="F12537" s="187"/>
      <c r="G12537" s="187"/>
    </row>
    <row r="12538" spans="6:7">
      <c r="F12538" s="187"/>
      <c r="G12538" s="187"/>
    </row>
    <row r="12539" spans="6:7">
      <c r="F12539" s="187"/>
      <c r="G12539" s="187"/>
    </row>
    <row r="12540" spans="6:7">
      <c r="F12540" s="187"/>
      <c r="G12540" s="187"/>
    </row>
    <row r="12541" spans="6:7">
      <c r="F12541" s="187"/>
      <c r="G12541" s="187"/>
    </row>
    <row r="12542" spans="6:7">
      <c r="F12542" s="187"/>
      <c r="G12542" s="187"/>
    </row>
    <row r="12543" spans="6:7">
      <c r="F12543" s="187"/>
      <c r="G12543" s="187"/>
    </row>
    <row r="12544" spans="6:7">
      <c r="F12544" s="187"/>
      <c r="G12544" s="187"/>
    </row>
    <row r="12545" spans="6:7">
      <c r="F12545" s="187"/>
      <c r="G12545" s="187"/>
    </row>
    <row r="12546" spans="6:7">
      <c r="F12546" s="187"/>
      <c r="G12546" s="187"/>
    </row>
    <row r="12547" spans="6:7">
      <c r="F12547" s="187"/>
      <c r="G12547" s="187"/>
    </row>
    <row r="12548" spans="6:7">
      <c r="F12548" s="187"/>
      <c r="G12548" s="187"/>
    </row>
    <row r="12549" spans="6:7">
      <c r="F12549" s="187"/>
      <c r="G12549" s="187"/>
    </row>
    <row r="12550" spans="6:7">
      <c r="F12550" s="187"/>
      <c r="G12550" s="187"/>
    </row>
    <row r="12551" spans="6:7">
      <c r="F12551" s="187"/>
      <c r="G12551" s="187"/>
    </row>
    <row r="12552" spans="6:7">
      <c r="F12552" s="187"/>
      <c r="G12552" s="187"/>
    </row>
    <row r="12553" spans="6:7">
      <c r="F12553" s="187"/>
      <c r="G12553" s="187"/>
    </row>
    <row r="12554" spans="6:7">
      <c r="F12554" s="187"/>
      <c r="G12554" s="187"/>
    </row>
    <row r="12555" spans="6:7">
      <c r="F12555" s="187"/>
      <c r="G12555" s="187"/>
    </row>
    <row r="12556" spans="6:7">
      <c r="F12556" s="187"/>
      <c r="G12556" s="187"/>
    </row>
    <row r="12557" spans="6:7">
      <c r="F12557" s="187"/>
      <c r="G12557" s="187"/>
    </row>
    <row r="12558" spans="6:7">
      <c r="F12558" s="187"/>
      <c r="G12558" s="187"/>
    </row>
    <row r="12559" spans="6:7">
      <c r="F12559" s="187"/>
      <c r="G12559" s="187"/>
    </row>
    <row r="12560" spans="6:7">
      <c r="F12560" s="187"/>
      <c r="G12560" s="187"/>
    </row>
    <row r="12561" spans="6:7">
      <c r="F12561" s="187"/>
      <c r="G12561" s="187"/>
    </row>
    <row r="12562" spans="6:7">
      <c r="F12562" s="187"/>
      <c r="G12562" s="187"/>
    </row>
    <row r="12563" spans="6:7">
      <c r="F12563" s="187"/>
      <c r="G12563" s="187"/>
    </row>
    <row r="12564" spans="6:7">
      <c r="F12564" s="187"/>
      <c r="G12564" s="187"/>
    </row>
    <row r="12565" spans="6:7">
      <c r="F12565" s="187"/>
      <c r="G12565" s="187"/>
    </row>
    <row r="12566" spans="6:7">
      <c r="F12566" s="187"/>
      <c r="G12566" s="187"/>
    </row>
    <row r="12567" spans="6:7">
      <c r="F12567" s="187"/>
      <c r="G12567" s="187"/>
    </row>
    <row r="12568" spans="6:7">
      <c r="F12568" s="187"/>
      <c r="G12568" s="187"/>
    </row>
    <row r="12569" spans="6:7">
      <c r="F12569" s="187"/>
      <c r="G12569" s="187"/>
    </row>
    <row r="12570" spans="6:7">
      <c r="F12570" s="187"/>
      <c r="G12570" s="187"/>
    </row>
    <row r="12571" spans="6:7">
      <c r="F12571" s="187"/>
      <c r="G12571" s="187"/>
    </row>
    <row r="12572" spans="6:7">
      <c r="F12572" s="187"/>
      <c r="G12572" s="187"/>
    </row>
    <row r="12573" spans="6:7">
      <c r="F12573" s="187"/>
      <c r="G12573" s="187"/>
    </row>
    <row r="12574" spans="6:7">
      <c r="F12574" s="187"/>
      <c r="G12574" s="187"/>
    </row>
    <row r="12575" spans="6:7">
      <c r="F12575" s="187"/>
      <c r="G12575" s="187"/>
    </row>
    <row r="12576" spans="6:7">
      <c r="F12576" s="187"/>
      <c r="G12576" s="187"/>
    </row>
    <row r="12577" spans="6:7">
      <c r="F12577" s="187"/>
      <c r="G12577" s="187"/>
    </row>
    <row r="12578" spans="6:7">
      <c r="F12578" s="187"/>
      <c r="G12578" s="187"/>
    </row>
    <row r="12579" spans="6:7">
      <c r="F12579" s="187"/>
      <c r="G12579" s="187"/>
    </row>
    <row r="12580" spans="6:7">
      <c r="F12580" s="187"/>
      <c r="G12580" s="187"/>
    </row>
    <row r="12581" spans="6:7">
      <c r="F12581" s="187"/>
      <c r="G12581" s="187"/>
    </row>
    <row r="12582" spans="6:7">
      <c r="F12582" s="187"/>
      <c r="G12582" s="187"/>
    </row>
    <row r="12583" spans="6:7">
      <c r="F12583" s="187"/>
      <c r="G12583" s="187"/>
    </row>
    <row r="12584" spans="6:7">
      <c r="F12584" s="187"/>
      <c r="G12584" s="187"/>
    </row>
    <row r="12585" spans="6:7">
      <c r="F12585" s="187"/>
      <c r="G12585" s="187"/>
    </row>
    <row r="12586" spans="6:7">
      <c r="F12586" s="187"/>
      <c r="G12586" s="187"/>
    </row>
    <row r="12587" spans="6:7">
      <c r="F12587" s="187"/>
      <c r="G12587" s="187"/>
    </row>
    <row r="12588" spans="6:7">
      <c r="F12588" s="187"/>
      <c r="G12588" s="187"/>
    </row>
    <row r="12589" spans="6:7">
      <c r="F12589" s="187"/>
      <c r="G12589" s="187"/>
    </row>
    <row r="12590" spans="6:7">
      <c r="F12590" s="187"/>
      <c r="G12590" s="187"/>
    </row>
    <row r="12591" spans="6:7">
      <c r="F12591" s="187"/>
      <c r="G12591" s="187"/>
    </row>
    <row r="12592" spans="6:7">
      <c r="F12592" s="187"/>
      <c r="G12592" s="187"/>
    </row>
    <row r="12593" spans="6:7">
      <c r="F12593" s="187"/>
      <c r="G12593" s="187"/>
    </row>
    <row r="12594" spans="6:7">
      <c r="F12594" s="187"/>
      <c r="G12594" s="187"/>
    </row>
    <row r="12595" spans="6:7">
      <c r="F12595" s="187"/>
      <c r="G12595" s="187"/>
    </row>
    <row r="12596" spans="6:7">
      <c r="F12596" s="187"/>
      <c r="G12596" s="187"/>
    </row>
    <row r="12597" spans="6:7">
      <c r="F12597" s="187"/>
      <c r="G12597" s="187"/>
    </row>
    <row r="12598" spans="6:7">
      <c r="F12598" s="187"/>
      <c r="G12598" s="187"/>
    </row>
    <row r="12599" spans="6:7">
      <c r="F12599" s="187"/>
      <c r="G12599" s="187"/>
    </row>
    <row r="12600" spans="6:7">
      <c r="F12600" s="187"/>
      <c r="G12600" s="187"/>
    </row>
    <row r="12601" spans="6:7">
      <c r="F12601" s="187"/>
      <c r="G12601" s="187"/>
    </row>
    <row r="12602" spans="6:7">
      <c r="F12602" s="187"/>
      <c r="G12602" s="187"/>
    </row>
    <row r="12603" spans="6:7">
      <c r="F12603" s="187"/>
      <c r="G12603" s="187"/>
    </row>
    <row r="12604" spans="6:7">
      <c r="F12604" s="187"/>
      <c r="G12604" s="187"/>
    </row>
    <row r="12605" spans="6:7">
      <c r="F12605" s="187"/>
      <c r="G12605" s="187"/>
    </row>
    <row r="12606" spans="6:7">
      <c r="F12606" s="187"/>
      <c r="G12606" s="187"/>
    </row>
    <row r="12607" spans="6:7">
      <c r="F12607" s="187"/>
      <c r="G12607" s="187"/>
    </row>
    <row r="12608" spans="6:7">
      <c r="F12608" s="187"/>
      <c r="G12608" s="187"/>
    </row>
    <row r="12609" spans="6:7">
      <c r="F12609" s="187"/>
      <c r="G12609" s="187"/>
    </row>
    <row r="12610" spans="6:7">
      <c r="F12610" s="187"/>
      <c r="G12610" s="187"/>
    </row>
    <row r="12611" spans="6:7">
      <c r="F12611" s="187"/>
      <c r="G12611" s="187"/>
    </row>
    <row r="12612" spans="6:7">
      <c r="F12612" s="187"/>
      <c r="G12612" s="187"/>
    </row>
    <row r="12613" spans="6:7">
      <c r="F12613" s="187"/>
      <c r="G12613" s="187"/>
    </row>
    <row r="12614" spans="6:7">
      <c r="F12614" s="187"/>
      <c r="G12614" s="187"/>
    </row>
    <row r="12615" spans="6:7">
      <c r="F12615" s="187"/>
      <c r="G12615" s="187"/>
    </row>
    <row r="12616" spans="6:7">
      <c r="F12616" s="187"/>
      <c r="G12616" s="187"/>
    </row>
    <row r="12617" spans="6:7">
      <c r="F12617" s="187"/>
      <c r="G12617" s="187"/>
    </row>
    <row r="12618" spans="6:7">
      <c r="F12618" s="187"/>
      <c r="G12618" s="187"/>
    </row>
    <row r="12619" spans="6:7">
      <c r="F12619" s="187"/>
      <c r="G12619" s="187"/>
    </row>
    <row r="12620" spans="6:7">
      <c r="F12620" s="187"/>
      <c r="G12620" s="187"/>
    </row>
    <row r="12621" spans="6:7">
      <c r="F12621" s="187"/>
      <c r="G12621" s="187"/>
    </row>
    <row r="12622" spans="6:7">
      <c r="F12622" s="187"/>
      <c r="G12622" s="187"/>
    </row>
    <row r="12623" spans="6:7">
      <c r="F12623" s="187"/>
      <c r="G12623" s="187"/>
    </row>
    <row r="12624" spans="6:7">
      <c r="F12624" s="187"/>
      <c r="G12624" s="187"/>
    </row>
    <row r="12625" spans="6:7">
      <c r="F12625" s="187"/>
      <c r="G12625" s="187"/>
    </row>
    <row r="12626" spans="6:7">
      <c r="F12626" s="187"/>
      <c r="G12626" s="187"/>
    </row>
    <row r="12627" spans="6:7">
      <c r="F12627" s="187"/>
      <c r="G12627" s="187"/>
    </row>
    <row r="12628" spans="6:7">
      <c r="F12628" s="187"/>
      <c r="G12628" s="187"/>
    </row>
    <row r="12629" spans="6:7">
      <c r="F12629" s="187"/>
      <c r="G12629" s="187"/>
    </row>
    <row r="12630" spans="6:7">
      <c r="F12630" s="187"/>
      <c r="G12630" s="187"/>
    </row>
    <row r="12631" spans="6:7">
      <c r="F12631" s="187"/>
      <c r="G12631" s="187"/>
    </row>
    <row r="12632" spans="6:7">
      <c r="F12632" s="187"/>
      <c r="G12632" s="187"/>
    </row>
    <row r="12633" spans="6:7">
      <c r="F12633" s="187"/>
      <c r="G12633" s="187"/>
    </row>
    <row r="12634" spans="6:7">
      <c r="F12634" s="187"/>
      <c r="G12634" s="187"/>
    </row>
    <row r="12635" spans="6:7">
      <c r="F12635" s="187"/>
      <c r="G12635" s="187"/>
    </row>
    <row r="12636" spans="6:7">
      <c r="F12636" s="187"/>
      <c r="G12636" s="187"/>
    </row>
    <row r="12637" spans="6:7">
      <c r="F12637" s="187"/>
      <c r="G12637" s="187"/>
    </row>
    <row r="12638" spans="6:7">
      <c r="F12638" s="187"/>
      <c r="G12638" s="187"/>
    </row>
    <row r="12639" spans="6:7">
      <c r="F12639" s="187"/>
      <c r="G12639" s="187"/>
    </row>
    <row r="12640" spans="6:7">
      <c r="F12640" s="187"/>
      <c r="G12640" s="187"/>
    </row>
    <row r="12641" spans="6:7">
      <c r="F12641" s="187"/>
      <c r="G12641" s="187"/>
    </row>
    <row r="12642" spans="6:7">
      <c r="F12642" s="187"/>
      <c r="G12642" s="187"/>
    </row>
    <row r="12643" spans="6:7">
      <c r="F12643" s="187"/>
      <c r="G12643" s="187"/>
    </row>
    <row r="12644" spans="6:7">
      <c r="F12644" s="187"/>
      <c r="G12644" s="187"/>
    </row>
    <row r="12645" spans="6:7">
      <c r="F12645" s="187"/>
      <c r="G12645" s="187"/>
    </row>
    <row r="12646" spans="6:7">
      <c r="F12646" s="187"/>
      <c r="G12646" s="187"/>
    </row>
    <row r="12647" spans="6:7">
      <c r="F12647" s="187"/>
      <c r="G12647" s="187"/>
    </row>
    <row r="12648" spans="6:7">
      <c r="F12648" s="187"/>
      <c r="G12648" s="187"/>
    </row>
    <row r="12649" spans="6:7">
      <c r="F12649" s="187"/>
      <c r="G12649" s="187"/>
    </row>
    <row r="12650" spans="6:7">
      <c r="F12650" s="187"/>
      <c r="G12650" s="187"/>
    </row>
    <row r="12651" spans="6:7">
      <c r="F12651" s="187"/>
      <c r="G12651" s="187"/>
    </row>
    <row r="12652" spans="6:7">
      <c r="F12652" s="187"/>
      <c r="G12652" s="187"/>
    </row>
    <row r="12653" spans="6:7">
      <c r="F12653" s="187"/>
      <c r="G12653" s="187"/>
    </row>
    <row r="12654" spans="6:7">
      <c r="F12654" s="187"/>
      <c r="G12654" s="187"/>
    </row>
    <row r="12655" spans="6:7">
      <c r="F12655" s="187"/>
      <c r="G12655" s="187"/>
    </row>
    <row r="12656" spans="6:7">
      <c r="F12656" s="187"/>
      <c r="G12656" s="187"/>
    </row>
    <row r="12657" spans="6:7">
      <c r="F12657" s="187"/>
      <c r="G12657" s="187"/>
    </row>
    <row r="12658" spans="6:7">
      <c r="F12658" s="187"/>
      <c r="G12658" s="187"/>
    </row>
    <row r="12659" spans="6:7">
      <c r="F12659" s="187"/>
      <c r="G12659" s="187"/>
    </row>
    <row r="12660" spans="6:7">
      <c r="F12660" s="187"/>
      <c r="G12660" s="187"/>
    </row>
    <row r="12661" spans="6:7">
      <c r="F12661" s="187"/>
      <c r="G12661" s="187"/>
    </row>
    <row r="12662" spans="6:7">
      <c r="F12662" s="187"/>
      <c r="G12662" s="187"/>
    </row>
    <row r="12663" spans="6:7">
      <c r="F12663" s="187"/>
      <c r="G12663" s="187"/>
    </row>
    <row r="12664" spans="6:7">
      <c r="F12664" s="187"/>
      <c r="G12664" s="187"/>
    </row>
    <row r="12665" spans="6:7">
      <c r="F12665" s="187"/>
      <c r="G12665" s="187"/>
    </row>
    <row r="12666" spans="6:7">
      <c r="F12666" s="187"/>
      <c r="G12666" s="187"/>
    </row>
    <row r="12667" spans="6:7">
      <c r="F12667" s="187"/>
      <c r="G12667" s="187"/>
    </row>
    <row r="12668" spans="6:7">
      <c r="F12668" s="187"/>
      <c r="G12668" s="187"/>
    </row>
    <row r="12669" spans="6:7">
      <c r="F12669" s="187"/>
      <c r="G12669" s="187"/>
    </row>
    <row r="12670" spans="6:7">
      <c r="F12670" s="187"/>
      <c r="G12670" s="187"/>
    </row>
    <row r="12671" spans="6:7">
      <c r="F12671" s="187"/>
      <c r="G12671" s="187"/>
    </row>
    <row r="12672" spans="6:7">
      <c r="F12672" s="187"/>
      <c r="G12672" s="187"/>
    </row>
    <row r="12673" spans="6:7">
      <c r="F12673" s="187"/>
      <c r="G12673" s="187"/>
    </row>
    <row r="12674" spans="6:7">
      <c r="F12674" s="187"/>
      <c r="G12674" s="187"/>
    </row>
    <row r="12675" spans="6:7">
      <c r="F12675" s="187"/>
      <c r="G12675" s="187"/>
    </row>
    <row r="12676" spans="6:7">
      <c r="F12676" s="187"/>
      <c r="G12676" s="187"/>
    </row>
    <row r="12677" spans="6:7">
      <c r="F12677" s="187"/>
      <c r="G12677" s="187"/>
    </row>
    <row r="12678" spans="6:7">
      <c r="F12678" s="187"/>
      <c r="G12678" s="187"/>
    </row>
    <row r="12679" spans="6:7">
      <c r="F12679" s="187"/>
      <c r="G12679" s="187"/>
    </row>
    <row r="12680" spans="6:7">
      <c r="F12680" s="187"/>
      <c r="G12680" s="187"/>
    </row>
    <row r="12681" spans="6:7">
      <c r="F12681" s="187"/>
      <c r="G12681" s="187"/>
    </row>
    <row r="12682" spans="6:7">
      <c r="F12682" s="187"/>
      <c r="G12682" s="187"/>
    </row>
    <row r="12683" spans="6:7">
      <c r="F12683" s="187"/>
      <c r="G12683" s="187"/>
    </row>
    <row r="12684" spans="6:7">
      <c r="F12684" s="187"/>
      <c r="G12684" s="187"/>
    </row>
    <row r="12685" spans="6:7">
      <c r="F12685" s="187"/>
      <c r="G12685" s="187"/>
    </row>
    <row r="12686" spans="6:7">
      <c r="F12686" s="187"/>
      <c r="G12686" s="187"/>
    </row>
    <row r="12687" spans="6:7">
      <c r="F12687" s="187"/>
      <c r="G12687" s="187"/>
    </row>
    <row r="12688" spans="6:7">
      <c r="F12688" s="187"/>
      <c r="G12688" s="187"/>
    </row>
    <row r="12689" spans="6:7">
      <c r="F12689" s="187"/>
      <c r="G12689" s="187"/>
    </row>
    <row r="12690" spans="6:7">
      <c r="F12690" s="187"/>
      <c r="G12690" s="187"/>
    </row>
    <row r="12691" spans="6:7">
      <c r="F12691" s="187"/>
      <c r="G12691" s="187"/>
    </row>
    <row r="12692" spans="6:7">
      <c r="F12692" s="187"/>
      <c r="G12692" s="187"/>
    </row>
    <row r="12693" spans="6:7">
      <c r="F12693" s="187"/>
      <c r="G12693" s="187"/>
    </row>
    <row r="12694" spans="6:7">
      <c r="F12694" s="187"/>
      <c r="G12694" s="187"/>
    </row>
    <row r="12695" spans="6:7">
      <c r="F12695" s="187"/>
      <c r="G12695" s="187"/>
    </row>
    <row r="12696" spans="6:7">
      <c r="F12696" s="187"/>
      <c r="G12696" s="187"/>
    </row>
    <row r="12697" spans="6:7">
      <c r="F12697" s="187"/>
      <c r="G12697" s="187"/>
    </row>
    <row r="12698" spans="6:7">
      <c r="F12698" s="187"/>
      <c r="G12698" s="187"/>
    </row>
    <row r="12699" spans="6:7">
      <c r="F12699" s="187"/>
      <c r="G12699" s="187"/>
    </row>
    <row r="12700" spans="6:7">
      <c r="F12700" s="187"/>
      <c r="G12700" s="187"/>
    </row>
    <row r="12701" spans="6:7">
      <c r="F12701" s="187"/>
      <c r="G12701" s="187"/>
    </row>
    <row r="12702" spans="6:7">
      <c r="F12702" s="187"/>
      <c r="G12702" s="187"/>
    </row>
    <row r="12703" spans="6:7">
      <c r="F12703" s="187"/>
      <c r="G12703" s="187"/>
    </row>
    <row r="12704" spans="6:7">
      <c r="F12704" s="187"/>
      <c r="G12704" s="187"/>
    </row>
    <row r="12705" spans="6:7">
      <c r="F12705" s="187"/>
      <c r="G12705" s="187"/>
    </row>
    <row r="12706" spans="6:7">
      <c r="F12706" s="187"/>
      <c r="G12706" s="187"/>
    </row>
    <row r="12707" spans="6:7">
      <c r="F12707" s="187"/>
      <c r="G12707" s="187"/>
    </row>
    <row r="12708" spans="6:7">
      <c r="F12708" s="187"/>
      <c r="G12708" s="187"/>
    </row>
    <row r="12709" spans="6:7">
      <c r="F12709" s="187"/>
      <c r="G12709" s="187"/>
    </row>
    <row r="12710" spans="6:7">
      <c r="F12710" s="187"/>
      <c r="G12710" s="187"/>
    </row>
    <row r="12711" spans="6:7">
      <c r="F12711" s="187"/>
      <c r="G12711" s="187"/>
    </row>
    <row r="12712" spans="6:7">
      <c r="F12712" s="187"/>
      <c r="G12712" s="187"/>
    </row>
  </sheetData>
  <sheetProtection algorithmName="SHA-512" hashValue="f1knlwygk4OGxLcFcukdrPUtFdiDs6WcO9/3JGdl+3q4ON5W+3Pe35las9xGA+ELljiC4GhauZulItrsiMjGvQ==" saltValue="Wl2wsAp2BVJAr5WNsjoKnQ==" spinCount="100000" sheet="1" selectLockedCells="1" sort="0" autoFilter="0"/>
  <autoFilter ref="A1:X5998"/>
  <dataConsolidate/>
  <customSheetViews>
    <customSheetView guid="{5F0910B0-B45C-4126-97F3-187504C443ED}" showAutoFilter="1">
      <selection activeCell="N1" sqref="N1"/>
      <rowBreaks count="1" manualBreakCount="1">
        <brk id="41" max="16383" man="1"/>
      </rowBreaks>
      <pageSetup scale="40" orientation="landscape"/>
      <headerFooter alignWithMargins="0">
        <oddFooter>&amp;LFORM DFS-A1-1830. Revised 08/2018</oddFooter>
      </headerFooter>
      <autoFilter ref="A1:P5999"/>
    </customSheetView>
    <customSheetView guid="{5D368104-1319-4E4D-9E25-DC6A451D6FDB}" scale="110" showPageBreaks="1" printArea="1" showAutoFilter="1" topLeftCell="K1">
      <selection activeCell="L6" sqref="L6"/>
      <rowBreaks count="1" manualBreakCount="1">
        <brk id="41" max="16383" man="1"/>
      </rowBreaks>
      <pageSetup scale="40" orientation="landscape"/>
      <headerFooter alignWithMargins="0">
        <oddFooter>&amp;LFORM DFS-A1-1830. Revised 07/2016</oddFooter>
      </headerFooter>
      <autoFilter ref="A1:P5999"/>
    </customSheetView>
  </customSheetViews>
  <phoneticPr fontId="0" type="noConversion"/>
  <conditionalFormatting sqref="O107:Q5998">
    <cfRule type="containsBlanks" priority="9" stopIfTrue="1">
      <formula>LEN(TRIM(O107))=0</formula>
    </cfRule>
  </conditionalFormatting>
  <conditionalFormatting sqref="O107:O5998">
    <cfRule type="expression" dxfId="27" priority="10">
      <formula>O107&lt;&gt;INT(O107)</formula>
    </cfRule>
  </conditionalFormatting>
  <conditionalFormatting sqref="P107:P5998">
    <cfRule type="expression" dxfId="26" priority="11">
      <formula>P107&lt;&gt;INT(P107)</formula>
    </cfRule>
  </conditionalFormatting>
  <conditionalFormatting sqref="Q107:Q5998">
    <cfRule type="expression" dxfId="25" priority="12">
      <formula>Q107&lt;&gt;INT(Q107)</formula>
    </cfRule>
  </conditionalFormatting>
  <conditionalFormatting sqref="O66:Q106">
    <cfRule type="containsBlanks" priority="5" stopIfTrue="1">
      <formula>LEN(TRIM(O66))=0</formula>
    </cfRule>
  </conditionalFormatting>
  <conditionalFormatting sqref="O66:O106">
    <cfRule type="expression" dxfId="24" priority="6">
      <formula>O66&lt;&gt;INT(O66)</formula>
    </cfRule>
  </conditionalFormatting>
  <conditionalFormatting sqref="P66:P106">
    <cfRule type="expression" dxfId="23" priority="7">
      <formula>P66&lt;&gt;INT(P66)</formula>
    </cfRule>
  </conditionalFormatting>
  <conditionalFormatting sqref="Q66:Q106">
    <cfRule type="expression" dxfId="22" priority="8">
      <formula>Q66&lt;&gt;INT(Q66)</formula>
    </cfRule>
  </conditionalFormatting>
  <conditionalFormatting sqref="O2:Q65">
    <cfRule type="containsBlanks" priority="1" stopIfTrue="1">
      <formula>LEN(TRIM(O2))=0</formula>
    </cfRule>
  </conditionalFormatting>
  <conditionalFormatting sqref="O2:O65">
    <cfRule type="expression" dxfId="21" priority="2">
      <formula>O2&lt;&gt;INT(O2)</formula>
    </cfRule>
  </conditionalFormatting>
  <conditionalFormatting sqref="P2:P65">
    <cfRule type="expression" dxfId="20" priority="3">
      <formula>P2&lt;&gt;INT(P2)</formula>
    </cfRule>
  </conditionalFormatting>
  <conditionalFormatting sqref="Q2:Q65">
    <cfRule type="expression" dxfId="19" priority="4">
      <formula>Q2&lt;&gt;INT(Q2)</formula>
    </cfRule>
  </conditionalFormatting>
  <dataValidations xWindow="184" yWindow="457" count="21">
    <dataValidation operator="equal" allowBlank="1" showInputMessage="1" showErrorMessage="1" sqref="D2:D5998"/>
    <dataValidation type="list" operator="equal" allowBlank="1" showInputMessage="1" showErrorMessage="1" prompt="Select &quot;Y&quot; if expenditures were in the Research &amp; Development Cluster.  Otherwise select &quot;N&quot;." sqref="J2:J5998">
      <formula1>"Y,N"</formula1>
    </dataValidation>
    <dataValidation type="textLength" operator="equal" allowBlank="1" showInputMessage="1" showErrorMessage="1" errorTitle="E R R O R" error="Must be 6-digit Entitie's number" prompt="Must be 6-digit Entitie's number" sqref="A1">
      <formula1>6</formula1>
    </dataValidation>
    <dataValidation type="textLength" operator="equal" allowBlank="1" showInputMessage="1" showErrorMessage="1" errorTitle="E R R O R" error="Must be 9-digit number " prompt="Must be 9-digit Federal Entitie's Idenification Number " sqref="B1">
      <formula1>9</formula1>
    </dataValidation>
    <dataValidation type="textLength" operator="equal" allowBlank="1" showInputMessage="1" showErrorMessage="1" errorTitle="E R R O R" error="Must be 9-digit number " prompt="Must be 9-digit number " sqref="C1:C5998">
      <formula1>9</formula1>
    </dataValidation>
    <dataValidation allowBlank="1" showInputMessage="1" showErrorMessage="1" prompt="-Only current year Federal Expenditure -No negitive amounts" sqref="O1"/>
    <dataValidation type="textLength" operator="equal" allowBlank="1" showInputMessage="1" showErrorMessage="1" errorTitle="E R R O R" error="Must be 6-digit Entitie's number" prompt="Must be 6-digit Entity's number" sqref="A2:A5998">
      <formula1>6</formula1>
    </dataValidation>
    <dataValidation type="textLength" operator="equal" allowBlank="1" showInputMessage="1" showErrorMessage="1" errorTitle="E R R O R" error="Must be 9-digit number " prompt="Must be 9-digit Federal Entity's Identification Number " sqref="B2:B5998">
      <formula1>9</formula1>
    </dataValidation>
    <dataValidation allowBlank="1" showInputMessage="1" showErrorMessage="1" prompt="-No negitive amounts, round to 0 -This column can not be greater then Column 13 &quot;Total Expenditures&quot;" sqref="P1:Q1"/>
    <dataValidation allowBlank="1" showInputMessage="1" showErrorMessage="1" prompt="Please ensure correct Federal Awarding Agency and CFDA Program Title.  If not populated, you aren't using an active CFDA No.  " sqref="H2:I5998"/>
    <dataValidation type="list" allowBlank="1" showInputMessage="1" showErrorMessage="1" prompt="Select &quot;Y&quot; if expenditures under this CFDA pertain to the American Recovery and Reinvestment Act (ARRA). Otherwise select &quot;N&quot;. " sqref="E2:E5998">
      <formula1>"Y,N"</formula1>
    </dataValidation>
    <dataValidation type="list" allowBlank="1" showInputMessage="1" showErrorMessage="1" prompt="Select &quot;Y&quot; if you received any Loans or Loans Guaranteed. Itherwise select &quot;N&quot;. " sqref="K2:K5998">
      <formula1>"Y,N"</formula1>
    </dataValidation>
    <dataValidation type="list" allowBlank="1" showInputMessage="1" showErrorMessage="1" prompt="D - Directly from Fed Awarding Agency_x000a_I - Indirectly from pass-through entity (non-state entity)_x000a_T - Transfer State Agency to State Agency" sqref="L2:L5998">
      <formula1>"D,I,T"</formula1>
    </dataValidation>
    <dataValidation allowBlank="1" showInputMessage="1" showErrorMessage="1" prompt="If Source of Funding (Column 9) is Indirect (I) or a Transfer (T), then you must provide the Pass-Through/Grantor or State Entity Name (Column 10)." sqref="M2:M5998"/>
    <dataValidation allowBlank="1" showInputMessage="1" showErrorMessage="1" prompt="This column is REQUIRED for all:_x000a_- Indirect awards (I), _x000a_- Awards considered &quot;Other Federal Awards&quot; coded as CFDA No. XX.UNK_x000a_- Research and Development_x000a_- Awards pertaining to ARRA_x000a_- Awards related to COVID-19 Funding" sqref="N2:N5998"/>
    <dataValidation allowBlank="1" showInputMessage="1" showErrorMessage="1" prompt="-Only current year Federal Expenditures_x000a_-No negative amounts" sqref="O2:O5998"/>
    <dataValidation allowBlank="1" showInputMessage="1" showErrorMessage="1" prompt="-No negative amounts_x000a_-This column shall not be greater than Column 13 &quot;Total Expenditures&quot;" sqref="P2:P5998"/>
    <dataValidation allowBlank="1" showInputMessage="1" showErrorMessage="1" prompt="-No negative amounts _x000a_-This column shall not be greater than Column 13 &quot;Total Expenditures&quot;" sqref="Q2:Q5998"/>
    <dataValidation type="list" allowBlank="1" showInputMessage="1" showErrorMessage="1" prompt="Select &quot;Y&quot; if expenditures under this CFDA pertain to COVID-19 Funding. Otherwise select &quot;N&quot;. " sqref="F2:F5998 G1900:G5998">
      <formula1>"Y,N"</formula1>
    </dataValidation>
    <dataValidation allowBlank="1" showErrorMessage="1" sqref="F5999:G1048576"/>
    <dataValidation type="list" allowBlank="1" showInputMessage="1" showErrorMessage="1" prompt="Select &quot;Y&quot; if expenditures under this CFDA pertain to American Rescue Plan Act. Otherwise select &quot;N&quot;. " sqref="G2:G1899">
      <formula1>"Y,N"</formula1>
    </dataValidation>
  </dataValidations>
  <pageMargins left="0.25" right="0.25" top="0.75" bottom="0.75" header="0.3" footer="0.3"/>
  <pageSetup scale="40" orientation="landscape"/>
  <headerFooter alignWithMargins="0">
    <oddFooter>&amp;LFORM DFS-A1-1830. Revised 08/2021</oddFooter>
  </headerFooter>
  <rowBreaks count="1" manualBreakCount="1">
    <brk id="41"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pageSetUpPr fitToPage="1"/>
  </sheetPr>
  <dimension ref="A1:J43"/>
  <sheetViews>
    <sheetView workbookViewId="0">
      <selection activeCell="C11" sqref="C11"/>
    </sheetView>
  </sheetViews>
  <sheetFormatPr baseColWidth="10" defaultColWidth="8.83203125" defaultRowHeight="12" x14ac:dyDescent="0"/>
  <cols>
    <col min="1" max="1" width="14.6640625" customWidth="1"/>
    <col min="2" max="2" width="45.83203125" customWidth="1"/>
    <col min="3" max="3" width="28.6640625" customWidth="1"/>
    <col min="4" max="4" width="19.6640625" customWidth="1"/>
    <col min="5" max="5" width="9.1640625" customWidth="1"/>
    <col min="6" max="6" width="26.5" customWidth="1"/>
    <col min="9" max="10" width="8.6640625" hidden="1" customWidth="1"/>
  </cols>
  <sheetData>
    <row r="1" spans="1:10" ht="19" thickBot="1">
      <c r="A1" s="280" t="s">
        <v>3243</v>
      </c>
      <c r="B1" s="281"/>
      <c r="C1" s="281"/>
      <c r="D1" s="281"/>
      <c r="E1" s="281"/>
      <c r="F1" s="282"/>
    </row>
    <row r="2" spans="1:10" ht="19" thickBot="1">
      <c r="A2" s="28"/>
      <c r="B2" s="35"/>
      <c r="C2" s="35"/>
      <c r="D2" s="35"/>
      <c r="E2" s="35"/>
      <c r="F2" s="35"/>
      <c r="I2" s="143">
        <v>2</v>
      </c>
      <c r="J2" s="143">
        <v>5998</v>
      </c>
    </row>
    <row r="3" spans="1:10" ht="13" thickBot="1">
      <c r="A3" s="283" t="s">
        <v>3242</v>
      </c>
      <c r="B3" s="284"/>
      <c r="C3" s="284"/>
      <c r="D3" s="284"/>
      <c r="E3" s="284"/>
      <c r="F3" s="285"/>
    </row>
    <row r="4" spans="1:10" ht="12.75" customHeight="1">
      <c r="A4" s="286" t="s">
        <v>3244</v>
      </c>
      <c r="B4" s="287"/>
      <c r="C4" s="287"/>
      <c r="D4" s="287"/>
      <c r="E4" s="287"/>
      <c r="F4" s="288"/>
    </row>
    <row r="5" spans="1:10">
      <c r="A5" s="289"/>
      <c r="B5" s="290"/>
      <c r="C5" s="290"/>
      <c r="D5" s="290"/>
      <c r="E5" s="290"/>
      <c r="F5" s="291"/>
    </row>
    <row r="6" spans="1:10">
      <c r="A6" s="289"/>
      <c r="B6" s="290"/>
      <c r="C6" s="290"/>
      <c r="D6" s="290"/>
      <c r="E6" s="290"/>
      <c r="F6" s="291"/>
    </row>
    <row r="7" spans="1:10" ht="30" customHeight="1" thickBot="1">
      <c r="A7" s="292"/>
      <c r="B7" s="293"/>
      <c r="C7" s="293"/>
      <c r="D7" s="293"/>
      <c r="E7" s="293"/>
      <c r="F7" s="294"/>
    </row>
    <row r="8" spans="1:10" ht="13" thickBot="1">
      <c r="A8" s="28"/>
      <c r="B8" s="29"/>
      <c r="C8" s="29"/>
      <c r="D8" s="29"/>
      <c r="E8" s="28"/>
      <c r="F8" s="29"/>
    </row>
    <row r="9" spans="1:10" ht="16" thickBot="1">
      <c r="A9" s="295" t="s">
        <v>4711</v>
      </c>
      <c r="B9" s="296"/>
      <c r="C9" s="297"/>
      <c r="E9" s="298" t="s">
        <v>2420</v>
      </c>
      <c r="F9" s="299"/>
    </row>
    <row r="10" spans="1:10" ht="15" customHeight="1">
      <c r="A10" s="36" t="s">
        <v>2421</v>
      </c>
      <c r="B10" s="45" t="s">
        <v>2422</v>
      </c>
      <c r="C10" s="37" t="s">
        <v>2423</v>
      </c>
      <c r="D10" s="33" t="s">
        <v>3869</v>
      </c>
      <c r="E10" s="274" t="s">
        <v>2424</v>
      </c>
      <c r="F10" s="275"/>
    </row>
    <row r="11" spans="1:10" ht="13" thickBot="1">
      <c r="A11" s="38">
        <v>61400</v>
      </c>
      <c r="B11" s="43" t="s">
        <v>2425</v>
      </c>
      <c r="C11" s="195"/>
      <c r="D11" s="171">
        <f ca="1">INDIRECT("'SEFA Data'!"&amp;"A"&amp;I2)</f>
        <v>0</v>
      </c>
      <c r="E11" s="278">
        <f ca="1">SUM(INDIRECT("'SEFA Data'!"&amp;"O"&amp;I2&amp;":O"&amp;J2))</f>
        <v>0</v>
      </c>
      <c r="F11" s="279"/>
    </row>
    <row r="12" spans="1:10">
      <c r="A12" s="38">
        <v>62100</v>
      </c>
      <c r="B12" s="43" t="s">
        <v>2426</v>
      </c>
      <c r="C12" s="209"/>
      <c r="D12" s="30"/>
      <c r="E12" s="46"/>
      <c r="F12" s="46"/>
    </row>
    <row r="13" spans="1:10">
      <c r="A13" s="38">
        <v>65600</v>
      </c>
      <c r="B13" s="43" t="s">
        <v>2427</v>
      </c>
      <c r="C13" s="210"/>
      <c r="D13" s="32"/>
      <c r="E13" s="39"/>
      <c r="F13" s="40"/>
    </row>
    <row r="14" spans="1:10">
      <c r="A14" s="38">
        <v>68300</v>
      </c>
      <c r="B14" s="43" t="s">
        <v>2428</v>
      </c>
      <c r="C14" s="209"/>
      <c r="D14" s="32"/>
      <c r="E14" s="39"/>
      <c r="F14" s="40"/>
    </row>
    <row r="15" spans="1:10">
      <c r="A15" s="38">
        <v>68700</v>
      </c>
      <c r="B15" s="43" t="s">
        <v>2426</v>
      </c>
      <c r="C15" s="211"/>
      <c r="D15" s="32"/>
      <c r="E15" s="39"/>
      <c r="F15" s="40"/>
    </row>
    <row r="16" spans="1:10" ht="13" thickBot="1">
      <c r="A16" s="276" t="s">
        <v>2429</v>
      </c>
      <c r="B16" s="277"/>
      <c r="C16" s="49">
        <f ca="1">SUM(INDIRECT("C11:C15"))</f>
        <v>0</v>
      </c>
      <c r="D16" s="30"/>
      <c r="E16" s="39"/>
      <c r="F16" s="42"/>
    </row>
    <row r="17" spans="1:6" ht="13" thickBot="1">
      <c r="A17" s="28"/>
      <c r="B17" s="39"/>
      <c r="C17" s="39"/>
      <c r="D17" s="41"/>
      <c r="E17" s="41"/>
      <c r="F17" s="39"/>
    </row>
    <row r="18" spans="1:6" ht="25" thickBot="1">
      <c r="A18" s="28"/>
      <c r="B18" s="28"/>
      <c r="C18" s="47" t="s">
        <v>4710</v>
      </c>
      <c r="D18" s="28"/>
      <c r="E18" s="28"/>
      <c r="F18" s="28"/>
    </row>
    <row r="19" spans="1:6" ht="13" thickBot="1">
      <c r="A19" s="28"/>
      <c r="B19" s="28"/>
      <c r="C19" s="128">
        <f ca="1">IF($E$11=0,0,(E11+$C$16+F43)/E11)</f>
        <v>0</v>
      </c>
      <c r="D19" s="28"/>
      <c r="E19" s="28"/>
      <c r="F19" s="31"/>
    </row>
    <row r="20" spans="1:6" ht="13" thickBot="1">
      <c r="A20" s="28"/>
      <c r="B20" s="28"/>
      <c r="C20" s="48">
        <f ca="1">$C$16+$E$11+$F$43</f>
        <v>0</v>
      </c>
      <c r="D20" s="29"/>
      <c r="E20" s="29"/>
      <c r="F20" s="28"/>
    </row>
    <row r="21" spans="1:6">
      <c r="A21" s="28"/>
      <c r="B21" s="28"/>
      <c r="C21" s="28"/>
      <c r="D21" s="29"/>
      <c r="E21" s="29"/>
      <c r="F21" s="28"/>
    </row>
    <row r="22" spans="1:6">
      <c r="A22" s="44" t="s">
        <v>2430</v>
      </c>
      <c r="B22" s="44"/>
      <c r="C22" s="34"/>
      <c r="D22" s="44"/>
      <c r="E22" s="28"/>
      <c r="F22" s="34" t="s">
        <v>2431</v>
      </c>
    </row>
    <row r="23" spans="1:6">
      <c r="A23" s="50">
        <v>1</v>
      </c>
      <c r="B23" s="168"/>
      <c r="C23" s="129"/>
      <c r="D23" s="129"/>
      <c r="E23" s="12"/>
      <c r="F23" s="194"/>
    </row>
    <row r="24" spans="1:6">
      <c r="A24" s="50">
        <v>2</v>
      </c>
      <c r="B24" s="169"/>
      <c r="C24" s="130"/>
      <c r="D24" s="130"/>
      <c r="E24" s="12"/>
      <c r="F24" s="67"/>
    </row>
    <row r="25" spans="1:6">
      <c r="A25" s="50">
        <v>3</v>
      </c>
      <c r="B25" s="169"/>
      <c r="C25" s="130"/>
      <c r="D25" s="130"/>
      <c r="E25" s="12"/>
      <c r="F25" s="67"/>
    </row>
    <row r="26" spans="1:6">
      <c r="A26" s="50">
        <v>4</v>
      </c>
      <c r="B26" s="169"/>
      <c r="C26" s="130"/>
      <c r="D26" s="130"/>
      <c r="E26" s="12"/>
      <c r="F26" s="67"/>
    </row>
    <row r="27" spans="1:6">
      <c r="A27" s="50">
        <v>5</v>
      </c>
      <c r="B27" s="169"/>
      <c r="C27" s="130"/>
      <c r="D27" s="130"/>
      <c r="E27" s="12"/>
      <c r="F27" s="67"/>
    </row>
    <row r="28" spans="1:6">
      <c r="A28" s="50">
        <v>6</v>
      </c>
      <c r="B28" s="169"/>
      <c r="C28" s="130"/>
      <c r="D28" s="130"/>
      <c r="E28" s="12"/>
      <c r="F28" s="67"/>
    </row>
    <row r="29" spans="1:6">
      <c r="A29" s="50">
        <v>7</v>
      </c>
      <c r="B29" s="169"/>
      <c r="C29" s="130"/>
      <c r="D29" s="130"/>
      <c r="E29" s="12"/>
      <c r="F29" s="67"/>
    </row>
    <row r="30" spans="1:6">
      <c r="A30" s="50">
        <v>8</v>
      </c>
      <c r="B30" s="169"/>
      <c r="C30" s="12"/>
      <c r="D30" s="12"/>
      <c r="E30" s="12"/>
      <c r="F30" s="67"/>
    </row>
    <row r="31" spans="1:6">
      <c r="A31" s="50">
        <v>9</v>
      </c>
      <c r="B31" s="169"/>
      <c r="C31" s="12"/>
      <c r="D31" s="12"/>
      <c r="E31" s="12"/>
      <c r="F31" s="67"/>
    </row>
    <row r="32" spans="1:6">
      <c r="A32" s="50">
        <v>10</v>
      </c>
      <c r="B32" s="169"/>
      <c r="C32" s="12"/>
      <c r="D32" s="12"/>
      <c r="E32" s="12"/>
      <c r="F32" s="67"/>
    </row>
    <row r="33" spans="1:6">
      <c r="A33" s="50">
        <v>11</v>
      </c>
      <c r="B33" s="169"/>
      <c r="C33" s="12"/>
      <c r="D33" s="12"/>
      <c r="E33" s="12"/>
      <c r="F33" s="67"/>
    </row>
    <row r="34" spans="1:6">
      <c r="A34" s="50">
        <v>12</v>
      </c>
      <c r="B34" s="169"/>
      <c r="C34" s="12"/>
      <c r="D34" s="12"/>
      <c r="E34" s="12"/>
      <c r="F34" s="67"/>
    </row>
    <row r="35" spans="1:6">
      <c r="A35" s="50">
        <v>13</v>
      </c>
      <c r="B35" s="169"/>
      <c r="C35" s="12"/>
      <c r="D35" s="12"/>
      <c r="E35" s="12"/>
      <c r="F35" s="67"/>
    </row>
    <row r="36" spans="1:6">
      <c r="A36" s="50">
        <v>14</v>
      </c>
      <c r="B36" s="170"/>
      <c r="C36" s="12"/>
      <c r="D36" s="12"/>
      <c r="E36" s="12"/>
      <c r="F36" s="67"/>
    </row>
    <row r="37" spans="1:6">
      <c r="A37" s="50">
        <v>15</v>
      </c>
      <c r="B37" s="169"/>
      <c r="C37" s="12"/>
      <c r="D37" s="12"/>
      <c r="E37" s="12"/>
      <c r="F37" s="67"/>
    </row>
    <row r="38" spans="1:6">
      <c r="A38" s="50">
        <v>16</v>
      </c>
      <c r="B38" s="169"/>
      <c r="C38" s="12"/>
      <c r="D38" s="12"/>
      <c r="E38" s="12"/>
      <c r="F38" s="67"/>
    </row>
    <row r="39" spans="1:6">
      <c r="A39" s="50">
        <v>17</v>
      </c>
      <c r="B39" s="169"/>
      <c r="C39" s="12"/>
      <c r="D39" s="12"/>
      <c r="E39" s="12"/>
      <c r="F39" s="67"/>
    </row>
    <row r="40" spans="1:6">
      <c r="A40" s="50">
        <v>18</v>
      </c>
      <c r="B40" s="169"/>
      <c r="C40" s="12"/>
      <c r="D40" s="12"/>
      <c r="E40" s="12"/>
      <c r="F40" s="67"/>
    </row>
    <row r="41" spans="1:6">
      <c r="A41" s="50">
        <v>19</v>
      </c>
      <c r="B41" s="169"/>
      <c r="C41" s="12"/>
      <c r="D41" s="12"/>
      <c r="E41" s="12"/>
      <c r="F41" s="67"/>
    </row>
    <row r="42" spans="1:6">
      <c r="A42" s="50">
        <v>20</v>
      </c>
      <c r="B42" s="169"/>
      <c r="C42" s="12"/>
      <c r="D42" s="12"/>
      <c r="E42" s="12"/>
      <c r="F42" s="67"/>
    </row>
    <row r="43" spans="1:6">
      <c r="A43" s="28" t="s">
        <v>2432</v>
      </c>
      <c r="B43" s="28"/>
      <c r="C43" s="28"/>
      <c r="D43" s="28"/>
      <c r="E43" s="12"/>
      <c r="F43" s="51">
        <f ca="1">SUM(INDIRECT("F23:F42"))</f>
        <v>0</v>
      </c>
    </row>
  </sheetData>
  <sheetProtection algorithmName="SHA-512" hashValue="3hTlBcMgcjX1r/NBR3ABC3kfjwmZ+g/48LWYDe1uUJ+N66mAoFKUXqMz1o4yMux12ej0xad/+ieMDGgDUplTuw==" saltValue="UWG8nHN6Oq7GxbW8dD2Elw==" spinCount="100000" sheet="1" selectLockedCells="1"/>
  <customSheetViews>
    <customSheetView guid="{5F0910B0-B45C-4126-97F3-187504C443ED}" scale="110" fitToPage="1" topLeftCell="A4">
      <selection activeCell="F24" sqref="F24"/>
      <pageSetup scale="85" orientation="landscape"/>
      <headerFooter>
        <oddFooter>&amp;LFORM DFS-A1-1830.Revised 07/2016</oddFooter>
      </headerFooter>
    </customSheetView>
    <customSheetView guid="{5D368104-1319-4E4D-9E25-DC6A451D6FDB}" scale="150" fitToPage="1" topLeftCell="A4">
      <selection activeCell="A4" sqref="A4:F7"/>
      <pageSetup scale="85" orientation="landscape"/>
      <headerFooter>
        <oddFooter>&amp;LFORM DFS-A1-1830.Revised 07/2016</oddFooter>
      </headerFooter>
    </customSheetView>
  </customSheetViews>
  <mergeCells count="8">
    <mergeCell ref="E10:F10"/>
    <mergeCell ref="A16:B16"/>
    <mergeCell ref="E11:F11"/>
    <mergeCell ref="A1:F1"/>
    <mergeCell ref="A3:F3"/>
    <mergeCell ref="A4:F7"/>
    <mergeCell ref="A9:C9"/>
    <mergeCell ref="E9:F9"/>
  </mergeCells>
  <pageMargins left="0.7" right="0.7" top="0.75" bottom="0.75" header="0.3" footer="0.3"/>
  <pageSetup scale="84" orientation="landscape"/>
  <headerFooter>
    <oddFooter>&amp;LFORM DFS-A1-1830.Revised 08/2021</oddFooter>
  </headerFooter>
  <extLst>
    <ext xmlns:x14="http://schemas.microsoft.com/office/spreadsheetml/2009/9/main" uri="{78C0D931-6437-407d-A8EE-F0AAD7539E65}">
      <x14:conditionalFormattings>
        <x14:conditionalFormatting xmlns:xm="http://schemas.microsoft.com/office/excel/2006/main">
          <x14:cfRule type="cellIs" priority="3" operator="equal" id="{B28DC453-EBAD-4736-AE45-AB737144DDF4}">
            <xm:f>SUM('SEFA Data'!$O$2:$O$5998)</xm:f>
            <x14:dxf>
              <font>
                <color rgb="FF00B050"/>
              </font>
              <fill>
                <patternFill>
                  <bgColor theme="6" tint="0.39994506668294322"/>
                </patternFill>
              </fill>
            </x14:dxf>
          </x14:cfRule>
          <x14:cfRule type="cellIs" priority="4" operator="notEqual" id="{35F2519E-BD4A-45BB-ACE4-01D4E92A61F5}">
            <xm:f>SUM('SEFA Data'!$O$2:$O$5998)</xm:f>
            <x14:dxf>
              <font>
                <color rgb="FFC00000"/>
              </font>
              <fill>
                <patternFill>
                  <bgColor theme="5" tint="0.39994506668294322"/>
                </patternFill>
              </fill>
            </x14:dxf>
          </x14:cfRule>
          <xm:sqref>E11:F11</xm:sqref>
        </x14:conditionalFormatting>
      </x14:conditionalFormatting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L102"/>
  <sheetViews>
    <sheetView workbookViewId="0">
      <selection activeCell="A13" sqref="A13:L13"/>
    </sheetView>
  </sheetViews>
  <sheetFormatPr baseColWidth="10" defaultColWidth="9.1640625" defaultRowHeight="12" x14ac:dyDescent="0"/>
  <cols>
    <col min="1" max="1" width="10.6640625" style="3" customWidth="1"/>
    <col min="2" max="2" width="10.6640625" style="68" customWidth="1"/>
    <col min="3" max="3" width="10.6640625" style="3" customWidth="1"/>
    <col min="4" max="4" width="10.6640625" style="68" customWidth="1"/>
    <col min="5" max="5" width="10.6640625" style="3" customWidth="1"/>
    <col min="6" max="6" width="11" style="3" customWidth="1"/>
    <col min="7" max="10" width="10.6640625" style="3" customWidth="1"/>
    <col min="11" max="11" width="20.1640625" style="3" customWidth="1"/>
    <col min="12" max="12" width="10.6640625" style="3" hidden="1" customWidth="1"/>
    <col min="13" max="16384" width="9.1640625" style="3"/>
  </cols>
  <sheetData>
    <row r="1" spans="1:12" ht="17">
      <c r="A1" s="301" t="s">
        <v>2457</v>
      </c>
      <c r="B1" s="301"/>
      <c r="C1" s="301"/>
      <c r="D1" s="301"/>
      <c r="E1" s="301"/>
      <c r="F1" s="301"/>
      <c r="G1" s="301"/>
      <c r="H1" s="301"/>
      <c r="I1" s="301"/>
      <c r="J1" s="301"/>
      <c r="K1" s="301"/>
      <c r="L1" s="301"/>
    </row>
    <row r="2" spans="1:12" ht="45.75" customHeight="1">
      <c r="A2" s="300" t="s">
        <v>2840</v>
      </c>
      <c r="B2" s="300"/>
      <c r="C2" s="300"/>
      <c r="D2" s="300"/>
      <c r="E2" s="300"/>
      <c r="F2" s="300"/>
      <c r="G2" s="300"/>
      <c r="H2" s="300"/>
      <c r="I2" s="300"/>
      <c r="J2" s="300"/>
      <c r="K2" s="300"/>
      <c r="L2" s="300"/>
    </row>
    <row r="3" spans="1:12" ht="15">
      <c r="A3" s="53"/>
      <c r="B3" s="66"/>
      <c r="C3" s="54"/>
      <c r="D3" s="66"/>
      <c r="E3" s="54"/>
      <c r="F3" s="54"/>
      <c r="G3" s="54"/>
      <c r="H3" s="54"/>
      <c r="I3" s="54"/>
      <c r="J3" s="54"/>
      <c r="K3" s="54"/>
      <c r="L3" s="54"/>
    </row>
    <row r="4" spans="1:12" ht="15">
      <c r="A4" s="55" t="s">
        <v>2433</v>
      </c>
      <c r="B4" s="66"/>
      <c r="C4" s="54"/>
      <c r="D4" s="66"/>
      <c r="E4" s="54"/>
      <c r="F4" s="54"/>
      <c r="G4" s="54"/>
      <c r="H4" s="54"/>
      <c r="I4" s="54"/>
      <c r="J4" s="54"/>
      <c r="K4" s="54"/>
      <c r="L4" s="54"/>
    </row>
    <row r="5" spans="1:12" ht="15">
      <c r="A5" s="56"/>
      <c r="B5" s="66"/>
      <c r="C5" s="54"/>
      <c r="D5" s="66"/>
      <c r="E5" s="54"/>
      <c r="F5" s="54"/>
      <c r="G5" s="54"/>
      <c r="H5" s="54"/>
      <c r="I5" s="54"/>
      <c r="J5" s="54"/>
      <c r="K5" s="54"/>
      <c r="L5" s="54"/>
    </row>
    <row r="6" spans="1:12" ht="15">
      <c r="A6" s="300" t="s">
        <v>2434</v>
      </c>
      <c r="B6" s="300"/>
      <c r="C6" s="300"/>
      <c r="D6" s="300"/>
      <c r="E6" s="300"/>
      <c r="F6" s="300"/>
      <c r="G6" s="300"/>
      <c r="H6" s="300"/>
      <c r="I6" s="300"/>
      <c r="J6" s="300"/>
      <c r="K6" s="300"/>
      <c r="L6" s="300"/>
    </row>
    <row r="7" spans="1:12" ht="15">
      <c r="A7" s="57"/>
      <c r="B7" s="66"/>
      <c r="C7" s="54"/>
      <c r="D7" s="66"/>
      <c r="E7" s="54"/>
      <c r="F7" s="54"/>
      <c r="G7" s="54"/>
      <c r="H7" s="54"/>
      <c r="I7" s="54"/>
      <c r="J7" s="54"/>
      <c r="K7" s="54"/>
      <c r="L7" s="54"/>
    </row>
    <row r="8" spans="1:12" ht="17">
      <c r="A8" s="303" t="s">
        <v>4173</v>
      </c>
      <c r="B8" s="303"/>
      <c r="C8" s="303"/>
      <c r="D8" s="303"/>
      <c r="E8" s="303"/>
      <c r="F8" s="54"/>
      <c r="G8" s="54"/>
      <c r="H8" s="54"/>
      <c r="I8" s="54"/>
      <c r="J8" s="54"/>
      <c r="K8" s="54"/>
      <c r="L8" s="54"/>
    </row>
    <row r="9" spans="1:12" ht="15">
      <c r="A9" s="58"/>
      <c r="B9" s="66"/>
      <c r="C9" s="54"/>
      <c r="D9" s="66"/>
      <c r="E9" s="54"/>
      <c r="F9" s="54"/>
      <c r="G9" s="54"/>
      <c r="H9" s="54"/>
      <c r="I9" s="54"/>
      <c r="J9" s="54"/>
      <c r="K9" s="54"/>
      <c r="L9" s="54"/>
    </row>
    <row r="10" spans="1:12" ht="15">
      <c r="A10" s="55" t="s">
        <v>2435</v>
      </c>
      <c r="B10" s="66"/>
      <c r="C10" s="54"/>
      <c r="D10" s="66"/>
      <c r="E10" s="54"/>
      <c r="F10" s="54"/>
      <c r="G10" s="54"/>
      <c r="H10" s="54"/>
      <c r="I10" s="54"/>
      <c r="J10" s="54"/>
      <c r="K10" s="54"/>
      <c r="L10" s="54"/>
    </row>
    <row r="11" spans="1:12" ht="15">
      <c r="A11" s="59" t="s">
        <v>2458</v>
      </c>
      <c r="B11" s="66"/>
      <c r="C11" s="54"/>
      <c r="D11" s="66"/>
      <c r="E11" s="54"/>
      <c r="F11" s="54"/>
      <c r="G11" s="54"/>
      <c r="H11" s="54"/>
      <c r="I11" s="54"/>
      <c r="J11" s="54"/>
      <c r="K11" s="54"/>
      <c r="L11" s="54"/>
    </row>
    <row r="12" spans="1:12" ht="15">
      <c r="A12" s="60"/>
      <c r="B12" s="66"/>
      <c r="C12" s="54"/>
      <c r="D12" s="66"/>
      <c r="E12" s="54"/>
      <c r="F12" s="54"/>
      <c r="G12" s="54"/>
      <c r="H12" s="54"/>
      <c r="I12" s="54"/>
      <c r="J12" s="54"/>
      <c r="K12" s="54"/>
      <c r="L12" s="54"/>
    </row>
    <row r="13" spans="1:12" ht="61.5" customHeight="1">
      <c r="A13" s="300" t="s">
        <v>2459</v>
      </c>
      <c r="B13" s="300"/>
      <c r="C13" s="300"/>
      <c r="D13" s="300"/>
      <c r="E13" s="300"/>
      <c r="F13" s="300"/>
      <c r="G13" s="300"/>
      <c r="H13" s="300"/>
      <c r="I13" s="300"/>
      <c r="J13" s="300"/>
      <c r="K13" s="300"/>
      <c r="L13" s="300"/>
    </row>
    <row r="14" spans="1:12" ht="15">
      <c r="A14" s="54"/>
      <c r="B14" s="66"/>
      <c r="C14" s="54"/>
      <c r="D14" s="66"/>
      <c r="E14" s="54"/>
      <c r="F14" s="54"/>
      <c r="G14" s="54"/>
      <c r="H14" s="54"/>
      <c r="I14" s="54"/>
      <c r="J14" s="54"/>
      <c r="K14" s="54"/>
      <c r="L14" s="54"/>
    </row>
    <row r="15" spans="1:12" ht="15">
      <c r="B15" s="66"/>
      <c r="C15" s="54"/>
      <c r="D15" s="66"/>
      <c r="E15" s="54"/>
      <c r="F15" s="54"/>
      <c r="G15" s="54"/>
      <c r="H15" s="54"/>
      <c r="I15" s="54"/>
      <c r="J15" s="54"/>
      <c r="K15" s="54"/>
      <c r="L15" s="54"/>
    </row>
    <row r="16" spans="1:12" ht="15">
      <c r="A16" s="61" t="s">
        <v>2436</v>
      </c>
      <c r="B16" s="62" t="s">
        <v>39</v>
      </c>
      <c r="C16" s="57"/>
      <c r="D16" s="62" t="s">
        <v>40</v>
      </c>
      <c r="G16" s="54"/>
      <c r="H16" s="54"/>
      <c r="I16" s="54"/>
      <c r="J16" s="54"/>
      <c r="K16" s="54"/>
      <c r="L16" s="54"/>
    </row>
    <row r="17" spans="1:12" ht="15.75" customHeight="1">
      <c r="A17" s="54"/>
      <c r="B17" s="62"/>
      <c r="C17" s="54"/>
      <c r="D17" s="66"/>
      <c r="E17" s="63">
        <v>1</v>
      </c>
      <c r="F17" s="54" t="s">
        <v>2437</v>
      </c>
      <c r="G17" s="54"/>
      <c r="H17" s="54"/>
      <c r="I17" s="54"/>
      <c r="J17" s="54"/>
      <c r="K17" s="54"/>
      <c r="L17" s="54"/>
    </row>
    <row r="18" spans="1:12" ht="15">
      <c r="A18" s="54"/>
      <c r="B18" s="66"/>
      <c r="C18" s="54"/>
      <c r="D18" s="66"/>
      <c r="E18" s="64"/>
      <c r="F18" s="54"/>
      <c r="G18" s="54"/>
      <c r="H18" s="54"/>
      <c r="I18" s="54"/>
      <c r="J18" s="54"/>
      <c r="K18" s="54"/>
      <c r="L18" s="54"/>
    </row>
    <row r="19" spans="1:12" ht="15">
      <c r="A19" s="61" t="s">
        <v>2438</v>
      </c>
      <c r="B19" s="62" t="s">
        <v>39</v>
      </c>
      <c r="C19" s="54"/>
      <c r="D19" s="62" t="s">
        <v>40</v>
      </c>
      <c r="E19" s="64"/>
      <c r="F19" s="54"/>
      <c r="G19" s="54"/>
      <c r="H19" s="54"/>
      <c r="I19" s="54"/>
      <c r="J19" s="54"/>
      <c r="K19" s="54"/>
      <c r="L19" s="54"/>
    </row>
    <row r="20" spans="1:12" ht="35.25" customHeight="1">
      <c r="A20" s="54"/>
      <c r="B20" s="66"/>
      <c r="C20" s="54"/>
      <c r="D20" s="66"/>
      <c r="E20" s="65">
        <v>2</v>
      </c>
      <c r="F20" s="302" t="s">
        <v>2439</v>
      </c>
      <c r="G20" s="302"/>
      <c r="H20" s="302"/>
      <c r="I20" s="302"/>
      <c r="J20" s="302"/>
      <c r="K20" s="302"/>
      <c r="L20" s="54"/>
    </row>
    <row r="21" spans="1:12" ht="15">
      <c r="A21" s="54"/>
      <c r="B21" s="66"/>
      <c r="C21" s="54"/>
      <c r="D21" s="66"/>
      <c r="E21" s="64"/>
      <c r="F21" s="54"/>
      <c r="G21" s="54"/>
      <c r="H21" s="54"/>
      <c r="I21" s="54"/>
      <c r="J21" s="54"/>
      <c r="K21" s="54"/>
      <c r="L21" s="54"/>
    </row>
    <row r="22" spans="1:12" ht="77.25" customHeight="1">
      <c r="A22" s="54"/>
      <c r="B22" s="66"/>
      <c r="C22" s="54"/>
      <c r="D22" s="66"/>
      <c r="E22" s="65">
        <v>3</v>
      </c>
      <c r="F22" s="302" t="s">
        <v>2440</v>
      </c>
      <c r="G22" s="302"/>
      <c r="H22" s="302"/>
      <c r="I22" s="302"/>
      <c r="J22" s="302"/>
      <c r="K22" s="302"/>
      <c r="L22" s="54"/>
    </row>
    <row r="23" spans="1:12" ht="15">
      <c r="A23" s="54"/>
      <c r="B23" s="66"/>
      <c r="C23" s="54"/>
      <c r="D23" s="66"/>
      <c r="E23" s="54"/>
      <c r="F23" s="54"/>
      <c r="G23" s="54"/>
      <c r="H23" s="54"/>
      <c r="I23" s="54"/>
      <c r="J23" s="54"/>
      <c r="K23" s="54"/>
      <c r="L23" s="54"/>
    </row>
    <row r="24" spans="1:12" ht="32.25" customHeight="1">
      <c r="A24" s="54"/>
      <c r="B24" s="66"/>
      <c r="C24" s="54"/>
      <c r="D24" s="66"/>
      <c r="E24" s="65">
        <v>4</v>
      </c>
      <c r="F24" s="302" t="s">
        <v>2441</v>
      </c>
      <c r="G24" s="302"/>
      <c r="H24" s="302"/>
      <c r="I24" s="302"/>
      <c r="J24" s="302"/>
      <c r="K24" s="302"/>
      <c r="L24" s="54"/>
    </row>
    <row r="25" spans="1:12" ht="15">
      <c r="A25" s="54"/>
      <c r="B25" s="66"/>
      <c r="C25" s="54"/>
      <c r="D25" s="66"/>
      <c r="E25" s="64"/>
      <c r="F25" s="54"/>
      <c r="G25" s="54"/>
      <c r="H25" s="54"/>
      <c r="I25" s="54"/>
      <c r="J25" s="54"/>
      <c r="K25" s="54"/>
      <c r="L25" s="54"/>
    </row>
    <row r="26" spans="1:12" ht="45" customHeight="1">
      <c r="A26" s="54"/>
      <c r="B26" s="66"/>
      <c r="C26" s="54"/>
      <c r="D26" s="66"/>
      <c r="E26" s="65">
        <v>5</v>
      </c>
      <c r="F26" s="302" t="s">
        <v>2442</v>
      </c>
      <c r="G26" s="302"/>
      <c r="H26" s="302"/>
      <c r="I26" s="302"/>
      <c r="J26" s="302"/>
      <c r="K26" s="302"/>
      <c r="L26" s="54"/>
    </row>
    <row r="27" spans="1:12" ht="15">
      <c r="A27" s="54"/>
      <c r="B27" s="66"/>
      <c r="C27" s="54"/>
      <c r="D27" s="66"/>
      <c r="E27" s="64"/>
      <c r="F27" s="54"/>
      <c r="G27" s="54"/>
      <c r="H27" s="54"/>
      <c r="I27" s="54"/>
      <c r="J27" s="54"/>
      <c r="K27" s="54"/>
      <c r="L27" s="54"/>
    </row>
    <row r="28" spans="1:12" ht="122.25" customHeight="1">
      <c r="A28" s="54"/>
      <c r="B28" s="66"/>
      <c r="C28" s="54"/>
      <c r="D28" s="66"/>
      <c r="E28" s="65">
        <v>6</v>
      </c>
      <c r="F28" s="302" t="s">
        <v>2443</v>
      </c>
      <c r="G28" s="302"/>
      <c r="H28" s="302"/>
      <c r="I28" s="302"/>
      <c r="J28" s="302"/>
      <c r="K28" s="302"/>
      <c r="L28" s="54"/>
    </row>
    <row r="29" spans="1:12" ht="15">
      <c r="A29" s="54"/>
      <c r="B29" s="66"/>
      <c r="C29" s="54"/>
      <c r="D29" s="66"/>
      <c r="E29" s="65"/>
      <c r="F29" s="54"/>
      <c r="G29" s="54"/>
      <c r="H29" s="54"/>
      <c r="I29" s="54"/>
      <c r="J29" s="54"/>
      <c r="K29" s="54"/>
      <c r="L29" s="54"/>
    </row>
    <row r="30" spans="1:12" ht="65.25" customHeight="1">
      <c r="A30" s="54"/>
      <c r="B30" s="66"/>
      <c r="C30" s="54"/>
      <c r="D30" s="66"/>
      <c r="E30" s="65">
        <v>7</v>
      </c>
      <c r="F30" s="302" t="s">
        <v>4728</v>
      </c>
      <c r="G30" s="302"/>
      <c r="H30" s="302"/>
      <c r="I30" s="302"/>
      <c r="J30" s="302"/>
      <c r="K30" s="302"/>
      <c r="L30" s="54"/>
    </row>
    <row r="31" spans="1:12" ht="15">
      <c r="A31" s="61" t="s">
        <v>2444</v>
      </c>
      <c r="B31" s="62" t="s">
        <v>39</v>
      </c>
      <c r="C31" s="57"/>
      <c r="D31" s="62" t="s">
        <v>2445</v>
      </c>
      <c r="E31" s="53"/>
      <c r="F31" s="54"/>
      <c r="G31" s="54"/>
      <c r="H31" s="54"/>
      <c r="I31" s="54"/>
      <c r="J31" s="54"/>
      <c r="K31" s="54"/>
      <c r="L31" s="54"/>
    </row>
    <row r="32" spans="1:12" ht="63.75" customHeight="1">
      <c r="E32" s="65">
        <v>8</v>
      </c>
      <c r="F32" s="302" t="s">
        <v>4565</v>
      </c>
      <c r="G32" s="302"/>
      <c r="H32" s="302"/>
      <c r="I32" s="302"/>
      <c r="J32" s="302"/>
      <c r="K32" s="302"/>
      <c r="L32" s="54"/>
    </row>
    <row r="33" spans="1:12" ht="63.75" customHeight="1">
      <c r="A33" s="54"/>
      <c r="E33" s="65">
        <v>9</v>
      </c>
      <c r="F33" s="302" t="s">
        <v>4566</v>
      </c>
      <c r="G33" s="302"/>
      <c r="H33" s="302"/>
      <c r="I33" s="302"/>
      <c r="J33" s="302"/>
      <c r="K33" s="302"/>
      <c r="L33" s="54"/>
    </row>
    <row r="34" spans="1:12" ht="63.75" customHeight="1">
      <c r="A34" s="54"/>
      <c r="B34" s="66"/>
      <c r="C34" s="54"/>
      <c r="D34" s="66"/>
      <c r="E34" s="65">
        <v>10</v>
      </c>
      <c r="F34" s="302" t="s">
        <v>4567</v>
      </c>
      <c r="G34" s="302"/>
      <c r="H34" s="302"/>
      <c r="I34" s="302"/>
      <c r="J34" s="302"/>
      <c r="K34" s="302"/>
      <c r="L34" s="54"/>
    </row>
    <row r="35" spans="1:12" ht="15">
      <c r="A35" s="54"/>
      <c r="B35" s="66"/>
      <c r="C35" s="54"/>
      <c r="D35" s="66"/>
      <c r="E35" s="65"/>
      <c r="F35" s="54"/>
      <c r="G35" s="54"/>
      <c r="H35" s="54"/>
      <c r="I35" s="54"/>
      <c r="J35" s="54"/>
      <c r="K35" s="54"/>
      <c r="L35" s="54"/>
    </row>
    <row r="36" spans="1:12" ht="65.25" customHeight="1">
      <c r="A36" s="54"/>
      <c r="B36" s="66"/>
      <c r="C36" s="54"/>
      <c r="D36" s="66"/>
      <c r="E36" s="65">
        <v>11</v>
      </c>
      <c r="F36" s="302" t="s">
        <v>4568</v>
      </c>
      <c r="G36" s="302"/>
      <c r="H36" s="302"/>
      <c r="I36" s="302"/>
      <c r="J36" s="302"/>
      <c r="K36" s="302"/>
      <c r="L36" s="54"/>
    </row>
    <row r="37" spans="1:12" ht="15">
      <c r="A37" s="54"/>
      <c r="B37" s="66"/>
      <c r="C37" s="54"/>
      <c r="D37" s="66"/>
      <c r="E37" s="65"/>
      <c r="F37" s="54"/>
      <c r="G37" s="54"/>
      <c r="H37" s="54"/>
      <c r="I37" s="54"/>
      <c r="J37" s="54"/>
      <c r="K37" s="54"/>
      <c r="L37" s="54"/>
    </row>
    <row r="38" spans="1:12" ht="76.5" customHeight="1">
      <c r="A38" s="54"/>
      <c r="B38" s="66"/>
      <c r="C38" s="54"/>
      <c r="D38" s="66"/>
      <c r="E38" s="65">
        <v>12</v>
      </c>
      <c r="F38" s="302" t="s">
        <v>4569</v>
      </c>
      <c r="G38" s="302"/>
      <c r="H38" s="302"/>
      <c r="I38" s="302"/>
      <c r="J38" s="302"/>
      <c r="K38" s="302"/>
      <c r="L38" s="54"/>
    </row>
    <row r="39" spans="1:12" ht="15">
      <c r="A39" s="54"/>
      <c r="B39" s="66"/>
      <c r="C39" s="54"/>
      <c r="D39" s="66"/>
      <c r="E39" s="65"/>
      <c r="F39" s="54"/>
      <c r="G39" s="54"/>
      <c r="H39" s="54"/>
      <c r="I39" s="54"/>
      <c r="J39" s="54"/>
      <c r="K39" s="54"/>
      <c r="L39" s="54"/>
    </row>
    <row r="40" spans="1:12" ht="50.25" customHeight="1">
      <c r="A40" s="54"/>
      <c r="B40" s="66"/>
      <c r="C40" s="54"/>
      <c r="D40" s="66"/>
      <c r="E40" s="65">
        <v>13</v>
      </c>
      <c r="F40" s="302" t="s">
        <v>4570</v>
      </c>
      <c r="G40" s="302"/>
      <c r="H40" s="302"/>
      <c r="I40" s="302"/>
      <c r="J40" s="302"/>
      <c r="K40" s="302"/>
      <c r="L40" s="54"/>
    </row>
    <row r="41" spans="1:12" ht="15">
      <c r="A41" s="54"/>
      <c r="B41" s="66"/>
      <c r="C41" s="54"/>
      <c r="D41" s="66"/>
      <c r="E41" s="65"/>
      <c r="F41" s="54"/>
      <c r="G41" s="54"/>
      <c r="H41" s="54"/>
      <c r="I41" s="54"/>
      <c r="J41" s="54"/>
      <c r="K41" s="54"/>
      <c r="L41" s="54"/>
    </row>
    <row r="42" spans="1:12" ht="48" customHeight="1">
      <c r="A42" s="54"/>
      <c r="B42" s="66"/>
      <c r="C42" s="54"/>
      <c r="D42" s="66"/>
      <c r="E42" s="65">
        <v>14</v>
      </c>
      <c r="F42" s="302" t="s">
        <v>2446</v>
      </c>
      <c r="G42" s="302"/>
      <c r="H42" s="302"/>
      <c r="I42" s="302"/>
      <c r="J42" s="302"/>
      <c r="K42" s="302"/>
      <c r="L42" s="54"/>
    </row>
    <row r="43" spans="1:12" ht="15" hidden="1">
      <c r="A43" s="54"/>
      <c r="B43" s="66"/>
      <c r="C43" s="54"/>
      <c r="D43" s="66"/>
      <c r="E43" s="53"/>
      <c r="F43" s="54"/>
      <c r="G43" s="54"/>
      <c r="H43" s="54"/>
      <c r="I43" s="54"/>
      <c r="J43" s="54"/>
      <c r="K43" s="54"/>
      <c r="L43" s="54"/>
    </row>
    <row r="44" spans="1:12" ht="15" hidden="1">
      <c r="B44" s="133"/>
      <c r="C44" s="133"/>
      <c r="D44" s="133"/>
      <c r="E44" s="133"/>
      <c r="F44" s="133"/>
      <c r="G44" s="54"/>
      <c r="H44" s="54"/>
      <c r="I44" s="54"/>
      <c r="J44" s="54"/>
      <c r="K44" s="54"/>
      <c r="L44" s="54"/>
    </row>
    <row r="45" spans="1:12" ht="15">
      <c r="A45" s="54"/>
      <c r="B45" s="66"/>
      <c r="C45" s="54"/>
      <c r="D45" s="66"/>
      <c r="E45" s="53"/>
      <c r="F45" s="54"/>
      <c r="G45" s="54"/>
      <c r="H45" s="54"/>
      <c r="I45" s="54"/>
      <c r="J45" s="54"/>
      <c r="K45" s="54"/>
      <c r="L45" s="54"/>
    </row>
    <row r="46" spans="1:12" ht="15">
      <c r="A46" s="193" t="s">
        <v>2447</v>
      </c>
      <c r="B46" s="62" t="s">
        <v>39</v>
      </c>
      <c r="C46" s="57"/>
      <c r="D46" s="62" t="s">
        <v>40</v>
      </c>
      <c r="E46" s="53"/>
      <c r="F46" s="54"/>
      <c r="G46" s="54"/>
      <c r="H46" s="54"/>
      <c r="I46" s="54"/>
      <c r="J46" s="54"/>
      <c r="K46" s="54"/>
      <c r="L46" s="54"/>
    </row>
    <row r="47" spans="1:12" ht="93" customHeight="1" thickBot="1">
      <c r="A47" s="54"/>
      <c r="B47" s="66"/>
      <c r="C47" s="54"/>
      <c r="D47" s="66"/>
      <c r="E47" s="65">
        <v>15</v>
      </c>
      <c r="F47" s="302" t="s">
        <v>4192</v>
      </c>
      <c r="G47" s="302"/>
      <c r="H47" s="302"/>
      <c r="I47" s="302"/>
      <c r="J47" s="302"/>
      <c r="K47" s="302"/>
      <c r="L47" s="54"/>
    </row>
    <row r="48" spans="1:12" ht="81.75" customHeight="1" thickBot="1">
      <c r="A48" s="54"/>
      <c r="B48" s="66"/>
      <c r="C48" s="54"/>
      <c r="D48" s="66"/>
      <c r="E48" s="65"/>
      <c r="F48" s="326"/>
      <c r="G48" s="327"/>
      <c r="H48" s="327"/>
      <c r="I48" s="327"/>
      <c r="J48" s="327"/>
      <c r="K48" s="328"/>
      <c r="L48" s="54"/>
    </row>
    <row r="49" spans="1:12" ht="15">
      <c r="A49" s="54"/>
      <c r="B49" s="66"/>
      <c r="C49" s="54"/>
      <c r="D49" s="66"/>
      <c r="E49" s="53"/>
      <c r="F49" s="54"/>
      <c r="G49" s="54"/>
      <c r="H49" s="54"/>
      <c r="I49" s="54"/>
      <c r="J49" s="54"/>
      <c r="K49" s="54"/>
      <c r="L49" s="54"/>
    </row>
    <row r="50" spans="1:12" ht="63.75" customHeight="1">
      <c r="A50" s="54"/>
      <c r="B50" s="66"/>
      <c r="C50" s="54"/>
      <c r="D50" s="66"/>
      <c r="E50" s="65">
        <v>16</v>
      </c>
      <c r="F50" s="302" t="s">
        <v>3884</v>
      </c>
      <c r="G50" s="302"/>
      <c r="H50" s="302"/>
      <c r="I50" s="302"/>
      <c r="J50" s="302"/>
      <c r="K50" s="302"/>
      <c r="L50" s="54"/>
    </row>
    <row r="51" spans="1:12" ht="15" customHeight="1">
      <c r="A51" s="54"/>
      <c r="B51" s="66"/>
      <c r="C51" s="54"/>
      <c r="D51" s="66"/>
      <c r="E51" s="65"/>
      <c r="F51" s="302" t="s">
        <v>3350</v>
      </c>
      <c r="G51" s="302"/>
      <c r="H51" s="302"/>
      <c r="I51" s="302"/>
      <c r="J51" s="302"/>
      <c r="K51" s="302"/>
      <c r="L51" s="54"/>
    </row>
    <row r="52" spans="1:12" ht="15" customHeight="1">
      <c r="A52" s="54"/>
      <c r="B52" s="66"/>
      <c r="C52" s="54"/>
      <c r="D52" s="66"/>
      <c r="E52" s="65"/>
      <c r="F52" s="54"/>
      <c r="G52" s="54"/>
      <c r="H52" s="54"/>
      <c r="I52" s="54"/>
      <c r="J52" s="54"/>
      <c r="K52" s="54"/>
      <c r="L52" s="54"/>
    </row>
    <row r="53" spans="1:12" ht="15" customHeight="1">
      <c r="A53" s="54"/>
      <c r="B53" s="66"/>
      <c r="C53" s="54"/>
      <c r="D53" s="66"/>
      <c r="E53" s="65"/>
      <c r="F53" s="66"/>
      <c r="G53" s="66" t="s">
        <v>3351</v>
      </c>
      <c r="H53" s="66"/>
      <c r="I53" s="66"/>
      <c r="J53" s="66"/>
      <c r="K53" s="66"/>
      <c r="L53" s="66"/>
    </row>
    <row r="54" spans="1:12" ht="15" customHeight="1">
      <c r="A54" s="54"/>
      <c r="B54" s="66"/>
      <c r="C54" s="54"/>
      <c r="D54" s="66"/>
      <c r="E54" s="65"/>
      <c r="F54" s="54"/>
      <c r="G54" s="64" t="s">
        <v>3352</v>
      </c>
      <c r="H54" s="104"/>
      <c r="I54" s="104"/>
      <c r="J54" s="104"/>
      <c r="K54" s="104"/>
      <c r="L54" s="104"/>
    </row>
    <row r="55" spans="1:12" ht="15" customHeight="1">
      <c r="A55" s="54"/>
      <c r="B55" s="66"/>
      <c r="C55" s="54"/>
      <c r="D55" s="66"/>
      <c r="E55" s="65"/>
      <c r="F55" s="54"/>
      <c r="G55" s="64" t="s">
        <v>3353</v>
      </c>
      <c r="H55" s="104"/>
      <c r="I55" s="104"/>
      <c r="J55" s="104"/>
      <c r="K55" s="104"/>
      <c r="L55" s="104"/>
    </row>
    <row r="56" spans="1:12" ht="15" customHeight="1" thickBot="1">
      <c r="A56" s="54"/>
      <c r="B56" s="66"/>
      <c r="C56" s="54"/>
      <c r="D56" s="66"/>
      <c r="E56" s="65"/>
      <c r="F56" s="54" t="s">
        <v>3889</v>
      </c>
      <c r="G56" s="125"/>
      <c r="H56" s="125"/>
      <c r="I56" s="125"/>
      <c r="J56" s="125"/>
      <c r="K56" s="125"/>
      <c r="L56" s="125"/>
    </row>
    <row r="57" spans="1:12" ht="15" customHeight="1">
      <c r="A57" s="54"/>
      <c r="B57" s="66"/>
      <c r="C57" s="54"/>
      <c r="D57" s="66"/>
      <c r="E57" s="65"/>
      <c r="F57" s="315"/>
      <c r="G57" s="316"/>
      <c r="H57" s="316"/>
      <c r="I57" s="316"/>
      <c r="J57" s="316"/>
      <c r="K57" s="317"/>
      <c r="L57" s="125"/>
    </row>
    <row r="58" spans="1:12" ht="15" customHeight="1">
      <c r="A58" s="54"/>
      <c r="B58" s="66"/>
      <c r="C58" s="54"/>
      <c r="D58" s="66"/>
      <c r="E58" s="65"/>
      <c r="F58" s="318"/>
      <c r="G58" s="319"/>
      <c r="H58" s="319"/>
      <c r="I58" s="319"/>
      <c r="J58" s="319"/>
      <c r="K58" s="320"/>
      <c r="L58" s="125"/>
    </row>
    <row r="59" spans="1:12" ht="15" customHeight="1">
      <c r="A59" s="54"/>
      <c r="B59" s="66"/>
      <c r="C59" s="54"/>
      <c r="D59" s="66"/>
      <c r="E59" s="65"/>
      <c r="F59" s="318"/>
      <c r="G59" s="319"/>
      <c r="H59" s="319"/>
      <c r="I59" s="319"/>
      <c r="J59" s="319"/>
      <c r="K59" s="320"/>
      <c r="L59" s="125"/>
    </row>
    <row r="60" spans="1:12" ht="15" customHeight="1" thickBot="1">
      <c r="A60" s="54"/>
      <c r="B60" s="66"/>
      <c r="C60" s="54"/>
      <c r="D60" s="66"/>
      <c r="E60" s="65"/>
      <c r="F60" s="321"/>
      <c r="G60" s="322"/>
      <c r="H60" s="322"/>
      <c r="I60" s="322"/>
      <c r="J60" s="322"/>
      <c r="K60" s="323"/>
      <c r="L60" s="125"/>
    </row>
    <row r="61" spans="1:12" ht="15" customHeight="1">
      <c r="A61" s="54"/>
      <c r="B61" s="66"/>
      <c r="C61" s="54"/>
      <c r="D61" s="66"/>
      <c r="E61" s="65"/>
      <c r="F61" s="54"/>
      <c r="G61" s="90"/>
      <c r="H61" s="90"/>
      <c r="I61" s="90"/>
      <c r="J61" s="90"/>
      <c r="K61" s="90"/>
      <c r="L61" s="90"/>
    </row>
    <row r="62" spans="1:12" ht="48" customHeight="1">
      <c r="A62" s="54"/>
      <c r="B62" s="66"/>
      <c r="C62" s="54"/>
      <c r="D62" s="59"/>
      <c r="E62" s="65">
        <v>17</v>
      </c>
      <c r="F62" s="302" t="s">
        <v>4727</v>
      </c>
      <c r="G62" s="302"/>
      <c r="H62" s="302"/>
      <c r="I62" s="302"/>
      <c r="J62" s="302"/>
      <c r="K62" s="302"/>
      <c r="L62" s="54"/>
    </row>
    <row r="63" spans="1:12" ht="15" customHeight="1" thickBot="1">
      <c r="A63" s="54"/>
      <c r="B63" s="66"/>
      <c r="C63" s="54"/>
      <c r="D63" s="59"/>
      <c r="E63" s="65"/>
      <c r="F63" s="96"/>
      <c r="G63" s="96"/>
      <c r="H63" s="96"/>
      <c r="I63" s="96"/>
      <c r="J63" s="96"/>
      <c r="K63" s="96"/>
      <c r="L63" s="54"/>
    </row>
    <row r="64" spans="1:12" ht="15" customHeight="1">
      <c r="A64" s="54"/>
      <c r="B64" s="66"/>
      <c r="C64" s="54"/>
      <c r="D64" s="59"/>
      <c r="E64" s="65"/>
      <c r="F64" s="315"/>
      <c r="G64" s="316"/>
      <c r="H64" s="316"/>
      <c r="I64" s="316"/>
      <c r="J64" s="316"/>
      <c r="K64" s="317"/>
      <c r="L64" s="54"/>
    </row>
    <row r="65" spans="1:12" ht="15" customHeight="1">
      <c r="A65" s="54"/>
      <c r="B65" s="66"/>
      <c r="C65" s="54"/>
      <c r="D65" s="59"/>
      <c r="E65" s="65"/>
      <c r="F65" s="318"/>
      <c r="G65" s="319"/>
      <c r="H65" s="319"/>
      <c r="I65" s="319"/>
      <c r="J65" s="319"/>
      <c r="K65" s="320"/>
      <c r="L65" s="54"/>
    </row>
    <row r="66" spans="1:12" ht="15" customHeight="1">
      <c r="A66" s="54"/>
      <c r="B66" s="66"/>
      <c r="C66" s="54"/>
      <c r="D66" s="59"/>
      <c r="E66" s="65"/>
      <c r="F66" s="318"/>
      <c r="G66" s="319"/>
      <c r="H66" s="319"/>
      <c r="I66" s="319"/>
      <c r="J66" s="319"/>
      <c r="K66" s="320"/>
      <c r="L66" s="54"/>
    </row>
    <row r="67" spans="1:12" ht="15" customHeight="1" thickBot="1">
      <c r="A67" s="54"/>
      <c r="B67" s="66"/>
      <c r="C67" s="54"/>
      <c r="D67" s="59"/>
      <c r="E67" s="65"/>
      <c r="F67" s="321"/>
      <c r="G67" s="322"/>
      <c r="H67" s="322"/>
      <c r="I67" s="322"/>
      <c r="J67" s="322"/>
      <c r="K67" s="323"/>
      <c r="L67" s="54"/>
    </row>
    <row r="68" spans="1:12" ht="15" customHeight="1">
      <c r="A68" s="54"/>
      <c r="B68" s="66"/>
      <c r="C68" s="54"/>
      <c r="D68" s="66"/>
      <c r="E68" s="65"/>
      <c r="F68" s="54"/>
      <c r="G68" s="54"/>
      <c r="H68" s="54"/>
      <c r="I68" s="54"/>
      <c r="J68" s="54"/>
      <c r="K68" s="54"/>
      <c r="L68" s="54"/>
    </row>
    <row r="69" spans="1:12" ht="77.25" customHeight="1">
      <c r="A69" s="54"/>
      <c r="B69" s="66"/>
      <c r="C69" s="54"/>
      <c r="D69" s="66"/>
      <c r="E69" s="65">
        <v>18</v>
      </c>
      <c r="F69" s="302" t="s">
        <v>2448</v>
      </c>
      <c r="G69" s="302"/>
      <c r="H69" s="302"/>
      <c r="I69" s="302"/>
      <c r="J69" s="302"/>
      <c r="K69" s="302"/>
      <c r="L69" s="54"/>
    </row>
    <row r="70" spans="1:12" ht="15">
      <c r="A70" s="54"/>
      <c r="B70" s="66"/>
      <c r="C70" s="54"/>
      <c r="D70" s="66"/>
      <c r="E70" s="65"/>
      <c r="F70" s="54"/>
      <c r="G70" s="54"/>
      <c r="H70" s="54"/>
      <c r="I70" s="54"/>
      <c r="J70" s="54"/>
      <c r="K70" s="54"/>
      <c r="L70" s="54"/>
    </row>
    <row r="71" spans="1:12" ht="33.75" customHeight="1">
      <c r="A71" s="54"/>
      <c r="B71" s="66"/>
      <c r="C71" s="54"/>
      <c r="D71" s="66"/>
      <c r="E71" s="65">
        <v>19</v>
      </c>
      <c r="F71" s="302" t="s">
        <v>3003</v>
      </c>
      <c r="G71" s="302"/>
      <c r="H71" s="302"/>
      <c r="I71" s="302"/>
      <c r="J71" s="302"/>
      <c r="K71" s="302"/>
      <c r="L71" s="54"/>
    </row>
    <row r="72" spans="1:12" ht="31.5" customHeight="1">
      <c r="A72" s="54"/>
      <c r="B72" s="66"/>
      <c r="C72" s="54"/>
      <c r="D72" s="66"/>
      <c r="E72" s="54"/>
      <c r="F72" s="302" t="s">
        <v>3887</v>
      </c>
      <c r="G72" s="302"/>
      <c r="H72" s="302"/>
      <c r="I72" s="302"/>
      <c r="J72" s="302"/>
      <c r="K72" s="302"/>
      <c r="L72" s="54"/>
    </row>
    <row r="73" spans="1:12" ht="15">
      <c r="A73" s="54"/>
      <c r="B73" s="66"/>
      <c r="C73" s="54"/>
      <c r="D73" s="66"/>
      <c r="E73" s="54"/>
      <c r="F73" s="54"/>
      <c r="G73" s="54"/>
      <c r="H73" s="54"/>
      <c r="I73" s="54"/>
      <c r="J73" s="54"/>
      <c r="K73" s="54"/>
      <c r="L73" s="54"/>
    </row>
    <row r="74" spans="1:12" ht="15" customHeight="1">
      <c r="A74" s="54"/>
      <c r="B74" s="66"/>
      <c r="C74" s="54"/>
      <c r="D74" s="66"/>
      <c r="E74" s="54"/>
      <c r="F74" s="54"/>
      <c r="G74" s="302" t="s">
        <v>3852</v>
      </c>
      <c r="H74" s="302"/>
      <c r="I74" s="302"/>
      <c r="J74" s="302"/>
      <c r="K74" s="302"/>
      <c r="L74" s="104"/>
    </row>
    <row r="75" spans="1:12" ht="15" customHeight="1">
      <c r="A75" s="54"/>
      <c r="B75" s="66"/>
      <c r="C75" s="54"/>
      <c r="D75" s="66"/>
      <c r="E75" s="54"/>
      <c r="F75" s="54"/>
      <c r="G75" s="302"/>
      <c r="H75" s="302"/>
      <c r="I75" s="302"/>
      <c r="J75" s="302"/>
      <c r="K75" s="302"/>
      <c r="L75" s="104"/>
    </row>
    <row r="76" spans="1:12" ht="15" customHeight="1" thickBot="1">
      <c r="A76" s="54"/>
      <c r="B76" s="66"/>
      <c r="C76" s="54"/>
      <c r="D76" s="66"/>
      <c r="E76" s="54"/>
      <c r="F76" s="54"/>
      <c r="G76" s="302" t="s">
        <v>3332</v>
      </c>
      <c r="H76" s="302"/>
      <c r="I76" s="302"/>
      <c r="J76" s="302"/>
      <c r="K76" s="302"/>
      <c r="L76" s="104"/>
    </row>
    <row r="77" spans="1:12" ht="15" customHeight="1">
      <c r="A77" s="54"/>
      <c r="B77" s="66"/>
      <c r="C77" s="54"/>
      <c r="D77" s="66"/>
      <c r="E77" s="54"/>
      <c r="F77" s="54"/>
      <c r="G77" s="306"/>
      <c r="H77" s="307"/>
      <c r="I77" s="307"/>
      <c r="J77" s="307"/>
      <c r="K77" s="308"/>
      <c r="L77" s="104"/>
    </row>
    <row r="78" spans="1:12" ht="15" customHeight="1">
      <c r="A78" s="54"/>
      <c r="B78" s="66"/>
      <c r="C78" s="54"/>
      <c r="D78" s="66"/>
      <c r="E78" s="54"/>
      <c r="F78" s="54"/>
      <c r="G78" s="309"/>
      <c r="H78" s="310"/>
      <c r="I78" s="310"/>
      <c r="J78" s="310"/>
      <c r="K78" s="311"/>
      <c r="L78" s="104"/>
    </row>
    <row r="79" spans="1:12" ht="15" customHeight="1">
      <c r="A79" s="54"/>
      <c r="B79" s="66"/>
      <c r="C79" s="54"/>
      <c r="D79" s="66"/>
      <c r="E79" s="54"/>
      <c r="F79" s="54"/>
      <c r="G79" s="309"/>
      <c r="H79" s="310"/>
      <c r="I79" s="310"/>
      <c r="J79" s="310"/>
      <c r="K79" s="311"/>
      <c r="L79" s="104"/>
    </row>
    <row r="80" spans="1:12" ht="15" customHeight="1" thickBot="1">
      <c r="A80" s="54"/>
      <c r="B80" s="66"/>
      <c r="C80" s="54"/>
      <c r="D80" s="66"/>
      <c r="E80" s="54"/>
      <c r="F80" s="54"/>
      <c r="G80" s="312"/>
      <c r="H80" s="313"/>
      <c r="I80" s="313"/>
      <c r="J80" s="313"/>
      <c r="K80" s="314"/>
      <c r="L80" s="104"/>
    </row>
    <row r="81" spans="1:12" ht="15" customHeight="1">
      <c r="A81" s="54"/>
      <c r="B81" s="66"/>
      <c r="C81" s="54"/>
      <c r="D81" s="66"/>
      <c r="E81" s="54"/>
      <c r="F81" s="54"/>
      <c r="G81" s="124" t="s">
        <v>3853</v>
      </c>
      <c r="H81" s="124"/>
      <c r="I81" s="124"/>
      <c r="J81" s="124"/>
      <c r="K81" s="124"/>
      <c r="L81" s="104"/>
    </row>
    <row r="82" spans="1:12" ht="15">
      <c r="A82" s="54"/>
      <c r="B82" s="66"/>
      <c r="C82" s="54"/>
      <c r="D82" s="66"/>
      <c r="E82" s="54"/>
      <c r="F82" s="54"/>
      <c r="G82" s="302" t="s">
        <v>2449</v>
      </c>
      <c r="H82" s="302"/>
      <c r="I82" s="302"/>
      <c r="J82" s="302"/>
      <c r="K82" s="302"/>
      <c r="L82" s="302"/>
    </row>
    <row r="83" spans="1:12" ht="16" thickBot="1">
      <c r="A83" s="54"/>
      <c r="B83" s="66"/>
      <c r="C83" s="54"/>
      <c r="D83" s="66"/>
      <c r="E83" s="54"/>
      <c r="F83" s="54"/>
      <c r="G83" s="302" t="s">
        <v>3332</v>
      </c>
      <c r="H83" s="302"/>
      <c r="I83" s="302"/>
      <c r="J83" s="302"/>
      <c r="K83" s="302"/>
      <c r="L83" s="108"/>
    </row>
    <row r="84" spans="1:12" ht="15">
      <c r="A84" s="54"/>
      <c r="B84" s="66"/>
      <c r="C84" s="54"/>
      <c r="D84" s="66"/>
      <c r="E84" s="54"/>
      <c r="F84" s="54"/>
      <c r="G84" s="306"/>
      <c r="H84" s="307"/>
      <c r="I84" s="307"/>
      <c r="J84" s="307"/>
      <c r="K84" s="308"/>
      <c r="L84" s="75"/>
    </row>
    <row r="85" spans="1:12" ht="15">
      <c r="A85" s="54"/>
      <c r="B85" s="66"/>
      <c r="C85" s="54"/>
      <c r="D85" s="66"/>
      <c r="E85" s="54"/>
      <c r="F85" s="54"/>
      <c r="G85" s="309"/>
      <c r="H85" s="310"/>
      <c r="I85" s="310"/>
      <c r="J85" s="310"/>
      <c r="K85" s="311"/>
      <c r="L85" s="108"/>
    </row>
    <row r="86" spans="1:12" ht="15">
      <c r="A86" s="54"/>
      <c r="B86" s="66"/>
      <c r="C86" s="54"/>
      <c r="D86" s="66"/>
      <c r="E86" s="54"/>
      <c r="F86" s="54"/>
      <c r="G86" s="309"/>
      <c r="H86" s="310"/>
      <c r="I86" s="310"/>
      <c r="J86" s="310"/>
      <c r="K86" s="311"/>
      <c r="L86" s="108"/>
    </row>
    <row r="87" spans="1:12" ht="16" thickBot="1">
      <c r="A87" s="54"/>
      <c r="B87" s="66"/>
      <c r="C87" s="54"/>
      <c r="D87" s="66"/>
      <c r="E87" s="54"/>
      <c r="F87" s="54"/>
      <c r="G87" s="312"/>
      <c r="H87" s="313"/>
      <c r="I87" s="313"/>
      <c r="J87" s="313"/>
      <c r="K87" s="314"/>
      <c r="L87" s="75"/>
    </row>
    <row r="88" spans="1:12" ht="15">
      <c r="A88" s="54"/>
      <c r="B88" s="66"/>
      <c r="C88" s="54"/>
      <c r="D88" s="66"/>
      <c r="E88" s="54"/>
      <c r="F88" s="54"/>
      <c r="G88" s="54"/>
      <c r="H88" s="54"/>
      <c r="I88" s="54"/>
      <c r="J88" s="54"/>
      <c r="K88" s="54"/>
      <c r="L88" s="54"/>
    </row>
    <row r="89" spans="1:12" ht="15">
      <c r="A89" s="55" t="s">
        <v>2450</v>
      </c>
      <c r="B89" s="66"/>
      <c r="C89" s="54"/>
      <c r="D89" s="66"/>
      <c r="E89" s="54"/>
      <c r="F89" s="54"/>
      <c r="G89" s="54"/>
      <c r="H89" s="54"/>
      <c r="I89" s="54"/>
      <c r="J89" s="54"/>
      <c r="K89" s="54"/>
      <c r="L89" s="54"/>
    </row>
    <row r="90" spans="1:12" ht="16.5" customHeight="1">
      <c r="A90" s="58" t="s">
        <v>3045</v>
      </c>
      <c r="B90" s="66"/>
      <c r="C90" s="54"/>
      <c r="D90" s="66"/>
      <c r="E90" s="54"/>
      <c r="F90" s="54"/>
      <c r="G90" s="54"/>
      <c r="H90" s="54"/>
      <c r="I90" s="54"/>
      <c r="J90" s="54"/>
      <c r="K90" s="54"/>
      <c r="L90" s="54"/>
    </row>
    <row r="91" spans="1:12" ht="15" customHeight="1">
      <c r="A91" s="55"/>
      <c r="B91" s="66"/>
      <c r="C91" s="54"/>
      <c r="D91" s="66"/>
      <c r="E91" s="54"/>
      <c r="F91" s="54"/>
      <c r="G91" s="54"/>
      <c r="H91" s="54"/>
      <c r="I91" s="54"/>
      <c r="J91" s="54"/>
      <c r="K91" s="54"/>
      <c r="L91" s="54"/>
    </row>
    <row r="92" spans="1:12" ht="15">
      <c r="A92" s="54" t="s">
        <v>3046</v>
      </c>
      <c r="B92" s="66"/>
      <c r="C92" s="54"/>
      <c r="D92" s="66"/>
      <c r="E92" s="54"/>
      <c r="F92" s="54"/>
      <c r="G92" s="54"/>
      <c r="H92" s="54"/>
      <c r="I92" s="54"/>
      <c r="J92" s="54"/>
      <c r="K92" s="54"/>
      <c r="L92" s="54"/>
    </row>
    <row r="93" spans="1:12" ht="15">
      <c r="A93" s="54" t="s">
        <v>2461</v>
      </c>
      <c r="B93" s="66"/>
      <c r="C93" s="54"/>
      <c r="D93" s="66"/>
      <c r="E93" s="54"/>
      <c r="F93" s="54"/>
      <c r="G93" s="54"/>
      <c r="H93" s="54"/>
      <c r="I93" s="54"/>
      <c r="J93" s="54"/>
      <c r="K93" s="54"/>
      <c r="L93" s="54"/>
    </row>
    <row r="94" spans="1:12" ht="15">
      <c r="A94" s="52" t="s">
        <v>2451</v>
      </c>
      <c r="B94" s="91"/>
      <c r="C94" s="52"/>
      <c r="D94" s="91"/>
      <c r="E94" s="52"/>
      <c r="F94" s="52"/>
      <c r="G94" s="52"/>
      <c r="H94" s="52"/>
      <c r="I94" s="52"/>
      <c r="J94" s="52"/>
      <c r="K94" s="52"/>
      <c r="L94" s="52"/>
    </row>
    <row r="95" spans="1:12" ht="15">
      <c r="A95" s="152"/>
      <c r="B95" s="152"/>
      <c r="C95" s="152"/>
      <c r="D95" s="152"/>
      <c r="E95" s="134"/>
      <c r="F95" s="52"/>
      <c r="G95" s="324"/>
      <c r="H95" s="325"/>
      <c r="I95" s="325"/>
      <c r="J95" s="325"/>
      <c r="K95" s="52"/>
      <c r="L95" s="52"/>
    </row>
    <row r="96" spans="1:12" ht="15">
      <c r="A96" s="54" t="s">
        <v>2841</v>
      </c>
      <c r="B96" s="66"/>
      <c r="C96" s="54"/>
      <c r="D96" s="66"/>
      <c r="E96" s="54"/>
      <c r="F96" s="54"/>
      <c r="G96" s="54" t="s">
        <v>2452</v>
      </c>
      <c r="H96" s="54"/>
      <c r="I96" s="54"/>
      <c r="J96" s="54"/>
      <c r="K96" s="52"/>
      <c r="L96" s="52"/>
    </row>
    <row r="97" spans="1:12" ht="15">
      <c r="A97" s="52"/>
      <c r="B97" s="91"/>
      <c r="C97" s="52"/>
      <c r="D97" s="91"/>
      <c r="E97" s="52"/>
      <c r="F97" s="52"/>
      <c r="G97" s="52"/>
      <c r="H97" s="52"/>
      <c r="I97" s="52"/>
      <c r="J97" s="52"/>
      <c r="K97" s="52"/>
      <c r="L97" s="52"/>
    </row>
    <row r="98" spans="1:12" ht="15">
      <c r="A98" s="134"/>
      <c r="B98" s="134"/>
      <c r="C98" s="134"/>
      <c r="D98" s="134"/>
      <c r="E98" s="134"/>
      <c r="F98" s="52"/>
      <c r="G98" s="325"/>
      <c r="H98" s="325"/>
      <c r="I98" s="325"/>
      <c r="J98" s="325"/>
      <c r="K98" s="52"/>
      <c r="L98" s="52"/>
    </row>
    <row r="99" spans="1:12" ht="15">
      <c r="A99" s="54" t="s">
        <v>2453</v>
      </c>
      <c r="B99" s="66"/>
      <c r="C99" s="54"/>
      <c r="D99" s="66"/>
      <c r="E99" s="54"/>
      <c r="F99" s="54"/>
      <c r="G99" s="54" t="s">
        <v>2454</v>
      </c>
      <c r="H99" s="54"/>
      <c r="I99" s="54"/>
      <c r="J99" s="54"/>
      <c r="K99" s="52"/>
      <c r="L99" s="52"/>
    </row>
    <row r="100" spans="1:12" ht="15">
      <c r="A100" s="52"/>
      <c r="B100" s="91"/>
      <c r="C100" s="52"/>
      <c r="D100" s="91"/>
      <c r="E100" s="52"/>
      <c r="F100" s="52"/>
      <c r="G100" s="52"/>
      <c r="H100" s="52"/>
      <c r="I100" s="52"/>
      <c r="J100" s="52"/>
      <c r="K100" s="52"/>
      <c r="L100" s="52"/>
    </row>
    <row r="101" spans="1:12" ht="15">
      <c r="A101" s="134"/>
      <c r="B101" s="134"/>
      <c r="C101" s="134"/>
      <c r="D101" s="134"/>
      <c r="E101" s="134"/>
      <c r="F101" s="52"/>
      <c r="G101" s="304">
        <f ca="1">INDIRECT("'SEFA Data'!"&amp;"A"&amp;L101)</f>
        <v>0</v>
      </c>
      <c r="H101" s="305"/>
      <c r="I101" s="305"/>
      <c r="J101" s="305"/>
      <c r="K101" s="52"/>
      <c r="L101" s="52">
        <v>2</v>
      </c>
    </row>
    <row r="102" spans="1:12" ht="15">
      <c r="A102" s="54" t="s">
        <v>2455</v>
      </c>
      <c r="B102" s="66"/>
      <c r="C102" s="54"/>
      <c r="D102" s="66"/>
      <c r="E102" s="54"/>
      <c r="F102" s="54"/>
      <c r="G102" s="54" t="s">
        <v>2456</v>
      </c>
      <c r="H102" s="54"/>
      <c r="I102" s="54"/>
      <c r="J102" s="54"/>
      <c r="K102" s="52"/>
      <c r="L102" s="52"/>
    </row>
  </sheetData>
  <customSheetViews>
    <customSheetView guid="{5F0910B0-B45C-4126-97F3-187504C443ED}" scale="90" fitToPage="1" topLeftCell="A49">
      <selection sqref="A1:L1"/>
      <pageSetup scale="59" fitToHeight="7" orientation="portrait"/>
      <headerFooter>
        <oddFooter>&amp;LFORM DFS-A1-1830. Revised 07/2016</oddFooter>
      </headerFooter>
    </customSheetView>
    <customSheetView guid="{5D368104-1319-4E4D-9E25-DC6A451D6FDB}" scale="90" fitToPage="1" topLeftCell="A34">
      <selection activeCell="F36" sqref="F36:K36"/>
      <pageSetup scale="59" fitToHeight="7" orientation="portrait"/>
      <headerFooter>
        <oddFooter>&amp;LFORM DFS-A1-1830. Revised 07/2016</oddFooter>
      </headerFooter>
    </customSheetView>
  </customSheetViews>
  <mergeCells count="37">
    <mergeCell ref="G83:K83"/>
    <mergeCell ref="G95:J95"/>
    <mergeCell ref="G98:J98"/>
    <mergeCell ref="F40:K40"/>
    <mergeCell ref="F22:K22"/>
    <mergeCell ref="F24:K24"/>
    <mergeCell ref="F26:K26"/>
    <mergeCell ref="F28:K28"/>
    <mergeCell ref="F30:K30"/>
    <mergeCell ref="F34:K34"/>
    <mergeCell ref="F36:K36"/>
    <mergeCell ref="F38:K38"/>
    <mergeCell ref="F48:K48"/>
    <mergeCell ref="F32:K32"/>
    <mergeCell ref="F33:K33"/>
    <mergeCell ref="G101:J101"/>
    <mergeCell ref="G82:L82"/>
    <mergeCell ref="G84:K87"/>
    <mergeCell ref="F42:K42"/>
    <mergeCell ref="F50:K50"/>
    <mergeCell ref="F51:K51"/>
    <mergeCell ref="F72:K72"/>
    <mergeCell ref="F62:K62"/>
    <mergeCell ref="F47:K47"/>
    <mergeCell ref="F64:K67"/>
    <mergeCell ref="F71:K71"/>
    <mergeCell ref="F69:K69"/>
    <mergeCell ref="F57:K60"/>
    <mergeCell ref="G74:K75"/>
    <mergeCell ref="G77:K80"/>
    <mergeCell ref="G76:K76"/>
    <mergeCell ref="A2:L2"/>
    <mergeCell ref="A1:L1"/>
    <mergeCell ref="A6:L6"/>
    <mergeCell ref="A13:L13"/>
    <mergeCell ref="F20:K20"/>
    <mergeCell ref="A8:E8"/>
  </mergeCells>
  <hyperlinks>
    <hyperlink ref="A8" r:id="rId1"/>
  </hyperlinks>
  <pageMargins left="0.7" right="0.7" top="0.75" bottom="0.75" header="0.3" footer="0.3"/>
  <pageSetup scale="59" fitToHeight="7" orientation="portrait"/>
  <headerFooter>
    <oddFooter>&amp;LFORM DFS-A1-1830. Revised 08/2021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3" r:id="rId4" name="Check Box 99">
              <controlPr defaultSize="0" autoFill="0" autoLine="0" autoPict="0">
                <anchor moveWithCells="1">
                  <from>
                    <xdr:col>1</xdr:col>
                    <xdr:colOff>266700</xdr:colOff>
                    <xdr:row>15</xdr:row>
                    <xdr:rowOff>165100</xdr:rowOff>
                  </from>
                  <to>
                    <xdr:col>2</xdr:col>
                    <xdr:colOff>444500</xdr:colOff>
                    <xdr:row>16</xdr:row>
                    <xdr:rowOff>177800</xdr:rowOff>
                  </to>
                </anchor>
              </controlPr>
            </control>
          </mc:Choice>
          <mc:Fallback/>
        </mc:AlternateContent>
        <mc:AlternateContent xmlns:mc="http://schemas.openxmlformats.org/markup-compatibility/2006">
          <mc:Choice Requires="x14">
            <control shapeId="1124" r:id="rId5" name="Check Box 100">
              <controlPr defaultSize="0" autoFill="0" autoLine="0" autoPict="0">
                <anchor moveWithCells="1">
                  <from>
                    <xdr:col>3</xdr:col>
                    <xdr:colOff>254000</xdr:colOff>
                    <xdr:row>15</xdr:row>
                    <xdr:rowOff>165100</xdr:rowOff>
                  </from>
                  <to>
                    <xdr:col>4</xdr:col>
                    <xdr:colOff>482600</xdr:colOff>
                    <xdr:row>16</xdr:row>
                    <xdr:rowOff>177800</xdr:rowOff>
                  </to>
                </anchor>
              </controlPr>
            </control>
          </mc:Choice>
          <mc:Fallback/>
        </mc:AlternateContent>
        <mc:AlternateContent xmlns:mc="http://schemas.openxmlformats.org/markup-compatibility/2006">
          <mc:Choice Requires="x14">
            <control shapeId="1125" r:id="rId6" name="Check Box 101">
              <controlPr defaultSize="0" autoFill="0" autoLine="0" autoPict="0">
                <anchor moveWithCells="1">
                  <from>
                    <xdr:col>1</xdr:col>
                    <xdr:colOff>266700</xdr:colOff>
                    <xdr:row>19</xdr:row>
                    <xdr:rowOff>165100</xdr:rowOff>
                  </from>
                  <to>
                    <xdr:col>2</xdr:col>
                    <xdr:colOff>444500</xdr:colOff>
                    <xdr:row>19</xdr:row>
                    <xdr:rowOff>368300</xdr:rowOff>
                  </to>
                </anchor>
              </controlPr>
            </control>
          </mc:Choice>
          <mc:Fallback/>
        </mc:AlternateContent>
        <mc:AlternateContent xmlns:mc="http://schemas.openxmlformats.org/markup-compatibility/2006">
          <mc:Choice Requires="x14">
            <control shapeId="1126" r:id="rId7" name="Check Box 102">
              <controlPr defaultSize="0" autoFill="0" autoLine="0" autoPict="0">
                <anchor moveWithCells="1">
                  <from>
                    <xdr:col>3</xdr:col>
                    <xdr:colOff>266700</xdr:colOff>
                    <xdr:row>19</xdr:row>
                    <xdr:rowOff>165100</xdr:rowOff>
                  </from>
                  <to>
                    <xdr:col>4</xdr:col>
                    <xdr:colOff>444500</xdr:colOff>
                    <xdr:row>19</xdr:row>
                    <xdr:rowOff>368300</xdr:rowOff>
                  </to>
                </anchor>
              </controlPr>
            </control>
          </mc:Choice>
          <mc:Fallback/>
        </mc:AlternateContent>
        <mc:AlternateContent xmlns:mc="http://schemas.openxmlformats.org/markup-compatibility/2006">
          <mc:Choice Requires="x14">
            <control shapeId="1127" r:id="rId8" name="Check Box 103">
              <controlPr defaultSize="0" autoFill="0" autoLine="0" autoPict="0">
                <anchor moveWithCells="1">
                  <from>
                    <xdr:col>1</xdr:col>
                    <xdr:colOff>266700</xdr:colOff>
                    <xdr:row>21</xdr:row>
                    <xdr:rowOff>165100</xdr:rowOff>
                  </from>
                  <to>
                    <xdr:col>2</xdr:col>
                    <xdr:colOff>444500</xdr:colOff>
                    <xdr:row>21</xdr:row>
                    <xdr:rowOff>368300</xdr:rowOff>
                  </to>
                </anchor>
              </controlPr>
            </control>
          </mc:Choice>
          <mc:Fallback/>
        </mc:AlternateContent>
        <mc:AlternateContent xmlns:mc="http://schemas.openxmlformats.org/markup-compatibility/2006">
          <mc:Choice Requires="x14">
            <control shapeId="1128" r:id="rId9" name="Check Box 104">
              <controlPr defaultSize="0" autoFill="0" autoLine="0" autoPict="0">
                <anchor moveWithCells="1">
                  <from>
                    <xdr:col>3</xdr:col>
                    <xdr:colOff>266700</xdr:colOff>
                    <xdr:row>21</xdr:row>
                    <xdr:rowOff>165100</xdr:rowOff>
                  </from>
                  <to>
                    <xdr:col>4</xdr:col>
                    <xdr:colOff>444500</xdr:colOff>
                    <xdr:row>21</xdr:row>
                    <xdr:rowOff>368300</xdr:rowOff>
                  </to>
                </anchor>
              </controlPr>
            </control>
          </mc:Choice>
          <mc:Fallback/>
        </mc:AlternateContent>
        <mc:AlternateContent xmlns:mc="http://schemas.openxmlformats.org/markup-compatibility/2006">
          <mc:Choice Requires="x14">
            <control shapeId="1129" r:id="rId10" name="Check Box 105">
              <controlPr defaultSize="0" autoFill="0" autoLine="0" autoPict="0">
                <anchor moveWithCells="1">
                  <from>
                    <xdr:col>1</xdr:col>
                    <xdr:colOff>266700</xdr:colOff>
                    <xdr:row>23</xdr:row>
                    <xdr:rowOff>165100</xdr:rowOff>
                  </from>
                  <to>
                    <xdr:col>2</xdr:col>
                    <xdr:colOff>444500</xdr:colOff>
                    <xdr:row>23</xdr:row>
                    <xdr:rowOff>368300</xdr:rowOff>
                  </to>
                </anchor>
              </controlPr>
            </control>
          </mc:Choice>
          <mc:Fallback/>
        </mc:AlternateContent>
        <mc:AlternateContent xmlns:mc="http://schemas.openxmlformats.org/markup-compatibility/2006">
          <mc:Choice Requires="x14">
            <control shapeId="1130" r:id="rId11" name="Check Box 106">
              <controlPr defaultSize="0" autoFill="0" autoLine="0" autoPict="0">
                <anchor moveWithCells="1">
                  <from>
                    <xdr:col>3</xdr:col>
                    <xdr:colOff>266700</xdr:colOff>
                    <xdr:row>23</xdr:row>
                    <xdr:rowOff>165100</xdr:rowOff>
                  </from>
                  <to>
                    <xdr:col>4</xdr:col>
                    <xdr:colOff>444500</xdr:colOff>
                    <xdr:row>23</xdr:row>
                    <xdr:rowOff>368300</xdr:rowOff>
                  </to>
                </anchor>
              </controlPr>
            </control>
          </mc:Choice>
          <mc:Fallback/>
        </mc:AlternateContent>
        <mc:AlternateContent xmlns:mc="http://schemas.openxmlformats.org/markup-compatibility/2006">
          <mc:Choice Requires="x14">
            <control shapeId="1131" r:id="rId12" name="Check Box 107">
              <controlPr defaultSize="0" autoFill="0" autoLine="0" autoPict="0">
                <anchor moveWithCells="1">
                  <from>
                    <xdr:col>1</xdr:col>
                    <xdr:colOff>266700</xdr:colOff>
                    <xdr:row>25</xdr:row>
                    <xdr:rowOff>165100</xdr:rowOff>
                  </from>
                  <to>
                    <xdr:col>2</xdr:col>
                    <xdr:colOff>444500</xdr:colOff>
                    <xdr:row>25</xdr:row>
                    <xdr:rowOff>368300</xdr:rowOff>
                  </to>
                </anchor>
              </controlPr>
            </control>
          </mc:Choice>
          <mc:Fallback/>
        </mc:AlternateContent>
        <mc:AlternateContent xmlns:mc="http://schemas.openxmlformats.org/markup-compatibility/2006">
          <mc:Choice Requires="x14">
            <control shapeId="1132" r:id="rId13" name="Check Box 108">
              <controlPr defaultSize="0" autoFill="0" autoLine="0" autoPict="0">
                <anchor moveWithCells="1">
                  <from>
                    <xdr:col>3</xdr:col>
                    <xdr:colOff>266700</xdr:colOff>
                    <xdr:row>25</xdr:row>
                    <xdr:rowOff>165100</xdr:rowOff>
                  </from>
                  <to>
                    <xdr:col>4</xdr:col>
                    <xdr:colOff>444500</xdr:colOff>
                    <xdr:row>25</xdr:row>
                    <xdr:rowOff>368300</xdr:rowOff>
                  </to>
                </anchor>
              </controlPr>
            </control>
          </mc:Choice>
          <mc:Fallback/>
        </mc:AlternateContent>
        <mc:AlternateContent xmlns:mc="http://schemas.openxmlformats.org/markup-compatibility/2006">
          <mc:Choice Requires="x14">
            <control shapeId="1133" r:id="rId14" name="Check Box 109">
              <controlPr defaultSize="0" autoFill="0" autoLine="0" autoPict="0">
                <anchor moveWithCells="1">
                  <from>
                    <xdr:col>1</xdr:col>
                    <xdr:colOff>266700</xdr:colOff>
                    <xdr:row>27</xdr:row>
                    <xdr:rowOff>165100</xdr:rowOff>
                  </from>
                  <to>
                    <xdr:col>2</xdr:col>
                    <xdr:colOff>444500</xdr:colOff>
                    <xdr:row>27</xdr:row>
                    <xdr:rowOff>368300</xdr:rowOff>
                  </to>
                </anchor>
              </controlPr>
            </control>
          </mc:Choice>
          <mc:Fallback/>
        </mc:AlternateContent>
        <mc:AlternateContent xmlns:mc="http://schemas.openxmlformats.org/markup-compatibility/2006">
          <mc:Choice Requires="x14">
            <control shapeId="1134" r:id="rId15" name="Check Box 110">
              <controlPr defaultSize="0" autoFill="0" autoLine="0" autoPict="0">
                <anchor moveWithCells="1">
                  <from>
                    <xdr:col>3</xdr:col>
                    <xdr:colOff>266700</xdr:colOff>
                    <xdr:row>27</xdr:row>
                    <xdr:rowOff>165100</xdr:rowOff>
                  </from>
                  <to>
                    <xdr:col>4</xdr:col>
                    <xdr:colOff>444500</xdr:colOff>
                    <xdr:row>27</xdr:row>
                    <xdr:rowOff>368300</xdr:rowOff>
                  </to>
                </anchor>
              </controlPr>
            </control>
          </mc:Choice>
          <mc:Fallback/>
        </mc:AlternateContent>
        <mc:AlternateContent xmlns:mc="http://schemas.openxmlformats.org/markup-compatibility/2006">
          <mc:Choice Requires="x14">
            <control shapeId="1135" r:id="rId16" name="Check Box 111">
              <controlPr defaultSize="0" autoFill="0" autoLine="0" autoPict="0">
                <anchor moveWithCells="1">
                  <from>
                    <xdr:col>1</xdr:col>
                    <xdr:colOff>266700</xdr:colOff>
                    <xdr:row>29</xdr:row>
                    <xdr:rowOff>165100</xdr:rowOff>
                  </from>
                  <to>
                    <xdr:col>2</xdr:col>
                    <xdr:colOff>444500</xdr:colOff>
                    <xdr:row>29</xdr:row>
                    <xdr:rowOff>368300</xdr:rowOff>
                  </to>
                </anchor>
              </controlPr>
            </control>
          </mc:Choice>
          <mc:Fallback/>
        </mc:AlternateContent>
        <mc:AlternateContent xmlns:mc="http://schemas.openxmlformats.org/markup-compatibility/2006">
          <mc:Choice Requires="x14">
            <control shapeId="1136" r:id="rId17" name="Check Box 112">
              <controlPr defaultSize="0" autoFill="0" autoLine="0" autoPict="0">
                <anchor moveWithCells="1">
                  <from>
                    <xdr:col>3</xdr:col>
                    <xdr:colOff>266700</xdr:colOff>
                    <xdr:row>29</xdr:row>
                    <xdr:rowOff>165100</xdr:rowOff>
                  </from>
                  <to>
                    <xdr:col>4</xdr:col>
                    <xdr:colOff>444500</xdr:colOff>
                    <xdr:row>29</xdr:row>
                    <xdr:rowOff>368300</xdr:rowOff>
                  </to>
                </anchor>
              </controlPr>
            </control>
          </mc:Choice>
          <mc:Fallback/>
        </mc:AlternateContent>
        <mc:AlternateContent xmlns:mc="http://schemas.openxmlformats.org/markup-compatibility/2006">
          <mc:Choice Requires="x14">
            <control shapeId="1137" r:id="rId18" name="Check Box 113">
              <controlPr defaultSize="0" autoFill="0" autoLine="0" autoPict="0">
                <anchor moveWithCells="1">
                  <from>
                    <xdr:col>1</xdr:col>
                    <xdr:colOff>266700</xdr:colOff>
                    <xdr:row>33</xdr:row>
                    <xdr:rowOff>165100</xdr:rowOff>
                  </from>
                  <to>
                    <xdr:col>2</xdr:col>
                    <xdr:colOff>444500</xdr:colOff>
                    <xdr:row>33</xdr:row>
                    <xdr:rowOff>368300</xdr:rowOff>
                  </to>
                </anchor>
              </controlPr>
            </control>
          </mc:Choice>
          <mc:Fallback/>
        </mc:AlternateContent>
        <mc:AlternateContent xmlns:mc="http://schemas.openxmlformats.org/markup-compatibility/2006">
          <mc:Choice Requires="x14">
            <control shapeId="1138" r:id="rId19" name="Check Box 114">
              <controlPr defaultSize="0" autoFill="0" autoLine="0" autoPict="0">
                <anchor moveWithCells="1">
                  <from>
                    <xdr:col>3</xdr:col>
                    <xdr:colOff>266700</xdr:colOff>
                    <xdr:row>33</xdr:row>
                    <xdr:rowOff>165100</xdr:rowOff>
                  </from>
                  <to>
                    <xdr:col>4</xdr:col>
                    <xdr:colOff>444500</xdr:colOff>
                    <xdr:row>33</xdr:row>
                    <xdr:rowOff>368300</xdr:rowOff>
                  </to>
                </anchor>
              </controlPr>
            </control>
          </mc:Choice>
          <mc:Fallback/>
        </mc:AlternateContent>
        <mc:AlternateContent xmlns:mc="http://schemas.openxmlformats.org/markup-compatibility/2006">
          <mc:Choice Requires="x14">
            <control shapeId="1139" r:id="rId20" name="Check Box 115">
              <controlPr defaultSize="0" autoFill="0" autoLine="0" autoPict="0">
                <anchor moveWithCells="1">
                  <from>
                    <xdr:col>1</xdr:col>
                    <xdr:colOff>266700</xdr:colOff>
                    <xdr:row>35</xdr:row>
                    <xdr:rowOff>165100</xdr:rowOff>
                  </from>
                  <to>
                    <xdr:col>2</xdr:col>
                    <xdr:colOff>444500</xdr:colOff>
                    <xdr:row>35</xdr:row>
                    <xdr:rowOff>368300</xdr:rowOff>
                  </to>
                </anchor>
              </controlPr>
            </control>
          </mc:Choice>
          <mc:Fallback/>
        </mc:AlternateContent>
        <mc:AlternateContent xmlns:mc="http://schemas.openxmlformats.org/markup-compatibility/2006">
          <mc:Choice Requires="x14">
            <control shapeId="1140" r:id="rId21" name="Check Box 116">
              <controlPr defaultSize="0" autoFill="0" autoLine="0" autoPict="0">
                <anchor moveWithCells="1">
                  <from>
                    <xdr:col>3</xdr:col>
                    <xdr:colOff>266700</xdr:colOff>
                    <xdr:row>35</xdr:row>
                    <xdr:rowOff>165100</xdr:rowOff>
                  </from>
                  <to>
                    <xdr:col>4</xdr:col>
                    <xdr:colOff>444500</xdr:colOff>
                    <xdr:row>35</xdr:row>
                    <xdr:rowOff>368300</xdr:rowOff>
                  </to>
                </anchor>
              </controlPr>
            </control>
          </mc:Choice>
          <mc:Fallback/>
        </mc:AlternateContent>
        <mc:AlternateContent xmlns:mc="http://schemas.openxmlformats.org/markup-compatibility/2006">
          <mc:Choice Requires="x14">
            <control shapeId="1141" r:id="rId22" name="Check Box 117">
              <controlPr defaultSize="0" autoFill="0" autoLine="0" autoPict="0">
                <anchor moveWithCells="1">
                  <from>
                    <xdr:col>1</xdr:col>
                    <xdr:colOff>266700</xdr:colOff>
                    <xdr:row>37</xdr:row>
                    <xdr:rowOff>165100</xdr:rowOff>
                  </from>
                  <to>
                    <xdr:col>2</xdr:col>
                    <xdr:colOff>444500</xdr:colOff>
                    <xdr:row>37</xdr:row>
                    <xdr:rowOff>368300</xdr:rowOff>
                  </to>
                </anchor>
              </controlPr>
            </control>
          </mc:Choice>
          <mc:Fallback/>
        </mc:AlternateContent>
        <mc:AlternateContent xmlns:mc="http://schemas.openxmlformats.org/markup-compatibility/2006">
          <mc:Choice Requires="x14">
            <control shapeId="1142" r:id="rId23" name="Check Box 118">
              <controlPr defaultSize="0" autoFill="0" autoLine="0" autoPict="0">
                <anchor moveWithCells="1">
                  <from>
                    <xdr:col>3</xdr:col>
                    <xdr:colOff>266700</xdr:colOff>
                    <xdr:row>37</xdr:row>
                    <xdr:rowOff>165100</xdr:rowOff>
                  </from>
                  <to>
                    <xdr:col>4</xdr:col>
                    <xdr:colOff>444500</xdr:colOff>
                    <xdr:row>37</xdr:row>
                    <xdr:rowOff>368300</xdr:rowOff>
                  </to>
                </anchor>
              </controlPr>
            </control>
          </mc:Choice>
          <mc:Fallback/>
        </mc:AlternateContent>
        <mc:AlternateContent xmlns:mc="http://schemas.openxmlformats.org/markup-compatibility/2006">
          <mc:Choice Requires="x14">
            <control shapeId="1143" r:id="rId24" name="Check Box 119">
              <controlPr defaultSize="0" autoFill="0" autoLine="0" autoPict="0">
                <anchor moveWithCells="1">
                  <from>
                    <xdr:col>1</xdr:col>
                    <xdr:colOff>266700</xdr:colOff>
                    <xdr:row>39</xdr:row>
                    <xdr:rowOff>165100</xdr:rowOff>
                  </from>
                  <to>
                    <xdr:col>2</xdr:col>
                    <xdr:colOff>444500</xdr:colOff>
                    <xdr:row>39</xdr:row>
                    <xdr:rowOff>368300</xdr:rowOff>
                  </to>
                </anchor>
              </controlPr>
            </control>
          </mc:Choice>
          <mc:Fallback/>
        </mc:AlternateContent>
        <mc:AlternateContent xmlns:mc="http://schemas.openxmlformats.org/markup-compatibility/2006">
          <mc:Choice Requires="x14">
            <control shapeId="1144" r:id="rId25" name="Check Box 120">
              <controlPr defaultSize="0" autoFill="0" autoLine="0" autoPict="0">
                <anchor moveWithCells="1">
                  <from>
                    <xdr:col>3</xdr:col>
                    <xdr:colOff>266700</xdr:colOff>
                    <xdr:row>39</xdr:row>
                    <xdr:rowOff>165100</xdr:rowOff>
                  </from>
                  <to>
                    <xdr:col>4</xdr:col>
                    <xdr:colOff>444500</xdr:colOff>
                    <xdr:row>39</xdr:row>
                    <xdr:rowOff>368300</xdr:rowOff>
                  </to>
                </anchor>
              </controlPr>
            </control>
          </mc:Choice>
          <mc:Fallback/>
        </mc:AlternateContent>
        <mc:AlternateContent xmlns:mc="http://schemas.openxmlformats.org/markup-compatibility/2006">
          <mc:Choice Requires="x14">
            <control shapeId="1145" r:id="rId26" name="Check Box 121">
              <controlPr defaultSize="0" autoFill="0" autoLine="0" autoPict="0">
                <anchor moveWithCells="1">
                  <from>
                    <xdr:col>1</xdr:col>
                    <xdr:colOff>266700</xdr:colOff>
                    <xdr:row>41</xdr:row>
                    <xdr:rowOff>165100</xdr:rowOff>
                  </from>
                  <to>
                    <xdr:col>2</xdr:col>
                    <xdr:colOff>444500</xdr:colOff>
                    <xdr:row>41</xdr:row>
                    <xdr:rowOff>368300</xdr:rowOff>
                  </to>
                </anchor>
              </controlPr>
            </control>
          </mc:Choice>
          <mc:Fallback/>
        </mc:AlternateContent>
        <mc:AlternateContent xmlns:mc="http://schemas.openxmlformats.org/markup-compatibility/2006">
          <mc:Choice Requires="x14">
            <control shapeId="1146" r:id="rId27" name="Check Box 122">
              <controlPr defaultSize="0" autoFill="0" autoLine="0" autoPict="0">
                <anchor moveWithCells="1">
                  <from>
                    <xdr:col>3</xdr:col>
                    <xdr:colOff>266700</xdr:colOff>
                    <xdr:row>41</xdr:row>
                    <xdr:rowOff>165100</xdr:rowOff>
                  </from>
                  <to>
                    <xdr:col>4</xdr:col>
                    <xdr:colOff>444500</xdr:colOff>
                    <xdr:row>41</xdr:row>
                    <xdr:rowOff>368300</xdr:rowOff>
                  </to>
                </anchor>
              </controlPr>
            </control>
          </mc:Choice>
          <mc:Fallback/>
        </mc:AlternateContent>
        <mc:AlternateContent xmlns:mc="http://schemas.openxmlformats.org/markup-compatibility/2006">
          <mc:Choice Requires="x14">
            <control shapeId="1147" r:id="rId28" name="Check Box 123">
              <controlPr defaultSize="0" autoFill="0" autoLine="0" autoPict="0">
                <anchor moveWithCells="1">
                  <from>
                    <xdr:col>1</xdr:col>
                    <xdr:colOff>266700</xdr:colOff>
                    <xdr:row>46</xdr:row>
                    <xdr:rowOff>165100</xdr:rowOff>
                  </from>
                  <to>
                    <xdr:col>2</xdr:col>
                    <xdr:colOff>444500</xdr:colOff>
                    <xdr:row>46</xdr:row>
                    <xdr:rowOff>368300</xdr:rowOff>
                  </to>
                </anchor>
              </controlPr>
            </control>
          </mc:Choice>
          <mc:Fallback/>
        </mc:AlternateContent>
        <mc:AlternateContent xmlns:mc="http://schemas.openxmlformats.org/markup-compatibility/2006">
          <mc:Choice Requires="x14">
            <control shapeId="1148" r:id="rId29" name="Check Box 124">
              <controlPr defaultSize="0" autoFill="0" autoLine="0" autoPict="0">
                <anchor moveWithCells="1">
                  <from>
                    <xdr:col>3</xdr:col>
                    <xdr:colOff>266700</xdr:colOff>
                    <xdr:row>46</xdr:row>
                    <xdr:rowOff>165100</xdr:rowOff>
                  </from>
                  <to>
                    <xdr:col>4</xdr:col>
                    <xdr:colOff>444500</xdr:colOff>
                    <xdr:row>46</xdr:row>
                    <xdr:rowOff>368300</xdr:rowOff>
                  </to>
                </anchor>
              </controlPr>
            </control>
          </mc:Choice>
          <mc:Fallback/>
        </mc:AlternateContent>
        <mc:AlternateContent xmlns:mc="http://schemas.openxmlformats.org/markup-compatibility/2006">
          <mc:Choice Requires="x14">
            <control shapeId="1149" r:id="rId30" name="Check Box 125">
              <controlPr defaultSize="0" autoFill="0" autoLine="0" autoPict="0">
                <anchor moveWithCells="1">
                  <from>
                    <xdr:col>1</xdr:col>
                    <xdr:colOff>266700</xdr:colOff>
                    <xdr:row>49</xdr:row>
                    <xdr:rowOff>165100</xdr:rowOff>
                  </from>
                  <to>
                    <xdr:col>2</xdr:col>
                    <xdr:colOff>444500</xdr:colOff>
                    <xdr:row>49</xdr:row>
                    <xdr:rowOff>368300</xdr:rowOff>
                  </to>
                </anchor>
              </controlPr>
            </control>
          </mc:Choice>
          <mc:Fallback/>
        </mc:AlternateContent>
        <mc:AlternateContent xmlns:mc="http://schemas.openxmlformats.org/markup-compatibility/2006">
          <mc:Choice Requires="x14">
            <control shapeId="1150" r:id="rId31" name="Check Box 126">
              <controlPr defaultSize="0" autoFill="0" autoLine="0" autoPict="0">
                <anchor moveWithCells="1">
                  <from>
                    <xdr:col>3</xdr:col>
                    <xdr:colOff>266700</xdr:colOff>
                    <xdr:row>49</xdr:row>
                    <xdr:rowOff>165100</xdr:rowOff>
                  </from>
                  <to>
                    <xdr:col>4</xdr:col>
                    <xdr:colOff>444500</xdr:colOff>
                    <xdr:row>49</xdr:row>
                    <xdr:rowOff>368300</xdr:rowOff>
                  </to>
                </anchor>
              </controlPr>
            </control>
          </mc:Choice>
          <mc:Fallback/>
        </mc:AlternateContent>
        <mc:AlternateContent xmlns:mc="http://schemas.openxmlformats.org/markup-compatibility/2006">
          <mc:Choice Requires="x14">
            <control shapeId="1151" r:id="rId32" name="Check Box 127">
              <controlPr defaultSize="0" autoFill="0" autoLine="0" autoPict="0">
                <anchor moveWithCells="1">
                  <from>
                    <xdr:col>1</xdr:col>
                    <xdr:colOff>266700</xdr:colOff>
                    <xdr:row>61</xdr:row>
                    <xdr:rowOff>165100</xdr:rowOff>
                  </from>
                  <to>
                    <xdr:col>2</xdr:col>
                    <xdr:colOff>444500</xdr:colOff>
                    <xdr:row>61</xdr:row>
                    <xdr:rowOff>368300</xdr:rowOff>
                  </to>
                </anchor>
              </controlPr>
            </control>
          </mc:Choice>
          <mc:Fallback/>
        </mc:AlternateContent>
        <mc:AlternateContent xmlns:mc="http://schemas.openxmlformats.org/markup-compatibility/2006">
          <mc:Choice Requires="x14">
            <control shapeId="1152" r:id="rId33" name="Check Box 128">
              <controlPr defaultSize="0" autoFill="0" autoLine="0" autoPict="0">
                <anchor moveWithCells="1">
                  <from>
                    <xdr:col>3</xdr:col>
                    <xdr:colOff>266700</xdr:colOff>
                    <xdr:row>61</xdr:row>
                    <xdr:rowOff>165100</xdr:rowOff>
                  </from>
                  <to>
                    <xdr:col>4</xdr:col>
                    <xdr:colOff>444500</xdr:colOff>
                    <xdr:row>61</xdr:row>
                    <xdr:rowOff>368300</xdr:rowOff>
                  </to>
                </anchor>
              </controlPr>
            </control>
          </mc:Choice>
          <mc:Fallback/>
        </mc:AlternateContent>
        <mc:AlternateContent xmlns:mc="http://schemas.openxmlformats.org/markup-compatibility/2006">
          <mc:Choice Requires="x14">
            <control shapeId="1153" r:id="rId34" name="Check Box 129">
              <controlPr defaultSize="0" autoFill="0" autoLine="0" autoPict="0">
                <anchor moveWithCells="1">
                  <from>
                    <xdr:col>1</xdr:col>
                    <xdr:colOff>266700</xdr:colOff>
                    <xdr:row>68</xdr:row>
                    <xdr:rowOff>165100</xdr:rowOff>
                  </from>
                  <to>
                    <xdr:col>2</xdr:col>
                    <xdr:colOff>444500</xdr:colOff>
                    <xdr:row>68</xdr:row>
                    <xdr:rowOff>368300</xdr:rowOff>
                  </to>
                </anchor>
              </controlPr>
            </control>
          </mc:Choice>
          <mc:Fallback/>
        </mc:AlternateContent>
        <mc:AlternateContent xmlns:mc="http://schemas.openxmlformats.org/markup-compatibility/2006">
          <mc:Choice Requires="x14">
            <control shapeId="1154" r:id="rId35" name="Check Box 130">
              <controlPr defaultSize="0" autoFill="0" autoLine="0" autoPict="0">
                <anchor moveWithCells="1">
                  <from>
                    <xdr:col>3</xdr:col>
                    <xdr:colOff>266700</xdr:colOff>
                    <xdr:row>68</xdr:row>
                    <xdr:rowOff>165100</xdr:rowOff>
                  </from>
                  <to>
                    <xdr:col>4</xdr:col>
                    <xdr:colOff>444500</xdr:colOff>
                    <xdr:row>68</xdr:row>
                    <xdr:rowOff>368300</xdr:rowOff>
                  </to>
                </anchor>
              </controlPr>
            </control>
          </mc:Choice>
          <mc:Fallback/>
        </mc:AlternateContent>
        <mc:AlternateContent xmlns:mc="http://schemas.openxmlformats.org/markup-compatibility/2006">
          <mc:Choice Requires="x14">
            <control shapeId="1155" r:id="rId36" name="Check Box 131">
              <controlPr defaultSize="0" autoFill="0" autoLine="0" autoPict="0">
                <anchor moveWithCells="1">
                  <from>
                    <xdr:col>1</xdr:col>
                    <xdr:colOff>266700</xdr:colOff>
                    <xdr:row>70</xdr:row>
                    <xdr:rowOff>165100</xdr:rowOff>
                  </from>
                  <to>
                    <xdr:col>2</xdr:col>
                    <xdr:colOff>444500</xdr:colOff>
                    <xdr:row>70</xdr:row>
                    <xdr:rowOff>368300</xdr:rowOff>
                  </to>
                </anchor>
              </controlPr>
            </control>
          </mc:Choice>
          <mc:Fallback/>
        </mc:AlternateContent>
        <mc:AlternateContent xmlns:mc="http://schemas.openxmlformats.org/markup-compatibility/2006">
          <mc:Choice Requires="x14">
            <control shapeId="1156" r:id="rId37" name="Check Box 132">
              <controlPr defaultSize="0" autoFill="0" autoLine="0" autoPict="0">
                <anchor moveWithCells="1">
                  <from>
                    <xdr:col>3</xdr:col>
                    <xdr:colOff>266700</xdr:colOff>
                    <xdr:row>70</xdr:row>
                    <xdr:rowOff>165100</xdr:rowOff>
                  </from>
                  <to>
                    <xdr:col>4</xdr:col>
                    <xdr:colOff>444500</xdr:colOff>
                    <xdr:row>70</xdr:row>
                    <xdr:rowOff>368300</xdr:rowOff>
                  </to>
                </anchor>
              </controlPr>
            </control>
          </mc:Choice>
          <mc:Fallback/>
        </mc:AlternateContent>
        <mc:AlternateContent xmlns:mc="http://schemas.openxmlformats.org/markup-compatibility/2006">
          <mc:Choice Requires="x14">
            <control shapeId="1160" r:id="rId38" name="Check Box 136">
              <controlPr defaultSize="0" autoFill="0" autoLine="0" autoPict="0">
                <anchor moveWithCells="1">
                  <from>
                    <xdr:col>5</xdr:col>
                    <xdr:colOff>266700</xdr:colOff>
                    <xdr:row>72</xdr:row>
                    <xdr:rowOff>165100</xdr:rowOff>
                  </from>
                  <to>
                    <xdr:col>6</xdr:col>
                    <xdr:colOff>419100</xdr:colOff>
                    <xdr:row>73</xdr:row>
                    <xdr:rowOff>177800</xdr:rowOff>
                  </to>
                </anchor>
              </controlPr>
            </control>
          </mc:Choice>
          <mc:Fallback/>
        </mc:AlternateContent>
        <mc:AlternateContent xmlns:mc="http://schemas.openxmlformats.org/markup-compatibility/2006">
          <mc:Choice Requires="x14">
            <control shapeId="1162" r:id="rId39" name="Check Box 138">
              <controlPr defaultSize="0" autoFill="0" autoLine="0" autoPict="0">
                <anchor moveWithCells="1">
                  <from>
                    <xdr:col>5</xdr:col>
                    <xdr:colOff>266700</xdr:colOff>
                    <xdr:row>80</xdr:row>
                    <xdr:rowOff>165100</xdr:rowOff>
                  </from>
                  <to>
                    <xdr:col>6</xdr:col>
                    <xdr:colOff>419100</xdr:colOff>
                    <xdr:row>81</xdr:row>
                    <xdr:rowOff>177800</xdr:rowOff>
                  </to>
                </anchor>
              </controlPr>
            </control>
          </mc:Choice>
          <mc:Fallback/>
        </mc:AlternateContent>
        <mc:AlternateContent xmlns:mc="http://schemas.openxmlformats.org/markup-compatibility/2006">
          <mc:Choice Requires="x14">
            <control shapeId="1173" r:id="rId40" name="Check Box 149">
              <controlPr defaultSize="0" autoFill="0" autoLine="0" autoPict="0">
                <anchor moveWithCells="1">
                  <from>
                    <xdr:col>5</xdr:col>
                    <xdr:colOff>38100</xdr:colOff>
                    <xdr:row>51</xdr:row>
                    <xdr:rowOff>165100</xdr:rowOff>
                  </from>
                  <to>
                    <xdr:col>6</xdr:col>
                    <xdr:colOff>254000</xdr:colOff>
                    <xdr:row>52</xdr:row>
                    <xdr:rowOff>177800</xdr:rowOff>
                  </to>
                </anchor>
              </controlPr>
            </control>
          </mc:Choice>
          <mc:Fallback/>
        </mc:AlternateContent>
        <mc:AlternateContent xmlns:mc="http://schemas.openxmlformats.org/markup-compatibility/2006">
          <mc:Choice Requires="x14">
            <control shapeId="1174" r:id="rId41" name="Check Box 150">
              <controlPr defaultSize="0" autoFill="0" autoLine="0" autoPict="0" altText="">
                <anchor moveWithCells="1">
                  <from>
                    <xdr:col>5</xdr:col>
                    <xdr:colOff>25400</xdr:colOff>
                    <xdr:row>52</xdr:row>
                    <xdr:rowOff>165100</xdr:rowOff>
                  </from>
                  <to>
                    <xdr:col>6</xdr:col>
                    <xdr:colOff>241300</xdr:colOff>
                    <xdr:row>53</xdr:row>
                    <xdr:rowOff>177800</xdr:rowOff>
                  </to>
                </anchor>
              </controlPr>
            </control>
          </mc:Choice>
          <mc:Fallback/>
        </mc:AlternateContent>
        <mc:AlternateContent xmlns:mc="http://schemas.openxmlformats.org/markup-compatibility/2006">
          <mc:Choice Requires="x14">
            <control shapeId="1175" r:id="rId42" name="Check Box 151">
              <controlPr defaultSize="0" autoFill="0" autoLine="0" autoPict="0">
                <anchor moveWithCells="1">
                  <from>
                    <xdr:col>5</xdr:col>
                    <xdr:colOff>25400</xdr:colOff>
                    <xdr:row>53</xdr:row>
                    <xdr:rowOff>165100</xdr:rowOff>
                  </from>
                  <to>
                    <xdr:col>6</xdr:col>
                    <xdr:colOff>241300</xdr:colOff>
                    <xdr:row>54</xdr:row>
                    <xdr:rowOff>177800</xdr:rowOff>
                  </to>
                </anchor>
              </controlPr>
            </control>
          </mc:Choice>
          <mc:Fallback/>
        </mc:AlternateContent>
        <mc:AlternateContent xmlns:mc="http://schemas.openxmlformats.org/markup-compatibility/2006">
          <mc:Choice Requires="x14">
            <control shapeId="1178" r:id="rId43" name="Check Box 154">
              <controlPr defaultSize="0" autoFill="0" autoLine="0" autoPict="0">
                <anchor moveWithCells="1">
                  <from>
                    <xdr:col>1</xdr:col>
                    <xdr:colOff>266700</xdr:colOff>
                    <xdr:row>31</xdr:row>
                    <xdr:rowOff>241300</xdr:rowOff>
                  </from>
                  <to>
                    <xdr:col>2</xdr:col>
                    <xdr:colOff>444500</xdr:colOff>
                    <xdr:row>31</xdr:row>
                    <xdr:rowOff>444500</xdr:rowOff>
                  </to>
                </anchor>
              </controlPr>
            </control>
          </mc:Choice>
          <mc:Fallback/>
        </mc:AlternateContent>
        <mc:AlternateContent xmlns:mc="http://schemas.openxmlformats.org/markup-compatibility/2006">
          <mc:Choice Requires="x14">
            <control shapeId="1179" r:id="rId44" name="Check Box 155">
              <controlPr defaultSize="0" autoFill="0" autoLine="0" autoPict="0">
                <anchor moveWithCells="1">
                  <from>
                    <xdr:col>3</xdr:col>
                    <xdr:colOff>266700</xdr:colOff>
                    <xdr:row>31</xdr:row>
                    <xdr:rowOff>215900</xdr:rowOff>
                  </from>
                  <to>
                    <xdr:col>4</xdr:col>
                    <xdr:colOff>444500</xdr:colOff>
                    <xdr:row>31</xdr:row>
                    <xdr:rowOff>431800</xdr:rowOff>
                  </to>
                </anchor>
              </controlPr>
            </control>
          </mc:Choice>
          <mc:Fallback/>
        </mc:AlternateContent>
        <mc:AlternateContent xmlns:mc="http://schemas.openxmlformats.org/markup-compatibility/2006">
          <mc:Choice Requires="x14">
            <control shapeId="1180" r:id="rId45" name="Check Box 156">
              <controlPr defaultSize="0" autoFill="0" autoLine="0" autoPict="0">
                <anchor moveWithCells="1">
                  <from>
                    <xdr:col>1</xdr:col>
                    <xdr:colOff>266700</xdr:colOff>
                    <xdr:row>32</xdr:row>
                    <xdr:rowOff>241300</xdr:rowOff>
                  </from>
                  <to>
                    <xdr:col>2</xdr:col>
                    <xdr:colOff>444500</xdr:colOff>
                    <xdr:row>32</xdr:row>
                    <xdr:rowOff>444500</xdr:rowOff>
                  </to>
                </anchor>
              </controlPr>
            </control>
          </mc:Choice>
          <mc:Fallback/>
        </mc:AlternateContent>
        <mc:AlternateContent xmlns:mc="http://schemas.openxmlformats.org/markup-compatibility/2006">
          <mc:Choice Requires="x14">
            <control shapeId="1181" r:id="rId46" name="Check Box 157">
              <controlPr defaultSize="0" autoFill="0" autoLine="0" autoPict="0">
                <anchor moveWithCells="1">
                  <from>
                    <xdr:col>3</xdr:col>
                    <xdr:colOff>266700</xdr:colOff>
                    <xdr:row>32</xdr:row>
                    <xdr:rowOff>215900</xdr:rowOff>
                  </from>
                  <to>
                    <xdr:col>4</xdr:col>
                    <xdr:colOff>444500</xdr:colOff>
                    <xdr:row>32</xdr:row>
                    <xdr:rowOff>431800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dimension ref="A1:S36"/>
  <sheetViews>
    <sheetView workbookViewId="0">
      <selection activeCell="R18" sqref="R18"/>
    </sheetView>
  </sheetViews>
  <sheetFormatPr baseColWidth="10" defaultColWidth="8.83203125" defaultRowHeight="12" x14ac:dyDescent="0"/>
  <cols>
    <col min="1" max="1" width="20.1640625" bestFit="1" customWidth="1"/>
    <col min="2" max="2" width="18" customWidth="1"/>
    <col min="3" max="3" width="10.6640625" customWidth="1"/>
    <col min="4" max="4" width="10.6640625" style="28" hidden="1" customWidth="1"/>
    <col min="5" max="5" width="20.1640625" hidden="1" customWidth="1"/>
    <col min="6" max="6" width="9.1640625" hidden="1" customWidth="1"/>
    <col min="7" max="7" width="20.5" hidden="1" customWidth="1"/>
    <col min="8" max="8" width="13.83203125" hidden="1" customWidth="1"/>
    <col min="9" max="11" width="9.1640625" hidden="1" customWidth="1"/>
    <col min="12" max="12" width="205.6640625" hidden="1" customWidth="1"/>
  </cols>
  <sheetData>
    <row r="1" spans="1:19">
      <c r="A1" s="116" t="s">
        <v>3885</v>
      </c>
      <c r="B1" s="141" t="s">
        <v>39</v>
      </c>
      <c r="C1" s="141" t="s">
        <v>3888</v>
      </c>
      <c r="D1" s="141" t="s">
        <v>3886</v>
      </c>
      <c r="E1" s="141" t="s">
        <v>3890</v>
      </c>
      <c r="F1" s="141" t="s">
        <v>3869</v>
      </c>
      <c r="G1" s="141" t="s">
        <v>3891</v>
      </c>
      <c r="H1" s="141" t="s">
        <v>3892</v>
      </c>
      <c r="I1" s="141" t="s">
        <v>3894</v>
      </c>
      <c r="J1" s="141" t="s">
        <v>3895</v>
      </c>
      <c r="K1" s="141" t="s">
        <v>3896</v>
      </c>
      <c r="L1" s="141" t="s">
        <v>3897</v>
      </c>
    </row>
    <row r="2" spans="1:19">
      <c r="A2" s="137" t="s">
        <v>4128</v>
      </c>
      <c r="B2" s="155" t="b">
        <v>0</v>
      </c>
      <c r="C2" s="155" t="b">
        <v>0</v>
      </c>
      <c r="D2" s="116"/>
      <c r="E2" s="156" t="str">
        <f ca="1">IF(OR(AND($B$2=FALSE,$C$2=TRUE,INDIRECT("'SEFA Data'!"&amp;"A"&amp;I2)=""), AND($B$2=TRUE,$C$2=FALSE,INDIRECT("'SEFA Data'!"&amp;"A"&amp;I2)&lt;&gt;"")),"Correct","Error")</f>
        <v>Error</v>
      </c>
      <c r="F2" s="160">
        <f ca="1">INDIRECT("'SEFA Data'!"&amp;"A"&amp;I2)</f>
        <v>0</v>
      </c>
      <c r="G2" s="157"/>
      <c r="H2" s="157"/>
      <c r="I2" s="157">
        <v>2</v>
      </c>
      <c r="J2" s="157">
        <v>5998</v>
      </c>
      <c r="K2" s="157"/>
      <c r="L2" s="157" t="str">
        <f ca="1">IF($E$2="Error","If there were no federal expenditures, ensure no data is entered on the SEFA Data tab.","")</f>
        <v>If there were no federal expenditures, ensure no data is entered on the SEFA Data tab.</v>
      </c>
    </row>
    <row r="3" spans="1:19">
      <c r="A3" s="137" t="s">
        <v>4129</v>
      </c>
      <c r="B3" s="155" t="b">
        <v>0</v>
      </c>
      <c r="C3" s="155" t="b">
        <v>0</v>
      </c>
      <c r="D3" s="116"/>
      <c r="E3" s="157" t="str">
        <f ca="1">IF(AND($B$3=TRUE,$C$3=FALSE,'Data Counter'!$B$2=TRUE,'Data Counter'!$C$2=TRUE),"Correct","Error")</f>
        <v>Error</v>
      </c>
      <c r="F3" s="157"/>
      <c r="G3" s="157"/>
      <c r="H3" s="157"/>
      <c r="I3" s="157">
        <v>23</v>
      </c>
      <c r="J3" s="157">
        <v>42</v>
      </c>
      <c r="K3" s="157"/>
      <c r="L3" s="157" t="str">
        <f ca="1">IF($E$3="Error","Required data is missing on the SEFA Data tab. Please fill in all required columns, including 1-12, 15, and 18.","")</f>
        <v>Required data is missing on the SEFA Data tab. Please fill in all required columns, including 1-12, 15, and 18.</v>
      </c>
    </row>
    <row r="4" spans="1:19">
      <c r="A4" s="137" t="s">
        <v>4130</v>
      </c>
      <c r="B4" s="155" t="b">
        <v>0</v>
      </c>
      <c r="C4" s="155" t="b">
        <v>0</v>
      </c>
      <c r="D4" s="116"/>
      <c r="E4" s="157" t="str">
        <f ca="1">IF(AND($B$4=TRUE,$C$4=FALSE,INDIRECT("'SEFA Data'!"&amp;"A"&amp;I2)&lt;&gt;"",COUNTIF('Data Counter'!$G$2,'Data Counter'!$D$2)+COUNTIF('Data Counter'!$K$2,'Data Counter'!$D$2)+COUNTIF('Data Counter'!$L$2,'Data Counter'!$D$2)=3),"Correct","Error")</f>
        <v>Error</v>
      </c>
      <c r="F4" s="156"/>
      <c r="G4" s="157"/>
      <c r="H4" s="157"/>
      <c r="I4" s="157"/>
      <c r="J4" s="157"/>
      <c r="K4" s="157"/>
      <c r="L4" s="157" t="str">
        <f ca="1">IF($E$4="Error","If there are errors listed above, please address those errors in order."&amp;" If an error on Checklist Item No.2 is related to an empty Column I on the SEFA Data Tab, an invalid Assistance Listings# has been used in Column D."&amp;" If the Assistance Listings# is valid, please send DFS an email to assist in resolving the error.","")</f>
        <v>If there are errors listed above, please address those errors in order. If an error on Checklist Item No.2 is related to an empty Column I on the SEFA Data Tab, an invalid Assistance Listings# has been used in Column D. If the Assistance Listings# is valid, please send DFS an email to assist in resolving the error.</v>
      </c>
    </row>
    <row r="5" spans="1:19">
      <c r="A5" s="137" t="s">
        <v>4131</v>
      </c>
      <c r="B5" s="155" t="b">
        <v>0</v>
      </c>
      <c r="C5" s="155" t="b">
        <v>0</v>
      </c>
      <c r="D5" s="116"/>
      <c r="E5" s="157" t="str">
        <f>IF(AND($B$5=TRUE,$C$5=FALSE),"Correct","Error")</f>
        <v>Error</v>
      </c>
      <c r="F5" s="157"/>
      <c r="G5" s="156"/>
      <c r="H5" s="157"/>
      <c r="I5" s="157"/>
      <c r="J5" s="157"/>
      <c r="K5" s="157"/>
      <c r="L5" s="157" t="str">
        <f>IF($E$5="Error","The Yes checkbox must be checked for this checklist item.","")</f>
        <v>The Yes checkbox must be checked for this checklist item.</v>
      </c>
    </row>
    <row r="6" spans="1:19">
      <c r="A6" s="137" t="s">
        <v>4132</v>
      </c>
      <c r="B6" s="155" t="b">
        <v>0</v>
      </c>
      <c r="C6" s="155" t="b">
        <v>0</v>
      </c>
      <c r="D6" s="116"/>
      <c r="E6" s="157" t="str">
        <f ca="1">IF(AND($B$6=TRUE,$C$6=FALSE,$G$6=0),"Correct", "Error")</f>
        <v>Error</v>
      </c>
      <c r="F6" s="157"/>
      <c r="G6" s="157">
        <f ca="1">COUNTIF(INDIRECT("'SEFA Data'!"&amp;"O"&amp;I2&amp;":Q"&amp;J2),"&lt;0")</f>
        <v>0</v>
      </c>
      <c r="H6" s="157"/>
      <c r="I6" s="157"/>
      <c r="J6" s="157"/>
      <c r="K6" s="157"/>
      <c r="L6" s="157" t="str">
        <f ca="1">IF($E$6="Error","At least one negative expenditure is listed. Please revise.","")</f>
        <v>At least one negative expenditure is listed. Please revise.</v>
      </c>
    </row>
    <row r="7" spans="1:19">
      <c r="A7" s="137" t="s">
        <v>4133</v>
      </c>
      <c r="B7" s="155" t="b">
        <v>0</v>
      </c>
      <c r="C7" s="155" t="b">
        <v>0</v>
      </c>
      <c r="D7" s="116"/>
      <c r="E7" s="157" t="str">
        <f ca="1">IF(AND($B$7=TRUE,$C$7=FALSE,Reconciliation!$C$19&lt;0.05,Reconciliation!$C$19&gt;-0.05,Reconciliation!$C$20&lt;35000000,Reconciliation!$C$20&gt;-35000000,G7=0), "Correct", "Error")</f>
        <v>Error</v>
      </c>
      <c r="F7" s="157"/>
      <c r="G7" s="157">
        <f ca="1">COUNTIFS(INDIRECT("'Reconciliation'!"&amp;"B"&amp;I3&amp;":B"&amp;J3),"="&amp;"",INDIRECT("'Reconciliation'!"&amp;"F"&amp;I3&amp;":F"&amp;J3),"&lt;&gt;"&amp;"")</f>
        <v>0</v>
      </c>
      <c r="H7" s="157"/>
      <c r="I7" s="157"/>
      <c r="J7" s="157"/>
      <c r="K7" s="157"/>
      <c r="L7" s="157" t="str">
        <f ca="1">IF($E$7="Error","Adjustments to the reconciliation tab are needed. Ensure reconciliation differences are lower than 5% and less than $35,000,000. Also, ensure a description for any reconciling items are listed.","")</f>
        <v>Adjustments to the reconciliation tab are needed. Ensure reconciliation differences are lower than 5% and less than $35,000,000. Also, ensure a description for any reconciling items are listed.</v>
      </c>
    </row>
    <row r="8" spans="1:19">
      <c r="A8" s="137" t="s">
        <v>4134</v>
      </c>
      <c r="B8" s="155" t="b">
        <v>0</v>
      </c>
      <c r="C8" s="155" t="b">
        <v>0</v>
      </c>
      <c r="D8" s="116"/>
      <c r="E8" s="157" t="str">
        <f>IF(AND($B$8=TRUE,$C$8=FALSE),"Correct","Error")</f>
        <v>Error</v>
      </c>
      <c r="F8" s="157"/>
      <c r="G8" s="157"/>
      <c r="H8" s="157"/>
      <c r="I8" s="157"/>
      <c r="J8" s="157"/>
      <c r="K8" s="157"/>
      <c r="L8" s="157" t="str">
        <f>IF($E$8="Error","The Yes checkbox must be checked for this checklist item.","")</f>
        <v>The Yes checkbox must be checked for this checklist item.</v>
      </c>
    </row>
    <row r="9" spans="1:19">
      <c r="A9" s="137" t="s">
        <v>4137</v>
      </c>
      <c r="B9" s="155" t="b">
        <v>0</v>
      </c>
      <c r="C9" s="155" t="b">
        <v>0</v>
      </c>
      <c r="D9" s="116"/>
      <c r="E9" s="157" t="str">
        <f ca="1">IF(OR(AND($B$9=FALSE,$C$9=TRUE,$G$9=0),AND($B$9=TRUE,$C$9=FALSE,$G$9&lt;&gt;0,$H$9=0)),"Correct","Error")</f>
        <v>Error</v>
      </c>
      <c r="F9" s="157"/>
      <c r="G9" s="157">
        <f ca="1">COUNTIF(INDIRECT("'SEFA Data'!"&amp;"E"&amp;I2&amp;":E"&amp;J2),"Y")</f>
        <v>0</v>
      </c>
      <c r="H9" s="157">
        <f ca="1">COUNTIFS(INDIRECT("'SEFA Data'!"&amp;"N"&amp;I2&amp;":N"&amp;J2),"="&amp;"",INDIRECT("'SEFA Data'!"&amp;"E"&amp;I2&amp;":E"&amp;J2),"Y")</f>
        <v>0</v>
      </c>
      <c r="I9" s="157">
        <f ca="1">COUNTIF(INDIRECT("'SEFA Data'!"&amp;"F"&amp;I2&amp;":F"&amp;J2),"Y")</f>
        <v>0</v>
      </c>
      <c r="J9" s="157">
        <f ca="1">COUNTIFS(INDIRECT("'SEFA Data'!"&amp;"M"&amp;I2&amp;":M"&amp;J2),"="&amp;"",INDIRECT("'SEFA Data'!"&amp;"F"&amp;I2&amp;":F"&amp;J2),"Y")</f>
        <v>0</v>
      </c>
      <c r="K9" s="157"/>
      <c r="L9" s="157" t="str">
        <f ca="1">IF($E$9="Error","If there were no ARRA expenditures, check the N/A box for this question. If there were ARRA Expenditures, provide an award number in column N on the SEFA Data tab.","")</f>
        <v>If there were no ARRA expenditures, check the N/A box for this question. If there were ARRA Expenditures, provide an award number in column N on the SEFA Data tab.</v>
      </c>
    </row>
    <row r="10" spans="1:19">
      <c r="A10" s="137" t="s">
        <v>4138</v>
      </c>
      <c r="B10" s="155" t="b">
        <v>0</v>
      </c>
      <c r="C10" s="155" t="b">
        <v>0</v>
      </c>
      <c r="D10" s="116"/>
      <c r="E10" s="157" t="str">
        <f ca="1">IF(OR(AND($B$10=TRUE,$C$10=FALSE,$I$10=0,$J$10=0,OR($G$10&lt;&gt;0,$H$10&lt;&gt;0)),AND($B$10=FALSE,$C$10=TRUE,$G$10=0,$H$10=0)),"Correct","Error")</f>
        <v>Error</v>
      </c>
      <c r="F10" s="156"/>
      <c r="G10" s="157">
        <f ca="1">COUNTIF(INDIRECT("'SEFA Data'!"&amp;"L"&amp;I2&amp;":L"&amp;J2),"I")</f>
        <v>0</v>
      </c>
      <c r="H10" s="157">
        <f ca="1">COUNTIF(INDIRECT("'SEFA Data'!"&amp;"L"&amp;I2&amp;":L"&amp;J2),"T")</f>
        <v>0</v>
      </c>
      <c r="I10" s="157">
        <f ca="1">COUNTIFS(INDIRECT("'SEFA Data'!"&amp;"M"&amp;I2&amp;":M"&amp;J2),"="&amp;"",INDIRECT("'SEFA Data'!"&amp;"L"&amp;I2&amp;":L"&amp;J2),"I")</f>
        <v>0</v>
      </c>
      <c r="J10" s="157">
        <f ca="1">COUNTIFS(INDIRECT("'SEFA Data'!"&amp;"M"&amp;I2&amp;":M"&amp;J2),"="&amp;"",INDIRECT("'SEFA Data'!"&amp;"L"&amp;I2&amp;":L"&amp;J2),"T")</f>
        <v>0</v>
      </c>
      <c r="K10" s="157"/>
      <c r="L10" s="157" t="str">
        <f ca="1">IF($E$10="Error","If there were no indirect or transfer awards, check the N/A box for this checklist item. If there were indirect or transfer awards, please provide a pass-through grantor or state entity name in column L on the SEFA Data tab.","")</f>
        <v>If there were no indirect or transfer awards, check the N/A box for this checklist item. If there were indirect or transfer awards, please provide a pass-through grantor or state entity name in column L on the SEFA Data tab.</v>
      </c>
      <c r="S10" s="28"/>
    </row>
    <row r="11" spans="1:19">
      <c r="A11" s="137" t="s">
        <v>4139</v>
      </c>
      <c r="B11" s="155" t="b">
        <v>0</v>
      </c>
      <c r="C11" s="155" t="b">
        <v>0</v>
      </c>
      <c r="D11" s="116"/>
      <c r="E11" s="157" t="str">
        <f ca="1">IF(OR(AND($B$11=FALSE,$C$11=TRUE,$G$10=0,$G$9=0,$G$11=0,$H$11=0),AND($B$11=TRUE,$C$11=FALSE,$H$9=0,$I$11=0,$J$11=0,$K$11=0,SUM($G$10,$G$9,$G$11,$H$11)&gt;0)),"Correct","Error")</f>
        <v>Error</v>
      </c>
      <c r="F11" s="156"/>
      <c r="G11" s="157">
        <f ca="1">COUNTIF(INDIRECT("'SEFA Data'!"&amp;"W"&amp;I2&amp;":W"&amp;J2),"*.unk")</f>
        <v>0</v>
      </c>
      <c r="H11" s="157">
        <f ca="1">COUNTIF(INDIRECT("'SEFA Data'!"&amp;"J"&amp;I2&amp;":J"&amp;J2),"Y")</f>
        <v>0</v>
      </c>
      <c r="I11" s="157">
        <f ca="1">COUNTIFS(INDIRECT("'SEFA Data'!"&amp;"N"&amp;I2&amp;":N"&amp;J2),"="&amp;"",INDIRECT("'SEFA Data'!"&amp;"L"&amp;I2&amp;":L"&amp;J2),"I")</f>
        <v>0</v>
      </c>
      <c r="J11" s="157">
        <f ca="1">COUNTIFS(INDIRECT("'SEFA Data'!"&amp;"N"&amp;I2&amp;":N"&amp;J2),"="&amp;"",INDIRECT("'SEFA Data'!"&amp;"J"&amp;I2&amp;":J"&amp;J2),"Y")</f>
        <v>0</v>
      </c>
      <c r="K11" s="157">
        <f ca="1">COUNTIFS(INDIRECT("'SEFA Data'!"&amp;"N"&amp;I2&amp;":N"&amp;J2),"="&amp;"",INDIRECT("'SEFA Data'!"&amp;"W"&amp;I2&amp;":W"&amp;J2),"*.unk")</f>
        <v>0</v>
      </c>
      <c r="L11" s="157" t="str">
        <f ca="1">IF($E$11="Error","If there were none of the listed award types in Checklist Item No. 12, check the N/A box."&amp;" If there were any of the listed award types, the YES checkbox must be checked and/or a related award number in column M on the SEFA Data tab for each of these award types is required.","")</f>
        <v>If there were none of the listed award types in Checklist Item No. 12, check the N/A box. If there were any of the listed award types, the YES checkbox must be checked and/or a related award number in column M on the SEFA Data tab for each of these award types is required.</v>
      </c>
    </row>
    <row r="12" spans="1:19">
      <c r="A12" s="137" t="s">
        <v>4140</v>
      </c>
      <c r="B12" s="155" t="b">
        <v>0</v>
      </c>
      <c r="C12" s="155" t="b">
        <v>0</v>
      </c>
      <c r="D12" s="116"/>
      <c r="E12" s="157" t="str">
        <f ca="1">IF(OR(AND($B$12=FALSE,$C$12=TRUE,$H$12=0), AND($B$12=TRUE,$C$12=FALSE,$G$12=0)),"Correct","Error")</f>
        <v>Error</v>
      </c>
      <c r="F12" s="156"/>
      <c r="G12" s="157">
        <f t="array" aca="1" ref="G12" ca="1">SUM(INDEX(N((INDIRECT("'SEFA Data'!"&amp;"O"&amp;I2&amp;":O"&amp;J2))&lt;(INDIRECT("'SEFA Data'!"&amp;"P"&amp;I2&amp;":P"&amp;J2)+INDIRECT("'SEFA Data'!"&amp;"Q"&amp;I2&amp;":Q"&amp;J2))),,))</f>
        <v>0</v>
      </c>
      <c r="H12" s="161">
        <f ca="1">SUM(INDIRECT("'SEFA Data'!"&amp;"P"&amp;I2&amp;":Q"&amp;J2))</f>
        <v>0</v>
      </c>
      <c r="I12" s="157"/>
      <c r="J12" s="157"/>
      <c r="K12" s="157"/>
      <c r="L12" s="157" t="str">
        <f ca="1">IF($E$12="Error","Before revising this issue, ensure all expenditures have been rounded to the nearest dollar."&amp;" At least one row on the SEFA Data Tab with a total subgranted amount (columns 15 and 16) is larger than total expenditures on the same row in Column 14.","")</f>
        <v>Before revising this issue, ensure all expenditures have been rounded to the nearest dollar. At least one row on the SEFA Data Tab with a total subgranted amount (columns 15 and 16) is larger than total expenditures on the same row in Column 14.</v>
      </c>
    </row>
    <row r="13" spans="1:19">
      <c r="A13" s="137" t="s">
        <v>4141</v>
      </c>
      <c r="B13" s="155" t="b">
        <v>0</v>
      </c>
      <c r="C13" s="155" t="b">
        <v>0</v>
      </c>
      <c r="D13" s="116"/>
      <c r="E13" s="157" t="str">
        <f ca="1">IF(OR(AND($B$13=TRUE,$C$13=FALSE,INDIRECT("Noncash!A2")&lt;&gt;"",'New Review'!$C$23="Yes"),AND($B$13=FALSE,$C$13=TRUE,INDIRECT("Noncash!A2")="")),"Correct","Error")</f>
        <v>Error</v>
      </c>
      <c r="F13" s="156"/>
      <c r="G13" s="157"/>
      <c r="H13" s="157"/>
      <c r="I13" s="157"/>
      <c r="J13" s="157"/>
      <c r="K13" s="157"/>
      <c r="L13" s="157" t="str">
        <f ca="1">IF($E$13="Error","If there were no expenditures in the form of non-cash benefits, check the N/A box. If there were non-cash benefits, please ensure all expenditures are rounded to the nearest dollar before trying to solve this issue."&amp; " If this error still appears after expenditures are rounded, please see the related Non-Cash issue, listed in the Review Item Issues section below.","")</f>
        <v>If there were no expenditures in the form of non-cash benefits, check the N/A box. If there were non-cash benefits, please ensure all expenditures are rounded to the nearest dollar before trying to solve this issue. If this error still appears after expenditures are rounded, please see the related Non-Cash issue, listed in the Review Item Issues section below.</v>
      </c>
    </row>
    <row r="14" spans="1:19">
      <c r="A14" s="137" t="s">
        <v>4142</v>
      </c>
      <c r="B14" s="155" t="b">
        <v>0</v>
      </c>
      <c r="C14" s="155" t="b">
        <v>0</v>
      </c>
      <c r="D14" s="116">
        <f>Checklist!F48</f>
        <v>0</v>
      </c>
      <c r="E14" s="157" t="str">
        <f ca="1">IF(OR(AND($B$14=TRUE,$C$14=FALSE,$G$14=0),AND($B$14=TRUE,$C$14=FALSE,$H$14=0,G14&gt;0),AND($B$14=TRUE,$C$14=FALSE,$H$14&gt;0,D14&lt;&gt;0)),"Correct","Error")</f>
        <v>Error</v>
      </c>
      <c r="F14" s="157"/>
      <c r="G14" s="157">
        <f ca="1">SUMPRODUCT(--ISNUMBER(SEARCH("47.*",INDIRECT("'SEFA Data'!"&amp;"D"&amp;I2&amp;":D"&amp;J2))))</f>
        <v>0</v>
      </c>
      <c r="H14" s="157">
        <f t="array" aca="1" ref="H14" ca="1">SUMPRODUCT(--ISNUMBER(SEARCH("47.*",INDIRECT("'SEFA Data'!"&amp;"D"&amp;I2&amp;":D"&amp;J2)))*(INDIRECT("'SEFA Data'!"&amp;"J"&amp;I2&amp;":J"&amp;J2)&lt;&gt;"Y"))</f>
        <v>0</v>
      </c>
      <c r="I14" s="157"/>
      <c r="J14" s="157"/>
      <c r="K14" s="157"/>
      <c r="L14" s="157" t="str">
        <f ca="1">IF($E$14="Error","If there were no expenditures with Assistance Listings# 47.XXX, check Yes for this checklist item."&amp;" If there were expenditures with Assistance Listings# 47.XXX, check Yes and record Y in column I of the SEFA Data Tab. "&amp;" If there were expenditures with Assistance Listings# 47.XXX grants issued before January 14, 2013 that are not listed as R&amp;D, please list the related Assistance Listings #s and issuance dates in the space provided on the checklist.","")</f>
        <v>If there were no expenditures with Assistance Listings# 47.XXX, check Yes for this checklist item. If there were expenditures with Assistance Listings# 47.XXX, check Yes and record Y in column I of the SEFA Data Tab.  If there were expenditures with Assistance Listings# 47.XXX grants issued before January 14, 2013 that are not listed as R&amp;D, please list the related Assistance Listings #s and issuance dates in the space provided on the checklist.</v>
      </c>
    </row>
    <row r="15" spans="1:19">
      <c r="A15" s="137" t="s">
        <v>4143</v>
      </c>
      <c r="B15" s="155" t="b">
        <v>0</v>
      </c>
      <c r="C15" s="155" t="b">
        <v>0</v>
      </c>
      <c r="D15" s="116">
        <f ca="1">INDIRECT("Checklist!F57")</f>
        <v>0</v>
      </c>
      <c r="E15" s="158" t="str">
        <f ca="1">IF(OR(AND($B$15=TRUE,$C$15=FALSE,OR(AND($B$16=TRUE,$B$17=FALSE,$B$18=FALSE),AND($B$16=FALSE,$B$17=TRUE,$B$18=FALSE))),AND($B$15=FALSE,$C$15=TRUE,COUNTIF($B$16:$B$18,TRUE)=1,$D$15&lt;&gt;0)),"Correct","Error")</f>
        <v>Error</v>
      </c>
      <c r="F15" s="157"/>
      <c r="G15" s="157"/>
      <c r="H15" s="157"/>
      <c r="I15" s="157"/>
      <c r="J15" s="157"/>
      <c r="K15" s="157"/>
      <c r="L15" s="157" t="str">
        <f ca="1">IF($E$15="Error","Ensure a box for the basis of accounting used is checked. If the cash basis is used, ensure an explanation is included.","")</f>
        <v>Ensure a box for the basis of accounting used is checked. If the cash basis is used, ensure an explanation is included.</v>
      </c>
    </row>
    <row r="16" spans="1:19" s="28" customFormat="1">
      <c r="A16" s="137" t="s">
        <v>4706</v>
      </c>
      <c r="B16" s="155" t="b">
        <v>0</v>
      </c>
      <c r="C16" s="155"/>
      <c r="D16" s="116">
        <f ca="1">D15</f>
        <v>0</v>
      </c>
      <c r="E16" s="157"/>
      <c r="F16" s="157"/>
      <c r="G16" s="157"/>
      <c r="H16" s="157"/>
      <c r="I16" s="157"/>
      <c r="J16" s="157"/>
      <c r="K16" s="157"/>
      <c r="L16" s="157"/>
    </row>
    <row r="17" spans="1:12" s="28" customFormat="1">
      <c r="A17" s="137" t="s">
        <v>4707</v>
      </c>
      <c r="B17" s="155" t="b">
        <v>0</v>
      </c>
      <c r="C17" s="155"/>
      <c r="D17" s="116">
        <f ca="1">D15</f>
        <v>0</v>
      </c>
      <c r="E17" s="157"/>
      <c r="F17" s="157"/>
      <c r="G17" s="157"/>
      <c r="H17" s="157"/>
      <c r="I17" s="157"/>
      <c r="J17" s="157"/>
      <c r="K17" s="157"/>
      <c r="L17" s="157"/>
    </row>
    <row r="18" spans="1:12" s="28" customFormat="1">
      <c r="A18" s="137" t="s">
        <v>4708</v>
      </c>
      <c r="B18" s="155" t="b">
        <v>0</v>
      </c>
      <c r="C18" s="155"/>
      <c r="D18" s="116">
        <f ca="1">D15</f>
        <v>0</v>
      </c>
      <c r="E18" s="157"/>
      <c r="F18" s="157"/>
      <c r="G18" s="157"/>
      <c r="H18" s="157"/>
      <c r="I18" s="157"/>
      <c r="J18" s="157"/>
      <c r="K18" s="157"/>
      <c r="L18" s="157"/>
    </row>
    <row r="19" spans="1:12">
      <c r="A19" s="137" t="s">
        <v>4144</v>
      </c>
      <c r="B19" s="155" t="b">
        <v>0</v>
      </c>
      <c r="C19" s="155" t="b">
        <v>0</v>
      </c>
      <c r="D19" s="116">
        <f ca="1">INDIRECT("Checklist!F64")</f>
        <v>0</v>
      </c>
      <c r="E19" s="157" t="str">
        <f ca="1">IF(OR(AND($B$19=FALSE,$C$19=TRUE),AND($B$19=TRUE,$C$19=FALSE,$D$19&lt;&gt;0)),"Correct","Error")</f>
        <v>Error</v>
      </c>
      <c r="F19" s="156"/>
      <c r="G19" s="157"/>
      <c r="H19" s="157"/>
      <c r="I19" s="157"/>
      <c r="J19" s="157"/>
      <c r="K19" s="157"/>
      <c r="L19" s="157" t="str">
        <f ca="1">IF($E$19="Error","If De Minimus was used, ensure a detailed explanation is provided.","")</f>
        <v>If De Minimus was used, ensure a detailed explanation is provided.</v>
      </c>
    </row>
    <row r="20" spans="1:12" ht="12.75" customHeight="1">
      <c r="A20" s="137" t="s">
        <v>4454</v>
      </c>
      <c r="B20" s="155" t="b">
        <v>0</v>
      </c>
      <c r="C20" s="155" t="b">
        <v>0</v>
      </c>
      <c r="D20" s="116"/>
      <c r="E20" s="156" t="str">
        <f ca="1">IF(OR(AND($B$20=TRUE,$C$20=FALSE,INDIRECT("Loan!A3")&lt;&gt;"",'New Review'!$C$6="Yes"), AND($B$20=FALSE,$C$20=TRUE,INDIRECT("Loan!A3")="")),"Correct","Error")</f>
        <v>Error</v>
      </c>
      <c r="F20" s="157"/>
      <c r="G20" s="157"/>
      <c r="H20" s="157"/>
      <c r="I20" s="157"/>
      <c r="J20" s="157"/>
      <c r="K20" s="157"/>
      <c r="L20" s="157" t="str">
        <f ca="1">IF($E$20="Error","If the entity did not participate in a Federal loan program, check the NO box. If the entity participated in a Federal loan program, ensure expenditures have been rounded to the nearest dollar before attempting to resolve this issue."&amp;" If expenditures have been rounded and this error message is still displayed, please see the related review item issue below.","")</f>
        <v>If the entity did not participate in a Federal loan program, check the NO box. If the entity participated in a Federal loan program, ensure expenditures have been rounded to the nearest dollar before attempting to resolve this issue. If expenditures have been rounded and this error message is still displayed, please see the related review item issue below.</v>
      </c>
    </row>
    <row r="21" spans="1:12">
      <c r="A21" s="137" t="s">
        <v>4709</v>
      </c>
      <c r="B21" s="155" t="b">
        <v>0</v>
      </c>
      <c r="C21" s="155" t="b">
        <v>0</v>
      </c>
      <c r="D21" s="116"/>
      <c r="E21" s="157" t="str">
        <f ca="1">IF(OR(AND($B$21=FALSE,$C$21=TRUE,$B$22=FALSE,$B$23=FALSE,$D$22=0,$D$23=0),AND($B$21=TRUE,$C$21=FALSE,$B$22=TRUE,$B$23=FALSE,$D$22&lt;&gt;0,$D$23=0),AND($B$21=TRUE,$C$21=FALSE,$B$22=FALSE,$B$23=TRUE,$D$22=0,$D$23&lt;&gt;0)),"Correct","Error")</f>
        <v>Error</v>
      </c>
      <c r="F21" s="156"/>
      <c r="G21" s="157"/>
      <c r="H21" s="157"/>
      <c r="I21" s="157"/>
      <c r="J21" s="157"/>
      <c r="K21" s="157"/>
      <c r="L21" s="157" t="str">
        <f ca="1">IF($E$21="Error","If the entity does not have a component unit that meets this criteria, check the NO box. "&amp;" If the entity has a component unit that meets this criteria, ensure the correct corresponding checkbox below the question is checked and list the component unit name(s). ","")</f>
        <v xml:space="preserve">If the entity does not have a component unit that meets this criteria, check the NO box.  If the entity has a component unit that meets this criteria, ensure the correct corresponding checkbox below the question is checked and list the component unit name(s). </v>
      </c>
    </row>
    <row r="22" spans="1:12">
      <c r="A22" s="137">
        <v>19.100000000000001</v>
      </c>
      <c r="B22" s="155" t="b">
        <v>0</v>
      </c>
      <c r="C22" s="155"/>
      <c r="D22" s="116">
        <f ca="1">INDIRECT("Checklist!G77")</f>
        <v>0</v>
      </c>
      <c r="E22" s="157"/>
      <c r="F22" s="157"/>
      <c r="G22" s="157"/>
      <c r="H22" s="157"/>
      <c r="I22" s="157"/>
      <c r="J22" s="157"/>
      <c r="K22" s="157"/>
      <c r="L22" s="157"/>
    </row>
    <row r="23" spans="1:12">
      <c r="A23" s="137">
        <v>19.2</v>
      </c>
      <c r="B23" s="155" t="b">
        <v>0</v>
      </c>
      <c r="C23" s="155"/>
      <c r="D23" s="116">
        <f ca="1">INDIRECT("Checklist!G84")</f>
        <v>0</v>
      </c>
      <c r="E23" s="157"/>
      <c r="F23" s="157"/>
      <c r="G23" s="157"/>
      <c r="H23" s="157"/>
      <c r="I23" s="157"/>
      <c r="J23" s="157"/>
      <c r="K23" s="157"/>
      <c r="L23" s="157"/>
    </row>
    <row r="24" spans="1:12">
      <c r="A24" s="137" t="s">
        <v>4145</v>
      </c>
      <c r="B24" s="162" t="str">
        <f ca="1">IF(AND(INDIRECT("Checklist!A95")="",INDIRECT("Checklist!B95")="",INDIRECT("Checklist!C95")="",INDIRECT("Checklist!D95")="",INDIRECT("Checklist!E95")=""),"Signature Needed","Signed")</f>
        <v>Signature Needed</v>
      </c>
      <c r="C24" s="155"/>
      <c r="D24" s="116"/>
      <c r="E24" s="157" t="str">
        <f ca="1">IF($B$24="Signed","Correct", "Error")</f>
        <v>Error</v>
      </c>
      <c r="F24" s="157"/>
      <c r="G24" s="157"/>
      <c r="H24" s="157"/>
      <c r="I24" s="157"/>
      <c r="J24" s="157"/>
      <c r="K24" s="157"/>
      <c r="L24" s="157" t="str">
        <f ca="1">IF($E$24="Error","Ensure a signature is provided at the bottom of the checklist. Even if a PDF version was submitted with the signature, please type in the name in the spot for the signature.","")</f>
        <v>Ensure a signature is provided at the bottom of the checklist. Even if a PDF version was submitted with the signature, please type in the name in the spot for the signature.</v>
      </c>
    </row>
    <row r="25" spans="1:12" s="28" customFormat="1">
      <c r="A25" s="137" t="s">
        <v>4135</v>
      </c>
      <c r="B25" s="155" t="b">
        <v>0</v>
      </c>
      <c r="C25" s="155" t="b">
        <v>0</v>
      </c>
      <c r="D25" s="116"/>
      <c r="E25" s="157" t="str">
        <f ca="1">IF(OR(AND($B$25=FALSE,$C$25=TRUE,$G$25=0),AND($B$25=TRUE,$C$25=FALSE,$G$25&lt;&gt;0,$H$25=0)),"Correct","Error")</f>
        <v>Error</v>
      </c>
      <c r="F25" s="157"/>
      <c r="G25" s="157">
        <f ca="1">COUNTIF(INDIRECT("'SEFA Data'!"&amp;"F"&amp;I2&amp;":F"&amp;J2),"Y")</f>
        <v>0</v>
      </c>
      <c r="H25" s="157">
        <f ca="1">COUNTIFS(INDIRECT("'SEFA Data'!"&amp;"N"&amp;I2&amp;":N"&amp;J2),"="&amp;"",INDIRECT("'SEFA Data'!"&amp;"F"&amp;I2&amp;":F"&amp;J2),"Y")</f>
        <v>0</v>
      </c>
      <c r="I25" s="157"/>
      <c r="J25" s="157"/>
      <c r="K25" s="157"/>
      <c r="L25" s="157" t="str">
        <f ca="1">IF($E$25="Error","If there were no COVID-19 expenditures, check the N/A box for this question. If there were COVID-19 Expenditures, provide an award number in column N on the SEFA Data tab.","")</f>
        <v>If there were no COVID-19 expenditures, check the N/A box for this question. If there were COVID-19 Expenditures, provide an award number in column N on the SEFA Data tab.</v>
      </c>
    </row>
    <row r="26" spans="1:12" s="28" customFormat="1">
      <c r="A26" s="137" t="s">
        <v>4136</v>
      </c>
      <c r="B26" s="155" t="b">
        <v>0</v>
      </c>
      <c r="C26" s="155" t="b">
        <v>0</v>
      </c>
      <c r="D26" s="116"/>
      <c r="E26" s="157" t="str">
        <f ca="1">IF(OR(AND($B$26=FALSE,$C$26=TRUE,$G$26=0),AND($B$26=TRUE,$C$26=FALSE,$G$26&lt;&gt;0,$H$26=0)),"Correct","Error")</f>
        <v>Error</v>
      </c>
      <c r="F26" s="157"/>
      <c r="G26" s="157">
        <f ca="1">COUNTIF(INDIRECT("'SEFA Data'!"&amp;"G"&amp;I2&amp;":G"&amp;J2),"Y")</f>
        <v>0</v>
      </c>
      <c r="H26" s="157">
        <f ca="1">COUNTIFS(INDIRECT("'SEFA Data'!"&amp;"N"&amp;I2&amp;":N"&amp;J2),"="&amp;"",INDIRECT("'SEFA Data'!"&amp;"G"&amp;I2&amp;":G"&amp;J2),"Y")</f>
        <v>0</v>
      </c>
      <c r="I26" s="157"/>
      <c r="J26" s="157"/>
      <c r="K26" s="157"/>
      <c r="L26" s="157" t="str">
        <f ca="1">IF($E$26="Error","If there were no ARP expenditures, check the N/A box for this question. If there were ARP Expenditures, provide an award number in column N on the SEFA Data tab.","")</f>
        <v>If there were no ARP expenditures, check the N/A box for this question. If there were ARP Expenditures, provide an award number in column N on the SEFA Data tab.</v>
      </c>
    </row>
    <row r="27" spans="1:12">
      <c r="A27" s="116"/>
      <c r="B27" s="116"/>
      <c r="C27" s="116"/>
      <c r="D27" s="116"/>
      <c r="E27" s="159" t="str">
        <f ca="1">IF(OR(COUNTIF($E$2:$E$25,"Error")=0,AND($C$2=TRUE,$E$2="Correct",$E$24="Correct")),"Checklist Complete","Checklist Incomplete")</f>
        <v>Checklist Incomplete</v>
      </c>
      <c r="F27" s="157"/>
      <c r="G27" s="157"/>
      <c r="H27" s="157"/>
      <c r="I27" s="157"/>
      <c r="J27" s="157"/>
      <c r="K27" s="157"/>
      <c r="L27" s="157" t="str">
        <f>IF(OR(Checklist!$F$57&lt;&gt;"",Checklist!$F$48&lt;&gt;""),"Manual Review Needed", "")</f>
        <v/>
      </c>
    </row>
    <row r="28" spans="1:12">
      <c r="A28" s="116"/>
      <c r="B28" s="116"/>
      <c r="C28" s="116"/>
      <c r="D28" s="116"/>
      <c r="E28" s="116"/>
      <c r="F28" s="116"/>
      <c r="G28" s="116"/>
      <c r="H28" s="116"/>
      <c r="I28" s="116"/>
      <c r="J28" s="116"/>
      <c r="K28" s="116"/>
      <c r="L28" s="116"/>
    </row>
    <row r="29" spans="1:12">
      <c r="A29" s="116"/>
      <c r="B29" s="116"/>
      <c r="C29" s="116"/>
      <c r="D29" s="116"/>
      <c r="E29" s="116"/>
      <c r="F29" s="116"/>
      <c r="G29" s="116"/>
      <c r="H29" s="116"/>
      <c r="I29" s="116"/>
      <c r="J29" s="116"/>
      <c r="K29" s="116"/>
      <c r="L29" s="116"/>
    </row>
    <row r="30" spans="1:12">
      <c r="I30" s="157"/>
      <c r="J30" s="157"/>
      <c r="K30" s="157"/>
      <c r="L30" s="116"/>
    </row>
    <row r="31" spans="1:12">
      <c r="A31" s="28"/>
    </row>
    <row r="34" spans="2:10">
      <c r="B34" s="69"/>
    </row>
    <row r="35" spans="2:10">
      <c r="E35">
        <f ca="1">INDIRECT("'SEFA Data'!A"&amp;2,TRUE)</f>
        <v>0</v>
      </c>
    </row>
    <row r="36" spans="2:10">
      <c r="E36" s="236"/>
      <c r="F36" s="69"/>
      <c r="H36" s="69"/>
      <c r="J36" s="69"/>
    </row>
  </sheetData>
  <sheetProtection algorithmName="SHA-512" hashValue="wirWqNxKCKzN7lRZxDqCQBBLO8M2u6lZ3ww+IyLM4TbflVEANacFBKO5UXVSYZJY0OODvIyQCJf5Ig6gAH1YNg==" saltValue="YuahrSPAXUx+hccvGR9OkQ==" spinCount="100000" sheet="1" objects="1" scenarios="1"/>
  <phoneticPr fontId="7" type="noConversion"/>
  <conditionalFormatting sqref="E27">
    <cfRule type="containsText" dxfId="14" priority="6" operator="containsText" text="in">
      <formula>NOT(ISERROR(SEARCH("in",E27)))</formula>
    </cfRule>
    <cfRule type="notContainsText" dxfId="13" priority="8" operator="notContains" text="in">
      <formula>ISERROR(SEARCH("in",E27))</formula>
    </cfRule>
  </conditionalFormatting>
  <conditionalFormatting sqref="L27">
    <cfRule type="containsText" dxfId="12" priority="7" operator="containsText" text="manual">
      <formula>NOT(ISERROR(SEARCH("manual",L27)))</formula>
    </cfRule>
  </conditionalFormatting>
  <conditionalFormatting sqref="E2:E26">
    <cfRule type="containsText" dxfId="11" priority="3" operator="containsText" text="Correct">
      <formula>NOT(ISERROR(SEARCH("Correct",E2)))</formula>
    </cfRule>
    <cfRule type="containsText" dxfId="10" priority="5" operator="containsText" text="Error">
      <formula>NOT(ISERROR(SEARCH("Error",E2)))</formula>
    </cfRule>
  </conditionalFormatting>
  <conditionalFormatting sqref="E25:E26">
    <cfRule type="containsText" dxfId="9" priority="1" operator="containsText" text="Correct">
      <formula>NOT(ISERROR(SEARCH("Correct",E25)))</formula>
    </cfRule>
    <cfRule type="containsText" dxfId="8" priority="2" operator="containsText" text="Error">
      <formula>NOT(ISERROR(SEARCH("Error",E25)))</formula>
    </cfRule>
  </conditionalFormatting>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X5"/>
  <sheetViews>
    <sheetView workbookViewId="0">
      <selection activeCell="T15" sqref="T15"/>
    </sheetView>
  </sheetViews>
  <sheetFormatPr baseColWidth="10" defaultColWidth="8.83203125" defaultRowHeight="12" x14ac:dyDescent="0"/>
  <cols>
    <col min="1" max="1" width="10.33203125" bestFit="1" customWidth="1"/>
    <col min="2" max="2" width="10.33203125" style="28" bestFit="1" customWidth="1"/>
    <col min="3" max="3" width="10.5" style="28" bestFit="1" customWidth="1"/>
    <col min="4" max="8" width="0" hidden="1" customWidth="1"/>
    <col min="9" max="10" width="9" style="28" hidden="1" customWidth="1"/>
    <col min="11" max="11" width="0" style="28" hidden="1" customWidth="1"/>
    <col min="12" max="13" width="0" hidden="1" customWidth="1"/>
    <col min="14" max="15" width="18.5" hidden="1" customWidth="1"/>
    <col min="16" max="16" width="21" customWidth="1"/>
    <col min="17" max="17" width="19.5" bestFit="1" customWidth="1"/>
    <col min="20" max="20" width="18.1640625" bestFit="1" customWidth="1"/>
    <col min="21" max="24" width="18.1640625" style="28" customWidth="1"/>
    <col min="25" max="25" width="10.33203125" bestFit="1" customWidth="1"/>
    <col min="26" max="26" width="11.5" bestFit="1" customWidth="1"/>
    <col min="27" max="27" width="8.5" bestFit="1" customWidth="1"/>
  </cols>
  <sheetData>
    <row r="1" spans="1:21" ht="72">
      <c r="A1" s="163" t="s">
        <v>4124</v>
      </c>
      <c r="B1" s="143" t="s">
        <v>3893</v>
      </c>
      <c r="C1" s="143" t="s">
        <v>4174</v>
      </c>
      <c r="D1" s="143" t="s">
        <v>2571</v>
      </c>
      <c r="E1" s="143" t="s">
        <v>2570</v>
      </c>
      <c r="F1" s="143" t="s">
        <v>2569</v>
      </c>
      <c r="G1" s="143" t="s">
        <v>2572</v>
      </c>
      <c r="H1" s="143" t="s">
        <v>2573</v>
      </c>
      <c r="I1" s="143" t="s">
        <v>4436</v>
      </c>
      <c r="J1" s="163" t="s">
        <v>4548</v>
      </c>
      <c r="K1" s="237" t="s">
        <v>4549</v>
      </c>
      <c r="L1" s="163" t="s">
        <v>4550</v>
      </c>
      <c r="M1" s="163" t="s">
        <v>4551</v>
      </c>
      <c r="N1" s="163" t="s">
        <v>4552</v>
      </c>
      <c r="O1" s="237" t="s">
        <v>4553</v>
      </c>
      <c r="P1" s="163" t="s">
        <v>4554</v>
      </c>
      <c r="Q1" s="237" t="s">
        <v>4572</v>
      </c>
      <c r="R1" s="143" t="s">
        <v>4555</v>
      </c>
      <c r="S1" s="143" t="s">
        <v>4556</v>
      </c>
      <c r="T1" s="143" t="s">
        <v>4557</v>
      </c>
      <c r="U1" s="143" t="s">
        <v>4558</v>
      </c>
    </row>
    <row r="2" spans="1:21">
      <c r="A2" s="157" t="b">
        <f ca="1">COUNTIF(INDIRECT("'SEFA Data'!"&amp;"A"&amp;A5&amp;":A"&amp;B5),INDIRECT("'SEFA Data'!"&amp;"A"&amp;A5))=COUNTIF(INDIRECT("'SEFA Data'!"&amp;"A"&amp;A5&amp;":A"&amp;B5),"&lt;&gt;"&amp;"")</f>
        <v>1</v>
      </c>
      <c r="B2" s="143" t="b">
        <f ca="1">COUNTIF(D2:O2,D2)+COUNTIF(R2,D2)+COUNTIF(U2,D2)=14</f>
        <v>1</v>
      </c>
      <c r="C2" s="143" t="b">
        <f ca="1">COUNTIF(D2:U2,"&gt;"&amp;D2)=0</f>
        <v>1</v>
      </c>
      <c r="D2" s="191">
        <f ca="1">COUNTA(INDIRECT("'SEFA Data'!"&amp;"A"&amp;A5&amp;":A"&amp;B5))</f>
        <v>0</v>
      </c>
      <c r="E2" s="191">
        <f ca="1">COUNTA(INDIRECT("'SEFA Data'!"&amp;"B"&amp;A5&amp;":B"&amp;B5))</f>
        <v>0</v>
      </c>
      <c r="F2" s="191">
        <f ca="1">COUNTA(INDIRECT("'SEFA Data'!"&amp;"C"&amp;A5&amp;":C"&amp;B5))</f>
        <v>0</v>
      </c>
      <c r="G2" s="191">
        <f ca="1">COUNTA(INDIRECT("'SEFA Data'!"&amp;"D"&amp;A5&amp;":D"&amp;B5))</f>
        <v>0</v>
      </c>
      <c r="H2" s="191">
        <f ca="1">COUNTA(INDIRECT("'SEFA Data'!"&amp;"E"&amp;A5&amp;":E"&amp;B5))</f>
        <v>0</v>
      </c>
      <c r="I2" s="191">
        <f ca="1">COUNTA(INDIRECT("'SEFA Data'!"&amp;"F"&amp;A5&amp;":F"&amp;B5))</f>
        <v>0</v>
      </c>
      <c r="J2" s="191">
        <f ca="1">COUNTA(INDIRECT("'SEFA Data'!"&amp;"G"&amp;A5&amp;":G"&amp;B5))</f>
        <v>0</v>
      </c>
      <c r="K2" s="191">
        <f ca="1">COUNTIF(INDIRECT("'SEFA Data'!"&amp;"H"&amp;A5&amp;":H"&amp;B5),"?*")</f>
        <v>0</v>
      </c>
      <c r="L2" s="191">
        <f ca="1">COUNTIF(INDIRECT("'SEFA Data'!"&amp;"I"&amp;A5&amp;":I"&amp;B5),"?*")</f>
        <v>0</v>
      </c>
      <c r="M2" s="191">
        <f ca="1">COUNTA(INDIRECT("'SEFA Data'!"&amp;"J"&amp;A5&amp;":J"&amp;B5))</f>
        <v>0</v>
      </c>
      <c r="N2" s="191">
        <f ca="1">COUNTA(INDIRECT("'SEFA Data'!"&amp;"K"&amp;A5&amp;":K"&amp;B5))</f>
        <v>0</v>
      </c>
      <c r="O2" s="191">
        <f ca="1">COUNTA(INDIRECT("'SEFA Data'!"&amp;"L"&amp;A5&amp;":L"&amp;B5))</f>
        <v>0</v>
      </c>
      <c r="P2" s="143">
        <f ca="1">COUNTA(INDIRECT("'SEFA Data'!"&amp;"M"&amp;A5&amp;":M"&amp;B5))</f>
        <v>0</v>
      </c>
      <c r="Q2" s="143">
        <f ca="1">COUNTA(INDIRECT("'SEFA Data'!"&amp;"N"&amp;A5&amp;":N"&amp;B5))</f>
        <v>0</v>
      </c>
      <c r="R2" s="191">
        <f ca="1">COUNTA(INDIRECT("'SEFA Data'!"&amp;"O"&amp;A5&amp;":O"&amp;B5))</f>
        <v>0</v>
      </c>
      <c r="S2" s="143">
        <f ca="1">COUNTA(INDIRECT("'SEFA Data'!"&amp;"P"&amp;A5&amp;":P"&amp;B5))</f>
        <v>0</v>
      </c>
      <c r="T2" s="143">
        <f ca="1">COUNTA(INDIRECT("'SEFA Data'!"&amp;"Q"&amp;A5&amp;":Q"&amp;B5))</f>
        <v>0</v>
      </c>
      <c r="U2" s="192">
        <f ca="1">COUNTA(INDIRECT("'SEFA Data'!"&amp;"R"&amp;A5&amp;":R"&amp;B5))</f>
        <v>0</v>
      </c>
    </row>
    <row r="3" spans="1:21">
      <c r="A3" s="143"/>
      <c r="B3" s="143"/>
      <c r="C3" s="143"/>
      <c r="D3" s="143"/>
      <c r="E3" s="143"/>
      <c r="F3" s="143"/>
      <c r="G3" s="143"/>
      <c r="H3" s="143"/>
      <c r="I3" s="143"/>
      <c r="J3" s="143"/>
      <c r="K3" s="143"/>
      <c r="L3" s="143"/>
      <c r="M3" s="143"/>
      <c r="N3" s="143"/>
      <c r="O3" s="143"/>
      <c r="P3" s="143"/>
      <c r="Q3" s="143"/>
      <c r="R3" s="143"/>
      <c r="S3" s="143"/>
      <c r="T3" s="143"/>
    </row>
    <row r="4" spans="1:21">
      <c r="A4" s="143"/>
      <c r="B4" s="143"/>
      <c r="C4" s="143"/>
      <c r="D4" s="143"/>
      <c r="E4" s="143"/>
      <c r="F4" s="143"/>
      <c r="G4" s="143"/>
      <c r="H4" s="143"/>
      <c r="I4" s="143"/>
      <c r="J4" s="143"/>
      <c r="K4" s="143"/>
      <c r="L4" s="143"/>
      <c r="M4" s="143"/>
      <c r="N4" s="143"/>
      <c r="O4" s="143"/>
      <c r="P4" s="143"/>
      <c r="Q4" s="143"/>
      <c r="R4" s="143"/>
      <c r="S4" s="143"/>
      <c r="T4" s="143"/>
    </row>
    <row r="5" spans="1:21">
      <c r="A5" s="143">
        <v>2</v>
      </c>
      <c r="B5" s="143">
        <v>5998</v>
      </c>
      <c r="C5" s="143"/>
      <c r="D5" s="143"/>
      <c r="E5" s="143"/>
      <c r="F5" s="143"/>
      <c r="G5" s="143"/>
      <c r="H5" s="143"/>
      <c r="I5" s="143"/>
      <c r="J5" s="143"/>
      <c r="K5" s="143"/>
      <c r="L5" s="143"/>
      <c r="M5" s="143"/>
      <c r="N5" s="143"/>
      <c r="O5" s="143"/>
      <c r="P5" s="143"/>
      <c r="Q5" s="143"/>
      <c r="R5" s="143"/>
      <c r="S5" s="143"/>
      <c r="T5" s="143"/>
    </row>
  </sheetData>
  <sheetProtection algorithmName="SHA-512" hashValue="8YI5zPPRfBP1T2eHTub62exFSpdgrS6AfZ+DNwHLegNGQd6cnN9TWk8y4mwKbp6Y9tRmSetMSc7IhPzNnXzz7w==" saltValue="vsupY5q+suEy687fSif+cA==" spinCount="100000" sheet="1" objects="1" scenarios="1"/>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dimension ref="A1:K42"/>
  <sheetViews>
    <sheetView workbookViewId="0">
      <selection activeCell="B17" sqref="B17"/>
    </sheetView>
  </sheetViews>
  <sheetFormatPr baseColWidth="10" defaultColWidth="8.83203125" defaultRowHeight="12" x14ac:dyDescent="0"/>
  <cols>
    <col min="1" max="1" width="17" bestFit="1" customWidth="1"/>
    <col min="2" max="2" width="114.1640625" bestFit="1" customWidth="1"/>
    <col min="3" max="3" width="18.83203125" hidden="1" customWidth="1"/>
    <col min="4" max="5" width="9.1640625" hidden="1" customWidth="1"/>
    <col min="6" max="7" width="12.5" hidden="1" customWidth="1"/>
    <col min="8" max="8" width="13.5" hidden="1" customWidth="1"/>
    <col min="9" max="10" width="9.1640625" hidden="1" customWidth="1"/>
  </cols>
  <sheetData>
    <row r="1" spans="1:10" ht="15" customHeight="1" thickBot="1">
      <c r="A1" s="164" t="s">
        <v>3883</v>
      </c>
      <c r="B1" s="164" t="s">
        <v>3882</v>
      </c>
      <c r="C1" s="165" t="s">
        <v>3890</v>
      </c>
      <c r="D1" s="156" t="s">
        <v>3891</v>
      </c>
      <c r="E1" s="156" t="s">
        <v>3892</v>
      </c>
      <c r="F1" s="156" t="s">
        <v>4125</v>
      </c>
      <c r="G1" s="156" t="s">
        <v>4126</v>
      </c>
      <c r="H1" s="156" t="s">
        <v>4127</v>
      </c>
      <c r="I1" s="163" t="s">
        <v>4193</v>
      </c>
      <c r="J1" s="143"/>
    </row>
    <row r="2" spans="1:10">
      <c r="A2" s="156" t="s">
        <v>4147</v>
      </c>
      <c r="B2" s="156" t="s">
        <v>4170</v>
      </c>
      <c r="C2" s="254" t="str">
        <f ca="1">IF(AND('Data Counter'!$B$2=TRUE,'Data Counter'!$D$2&gt;0), "Yes","No")</f>
        <v>No</v>
      </c>
      <c r="D2" s="157"/>
      <c r="E2" s="157"/>
      <c r="F2" s="157">
        <f ca="1">COUNTIFS(INDIRECT("'SEFA Data'!"&amp;"D"&amp;I2&amp;":D"&amp;J2),INDIRECT("Loan!A3"),INDIRECT("'SEFA Data'!"&amp;"O"&amp;I2&amp;":O"&amp;J2),INDIRECT("Loan!D3"))</f>
        <v>0</v>
      </c>
      <c r="G2" s="157">
        <f ca="1">COUNTIFS(INDIRECT("'SEFA Data'!"&amp;"D"&amp;I2&amp;":D"&amp;J2),INDIRECT("Loan!A3"),INDIRECT("'SEFA Data'!"&amp;"O"&amp;I2&amp;":O"&amp;J2),INDIRECT("Loan!E3"))</f>
        <v>0</v>
      </c>
      <c r="H2" s="157">
        <f ca="1">COUNTIFS(INDIRECT("'SEFA Data'!"&amp;"D"&amp;I2&amp;":D"&amp;J2),INDIRECT("Noncash!A2"),INDIRECT("'SEFA Data'!"&amp;"O"&amp;I2&amp;":O"&amp;J2),INDIRECT("Noncash!E2"))</f>
        <v>0</v>
      </c>
      <c r="I2" s="163">
        <v>2</v>
      </c>
      <c r="J2" s="143">
        <v>5998</v>
      </c>
    </row>
    <row r="3" spans="1:10">
      <c r="A3" s="156" t="s">
        <v>4148</v>
      </c>
      <c r="B3" s="156" t="s">
        <v>4168</v>
      </c>
      <c r="C3" s="254" t="str">
        <f ca="1">IF(AND('Data Counter'!$A$2=TRUE,COUNTIF('OLO FEIN DUNS Tables'!$A$2:$A$102,INDIRECT("'SEFA Data'!"&amp;"A"&amp;I2))&gt;0),"Yes","No")</f>
        <v>No</v>
      </c>
      <c r="D3" s="157"/>
      <c r="E3" s="157"/>
      <c r="F3" s="157">
        <f ca="1">COUNTIFS(INDIRECT("'SEFA Data'!"&amp;"D"&amp;I2&amp;":D"&amp;J2),INDIRECT("Loan!A4"),INDIRECT("'SEFA Data'!"&amp;"O"&amp;I2&amp;":O"&amp;J2),INDIRECT("Loan!D4"))</f>
        <v>0</v>
      </c>
      <c r="G3" s="157">
        <f ca="1">COUNTIFS(INDIRECT("'SEFA Data'!"&amp;"D"&amp;I2&amp;":D"&amp;J2),INDIRECT("Loan!A4"),INDIRECT("'SEFA Data'!"&amp;"O"&amp;I2&amp;":O"&amp;J2),INDIRECT("Loan!E4"))</f>
        <v>0</v>
      </c>
      <c r="H3" s="157">
        <f ca="1">COUNTIFS(INDIRECT("'SEFA Data'!"&amp;"D"&amp;I2&amp;":D"&amp;J2),INDIRECT("Noncash!A3"),INDIRECT("'SEFA Data'!"&amp;"O"&amp;I2&amp;":O"&amp;J2),INDIRECT("Noncash!E3"))</f>
        <v>0</v>
      </c>
      <c r="I3" s="143"/>
      <c r="J3" s="143"/>
    </row>
    <row r="4" spans="1:10">
      <c r="A4" s="156" t="s">
        <v>4149</v>
      </c>
      <c r="B4" s="156" t="s">
        <v>4169</v>
      </c>
      <c r="C4" s="254" t="str">
        <f ca="1">IF(AND('Data Counter'!$A$2=TRUE,COUNTIF('OLO FEIN DUNS Tables'!$B$2:$B$102,INDIRECT("'SEFA Data'!"&amp;"B"&amp;I2))&gt;0),"Yes","No")</f>
        <v>No</v>
      </c>
      <c r="D4" s="157"/>
      <c r="E4" s="157"/>
      <c r="F4" s="157">
        <f ca="1">COUNTIFS(INDIRECT("'SEFA Data'!"&amp;"D"&amp;I2&amp;":D"&amp;J2),INDIRECT("Loan!A5"),INDIRECT("'SEFA Data'!"&amp;"O"&amp;I2&amp;":O"&amp;J2),INDIRECT("Loan!D5"))</f>
        <v>0</v>
      </c>
      <c r="G4" s="157">
        <f ca="1">COUNTIFS(INDIRECT("'SEFA Data'!"&amp;"D"&amp;I2&amp;":D"&amp;J2),INDIRECT("Loan!A5"),INDIRECT("'SEFA Data'!"&amp;"O"&amp;I2&amp;":O"&amp;J2),INDIRECT("Loan!E5"))</f>
        <v>0</v>
      </c>
      <c r="H4" s="157">
        <f ca="1">COUNTIFS(INDIRECT("'SEFA Data'!"&amp;"D"&amp;I2&amp;":D"&amp;J2),INDIRECT("Noncash!A4"),INDIRECT("'SEFA Data'!"&amp;"O"&amp;I2&amp;":O"&amp;J2),INDIRECT("Noncash!E4"))</f>
        <v>0</v>
      </c>
      <c r="I4" s="143"/>
      <c r="J4" s="143"/>
    </row>
    <row r="5" spans="1:10">
      <c r="A5" s="156" t="s">
        <v>4150</v>
      </c>
      <c r="B5" s="156" t="s">
        <v>4171</v>
      </c>
      <c r="C5" s="254" t="str">
        <f ca="1">IF(AND('Data Counter'!$A$2=TRUE,COUNTIF('OLO FEIN DUNS Tables'!$C$2:$C$102,INDIRECT("'SEFA Data'!"&amp;"C"&amp;I2))&gt;0),"Yes","No")</f>
        <v>No</v>
      </c>
      <c r="D5" s="157"/>
      <c r="E5" s="157"/>
      <c r="F5" s="157">
        <f ca="1">COUNTIFS(INDIRECT("'SEFA Data'!"&amp;"D"&amp;I2&amp;":D"&amp;J2),INDIRECT("Loan!A6"),INDIRECT("'SEFA Data'!"&amp;"O"&amp;I2&amp;":O"&amp;J2),INDIRECT("Loan!D6"))</f>
        <v>0</v>
      </c>
      <c r="G5" s="157">
        <f ca="1">COUNTIFS(INDIRECT("'SEFA Data'!"&amp;"D"&amp;I2&amp;":D"&amp;J2),INDIRECT("Loan!A6"),INDIRECT("'SEFA Data'!"&amp;"O"&amp;I2&amp;":O"&amp;J2),INDIRECT("Loan!E6"))</f>
        <v>0</v>
      </c>
      <c r="H5" s="157">
        <f ca="1">COUNTIFS(INDIRECT("'SEFA Data'!"&amp;"D"&amp;I2&amp;":D"&amp;J2),INDIRECT("Noncash!A5"),INDIRECT("'SEFA Data'!"&amp;"O"&amp;I2&amp;":O"&amp;J2),INDIRECT("Noncash!E5"))</f>
        <v>0</v>
      </c>
      <c r="I5" s="143"/>
      <c r="J5" s="143"/>
    </row>
    <row r="6" spans="1:10">
      <c r="A6" s="156" t="s">
        <v>4151</v>
      </c>
      <c r="B6" s="157" t="s">
        <v>4451</v>
      </c>
      <c r="C6" s="254" t="str">
        <f ca="1">IF(AND(SUM($F$2:$G$23)&gt;=$E$6,$D$6=$E$6),"Yes","No")</f>
        <v>Yes</v>
      </c>
      <c r="D6" s="157">
        <f ca="1">COUNTIF(INDIRECT("'SEFA Data'!"&amp;"K"&amp;I2&amp;":K"&amp;J2),"Y")</f>
        <v>0</v>
      </c>
      <c r="E6" s="157">
        <f ca="1">COUNTA(INDIRECT("Loan!A3:A24"))</f>
        <v>0</v>
      </c>
      <c r="F6" s="157">
        <f ca="1">COUNTIFS(INDIRECT("'SEFA Data'!"&amp;"D"&amp;I2&amp;":D"&amp;J2),INDIRECT("Loan!A7"),INDIRECT("'SEFA Data'!"&amp;"O"&amp;I2&amp;":O"&amp;J2),INDIRECT("Loan!D7"))</f>
        <v>0</v>
      </c>
      <c r="G6" s="157">
        <f ca="1">COUNTIFS(INDIRECT("'SEFA Data'!"&amp;"D"&amp;I2&amp;":D"&amp;J2),INDIRECT("Loan!A7"),INDIRECT("'SEFA Data'!"&amp;"O"&amp;I2&amp;":O"&amp;J2),INDIRECT("Loan!E7"))</f>
        <v>0</v>
      </c>
      <c r="H6" s="157">
        <f ca="1">COUNTIFS(INDIRECT("'SEFA Data'!"&amp;"D"&amp;I2&amp;":D"&amp;J2),INDIRECT("Noncash!A6"),INDIRECT("'SEFA Data'!"&amp;"O"&amp;I2&amp;":O"&amp;J2),INDIRECT("Noncash!E6"))</f>
        <v>0</v>
      </c>
      <c r="I6" s="143"/>
      <c r="J6" s="143"/>
    </row>
    <row r="7" spans="1:10">
      <c r="A7" s="156" t="s">
        <v>4152</v>
      </c>
      <c r="B7" s="156" t="s">
        <v>4712</v>
      </c>
      <c r="C7" s="254" t="str">
        <f ca="1">IF(AND(COUNTIF(INDIRECT("'SEFA Data'!"&amp;"L"&amp;I2&amp;":L"&amp;J2),"I")+COUNTIF(INDIRECT("'SEFA Data'!"&amp;"L"&amp;I2&amp;":L"&amp;J2),"D")+COUNTIF(INDIRECT("'SEFA Data'!"&amp;"L"&amp;I2&amp;":L"&amp;J2),"T")='Data Counter'!$O$2,'Data Counter'!$O$2&gt;0),"Yes","No")</f>
        <v>No</v>
      </c>
      <c r="D7" s="157"/>
      <c r="E7" s="157"/>
      <c r="F7" s="157">
        <f ca="1">COUNTIFS(INDIRECT("'SEFA Data'!"&amp;"D"&amp;I2&amp;":D"&amp;J2),INDIRECT("Loan!A8"),INDIRECT("'SEFA Data'!"&amp;"O"&amp;I2&amp;":O"&amp;J2),INDIRECT("Loan!D8"))</f>
        <v>0</v>
      </c>
      <c r="G7" s="157">
        <f ca="1">COUNTIFS(INDIRECT("'SEFA Data'!"&amp;"D"&amp;I2&amp;":D"&amp;J2),INDIRECT("Loan!A8"),INDIRECT("'SEFA Data'!"&amp;"O"&amp;I2&amp;":O"&amp;J2),INDIRECT("Loan!E8"))</f>
        <v>0</v>
      </c>
      <c r="H7" s="157">
        <f ca="1">COUNTIFS(INDIRECT("'SEFA Data'!"&amp;"D"&amp;I2&amp;":D"&amp;J2),INDIRECT("Noncash!A7"),INDIRECT("'SEFA Data'!"&amp;"O"&amp;I2&amp;":O"&amp;J2),INDIRECT("Noncash!E7"))</f>
        <v>0</v>
      </c>
      <c r="I7" s="143"/>
      <c r="J7" s="143"/>
    </row>
    <row r="8" spans="1:10">
      <c r="A8" s="156" t="s">
        <v>4153</v>
      </c>
      <c r="B8" s="156" t="s">
        <v>4713</v>
      </c>
      <c r="C8" s="254" t="str">
        <f ca="1">IF(AND('Checklist Review'!$I$10=0,'Checklist Review'!$J$10=0),"Yes","No")</f>
        <v>Yes</v>
      </c>
      <c r="D8" s="157"/>
      <c r="E8" s="157"/>
      <c r="F8" s="157">
        <f ca="1">COUNTIFS(INDIRECT("'SEFA Data'!"&amp;"D"&amp;I2&amp;":D"&amp;J2),INDIRECT("Loan!A9"),INDIRECT("'SEFA Data'!"&amp;"O"&amp;I2&amp;":O"&amp;J2),INDIRECT("Loan!D9"))</f>
        <v>0</v>
      </c>
      <c r="G8" s="157">
        <f ca="1">COUNTIFS(INDIRECT("'SEFA Data'!"&amp;"D"&amp;I2&amp;":D"&amp;J2),INDIRECT("Loan!A9"),INDIRECT("'SEFA Data'!"&amp;"O"&amp;I2&amp;":O"&amp;J2),INDIRECT("Loan!E9"))</f>
        <v>0</v>
      </c>
      <c r="H8" s="157">
        <f ca="1">COUNTIFS(INDIRECT("'SEFA Data'!"&amp;"D"&amp;I2&amp;":D"&amp;J2),INDIRECT("Noncash!A8"),INDIRECT("'SEFA Data'!"&amp;"O"&amp;I2&amp;":O"&amp;J2),INDIRECT("Noncash!E8"))</f>
        <v>0</v>
      </c>
      <c r="I8" s="143"/>
      <c r="J8" s="143"/>
    </row>
    <row r="9" spans="1:10">
      <c r="A9" s="156" t="s">
        <v>4154</v>
      </c>
      <c r="B9" s="255" t="s">
        <v>4714</v>
      </c>
      <c r="C9" s="254" t="str">
        <f ca="1">IF(SUM('Checklist Review'!$I$11,'Checklist Review'!$J$11,'Checklist Review'!$H$9,'Checklist Review'!$K$11)=0,"Yes","No")</f>
        <v>Yes</v>
      </c>
      <c r="D9" s="157"/>
      <c r="E9" s="157"/>
      <c r="F9" s="157">
        <f ca="1">COUNTIFS(INDIRECT("'SEFA Data'!"&amp;"D"&amp;I2&amp;":D"&amp;J2),INDIRECT("Loan!A10"),INDIRECT("'SEFA Data'!"&amp;"O"&amp;I2&amp;":O"&amp;J2),INDIRECT("Loan!D10"))</f>
        <v>0</v>
      </c>
      <c r="G9" s="157">
        <f ca="1">COUNTIFS(INDIRECT("'SEFA Data'!"&amp;"D"&amp;I2&amp;":D"&amp;J2),INDIRECT("Loan!A10"),INDIRECT("'SEFA Data'!"&amp;"O"&amp;I2&amp;":O"&amp;J2),INDIRECT("Loan!E10"))</f>
        <v>0</v>
      </c>
      <c r="H9" s="157">
        <f ca="1">COUNTIFS(INDIRECT("'SEFA Data'!"&amp;"D"&amp;I2&amp;":D"&amp;J2),INDIRECT("Noncash!A9"),INDIRECT("'SEFA Data'!"&amp;"O"&amp;I2&amp;":O"&amp;J2),INDIRECT("Noncash!E9"))</f>
        <v>0</v>
      </c>
      <c r="I9" s="143"/>
      <c r="J9" s="143"/>
    </row>
    <row r="10" spans="1:10">
      <c r="A10" s="157"/>
      <c r="B10" s="166" t="s">
        <v>4452</v>
      </c>
      <c r="C10" s="254" t="str">
        <f ca="1">IF('Checklist Review'!$I$11=0,"Yes","No")</f>
        <v>Yes</v>
      </c>
      <c r="D10" s="157"/>
      <c r="E10" s="157"/>
      <c r="F10" s="157">
        <f ca="1">COUNTIFS(INDIRECT("'SEFA Data'!"&amp;"D"&amp;I2&amp;":D"&amp;J2),INDIRECT("Loan!A11"),INDIRECT("'SEFA Data'!"&amp;"O"&amp;I2&amp;":O"&amp;J2),INDIRECT("Loan!D11"))</f>
        <v>0</v>
      </c>
      <c r="G10" s="157">
        <f ca="1">COUNTIFS(INDIRECT("'SEFA Data'!"&amp;"D"&amp;I2&amp;":D"&amp;J2),INDIRECT("Loan!A11"),INDIRECT("'SEFA Data'!"&amp;"O"&amp;I2&amp;":O"&amp;J2),INDIRECT("Loan!E11"))</f>
        <v>0</v>
      </c>
      <c r="H10" s="157">
        <f ca="1">COUNTIFS(INDIRECT("'SEFA Data'!"&amp;"D"&amp;I2&amp;":D"&amp;J2),INDIRECT("Noncash!A10"),INDIRECT("'SEFA Data'!"&amp;"O"&amp;I2&amp;":O"&amp;J2),INDIRECT("Noncash!E10"))</f>
        <v>0</v>
      </c>
      <c r="I10" s="143"/>
      <c r="J10" s="143"/>
    </row>
    <row r="11" spans="1:10">
      <c r="A11" s="157"/>
      <c r="B11" s="166" t="s">
        <v>4453</v>
      </c>
      <c r="C11" s="254" t="str">
        <f ca="1">IF('Checklist Review'!$J$11=0,"Yes","No")</f>
        <v>Yes</v>
      </c>
      <c r="D11" s="157"/>
      <c r="E11" s="157"/>
      <c r="F11" s="157">
        <f ca="1">COUNTIFS(INDIRECT("'SEFA Data'!"&amp;"D"&amp;I2&amp;":D"&amp;J2),INDIRECT("Loan!A12"),INDIRECT("'SEFA Data'!"&amp;"O"&amp;I2&amp;":O"&amp;J2),INDIRECT("Loan!D12"))</f>
        <v>0</v>
      </c>
      <c r="G11" s="157">
        <f ca="1">COUNTIFS(INDIRECT("'SEFA Data'!"&amp;"D"&amp;I2&amp;":D"&amp;J2),INDIRECT("Loan!A12"),INDIRECT("'SEFA Data'!"&amp;"O"&amp;I2&amp;":O"&amp;J2),INDIRECT("Loan!E12"))</f>
        <v>0</v>
      </c>
      <c r="H11" s="157">
        <f ca="1">COUNTIFS(INDIRECT("'SEFA Data'!"&amp;"D"&amp;I2&amp;":D"&amp;J2),INDIRECT("Noncash!A11"),INDIRECT("'SEFA Data'!"&amp;"O"&amp;I2&amp;":O"&amp;J2),INDIRECT("Noncash!E11"))</f>
        <v>0</v>
      </c>
      <c r="I11" s="143"/>
      <c r="J11" s="143"/>
    </row>
    <row r="12" spans="1:10">
      <c r="A12" s="157"/>
      <c r="B12" s="166" t="s">
        <v>3878</v>
      </c>
      <c r="C12" s="254" t="str">
        <f ca="1">IF('Checklist Review'!$H$9=0,"Yes","No")</f>
        <v>Yes</v>
      </c>
      <c r="D12" s="157"/>
      <c r="E12" s="157"/>
      <c r="F12" s="157">
        <f ca="1">COUNTIFS(INDIRECT("'SEFA Data'!"&amp;"D"&amp;I2&amp;":D"&amp;J2),INDIRECT("Loan!A13"),INDIRECT("'SEFA Data'!"&amp;"O"&amp;I2&amp;":O"&amp;J2),INDIRECT("Loan!D13"))</f>
        <v>0</v>
      </c>
      <c r="G12" s="157">
        <f ca="1">COUNTIFS(INDIRECT("'SEFA Data'!"&amp;"D"&amp;I2&amp;":D"&amp;J2),INDIRECT("Loan!A13"),INDIRECT("'SEFA Data'!"&amp;"O"&amp;I2&amp;":O"&amp;J2),INDIRECT("Loan!E13"))</f>
        <v>0</v>
      </c>
      <c r="H12" s="157">
        <f ca="1">COUNTIFS(INDIRECT("'SEFA Data'!"&amp;"D"&amp;I2&amp;":D"&amp;J2),INDIRECT("Noncash!A12"),INDIRECT("'SEFA Data'!"&amp;"O"&amp;I2&amp;":O"&amp;J2),INDIRECT("Noncash!E12"))</f>
        <v>0</v>
      </c>
      <c r="I12" s="143"/>
      <c r="J12" s="143"/>
    </row>
    <row r="13" spans="1:10">
      <c r="A13" s="157"/>
      <c r="B13" s="166" t="s">
        <v>3879</v>
      </c>
      <c r="C13" s="254" t="str">
        <f ca="1">IF('Checklist Review'!$K$11=0,"Yes","No")</f>
        <v>Yes</v>
      </c>
      <c r="D13" s="157"/>
      <c r="E13" s="157"/>
      <c r="F13" s="157">
        <f ca="1">COUNTIFS(INDIRECT("'SEFA Data'!"&amp;"D"&amp;I2&amp;":D"&amp;J2),INDIRECT("Loan!A14"),INDIRECT("'SEFA Data'!"&amp;"O"&amp;I2&amp;":O"&amp;J2),INDIRECT("Loan!D14"))</f>
        <v>0</v>
      </c>
      <c r="G13" s="157">
        <f ca="1">COUNTIFS(INDIRECT("'SEFA Data'!"&amp;"D"&amp;I2&amp;":D"&amp;J2),INDIRECT("Loan!A14"),INDIRECT("'SEFA Data'!"&amp;"O"&amp;I2&amp;":O"&amp;J2),INDIRECT("Loan!E14"))</f>
        <v>0</v>
      </c>
      <c r="H13" s="157">
        <f ca="1">COUNTIFS(INDIRECT("'SEFA Data'!"&amp;"D"&amp;I2&amp;":D"&amp;J2),INDIRECT("Noncash!A13"),INDIRECT("'SEFA Data'!"&amp;"O"&amp;I2&amp;":O"&amp;J2),INDIRECT("Noncash!E13"))</f>
        <v>0</v>
      </c>
      <c r="I13" s="143"/>
      <c r="J13" s="143"/>
    </row>
    <row r="14" spans="1:10">
      <c r="A14" s="156" t="s">
        <v>4155</v>
      </c>
      <c r="B14" s="157" t="s">
        <v>4715</v>
      </c>
      <c r="C14" s="254" t="str">
        <f ca="1">IF(AND($D$14=0,$E$14=0),"Yes","No")</f>
        <v>Yes</v>
      </c>
      <c r="D14" s="157">
        <f ca="1">INDIRECT("'Checklist Review'!G6")</f>
        <v>0</v>
      </c>
      <c r="E14" s="157">
        <f t="array" aca="1" ref="E14" ca="1">SUM(INDEX(N((INDIRECT("'SEFA Data'!"&amp;"O"&amp;I2&amp;":Q"&amp;J2))&lt;&gt;(INT(INDIRECT("'SEFA Data'!"&amp;"O"&amp;I2&amp;":Q"&amp;J2)))),,))</f>
        <v>0</v>
      </c>
      <c r="F14" s="157">
        <f ca="1">COUNTIFS(INDIRECT("'SEFA Data'!"&amp;"D"&amp;I2&amp;":D"&amp;J2),INDIRECT("Loan!A15"),INDIRECT("'SEFA Data'!"&amp;"O"&amp;I2&amp;":O"&amp;J2),INDIRECT("Loan!D15"))</f>
        <v>0</v>
      </c>
      <c r="G14" s="157">
        <f ca="1">COUNTIFS(INDIRECT("'SEFA Data'!"&amp;"D"&amp;I2&amp;":D"&amp;J2),INDIRECT("Loan!A15"),INDIRECT("'SEFA Data'!"&amp;"O"&amp;I2&amp;":O"&amp;J2),INDIRECT("Loan!E15"))</f>
        <v>0</v>
      </c>
      <c r="H14" s="157">
        <f ca="1">COUNTIFS(INDIRECT("'SEFA Data'!"&amp;"D"&amp;I2&amp;":D"&amp;J2),INDIRECT("Noncash!A14"),INDIRECT("'SEFA Data'!"&amp;"O"&amp;I2&amp;":O"&amp;J2),INDIRECT("Noncash!E14"))</f>
        <v>0</v>
      </c>
      <c r="I14" s="143"/>
      <c r="J14" s="143"/>
    </row>
    <row r="15" spans="1:10" ht="24">
      <c r="A15" s="156" t="s">
        <v>4156</v>
      </c>
      <c r="B15" s="255" t="s">
        <v>4716</v>
      </c>
      <c r="C15" s="254" t="str">
        <f ca="1">IF('Checklist Review'!$G$12=0,"Yes","No")</f>
        <v>Yes</v>
      </c>
      <c r="D15" s="157"/>
      <c r="E15" s="157"/>
      <c r="F15" s="157">
        <f ca="1">COUNTIFS(INDIRECT("'SEFA Data'!"&amp;"D"&amp;I2&amp;":D"&amp;J2),INDIRECT("Loan!A16"),INDIRECT("'SEFA Data'!"&amp;"O"&amp;I2&amp;":O"&amp;J2),INDIRECT("Loan!D16"))</f>
        <v>0</v>
      </c>
      <c r="G15" s="157">
        <f ca="1">COUNTIFS(INDIRECT("'SEFA Data'!"&amp;"D"&amp;I2&amp;":D"&amp;J2),INDIRECT("Loan!A16"),INDIRECT("'SEFA Data'!"&amp;"O"&amp;I2&amp;":O"&amp;J2),INDIRECT("Loan!E16"))</f>
        <v>0</v>
      </c>
      <c r="H15" s="157">
        <f ca="1">COUNTIFS(INDIRECT("'SEFA Data'!"&amp;"D"&amp;I2&amp;":D"&amp;J2),INDIRECT("Noncash!A15"),INDIRECT("'SEFA Data'!"&amp;"O"&amp;I2&amp;":O"&amp;J2),INDIRECT("Noncash!E15"))</f>
        <v>0</v>
      </c>
      <c r="I15" s="143"/>
      <c r="J15" s="143"/>
    </row>
    <row r="16" spans="1:10">
      <c r="A16" s="156" t="s">
        <v>4146</v>
      </c>
      <c r="B16" s="255" t="s">
        <v>4726</v>
      </c>
      <c r="C16" s="254" t="str">
        <f ca="1">IF(AND($C$18="Yes",INDIRECT("Reconciliation!E11")&gt;0),"Yes","No")</f>
        <v>No</v>
      </c>
      <c r="D16" s="157"/>
      <c r="E16" s="157"/>
      <c r="F16" s="157">
        <f ca="1">COUNTIFS(INDIRECT("'SEFA Data'!"&amp;"D"&amp;I2&amp;":D"&amp;J2),INDIRECT("Loan!A17"),INDIRECT("'SEFA Data'!"&amp;"O"&amp;I2&amp;":O"&amp;J2),INDIRECT("Loan!D17"))</f>
        <v>0</v>
      </c>
      <c r="G16" s="157">
        <f ca="1">COUNTIFS(INDIRECT("'SEFA Data'!"&amp;"D"&amp;I2&amp;":D"&amp;J2),INDIRECT("Loan!A17"),INDIRECT("'SEFA Data'!"&amp;"O"&amp;I2&amp;":O"&amp;J2),INDIRECT("Loan!E17"))</f>
        <v>0</v>
      </c>
      <c r="H16" s="157">
        <f ca="1">COUNTIFS(INDIRECT("'SEFA Data'!"&amp;"D"&amp;I2&amp;":D"&amp;J2),INDIRECT("Noncash!A16"),INDIRECT("'SEFA Data'!"&amp;"O"&amp;I2&amp;":O"&amp;J2),INDIRECT("Noncash!E16"))</f>
        <v>0</v>
      </c>
      <c r="I16" s="143"/>
      <c r="J16" s="143"/>
    </row>
    <row r="17" spans="1:11" ht="24">
      <c r="A17" s="156" t="s">
        <v>4157</v>
      </c>
      <c r="B17" s="255" t="s">
        <v>4717</v>
      </c>
      <c r="C17" s="254" t="s">
        <v>39</v>
      </c>
      <c r="D17" s="157"/>
      <c r="E17" s="157"/>
      <c r="F17" s="157">
        <f ca="1">COUNTIFS(INDIRECT("'SEFA Data'!"&amp;"D"&amp;I2&amp;":D"&amp;J2),INDIRECT("Loan!A18"),INDIRECT("'SEFA Data'!"&amp;"O"&amp;I2&amp;":O"&amp;J2),INDIRECT("Loan!D18"))</f>
        <v>0</v>
      </c>
      <c r="G17" s="157">
        <f ca="1">COUNTIFS(INDIRECT("'SEFA Data'!"&amp;"D"&amp;I2&amp;":D"&amp;J2),INDIRECT("Loan!A18"),INDIRECT("'SEFA Data'!"&amp;"O"&amp;I2&amp;":O"&amp;J2),INDIRECT("Loan!E18"))</f>
        <v>0</v>
      </c>
      <c r="H17" s="157">
        <f ca="1">COUNTIFS(INDIRECT("'SEFA Data'!"&amp;"D"&amp;I2&amp;":D"&amp;J2),INDIRECT("Noncash!A17"),INDIRECT("'SEFA Data'!"&amp;"O"&amp;I2&amp;":O"&amp;J2),INDIRECT("Noncash!E17"))</f>
        <v>0</v>
      </c>
      <c r="I17" s="143"/>
      <c r="J17" s="143"/>
    </row>
    <row r="18" spans="1:11">
      <c r="A18" s="156" t="s">
        <v>4158</v>
      </c>
      <c r="B18" s="255" t="s">
        <v>4718</v>
      </c>
      <c r="C18" s="254" t="str">
        <f ca="1">IF(AND(Reconciliation!$C$19&lt;0.05,Reconciliation!$C$19&gt;-0.05,Reconciliation!$C$20&lt;35000000,Reconciliation!$C$20&gt;-35000000),"Yes","No")</f>
        <v>Yes</v>
      </c>
      <c r="D18" s="157"/>
      <c r="E18" s="157"/>
      <c r="F18" s="157">
        <f ca="1">COUNTIFS(INDIRECT("'SEFA Data'!"&amp;"D"&amp;I2&amp;":D"&amp;J2),INDIRECT("Loan!A19"),INDIRECT("'SEFA Data'!"&amp;"O"&amp;I2&amp;":O"&amp;J2),INDIRECT("Loan!D19"))</f>
        <v>0</v>
      </c>
      <c r="G18" s="157">
        <f ca="1">COUNTIFS(INDIRECT("'SEFA Data'!"&amp;"D"&amp;I2&amp;":D"&amp;J2),INDIRECT("Loan!A19"),INDIRECT("'SEFA Data'!"&amp;"O"&amp;I2&amp;":O"&amp;J2),INDIRECT("Loan!E19"))</f>
        <v>0</v>
      </c>
      <c r="H18" s="157">
        <f ca="1">COUNTIFS(INDIRECT("'SEFA Data'!"&amp;"D"&amp;I2&amp;":D"&amp;J2),INDIRECT("Noncash!A18"),INDIRECT("'SEFA Data'!"&amp;"O"&amp;I2&amp;":O"&amp;J2),INDIRECT("Noncash!E18"))</f>
        <v>0</v>
      </c>
      <c r="I18" s="143"/>
      <c r="J18" s="143"/>
    </row>
    <row r="19" spans="1:11">
      <c r="A19" s="156" t="s">
        <v>4159</v>
      </c>
      <c r="B19" s="166" t="s">
        <v>3880</v>
      </c>
      <c r="C19" s="254" t="str">
        <f ca="1">IF('Checklist Review'!$E$27="Checklist Complete","Yes","No")</f>
        <v>No</v>
      </c>
      <c r="D19" s="329" t="str">
        <f>'Checklist Review'!L27</f>
        <v/>
      </c>
      <c r="E19" s="157"/>
      <c r="F19" s="157">
        <f ca="1">COUNTIFS(INDIRECT("'SEFA Data'!"&amp;"D"&amp;I2&amp;":D"&amp;J2),INDIRECT("Loan!A20"),INDIRECT("'SEFA Data'!"&amp;"O"&amp;I2&amp;":O"&amp;J2),INDIRECT("Loan!D20"))</f>
        <v>0</v>
      </c>
      <c r="G19" s="157">
        <f ca="1">COUNTIFS(INDIRECT("'SEFA Data'!"&amp;"D"&amp;I2&amp;":D"&amp;J2),INDIRECT("Loan!A20"),INDIRECT("'SEFA Data'!"&amp;"O"&amp;I2&amp;":O"&amp;J2),INDIRECT("Loan!E20"))</f>
        <v>0</v>
      </c>
      <c r="H19" s="157">
        <f ca="1">COUNTIFS(INDIRECT("'SEFA Data'!"&amp;"D"&amp;I2&amp;":D"&amp;J2),INDIRECT("Noncash!A19"),INDIRECT("'SEFA Data'!"&amp;"O"&amp;I2&amp;":O"&amp;J2),INDIRECT("Noncash!E19"))</f>
        <v>0</v>
      </c>
      <c r="I19" s="143"/>
      <c r="J19" s="143"/>
    </row>
    <row r="20" spans="1:11">
      <c r="A20" s="156" t="s">
        <v>4160</v>
      </c>
      <c r="B20" s="255" t="s">
        <v>4719</v>
      </c>
      <c r="C20" s="254" t="str">
        <f ca="1">IF('Checklist Review'!$E$15="Correct","Yes","No")</f>
        <v>No</v>
      </c>
      <c r="D20" s="329"/>
      <c r="E20" s="157"/>
      <c r="F20" s="157">
        <f ca="1">COUNTIFS(INDIRECT("'SEFA Data'!"&amp;"D"&amp;I2&amp;":D"&amp;J2),INDIRECT("Loan!A21"),INDIRECT("'SEFA Data'!"&amp;"O"&amp;I2&amp;":O"&amp;J2),INDIRECT("Loan!D21"))</f>
        <v>0</v>
      </c>
      <c r="G20" s="157">
        <f ca="1">COUNTIFS(INDIRECT("'SEFA Data'!"&amp;"D"&amp;I2&amp;":D"&amp;J2),INDIRECT("Loan!A21"),INDIRECT("'SEFA Data'!"&amp;"O"&amp;I2&amp;":O"&amp;J2),INDIRECT("Loan!E21"))</f>
        <v>0</v>
      </c>
      <c r="H20" s="157">
        <f ca="1">COUNTIFS(INDIRECT("'SEFA Data'!"&amp;"D"&amp;I2&amp;":D"&amp;J2),INDIRECT("Noncash!A20"),INDIRECT("'SEFA Data'!"&amp;"O"&amp;I2&amp;":O"&amp;J2),INDIRECT("Noncash!E20"))</f>
        <v>0</v>
      </c>
      <c r="I20" s="143"/>
      <c r="J20" s="143"/>
      <c r="K20" s="28"/>
    </row>
    <row r="21" spans="1:11">
      <c r="A21" s="156" t="s">
        <v>4161</v>
      </c>
      <c r="B21" s="255" t="s">
        <v>4720</v>
      </c>
      <c r="C21" s="254" t="str">
        <f ca="1">IF('Checklist Review'!$E$19="Correct","Yes","No")</f>
        <v>No</v>
      </c>
      <c r="D21" s="157"/>
      <c r="E21" s="157"/>
      <c r="F21" s="157">
        <f ca="1">COUNTIFS(INDIRECT("'SEFA Data'!"&amp;"D"&amp;I2&amp;":D"&amp;J2),INDIRECT("Loan!A22"),INDIRECT("'SEFA Data'!"&amp;"O"&amp;I2&amp;":O"&amp;J2),INDIRECT("Loan!D22"))</f>
        <v>0</v>
      </c>
      <c r="G21" s="157">
        <f ca="1">COUNTIFS(INDIRECT("'SEFA Data'!"&amp;"D"&amp;I2&amp;":D"&amp;J2),INDIRECT("Loan!A22"),INDIRECT("'SEFA Data'!"&amp;"O"&amp;I2&amp;":O"&amp;J2),INDIRECT("Loan!E22"))</f>
        <v>0</v>
      </c>
      <c r="H21" s="157">
        <f ca="1">COUNTIFS(INDIRECT("'SEFA Data'!"&amp;"D"&amp;I2&amp;":D"&amp;J2),INDIRECT("Noncash!A21"),INDIRECT("'SEFA Data'!"&amp;"O"&amp;I2&amp;":O"&amp;J2),INDIRECT("Noncash!E21"))</f>
        <v>0</v>
      </c>
      <c r="I21" s="143"/>
      <c r="J21" s="143"/>
      <c r="K21" s="28"/>
    </row>
    <row r="22" spans="1:11">
      <c r="A22" s="156" t="s">
        <v>4162</v>
      </c>
      <c r="B22" s="166" t="s">
        <v>3881</v>
      </c>
      <c r="C22" s="254" t="str">
        <f ca="1">IF('Checklist Review'!$B$24="Signed","Yes","No")</f>
        <v>No</v>
      </c>
      <c r="D22" s="157"/>
      <c r="E22" s="157"/>
      <c r="F22" s="157">
        <f ca="1">COUNTIFS(INDIRECT("'SEFA Data'!"&amp;"D"&amp;I2&amp;":D"&amp;J2),INDIRECT("Loan!A23"),INDIRECT("'SEFA Data'!"&amp;"O"&amp;I2&amp;":O"&amp;J2),INDIRECT("Loan!D23"))</f>
        <v>0</v>
      </c>
      <c r="G22" s="157">
        <f ca="1">COUNTIFS(INDIRECT("'SEFA Data'!"&amp;"D"&amp;I2&amp;":D"&amp;J2),INDIRECT("Loan!A23"),INDIRECT("'SEFA Data'!"&amp;"O"&amp;I2&amp;":O"&amp;J2),INDIRECT("Loan!E23"))</f>
        <v>0</v>
      </c>
      <c r="H22" s="157">
        <f ca="1">COUNTIFS(INDIRECT("'SEFA Data'!"&amp;"D"&amp;I2&amp;":D"&amp;J2),INDIRECT("Noncash!A22"),INDIRECT("'SEFA Data'!"&amp;"O"&amp;I2&amp;":O"&amp;J2),INDIRECT("Noncash!E22"))</f>
        <v>0</v>
      </c>
      <c r="I22" s="143"/>
      <c r="J22" s="143"/>
    </row>
    <row r="23" spans="1:11" ht="24">
      <c r="A23" s="156" t="s">
        <v>4163</v>
      </c>
      <c r="B23" s="255" t="s">
        <v>4721</v>
      </c>
      <c r="C23" s="256" t="str">
        <f ca="1">IF(SUM(INDIRECT("H2:H23"))&gt;=COUNTA(INDIRECT("Noncash!A2:A24")),"Yes","No")</f>
        <v>Yes</v>
      </c>
      <c r="D23" s="157"/>
      <c r="E23" s="157"/>
      <c r="F23" s="157">
        <f ca="1">COUNTIFS(INDIRECT("'SEFA Data'!"&amp;"D"&amp;I2&amp;":D"&amp;J2),INDIRECT("Loan!A24"),INDIRECT("'SEFA Data'!"&amp;"O"&amp;I2&amp;":O"&amp;J2),INDIRECT("Loan!D24"))</f>
        <v>0</v>
      </c>
      <c r="G23" s="157">
        <f ca="1">COUNTIFS(INDIRECT("'SEFA Data'!"&amp;"D"&amp;I2&amp;":D"&amp;J2),INDIRECT("Loan!A24"),INDIRECT("'SEFA Data'!"&amp;"O"&amp;I2&amp;":O"&amp;J2),INDIRECT("Loan!E24"))</f>
        <v>0</v>
      </c>
      <c r="H23" s="157">
        <f ca="1">COUNTIFS(INDIRECT("'SEFA Data'!"&amp;"D"&amp;I2&amp;":D"&amp;J2),INDIRECT("Noncash!A23"),INDIRECT("'SEFA Data'!"&amp;"O"&amp;I2&amp;":O"&amp;J2),INDIRECT("Noncash!E23"))</f>
        <v>0</v>
      </c>
      <c r="I23" s="143"/>
      <c r="J23" s="143"/>
    </row>
    <row r="24" spans="1:11" ht="24">
      <c r="A24" s="156" t="s">
        <v>4164</v>
      </c>
      <c r="B24" s="255" t="s">
        <v>4722</v>
      </c>
      <c r="C24" s="254" t="str">
        <f ca="1">IF($C$6="Yes","Yes","No")</f>
        <v>Yes</v>
      </c>
      <c r="D24" s="157"/>
      <c r="E24" s="157"/>
      <c r="F24" s="157"/>
      <c r="G24" s="157"/>
      <c r="H24" s="157"/>
      <c r="I24" s="143"/>
      <c r="J24" s="143"/>
    </row>
    <row r="25" spans="1:11" ht="24">
      <c r="A25" s="156" t="s">
        <v>4165</v>
      </c>
      <c r="B25" s="255" t="s">
        <v>4723</v>
      </c>
      <c r="C25" s="254" t="str">
        <f ca="1">IF($C$6="Yes","Yes","No")</f>
        <v>Yes</v>
      </c>
      <c r="E25" s="157"/>
      <c r="F25" s="157"/>
      <c r="G25" s="157"/>
      <c r="H25" s="157"/>
      <c r="I25" s="143"/>
      <c r="J25" s="143"/>
    </row>
    <row r="26" spans="1:11">
      <c r="A26" s="157" t="s">
        <v>4188</v>
      </c>
      <c r="B26" s="157" t="s">
        <v>4189</v>
      </c>
      <c r="C26" s="257" t="str">
        <f ca="1">IF(D26=0,"Yes","No")</f>
        <v>Yes</v>
      </c>
      <c r="D26" s="157">
        <f ca="1">SUM(IF(ISERROR(INDIRECT("'SEFA Data'!"&amp;"A"&amp;I2&amp;":R"&amp;J2)),1))</f>
        <v>0</v>
      </c>
      <c r="E26" s="157"/>
      <c r="F26" s="157"/>
      <c r="G26" s="157"/>
      <c r="H26" s="157"/>
      <c r="I26" s="143"/>
      <c r="J26" s="143"/>
    </row>
    <row r="27" spans="1:11" s="28" customFormat="1">
      <c r="A27" s="157" t="s">
        <v>4154</v>
      </c>
      <c r="B27" s="157" t="s">
        <v>4455</v>
      </c>
      <c r="C27" s="257" t="str">
        <f ca="1">IF('Checklist Review'!$H$25=0,"Yes","No")</f>
        <v>Yes</v>
      </c>
      <c r="D27" s="157"/>
      <c r="E27" s="157"/>
      <c r="F27" s="157"/>
      <c r="G27" s="157"/>
      <c r="H27" s="157"/>
      <c r="I27" s="143"/>
      <c r="J27" s="143"/>
    </row>
    <row r="28" spans="1:11" s="28" customFormat="1">
      <c r="A28" s="157"/>
      <c r="B28" s="156" t="s">
        <v>4724</v>
      </c>
      <c r="C28" s="257" t="str">
        <f ca="1">IF('Checklist Review'!$H$26=0,"Yes","No")</f>
        <v>Yes</v>
      </c>
      <c r="D28" s="157"/>
      <c r="E28" s="157"/>
      <c r="F28" s="157"/>
      <c r="G28" s="157"/>
      <c r="H28" s="157"/>
      <c r="I28" s="143"/>
      <c r="J28" s="143"/>
    </row>
    <row r="29" spans="1:11">
      <c r="A29" s="28"/>
      <c r="C29" s="157" t="str">
        <f ca="1">IF(COUNTIF($C$2:$C$27,"Yes")=26,"Ready for Submission!","Needs Revisions")</f>
        <v>Needs Revisions</v>
      </c>
      <c r="F29" s="28"/>
    </row>
    <row r="30" spans="1:11">
      <c r="A30" s="28"/>
      <c r="F30" s="28"/>
    </row>
    <row r="31" spans="1:11">
      <c r="A31" s="28"/>
    </row>
    <row r="32" spans="1:11">
      <c r="A32" s="28"/>
      <c r="B32" s="28"/>
    </row>
    <row r="33" spans="1:2" s="28" customFormat="1"/>
    <row r="34" spans="1:2">
      <c r="A34" s="28"/>
      <c r="B34" s="28"/>
    </row>
    <row r="35" spans="1:2">
      <c r="A35" s="28"/>
      <c r="B35" s="28"/>
    </row>
    <row r="36" spans="1:2" s="28" customFormat="1"/>
    <row r="37" spans="1:2">
      <c r="A37" s="28"/>
      <c r="B37" s="28"/>
    </row>
    <row r="38" spans="1:2">
      <c r="A38" s="28"/>
      <c r="B38" s="28"/>
    </row>
    <row r="39" spans="1:2">
      <c r="A39" s="28"/>
      <c r="B39" s="28"/>
    </row>
    <row r="40" spans="1:2">
      <c r="A40" s="28"/>
      <c r="B40" s="28"/>
    </row>
    <row r="41" spans="1:2">
      <c r="A41" s="28"/>
    </row>
    <row r="42" spans="1:2">
      <c r="A42" s="28"/>
    </row>
  </sheetData>
  <sheetProtection algorithmName="SHA-512" hashValue="lHFGva9+gLrjY1XqYyXqjjb3hxA7QYPAJX7u9EMaf/YPmwZ/OcuiXQLDu6MJvs1kLKIWhWgcqwThQOlVdd8/aQ==" saltValue="Xn+rlrtDlMYuwnXl/X0Pfw==" spinCount="100000" sheet="1" objects="1" scenarios="1"/>
  <mergeCells count="1">
    <mergeCell ref="D19:D20"/>
  </mergeCells>
  <conditionalFormatting sqref="C2:C25">
    <cfRule type="cellIs" dxfId="7" priority="3" operator="equal">
      <formula>"No"</formula>
    </cfRule>
  </conditionalFormatting>
  <conditionalFormatting sqref="C29">
    <cfRule type="cellIs" dxfId="6" priority="1" operator="equal">
      <formula>"Ready for Submission!"</formula>
    </cfRule>
    <cfRule type="cellIs" dxfId="5" priority="2" operator="equal">
      <formula>"Needs Revisions"</formula>
    </cfRule>
  </conditionalFormatting>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workbookViewId="0">
      <selection activeCell="B11" sqref="B11"/>
    </sheetView>
  </sheetViews>
  <sheetFormatPr baseColWidth="10" defaultColWidth="8.83203125" defaultRowHeight="12" x14ac:dyDescent="0"/>
  <cols>
    <col min="1" max="2" width="125.33203125" style="131" customWidth="1"/>
    <col min="3" max="3" width="210.33203125" bestFit="1" customWidth="1"/>
  </cols>
  <sheetData>
    <row r="1" spans="1:3" ht="24.75" customHeight="1">
      <c r="A1" s="142" t="str">
        <f ca="1">IF(OR('New Review'!C29="Ready for Submission!",AND('Checklist Review'!C2=TRUE,'Checklist Review'!E24="Correct",'Checklist Review'!E2="Correct")),"Ready for Submission!","Needs Revisions")</f>
        <v>Needs Revisions</v>
      </c>
      <c r="B1" s="146">
        <f ca="1">Noncash!F2</f>
        <v>0</v>
      </c>
      <c r="C1" s="143" t="str">
        <f>'Checklist Review'!$L$27</f>
        <v/>
      </c>
    </row>
    <row r="2" spans="1:3" s="28" customFormat="1" ht="15">
      <c r="A2" s="144" t="s">
        <v>4166</v>
      </c>
      <c r="B2" s="144" t="s">
        <v>3897</v>
      </c>
      <c r="C2" s="143"/>
    </row>
    <row r="3" spans="1:3">
      <c r="A3" s="145" t="str">
        <f ca="1">IF('Checklist Review'!$E$2="Error",'Checklist Review'!$A$2,"")</f>
        <v>Checklist Item No. 1</v>
      </c>
      <c r="B3" s="145" t="str">
        <f ca="1">IF($A$3&lt;&gt;"",'Checklist Review'!$L$2,"")</f>
        <v>If there were no federal expenditures, ensure no data is entered on the SEFA Data tab.</v>
      </c>
      <c r="C3" s="143"/>
    </row>
    <row r="4" spans="1:3">
      <c r="A4" s="145" t="str">
        <f ca="1">IF('Checklist Review'!$E$3="Error",'Checklist Review'!$A$3,"")</f>
        <v>Checklist Item No. 2</v>
      </c>
      <c r="B4" s="145" t="str">
        <f ca="1">IF($A$4&lt;&gt;"",'Checklist Review'!$L$3,"")</f>
        <v>Required data is missing on the SEFA Data tab. Please fill in all required columns, including 1-12, 15, and 18.</v>
      </c>
      <c r="C4" s="143"/>
    </row>
    <row r="5" spans="1:3" ht="24">
      <c r="A5" s="145" t="str">
        <f ca="1">IF('Checklist Review'!$E$4="Error",'Checklist Review'!$A$4,"")</f>
        <v>Checklist Item No. 3</v>
      </c>
      <c r="B5" s="145" t="str">
        <f ca="1">IF($A$5&lt;&gt;"",'Checklist Review'!$L$4,"")</f>
        <v>If there are errors listed above, please address those errors in order. If an error on Checklist Item No.2 is related to an empty Column I on the SEFA Data Tab, an invalid Assistance Listings# has been used in Column D. If the Assistance Listings# is valid, please send DFS an email to assist in resolving the error.</v>
      </c>
      <c r="C5" s="143"/>
    </row>
    <row r="6" spans="1:3">
      <c r="A6" s="145" t="str">
        <f>IF('Checklist Review'!$E$5="Error",'Checklist Review'!$A$5,"")</f>
        <v>Checklist Item No. 4</v>
      </c>
      <c r="B6" s="145" t="str">
        <f>IF($A$6&lt;&gt;"",'Checklist Review'!$L$5,"")</f>
        <v>The Yes checkbox must be checked for this checklist item.</v>
      </c>
      <c r="C6" s="143"/>
    </row>
    <row r="7" spans="1:3">
      <c r="A7" s="145" t="str">
        <f ca="1">IF('Checklist Review'!$E$6="Error",'Checklist Review'!$A$6,"")</f>
        <v>Checklist Item No. 5</v>
      </c>
      <c r="B7" s="145" t="str">
        <f ca="1">IF($A$7&lt;&gt;"",'Checklist Review'!$L$6,"")</f>
        <v>At least one negative expenditure is listed. Please revise.</v>
      </c>
      <c r="C7" s="143"/>
    </row>
    <row r="8" spans="1:3" ht="26.25" customHeight="1">
      <c r="A8" s="145" t="str">
        <f ca="1">IF('Checklist Review'!$E$7="Error",'Checklist Review'!$A$7,"")</f>
        <v>Checklist Item No. 6</v>
      </c>
      <c r="B8" s="145" t="str">
        <f ca="1">IF($A$8&lt;&gt;"",'Checklist Review'!$L$7,"")</f>
        <v>Adjustments to the reconciliation tab are needed. Ensure reconciliation differences are lower than 5% and less than $35,000,000. Also, ensure a description for any reconciling items are listed.</v>
      </c>
      <c r="C8" s="143"/>
    </row>
    <row r="9" spans="1:3">
      <c r="A9" s="145" t="str">
        <f>IF('Checklist Review'!$E$8="Error",'Checklist Review'!$A$8,"")</f>
        <v>Checklist Item No. 7</v>
      </c>
      <c r="B9" s="145" t="str">
        <f>IF($A$9&lt;&gt;"",'Checklist Review'!$L$8,"")</f>
        <v>The Yes checkbox must be checked for this checklist item.</v>
      </c>
      <c r="C9" s="143"/>
    </row>
    <row r="10" spans="1:3" s="28" customFormat="1" ht="24">
      <c r="A10" s="145" t="str">
        <f ca="1">IF('Checklist Review'!$E$25="Error",'Checklist Review'!$A$25,"")</f>
        <v>Checklist Item No. 8</v>
      </c>
      <c r="B10" s="145" t="str">
        <f ca="1">IF($A$10&lt;&gt;"",'Checklist Review'!$L$25,"")</f>
        <v>If there were no COVID-19 expenditures, check the N/A box for this question. If there were COVID-19 Expenditures, provide an award number in column N on the SEFA Data tab.</v>
      </c>
      <c r="C10" s="143"/>
    </row>
    <row r="11" spans="1:3" ht="24">
      <c r="A11" s="145" t="str">
        <f ca="1">IF('Checklist Review'!$E$9="Error",'Checklist Review'!$A$9,"")</f>
        <v>Checklist Item No. 10</v>
      </c>
      <c r="B11" s="145" t="str">
        <f ca="1">IF($A$11&lt;&gt;"",'Checklist Review'!$L$9,"")</f>
        <v>If there were no ARRA expenditures, check the N/A box for this question. If there were ARRA Expenditures, provide an award number in column N on the SEFA Data tab.</v>
      </c>
      <c r="C11" s="143"/>
    </row>
    <row r="12" spans="1:3" ht="24">
      <c r="A12" s="145" t="str">
        <f ca="1">IF('Checklist Review'!$E$10="Error",'Checklist Review'!$A$10,"")</f>
        <v>Checklist Item No. 11</v>
      </c>
      <c r="B12" s="145" t="str">
        <f ca="1">IF($A$12&lt;&gt;"",'Checklist Review'!$L$10,"")</f>
        <v>If there were no indirect or transfer awards, check the N/A box for this checklist item. If there were indirect or transfer awards, please provide a pass-through grantor or state entity name in column L on the SEFA Data tab.</v>
      </c>
      <c r="C12" s="143"/>
    </row>
    <row r="13" spans="1:3" ht="24">
      <c r="A13" s="145" t="str">
        <f ca="1">IF('Checklist Review'!$E$11="Error",'Checklist Review'!$A$11,"")</f>
        <v>Checklist Item No. 12</v>
      </c>
      <c r="B13" s="145" t="str">
        <f ca="1">IF($A$13&lt;&gt;"",'Checklist Review'!$L$11,"")</f>
        <v>If there were none of the listed award types in Checklist Item No. 12, check the N/A box. If there were any of the listed award types, the YES checkbox must be checked and/or a related award number in column M on the SEFA Data tab for each of these award types is required.</v>
      </c>
      <c r="C13" s="143"/>
    </row>
    <row r="14" spans="1:3" ht="27" customHeight="1">
      <c r="A14" s="145" t="str">
        <f ca="1">IF('Checklist Review'!$E$12="Error",'Checklist Review'!$A$12,"")</f>
        <v>Checklist Item No. 13</v>
      </c>
      <c r="B14" s="166" t="str">
        <f ca="1">IFERROR(IF($A$14&lt;&gt;"",'Checklist Review'!$L$12,""),"Something in Columns 14-16 on the SEFA Data Tab is formatted incorrectly. A space before or after a number may have accidentally been added. If the issue cannot be resolve, please email DFS to assist in resolving this issue.")</f>
        <v>Before revising this issue, ensure all expenditures have been rounded to the nearest dollar. At least one row on the SEFA Data Tab with a total subgranted amount (columns 15 and 16) is larger than total expenditures on the same row in Column 14.</v>
      </c>
      <c r="C14" s="143"/>
    </row>
    <row r="15" spans="1:3" ht="38.25" customHeight="1">
      <c r="A15" s="145" t="str">
        <f ca="1">IF('Checklist Review'!$E$13="Error",'Checklist Review'!$A$13,"")</f>
        <v>Checklist Item No. 14</v>
      </c>
      <c r="B15" s="145" t="str">
        <f ca="1">IF($A$15&lt;&gt;"",'Checklist Review'!$L$13,"")</f>
        <v>If there were no expenditures in the form of non-cash benefits, check the N/A box. If there were non-cash benefits, please ensure all expenditures are rounded to the nearest dollar before trying to solve this issue. If this error still appears after expenditures are rounded, please see the related Non-Cash issue, listed in the Review Item Issues section below.</v>
      </c>
      <c r="C15" s="143"/>
    </row>
    <row r="16" spans="1:3" ht="39.75" customHeight="1">
      <c r="A16" s="145" t="str">
        <f ca="1">IF('Checklist Review'!$E$14="Error",'Checklist Review'!$A$14,"")</f>
        <v>Checklist Item No. 15</v>
      </c>
      <c r="B16" s="145" t="str">
        <f ca="1">IF($A$16&lt;&gt;"",'Checklist Review'!$L$14,"")</f>
        <v>If there were no expenditures with Assistance Listings# 47.XXX, check Yes for this checklist item. If there were expenditures with Assistance Listings# 47.XXX, check Yes and record Y in column I of the SEFA Data Tab.  If there were expenditures with Assistance Listings# 47.XXX grants issued before January 14, 2013 that are not listed as R&amp;D, please list the related Assistance Listings #s and issuance dates in the space provided on the checklist.</v>
      </c>
      <c r="C16" s="143"/>
    </row>
    <row r="17" spans="1:3" ht="16.5" customHeight="1">
      <c r="A17" s="145" t="str">
        <f ca="1">IF('Checklist Review'!$E$15="Error",'Checklist Review'!$A$15,"")</f>
        <v>Checklist Item No. 16</v>
      </c>
      <c r="B17" s="145" t="str">
        <f ca="1">IF($A$17&lt;&gt;"",'Checklist Review'!$L$15,"")</f>
        <v>Ensure a box for the basis of accounting used is checked. If the cash basis is used, ensure an explanation is included.</v>
      </c>
      <c r="C17" s="143"/>
    </row>
    <row r="18" spans="1:3">
      <c r="A18" s="145" t="str">
        <f ca="1">IF('Checklist Review'!$E$19="Error",'Checklist Review'!$A$19,"")</f>
        <v>Checklist Item No. 17</v>
      </c>
      <c r="B18" s="145" t="str">
        <f ca="1">IF($A$18&lt;&gt;"",'Checklist Review'!$L$19,"")</f>
        <v>If De Minimus was used, ensure a detailed explanation is provided.</v>
      </c>
      <c r="C18" s="143"/>
    </row>
    <row r="19" spans="1:3" ht="39" customHeight="1">
      <c r="A19" s="145" t="str">
        <f ca="1">IF('Checklist Review'!$E$20="Error",'Checklist Review'!$A$20,"")</f>
        <v>Checklist Item No. 18</v>
      </c>
      <c r="B19" s="145" t="str">
        <f ca="1">IF($A$19&lt;&gt;"",'Checklist Review'!$L$20,"")</f>
        <v>If the entity did not participate in a Federal loan program, check the NO box. If the entity participated in a Federal loan program, ensure expenditures have been rounded to the nearest dollar before attempting to resolve this issue. If expenditures have been rounded and this error message is still displayed, please see the related review item issue below.</v>
      </c>
      <c r="C19" s="143"/>
    </row>
    <row r="20" spans="1:3" ht="24">
      <c r="A20" s="145" t="str">
        <f ca="1">IF('Checklist Review'!$E$21="Error",'Checklist Review'!$A$21,"")</f>
        <v>Checklist Item No. 19</v>
      </c>
      <c r="B20" s="145" t="str">
        <f ca="1">IF($A$20&lt;&gt;"",'Checklist Review'!$L$21,"")</f>
        <v xml:space="preserve">If the entity does not have a component unit that meets this criteria, check the NO box.  If the entity has a component unit that meets this criteria, ensure the correct corresponding checkbox below the question is checked and list the component unit name(s). </v>
      </c>
      <c r="C20" s="143"/>
    </row>
    <row r="21" spans="1:3" s="28" customFormat="1" ht="24">
      <c r="A21" s="143" t="str">
        <f ca="1">IF('Checklist Review'!$E$24="Error",'Checklist Review'!$A$24,"")</f>
        <v>Checklist Signature</v>
      </c>
      <c r="B21" s="166" t="str">
        <f ca="1">IF($A$21&lt;&gt;"","Ensure a signature is provided at the bottom of the checklist. Even if a PDF version was submitted with the signature, please type in the name in the spot for the signature.","")</f>
        <v>Ensure a signature is provided at the bottom of the checklist. Even if a PDF version was submitted with the signature, please type in the name in the spot for the signature.</v>
      </c>
      <c r="C21" s="143"/>
    </row>
    <row r="22" spans="1:3" s="28" customFormat="1" ht="15">
      <c r="A22" s="144" t="s">
        <v>4167</v>
      </c>
      <c r="B22" s="145"/>
      <c r="C22" s="143"/>
    </row>
    <row r="23" spans="1:3">
      <c r="A23" s="145" t="str">
        <f ca="1">IF('New Review'!$C$3="No",'New Review'!$B$3,"")</f>
        <v>Is the OLO appropriate for the submitted entity?</v>
      </c>
      <c r="B23" s="145" t="str">
        <f ca="1">IF($A$23&lt;&gt;"","Ensure the correct OLO for the entity is provided.","")</f>
        <v>Ensure the correct OLO for the entity is provided.</v>
      </c>
      <c r="C23" s="143"/>
    </row>
    <row r="24" spans="1:3">
      <c r="A24" s="145" t="str">
        <f ca="1">IF('New Review'!$C$4="No",'New Review'!$B$4,"")</f>
        <v>Is the FEIN number the same as submitted in previous workbooks for this entity?</v>
      </c>
      <c r="B24" s="145" t="str">
        <f ca="1">IF($A$24&lt;&gt;"","The entity is using a FEIN that was not used in the prior year. If the entity has a new FEIN, please email DFS to assist in resolving this issue.","")</f>
        <v>The entity is using a FEIN that was not used in the prior year. If the entity has a new FEIN, please email DFS to assist in resolving this issue.</v>
      </c>
      <c r="C24" s="143"/>
    </row>
    <row r="25" spans="1:3">
      <c r="A25" s="145" t="str">
        <f ca="1">IF('New Review'!$C$5="No",'New Review'!$B$5,"")</f>
        <v>Is the DUNS number active?</v>
      </c>
      <c r="B25" s="145" t="str">
        <f ca="1">IF($A$25&lt;&gt;"","The entity is using a DUNS number that was not used in the prior year. If the entity has a new DUNS, please email DFS to assist in resolving this issue.","")</f>
        <v>The entity is using a DUNS number that was not used in the prior year. If the entity has a new DUNS, please email DFS to assist in resolving this issue.</v>
      </c>
      <c r="C25" s="143"/>
    </row>
    <row r="26" spans="1:3" ht="24" customHeight="1">
      <c r="A26" s="145" t="str">
        <f ca="1">IF('New Review'!$C$6="No",'New Review'!$B$6,"")</f>
        <v/>
      </c>
      <c r="B26" s="145" t="str">
        <f ca="1">IF($A$26&lt;&gt;"","There is a Y in Column 9, but no corresponding entry on the Loan Tab. Please ensure the information on the loan tab is entered exactly as entered on the SEFA Data Tab.","")</f>
        <v/>
      </c>
      <c r="C26" s="143"/>
    </row>
    <row r="27" spans="1:3">
      <c r="A27" s="145" t="str">
        <f ca="1">IF('New Review'!$C$7="No",'New Review'!$B$7,"")</f>
        <v>Does Column 12 have either a “D”, “T” or “I?</v>
      </c>
      <c r="B27" s="145" t="str">
        <f ca="1">IF($A$27&lt;&gt;"","Either Column 11 is blank or a value other than D,T, or I is used. Please revise this on the SEFA Data Tab.","")</f>
        <v>Either Column 11 is blank or a value other than D,T, or I is used. Please revise this on the SEFA Data Tab.</v>
      </c>
      <c r="C27" s="143"/>
    </row>
    <row r="28" spans="1:3">
      <c r="A28" s="145" t="str">
        <f ca="1">IF('New Review'!$C$8="No",'New Review'!$B$8,"")</f>
        <v/>
      </c>
      <c r="B28" s="145" t="str">
        <f ca="1">IF($A$28&lt;&gt;"","An I and/or a T is in Column 10 without a pass-through grantor or State of Florida entity named in Column 11. Please revise.","")</f>
        <v/>
      </c>
      <c r="C28" s="143"/>
    </row>
    <row r="29" spans="1:3">
      <c r="A29" s="145" t="str">
        <f ca="1">IF('New Review'!$C$9="No",'New Review'!$B$9,"")</f>
        <v/>
      </c>
      <c r="B29" s="145" t="str">
        <f ca="1">IF($A$29&lt;&gt;"","Please see the corresponding issue directly below.","")</f>
        <v/>
      </c>
      <c r="C29" s="143"/>
    </row>
    <row r="30" spans="1:3">
      <c r="A30" s="145" t="str">
        <f ca="1">IF('New Review'!$C$10="No",'New Review'!$B$10,"")</f>
        <v/>
      </c>
      <c r="B30" s="145" t="str">
        <f ca="1">IF($A$30&lt;&gt;"","An I is listed in Column 10 without a corresponding award number listed in Column 12. Please revise.","")</f>
        <v/>
      </c>
      <c r="C30" s="143"/>
    </row>
    <row r="31" spans="1:3">
      <c r="A31" s="145" t="str">
        <f ca="1">IF('New Review'!$C$11="No",'New Review'!$B$11,"")</f>
        <v/>
      </c>
      <c r="B31" s="145" t="str">
        <f ca="1">IF($A$31&lt;&gt;"","There is a Y in Column 8 for R&amp;D, without a corresponding award number in Column 12. Please revise.","")</f>
        <v/>
      </c>
      <c r="C31" s="143"/>
    </row>
    <row r="32" spans="1:3">
      <c r="A32" s="145" t="str">
        <f ca="1">IF('New Review'!$C$12="No",'New Review'!$B$12,"")</f>
        <v/>
      </c>
      <c r="B32" s="145" t="str">
        <f ca="1">IF($A$32&lt;&gt;"","There is a Y in Column 5 for ARRA related items without a corresponding award number in Column 12. Please revise.","")</f>
        <v/>
      </c>
      <c r="C32" s="143"/>
    </row>
    <row r="33" spans="1:3">
      <c r="A33" s="145" t="str">
        <f ca="1">IF('New Review'!$C$13="No",'New Review'!$B$13,"")</f>
        <v/>
      </c>
      <c r="B33" s="145" t="str">
        <f ca="1">IF($A$33&lt;&gt;"","There is a .UNK CFDA number in Column 4 without a corresponding award number in Column 12. Please revise.","")</f>
        <v/>
      </c>
      <c r="C33" s="143"/>
    </row>
    <row r="34" spans="1:3" ht="27.75" customHeight="1">
      <c r="A34" s="145" t="str">
        <f ca="1">IF('New Review'!$C$14="No",'New Review'!$B$14,"")</f>
        <v/>
      </c>
      <c r="B34" s="145" t="str">
        <f ca="1">IF($A$34&lt;&gt;"","There is an issue with expenditures in Columns 13-15. Please ensure all numbers are positive and rounded to the nearest dollar. Double click in the cell and ensure there are no decimal places.","")</f>
        <v/>
      </c>
      <c r="C34" s="143"/>
    </row>
    <row r="35" spans="1:3" ht="28.5" customHeight="1">
      <c r="A35" s="145" t="str">
        <f ca="1">IF('New Review'!$C$23="No",'New Review'!$B$23,"")</f>
        <v/>
      </c>
      <c r="B35" s="145" t="str">
        <f ca="1">IF($A$35&lt;&gt;"","The amount provided on the Noncash Tab in the Total Program Expenditures Column does not match with an entry in Column 13 on the SEFA Data Tab. "&amp;" Please enter these amounts in the Total Program Expenditures Column exactly as it is entered on the SEFA Data Tab.","")</f>
        <v/>
      </c>
      <c r="C35" s="143"/>
    </row>
    <row r="36" spans="1:3" ht="27.75" customHeight="1">
      <c r="A36" s="145" t="str">
        <f ca="1">IF('New Review'!$C$26="No",'New Review'!$B$26,"")</f>
        <v/>
      </c>
      <c r="B36" s="145" t="str">
        <f ca="1">IF(A36&lt;&gt;"","There is at least one #Error! on the SEFA Data Tab. To find it, click on the SEFA Data Tab and press CTRL+F. Put the following three symbols #*! in the box that pops up and click Find All. Once all errors have been located, please correct them.","")</f>
        <v/>
      </c>
    </row>
  </sheetData>
  <sheetProtection algorithmName="SHA-512" hashValue="dvuYbrWkXh805Fz3MxTBCGct8RR7QJY79zQisd2i886XzbKrCfPmDPs6yKI7l5xLdPldhyj/PwVgTras5abpdg==" saltValue="/RaXRaV45JFEiJiS7mbbDw==" spinCount="100000" sheet="1" objects="1" scenarios="1"/>
  <conditionalFormatting sqref="A1:A2 B2">
    <cfRule type="cellIs" dxfId="4" priority="5" operator="equal">
      <formula>"Ready for Submission!"</formula>
    </cfRule>
    <cfRule type="cellIs" dxfId="3" priority="6" operator="equal">
      <formula>"Needs Revisions"</formula>
    </cfRule>
  </conditionalFormatting>
  <conditionalFormatting sqref="A22">
    <cfRule type="cellIs" dxfId="2" priority="3" operator="equal">
      <formula>"Ready for Submission!"</formula>
    </cfRule>
    <cfRule type="cellIs" dxfId="1" priority="4" operator="equal">
      <formula>"Needs Revisions"</formula>
    </cfRule>
  </conditionalFormatting>
  <pageMargins left="0.7" right="0.7" top="0.75" bottom="0.75" header="0.3" footer="0.3"/>
  <pageSetup orientation="portrait"/>
  <headerFooter>
    <oddFooter>&amp;LFORM DFS-A1-1830. Revised 08/2021</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dimension ref="A1:A78"/>
  <sheetViews>
    <sheetView topLeftCell="A40" workbookViewId="0"/>
  </sheetViews>
  <sheetFormatPr baseColWidth="10" defaultColWidth="8.83203125" defaultRowHeight="12" x14ac:dyDescent="0"/>
  <cols>
    <col min="1" max="1" width="78.1640625" customWidth="1"/>
  </cols>
  <sheetData>
    <row r="1" spans="1:1" ht="29.25" customHeight="1">
      <c r="A1" s="73" t="s">
        <v>1146</v>
      </c>
    </row>
    <row r="2" spans="1:1">
      <c r="A2" s="25" t="s">
        <v>1155</v>
      </c>
    </row>
    <row r="3" spans="1:1">
      <c r="A3" s="25" t="s">
        <v>1161</v>
      </c>
    </row>
    <row r="4" spans="1:1">
      <c r="A4" s="25" t="s">
        <v>1158</v>
      </c>
    </row>
    <row r="5" spans="1:1">
      <c r="A5" s="25" t="s">
        <v>1153</v>
      </c>
    </row>
    <row r="6" spans="1:1" s="28" customFormat="1">
      <c r="A6" s="25" t="s">
        <v>2589</v>
      </c>
    </row>
    <row r="7" spans="1:1">
      <c r="A7" s="25" t="s">
        <v>2592</v>
      </c>
    </row>
    <row r="8" spans="1:1">
      <c r="A8" s="25" t="s">
        <v>1181</v>
      </c>
    </row>
    <row r="9" spans="1:1">
      <c r="A9" s="25" t="s">
        <v>1199</v>
      </c>
    </row>
    <row r="10" spans="1:1">
      <c r="A10" s="25" t="s">
        <v>1198</v>
      </c>
    </row>
    <row r="11" spans="1:1">
      <c r="A11" s="25" t="s">
        <v>1204</v>
      </c>
    </row>
    <row r="12" spans="1:1">
      <c r="A12" s="25" t="s">
        <v>1185</v>
      </c>
    </row>
    <row r="13" spans="1:1">
      <c r="A13" s="25" t="s">
        <v>1174</v>
      </c>
    </row>
    <row r="14" spans="1:1">
      <c r="A14" s="25" t="s">
        <v>1208</v>
      </c>
    </row>
    <row r="15" spans="1:1">
      <c r="A15" s="25" t="s">
        <v>2084</v>
      </c>
    </row>
    <row r="16" spans="1:1">
      <c r="A16" s="25" t="s">
        <v>1194</v>
      </c>
    </row>
    <row r="17" spans="1:1">
      <c r="A17" s="25" t="s">
        <v>1191</v>
      </c>
    </row>
    <row r="18" spans="1:1">
      <c r="A18" s="25" t="s">
        <v>1200</v>
      </c>
    </row>
    <row r="19" spans="1:1">
      <c r="A19" s="25" t="s">
        <v>2083</v>
      </c>
    </row>
    <row r="20" spans="1:1">
      <c r="A20" s="25" t="s">
        <v>1177</v>
      </c>
    </row>
    <row r="21" spans="1:1">
      <c r="A21" s="25" t="s">
        <v>1197</v>
      </c>
    </row>
    <row r="22" spans="1:1">
      <c r="A22" s="25" t="s">
        <v>1172</v>
      </c>
    </row>
    <row r="23" spans="1:1">
      <c r="A23" s="25" t="s">
        <v>1175</v>
      </c>
    </row>
    <row r="24" spans="1:1">
      <c r="A24" s="25" t="s">
        <v>1196</v>
      </c>
    </row>
    <row r="25" spans="1:1">
      <c r="A25" s="25" t="s">
        <v>1205</v>
      </c>
    </row>
    <row r="26" spans="1:1">
      <c r="A26" s="25" t="s">
        <v>1209</v>
      </c>
    </row>
    <row r="27" spans="1:1">
      <c r="A27" s="25" t="s">
        <v>1192</v>
      </c>
    </row>
    <row r="28" spans="1:1">
      <c r="A28" s="25" t="s">
        <v>1201</v>
      </c>
    </row>
    <row r="29" spans="1:1">
      <c r="A29" s="25" t="s">
        <v>1173</v>
      </c>
    </row>
    <row r="30" spans="1:1">
      <c r="A30" s="25" t="s">
        <v>1171</v>
      </c>
    </row>
    <row r="31" spans="1:1">
      <c r="A31" s="25" t="s">
        <v>1202</v>
      </c>
    </row>
    <row r="32" spans="1:1">
      <c r="A32" s="25" t="s">
        <v>1195</v>
      </c>
    </row>
    <row r="33" spans="1:1">
      <c r="A33" s="25" t="s">
        <v>1203</v>
      </c>
    </row>
    <row r="34" spans="1:1">
      <c r="A34" s="25" t="s">
        <v>1176</v>
      </c>
    </row>
    <row r="35" spans="1:1">
      <c r="A35" s="25" t="s">
        <v>1193</v>
      </c>
    </row>
    <row r="36" spans="1:1">
      <c r="A36" s="25" t="s">
        <v>1190</v>
      </c>
    </row>
    <row r="37" spans="1:1">
      <c r="A37" s="25" t="s">
        <v>1170</v>
      </c>
    </row>
    <row r="38" spans="1:1">
      <c r="A38" s="25" t="s">
        <v>1206</v>
      </c>
    </row>
    <row r="39" spans="1:1" s="28" customFormat="1">
      <c r="A39" s="25" t="s">
        <v>2592</v>
      </c>
    </row>
    <row r="40" spans="1:1">
      <c r="A40" s="25" t="s">
        <v>1189</v>
      </c>
    </row>
    <row r="41" spans="1:1">
      <c r="A41" s="25" t="s">
        <v>1187</v>
      </c>
    </row>
    <row r="42" spans="1:1">
      <c r="A42" s="25" t="s">
        <v>1165</v>
      </c>
    </row>
    <row r="43" spans="1:1">
      <c r="A43" s="25" t="s">
        <v>1167</v>
      </c>
    </row>
    <row r="44" spans="1:1">
      <c r="A44" s="126" t="s">
        <v>3057</v>
      </c>
    </row>
    <row r="45" spans="1:1" s="28" customFormat="1">
      <c r="A45" s="25" t="s">
        <v>1207</v>
      </c>
    </row>
    <row r="46" spans="1:1">
      <c r="A46" s="25" t="s">
        <v>2587</v>
      </c>
    </row>
    <row r="47" spans="1:1">
      <c r="A47" s="25" t="s">
        <v>1178</v>
      </c>
    </row>
    <row r="48" spans="1:1">
      <c r="A48" s="25" t="s">
        <v>3245</v>
      </c>
    </row>
    <row r="49" spans="1:1" s="28" customFormat="1">
      <c r="A49" s="25" t="s">
        <v>1148</v>
      </c>
    </row>
    <row r="50" spans="1:1">
      <c r="A50" s="25" t="s">
        <v>1180</v>
      </c>
    </row>
    <row r="51" spans="1:1">
      <c r="A51" s="25" t="s">
        <v>2082</v>
      </c>
    </row>
    <row r="52" spans="1:1">
      <c r="A52" s="25" t="s">
        <v>1149</v>
      </c>
    </row>
    <row r="53" spans="1:1">
      <c r="A53" s="25" t="s">
        <v>1163</v>
      </c>
    </row>
    <row r="54" spans="1:1">
      <c r="A54" s="25" t="s">
        <v>1168</v>
      </c>
    </row>
    <row r="55" spans="1:1">
      <c r="A55" s="25" t="s">
        <v>2588</v>
      </c>
    </row>
    <row r="56" spans="1:1">
      <c r="A56" s="25" t="s">
        <v>1147</v>
      </c>
    </row>
    <row r="57" spans="1:1">
      <c r="A57" s="25" t="s">
        <v>1184</v>
      </c>
    </row>
    <row r="58" spans="1:1">
      <c r="A58" s="25" t="s">
        <v>1164</v>
      </c>
    </row>
    <row r="59" spans="1:1">
      <c r="A59" s="25" t="s">
        <v>1166</v>
      </c>
    </row>
    <row r="60" spans="1:1">
      <c r="A60" s="25" t="s">
        <v>1152</v>
      </c>
    </row>
    <row r="61" spans="1:1">
      <c r="A61" s="25" t="s">
        <v>1162</v>
      </c>
    </row>
    <row r="62" spans="1:1">
      <c r="A62" s="25" t="s">
        <v>1154</v>
      </c>
    </row>
    <row r="63" spans="1:1">
      <c r="A63" s="25" t="s">
        <v>1151</v>
      </c>
    </row>
    <row r="64" spans="1:1">
      <c r="A64" s="25" t="s">
        <v>1156</v>
      </c>
    </row>
    <row r="65" spans="1:1">
      <c r="A65" s="25" t="s">
        <v>1160</v>
      </c>
    </row>
    <row r="66" spans="1:1">
      <c r="A66" s="25" t="s">
        <v>2591</v>
      </c>
    </row>
    <row r="67" spans="1:1">
      <c r="A67" s="25" t="s">
        <v>2590</v>
      </c>
    </row>
    <row r="68" spans="1:1">
      <c r="A68" s="25" t="s">
        <v>1150</v>
      </c>
    </row>
    <row r="69" spans="1:1">
      <c r="A69" s="25" t="s">
        <v>1210</v>
      </c>
    </row>
    <row r="70" spans="1:1">
      <c r="A70" s="25" t="s">
        <v>1159</v>
      </c>
    </row>
    <row r="71" spans="1:1">
      <c r="A71" s="25" t="s">
        <v>1169</v>
      </c>
    </row>
    <row r="72" spans="1:1">
      <c r="A72" s="25" t="s">
        <v>1157</v>
      </c>
    </row>
    <row r="73" spans="1:1">
      <c r="A73" s="25" t="s">
        <v>1182</v>
      </c>
    </row>
    <row r="74" spans="1:1">
      <c r="A74" s="25" t="s">
        <v>1179</v>
      </c>
    </row>
    <row r="75" spans="1:1">
      <c r="A75" s="25" t="s">
        <v>1188</v>
      </c>
    </row>
    <row r="76" spans="1:1">
      <c r="A76" s="25" t="s">
        <v>1183</v>
      </c>
    </row>
    <row r="77" spans="1:1">
      <c r="A77" s="25" t="s">
        <v>1186</v>
      </c>
    </row>
    <row r="78" spans="1:1">
      <c r="A78" s="127" t="s">
        <v>2081</v>
      </c>
    </row>
  </sheetData>
  <sheetProtection algorithmName="SHA-512" hashValue="FtCnS5YPbKHkDgZKNrcKHLLPym3M/D+tsGgD9BM8ROSioRHOQcEh1bE+JLxftfsLJRPYG/fuHsYfcTeOizzqrA==" saltValue="b9y0DS+CWGt/i1a0wIieiA==" spinCount="100000" sheet="1" objects="1" scenarios="1"/>
  <autoFilter ref="A1:A78">
    <sortState ref="A2:A78">
      <sortCondition ref="A1:A78"/>
    </sortState>
  </autoFilter>
  <customSheetViews>
    <customSheetView guid="{5F0910B0-B45C-4126-97F3-187504C443ED}" printArea="1" showAutoFilter="1">
      <selection activeCell="F12" sqref="F12"/>
      <rowBreaks count="1" manualBreakCount="1">
        <brk id="77" max="16383" man="1"/>
      </rowBreaks>
      <pageSetup scale="92" orientation="portrait"/>
      <headerFooter alignWithMargins="0">
        <oddHeader>&amp;L&amp;"Times New Roman,Regular"&amp;20List of State Entities</oddHeader>
        <oddFooter>&amp;LFORM DFS-A1-1830. Revised 07/2016</oddFooter>
      </headerFooter>
      <autoFilter ref="A1:A78">
        <sortState ref="A2:A78">
          <sortCondition ref="A1:A78"/>
        </sortState>
      </autoFilter>
    </customSheetView>
    <customSheetView guid="{5D368104-1319-4E4D-9E25-DC6A451D6FDB}" topLeftCell="A52">
      <selection activeCell="A10" sqref="A10"/>
      <rowBreaks count="1" manualBreakCount="1">
        <brk id="78" max="16383" man="1"/>
      </rowBreaks>
      <pageSetup scale="92" orientation="portrait"/>
      <headerFooter alignWithMargins="0">
        <oddHeader>&amp;L&amp;"Times New Roman,Regular"&amp;20List of State Entities</oddHeader>
        <oddFooter>&amp;LFORM DFS-A1-1830. Revised 07/2016</oddFooter>
      </headerFooter>
    </customSheetView>
  </customSheetViews>
  <phoneticPr fontId="7" type="noConversion"/>
  <dataValidations count="1">
    <dataValidation allowBlank="1" showErrorMessage="1" prompt="Please ensure correct Federal Awarding Agency and CFDA Program Title.  If not populated, you aren't using an active CFDA No.  " sqref="A2:A19"/>
  </dataValidations>
  <pageMargins left="0.75" right="0.75" top="1" bottom="1" header="0.5" footer="0.5"/>
  <pageSetup scale="92" orientation="portrait"/>
  <headerFooter alignWithMargins="0">
    <oddHeader>&amp;L&amp;"Times New Roman,Regular"&amp;20List of State Entities</oddHeader>
    <oddFooter>&amp;LFORM DFS-A1-1830. Revised 08/2021</oddFooter>
  </headerFooter>
  <rowBreaks count="1" manualBreakCount="1">
    <brk id="77" max="16383" man="1"/>
  </row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B1212"/>
  <sheetViews>
    <sheetView workbookViewId="0">
      <selection activeCell="A164" sqref="A164"/>
    </sheetView>
  </sheetViews>
  <sheetFormatPr baseColWidth="10" defaultColWidth="8.83203125" defaultRowHeight="12" x14ac:dyDescent="0"/>
  <cols>
    <col min="1" max="1" width="47.5" customWidth="1"/>
    <col min="2" max="2" width="49.83203125" customWidth="1"/>
    <col min="3" max="3" width="9" customWidth="1"/>
  </cols>
  <sheetData>
    <row r="1" spans="1:2" ht="25.5" customHeight="1">
      <c r="A1" s="269" t="s">
        <v>3241</v>
      </c>
      <c r="B1" s="269"/>
    </row>
    <row r="2" spans="1:2">
      <c r="A2" t="s">
        <v>2586</v>
      </c>
    </row>
    <row r="3" spans="1:2">
      <c r="A3" t="s">
        <v>1234</v>
      </c>
    </row>
    <row r="4" spans="1:2">
      <c r="A4" t="s">
        <v>2601</v>
      </c>
    </row>
    <row r="5" spans="1:2">
      <c r="A5" t="s">
        <v>2096</v>
      </c>
    </row>
    <row r="6" spans="1:2">
      <c r="A6" t="s">
        <v>3114</v>
      </c>
    </row>
    <row r="7" spans="1:2">
      <c r="A7" t="s">
        <v>3115</v>
      </c>
    </row>
    <row r="8" spans="1:2">
      <c r="A8" t="s">
        <v>1654</v>
      </c>
    </row>
    <row r="9" spans="1:2">
      <c r="A9" t="s">
        <v>3116</v>
      </c>
    </row>
    <row r="10" spans="1:2">
      <c r="A10" t="s">
        <v>3247</v>
      </c>
    </row>
    <row r="11" spans="1:2">
      <c r="A11" t="s">
        <v>2097</v>
      </c>
    </row>
    <row r="12" spans="1:2">
      <c r="A12" t="s">
        <v>2098</v>
      </c>
    </row>
    <row r="13" spans="1:2">
      <c r="A13" t="s">
        <v>1237</v>
      </c>
    </row>
    <row r="14" spans="1:2">
      <c r="A14" t="s">
        <v>1658</v>
      </c>
    </row>
    <row r="15" spans="1:2">
      <c r="A15" t="s">
        <v>1659</v>
      </c>
    </row>
    <row r="16" spans="1:2">
      <c r="A16" t="s">
        <v>2099</v>
      </c>
    </row>
    <row r="17" spans="1:1">
      <c r="A17" t="s">
        <v>2602</v>
      </c>
    </row>
    <row r="18" spans="1:1">
      <c r="A18" t="s">
        <v>1239</v>
      </c>
    </row>
    <row r="19" spans="1:1">
      <c r="A19" t="s">
        <v>1660</v>
      </c>
    </row>
    <row r="20" spans="1:1">
      <c r="A20" t="s">
        <v>1661</v>
      </c>
    </row>
    <row r="21" spans="1:1">
      <c r="A21" t="s">
        <v>835</v>
      </c>
    </row>
    <row r="22" spans="1:1">
      <c r="A22" t="s">
        <v>1662</v>
      </c>
    </row>
    <row r="23" spans="1:1">
      <c r="A23" t="s">
        <v>3117</v>
      </c>
    </row>
    <row r="24" spans="1:1">
      <c r="A24" t="s">
        <v>2100</v>
      </c>
    </row>
    <row r="25" spans="1:1">
      <c r="A25" t="s">
        <v>3118</v>
      </c>
    </row>
    <row r="26" spans="1:1">
      <c r="A26" t="s">
        <v>1242</v>
      </c>
    </row>
    <row r="27" spans="1:1">
      <c r="A27" t="s">
        <v>2603</v>
      </c>
    </row>
    <row r="28" spans="1:1">
      <c r="A28" t="s">
        <v>3119</v>
      </c>
    </row>
    <row r="29" spans="1:1">
      <c r="A29" t="s">
        <v>3120</v>
      </c>
    </row>
    <row r="30" spans="1:1">
      <c r="A30" t="s">
        <v>1663</v>
      </c>
    </row>
    <row r="31" spans="1:1">
      <c r="A31" t="s">
        <v>2604</v>
      </c>
    </row>
    <row r="32" spans="1:1">
      <c r="A32" t="s">
        <v>1664</v>
      </c>
    </row>
    <row r="33" spans="1:1">
      <c r="A33" t="s">
        <v>2605</v>
      </c>
    </row>
    <row r="34" spans="1:1">
      <c r="A34" t="s">
        <v>1245</v>
      </c>
    </row>
    <row r="35" spans="1:1">
      <c r="A35" t="s">
        <v>2606</v>
      </c>
    </row>
    <row r="36" spans="1:1">
      <c r="A36" t="s">
        <v>1247</v>
      </c>
    </row>
    <row r="37" spans="1:1">
      <c r="A37" t="s">
        <v>1665</v>
      </c>
    </row>
    <row r="38" spans="1:1">
      <c r="A38" t="s">
        <v>1666</v>
      </c>
    </row>
    <row r="39" spans="1:1">
      <c r="A39" t="s">
        <v>2101</v>
      </c>
    </row>
    <row r="40" spans="1:1">
      <c r="A40" t="s">
        <v>1250</v>
      </c>
    </row>
    <row r="41" spans="1:1">
      <c r="A41" t="s">
        <v>3121</v>
      </c>
    </row>
    <row r="42" spans="1:1">
      <c r="A42" t="s">
        <v>1252</v>
      </c>
    </row>
    <row r="43" spans="1:1">
      <c r="A43" t="s">
        <v>1254</v>
      </c>
    </row>
    <row r="44" spans="1:1">
      <c r="A44" t="s">
        <v>1256</v>
      </c>
    </row>
    <row r="45" spans="1:1">
      <c r="A45" t="s">
        <v>3122</v>
      </c>
    </row>
    <row r="46" spans="1:1">
      <c r="A46" t="s">
        <v>2102</v>
      </c>
    </row>
    <row r="47" spans="1:1">
      <c r="A47" t="s">
        <v>2607</v>
      </c>
    </row>
    <row r="48" spans="1:1">
      <c r="A48" t="s">
        <v>1259</v>
      </c>
    </row>
    <row r="49" spans="1:1">
      <c r="A49" t="s">
        <v>1669</v>
      </c>
    </row>
    <row r="50" spans="1:1">
      <c r="A50" t="s">
        <v>2103</v>
      </c>
    </row>
    <row r="51" spans="1:1">
      <c r="A51" t="s">
        <v>3123</v>
      </c>
    </row>
    <row r="52" spans="1:1">
      <c r="A52" t="s">
        <v>2608</v>
      </c>
    </row>
    <row r="53" spans="1:1">
      <c r="A53" t="s">
        <v>1260</v>
      </c>
    </row>
    <row r="54" spans="1:1">
      <c r="A54" t="s">
        <v>1670</v>
      </c>
    </row>
    <row r="55" spans="1:1">
      <c r="A55" t="s">
        <v>1262</v>
      </c>
    </row>
    <row r="56" spans="1:1">
      <c r="A56" t="s">
        <v>1671</v>
      </c>
    </row>
    <row r="57" spans="1:1">
      <c r="A57" t="s">
        <v>2609</v>
      </c>
    </row>
    <row r="58" spans="1:1">
      <c r="A58" t="s">
        <v>3124</v>
      </c>
    </row>
    <row r="59" spans="1:1">
      <c r="A59" t="s">
        <v>2610</v>
      </c>
    </row>
    <row r="60" spans="1:1">
      <c r="A60" t="s">
        <v>3125</v>
      </c>
    </row>
    <row r="61" spans="1:1">
      <c r="A61" t="s">
        <v>1265</v>
      </c>
    </row>
    <row r="62" spans="1:1">
      <c r="A62" t="s">
        <v>1268</v>
      </c>
    </row>
    <row r="63" spans="1:1">
      <c r="A63" t="s">
        <v>3126</v>
      </c>
    </row>
    <row r="64" spans="1:1">
      <c r="A64" t="s">
        <v>2611</v>
      </c>
    </row>
    <row r="65" spans="1:1">
      <c r="A65" t="s">
        <v>2612</v>
      </c>
    </row>
    <row r="66" spans="1:1">
      <c r="A66" t="s">
        <v>1673</v>
      </c>
    </row>
    <row r="67" spans="1:1">
      <c r="A67" t="s">
        <v>1270</v>
      </c>
    </row>
    <row r="68" spans="1:1">
      <c r="A68" t="s">
        <v>2613</v>
      </c>
    </row>
    <row r="69" spans="1:1">
      <c r="A69" t="s">
        <v>1271</v>
      </c>
    </row>
    <row r="70" spans="1:1">
      <c r="A70" t="s">
        <v>2104</v>
      </c>
    </row>
    <row r="71" spans="1:1">
      <c r="A71" t="s">
        <v>2105</v>
      </c>
    </row>
    <row r="72" spans="1:1">
      <c r="A72" t="s">
        <v>2614</v>
      </c>
    </row>
    <row r="73" spans="1:1">
      <c r="A73" t="s">
        <v>2615</v>
      </c>
    </row>
    <row r="74" spans="1:1">
      <c r="A74" t="s">
        <v>1274</v>
      </c>
    </row>
    <row r="75" spans="1:1">
      <c r="A75" t="s">
        <v>1276</v>
      </c>
    </row>
    <row r="76" spans="1:1">
      <c r="A76" t="s">
        <v>3248</v>
      </c>
    </row>
    <row r="77" spans="1:1">
      <c r="A77" t="s">
        <v>3127</v>
      </c>
    </row>
    <row r="78" spans="1:1">
      <c r="A78" t="s">
        <v>1278</v>
      </c>
    </row>
    <row r="79" spans="1:1">
      <c r="A79" t="s">
        <v>1279</v>
      </c>
    </row>
    <row r="80" spans="1:1">
      <c r="A80" t="s">
        <v>3128</v>
      </c>
    </row>
    <row r="81" spans="1:1">
      <c r="A81" t="s">
        <v>3129</v>
      </c>
    </row>
    <row r="82" spans="1:1">
      <c r="A82" t="s">
        <v>1675</v>
      </c>
    </row>
    <row r="83" spans="1:1">
      <c r="A83" t="s">
        <v>1282</v>
      </c>
    </row>
    <row r="84" spans="1:1">
      <c r="A84" t="s">
        <v>1284</v>
      </c>
    </row>
    <row r="85" spans="1:1">
      <c r="A85" t="s">
        <v>1286</v>
      </c>
    </row>
    <row r="86" spans="1:1">
      <c r="A86" t="s">
        <v>3130</v>
      </c>
    </row>
    <row r="87" spans="1:1">
      <c r="A87" t="s">
        <v>2616</v>
      </c>
    </row>
    <row r="88" spans="1:1">
      <c r="A88" t="s">
        <v>3131</v>
      </c>
    </row>
    <row r="89" spans="1:1">
      <c r="A89" t="s">
        <v>1288</v>
      </c>
    </row>
    <row r="90" spans="1:1">
      <c r="A90" t="s">
        <v>3228</v>
      </c>
    </row>
    <row r="91" spans="1:1">
      <c r="A91" t="s">
        <v>3132</v>
      </c>
    </row>
    <row r="92" spans="1:1">
      <c r="A92" t="s">
        <v>2106</v>
      </c>
    </row>
    <row r="93" spans="1:1">
      <c r="A93" t="s">
        <v>3289</v>
      </c>
    </row>
    <row r="94" spans="1:1">
      <c r="A94" t="s">
        <v>2617</v>
      </c>
    </row>
    <row r="95" spans="1:1">
      <c r="A95" t="s">
        <v>2107</v>
      </c>
    </row>
    <row r="96" spans="1:1">
      <c r="A96" t="s">
        <v>2618</v>
      </c>
    </row>
    <row r="97" spans="1:1">
      <c r="A97" t="s">
        <v>3229</v>
      </c>
    </row>
    <row r="98" spans="1:1">
      <c r="A98" t="s">
        <v>2108</v>
      </c>
    </row>
    <row r="99" spans="1:1">
      <c r="A99" t="s">
        <v>3133</v>
      </c>
    </row>
    <row r="100" spans="1:1">
      <c r="A100" t="s">
        <v>1292</v>
      </c>
    </row>
    <row r="101" spans="1:1">
      <c r="A101" t="s">
        <v>3134</v>
      </c>
    </row>
    <row r="102" spans="1:1">
      <c r="A102" t="s">
        <v>1294</v>
      </c>
    </row>
    <row r="103" spans="1:1">
      <c r="A103" t="s">
        <v>1677</v>
      </c>
    </row>
    <row r="104" spans="1:1">
      <c r="A104" t="s">
        <v>3135</v>
      </c>
    </row>
    <row r="105" spans="1:1">
      <c r="A105" t="s">
        <v>3230</v>
      </c>
    </row>
    <row r="106" spans="1:1">
      <c r="A106" t="s">
        <v>1297</v>
      </c>
    </row>
    <row r="107" spans="1:1">
      <c r="A107" t="s">
        <v>3136</v>
      </c>
    </row>
    <row r="108" spans="1:1">
      <c r="A108" t="s">
        <v>1299</v>
      </c>
    </row>
    <row r="109" spans="1:1">
      <c r="A109" t="s">
        <v>3232</v>
      </c>
    </row>
    <row r="110" spans="1:1">
      <c r="A110" t="s">
        <v>3137</v>
      </c>
    </row>
    <row r="111" spans="1:1">
      <c r="A111" t="s">
        <v>1300</v>
      </c>
    </row>
    <row r="112" spans="1:1">
      <c r="A112" t="s">
        <v>3138</v>
      </c>
    </row>
    <row r="113" spans="1:1">
      <c r="A113" t="s">
        <v>3139</v>
      </c>
    </row>
    <row r="114" spans="1:1">
      <c r="A114" t="s">
        <v>3140</v>
      </c>
    </row>
    <row r="115" spans="1:1">
      <c r="A115" t="s">
        <v>1301</v>
      </c>
    </row>
    <row r="116" spans="1:1">
      <c r="A116" t="s">
        <v>3233</v>
      </c>
    </row>
    <row r="117" spans="1:1">
      <c r="A117" t="s">
        <v>3141</v>
      </c>
    </row>
    <row r="118" spans="1:1">
      <c r="A118" t="s">
        <v>2619</v>
      </c>
    </row>
    <row r="119" spans="1:1">
      <c r="A119" t="s">
        <v>1303</v>
      </c>
    </row>
    <row r="120" spans="1:1">
      <c r="A120" t="s">
        <v>3142</v>
      </c>
    </row>
    <row r="121" spans="1:1">
      <c r="A121" t="s">
        <v>2620</v>
      </c>
    </row>
    <row r="122" spans="1:1">
      <c r="A122" t="s">
        <v>3143</v>
      </c>
    </row>
    <row r="123" spans="1:1">
      <c r="A123" t="s">
        <v>1304</v>
      </c>
    </row>
    <row r="124" spans="1:1">
      <c r="A124" t="s">
        <v>3234</v>
      </c>
    </row>
    <row r="125" spans="1:1">
      <c r="A125" t="s">
        <v>3144</v>
      </c>
    </row>
    <row r="126" spans="1:1">
      <c r="A126" t="s">
        <v>3145</v>
      </c>
    </row>
    <row r="127" spans="1:1">
      <c r="A127" t="s">
        <v>1680</v>
      </c>
    </row>
    <row r="128" spans="1:1">
      <c r="A128" t="s">
        <v>1306</v>
      </c>
    </row>
    <row r="129" spans="1:1">
      <c r="A129" t="s">
        <v>1307</v>
      </c>
    </row>
    <row r="130" spans="1:1">
      <c r="A130" t="s">
        <v>1308</v>
      </c>
    </row>
    <row r="131" spans="1:1">
      <c r="A131" t="s">
        <v>3249</v>
      </c>
    </row>
    <row r="132" spans="1:1">
      <c r="A132" t="s">
        <v>2109</v>
      </c>
    </row>
    <row r="133" spans="1:1">
      <c r="A133" t="s">
        <v>2621</v>
      </c>
    </row>
    <row r="134" spans="1:1">
      <c r="A134" t="s">
        <v>1309</v>
      </c>
    </row>
    <row r="135" spans="1:1">
      <c r="A135" t="s">
        <v>1311</v>
      </c>
    </row>
    <row r="136" spans="1:1">
      <c r="A136" t="s">
        <v>1682</v>
      </c>
    </row>
    <row r="137" spans="1:1">
      <c r="A137" t="s">
        <v>3146</v>
      </c>
    </row>
    <row r="138" spans="1:1">
      <c r="A138" t="s">
        <v>3147</v>
      </c>
    </row>
    <row r="139" spans="1:1">
      <c r="A139" t="s">
        <v>3148</v>
      </c>
    </row>
    <row r="140" spans="1:1">
      <c r="A140" t="s">
        <v>3149</v>
      </c>
    </row>
    <row r="141" spans="1:1">
      <c r="A141" t="s">
        <v>3150</v>
      </c>
    </row>
    <row r="142" spans="1:1">
      <c r="A142" t="s">
        <v>3151</v>
      </c>
    </row>
    <row r="143" spans="1:1">
      <c r="A143" t="s">
        <v>3152</v>
      </c>
    </row>
    <row r="144" spans="1:1">
      <c r="A144" t="s">
        <v>3153</v>
      </c>
    </row>
    <row r="145" spans="1:1">
      <c r="A145" t="s">
        <v>3154</v>
      </c>
    </row>
    <row r="146" spans="1:1">
      <c r="A146" t="s">
        <v>1313</v>
      </c>
    </row>
    <row r="147" spans="1:1">
      <c r="A147" t="s">
        <v>1314</v>
      </c>
    </row>
    <row r="148" spans="1:1">
      <c r="A148" t="s">
        <v>1315</v>
      </c>
    </row>
    <row r="149" spans="1:1">
      <c r="A149" t="s">
        <v>2110</v>
      </c>
    </row>
    <row r="150" spans="1:1">
      <c r="A150" t="s">
        <v>3155</v>
      </c>
    </row>
    <row r="151" spans="1:1">
      <c r="A151" t="s">
        <v>2622</v>
      </c>
    </row>
    <row r="152" spans="1:1">
      <c r="A152" t="s">
        <v>3156</v>
      </c>
    </row>
    <row r="153" spans="1:1">
      <c r="A153" t="s">
        <v>3157</v>
      </c>
    </row>
    <row r="154" spans="1:1">
      <c r="A154" t="s">
        <v>2623</v>
      </c>
    </row>
    <row r="155" spans="1:1">
      <c r="A155" t="s">
        <v>3158</v>
      </c>
    </row>
    <row r="156" spans="1:1">
      <c r="A156" t="s">
        <v>2624</v>
      </c>
    </row>
    <row r="157" spans="1:1">
      <c r="A157" t="s">
        <v>3159</v>
      </c>
    </row>
    <row r="158" spans="1:1">
      <c r="A158" t="s">
        <v>1683</v>
      </c>
    </row>
    <row r="159" spans="1:1">
      <c r="A159" t="s">
        <v>2111</v>
      </c>
    </row>
    <row r="160" spans="1:1">
      <c r="A160" t="s">
        <v>1319</v>
      </c>
    </row>
    <row r="161" spans="1:1">
      <c r="A161" t="s">
        <v>1321</v>
      </c>
    </row>
    <row r="162" spans="1:1">
      <c r="A162" t="s">
        <v>2625</v>
      </c>
    </row>
    <row r="163" spans="1:1">
      <c r="A163" t="s">
        <v>2626</v>
      </c>
    </row>
    <row r="164" spans="1:1">
      <c r="A164" t="s">
        <v>1323</v>
      </c>
    </row>
    <row r="165" spans="1:1">
      <c r="A165" t="s">
        <v>1687</v>
      </c>
    </row>
    <row r="166" spans="1:1">
      <c r="A166" t="s">
        <v>2112</v>
      </c>
    </row>
    <row r="167" spans="1:1">
      <c r="A167" t="s">
        <v>1689</v>
      </c>
    </row>
    <row r="168" spans="1:1">
      <c r="A168" t="s">
        <v>1690</v>
      </c>
    </row>
    <row r="169" spans="1:1">
      <c r="A169" t="s">
        <v>2113</v>
      </c>
    </row>
    <row r="170" spans="1:1">
      <c r="A170" t="s">
        <v>2627</v>
      </c>
    </row>
    <row r="171" spans="1:1">
      <c r="A171" t="s">
        <v>1325</v>
      </c>
    </row>
    <row r="172" spans="1:1">
      <c r="A172" t="s">
        <v>2114</v>
      </c>
    </row>
    <row r="173" spans="1:1">
      <c r="A173" t="s">
        <v>3160</v>
      </c>
    </row>
    <row r="174" spans="1:1">
      <c r="A174" t="s">
        <v>2628</v>
      </c>
    </row>
    <row r="175" spans="1:1">
      <c r="A175" t="s">
        <v>3250</v>
      </c>
    </row>
    <row r="176" spans="1:1">
      <c r="A176" t="s">
        <v>1691</v>
      </c>
    </row>
    <row r="177" spans="1:1">
      <c r="A177" t="s">
        <v>1327</v>
      </c>
    </row>
    <row r="178" spans="1:1">
      <c r="A178" t="s">
        <v>3161</v>
      </c>
    </row>
    <row r="179" spans="1:1">
      <c r="A179" t="s">
        <v>2115</v>
      </c>
    </row>
    <row r="180" spans="1:1">
      <c r="A180" t="s">
        <v>2629</v>
      </c>
    </row>
    <row r="181" spans="1:1">
      <c r="A181" t="s">
        <v>1328</v>
      </c>
    </row>
    <row r="182" spans="1:1">
      <c r="A182" t="s">
        <v>2116</v>
      </c>
    </row>
    <row r="183" spans="1:1">
      <c r="A183" t="s">
        <v>3162</v>
      </c>
    </row>
    <row r="184" spans="1:1">
      <c r="A184" t="s">
        <v>2630</v>
      </c>
    </row>
    <row r="185" spans="1:1">
      <c r="A185" t="s">
        <v>1694</v>
      </c>
    </row>
    <row r="186" spans="1:1">
      <c r="A186" t="s">
        <v>1695</v>
      </c>
    </row>
    <row r="187" spans="1:1">
      <c r="A187" t="s">
        <v>3163</v>
      </c>
    </row>
    <row r="188" spans="1:1">
      <c r="A188" t="s">
        <v>3251</v>
      </c>
    </row>
    <row r="189" spans="1:1">
      <c r="A189" t="s">
        <v>3164</v>
      </c>
    </row>
    <row r="190" spans="1:1">
      <c r="A190" t="s">
        <v>3252</v>
      </c>
    </row>
    <row r="191" spans="1:1">
      <c r="A191" t="s">
        <v>1334</v>
      </c>
    </row>
    <row r="192" spans="1:1">
      <c r="A192" t="s">
        <v>1336</v>
      </c>
    </row>
    <row r="193" spans="1:1">
      <c r="A193" t="s">
        <v>2631</v>
      </c>
    </row>
    <row r="194" spans="1:1">
      <c r="A194" t="s">
        <v>3165</v>
      </c>
    </row>
    <row r="195" spans="1:1">
      <c r="A195" t="s">
        <v>1700</v>
      </c>
    </row>
    <row r="196" spans="1:1">
      <c r="A196" t="s">
        <v>2632</v>
      </c>
    </row>
    <row r="197" spans="1:1">
      <c r="A197" t="s">
        <v>2633</v>
      </c>
    </row>
    <row r="198" spans="1:1">
      <c r="A198" t="s">
        <v>2117</v>
      </c>
    </row>
    <row r="199" spans="1:1">
      <c r="A199" t="s">
        <v>2634</v>
      </c>
    </row>
    <row r="200" spans="1:1">
      <c r="A200" t="s">
        <v>2118</v>
      </c>
    </row>
    <row r="201" spans="1:1">
      <c r="A201" t="s">
        <v>1701</v>
      </c>
    </row>
    <row r="202" spans="1:1">
      <c r="A202" t="s">
        <v>1338</v>
      </c>
    </row>
    <row r="203" spans="1:1">
      <c r="A203" t="s">
        <v>2119</v>
      </c>
    </row>
    <row r="204" spans="1:1">
      <c r="A204" t="s">
        <v>1702</v>
      </c>
    </row>
    <row r="205" spans="1:1">
      <c r="A205" t="s">
        <v>3166</v>
      </c>
    </row>
    <row r="206" spans="1:1">
      <c r="A206" t="s">
        <v>2635</v>
      </c>
    </row>
    <row r="207" spans="1:1">
      <c r="A207" t="s">
        <v>3287</v>
      </c>
    </row>
    <row r="208" spans="1:1">
      <c r="A208" t="s">
        <v>1703</v>
      </c>
    </row>
    <row r="209" spans="1:1">
      <c r="A209" t="s">
        <v>2636</v>
      </c>
    </row>
    <row r="210" spans="1:1">
      <c r="A210" t="s">
        <v>2120</v>
      </c>
    </row>
    <row r="211" spans="1:1">
      <c r="A211" t="s">
        <v>2637</v>
      </c>
    </row>
    <row r="212" spans="1:1">
      <c r="A212" t="s">
        <v>2638</v>
      </c>
    </row>
    <row r="213" spans="1:1">
      <c r="A213" t="s">
        <v>3167</v>
      </c>
    </row>
    <row r="214" spans="1:1">
      <c r="A214" t="s">
        <v>3253</v>
      </c>
    </row>
    <row r="215" spans="1:1">
      <c r="A215" t="s">
        <v>1341</v>
      </c>
    </row>
    <row r="216" spans="1:1">
      <c r="A216" t="s">
        <v>2639</v>
      </c>
    </row>
    <row r="217" spans="1:1">
      <c r="A217" t="s">
        <v>1342</v>
      </c>
    </row>
    <row r="218" spans="1:1">
      <c r="A218" t="s">
        <v>3168</v>
      </c>
    </row>
    <row r="219" spans="1:1">
      <c r="A219" t="s">
        <v>1706</v>
      </c>
    </row>
    <row r="220" spans="1:1">
      <c r="A220" t="s">
        <v>1345</v>
      </c>
    </row>
    <row r="221" spans="1:1">
      <c r="A221" t="s">
        <v>3169</v>
      </c>
    </row>
    <row r="222" spans="1:1">
      <c r="A222" t="s">
        <v>2121</v>
      </c>
    </row>
    <row r="223" spans="1:1">
      <c r="A223" t="s">
        <v>2640</v>
      </c>
    </row>
    <row r="224" spans="1:1">
      <c r="A224" t="s">
        <v>3170</v>
      </c>
    </row>
    <row r="225" spans="1:1">
      <c r="A225" t="s">
        <v>3171</v>
      </c>
    </row>
    <row r="226" spans="1:1">
      <c r="A226" t="s">
        <v>1158</v>
      </c>
    </row>
    <row r="227" spans="1:1">
      <c r="A227" t="s">
        <v>3172</v>
      </c>
    </row>
    <row r="228" spans="1:1">
      <c r="A228" t="s">
        <v>3277</v>
      </c>
    </row>
    <row r="229" spans="1:1">
      <c r="A229" t="s">
        <v>3173</v>
      </c>
    </row>
    <row r="230" spans="1:1">
      <c r="A230" t="s">
        <v>3174</v>
      </c>
    </row>
    <row r="231" spans="1:1">
      <c r="A231" t="s">
        <v>1347</v>
      </c>
    </row>
    <row r="232" spans="1:1">
      <c r="A232" t="s">
        <v>1348</v>
      </c>
    </row>
    <row r="233" spans="1:1">
      <c r="A233" t="s">
        <v>1351</v>
      </c>
    </row>
    <row r="234" spans="1:1">
      <c r="A234" t="s">
        <v>1353</v>
      </c>
    </row>
    <row r="235" spans="1:1">
      <c r="A235" t="s">
        <v>2641</v>
      </c>
    </row>
    <row r="236" spans="1:1">
      <c r="A236" t="s">
        <v>2642</v>
      </c>
    </row>
    <row r="237" spans="1:1">
      <c r="A237" t="s">
        <v>3175</v>
      </c>
    </row>
    <row r="238" spans="1:1">
      <c r="A238" t="s">
        <v>3176</v>
      </c>
    </row>
    <row r="239" spans="1:1">
      <c r="A239" t="s">
        <v>1357</v>
      </c>
    </row>
    <row r="240" spans="1:1">
      <c r="A240" t="s">
        <v>2122</v>
      </c>
    </row>
    <row r="241" spans="1:1">
      <c r="A241" t="s">
        <v>1711</v>
      </c>
    </row>
    <row r="242" spans="1:1">
      <c r="A242" t="s">
        <v>3177</v>
      </c>
    </row>
    <row r="243" spans="1:1">
      <c r="A243" t="s">
        <v>2123</v>
      </c>
    </row>
    <row r="244" spans="1:1">
      <c r="A244" t="s">
        <v>1712</v>
      </c>
    </row>
    <row r="245" spans="1:1">
      <c r="A245" t="s">
        <v>1359</v>
      </c>
    </row>
    <row r="246" spans="1:1">
      <c r="A246" t="s">
        <v>1713</v>
      </c>
    </row>
    <row r="247" spans="1:1">
      <c r="A247" t="s">
        <v>2124</v>
      </c>
    </row>
    <row r="248" spans="1:1">
      <c r="A248" t="s">
        <v>2643</v>
      </c>
    </row>
    <row r="249" spans="1:1">
      <c r="A249" t="s">
        <v>2644</v>
      </c>
    </row>
    <row r="250" spans="1:1">
      <c r="A250" t="s">
        <v>3246</v>
      </c>
    </row>
    <row r="251" spans="1:1">
      <c r="A251" t="s">
        <v>1361</v>
      </c>
    </row>
    <row r="252" spans="1:1">
      <c r="A252" t="s">
        <v>1715</v>
      </c>
    </row>
    <row r="253" spans="1:1">
      <c r="A253" t="s">
        <v>3275</v>
      </c>
    </row>
    <row r="254" spans="1:1">
      <c r="A254" t="s">
        <v>1363</v>
      </c>
    </row>
    <row r="255" spans="1:1">
      <c r="A255" t="s">
        <v>2125</v>
      </c>
    </row>
    <row r="256" spans="1:1">
      <c r="A256" t="s">
        <v>1365</v>
      </c>
    </row>
    <row r="257" spans="1:1">
      <c r="A257" t="s">
        <v>2126</v>
      </c>
    </row>
    <row r="258" spans="1:1">
      <c r="A258" t="s">
        <v>1367</v>
      </c>
    </row>
    <row r="259" spans="1:1">
      <c r="A259" t="s">
        <v>2127</v>
      </c>
    </row>
    <row r="260" spans="1:1">
      <c r="A260" t="s">
        <v>1716</v>
      </c>
    </row>
    <row r="261" spans="1:1">
      <c r="A261" t="s">
        <v>2645</v>
      </c>
    </row>
    <row r="262" spans="1:1">
      <c r="A262" t="s">
        <v>2128</v>
      </c>
    </row>
    <row r="263" spans="1:1">
      <c r="A263" t="s">
        <v>3178</v>
      </c>
    </row>
    <row r="264" spans="1:1">
      <c r="A264" t="s">
        <v>3179</v>
      </c>
    </row>
    <row r="265" spans="1:1">
      <c r="A265" t="s">
        <v>3180</v>
      </c>
    </row>
    <row r="266" spans="1:1">
      <c r="A266" t="s">
        <v>3181</v>
      </c>
    </row>
    <row r="267" spans="1:1">
      <c r="A267" t="s">
        <v>3182</v>
      </c>
    </row>
    <row r="268" spans="1:1">
      <c r="A268" t="s">
        <v>3183</v>
      </c>
    </row>
    <row r="269" spans="1:1">
      <c r="A269" t="s">
        <v>1369</v>
      </c>
    </row>
    <row r="270" spans="1:1">
      <c r="A270" t="s">
        <v>1718</v>
      </c>
    </row>
    <row r="271" spans="1:1">
      <c r="A271" t="s">
        <v>3184</v>
      </c>
    </row>
    <row r="272" spans="1:1">
      <c r="A272" t="s">
        <v>2646</v>
      </c>
    </row>
    <row r="273" spans="1:1">
      <c r="A273" t="s">
        <v>1719</v>
      </c>
    </row>
    <row r="274" spans="1:1">
      <c r="A274" t="s">
        <v>2129</v>
      </c>
    </row>
    <row r="275" spans="1:1">
      <c r="A275" t="s">
        <v>2647</v>
      </c>
    </row>
    <row r="276" spans="1:1">
      <c r="A276" t="s">
        <v>2130</v>
      </c>
    </row>
    <row r="277" spans="1:1">
      <c r="A277" t="s">
        <v>1720</v>
      </c>
    </row>
    <row r="278" spans="1:1">
      <c r="A278" t="s">
        <v>1721</v>
      </c>
    </row>
    <row r="279" spans="1:1">
      <c r="A279" t="s">
        <v>3185</v>
      </c>
    </row>
    <row r="280" spans="1:1">
      <c r="A280" t="s">
        <v>2648</v>
      </c>
    </row>
    <row r="281" spans="1:1">
      <c r="A281" t="s">
        <v>3186</v>
      </c>
    </row>
    <row r="282" spans="1:1">
      <c r="A282" t="s">
        <v>2131</v>
      </c>
    </row>
    <row r="283" spans="1:1">
      <c r="A283" t="s">
        <v>2649</v>
      </c>
    </row>
    <row r="284" spans="1:1">
      <c r="A284" t="s">
        <v>2650</v>
      </c>
    </row>
    <row r="285" spans="1:1">
      <c r="A285" t="s">
        <v>1725</v>
      </c>
    </row>
    <row r="286" spans="1:1">
      <c r="A286" t="s">
        <v>2651</v>
      </c>
    </row>
    <row r="287" spans="1:1">
      <c r="A287" t="s">
        <v>2132</v>
      </c>
    </row>
    <row r="288" spans="1:1">
      <c r="A288" t="s">
        <v>2652</v>
      </c>
    </row>
    <row r="289" spans="1:1">
      <c r="A289" t="s">
        <v>3187</v>
      </c>
    </row>
    <row r="290" spans="1:1">
      <c r="A290" t="s">
        <v>2133</v>
      </c>
    </row>
    <row r="291" spans="1:1">
      <c r="A291" t="s">
        <v>1372</v>
      </c>
    </row>
    <row r="292" spans="1:1">
      <c r="A292" t="s">
        <v>3188</v>
      </c>
    </row>
    <row r="293" spans="1:1">
      <c r="A293" t="s">
        <v>3278</v>
      </c>
    </row>
    <row r="294" spans="1:1">
      <c r="A294" t="s">
        <v>3189</v>
      </c>
    </row>
    <row r="295" spans="1:1">
      <c r="A295" t="s">
        <v>1374</v>
      </c>
    </row>
    <row r="296" spans="1:1">
      <c r="A296" t="s">
        <v>3190</v>
      </c>
    </row>
    <row r="297" spans="1:1">
      <c r="A297" t="s">
        <v>1376</v>
      </c>
    </row>
    <row r="298" spans="1:1">
      <c r="A298" t="s">
        <v>1378</v>
      </c>
    </row>
    <row r="299" spans="1:1">
      <c r="A299" t="s">
        <v>1379</v>
      </c>
    </row>
    <row r="300" spans="1:1">
      <c r="A300" t="s">
        <v>1380</v>
      </c>
    </row>
    <row r="301" spans="1:1">
      <c r="A301" t="s">
        <v>1381</v>
      </c>
    </row>
    <row r="302" spans="1:1">
      <c r="A302" t="s">
        <v>1383</v>
      </c>
    </row>
    <row r="303" spans="1:1">
      <c r="A303" t="s">
        <v>1385</v>
      </c>
    </row>
    <row r="304" spans="1:1">
      <c r="A304" t="s">
        <v>1387</v>
      </c>
    </row>
    <row r="305" spans="1:1">
      <c r="A305" t="s">
        <v>2653</v>
      </c>
    </row>
    <row r="306" spans="1:1">
      <c r="A306" t="s">
        <v>1388</v>
      </c>
    </row>
    <row r="307" spans="1:1">
      <c r="A307" t="s">
        <v>1731</v>
      </c>
    </row>
    <row r="308" spans="1:1">
      <c r="A308" t="s">
        <v>3191</v>
      </c>
    </row>
    <row r="309" spans="1:1">
      <c r="A309" t="s">
        <v>2134</v>
      </c>
    </row>
    <row r="310" spans="1:1">
      <c r="A310" t="s">
        <v>1390</v>
      </c>
    </row>
    <row r="311" spans="1:1">
      <c r="A311" t="s">
        <v>2135</v>
      </c>
    </row>
    <row r="312" spans="1:1">
      <c r="A312" t="s">
        <v>1392</v>
      </c>
    </row>
    <row r="313" spans="1:1">
      <c r="A313" t="s">
        <v>1393</v>
      </c>
    </row>
    <row r="314" spans="1:1">
      <c r="A314" t="s">
        <v>2654</v>
      </c>
    </row>
    <row r="315" spans="1:1">
      <c r="A315" t="s">
        <v>2655</v>
      </c>
    </row>
    <row r="316" spans="1:1">
      <c r="A316" t="s">
        <v>1394</v>
      </c>
    </row>
    <row r="317" spans="1:1">
      <c r="A317" t="s">
        <v>3192</v>
      </c>
    </row>
    <row r="318" spans="1:1">
      <c r="A318" t="s">
        <v>1733</v>
      </c>
    </row>
    <row r="319" spans="1:1">
      <c r="A319" t="s">
        <v>1734</v>
      </c>
    </row>
    <row r="320" spans="1:1">
      <c r="A320" t="s">
        <v>3193</v>
      </c>
    </row>
    <row r="321" spans="1:1">
      <c r="A321" t="s">
        <v>3194</v>
      </c>
    </row>
    <row r="322" spans="1:1">
      <c r="A322" t="s">
        <v>1396</v>
      </c>
    </row>
    <row r="323" spans="1:1">
      <c r="A323" t="s">
        <v>1398</v>
      </c>
    </row>
    <row r="324" spans="1:1">
      <c r="A324" t="s">
        <v>1735</v>
      </c>
    </row>
    <row r="325" spans="1:1">
      <c r="A325" t="s">
        <v>3195</v>
      </c>
    </row>
    <row r="326" spans="1:1">
      <c r="A326" t="s">
        <v>3196</v>
      </c>
    </row>
    <row r="327" spans="1:1">
      <c r="A327" t="s">
        <v>3197</v>
      </c>
    </row>
    <row r="328" spans="1:1">
      <c r="A328" t="s">
        <v>1402</v>
      </c>
    </row>
    <row r="329" spans="1:1">
      <c r="A329" t="s">
        <v>1404</v>
      </c>
    </row>
    <row r="330" spans="1:1">
      <c r="A330" t="s">
        <v>2656</v>
      </c>
    </row>
    <row r="331" spans="1:1">
      <c r="A331" t="s">
        <v>1407</v>
      </c>
    </row>
    <row r="332" spans="1:1">
      <c r="A332" t="s">
        <v>1409</v>
      </c>
    </row>
    <row r="333" spans="1:1">
      <c r="A333" t="s">
        <v>1412</v>
      </c>
    </row>
    <row r="334" spans="1:1">
      <c r="A334" t="s">
        <v>1739</v>
      </c>
    </row>
    <row r="335" spans="1:1">
      <c r="A335" t="s">
        <v>3198</v>
      </c>
    </row>
    <row r="336" spans="1:1">
      <c r="A336" t="s">
        <v>1415</v>
      </c>
    </row>
    <row r="337" spans="1:1">
      <c r="A337" t="s">
        <v>1418</v>
      </c>
    </row>
    <row r="338" spans="1:1">
      <c r="A338" t="s">
        <v>2657</v>
      </c>
    </row>
    <row r="339" spans="1:1">
      <c r="A339" t="s">
        <v>2136</v>
      </c>
    </row>
    <row r="340" spans="1:1">
      <c r="A340" t="s">
        <v>2137</v>
      </c>
    </row>
    <row r="341" spans="1:1">
      <c r="A341" t="s">
        <v>3199</v>
      </c>
    </row>
    <row r="342" spans="1:1">
      <c r="A342" t="s">
        <v>3200</v>
      </c>
    </row>
    <row r="343" spans="1:1">
      <c r="A343" t="s">
        <v>2138</v>
      </c>
    </row>
    <row r="344" spans="1:1">
      <c r="A344" t="s">
        <v>3201</v>
      </c>
    </row>
    <row r="345" spans="1:1">
      <c r="A345" t="s">
        <v>1420</v>
      </c>
    </row>
    <row r="346" spans="1:1">
      <c r="A346" t="s">
        <v>3202</v>
      </c>
    </row>
    <row r="347" spans="1:1">
      <c r="A347" t="s">
        <v>1422</v>
      </c>
    </row>
    <row r="348" spans="1:1">
      <c r="A348" t="s">
        <v>1743</v>
      </c>
    </row>
    <row r="349" spans="1:1">
      <c r="A349" t="s">
        <v>3203</v>
      </c>
    </row>
    <row r="350" spans="1:1">
      <c r="A350" t="s">
        <v>1425</v>
      </c>
    </row>
    <row r="351" spans="1:1">
      <c r="A351" t="s">
        <v>2139</v>
      </c>
    </row>
    <row r="352" spans="1:1">
      <c r="A352" t="s">
        <v>1427</v>
      </c>
    </row>
    <row r="353" spans="1:1">
      <c r="A353" t="s">
        <v>1745</v>
      </c>
    </row>
    <row r="354" spans="1:1">
      <c r="A354" t="s">
        <v>2658</v>
      </c>
    </row>
    <row r="355" spans="1:1">
      <c r="A355" t="s">
        <v>1746</v>
      </c>
    </row>
    <row r="356" spans="1:1">
      <c r="A356" t="s">
        <v>3204</v>
      </c>
    </row>
    <row r="357" spans="1:1">
      <c r="A357" t="s">
        <v>2659</v>
      </c>
    </row>
    <row r="358" spans="1:1">
      <c r="A358" t="s">
        <v>3205</v>
      </c>
    </row>
    <row r="359" spans="1:1">
      <c r="A359" t="s">
        <v>3206</v>
      </c>
    </row>
    <row r="360" spans="1:1">
      <c r="A360" t="s">
        <v>2660</v>
      </c>
    </row>
    <row r="361" spans="1:1">
      <c r="A361" t="s">
        <v>2661</v>
      </c>
    </row>
    <row r="362" spans="1:1">
      <c r="A362" t="s">
        <v>1428</v>
      </c>
    </row>
    <row r="363" spans="1:1">
      <c r="A363" t="s">
        <v>2140</v>
      </c>
    </row>
    <row r="364" spans="1:1">
      <c r="A364" t="s">
        <v>3207</v>
      </c>
    </row>
    <row r="365" spans="1:1">
      <c r="A365" t="s">
        <v>3254</v>
      </c>
    </row>
    <row r="366" spans="1:1">
      <c r="A366" t="s">
        <v>2662</v>
      </c>
    </row>
    <row r="367" spans="1:1">
      <c r="A367" t="s">
        <v>2141</v>
      </c>
    </row>
    <row r="368" spans="1:1">
      <c r="A368" t="s">
        <v>2142</v>
      </c>
    </row>
    <row r="369" spans="1:1">
      <c r="A369" t="s">
        <v>3208</v>
      </c>
    </row>
    <row r="370" spans="1:1">
      <c r="A370" t="s">
        <v>1747</v>
      </c>
    </row>
    <row r="371" spans="1:1">
      <c r="A371" t="s">
        <v>2663</v>
      </c>
    </row>
    <row r="372" spans="1:1">
      <c r="A372" t="s">
        <v>3209</v>
      </c>
    </row>
    <row r="373" spans="1:1">
      <c r="A373" t="s">
        <v>1748</v>
      </c>
    </row>
    <row r="374" spans="1:1">
      <c r="A374" t="s">
        <v>2143</v>
      </c>
    </row>
    <row r="375" spans="1:1">
      <c r="A375" t="s">
        <v>1430</v>
      </c>
    </row>
    <row r="376" spans="1:1">
      <c r="A376" t="s">
        <v>3210</v>
      </c>
    </row>
    <row r="377" spans="1:1">
      <c r="A377" t="s">
        <v>1432</v>
      </c>
    </row>
    <row r="378" spans="1:1">
      <c r="A378" t="s">
        <v>2144</v>
      </c>
    </row>
    <row r="379" spans="1:1">
      <c r="A379" t="s">
        <v>3211</v>
      </c>
    </row>
    <row r="380" spans="1:1">
      <c r="A380" t="s">
        <v>3212</v>
      </c>
    </row>
    <row r="381" spans="1:1">
      <c r="A381" t="s">
        <v>1434</v>
      </c>
    </row>
    <row r="382" spans="1:1">
      <c r="A382" t="s">
        <v>2664</v>
      </c>
    </row>
    <row r="383" spans="1:1">
      <c r="A383" t="s">
        <v>2145</v>
      </c>
    </row>
    <row r="384" spans="1:1">
      <c r="A384" t="s">
        <v>1751</v>
      </c>
    </row>
    <row r="385" spans="1:1">
      <c r="A385" t="s">
        <v>3213</v>
      </c>
    </row>
    <row r="386" spans="1:1">
      <c r="A386" t="s">
        <v>2665</v>
      </c>
    </row>
    <row r="387" spans="1:1">
      <c r="A387" t="s">
        <v>1758</v>
      </c>
    </row>
    <row r="388" spans="1:1">
      <c r="A388" t="s">
        <v>1759</v>
      </c>
    </row>
    <row r="389" spans="1:1">
      <c r="A389" t="s">
        <v>2146</v>
      </c>
    </row>
    <row r="390" spans="1:1">
      <c r="A390" t="s">
        <v>1436</v>
      </c>
    </row>
    <row r="391" spans="1:1">
      <c r="A391" t="s">
        <v>1438</v>
      </c>
    </row>
    <row r="392" spans="1:1">
      <c r="A392" t="s">
        <v>2666</v>
      </c>
    </row>
    <row r="393" spans="1:1">
      <c r="A393" t="s">
        <v>2667</v>
      </c>
    </row>
    <row r="394" spans="1:1">
      <c r="A394" t="s">
        <v>1439</v>
      </c>
    </row>
    <row r="395" spans="1:1">
      <c r="A395" t="s">
        <v>2668</v>
      </c>
    </row>
    <row r="396" spans="1:1">
      <c r="A396" t="s">
        <v>3214</v>
      </c>
    </row>
    <row r="397" spans="1:1">
      <c r="A397" t="s">
        <v>1443</v>
      </c>
    </row>
    <row r="398" spans="1:1">
      <c r="A398" t="s">
        <v>2147</v>
      </c>
    </row>
    <row r="399" spans="1:1">
      <c r="A399" t="s">
        <v>2148</v>
      </c>
    </row>
    <row r="400" spans="1:1">
      <c r="A400" t="s">
        <v>3272</v>
      </c>
    </row>
    <row r="401" spans="1:1">
      <c r="A401" t="s">
        <v>1444</v>
      </c>
    </row>
    <row r="402" spans="1:1">
      <c r="A402" t="s">
        <v>3215</v>
      </c>
    </row>
    <row r="403" spans="1:1">
      <c r="A403" t="s">
        <v>1765</v>
      </c>
    </row>
    <row r="404" spans="1:1">
      <c r="A404" t="s">
        <v>2669</v>
      </c>
    </row>
    <row r="405" spans="1:1">
      <c r="A405" t="s">
        <v>1767</v>
      </c>
    </row>
    <row r="406" spans="1:1">
      <c r="A406" t="s">
        <v>2149</v>
      </c>
    </row>
    <row r="407" spans="1:1">
      <c r="A407" t="s">
        <v>1445</v>
      </c>
    </row>
    <row r="408" spans="1:1">
      <c r="A408" t="s">
        <v>1447</v>
      </c>
    </row>
    <row r="409" spans="1:1">
      <c r="A409" t="s">
        <v>1768</v>
      </c>
    </row>
    <row r="410" spans="1:1">
      <c r="A410" t="s">
        <v>1448</v>
      </c>
    </row>
    <row r="411" spans="1:1">
      <c r="A411" t="s">
        <v>3235</v>
      </c>
    </row>
    <row r="412" spans="1:1">
      <c r="A412" t="s">
        <v>1451</v>
      </c>
    </row>
    <row r="413" spans="1:1">
      <c r="A413" t="s">
        <v>1769</v>
      </c>
    </row>
    <row r="414" spans="1:1">
      <c r="A414" t="s">
        <v>2150</v>
      </c>
    </row>
    <row r="415" spans="1:1">
      <c r="A415" t="s">
        <v>1770</v>
      </c>
    </row>
    <row r="416" spans="1:1">
      <c r="A416" t="s">
        <v>3217</v>
      </c>
    </row>
    <row r="417" spans="1:1">
      <c r="A417" t="s">
        <v>2670</v>
      </c>
    </row>
    <row r="418" spans="1:1">
      <c r="A418" t="s">
        <v>3218</v>
      </c>
    </row>
    <row r="419" spans="1:1">
      <c r="A419" t="s">
        <v>2671</v>
      </c>
    </row>
    <row r="420" spans="1:1">
      <c r="A420" t="s">
        <v>1771</v>
      </c>
    </row>
    <row r="421" spans="1:1">
      <c r="A421" t="s">
        <v>2672</v>
      </c>
    </row>
    <row r="422" spans="1:1">
      <c r="A422" t="s">
        <v>3219</v>
      </c>
    </row>
    <row r="423" spans="1:1">
      <c r="A423" t="s">
        <v>3220</v>
      </c>
    </row>
    <row r="424" spans="1:1">
      <c r="A424" t="s">
        <v>2151</v>
      </c>
    </row>
    <row r="425" spans="1:1">
      <c r="A425" t="s">
        <v>3047</v>
      </c>
    </row>
    <row r="426" spans="1:1">
      <c r="A426" t="s">
        <v>3221</v>
      </c>
    </row>
    <row r="427" spans="1:1">
      <c r="A427" t="s">
        <v>3222</v>
      </c>
    </row>
    <row r="428" spans="1:1">
      <c r="A428" t="s">
        <v>2673</v>
      </c>
    </row>
    <row r="429" spans="1:1">
      <c r="A429" t="s">
        <v>1773</v>
      </c>
    </row>
    <row r="430" spans="1:1">
      <c r="A430" t="s">
        <v>3223</v>
      </c>
    </row>
    <row r="431" spans="1:1">
      <c r="A431" t="s">
        <v>3224</v>
      </c>
    </row>
    <row r="432" spans="1:1">
      <c r="A432" t="s">
        <v>3225</v>
      </c>
    </row>
    <row r="433" spans="1:1">
      <c r="A433" t="s">
        <v>2152</v>
      </c>
    </row>
    <row r="434" spans="1:1">
      <c r="A434" t="s">
        <v>1455</v>
      </c>
    </row>
    <row r="435" spans="1:1">
      <c r="A435" t="s">
        <v>1456</v>
      </c>
    </row>
    <row r="436" spans="1:1">
      <c r="A436" t="s">
        <v>1458</v>
      </c>
    </row>
    <row r="437" spans="1:1">
      <c r="A437" t="s">
        <v>2153</v>
      </c>
    </row>
    <row r="438" spans="1:1">
      <c r="A438" t="s">
        <v>1460</v>
      </c>
    </row>
    <row r="439" spans="1:1">
      <c r="A439" t="s">
        <v>2154</v>
      </c>
    </row>
    <row r="440" spans="1:1">
      <c r="A440" t="s">
        <v>1461</v>
      </c>
    </row>
    <row r="441" spans="1:1">
      <c r="A441" t="s">
        <v>1463</v>
      </c>
    </row>
    <row r="442" spans="1:1">
      <c r="A442" t="s">
        <v>1464</v>
      </c>
    </row>
    <row r="443" spans="1:1">
      <c r="A443" t="s">
        <v>2155</v>
      </c>
    </row>
    <row r="444" spans="1:1">
      <c r="A444" t="s">
        <v>2674</v>
      </c>
    </row>
    <row r="445" spans="1:1">
      <c r="A445" t="s">
        <v>2675</v>
      </c>
    </row>
    <row r="446" spans="1:1">
      <c r="A446" t="s">
        <v>2156</v>
      </c>
    </row>
    <row r="447" spans="1:1">
      <c r="A447" t="s">
        <v>2676</v>
      </c>
    </row>
    <row r="448" spans="1:1">
      <c r="A448" t="s">
        <v>2157</v>
      </c>
    </row>
    <row r="449" spans="1:1">
      <c r="A449" t="s">
        <v>2677</v>
      </c>
    </row>
    <row r="450" spans="1:1">
      <c r="A450" t="s">
        <v>1465</v>
      </c>
    </row>
    <row r="451" spans="1:1">
      <c r="A451" t="s">
        <v>2678</v>
      </c>
    </row>
    <row r="452" spans="1:1">
      <c r="A452" t="s">
        <v>2158</v>
      </c>
    </row>
    <row r="453" spans="1:1">
      <c r="A453" t="s">
        <v>1466</v>
      </c>
    </row>
    <row r="454" spans="1:1">
      <c r="A454" t="s">
        <v>2159</v>
      </c>
    </row>
    <row r="455" spans="1:1">
      <c r="A455" t="s">
        <v>1467</v>
      </c>
    </row>
    <row r="456" spans="1:1">
      <c r="A456" t="s">
        <v>1468</v>
      </c>
    </row>
    <row r="457" spans="1:1">
      <c r="A457" t="s">
        <v>2679</v>
      </c>
    </row>
    <row r="458" spans="1:1">
      <c r="A458" t="s">
        <v>1470</v>
      </c>
    </row>
    <row r="459" spans="1:1">
      <c r="A459" t="s">
        <v>1471</v>
      </c>
    </row>
    <row r="460" spans="1:1">
      <c r="A460" t="s">
        <v>2160</v>
      </c>
    </row>
    <row r="461" spans="1:1">
      <c r="A461" t="s">
        <v>1779</v>
      </c>
    </row>
    <row r="462" spans="1:1">
      <c r="A462" t="s">
        <v>2161</v>
      </c>
    </row>
    <row r="463" spans="1:1">
      <c r="A463" t="s">
        <v>2680</v>
      </c>
    </row>
    <row r="464" spans="1:1">
      <c r="A464" t="s">
        <v>1780</v>
      </c>
    </row>
    <row r="465" spans="1:1">
      <c r="A465" t="s">
        <v>2681</v>
      </c>
    </row>
    <row r="466" spans="1:1">
      <c r="A466" t="s">
        <v>2162</v>
      </c>
    </row>
    <row r="467" spans="1:1">
      <c r="A467" t="s">
        <v>2163</v>
      </c>
    </row>
    <row r="468" spans="1:1">
      <c r="A468" t="s">
        <v>2164</v>
      </c>
    </row>
    <row r="469" spans="1:1">
      <c r="A469" t="s">
        <v>1473</v>
      </c>
    </row>
    <row r="470" spans="1:1">
      <c r="A470" t="s">
        <v>2682</v>
      </c>
    </row>
    <row r="471" spans="1:1">
      <c r="A471" t="s">
        <v>1781</v>
      </c>
    </row>
    <row r="472" spans="1:1">
      <c r="A472" t="s">
        <v>1476</v>
      </c>
    </row>
    <row r="473" spans="1:1">
      <c r="A473" t="s">
        <v>1477</v>
      </c>
    </row>
    <row r="474" spans="1:1">
      <c r="A474" t="s">
        <v>1478</v>
      </c>
    </row>
    <row r="475" spans="1:1">
      <c r="A475" t="s">
        <v>2165</v>
      </c>
    </row>
    <row r="476" spans="1:1">
      <c r="A476" t="s">
        <v>1479</v>
      </c>
    </row>
    <row r="477" spans="1:1">
      <c r="A477" t="s">
        <v>1785</v>
      </c>
    </row>
    <row r="478" spans="1:1">
      <c r="A478" t="s">
        <v>1480</v>
      </c>
    </row>
    <row r="479" spans="1:1">
      <c r="A479" t="s">
        <v>1481</v>
      </c>
    </row>
    <row r="480" spans="1:1">
      <c r="A480" t="s">
        <v>1482</v>
      </c>
    </row>
    <row r="481" spans="1:1">
      <c r="A481" t="s">
        <v>1484</v>
      </c>
    </row>
    <row r="482" spans="1:1">
      <c r="A482" t="s">
        <v>1485</v>
      </c>
    </row>
    <row r="483" spans="1:1">
      <c r="A483" t="s">
        <v>1487</v>
      </c>
    </row>
    <row r="484" spans="1:1">
      <c r="A484" t="s">
        <v>2166</v>
      </c>
    </row>
    <row r="485" spans="1:1">
      <c r="A485" t="s">
        <v>1488</v>
      </c>
    </row>
    <row r="486" spans="1:1">
      <c r="A486" t="s">
        <v>1789</v>
      </c>
    </row>
    <row r="487" spans="1:1">
      <c r="A487" t="s">
        <v>1490</v>
      </c>
    </row>
    <row r="488" spans="1:1">
      <c r="A488" t="s">
        <v>1492</v>
      </c>
    </row>
    <row r="489" spans="1:1">
      <c r="A489" t="s">
        <v>1792</v>
      </c>
    </row>
    <row r="490" spans="1:1">
      <c r="A490" t="s">
        <v>2683</v>
      </c>
    </row>
    <row r="491" spans="1:1">
      <c r="A491" t="s">
        <v>1497</v>
      </c>
    </row>
    <row r="492" spans="1:1">
      <c r="A492" t="s">
        <v>1795</v>
      </c>
    </row>
    <row r="493" spans="1:1">
      <c r="A493" t="s">
        <v>2684</v>
      </c>
    </row>
    <row r="494" spans="1:1">
      <c r="A494" t="s">
        <v>2685</v>
      </c>
    </row>
    <row r="495" spans="1:1">
      <c r="A495" t="s">
        <v>2686</v>
      </c>
    </row>
    <row r="496" spans="1:1">
      <c r="A496" t="s">
        <v>1499</v>
      </c>
    </row>
    <row r="497" spans="1:1">
      <c r="A497" t="s">
        <v>2167</v>
      </c>
    </row>
    <row r="498" spans="1:1">
      <c r="A498" t="s">
        <v>2168</v>
      </c>
    </row>
    <row r="499" spans="1:1">
      <c r="A499" t="s">
        <v>1501</v>
      </c>
    </row>
    <row r="500" spans="1:1">
      <c r="A500" t="s">
        <v>1797</v>
      </c>
    </row>
    <row r="501" spans="1:1">
      <c r="A501" t="s">
        <v>1502</v>
      </c>
    </row>
    <row r="502" spans="1:1">
      <c r="A502" t="s">
        <v>1798</v>
      </c>
    </row>
    <row r="503" spans="1:1">
      <c r="A503" t="s">
        <v>1504</v>
      </c>
    </row>
    <row r="504" spans="1:1">
      <c r="A504" t="s">
        <v>2687</v>
      </c>
    </row>
    <row r="505" spans="1:1">
      <c r="A505" t="s">
        <v>2688</v>
      </c>
    </row>
    <row r="506" spans="1:1">
      <c r="A506" t="s">
        <v>2169</v>
      </c>
    </row>
    <row r="507" spans="1:1">
      <c r="A507" t="s">
        <v>2170</v>
      </c>
    </row>
    <row r="508" spans="1:1">
      <c r="A508" t="s">
        <v>1506</v>
      </c>
    </row>
    <row r="509" spans="1:1">
      <c r="A509" t="s">
        <v>2689</v>
      </c>
    </row>
    <row r="510" spans="1:1">
      <c r="A510" t="s">
        <v>1800</v>
      </c>
    </row>
    <row r="511" spans="1:1">
      <c r="A511" t="s">
        <v>2171</v>
      </c>
    </row>
    <row r="512" spans="1:1">
      <c r="A512" t="s">
        <v>1508</v>
      </c>
    </row>
    <row r="513" spans="1:1">
      <c r="A513" t="s">
        <v>1510</v>
      </c>
    </row>
    <row r="514" spans="1:1">
      <c r="A514" t="s">
        <v>3236</v>
      </c>
    </row>
    <row r="515" spans="1:1">
      <c r="A515" t="s">
        <v>2172</v>
      </c>
    </row>
    <row r="516" spans="1:1">
      <c r="A516" t="s">
        <v>2690</v>
      </c>
    </row>
    <row r="517" spans="1:1">
      <c r="A517" t="s">
        <v>1802</v>
      </c>
    </row>
    <row r="518" spans="1:1">
      <c r="A518" t="s">
        <v>2173</v>
      </c>
    </row>
    <row r="519" spans="1:1">
      <c r="A519" t="s">
        <v>2174</v>
      </c>
    </row>
    <row r="520" spans="1:1">
      <c r="A520" t="s">
        <v>1804</v>
      </c>
    </row>
    <row r="521" spans="1:1">
      <c r="A521" t="s">
        <v>1806</v>
      </c>
    </row>
    <row r="522" spans="1:1">
      <c r="A522" t="s">
        <v>2175</v>
      </c>
    </row>
    <row r="523" spans="1:1">
      <c r="A523" t="s">
        <v>1807</v>
      </c>
    </row>
    <row r="524" spans="1:1">
      <c r="A524" t="s">
        <v>3226</v>
      </c>
    </row>
    <row r="525" spans="1:1">
      <c r="A525" t="s">
        <v>2691</v>
      </c>
    </row>
    <row r="526" spans="1:1">
      <c r="A526" t="s">
        <v>1513</v>
      </c>
    </row>
    <row r="527" spans="1:1">
      <c r="A527" t="s">
        <v>2176</v>
      </c>
    </row>
    <row r="528" spans="1:1">
      <c r="A528" t="s">
        <v>2585</v>
      </c>
    </row>
    <row r="529" spans="1:1">
      <c r="A529" t="s">
        <v>1514</v>
      </c>
    </row>
    <row r="530" spans="1:1">
      <c r="A530" t="s">
        <v>1809</v>
      </c>
    </row>
    <row r="531" spans="1:1">
      <c r="A531" t="s">
        <v>2692</v>
      </c>
    </row>
    <row r="532" spans="1:1">
      <c r="A532" t="s">
        <v>1516</v>
      </c>
    </row>
    <row r="533" spans="1:1">
      <c r="A533" t="s">
        <v>2177</v>
      </c>
    </row>
    <row r="534" spans="1:1">
      <c r="A534" t="s">
        <v>1517</v>
      </c>
    </row>
    <row r="535" spans="1:1">
      <c r="A535" t="s">
        <v>3255</v>
      </c>
    </row>
    <row r="536" spans="1:1">
      <c r="A536" t="s">
        <v>2693</v>
      </c>
    </row>
    <row r="537" spans="1:1">
      <c r="A537" t="s">
        <v>1518</v>
      </c>
    </row>
    <row r="538" spans="1:1">
      <c r="A538" t="s">
        <v>2694</v>
      </c>
    </row>
    <row r="539" spans="1:1">
      <c r="A539" t="s">
        <v>2695</v>
      </c>
    </row>
    <row r="540" spans="1:1">
      <c r="A540" t="s">
        <v>1520</v>
      </c>
    </row>
    <row r="541" spans="1:1">
      <c r="A541" t="s">
        <v>2696</v>
      </c>
    </row>
    <row r="542" spans="1:1">
      <c r="A542" t="s">
        <v>1522</v>
      </c>
    </row>
    <row r="543" spans="1:1">
      <c r="A543" t="s">
        <v>2697</v>
      </c>
    </row>
    <row r="544" spans="1:1">
      <c r="A544" t="s">
        <v>1524</v>
      </c>
    </row>
    <row r="545" spans="1:1">
      <c r="A545" t="s">
        <v>1525</v>
      </c>
    </row>
    <row r="546" spans="1:1">
      <c r="A546" t="s">
        <v>2698</v>
      </c>
    </row>
    <row r="547" spans="1:1">
      <c r="A547" t="s">
        <v>2178</v>
      </c>
    </row>
    <row r="548" spans="1:1">
      <c r="A548" t="s">
        <v>1528</v>
      </c>
    </row>
    <row r="549" spans="1:1">
      <c r="A549" t="s">
        <v>2179</v>
      </c>
    </row>
    <row r="550" spans="1:1">
      <c r="A550" t="s">
        <v>2699</v>
      </c>
    </row>
    <row r="551" spans="1:1">
      <c r="A551" t="s">
        <v>1530</v>
      </c>
    </row>
    <row r="552" spans="1:1">
      <c r="A552" t="s">
        <v>1814</v>
      </c>
    </row>
    <row r="553" spans="1:1">
      <c r="A553" t="s">
        <v>1532</v>
      </c>
    </row>
    <row r="554" spans="1:1">
      <c r="A554" t="s">
        <v>3048</v>
      </c>
    </row>
    <row r="555" spans="1:1">
      <c r="A555" t="s">
        <v>1815</v>
      </c>
    </row>
    <row r="556" spans="1:1">
      <c r="A556" t="s">
        <v>3049</v>
      </c>
    </row>
    <row r="557" spans="1:1">
      <c r="A557" t="s">
        <v>1534</v>
      </c>
    </row>
    <row r="558" spans="1:1">
      <c r="A558" t="s">
        <v>2180</v>
      </c>
    </row>
    <row r="559" spans="1:1">
      <c r="A559" t="s">
        <v>2181</v>
      </c>
    </row>
    <row r="560" spans="1:1">
      <c r="A560" t="s">
        <v>2182</v>
      </c>
    </row>
    <row r="561" spans="1:1">
      <c r="A561" t="s">
        <v>1537</v>
      </c>
    </row>
    <row r="562" spans="1:1">
      <c r="A562" t="s">
        <v>1816</v>
      </c>
    </row>
    <row r="563" spans="1:1">
      <c r="A563" t="s">
        <v>2183</v>
      </c>
    </row>
    <row r="564" spans="1:1">
      <c r="A564" t="s">
        <v>1539</v>
      </c>
    </row>
    <row r="565" spans="1:1">
      <c r="A565" t="s">
        <v>3268</v>
      </c>
    </row>
    <row r="566" spans="1:1">
      <c r="A566" t="s">
        <v>2700</v>
      </c>
    </row>
    <row r="567" spans="1:1">
      <c r="A567" t="s">
        <v>1541</v>
      </c>
    </row>
    <row r="568" spans="1:1">
      <c r="A568" t="s">
        <v>2184</v>
      </c>
    </row>
    <row r="569" spans="1:1">
      <c r="A569" t="s">
        <v>1818</v>
      </c>
    </row>
    <row r="570" spans="1:1">
      <c r="A570" t="s">
        <v>1543</v>
      </c>
    </row>
    <row r="571" spans="1:1">
      <c r="A571" t="s">
        <v>1820</v>
      </c>
    </row>
    <row r="572" spans="1:1">
      <c r="A572" t="s">
        <v>2185</v>
      </c>
    </row>
    <row r="573" spans="1:1">
      <c r="A573" t="s">
        <v>2701</v>
      </c>
    </row>
    <row r="574" spans="1:1">
      <c r="A574" t="s">
        <v>1822</v>
      </c>
    </row>
    <row r="575" spans="1:1">
      <c r="A575" t="s">
        <v>2186</v>
      </c>
    </row>
    <row r="576" spans="1:1">
      <c r="A576" t="s">
        <v>2702</v>
      </c>
    </row>
    <row r="577" spans="1:1">
      <c r="A577" t="s">
        <v>1547</v>
      </c>
    </row>
    <row r="578" spans="1:1">
      <c r="A578" t="s">
        <v>2703</v>
      </c>
    </row>
    <row r="579" spans="1:1">
      <c r="A579" t="s">
        <v>1823</v>
      </c>
    </row>
    <row r="580" spans="1:1">
      <c r="A580" t="s">
        <v>2704</v>
      </c>
    </row>
    <row r="581" spans="1:1">
      <c r="A581" t="s">
        <v>3256</v>
      </c>
    </row>
    <row r="582" spans="1:1">
      <c r="A582" t="s">
        <v>2705</v>
      </c>
    </row>
    <row r="583" spans="1:1">
      <c r="A583" t="s">
        <v>1549</v>
      </c>
    </row>
    <row r="584" spans="1:1">
      <c r="A584" t="s">
        <v>3283</v>
      </c>
    </row>
    <row r="585" spans="1:1">
      <c r="A585" t="s">
        <v>1551</v>
      </c>
    </row>
    <row r="586" spans="1:1">
      <c r="A586" t="s">
        <v>2187</v>
      </c>
    </row>
    <row r="587" spans="1:1">
      <c r="A587" t="s">
        <v>2706</v>
      </c>
    </row>
    <row r="588" spans="1:1">
      <c r="A588" t="s">
        <v>1553</v>
      </c>
    </row>
    <row r="589" spans="1:1">
      <c r="A589" t="s">
        <v>1826</v>
      </c>
    </row>
    <row r="590" spans="1:1">
      <c r="A590" t="s">
        <v>2188</v>
      </c>
    </row>
    <row r="591" spans="1:1">
      <c r="A591" t="s">
        <v>1555</v>
      </c>
    </row>
    <row r="592" spans="1:1">
      <c r="A592" t="s">
        <v>1556</v>
      </c>
    </row>
    <row r="593" spans="1:1">
      <c r="A593" t="s">
        <v>1827</v>
      </c>
    </row>
    <row r="594" spans="1:1">
      <c r="A594" t="s">
        <v>2189</v>
      </c>
    </row>
    <row r="595" spans="1:1">
      <c r="A595" t="s">
        <v>1829</v>
      </c>
    </row>
    <row r="596" spans="1:1">
      <c r="A596" t="s">
        <v>2190</v>
      </c>
    </row>
    <row r="597" spans="1:1">
      <c r="A597" t="s">
        <v>2191</v>
      </c>
    </row>
    <row r="598" spans="1:1">
      <c r="A598" t="s">
        <v>1830</v>
      </c>
    </row>
    <row r="599" spans="1:1">
      <c r="A599" t="s">
        <v>2707</v>
      </c>
    </row>
    <row r="600" spans="1:1">
      <c r="A600" t="s">
        <v>2708</v>
      </c>
    </row>
    <row r="601" spans="1:1">
      <c r="A601" t="s">
        <v>1831</v>
      </c>
    </row>
    <row r="602" spans="1:1">
      <c r="A602" t="s">
        <v>1558</v>
      </c>
    </row>
    <row r="603" spans="1:1">
      <c r="A603" t="s">
        <v>2709</v>
      </c>
    </row>
    <row r="604" spans="1:1">
      <c r="A604" t="s">
        <v>1832</v>
      </c>
    </row>
    <row r="605" spans="1:1">
      <c r="A605" t="s">
        <v>1833</v>
      </c>
    </row>
    <row r="606" spans="1:1">
      <c r="A606" t="s">
        <v>1835</v>
      </c>
    </row>
    <row r="607" spans="1:1">
      <c r="A607" t="s">
        <v>1561</v>
      </c>
    </row>
    <row r="608" spans="1:1">
      <c r="A608" t="s">
        <v>2710</v>
      </c>
    </row>
    <row r="609" spans="1:1">
      <c r="A609" t="s">
        <v>2711</v>
      </c>
    </row>
    <row r="610" spans="1:1">
      <c r="A610" t="s">
        <v>1836</v>
      </c>
    </row>
    <row r="611" spans="1:1">
      <c r="A611" t="s">
        <v>3237</v>
      </c>
    </row>
    <row r="612" spans="1:1">
      <c r="A612" t="s">
        <v>2712</v>
      </c>
    </row>
    <row r="613" spans="1:1">
      <c r="A613" t="s">
        <v>2713</v>
      </c>
    </row>
    <row r="614" spans="1:1">
      <c r="A614" t="s">
        <v>1837</v>
      </c>
    </row>
    <row r="615" spans="1:1">
      <c r="A615" t="s">
        <v>2192</v>
      </c>
    </row>
    <row r="616" spans="1:1">
      <c r="A616" t="s">
        <v>2714</v>
      </c>
    </row>
    <row r="617" spans="1:1">
      <c r="A617" t="s">
        <v>2193</v>
      </c>
    </row>
    <row r="618" spans="1:1">
      <c r="A618" t="s">
        <v>1838</v>
      </c>
    </row>
    <row r="619" spans="1:1">
      <c r="A619" t="s">
        <v>1566</v>
      </c>
    </row>
    <row r="620" spans="1:1">
      <c r="A620" t="s">
        <v>2194</v>
      </c>
    </row>
    <row r="621" spans="1:1">
      <c r="A621" t="s">
        <v>1569</v>
      </c>
    </row>
    <row r="622" spans="1:1">
      <c r="A622" t="s">
        <v>2195</v>
      </c>
    </row>
    <row r="623" spans="1:1">
      <c r="A623" t="s">
        <v>1839</v>
      </c>
    </row>
    <row r="624" spans="1:1">
      <c r="A624" t="s">
        <v>2715</v>
      </c>
    </row>
    <row r="625" spans="1:1">
      <c r="A625" t="s">
        <v>1571</v>
      </c>
    </row>
    <row r="626" spans="1:1">
      <c r="A626" t="s">
        <v>1840</v>
      </c>
    </row>
    <row r="627" spans="1:1">
      <c r="A627" t="s">
        <v>1573</v>
      </c>
    </row>
    <row r="628" spans="1:1">
      <c r="A628" t="s">
        <v>1576</v>
      </c>
    </row>
    <row r="629" spans="1:1">
      <c r="A629" t="s">
        <v>1843</v>
      </c>
    </row>
    <row r="630" spans="1:1">
      <c r="A630" t="s">
        <v>1579</v>
      </c>
    </row>
    <row r="631" spans="1:1">
      <c r="A631" t="s">
        <v>2716</v>
      </c>
    </row>
    <row r="632" spans="1:1">
      <c r="A632" t="s">
        <v>2196</v>
      </c>
    </row>
    <row r="633" spans="1:1">
      <c r="A633" t="s">
        <v>1582</v>
      </c>
    </row>
    <row r="634" spans="1:1">
      <c r="A634" t="s">
        <v>2717</v>
      </c>
    </row>
    <row r="635" spans="1:1">
      <c r="A635" t="s">
        <v>1584</v>
      </c>
    </row>
    <row r="636" spans="1:1">
      <c r="A636" t="s">
        <v>2718</v>
      </c>
    </row>
    <row r="637" spans="1:1">
      <c r="A637" t="s">
        <v>2197</v>
      </c>
    </row>
    <row r="638" spans="1:1">
      <c r="A638" t="s">
        <v>1845</v>
      </c>
    </row>
    <row r="639" spans="1:1">
      <c r="A639" t="s">
        <v>2719</v>
      </c>
    </row>
    <row r="640" spans="1:1" s="28" customFormat="1">
      <c r="A640" s="28" t="s">
        <v>4459</v>
      </c>
    </row>
    <row r="641" spans="1:1">
      <c r="A641" t="s">
        <v>1846</v>
      </c>
    </row>
    <row r="642" spans="1:1">
      <c r="A642" t="s">
        <v>3257</v>
      </c>
    </row>
    <row r="643" spans="1:1">
      <c r="A643" t="s">
        <v>1586</v>
      </c>
    </row>
    <row r="644" spans="1:1">
      <c r="A644" t="s">
        <v>1848</v>
      </c>
    </row>
    <row r="645" spans="1:1">
      <c r="A645" t="s">
        <v>3269</v>
      </c>
    </row>
    <row r="646" spans="1:1">
      <c r="A646" t="s">
        <v>1588</v>
      </c>
    </row>
    <row r="647" spans="1:1">
      <c r="A647" t="s">
        <v>3050</v>
      </c>
    </row>
    <row r="648" spans="1:1">
      <c r="A648" t="s">
        <v>1850</v>
      </c>
    </row>
    <row r="649" spans="1:1">
      <c r="A649" t="s">
        <v>2198</v>
      </c>
    </row>
    <row r="650" spans="1:1">
      <c r="A650" t="s">
        <v>1590</v>
      </c>
    </row>
    <row r="651" spans="1:1">
      <c r="A651" t="s">
        <v>1851</v>
      </c>
    </row>
    <row r="652" spans="1:1">
      <c r="A652" t="s">
        <v>1591</v>
      </c>
    </row>
    <row r="653" spans="1:1">
      <c r="A653" t="s">
        <v>3286</v>
      </c>
    </row>
    <row r="654" spans="1:1">
      <c r="A654" t="s">
        <v>1593</v>
      </c>
    </row>
    <row r="655" spans="1:1">
      <c r="A655" t="s">
        <v>1852</v>
      </c>
    </row>
    <row r="656" spans="1:1">
      <c r="A656" t="s">
        <v>2199</v>
      </c>
    </row>
    <row r="657" spans="1:1">
      <c r="A657" t="s">
        <v>1853</v>
      </c>
    </row>
    <row r="658" spans="1:1">
      <c r="A658" t="s">
        <v>2720</v>
      </c>
    </row>
    <row r="659" spans="1:1">
      <c r="A659" t="s">
        <v>2200</v>
      </c>
    </row>
    <row r="660" spans="1:1">
      <c r="A660" t="s">
        <v>1598</v>
      </c>
    </row>
    <row r="661" spans="1:1">
      <c r="A661" t="s">
        <v>2721</v>
      </c>
    </row>
    <row r="662" spans="1:1">
      <c r="A662" t="s">
        <v>2722</v>
      </c>
    </row>
    <row r="663" spans="1:1">
      <c r="A663" t="s">
        <v>1854</v>
      </c>
    </row>
    <row r="664" spans="1:1">
      <c r="A664" t="s">
        <v>2201</v>
      </c>
    </row>
    <row r="665" spans="1:1">
      <c r="A665" t="s">
        <v>1600</v>
      </c>
    </row>
    <row r="666" spans="1:1">
      <c r="A666" t="s">
        <v>1602</v>
      </c>
    </row>
    <row r="667" spans="1:1">
      <c r="A667" t="s">
        <v>2723</v>
      </c>
    </row>
    <row r="668" spans="1:1">
      <c r="A668" t="s">
        <v>2724</v>
      </c>
    </row>
    <row r="669" spans="1:1">
      <c r="A669" t="s">
        <v>2725</v>
      </c>
    </row>
    <row r="670" spans="1:1">
      <c r="A670" t="s">
        <v>3281</v>
      </c>
    </row>
    <row r="671" spans="1:1">
      <c r="A671" t="s">
        <v>2210</v>
      </c>
    </row>
    <row r="672" spans="1:1">
      <c r="A672" t="s">
        <v>1221</v>
      </c>
    </row>
    <row r="673" spans="1:1">
      <c r="A673" t="s">
        <v>1222</v>
      </c>
    </row>
    <row r="674" spans="1:1">
      <c r="A674" t="s">
        <v>1655</v>
      </c>
    </row>
    <row r="675" spans="1:1">
      <c r="A675" t="s">
        <v>1656</v>
      </c>
    </row>
    <row r="676" spans="1:1">
      <c r="A676" t="s">
        <v>2211</v>
      </c>
    </row>
    <row r="677" spans="1:1">
      <c r="A677" t="s">
        <v>2732</v>
      </c>
    </row>
    <row r="678" spans="1:1">
      <c r="A678" t="s">
        <v>3267</v>
      </c>
    </row>
    <row r="679" spans="1:1">
      <c r="A679" t="s">
        <v>1657</v>
      </c>
    </row>
    <row r="680" spans="1:1">
      <c r="A680" t="s">
        <v>1225</v>
      </c>
    </row>
    <row r="681" spans="1:1">
      <c r="A681" t="s">
        <v>1226</v>
      </c>
    </row>
    <row r="682" spans="1:1">
      <c r="A682" t="s">
        <v>1228</v>
      </c>
    </row>
    <row r="683" spans="1:1">
      <c r="A683" t="s">
        <v>3276</v>
      </c>
    </row>
    <row r="684" spans="1:1">
      <c r="A684" t="s">
        <v>2733</v>
      </c>
    </row>
    <row r="685" spans="1:1">
      <c r="A685" t="s">
        <v>1056</v>
      </c>
    </row>
    <row r="686" spans="1:1">
      <c r="A686" t="s">
        <v>1230</v>
      </c>
    </row>
    <row r="687" spans="1:1">
      <c r="A687" t="s">
        <v>2734</v>
      </c>
    </row>
    <row r="688" spans="1:1">
      <c r="A688" t="s">
        <v>2735</v>
      </c>
    </row>
    <row r="689" spans="1:1">
      <c r="A689" t="s">
        <v>1232</v>
      </c>
    </row>
    <row r="690" spans="1:1">
      <c r="A690" t="s">
        <v>2212</v>
      </c>
    </row>
    <row r="691" spans="1:1">
      <c r="A691" t="s">
        <v>1233</v>
      </c>
    </row>
    <row r="692" spans="1:1">
      <c r="A692" t="s">
        <v>1235</v>
      </c>
    </row>
    <row r="693" spans="1:1">
      <c r="A693" t="s">
        <v>3260</v>
      </c>
    </row>
    <row r="694" spans="1:1">
      <c r="A694" t="s">
        <v>2213</v>
      </c>
    </row>
    <row r="695" spans="1:1">
      <c r="A695" t="s">
        <v>2214</v>
      </c>
    </row>
    <row r="696" spans="1:1">
      <c r="A696" t="s">
        <v>2215</v>
      </c>
    </row>
    <row r="697" spans="1:1">
      <c r="A697" t="s">
        <v>2216</v>
      </c>
    </row>
    <row r="698" spans="1:1">
      <c r="A698" t="s">
        <v>2736</v>
      </c>
    </row>
    <row r="699" spans="1:1">
      <c r="A699" t="s">
        <v>2737</v>
      </c>
    </row>
    <row r="700" spans="1:1">
      <c r="A700" t="s">
        <v>2738</v>
      </c>
    </row>
    <row r="701" spans="1:1">
      <c r="A701" t="s">
        <v>1667</v>
      </c>
    </row>
    <row r="702" spans="1:1">
      <c r="A702" t="s">
        <v>1236</v>
      </c>
    </row>
    <row r="703" spans="1:1">
      <c r="A703" t="s">
        <v>2217</v>
      </c>
    </row>
    <row r="704" spans="1:1">
      <c r="A704" t="s">
        <v>2218</v>
      </c>
    </row>
    <row r="705" spans="1:1">
      <c r="A705" t="s">
        <v>1668</v>
      </c>
    </row>
    <row r="706" spans="1:1">
      <c r="A706" t="s">
        <v>1238</v>
      </c>
    </row>
    <row r="707" spans="1:1">
      <c r="A707" t="s">
        <v>2739</v>
      </c>
    </row>
    <row r="708" spans="1:1">
      <c r="A708" t="s">
        <v>3261</v>
      </c>
    </row>
    <row r="709" spans="1:1">
      <c r="A709" t="s">
        <v>3053</v>
      </c>
    </row>
    <row r="710" spans="1:1">
      <c r="A710" t="s">
        <v>2740</v>
      </c>
    </row>
    <row r="711" spans="1:1">
      <c r="A711" t="s">
        <v>2741</v>
      </c>
    </row>
    <row r="712" spans="1:1">
      <c r="A712" t="s">
        <v>1240</v>
      </c>
    </row>
    <row r="713" spans="1:1">
      <c r="A713" t="s">
        <v>2742</v>
      </c>
    </row>
    <row r="714" spans="1:1">
      <c r="A714" t="s">
        <v>1241</v>
      </c>
    </row>
    <row r="715" spans="1:1">
      <c r="A715" t="s">
        <v>2743</v>
      </c>
    </row>
    <row r="716" spans="1:1">
      <c r="A716" t="s">
        <v>1672</v>
      </c>
    </row>
    <row r="717" spans="1:1">
      <c r="A717" t="s">
        <v>1243</v>
      </c>
    </row>
    <row r="718" spans="1:1">
      <c r="A718" t="s">
        <v>1244</v>
      </c>
    </row>
    <row r="719" spans="1:1">
      <c r="A719" t="s">
        <v>1246</v>
      </c>
    </row>
    <row r="720" spans="1:1">
      <c r="A720" t="s">
        <v>1248</v>
      </c>
    </row>
    <row r="721" spans="1:1">
      <c r="A721" t="s">
        <v>2219</v>
      </c>
    </row>
    <row r="722" spans="1:1">
      <c r="A722" t="s">
        <v>2220</v>
      </c>
    </row>
    <row r="723" spans="1:1">
      <c r="A723" t="s">
        <v>1249</v>
      </c>
    </row>
    <row r="724" spans="1:1">
      <c r="A724" t="s">
        <v>1251</v>
      </c>
    </row>
    <row r="725" spans="1:1">
      <c r="A725" t="s">
        <v>1674</v>
      </c>
    </row>
    <row r="726" spans="1:1">
      <c r="A726" t="s">
        <v>2221</v>
      </c>
    </row>
    <row r="727" spans="1:1">
      <c r="A727" t="s">
        <v>1253</v>
      </c>
    </row>
    <row r="728" spans="1:1">
      <c r="A728" t="s">
        <v>1255</v>
      </c>
    </row>
    <row r="729" spans="1:1">
      <c r="A729" t="s">
        <v>1257</v>
      </c>
    </row>
    <row r="730" spans="1:1">
      <c r="A730" t="s">
        <v>1258</v>
      </c>
    </row>
    <row r="731" spans="1:1">
      <c r="A731" t="s">
        <v>1676</v>
      </c>
    </row>
    <row r="732" spans="1:1">
      <c r="A732" t="s">
        <v>2744</v>
      </c>
    </row>
    <row r="733" spans="1:1">
      <c r="A733" t="s">
        <v>1261</v>
      </c>
    </row>
    <row r="734" spans="1:1">
      <c r="A734" t="s">
        <v>1263</v>
      </c>
    </row>
    <row r="735" spans="1:1">
      <c r="A735" t="s">
        <v>2745</v>
      </c>
    </row>
    <row r="736" spans="1:1">
      <c r="A736" t="s">
        <v>1264</v>
      </c>
    </row>
    <row r="737" spans="1:1">
      <c r="A737" t="s">
        <v>1266</v>
      </c>
    </row>
    <row r="738" spans="1:1">
      <c r="A738" t="s">
        <v>1267</v>
      </c>
    </row>
    <row r="739" spans="1:1">
      <c r="A739" t="s">
        <v>1269</v>
      </c>
    </row>
    <row r="740" spans="1:1">
      <c r="A740" t="s">
        <v>2222</v>
      </c>
    </row>
    <row r="741" spans="1:1">
      <c r="A741" t="s">
        <v>1272</v>
      </c>
    </row>
    <row r="742" spans="1:1">
      <c r="A742" t="s">
        <v>1273</v>
      </c>
    </row>
    <row r="743" spans="1:1">
      <c r="A743" t="s">
        <v>1678</v>
      </c>
    </row>
    <row r="744" spans="1:1">
      <c r="A744" t="s">
        <v>2223</v>
      </c>
    </row>
    <row r="745" spans="1:1">
      <c r="A745" t="s">
        <v>1275</v>
      </c>
    </row>
    <row r="746" spans="1:1">
      <c r="A746" t="s">
        <v>2224</v>
      </c>
    </row>
    <row r="747" spans="1:1">
      <c r="A747" t="s">
        <v>1679</v>
      </c>
    </row>
    <row r="748" spans="1:1">
      <c r="A748" t="s">
        <v>1277</v>
      </c>
    </row>
    <row r="749" spans="1:1">
      <c r="A749" t="s">
        <v>1280</v>
      </c>
    </row>
    <row r="750" spans="1:1">
      <c r="A750" t="s">
        <v>1281</v>
      </c>
    </row>
    <row r="751" spans="1:1">
      <c r="A751" t="s">
        <v>2225</v>
      </c>
    </row>
    <row r="752" spans="1:1">
      <c r="A752" t="s">
        <v>1283</v>
      </c>
    </row>
    <row r="753" spans="1:1">
      <c r="A753" t="s">
        <v>1285</v>
      </c>
    </row>
    <row r="754" spans="1:1">
      <c r="A754" t="s">
        <v>1681</v>
      </c>
    </row>
    <row r="755" spans="1:1">
      <c r="A755" t="s">
        <v>2746</v>
      </c>
    </row>
    <row r="756" spans="1:1">
      <c r="A756" t="s">
        <v>2226</v>
      </c>
    </row>
    <row r="757" spans="1:1">
      <c r="A757" t="s">
        <v>1287</v>
      </c>
    </row>
    <row r="758" spans="1:1">
      <c r="A758" t="s">
        <v>1289</v>
      </c>
    </row>
    <row r="759" spans="1:1">
      <c r="A759" t="s">
        <v>2747</v>
      </c>
    </row>
    <row r="760" spans="1:1">
      <c r="A760" t="s">
        <v>1290</v>
      </c>
    </row>
    <row r="761" spans="1:1">
      <c r="A761" t="s">
        <v>1291</v>
      </c>
    </row>
    <row r="762" spans="1:1">
      <c r="A762" t="s">
        <v>1293</v>
      </c>
    </row>
    <row r="763" spans="1:1">
      <c r="A763" t="s">
        <v>1684</v>
      </c>
    </row>
    <row r="764" spans="1:1">
      <c r="A764" t="s">
        <v>1295</v>
      </c>
    </row>
    <row r="765" spans="1:1">
      <c r="A765" t="s">
        <v>1685</v>
      </c>
    </row>
    <row r="766" spans="1:1">
      <c r="A766" t="s">
        <v>2227</v>
      </c>
    </row>
    <row r="767" spans="1:1">
      <c r="A767" t="s">
        <v>3231</v>
      </c>
    </row>
    <row r="768" spans="1:1">
      <c r="A768" t="s">
        <v>1296</v>
      </c>
    </row>
    <row r="769" spans="1:1">
      <c r="A769" t="s">
        <v>3262</v>
      </c>
    </row>
    <row r="770" spans="1:1">
      <c r="A770" t="s">
        <v>1686</v>
      </c>
    </row>
    <row r="771" spans="1:1">
      <c r="A771" t="s">
        <v>1688</v>
      </c>
    </row>
    <row r="772" spans="1:1">
      <c r="A772" t="s">
        <v>1298</v>
      </c>
    </row>
    <row r="773" spans="1:1">
      <c r="A773" t="s">
        <v>2748</v>
      </c>
    </row>
    <row r="774" spans="1:1">
      <c r="A774" t="s">
        <v>1302</v>
      </c>
    </row>
    <row r="775" spans="1:1">
      <c r="A775" t="s">
        <v>1692</v>
      </c>
    </row>
    <row r="776" spans="1:1">
      <c r="A776" t="s">
        <v>1305</v>
      </c>
    </row>
    <row r="777" spans="1:1">
      <c r="A777" t="s">
        <v>2749</v>
      </c>
    </row>
    <row r="778" spans="1:1">
      <c r="A778" t="s">
        <v>3263</v>
      </c>
    </row>
    <row r="779" spans="1:1">
      <c r="A779" t="s">
        <v>1693</v>
      </c>
    </row>
    <row r="780" spans="1:1">
      <c r="A780" t="s">
        <v>2750</v>
      </c>
    </row>
    <row r="781" spans="1:1">
      <c r="A781" t="s">
        <v>2228</v>
      </c>
    </row>
    <row r="782" spans="1:1">
      <c r="A782" t="s">
        <v>1310</v>
      </c>
    </row>
    <row r="783" spans="1:1">
      <c r="A783" t="s">
        <v>1312</v>
      </c>
    </row>
    <row r="784" spans="1:1">
      <c r="A784" t="s">
        <v>1696</v>
      </c>
    </row>
    <row r="785" spans="1:1">
      <c r="A785" t="s">
        <v>2751</v>
      </c>
    </row>
    <row r="786" spans="1:1">
      <c r="A786" t="s">
        <v>2752</v>
      </c>
    </row>
    <row r="787" spans="1:1">
      <c r="A787" t="s">
        <v>1697</v>
      </c>
    </row>
    <row r="788" spans="1:1">
      <c r="A788" t="s">
        <v>2229</v>
      </c>
    </row>
    <row r="789" spans="1:1">
      <c r="A789" t="s">
        <v>2753</v>
      </c>
    </row>
    <row r="790" spans="1:1">
      <c r="A790" t="s">
        <v>1698</v>
      </c>
    </row>
    <row r="791" spans="1:1">
      <c r="A791" t="s">
        <v>1699</v>
      </c>
    </row>
    <row r="792" spans="1:1">
      <c r="A792" t="s">
        <v>1162</v>
      </c>
    </row>
    <row r="793" spans="1:1">
      <c r="A793" t="s">
        <v>2230</v>
      </c>
    </row>
    <row r="794" spans="1:1">
      <c r="A794" t="s">
        <v>1316</v>
      </c>
    </row>
    <row r="795" spans="1:1">
      <c r="A795" t="s">
        <v>1317</v>
      </c>
    </row>
    <row r="796" spans="1:1">
      <c r="A796" t="s">
        <v>1704</v>
      </c>
    </row>
    <row r="797" spans="1:1">
      <c r="A797" t="s">
        <v>2231</v>
      </c>
    </row>
    <row r="798" spans="1:1">
      <c r="A798" t="s">
        <v>2232</v>
      </c>
    </row>
    <row r="799" spans="1:1">
      <c r="A799" t="s">
        <v>1705</v>
      </c>
    </row>
    <row r="800" spans="1:1">
      <c r="A800" t="s">
        <v>1318</v>
      </c>
    </row>
    <row r="801" spans="1:1">
      <c r="A801" t="s">
        <v>1320</v>
      </c>
    </row>
    <row r="802" spans="1:1">
      <c r="A802" t="s">
        <v>1322</v>
      </c>
    </row>
    <row r="803" spans="1:1">
      <c r="A803" t="s">
        <v>1707</v>
      </c>
    </row>
    <row r="804" spans="1:1">
      <c r="A804" t="s">
        <v>1708</v>
      </c>
    </row>
    <row r="805" spans="1:1">
      <c r="A805" t="s">
        <v>1709</v>
      </c>
    </row>
    <row r="806" spans="1:1">
      <c r="A806" t="s">
        <v>2754</v>
      </c>
    </row>
    <row r="807" spans="1:1">
      <c r="A807" t="s">
        <v>2233</v>
      </c>
    </row>
    <row r="808" spans="1:1">
      <c r="A808" t="s">
        <v>1324</v>
      </c>
    </row>
    <row r="809" spans="1:1">
      <c r="A809" t="s">
        <v>1326</v>
      </c>
    </row>
    <row r="810" spans="1:1">
      <c r="A810" t="s">
        <v>3240</v>
      </c>
    </row>
    <row r="811" spans="1:1">
      <c r="A811" t="s">
        <v>1710</v>
      </c>
    </row>
    <row r="812" spans="1:1">
      <c r="A812" t="s">
        <v>2755</v>
      </c>
    </row>
    <row r="813" spans="1:1">
      <c r="A813" t="s">
        <v>2234</v>
      </c>
    </row>
    <row r="814" spans="1:1">
      <c r="A814" t="s">
        <v>2756</v>
      </c>
    </row>
    <row r="815" spans="1:1">
      <c r="A815" t="s">
        <v>1329</v>
      </c>
    </row>
    <row r="816" spans="1:1">
      <c r="A816" t="s">
        <v>2235</v>
      </c>
    </row>
    <row r="817" spans="1:1">
      <c r="A817" t="s">
        <v>1330</v>
      </c>
    </row>
    <row r="818" spans="1:1">
      <c r="A818" t="s">
        <v>1331</v>
      </c>
    </row>
    <row r="819" spans="1:1">
      <c r="A819" t="s">
        <v>3054</v>
      </c>
    </row>
    <row r="820" spans="1:1">
      <c r="A820" t="s">
        <v>1332</v>
      </c>
    </row>
    <row r="821" spans="1:1">
      <c r="A821" t="s">
        <v>1333</v>
      </c>
    </row>
    <row r="822" spans="1:1">
      <c r="A822" t="s">
        <v>1335</v>
      </c>
    </row>
    <row r="823" spans="1:1">
      <c r="A823" t="s">
        <v>2236</v>
      </c>
    </row>
    <row r="824" spans="1:1">
      <c r="A824" t="s">
        <v>2757</v>
      </c>
    </row>
    <row r="825" spans="1:1">
      <c r="A825" t="s">
        <v>1714</v>
      </c>
    </row>
    <row r="826" spans="1:1">
      <c r="A826" t="s">
        <v>2758</v>
      </c>
    </row>
    <row r="827" spans="1:1">
      <c r="A827" t="s">
        <v>1337</v>
      </c>
    </row>
    <row r="828" spans="1:1">
      <c r="A828" t="s">
        <v>3264</v>
      </c>
    </row>
    <row r="829" spans="1:1">
      <c r="A829" t="s">
        <v>1339</v>
      </c>
    </row>
    <row r="830" spans="1:1">
      <c r="A830" t="s">
        <v>1717</v>
      </c>
    </row>
    <row r="831" spans="1:1">
      <c r="A831" t="s">
        <v>2759</v>
      </c>
    </row>
    <row r="832" spans="1:1">
      <c r="A832" t="s">
        <v>2760</v>
      </c>
    </row>
    <row r="833" spans="1:1">
      <c r="A833" t="s">
        <v>1340</v>
      </c>
    </row>
    <row r="834" spans="1:1">
      <c r="A834" t="s">
        <v>2761</v>
      </c>
    </row>
    <row r="835" spans="1:1">
      <c r="A835" t="s">
        <v>3291</v>
      </c>
    </row>
    <row r="836" spans="1:1">
      <c r="A836" t="s">
        <v>3270</v>
      </c>
    </row>
    <row r="837" spans="1:1">
      <c r="A837" t="s">
        <v>3055</v>
      </c>
    </row>
    <row r="838" spans="1:1">
      <c r="A838" t="s">
        <v>1343</v>
      </c>
    </row>
    <row r="839" spans="1:1">
      <c r="A839" t="s">
        <v>1344</v>
      </c>
    </row>
    <row r="840" spans="1:1">
      <c r="A840" t="s">
        <v>1346</v>
      </c>
    </row>
    <row r="841" spans="1:1">
      <c r="A841" t="s">
        <v>3271</v>
      </c>
    </row>
    <row r="842" spans="1:1">
      <c r="A842" t="s">
        <v>1722</v>
      </c>
    </row>
    <row r="843" spans="1:1">
      <c r="A843" t="s">
        <v>1723</v>
      </c>
    </row>
    <row r="844" spans="1:1">
      <c r="A844" t="s">
        <v>2762</v>
      </c>
    </row>
    <row r="845" spans="1:1">
      <c r="A845" t="s">
        <v>1349</v>
      </c>
    </row>
    <row r="846" spans="1:1">
      <c r="A846" t="s">
        <v>2237</v>
      </c>
    </row>
    <row r="847" spans="1:1">
      <c r="A847" t="s">
        <v>1724</v>
      </c>
    </row>
    <row r="848" spans="1:1">
      <c r="A848" t="s">
        <v>1350</v>
      </c>
    </row>
    <row r="849" spans="1:1">
      <c r="A849" t="s">
        <v>1352</v>
      </c>
    </row>
    <row r="850" spans="1:1">
      <c r="A850" t="s">
        <v>1354</v>
      </c>
    </row>
    <row r="851" spans="1:1">
      <c r="A851" t="s">
        <v>1355</v>
      </c>
    </row>
    <row r="852" spans="1:1">
      <c r="A852" t="s">
        <v>1356</v>
      </c>
    </row>
    <row r="853" spans="1:1">
      <c r="A853" t="s">
        <v>2238</v>
      </c>
    </row>
    <row r="854" spans="1:1">
      <c r="A854" t="s">
        <v>1358</v>
      </c>
    </row>
    <row r="855" spans="1:1">
      <c r="A855" t="s">
        <v>1726</v>
      </c>
    </row>
    <row r="856" spans="1:1">
      <c r="A856" t="s">
        <v>1727</v>
      </c>
    </row>
    <row r="857" spans="1:1">
      <c r="A857" t="s">
        <v>2763</v>
      </c>
    </row>
    <row r="858" spans="1:1">
      <c r="A858" t="s">
        <v>1360</v>
      </c>
    </row>
    <row r="859" spans="1:1">
      <c r="A859" t="s">
        <v>1362</v>
      </c>
    </row>
    <row r="860" spans="1:1">
      <c r="A860" t="s">
        <v>1364</v>
      </c>
    </row>
    <row r="861" spans="1:1">
      <c r="A861" t="s">
        <v>1366</v>
      </c>
    </row>
    <row r="862" spans="1:1">
      <c r="A862" t="s">
        <v>2239</v>
      </c>
    </row>
    <row r="863" spans="1:1">
      <c r="A863" t="s">
        <v>3056</v>
      </c>
    </row>
    <row r="864" spans="1:1">
      <c r="A864" t="s">
        <v>1368</v>
      </c>
    </row>
    <row r="865" spans="1:1">
      <c r="A865" t="s">
        <v>2764</v>
      </c>
    </row>
    <row r="866" spans="1:1">
      <c r="A866" t="s">
        <v>1728</v>
      </c>
    </row>
    <row r="867" spans="1:1">
      <c r="A867" t="s">
        <v>1729</v>
      </c>
    </row>
    <row r="868" spans="1:1">
      <c r="A868" t="s">
        <v>1730</v>
      </c>
    </row>
    <row r="869" spans="1:1">
      <c r="A869" t="s">
        <v>1370</v>
      </c>
    </row>
    <row r="870" spans="1:1">
      <c r="A870" t="s">
        <v>1732</v>
      </c>
    </row>
    <row r="871" spans="1:1">
      <c r="A871" t="s">
        <v>3259</v>
      </c>
    </row>
    <row r="872" spans="1:1">
      <c r="A872" t="s">
        <v>2765</v>
      </c>
    </row>
    <row r="873" spans="1:1">
      <c r="A873" t="s">
        <v>2582</v>
      </c>
    </row>
    <row r="874" spans="1:1">
      <c r="A874" t="s">
        <v>1371</v>
      </c>
    </row>
    <row r="875" spans="1:1">
      <c r="A875" t="s">
        <v>3266</v>
      </c>
    </row>
    <row r="876" spans="1:1">
      <c r="A876" t="s">
        <v>1373</v>
      </c>
    </row>
    <row r="877" spans="1:1">
      <c r="A877" t="s">
        <v>1375</v>
      </c>
    </row>
    <row r="878" spans="1:1">
      <c r="A878" t="s">
        <v>2240</v>
      </c>
    </row>
    <row r="879" spans="1:1">
      <c r="A879" t="s">
        <v>2766</v>
      </c>
    </row>
    <row r="880" spans="1:1">
      <c r="A880" t="s">
        <v>2241</v>
      </c>
    </row>
    <row r="881" spans="1:1">
      <c r="A881" t="s">
        <v>2242</v>
      </c>
    </row>
    <row r="882" spans="1:1">
      <c r="A882" t="s">
        <v>1377</v>
      </c>
    </row>
    <row r="883" spans="1:1">
      <c r="A883" t="s">
        <v>2243</v>
      </c>
    </row>
    <row r="884" spans="1:1">
      <c r="A884" t="s">
        <v>2767</v>
      </c>
    </row>
    <row r="885" spans="1:1">
      <c r="A885" t="s">
        <v>2244</v>
      </c>
    </row>
    <row r="886" spans="1:1">
      <c r="A886" t="s">
        <v>2768</v>
      </c>
    </row>
    <row r="887" spans="1:1">
      <c r="A887" t="s">
        <v>1736</v>
      </c>
    </row>
    <row r="888" spans="1:1">
      <c r="A888" t="s">
        <v>2245</v>
      </c>
    </row>
    <row r="889" spans="1:1">
      <c r="A889" t="s">
        <v>1737</v>
      </c>
    </row>
    <row r="890" spans="1:1">
      <c r="A890" t="s">
        <v>2769</v>
      </c>
    </row>
    <row r="891" spans="1:1">
      <c r="A891" t="s">
        <v>1382</v>
      </c>
    </row>
    <row r="892" spans="1:1">
      <c r="A892" t="s">
        <v>1738</v>
      </c>
    </row>
    <row r="893" spans="1:1">
      <c r="A893" t="s">
        <v>2770</v>
      </c>
    </row>
    <row r="894" spans="1:1">
      <c r="A894" t="s">
        <v>1740</v>
      </c>
    </row>
    <row r="895" spans="1:1">
      <c r="A895" t="s">
        <v>2246</v>
      </c>
    </row>
    <row r="896" spans="1:1">
      <c r="A896" t="s">
        <v>1741</v>
      </c>
    </row>
    <row r="897" spans="1:1">
      <c r="A897" t="s">
        <v>2581</v>
      </c>
    </row>
    <row r="898" spans="1:1">
      <c r="A898" t="s">
        <v>1742</v>
      </c>
    </row>
    <row r="899" spans="1:1">
      <c r="A899" t="s">
        <v>1384</v>
      </c>
    </row>
    <row r="900" spans="1:1">
      <c r="A900" t="s">
        <v>3282</v>
      </c>
    </row>
    <row r="901" spans="1:1">
      <c r="A901" t="s">
        <v>2771</v>
      </c>
    </row>
    <row r="902" spans="1:1">
      <c r="A902" t="s">
        <v>2247</v>
      </c>
    </row>
    <row r="903" spans="1:1">
      <c r="A903" t="s">
        <v>1386</v>
      </c>
    </row>
    <row r="904" spans="1:1">
      <c r="A904" t="s">
        <v>2772</v>
      </c>
    </row>
    <row r="905" spans="1:1">
      <c r="A905" t="s">
        <v>1389</v>
      </c>
    </row>
    <row r="906" spans="1:1">
      <c r="A906" t="s">
        <v>2773</v>
      </c>
    </row>
    <row r="907" spans="1:1">
      <c r="A907" t="s">
        <v>1391</v>
      </c>
    </row>
    <row r="908" spans="1:1">
      <c r="A908" t="s">
        <v>1744</v>
      </c>
    </row>
    <row r="909" spans="1:1">
      <c r="A909" t="s">
        <v>2774</v>
      </c>
    </row>
    <row r="910" spans="1:1">
      <c r="A910" t="s">
        <v>1395</v>
      </c>
    </row>
    <row r="911" spans="1:1">
      <c r="A911" t="s">
        <v>3288</v>
      </c>
    </row>
    <row r="912" spans="1:1">
      <c r="A912" t="s">
        <v>1397</v>
      </c>
    </row>
    <row r="913" spans="1:1">
      <c r="A913" t="s">
        <v>2248</v>
      </c>
    </row>
    <row r="914" spans="1:1">
      <c r="A914" t="s">
        <v>1399</v>
      </c>
    </row>
    <row r="915" spans="1:1">
      <c r="A915" t="s">
        <v>2249</v>
      </c>
    </row>
    <row r="916" spans="1:1">
      <c r="A916" t="s">
        <v>1400</v>
      </c>
    </row>
    <row r="917" spans="1:1">
      <c r="A917" t="s">
        <v>2250</v>
      </c>
    </row>
    <row r="918" spans="1:1">
      <c r="A918" t="s">
        <v>2775</v>
      </c>
    </row>
    <row r="919" spans="1:1">
      <c r="A919" t="s">
        <v>1401</v>
      </c>
    </row>
    <row r="920" spans="1:1">
      <c r="A920" t="s">
        <v>1403</v>
      </c>
    </row>
    <row r="921" spans="1:1">
      <c r="A921" t="s">
        <v>1405</v>
      </c>
    </row>
    <row r="922" spans="1:1">
      <c r="A922" t="s">
        <v>1406</v>
      </c>
    </row>
    <row r="923" spans="1:1">
      <c r="A923" t="s">
        <v>1408</v>
      </c>
    </row>
    <row r="924" spans="1:1">
      <c r="A924" t="s">
        <v>1410</v>
      </c>
    </row>
    <row r="925" spans="1:1">
      <c r="A925" t="s">
        <v>2251</v>
      </c>
    </row>
    <row r="926" spans="1:1">
      <c r="A926" t="s">
        <v>1411</v>
      </c>
    </row>
    <row r="927" spans="1:1">
      <c r="A927" t="s">
        <v>1413</v>
      </c>
    </row>
    <row r="928" spans="1:1">
      <c r="A928" t="s">
        <v>1414</v>
      </c>
    </row>
    <row r="929" spans="1:1">
      <c r="A929" t="s">
        <v>1416</v>
      </c>
    </row>
    <row r="930" spans="1:1">
      <c r="A930" t="s">
        <v>2252</v>
      </c>
    </row>
    <row r="931" spans="1:1">
      <c r="A931" t="s">
        <v>1749</v>
      </c>
    </row>
    <row r="932" spans="1:1">
      <c r="A932" t="s">
        <v>1417</v>
      </c>
    </row>
    <row r="933" spans="1:1">
      <c r="A933" t="s">
        <v>1750</v>
      </c>
    </row>
    <row r="934" spans="1:1">
      <c r="A934" t="s">
        <v>3265</v>
      </c>
    </row>
    <row r="935" spans="1:1">
      <c r="A935" t="s">
        <v>1419</v>
      </c>
    </row>
    <row r="936" spans="1:1">
      <c r="A936" t="s">
        <v>1421</v>
      </c>
    </row>
    <row r="937" spans="1:1">
      <c r="A937" t="s">
        <v>1423</v>
      </c>
    </row>
    <row r="938" spans="1:1">
      <c r="A938" t="s">
        <v>1752</v>
      </c>
    </row>
    <row r="939" spans="1:1">
      <c r="A939" t="s">
        <v>1424</v>
      </c>
    </row>
    <row r="940" spans="1:1">
      <c r="A940" t="s">
        <v>1753</v>
      </c>
    </row>
    <row r="941" spans="1:1">
      <c r="A941" t="s">
        <v>1426</v>
      </c>
    </row>
    <row r="942" spans="1:1">
      <c r="A942" t="s">
        <v>2776</v>
      </c>
    </row>
    <row r="943" spans="1:1">
      <c r="A943" t="s">
        <v>1754</v>
      </c>
    </row>
    <row r="944" spans="1:1">
      <c r="A944" t="s">
        <v>1169</v>
      </c>
    </row>
    <row r="945" spans="1:1">
      <c r="A945" t="s">
        <v>2777</v>
      </c>
    </row>
    <row r="946" spans="1:1">
      <c r="A946" t="s">
        <v>2253</v>
      </c>
    </row>
    <row r="947" spans="1:1">
      <c r="A947" t="s">
        <v>1755</v>
      </c>
    </row>
    <row r="948" spans="1:1">
      <c r="A948" t="s">
        <v>1429</v>
      </c>
    </row>
    <row r="949" spans="1:1">
      <c r="A949" t="s">
        <v>1756</v>
      </c>
    </row>
    <row r="950" spans="1:1">
      <c r="A950" t="s">
        <v>1757</v>
      </c>
    </row>
    <row r="951" spans="1:1">
      <c r="A951" t="s">
        <v>2254</v>
      </c>
    </row>
    <row r="952" spans="1:1">
      <c r="A952" t="s">
        <v>2255</v>
      </c>
    </row>
    <row r="953" spans="1:1">
      <c r="A953" t="s">
        <v>3239</v>
      </c>
    </row>
    <row r="954" spans="1:1">
      <c r="A954" t="s">
        <v>2778</v>
      </c>
    </row>
    <row r="955" spans="1:1">
      <c r="A955" t="s">
        <v>2256</v>
      </c>
    </row>
    <row r="956" spans="1:1">
      <c r="A956" t="s">
        <v>2779</v>
      </c>
    </row>
    <row r="957" spans="1:1">
      <c r="A957" t="s">
        <v>2780</v>
      </c>
    </row>
    <row r="958" spans="1:1">
      <c r="A958" t="s">
        <v>1431</v>
      </c>
    </row>
    <row r="959" spans="1:1">
      <c r="A959" t="s">
        <v>1433</v>
      </c>
    </row>
    <row r="960" spans="1:1">
      <c r="A960" t="s">
        <v>2781</v>
      </c>
    </row>
    <row r="961" spans="1:1">
      <c r="A961" t="s">
        <v>2782</v>
      </c>
    </row>
    <row r="962" spans="1:1">
      <c r="A962" t="s">
        <v>2783</v>
      </c>
    </row>
    <row r="963" spans="1:1">
      <c r="A963" t="s">
        <v>1760</v>
      </c>
    </row>
    <row r="964" spans="1:1">
      <c r="A964" t="s">
        <v>1761</v>
      </c>
    </row>
    <row r="965" spans="1:1">
      <c r="A965" t="s">
        <v>1435</v>
      </c>
    </row>
    <row r="966" spans="1:1">
      <c r="A966" t="s">
        <v>1762</v>
      </c>
    </row>
    <row r="967" spans="1:1">
      <c r="A967" t="s">
        <v>1763</v>
      </c>
    </row>
    <row r="968" spans="1:1">
      <c r="A968" t="s">
        <v>2583</v>
      </c>
    </row>
    <row r="969" spans="1:1">
      <c r="A969" t="s">
        <v>1437</v>
      </c>
    </row>
    <row r="970" spans="1:1">
      <c r="A970" t="s">
        <v>2257</v>
      </c>
    </row>
    <row r="971" spans="1:1">
      <c r="A971" t="s">
        <v>2258</v>
      </c>
    </row>
    <row r="972" spans="1:1">
      <c r="A972" t="s">
        <v>2784</v>
      </c>
    </row>
    <row r="973" spans="1:1">
      <c r="A973" t="s">
        <v>1440</v>
      </c>
    </row>
    <row r="974" spans="1:1">
      <c r="A974" t="s">
        <v>1441</v>
      </c>
    </row>
    <row r="975" spans="1:1">
      <c r="A975" t="s">
        <v>1442</v>
      </c>
    </row>
    <row r="976" spans="1:1">
      <c r="A976" t="s">
        <v>2785</v>
      </c>
    </row>
    <row r="977" spans="1:1">
      <c r="A977" t="s">
        <v>1764</v>
      </c>
    </row>
    <row r="978" spans="1:1">
      <c r="A978" t="s">
        <v>3280</v>
      </c>
    </row>
    <row r="979" spans="1:1">
      <c r="A979" t="s">
        <v>1766</v>
      </c>
    </row>
    <row r="980" spans="1:1">
      <c r="A980" t="s">
        <v>2786</v>
      </c>
    </row>
    <row r="981" spans="1:1">
      <c r="A981" t="s">
        <v>2259</v>
      </c>
    </row>
    <row r="982" spans="1:1">
      <c r="A982" t="s">
        <v>1446</v>
      </c>
    </row>
    <row r="983" spans="1:1">
      <c r="A983" t="s">
        <v>2787</v>
      </c>
    </row>
    <row r="984" spans="1:1">
      <c r="A984" t="s">
        <v>2788</v>
      </c>
    </row>
    <row r="985" spans="1:1">
      <c r="A985" t="s">
        <v>2789</v>
      </c>
    </row>
    <row r="986" spans="1:1">
      <c r="A986" t="s">
        <v>1449</v>
      </c>
    </row>
    <row r="987" spans="1:1">
      <c r="A987" t="s">
        <v>1450</v>
      </c>
    </row>
    <row r="988" spans="1:1">
      <c r="A988" t="s">
        <v>2260</v>
      </c>
    </row>
    <row r="989" spans="1:1">
      <c r="A989" t="s">
        <v>3273</v>
      </c>
    </row>
    <row r="990" spans="1:1">
      <c r="A990" t="s">
        <v>1452</v>
      </c>
    </row>
    <row r="991" spans="1:1">
      <c r="A991" t="s">
        <v>2790</v>
      </c>
    </row>
    <row r="992" spans="1:1">
      <c r="A992" t="s">
        <v>1453</v>
      </c>
    </row>
    <row r="993" spans="1:1">
      <c r="A993" t="s">
        <v>1454</v>
      </c>
    </row>
    <row r="994" spans="1:1">
      <c r="A994" t="s">
        <v>2261</v>
      </c>
    </row>
    <row r="995" spans="1:1">
      <c r="A995" t="s">
        <v>2791</v>
      </c>
    </row>
    <row r="996" spans="1:1">
      <c r="A996" t="s">
        <v>2262</v>
      </c>
    </row>
    <row r="997" spans="1:1">
      <c r="A997" t="s">
        <v>1457</v>
      </c>
    </row>
    <row r="998" spans="1:1">
      <c r="A998" t="s">
        <v>2792</v>
      </c>
    </row>
    <row r="999" spans="1:1">
      <c r="A999" t="s">
        <v>2793</v>
      </c>
    </row>
    <row r="1000" spans="1:1">
      <c r="A1000" t="s">
        <v>1459</v>
      </c>
    </row>
    <row r="1001" spans="1:1">
      <c r="A1001" t="s">
        <v>3279</v>
      </c>
    </row>
    <row r="1002" spans="1:1">
      <c r="A1002" t="s">
        <v>2794</v>
      </c>
    </row>
    <row r="1003" spans="1:1">
      <c r="A1003" t="s">
        <v>2263</v>
      </c>
    </row>
    <row r="1004" spans="1:1">
      <c r="A1004" t="s">
        <v>1772</v>
      </c>
    </row>
    <row r="1005" spans="1:1">
      <c r="A1005" t="s">
        <v>2795</v>
      </c>
    </row>
    <row r="1006" spans="1:1">
      <c r="A1006" t="s">
        <v>2796</v>
      </c>
    </row>
    <row r="1007" spans="1:1">
      <c r="A1007" t="s">
        <v>1462</v>
      </c>
    </row>
    <row r="1008" spans="1:1">
      <c r="A1008" t="s">
        <v>2797</v>
      </c>
    </row>
    <row r="1009" spans="1:1">
      <c r="A1009" t="s">
        <v>1774</v>
      </c>
    </row>
    <row r="1010" spans="1:1">
      <c r="A1010" t="s">
        <v>2798</v>
      </c>
    </row>
    <row r="1011" spans="1:1">
      <c r="A1011" t="s">
        <v>1775</v>
      </c>
    </row>
    <row r="1012" spans="1:1">
      <c r="A1012" t="s">
        <v>2799</v>
      </c>
    </row>
    <row r="1013" spans="1:1">
      <c r="A1013" t="s">
        <v>2800</v>
      </c>
    </row>
    <row r="1014" spans="1:1">
      <c r="A1014" t="s">
        <v>2801</v>
      </c>
    </row>
    <row r="1015" spans="1:1">
      <c r="A1015" t="s">
        <v>2802</v>
      </c>
    </row>
    <row r="1016" spans="1:1">
      <c r="A1016" t="s">
        <v>2803</v>
      </c>
    </row>
    <row r="1017" spans="1:1">
      <c r="A1017" t="s">
        <v>2804</v>
      </c>
    </row>
    <row r="1018" spans="1:1">
      <c r="A1018" t="s">
        <v>2805</v>
      </c>
    </row>
    <row r="1019" spans="1:1">
      <c r="A1019" t="s">
        <v>2806</v>
      </c>
    </row>
    <row r="1020" spans="1:1">
      <c r="A1020" t="s">
        <v>1469</v>
      </c>
    </row>
    <row r="1021" spans="1:1">
      <c r="A1021" t="s">
        <v>1776</v>
      </c>
    </row>
    <row r="1022" spans="1:1">
      <c r="A1022" t="s">
        <v>2264</v>
      </c>
    </row>
    <row r="1023" spans="1:1">
      <c r="A1023" t="s">
        <v>1472</v>
      </c>
    </row>
    <row r="1024" spans="1:1">
      <c r="A1024" t="s">
        <v>2807</v>
      </c>
    </row>
    <row r="1025" spans="1:1">
      <c r="A1025" t="s">
        <v>2265</v>
      </c>
    </row>
    <row r="1026" spans="1:1">
      <c r="A1026" t="s">
        <v>1474</v>
      </c>
    </row>
    <row r="1027" spans="1:1">
      <c r="A1027" t="s">
        <v>2808</v>
      </c>
    </row>
    <row r="1028" spans="1:1">
      <c r="A1028" t="s">
        <v>1475</v>
      </c>
    </row>
    <row r="1029" spans="1:1">
      <c r="A1029" t="s">
        <v>2266</v>
      </c>
    </row>
    <row r="1030" spans="1:1">
      <c r="A1030" t="s">
        <v>1777</v>
      </c>
    </row>
    <row r="1031" spans="1:1">
      <c r="A1031" t="s">
        <v>2809</v>
      </c>
    </row>
    <row r="1032" spans="1:1">
      <c r="A1032" t="s">
        <v>2810</v>
      </c>
    </row>
    <row r="1033" spans="1:1">
      <c r="A1033" t="s">
        <v>2267</v>
      </c>
    </row>
    <row r="1034" spans="1:1">
      <c r="A1034" t="s">
        <v>1778</v>
      </c>
    </row>
    <row r="1035" spans="1:1">
      <c r="A1035" t="s">
        <v>2268</v>
      </c>
    </row>
    <row r="1036" spans="1:1">
      <c r="A1036" t="s">
        <v>2269</v>
      </c>
    </row>
    <row r="1037" spans="1:1">
      <c r="A1037" t="s">
        <v>2811</v>
      </c>
    </row>
    <row r="1038" spans="1:1">
      <c r="A1038" t="s">
        <v>1782</v>
      </c>
    </row>
    <row r="1039" spans="1:1">
      <c r="A1039" t="s">
        <v>1783</v>
      </c>
    </row>
    <row r="1040" spans="1:1">
      <c r="A1040" t="s">
        <v>2812</v>
      </c>
    </row>
    <row r="1041" spans="1:1">
      <c r="A1041" t="s">
        <v>2813</v>
      </c>
    </row>
    <row r="1042" spans="1:1">
      <c r="A1042" t="s">
        <v>2270</v>
      </c>
    </row>
    <row r="1043" spans="1:1">
      <c r="A1043" t="s">
        <v>1784</v>
      </c>
    </row>
    <row r="1044" spans="1:1">
      <c r="A1044" t="s">
        <v>2271</v>
      </c>
    </row>
    <row r="1045" spans="1:1">
      <c r="A1045" t="s">
        <v>1483</v>
      </c>
    </row>
    <row r="1046" spans="1:1">
      <c r="A1046" t="s">
        <v>2814</v>
      </c>
    </row>
    <row r="1047" spans="1:1">
      <c r="A1047" t="s">
        <v>2272</v>
      </c>
    </row>
    <row r="1048" spans="1:1">
      <c r="A1048" t="s">
        <v>1486</v>
      </c>
    </row>
    <row r="1049" spans="1:1">
      <c r="A1049" t="s">
        <v>2815</v>
      </c>
    </row>
    <row r="1050" spans="1:1">
      <c r="A1050" t="s">
        <v>1786</v>
      </c>
    </row>
    <row r="1051" spans="1:1">
      <c r="A1051" t="s">
        <v>1489</v>
      </c>
    </row>
    <row r="1052" spans="1:1">
      <c r="A1052" t="s">
        <v>1787</v>
      </c>
    </row>
    <row r="1053" spans="1:1">
      <c r="A1053" t="s">
        <v>1788</v>
      </c>
    </row>
    <row r="1054" spans="1:1">
      <c r="A1054" t="s">
        <v>1491</v>
      </c>
    </row>
    <row r="1055" spans="1:1">
      <c r="A1055" t="s">
        <v>1493</v>
      </c>
    </row>
    <row r="1056" spans="1:1">
      <c r="A1056" t="s">
        <v>2816</v>
      </c>
    </row>
    <row r="1057" spans="1:1">
      <c r="A1057" t="s">
        <v>1494</v>
      </c>
    </row>
    <row r="1058" spans="1:1">
      <c r="A1058" t="s">
        <v>1495</v>
      </c>
    </row>
    <row r="1059" spans="1:1">
      <c r="A1059" t="s">
        <v>1496</v>
      </c>
    </row>
    <row r="1060" spans="1:1">
      <c r="A1060" t="s">
        <v>1790</v>
      </c>
    </row>
    <row r="1061" spans="1:1">
      <c r="A1061" t="s">
        <v>2273</v>
      </c>
    </row>
    <row r="1062" spans="1:1">
      <c r="A1062" t="s">
        <v>1791</v>
      </c>
    </row>
    <row r="1063" spans="1:1">
      <c r="A1063" t="s">
        <v>1793</v>
      </c>
    </row>
    <row r="1064" spans="1:1">
      <c r="A1064" t="s">
        <v>1498</v>
      </c>
    </row>
    <row r="1065" spans="1:1">
      <c r="A1065" t="s">
        <v>1794</v>
      </c>
    </row>
    <row r="1066" spans="1:1">
      <c r="A1066" t="s">
        <v>1500</v>
      </c>
    </row>
    <row r="1067" spans="1:1">
      <c r="A1067" t="s">
        <v>1796</v>
      </c>
    </row>
    <row r="1068" spans="1:1">
      <c r="A1068" t="s">
        <v>2274</v>
      </c>
    </row>
    <row r="1069" spans="1:1">
      <c r="A1069" t="s">
        <v>1503</v>
      </c>
    </row>
    <row r="1070" spans="1:1">
      <c r="A1070" t="s">
        <v>1505</v>
      </c>
    </row>
    <row r="1071" spans="1:1">
      <c r="A1071" t="s">
        <v>1507</v>
      </c>
    </row>
    <row r="1072" spans="1:1">
      <c r="A1072" t="s">
        <v>1509</v>
      </c>
    </row>
    <row r="1073" spans="1:1">
      <c r="A1073" t="s">
        <v>2817</v>
      </c>
    </row>
    <row r="1074" spans="1:1">
      <c r="A1074" t="s">
        <v>1511</v>
      </c>
    </row>
    <row r="1075" spans="1:1">
      <c r="A1075" t="s">
        <v>1512</v>
      </c>
    </row>
    <row r="1076" spans="1:1">
      <c r="A1076" t="s">
        <v>2275</v>
      </c>
    </row>
    <row r="1077" spans="1:1">
      <c r="A1077" t="s">
        <v>1515</v>
      </c>
    </row>
    <row r="1078" spans="1:1">
      <c r="A1078" t="s">
        <v>1799</v>
      </c>
    </row>
    <row r="1079" spans="1:1">
      <c r="A1079" t="s">
        <v>1519</v>
      </c>
    </row>
    <row r="1080" spans="1:1">
      <c r="A1080" t="s">
        <v>1521</v>
      </c>
    </row>
    <row r="1081" spans="1:1">
      <c r="A1081" t="s">
        <v>1801</v>
      </c>
    </row>
    <row r="1082" spans="1:1">
      <c r="A1082" t="s">
        <v>1803</v>
      </c>
    </row>
    <row r="1083" spans="1:1">
      <c r="A1083" t="s">
        <v>1805</v>
      </c>
    </row>
    <row r="1084" spans="1:1">
      <c r="A1084" t="s">
        <v>1523</v>
      </c>
    </row>
    <row r="1085" spans="1:1">
      <c r="A1085" t="s">
        <v>1808</v>
      </c>
    </row>
    <row r="1086" spans="1:1">
      <c r="A1086" t="s">
        <v>2818</v>
      </c>
    </row>
    <row r="1087" spans="1:1">
      <c r="A1087" t="s">
        <v>1526</v>
      </c>
    </row>
    <row r="1088" spans="1:1">
      <c r="A1088" t="s">
        <v>1527</v>
      </c>
    </row>
    <row r="1089" spans="1:1">
      <c r="A1089" t="s">
        <v>2819</v>
      </c>
    </row>
    <row r="1090" spans="1:1">
      <c r="A1090" t="s">
        <v>2820</v>
      </c>
    </row>
    <row r="1091" spans="1:1">
      <c r="A1091" t="s">
        <v>1529</v>
      </c>
    </row>
    <row r="1092" spans="1:1">
      <c r="A1092" t="s">
        <v>1531</v>
      </c>
    </row>
    <row r="1093" spans="1:1">
      <c r="A1093" t="s">
        <v>1810</v>
      </c>
    </row>
    <row r="1094" spans="1:1">
      <c r="A1094" t="s">
        <v>1811</v>
      </c>
    </row>
    <row r="1095" spans="1:1">
      <c r="A1095" t="s">
        <v>1812</v>
      </c>
    </row>
    <row r="1096" spans="1:1">
      <c r="A1096" t="s">
        <v>1533</v>
      </c>
    </row>
    <row r="1097" spans="1:1">
      <c r="A1097" t="s">
        <v>1535</v>
      </c>
    </row>
    <row r="1098" spans="1:1">
      <c r="A1098" t="s">
        <v>2276</v>
      </c>
    </row>
    <row r="1099" spans="1:1">
      <c r="A1099" t="s">
        <v>1536</v>
      </c>
    </row>
    <row r="1100" spans="1:1">
      <c r="A1100" t="s">
        <v>1538</v>
      </c>
    </row>
    <row r="1101" spans="1:1">
      <c r="A1101" t="s">
        <v>1813</v>
      </c>
    </row>
    <row r="1102" spans="1:1">
      <c r="A1102" t="s">
        <v>1540</v>
      </c>
    </row>
    <row r="1103" spans="1:1">
      <c r="A1103" t="s">
        <v>1542</v>
      </c>
    </row>
    <row r="1104" spans="1:1">
      <c r="A1104" t="s">
        <v>1544</v>
      </c>
    </row>
    <row r="1105" spans="1:1">
      <c r="A1105" t="s">
        <v>1545</v>
      </c>
    </row>
    <row r="1106" spans="1:1">
      <c r="A1106" t="s">
        <v>1546</v>
      </c>
    </row>
    <row r="1107" spans="1:1">
      <c r="A1107" t="s">
        <v>1548</v>
      </c>
    </row>
    <row r="1108" spans="1:1">
      <c r="A1108" t="s">
        <v>1817</v>
      </c>
    </row>
    <row r="1109" spans="1:1">
      <c r="A1109" t="s">
        <v>1550</v>
      </c>
    </row>
    <row r="1110" spans="1:1">
      <c r="A1110" t="s">
        <v>1552</v>
      </c>
    </row>
    <row r="1111" spans="1:1">
      <c r="A1111" t="s">
        <v>1819</v>
      </c>
    </row>
    <row r="1112" spans="1:1">
      <c r="A1112" t="s">
        <v>2821</v>
      </c>
    </row>
    <row r="1113" spans="1:1">
      <c r="A1113" t="s">
        <v>1554</v>
      </c>
    </row>
    <row r="1114" spans="1:1">
      <c r="A1114" t="s">
        <v>1821</v>
      </c>
    </row>
    <row r="1115" spans="1:1">
      <c r="A1115" t="s">
        <v>1557</v>
      </c>
    </row>
    <row r="1116" spans="1:1">
      <c r="A1116" t="s">
        <v>1559</v>
      </c>
    </row>
    <row r="1117" spans="1:1">
      <c r="A1117" t="s">
        <v>1560</v>
      </c>
    </row>
    <row r="1118" spans="1:1">
      <c r="A1118" t="s">
        <v>1562</v>
      </c>
    </row>
    <row r="1119" spans="1:1">
      <c r="A1119" t="s">
        <v>1824</v>
      </c>
    </row>
    <row r="1120" spans="1:1">
      <c r="A1120" t="s">
        <v>1825</v>
      </c>
    </row>
    <row r="1121" spans="1:1">
      <c r="A1121" t="s">
        <v>1563</v>
      </c>
    </row>
    <row r="1122" spans="1:1">
      <c r="A1122" t="s">
        <v>1564</v>
      </c>
    </row>
    <row r="1123" spans="1:1">
      <c r="A1123" t="s">
        <v>1565</v>
      </c>
    </row>
    <row r="1124" spans="1:1">
      <c r="A1124" t="s">
        <v>1567</v>
      </c>
    </row>
    <row r="1125" spans="1:1">
      <c r="A1125" t="s">
        <v>1568</v>
      </c>
    </row>
    <row r="1126" spans="1:1">
      <c r="A1126" t="s">
        <v>1570</v>
      </c>
    </row>
    <row r="1127" spans="1:1">
      <c r="A1127" t="s">
        <v>2822</v>
      </c>
    </row>
    <row r="1128" spans="1:1">
      <c r="A1128" t="s">
        <v>1828</v>
      </c>
    </row>
    <row r="1129" spans="1:1">
      <c r="A1129" t="s">
        <v>1572</v>
      </c>
    </row>
    <row r="1130" spans="1:1">
      <c r="A1130" t="s">
        <v>1574</v>
      </c>
    </row>
    <row r="1131" spans="1:1">
      <c r="A1131" t="s">
        <v>1575</v>
      </c>
    </row>
    <row r="1132" spans="1:1">
      <c r="A1132" t="s">
        <v>1577</v>
      </c>
    </row>
    <row r="1133" spans="1:1">
      <c r="A1133" t="s">
        <v>1834</v>
      </c>
    </row>
    <row r="1134" spans="1:1">
      <c r="A1134" t="s">
        <v>1578</v>
      </c>
    </row>
    <row r="1135" spans="1:1">
      <c r="A1135" t="s">
        <v>1580</v>
      </c>
    </row>
    <row r="1136" spans="1:1">
      <c r="A1136" t="s">
        <v>1581</v>
      </c>
    </row>
    <row r="1137" spans="1:1">
      <c r="A1137" t="s">
        <v>1583</v>
      </c>
    </row>
    <row r="1138" spans="1:1">
      <c r="A1138" t="s">
        <v>2838</v>
      </c>
    </row>
    <row r="1139" spans="1:1">
      <c r="A1139" t="s">
        <v>2839</v>
      </c>
    </row>
    <row r="1140" spans="1:1">
      <c r="A1140" t="s">
        <v>1585</v>
      </c>
    </row>
    <row r="1141" spans="1:1">
      <c r="A1141" t="s">
        <v>1587</v>
      </c>
    </row>
    <row r="1142" spans="1:1">
      <c r="A1142" t="s">
        <v>1841</v>
      </c>
    </row>
    <row r="1143" spans="1:1">
      <c r="A1143" t="s">
        <v>2823</v>
      </c>
    </row>
    <row r="1144" spans="1:1">
      <c r="A1144" t="s">
        <v>2277</v>
      </c>
    </row>
    <row r="1145" spans="1:1">
      <c r="A1145" t="s">
        <v>1589</v>
      </c>
    </row>
    <row r="1146" spans="1:1">
      <c r="A1146" t="s">
        <v>1842</v>
      </c>
    </row>
    <row r="1147" spans="1:1">
      <c r="A1147" t="s">
        <v>2824</v>
      </c>
    </row>
    <row r="1148" spans="1:1">
      <c r="A1148" t="s">
        <v>1844</v>
      </c>
    </row>
    <row r="1149" spans="1:1">
      <c r="A1149" t="s">
        <v>1592</v>
      </c>
    </row>
    <row r="1150" spans="1:1">
      <c r="A1150" t="s">
        <v>1594</v>
      </c>
    </row>
    <row r="1151" spans="1:1">
      <c r="A1151" t="s">
        <v>1595</v>
      </c>
    </row>
    <row r="1152" spans="1:1">
      <c r="A1152" t="s">
        <v>1596</v>
      </c>
    </row>
    <row r="1153" spans="1:1">
      <c r="A1153" t="s">
        <v>1597</v>
      </c>
    </row>
    <row r="1154" spans="1:1">
      <c r="A1154" t="s">
        <v>2825</v>
      </c>
    </row>
    <row r="1155" spans="1:1">
      <c r="A1155" t="s">
        <v>1847</v>
      </c>
    </row>
    <row r="1156" spans="1:1">
      <c r="A1156" t="s">
        <v>2278</v>
      </c>
    </row>
    <row r="1157" spans="1:1">
      <c r="A1157" t="s">
        <v>1849</v>
      </c>
    </row>
    <row r="1158" spans="1:1">
      <c r="A1158" t="s">
        <v>2826</v>
      </c>
    </row>
    <row r="1159" spans="1:1">
      <c r="A1159" t="s">
        <v>2827</v>
      </c>
    </row>
    <row r="1160" spans="1:1">
      <c r="A1160" t="s">
        <v>2279</v>
      </c>
    </row>
    <row r="1161" spans="1:1">
      <c r="A1161" t="s">
        <v>1599</v>
      </c>
    </row>
    <row r="1162" spans="1:1">
      <c r="A1162" t="s">
        <v>1601</v>
      </c>
    </row>
    <row r="1163" spans="1:1">
      <c r="A1163" t="s">
        <v>2828</v>
      </c>
    </row>
    <row r="1164" spans="1:1">
      <c r="A1164" t="s">
        <v>2280</v>
      </c>
    </row>
    <row r="1165" spans="1:1">
      <c r="A1165" t="s">
        <v>1603</v>
      </c>
    </row>
    <row r="1166" spans="1:1">
      <c r="A1166" t="s">
        <v>1604</v>
      </c>
    </row>
    <row r="1167" spans="1:1">
      <c r="A1167" t="s">
        <v>2281</v>
      </c>
    </row>
    <row r="1168" spans="1:1">
      <c r="A1168" t="s">
        <v>3238</v>
      </c>
    </row>
    <row r="1169" spans="1:1">
      <c r="A1169" t="s">
        <v>2282</v>
      </c>
    </row>
    <row r="1170" spans="1:1">
      <c r="A1170" t="s">
        <v>1607</v>
      </c>
    </row>
    <row r="1171" spans="1:1">
      <c r="A1171" t="s">
        <v>2829</v>
      </c>
    </row>
    <row r="1172" spans="1:1">
      <c r="A1172" t="s">
        <v>2830</v>
      </c>
    </row>
    <row r="1173" spans="1:1">
      <c r="A1173" t="s">
        <v>1609</v>
      </c>
    </row>
    <row r="1174" spans="1:1">
      <c r="A1174" t="s">
        <v>2831</v>
      </c>
    </row>
    <row r="1175" spans="1:1">
      <c r="A1175" t="s">
        <v>2832</v>
      </c>
    </row>
    <row r="1176" spans="1:1">
      <c r="A1176" t="s">
        <v>1613</v>
      </c>
    </row>
    <row r="1177" spans="1:1">
      <c r="A1177" t="s">
        <v>2833</v>
      </c>
    </row>
    <row r="1178" spans="1:1">
      <c r="A1178" t="s">
        <v>1855</v>
      </c>
    </row>
    <row r="1179" spans="1:1">
      <c r="A1179" t="s">
        <v>2834</v>
      </c>
    </row>
    <row r="1180" spans="1:1">
      <c r="A1180" t="s">
        <v>2584</v>
      </c>
    </row>
    <row r="1181" spans="1:1">
      <c r="A1181" t="s">
        <v>2283</v>
      </c>
    </row>
    <row r="1182" spans="1:1">
      <c r="A1182" t="s">
        <v>1856</v>
      </c>
    </row>
    <row r="1183" spans="1:1">
      <c r="A1183" t="s">
        <v>1617</v>
      </c>
    </row>
    <row r="1184" spans="1:1">
      <c r="A1184" t="s">
        <v>2835</v>
      </c>
    </row>
    <row r="1185" spans="1:1">
      <c r="A1185" t="s">
        <v>1618</v>
      </c>
    </row>
    <row r="1186" spans="1:1">
      <c r="A1186" t="s">
        <v>1620</v>
      </c>
    </row>
    <row r="1187" spans="1:1">
      <c r="A1187" t="s">
        <v>1621</v>
      </c>
    </row>
    <row r="1188" spans="1:1">
      <c r="A1188" t="s">
        <v>2836</v>
      </c>
    </row>
    <row r="1189" spans="1:1">
      <c r="A1189" t="s">
        <v>1623</v>
      </c>
    </row>
    <row r="1190" spans="1:1">
      <c r="A1190" t="s">
        <v>1625</v>
      </c>
    </row>
    <row r="1191" spans="1:1">
      <c r="A1191" t="s">
        <v>1859</v>
      </c>
    </row>
    <row r="1192" spans="1:1">
      <c r="A1192" t="s">
        <v>1861</v>
      </c>
    </row>
    <row r="1193" spans="1:1">
      <c r="A1193" t="s">
        <v>1862</v>
      </c>
    </row>
    <row r="1194" spans="1:1">
      <c r="A1194" t="s">
        <v>1863</v>
      </c>
    </row>
    <row r="1195" spans="1:1">
      <c r="A1195" t="s">
        <v>3258</v>
      </c>
    </row>
    <row r="1196" spans="1:1">
      <c r="A1196" t="s">
        <v>2284</v>
      </c>
    </row>
    <row r="1197" spans="1:1">
      <c r="A1197" t="s">
        <v>2285</v>
      </c>
    </row>
    <row r="1198" spans="1:1">
      <c r="A1198" t="s">
        <v>3274</v>
      </c>
    </row>
    <row r="1199" spans="1:1">
      <c r="A1199" t="s">
        <v>3290</v>
      </c>
    </row>
    <row r="1200" spans="1:1">
      <c r="A1200" t="s">
        <v>1627</v>
      </c>
    </row>
    <row r="1201" spans="1:1">
      <c r="A1201" t="s">
        <v>1629</v>
      </c>
    </row>
    <row r="1202" spans="1:1">
      <c r="A1202" t="s">
        <v>1631</v>
      </c>
    </row>
    <row r="1203" spans="1:1">
      <c r="A1203" t="s">
        <v>1634</v>
      </c>
    </row>
    <row r="1204" spans="1:1">
      <c r="A1204" t="s">
        <v>1635</v>
      </c>
    </row>
    <row r="1205" spans="1:1">
      <c r="A1205" t="s">
        <v>1637</v>
      </c>
    </row>
    <row r="1206" spans="1:1">
      <c r="A1206" t="s">
        <v>1865</v>
      </c>
    </row>
    <row r="1207" spans="1:1">
      <c r="A1207" t="s">
        <v>1640</v>
      </c>
    </row>
    <row r="1208" spans="1:1">
      <c r="A1208" t="s">
        <v>2837</v>
      </c>
    </row>
    <row r="1209" spans="1:1">
      <c r="A1209" t="s">
        <v>1641</v>
      </c>
    </row>
    <row r="1210" spans="1:1">
      <c r="A1210" t="s">
        <v>1642</v>
      </c>
    </row>
    <row r="1211" spans="1:1">
      <c r="A1211" t="s">
        <v>1643</v>
      </c>
    </row>
    <row r="1212" spans="1:1">
      <c r="A1212" t="s">
        <v>1644</v>
      </c>
    </row>
  </sheetData>
  <sheetProtection algorithmName="SHA-512" hashValue="hMqUUC5CrEAdX9g/PJ0uZlsm8jeiF5KpV5/NyZBlL+kE93wQxG15zm1GARsWn9v+Cv7qDpr9OrF7Dg17L+Cxrw==" saltValue="U0QRjSZF/Ts52aWWSbTaKA==" spinCount="100000" sheet="1" objects="1" scenarios="1"/>
  <customSheetViews>
    <customSheetView guid="{5F0910B0-B45C-4126-97F3-187504C443ED}" showAutoFilter="1">
      <selection activeCell="A404" sqref="A404"/>
      <autoFilter ref="A1:B663">
        <filterColumn colId="0" showButton="0"/>
        <sortState ref="A2:B1213">
          <sortCondition ref="A1:A663"/>
        </sortState>
      </autoFilter>
    </customSheetView>
  </customSheetViews>
  <mergeCells count="1">
    <mergeCell ref="A1:B1"/>
  </mergeCells>
  <conditionalFormatting sqref="A1">
    <cfRule type="duplicateValues" dxfId="0" priority="1"/>
  </conditionalFormatting>
  <pageMargins left="0.7" right="0.7" top="0.75" bottom="0.75" header="0.3" footer="0.3"/>
  <pageSetup orientation="portrait"/>
  <headerFooter>
    <oddFooter>&amp;LFORM DFS-A1-1830. Revised 08/2021</oddFooter>
  </headerFooter>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 enableFormatConditionsCalculation="0"/>
  <dimension ref="A1:K3"/>
  <sheetViews>
    <sheetView workbookViewId="0">
      <selection activeCell="M15" sqref="M15"/>
    </sheetView>
  </sheetViews>
  <sheetFormatPr baseColWidth="10" defaultColWidth="8.83203125" defaultRowHeight="12" x14ac:dyDescent="0"/>
  <cols>
    <col min="1" max="1" width="8.83203125" style="28"/>
  </cols>
  <sheetData>
    <row r="1" spans="1:11" s="28" customFormat="1" ht="21">
      <c r="A1" s="189"/>
      <c r="B1" s="330" t="s">
        <v>2460</v>
      </c>
      <c r="C1" s="330"/>
      <c r="D1" s="330"/>
      <c r="E1" s="330"/>
      <c r="F1" s="330"/>
      <c r="G1" s="330"/>
      <c r="H1" s="330"/>
      <c r="I1" s="330"/>
      <c r="J1" s="330"/>
      <c r="K1" s="330"/>
    </row>
    <row r="2" spans="1:11" s="28" customFormat="1" ht="21">
      <c r="B2" s="331" t="s">
        <v>4175</v>
      </c>
      <c r="C2" s="331"/>
      <c r="D2" s="331"/>
      <c r="E2" s="331"/>
      <c r="F2" s="331"/>
      <c r="G2" s="331"/>
      <c r="H2" s="331"/>
      <c r="I2" s="331"/>
      <c r="J2" s="331"/>
      <c r="K2" s="331"/>
    </row>
    <row r="3" spans="1:11" s="28" customFormat="1"/>
  </sheetData>
  <customSheetViews>
    <customSheetView guid="{5F0910B0-B45C-4126-97F3-187504C443ED}" scale="70">
      <selection activeCell="S27" sqref="S27"/>
      <pageSetup orientation="portrait"/>
    </customSheetView>
    <customSheetView guid="{5D368104-1319-4E4D-9E25-DC6A451D6FDB}" scale="70" topLeftCell="U1">
      <selection activeCell="AF28" sqref="AF28"/>
      <pageSetup orientation="portrait"/>
    </customSheetView>
  </customSheetViews>
  <mergeCells count="2">
    <mergeCell ref="B1:K1"/>
    <mergeCell ref="B2:K2"/>
  </mergeCells>
  <pageMargins left="0.7" right="0.7" top="0.75" bottom="0.75" header="0.3" footer="0.3"/>
  <pageSetup orientation="portrait"/>
  <headerFooter>
    <oddFooter>&amp;LFORM DFS-A1-1830. Revised 08/2021</oddFooter>
  </headerFooter>
  <drawing r:id="rId1"/>
  <legacyDrawing r:id="rId2"/>
  <oleObjects>
    <mc:AlternateContent xmlns:mc="http://schemas.openxmlformats.org/markup-compatibility/2006">
      <mc:Choice Requires="x14">
        <oleObject progId="AcroExch.Document.DC" shapeId="26625" r:id="rId3">
          <objectPr defaultSize="0" autoPict="0" r:id="rId4">
            <anchor moveWithCells="1">
              <from>
                <xdr:col>2</xdr:col>
                <xdr:colOff>533400</xdr:colOff>
                <xdr:row>3</xdr:row>
                <xdr:rowOff>25400</xdr:rowOff>
              </from>
              <to>
                <xdr:col>9</xdr:col>
                <xdr:colOff>152400</xdr:colOff>
                <xdr:row>34</xdr:row>
                <xdr:rowOff>139700</xdr:rowOff>
              </to>
            </anchor>
          </objectPr>
        </oleObject>
      </mc:Choice>
      <mc:Fallback>
        <oleObject progId="AcroExch.Document.DC" shapeId="26625" r:id="rId3"/>
      </mc:Fallback>
    </mc:AlternateContent>
  </oleObject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dimension ref="B1:K2"/>
  <sheetViews>
    <sheetView workbookViewId="0"/>
  </sheetViews>
  <sheetFormatPr baseColWidth="10" defaultColWidth="8.83203125" defaultRowHeight="12" x14ac:dyDescent="0"/>
  <sheetData>
    <row r="1" spans="2:11" ht="21">
      <c r="B1" s="330" t="s">
        <v>3044</v>
      </c>
      <c r="C1" s="330"/>
      <c r="D1" s="330"/>
      <c r="E1" s="330"/>
      <c r="F1" s="330"/>
      <c r="G1" s="330"/>
      <c r="H1" s="330"/>
      <c r="I1" s="330"/>
      <c r="J1" s="330"/>
      <c r="K1" s="330"/>
    </row>
    <row r="2" spans="2:11" ht="21">
      <c r="B2" s="331" t="s">
        <v>4172</v>
      </c>
      <c r="C2" s="331"/>
      <c r="D2" s="331"/>
      <c r="E2" s="331"/>
      <c r="F2" s="331"/>
      <c r="G2" s="331"/>
      <c r="H2" s="331"/>
      <c r="I2" s="331"/>
      <c r="J2" s="331"/>
      <c r="K2" s="331"/>
    </row>
  </sheetData>
  <customSheetViews>
    <customSheetView guid="{5F0910B0-B45C-4126-97F3-187504C443ED}">
      <selection activeCell="A3" sqref="A3"/>
      <pageSetup orientation="portrait"/>
    </customSheetView>
    <customSheetView guid="{5D368104-1319-4E4D-9E25-DC6A451D6FDB}">
      <selection activeCell="Q7" sqref="Q7"/>
      <pageSetup orientation="portrait"/>
    </customSheetView>
  </customSheetViews>
  <mergeCells count="2">
    <mergeCell ref="B1:K1"/>
    <mergeCell ref="B2:K2"/>
  </mergeCells>
  <pageMargins left="0.7" right="0.7" top="0.75" bottom="0.75" header="0.3" footer="0.3"/>
  <pageSetup orientation="portrait"/>
  <headerFooter>
    <oddFooter>&amp;LFORM DFS-A1-1830. Revised 08/2021</oddFooter>
  </headerFooter>
  <drawing r:id="rId1"/>
  <legacyDrawing r:id="rId2"/>
  <oleObjects>
    <mc:AlternateContent xmlns:mc="http://schemas.openxmlformats.org/markup-compatibility/2006">
      <mc:Choice Requires="x14">
        <oleObject progId="AcroExch.Document.DC" shapeId="39937" r:id="rId3">
          <objectPr defaultSize="0" r:id="rId4">
            <anchor moveWithCells="1">
              <from>
                <xdr:col>2</xdr:col>
                <xdr:colOff>469900</xdr:colOff>
                <xdr:row>3</xdr:row>
                <xdr:rowOff>12700</xdr:rowOff>
              </from>
              <to>
                <xdr:col>12</xdr:col>
                <xdr:colOff>203200</xdr:colOff>
                <xdr:row>49</xdr:row>
                <xdr:rowOff>101600</xdr:rowOff>
              </to>
            </anchor>
          </objectPr>
        </oleObject>
      </mc:Choice>
      <mc:Fallback>
        <oleObject progId="AcroExch.Document.DC" shapeId="39937" r:id="rId3"/>
      </mc:Fallback>
    </mc:AlternateContent>
  </oleObjec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2"/>
  <sheetViews>
    <sheetView workbookViewId="0"/>
  </sheetViews>
  <sheetFormatPr baseColWidth="10" defaultColWidth="8.83203125" defaultRowHeight="12" x14ac:dyDescent="0"/>
  <cols>
    <col min="1" max="1" width="11" style="138" customWidth="1"/>
    <col min="2" max="2" width="10.5" bestFit="1" customWidth="1"/>
    <col min="3" max="3" width="18.6640625" customWidth="1"/>
  </cols>
  <sheetData>
    <row r="1" spans="1:6">
      <c r="A1" s="138" t="s">
        <v>2571</v>
      </c>
      <c r="B1" t="s">
        <v>2570</v>
      </c>
      <c r="C1" t="s">
        <v>2569</v>
      </c>
    </row>
    <row r="2" spans="1:6">
      <c r="A2" s="139" t="s">
        <v>3909</v>
      </c>
      <c r="B2" t="s">
        <v>3937</v>
      </c>
      <c r="C2" t="s">
        <v>3938</v>
      </c>
      <c r="E2" s="28"/>
    </row>
    <row r="3" spans="1:6">
      <c r="A3" s="139" t="s">
        <v>3909</v>
      </c>
      <c r="B3" s="28" t="s">
        <v>3937</v>
      </c>
      <c r="C3" t="s">
        <v>3939</v>
      </c>
      <c r="E3" s="28"/>
      <c r="F3" s="28"/>
    </row>
    <row r="4" spans="1:6">
      <c r="A4" s="139" t="s">
        <v>3909</v>
      </c>
      <c r="B4" s="28" t="s">
        <v>3937</v>
      </c>
      <c r="C4" t="s">
        <v>3940</v>
      </c>
      <c r="E4" s="28"/>
      <c r="F4" s="28"/>
    </row>
    <row r="5" spans="1:6">
      <c r="A5" s="139" t="s">
        <v>3909</v>
      </c>
      <c r="B5" s="28" t="s">
        <v>3937</v>
      </c>
      <c r="C5" t="s">
        <v>3941</v>
      </c>
      <c r="E5" s="28"/>
      <c r="F5" s="28"/>
    </row>
    <row r="6" spans="1:6">
      <c r="A6" s="139" t="s">
        <v>3909</v>
      </c>
      <c r="B6" s="28" t="s">
        <v>3937</v>
      </c>
      <c r="C6" t="s">
        <v>3942</v>
      </c>
      <c r="E6" s="28"/>
      <c r="F6" s="28"/>
    </row>
    <row r="7" spans="1:6">
      <c r="A7" s="139" t="s">
        <v>3910</v>
      </c>
      <c r="B7" t="s">
        <v>3943</v>
      </c>
      <c r="C7" t="s">
        <v>3944</v>
      </c>
      <c r="E7" s="28"/>
      <c r="F7" s="28"/>
    </row>
    <row r="8" spans="1:6">
      <c r="A8" s="139" t="s">
        <v>3911</v>
      </c>
      <c r="B8" t="s">
        <v>3945</v>
      </c>
      <c r="C8" t="s">
        <v>3946</v>
      </c>
      <c r="E8" s="28"/>
      <c r="F8" s="28"/>
    </row>
    <row r="9" spans="1:6">
      <c r="A9" s="139" t="s">
        <v>3912</v>
      </c>
      <c r="B9" t="s">
        <v>3947</v>
      </c>
      <c r="C9" t="s">
        <v>3948</v>
      </c>
    </row>
    <row r="10" spans="1:6">
      <c r="A10" s="139" t="s">
        <v>3913</v>
      </c>
      <c r="B10" t="s">
        <v>3949</v>
      </c>
      <c r="C10" t="s">
        <v>3950</v>
      </c>
    </row>
    <row r="11" spans="1:6">
      <c r="A11" s="139" t="s">
        <v>3914</v>
      </c>
      <c r="B11" t="s">
        <v>3951</v>
      </c>
      <c r="C11" t="s">
        <v>3952</v>
      </c>
    </row>
    <row r="12" spans="1:6">
      <c r="A12" s="139" t="s">
        <v>3915</v>
      </c>
      <c r="B12" t="s">
        <v>3953</v>
      </c>
      <c r="C12" t="s">
        <v>3954</v>
      </c>
    </row>
    <row r="13" spans="1:6">
      <c r="A13" s="139" t="s">
        <v>3916</v>
      </c>
      <c r="B13" t="s">
        <v>3955</v>
      </c>
      <c r="C13" t="s">
        <v>3956</v>
      </c>
    </row>
    <row r="14" spans="1:6">
      <c r="A14" s="139" t="s">
        <v>3917</v>
      </c>
      <c r="B14" t="s">
        <v>3957</v>
      </c>
      <c r="C14" t="s">
        <v>3958</v>
      </c>
    </row>
    <row r="15" spans="1:6">
      <c r="A15" s="139" t="s">
        <v>3918</v>
      </c>
      <c r="B15" t="s">
        <v>3959</v>
      </c>
      <c r="C15" t="s">
        <v>3960</v>
      </c>
    </row>
    <row r="16" spans="1:6">
      <c r="A16" s="139" t="s">
        <v>3918</v>
      </c>
      <c r="B16" t="s">
        <v>3961</v>
      </c>
      <c r="C16" t="s">
        <v>3960</v>
      </c>
    </row>
    <row r="17" spans="1:3" s="28" customFormat="1">
      <c r="A17" s="139" t="s">
        <v>3918</v>
      </c>
      <c r="B17" s="28" t="s">
        <v>3959</v>
      </c>
      <c r="C17" s="28" t="s">
        <v>3960</v>
      </c>
    </row>
    <row r="18" spans="1:3">
      <c r="A18" s="139" t="s">
        <v>3919</v>
      </c>
      <c r="B18" s="212" t="s">
        <v>4458</v>
      </c>
      <c r="C18" t="s">
        <v>3962</v>
      </c>
    </row>
    <row r="19" spans="1:3">
      <c r="A19" s="139" t="s">
        <v>3920</v>
      </c>
      <c r="B19" t="s">
        <v>3963</v>
      </c>
      <c r="C19" t="s">
        <v>3964</v>
      </c>
    </row>
    <row r="20" spans="1:3">
      <c r="A20" s="139" t="s">
        <v>3921</v>
      </c>
      <c r="B20" t="s">
        <v>3965</v>
      </c>
      <c r="C20" t="s">
        <v>3966</v>
      </c>
    </row>
    <row r="21" spans="1:3">
      <c r="A21" s="139" t="s">
        <v>3922</v>
      </c>
      <c r="B21" t="s">
        <v>3967</v>
      </c>
      <c r="C21" t="s">
        <v>3968</v>
      </c>
    </row>
    <row r="22" spans="1:3">
      <c r="A22" s="139" t="s">
        <v>3923</v>
      </c>
      <c r="B22" t="s">
        <v>3969</v>
      </c>
      <c r="C22" t="s">
        <v>3970</v>
      </c>
    </row>
    <row r="23" spans="1:3">
      <c r="A23" s="139" t="s">
        <v>3924</v>
      </c>
      <c r="B23" t="s">
        <v>3971</v>
      </c>
      <c r="C23" t="s">
        <v>3972</v>
      </c>
    </row>
    <row r="24" spans="1:3">
      <c r="A24" s="139" t="s">
        <v>3925</v>
      </c>
      <c r="B24" t="s">
        <v>3973</v>
      </c>
      <c r="C24" t="s">
        <v>3974</v>
      </c>
    </row>
    <row r="25" spans="1:3">
      <c r="A25" s="139" t="s">
        <v>3926</v>
      </c>
      <c r="B25" t="s">
        <v>3975</v>
      </c>
      <c r="C25" t="s">
        <v>3976</v>
      </c>
    </row>
    <row r="26" spans="1:3">
      <c r="A26" s="139" t="s">
        <v>3927</v>
      </c>
      <c r="B26" t="s">
        <v>3977</v>
      </c>
      <c r="C26" t="s">
        <v>3978</v>
      </c>
    </row>
    <row r="27" spans="1:3">
      <c r="A27" s="139" t="s">
        <v>3928</v>
      </c>
      <c r="B27" t="s">
        <v>3979</v>
      </c>
      <c r="C27" t="s">
        <v>3980</v>
      </c>
    </row>
    <row r="28" spans="1:3">
      <c r="A28" s="139" t="s">
        <v>3929</v>
      </c>
      <c r="B28" t="s">
        <v>3981</v>
      </c>
      <c r="C28" t="s">
        <v>3982</v>
      </c>
    </row>
    <row r="29" spans="1:3">
      <c r="A29" s="139" t="s">
        <v>3930</v>
      </c>
      <c r="B29" t="s">
        <v>3983</v>
      </c>
      <c r="C29" t="s">
        <v>3984</v>
      </c>
    </row>
    <row r="30" spans="1:3">
      <c r="A30" s="139" t="s">
        <v>3931</v>
      </c>
      <c r="B30" t="s">
        <v>3985</v>
      </c>
      <c r="C30" t="s">
        <v>3986</v>
      </c>
    </row>
    <row r="31" spans="1:3">
      <c r="A31" s="139" t="s">
        <v>3932</v>
      </c>
      <c r="B31" t="s">
        <v>3987</v>
      </c>
      <c r="C31" t="s">
        <v>3988</v>
      </c>
    </row>
    <row r="32" spans="1:3">
      <c r="A32" s="139" t="s">
        <v>3933</v>
      </c>
      <c r="B32" t="s">
        <v>3989</v>
      </c>
      <c r="C32" t="s">
        <v>3990</v>
      </c>
    </row>
    <row r="33" spans="1:3">
      <c r="A33" s="139" t="s">
        <v>3934</v>
      </c>
      <c r="B33" t="s">
        <v>3991</v>
      </c>
      <c r="C33" t="s">
        <v>3992</v>
      </c>
    </row>
    <row r="34" spans="1:3">
      <c r="A34" s="139" t="s">
        <v>3935</v>
      </c>
      <c r="B34" t="s">
        <v>3993</v>
      </c>
      <c r="C34" t="s">
        <v>3994</v>
      </c>
    </row>
    <row r="35" spans="1:3">
      <c r="A35" s="139" t="s">
        <v>3936</v>
      </c>
      <c r="B35" t="s">
        <v>3995</v>
      </c>
      <c r="C35" t="s">
        <v>3996</v>
      </c>
    </row>
    <row r="36" spans="1:3">
      <c r="A36" s="138">
        <v>210000</v>
      </c>
      <c r="B36" t="s">
        <v>3997</v>
      </c>
      <c r="C36" t="s">
        <v>3998</v>
      </c>
    </row>
    <row r="37" spans="1:3">
      <c r="A37" s="138">
        <v>210000</v>
      </c>
      <c r="B37" t="s">
        <v>3999</v>
      </c>
      <c r="C37" t="s">
        <v>4000</v>
      </c>
    </row>
    <row r="38" spans="1:3">
      <c r="A38" s="138">
        <v>210000</v>
      </c>
      <c r="B38" t="s">
        <v>4001</v>
      </c>
      <c r="C38" t="s">
        <v>4002</v>
      </c>
    </row>
    <row r="39" spans="1:3">
      <c r="A39" s="138">
        <v>210000</v>
      </c>
      <c r="B39" t="s">
        <v>4003</v>
      </c>
      <c r="C39" t="s">
        <v>4004</v>
      </c>
    </row>
    <row r="40" spans="1:3">
      <c r="A40" s="138">
        <v>210000</v>
      </c>
      <c r="B40" t="s">
        <v>4005</v>
      </c>
      <c r="C40" t="s">
        <v>4006</v>
      </c>
    </row>
    <row r="41" spans="1:3">
      <c r="A41" s="138">
        <v>210000</v>
      </c>
      <c r="B41" t="s">
        <v>4007</v>
      </c>
      <c r="C41" t="s">
        <v>4008</v>
      </c>
    </row>
    <row r="42" spans="1:3">
      <c r="A42" s="138">
        <v>210000</v>
      </c>
      <c r="B42" t="s">
        <v>4009</v>
      </c>
      <c r="C42" t="s">
        <v>4010</v>
      </c>
    </row>
    <row r="43" spans="1:3">
      <c r="A43" s="138">
        <v>210000</v>
      </c>
      <c r="B43" t="s">
        <v>4011</v>
      </c>
      <c r="C43" t="s">
        <v>4012</v>
      </c>
    </row>
    <row r="44" spans="1:3">
      <c r="A44" s="138">
        <v>210000</v>
      </c>
      <c r="B44" t="s">
        <v>4013</v>
      </c>
      <c r="C44" t="s">
        <v>4014</v>
      </c>
    </row>
    <row r="45" spans="1:3">
      <c r="A45" s="138">
        <v>210000</v>
      </c>
      <c r="B45" t="s">
        <v>4015</v>
      </c>
      <c r="C45" t="s">
        <v>4016</v>
      </c>
    </row>
    <row r="46" spans="1:3">
      <c r="A46" s="138">
        <v>210000</v>
      </c>
      <c r="B46" t="s">
        <v>4017</v>
      </c>
      <c r="C46" t="s">
        <v>4018</v>
      </c>
    </row>
    <row r="47" spans="1:3">
      <c r="A47" s="138">
        <v>210000</v>
      </c>
      <c r="B47" t="s">
        <v>4019</v>
      </c>
      <c r="C47" t="s">
        <v>4020</v>
      </c>
    </row>
    <row r="48" spans="1:3">
      <c r="A48" s="138">
        <v>210000</v>
      </c>
      <c r="B48" t="s">
        <v>4021</v>
      </c>
      <c r="C48" t="s">
        <v>4022</v>
      </c>
    </row>
    <row r="49" spans="1:3">
      <c r="A49" s="138">
        <v>210000</v>
      </c>
      <c r="B49" t="s">
        <v>4023</v>
      </c>
      <c r="C49" t="s">
        <v>4024</v>
      </c>
    </row>
    <row r="50" spans="1:3">
      <c r="A50" s="138">
        <v>210000</v>
      </c>
      <c r="B50" t="s">
        <v>4025</v>
      </c>
      <c r="C50" t="s">
        <v>4026</v>
      </c>
    </row>
    <row r="51" spans="1:3">
      <c r="A51" s="138">
        <v>210000</v>
      </c>
      <c r="B51" t="s">
        <v>4027</v>
      </c>
      <c r="C51" t="s">
        <v>4028</v>
      </c>
    </row>
    <row r="52" spans="1:3">
      <c r="A52" s="138">
        <v>210000</v>
      </c>
      <c r="B52" t="s">
        <v>4029</v>
      </c>
      <c r="C52" t="s">
        <v>4030</v>
      </c>
    </row>
    <row r="53" spans="1:3">
      <c r="A53" s="138">
        <v>210000</v>
      </c>
      <c r="B53" t="s">
        <v>4031</v>
      </c>
      <c r="C53" t="s">
        <v>4032</v>
      </c>
    </row>
    <row r="54" spans="1:3">
      <c r="A54" s="138">
        <v>210000</v>
      </c>
      <c r="B54" t="s">
        <v>4033</v>
      </c>
      <c r="C54" t="s">
        <v>4034</v>
      </c>
    </row>
    <row r="55" spans="1:3">
      <c r="A55" s="138">
        <v>210000</v>
      </c>
      <c r="B55" t="s">
        <v>4035</v>
      </c>
      <c r="C55" t="s">
        <v>4036</v>
      </c>
    </row>
    <row r="56" spans="1:3">
      <c r="A56" s="138">
        <v>210000</v>
      </c>
      <c r="B56" t="s">
        <v>4037</v>
      </c>
      <c r="C56" t="s">
        <v>4038</v>
      </c>
    </row>
    <row r="57" spans="1:3">
      <c r="A57" s="138">
        <v>220000</v>
      </c>
      <c r="B57" t="s">
        <v>4039</v>
      </c>
      <c r="C57" t="s">
        <v>4040</v>
      </c>
    </row>
    <row r="58" spans="1:3">
      <c r="A58" s="138">
        <v>310000</v>
      </c>
      <c r="B58" t="s">
        <v>4041</v>
      </c>
      <c r="C58" t="s">
        <v>4042</v>
      </c>
    </row>
    <row r="59" spans="1:3">
      <c r="A59" s="138">
        <v>370000</v>
      </c>
      <c r="B59" t="s">
        <v>4043</v>
      </c>
      <c r="C59" t="s">
        <v>4044</v>
      </c>
    </row>
    <row r="60" spans="1:3">
      <c r="A60" s="138">
        <v>400000</v>
      </c>
      <c r="B60" t="s">
        <v>4045</v>
      </c>
      <c r="C60" t="s">
        <v>4046</v>
      </c>
    </row>
    <row r="61" spans="1:3">
      <c r="A61" s="138">
        <v>410000</v>
      </c>
      <c r="B61" t="s">
        <v>4047</v>
      </c>
      <c r="C61" t="s">
        <v>4048</v>
      </c>
    </row>
    <row r="62" spans="1:3">
      <c r="A62" s="138">
        <v>410000</v>
      </c>
      <c r="B62" t="s">
        <v>4049</v>
      </c>
      <c r="C62" t="s">
        <v>4050</v>
      </c>
    </row>
    <row r="63" spans="1:3">
      <c r="A63" s="138">
        <v>410000</v>
      </c>
      <c r="B63" s="28" t="s">
        <v>4049</v>
      </c>
      <c r="C63" t="s">
        <v>4051</v>
      </c>
    </row>
    <row r="64" spans="1:3">
      <c r="A64" s="138">
        <v>420000</v>
      </c>
      <c r="B64" t="s">
        <v>4052</v>
      </c>
      <c r="C64" t="s">
        <v>4053</v>
      </c>
    </row>
    <row r="65" spans="1:3">
      <c r="A65" s="138">
        <v>430000</v>
      </c>
      <c r="B65" t="s">
        <v>4054</v>
      </c>
      <c r="C65" t="s">
        <v>4055</v>
      </c>
    </row>
    <row r="66" spans="1:3">
      <c r="A66" s="138">
        <v>450000</v>
      </c>
      <c r="B66" t="s">
        <v>4056</v>
      </c>
      <c r="C66" t="s">
        <v>4057</v>
      </c>
    </row>
    <row r="67" spans="1:3">
      <c r="A67" s="138">
        <v>480000</v>
      </c>
      <c r="B67" t="s">
        <v>4058</v>
      </c>
      <c r="C67" t="s">
        <v>4059</v>
      </c>
    </row>
    <row r="68" spans="1:3">
      <c r="A68" s="138">
        <v>489000</v>
      </c>
      <c r="B68" t="s">
        <v>4060</v>
      </c>
      <c r="C68" t="s">
        <v>4061</v>
      </c>
    </row>
    <row r="69" spans="1:3">
      <c r="A69" s="138">
        <v>491000</v>
      </c>
      <c r="B69" t="s">
        <v>4062</v>
      </c>
      <c r="C69" t="s">
        <v>4063</v>
      </c>
    </row>
    <row r="70" spans="1:3">
      <c r="A70" s="138">
        <v>492000</v>
      </c>
      <c r="B70" t="s">
        <v>4064</v>
      </c>
      <c r="C70" t="s">
        <v>4065</v>
      </c>
    </row>
    <row r="71" spans="1:3">
      <c r="A71" s="138">
        <v>492000</v>
      </c>
      <c r="B71" s="28" t="s">
        <v>4064</v>
      </c>
      <c r="C71" t="s">
        <v>4066</v>
      </c>
    </row>
    <row r="72" spans="1:3">
      <c r="A72" s="138">
        <v>493000</v>
      </c>
      <c r="B72" t="s">
        <v>4067</v>
      </c>
      <c r="C72" t="s">
        <v>4068</v>
      </c>
    </row>
    <row r="73" spans="1:3">
      <c r="A73" s="138">
        <v>494000</v>
      </c>
      <c r="B73" t="s">
        <v>4069</v>
      </c>
      <c r="C73" t="s">
        <v>4070</v>
      </c>
    </row>
    <row r="74" spans="1:3">
      <c r="A74" s="138">
        <v>494500</v>
      </c>
      <c r="B74" t="s">
        <v>4071</v>
      </c>
      <c r="C74" t="s">
        <v>4072</v>
      </c>
    </row>
    <row r="75" spans="1:3">
      <c r="A75" s="138">
        <v>495000</v>
      </c>
      <c r="B75" t="s">
        <v>4073</v>
      </c>
      <c r="C75" t="s">
        <v>4074</v>
      </c>
    </row>
    <row r="76" spans="1:3">
      <c r="A76" s="138">
        <v>495500</v>
      </c>
      <c r="B76" t="s">
        <v>4075</v>
      </c>
      <c r="C76" t="s">
        <v>4076</v>
      </c>
    </row>
    <row r="77" spans="1:3">
      <c r="A77" s="138">
        <v>496000</v>
      </c>
      <c r="B77">
        <v>650385507</v>
      </c>
      <c r="C77" t="s">
        <v>4077</v>
      </c>
    </row>
    <row r="78" spans="1:3">
      <c r="A78" s="138">
        <v>496000</v>
      </c>
      <c r="B78" t="s">
        <v>4078</v>
      </c>
      <c r="C78" t="s">
        <v>4077</v>
      </c>
    </row>
    <row r="79" spans="1:3">
      <c r="A79" s="138">
        <v>497000</v>
      </c>
      <c r="B79" t="s">
        <v>4079</v>
      </c>
      <c r="C79" t="s">
        <v>4080</v>
      </c>
    </row>
    <row r="80" spans="1:3">
      <c r="A80" s="138">
        <v>498000</v>
      </c>
      <c r="B80" t="s">
        <v>4081</v>
      </c>
      <c r="C80" t="s">
        <v>4082</v>
      </c>
    </row>
    <row r="81" spans="1:3">
      <c r="A81" s="138">
        <v>499000</v>
      </c>
      <c r="B81" t="s">
        <v>4083</v>
      </c>
      <c r="C81" t="s">
        <v>4084</v>
      </c>
    </row>
    <row r="82" spans="1:3">
      <c r="A82" s="138">
        <v>499000</v>
      </c>
      <c r="B82" s="28" t="s">
        <v>4083</v>
      </c>
      <c r="C82" t="s">
        <v>4085</v>
      </c>
    </row>
    <row r="83" spans="1:3">
      <c r="A83" s="138">
        <v>499500</v>
      </c>
      <c r="B83" t="s">
        <v>4086</v>
      </c>
      <c r="C83" t="s">
        <v>4087</v>
      </c>
    </row>
    <row r="84" spans="1:3">
      <c r="A84" s="138">
        <v>500000</v>
      </c>
      <c r="B84" t="s">
        <v>4088</v>
      </c>
      <c r="C84" t="s">
        <v>4089</v>
      </c>
    </row>
    <row r="85" spans="1:3">
      <c r="A85" s="138">
        <v>550000</v>
      </c>
      <c r="B85" t="s">
        <v>4090</v>
      </c>
      <c r="C85" t="s">
        <v>4091</v>
      </c>
    </row>
    <row r="86" spans="1:3">
      <c r="A86" s="138">
        <v>570000</v>
      </c>
      <c r="B86" t="s">
        <v>4092</v>
      </c>
      <c r="C86" t="s">
        <v>4093</v>
      </c>
    </row>
    <row r="87" spans="1:3">
      <c r="A87" s="138">
        <v>600000</v>
      </c>
      <c r="B87" t="s">
        <v>4094</v>
      </c>
      <c r="C87" t="s">
        <v>4095</v>
      </c>
    </row>
    <row r="88" spans="1:3">
      <c r="A88" s="138">
        <v>620000</v>
      </c>
      <c r="B88" t="s">
        <v>4096</v>
      </c>
      <c r="C88" t="s">
        <v>4097</v>
      </c>
    </row>
    <row r="89" spans="1:3">
      <c r="A89" s="138">
        <v>640000</v>
      </c>
      <c r="B89" t="s">
        <v>4098</v>
      </c>
      <c r="C89" t="s">
        <v>4099</v>
      </c>
    </row>
    <row r="90" spans="1:3">
      <c r="A90" s="138">
        <v>650000</v>
      </c>
      <c r="B90" t="s">
        <v>4100</v>
      </c>
      <c r="C90" t="s">
        <v>4101</v>
      </c>
    </row>
    <row r="91" spans="1:3">
      <c r="A91" s="138">
        <v>670000</v>
      </c>
      <c r="B91" t="s">
        <v>4102</v>
      </c>
      <c r="C91" t="s">
        <v>4103</v>
      </c>
    </row>
    <row r="92" spans="1:3">
      <c r="A92" s="138">
        <v>680000</v>
      </c>
      <c r="B92" t="s">
        <v>4104</v>
      </c>
      <c r="C92" t="s">
        <v>4105</v>
      </c>
    </row>
    <row r="93" spans="1:3">
      <c r="A93" s="138">
        <v>700000</v>
      </c>
      <c r="B93" t="s">
        <v>4106</v>
      </c>
      <c r="C93" t="s">
        <v>4107</v>
      </c>
    </row>
    <row r="94" spans="1:3">
      <c r="A94" s="138">
        <v>710000</v>
      </c>
      <c r="B94" t="s">
        <v>4108</v>
      </c>
      <c r="C94" t="s">
        <v>4109</v>
      </c>
    </row>
    <row r="95" spans="1:3">
      <c r="A95" s="138">
        <v>720000</v>
      </c>
      <c r="B95" t="s">
        <v>4110</v>
      </c>
      <c r="C95" t="s">
        <v>4111</v>
      </c>
    </row>
    <row r="96" spans="1:3">
      <c r="A96" s="138">
        <v>730000</v>
      </c>
      <c r="B96" t="s">
        <v>4112</v>
      </c>
      <c r="C96" t="s">
        <v>4113</v>
      </c>
    </row>
    <row r="97" spans="1:3">
      <c r="A97" s="138">
        <v>760000</v>
      </c>
      <c r="B97" t="s">
        <v>4114</v>
      </c>
      <c r="C97" t="s">
        <v>4115</v>
      </c>
    </row>
    <row r="98" spans="1:3">
      <c r="A98" s="138">
        <v>770000</v>
      </c>
      <c r="B98" t="s">
        <v>4116</v>
      </c>
      <c r="C98" t="s">
        <v>4117</v>
      </c>
    </row>
    <row r="99" spans="1:3">
      <c r="A99" s="138">
        <v>770000</v>
      </c>
      <c r="B99" s="28" t="s">
        <v>4116</v>
      </c>
      <c r="C99" t="s">
        <v>4118</v>
      </c>
    </row>
    <row r="100" spans="1:3">
      <c r="A100" s="138">
        <v>780000</v>
      </c>
      <c r="B100" t="s">
        <v>4119</v>
      </c>
      <c r="C100" t="s">
        <v>4107</v>
      </c>
    </row>
    <row r="101" spans="1:3">
      <c r="A101" s="138">
        <v>790000</v>
      </c>
      <c r="B101" t="s">
        <v>4120</v>
      </c>
      <c r="C101" t="s">
        <v>4121</v>
      </c>
    </row>
    <row r="102" spans="1:3">
      <c r="A102" s="138">
        <v>800000</v>
      </c>
      <c r="B102" t="s">
        <v>4122</v>
      </c>
      <c r="C102" t="s">
        <v>4123</v>
      </c>
    </row>
  </sheetData>
  <sheetProtection algorithmName="SHA-512" hashValue="a8I2Ew/Qm/aMV3nnmuWqbLlEGYMgGpDk11RQruPYL+fXtLwxSDzsIhzpqrupFoYW8l01IU3yDheZe01InZZVqw==" saltValue="jbwE7O2L2g6c4afh/Mvhtw==" spinCount="100000" sheet="1" objects="1" scenarios="1"/>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C113"/>
  <sheetViews>
    <sheetView workbookViewId="0"/>
  </sheetViews>
  <sheetFormatPr baseColWidth="10" defaultColWidth="8.83203125" defaultRowHeight="12" x14ac:dyDescent="0"/>
  <cols>
    <col min="1" max="1" width="11.5" style="95" customWidth="1"/>
    <col min="2" max="2" width="62" style="95" bestFit="1" customWidth="1"/>
    <col min="3" max="16384" width="8.83203125" style="120"/>
  </cols>
  <sheetData>
    <row r="1" spans="1:3">
      <c r="A1" s="95" t="s">
        <v>3292</v>
      </c>
      <c r="B1" s="95" t="s">
        <v>3293</v>
      </c>
    </row>
    <row r="2" spans="1:3">
      <c r="A2" s="120">
        <v>15.025</v>
      </c>
      <c r="B2" s="121" t="s">
        <v>3325</v>
      </c>
    </row>
    <row r="3" spans="1:3">
      <c r="A3" s="120">
        <v>15.026</v>
      </c>
      <c r="B3" s="121" t="s">
        <v>3325</v>
      </c>
    </row>
    <row r="4" spans="1:3">
      <c r="A4" s="120">
        <v>15.113</v>
      </c>
      <c r="B4" s="121" t="s">
        <v>3325</v>
      </c>
    </row>
    <row r="5" spans="1:3">
      <c r="A5" s="120">
        <v>15.114000000000001</v>
      </c>
      <c r="B5" s="121" t="s">
        <v>3325</v>
      </c>
    </row>
    <row r="6" spans="1:3">
      <c r="A6" s="122">
        <v>15.13</v>
      </c>
      <c r="B6" s="121" t="s">
        <v>3325</v>
      </c>
    </row>
    <row r="7" spans="1:3">
      <c r="A7" s="120">
        <v>17.265000000000001</v>
      </c>
      <c r="B7" s="121" t="s">
        <v>3325</v>
      </c>
    </row>
    <row r="8" spans="1:3">
      <c r="A8" s="185">
        <v>93.569000000000003</v>
      </c>
      <c r="B8" s="185" t="s">
        <v>4546</v>
      </c>
      <c r="C8" s="120" t="s">
        <v>4547</v>
      </c>
    </row>
    <row r="9" spans="1:3">
      <c r="A9" s="185">
        <v>93.593999999999994</v>
      </c>
      <c r="B9" s="185" t="s">
        <v>3325</v>
      </c>
    </row>
    <row r="10" spans="1:3">
      <c r="A10" s="120">
        <v>93.043999999999997</v>
      </c>
      <c r="B10" s="120" t="s">
        <v>3317</v>
      </c>
    </row>
    <row r="11" spans="1:3">
      <c r="A11" s="120">
        <v>93.045000000000002</v>
      </c>
      <c r="B11" s="120" t="s">
        <v>3317</v>
      </c>
    </row>
    <row r="12" spans="1:3">
      <c r="A12" s="120">
        <v>93.052999999999997</v>
      </c>
      <c r="B12" s="121" t="s">
        <v>3317</v>
      </c>
    </row>
    <row r="13" spans="1:3">
      <c r="A13" s="183">
        <v>93.575000000000003</v>
      </c>
      <c r="B13" s="184" t="s">
        <v>3320</v>
      </c>
    </row>
    <row r="14" spans="1:3">
      <c r="A14" s="183">
        <v>93.596000000000004</v>
      </c>
      <c r="B14" s="183" t="s">
        <v>3320</v>
      </c>
    </row>
    <row r="15" spans="1:3">
      <c r="A15" s="122">
        <v>14.269</v>
      </c>
      <c r="B15" s="120" t="s">
        <v>3302</v>
      </c>
    </row>
    <row r="16" spans="1:3">
      <c r="A16" s="120">
        <v>14.272</v>
      </c>
      <c r="B16" s="120" t="s">
        <v>3302</v>
      </c>
    </row>
    <row r="17" spans="1:2">
      <c r="A17" s="120">
        <v>14.218</v>
      </c>
      <c r="B17" s="120" t="s">
        <v>3301</v>
      </c>
    </row>
    <row r="18" spans="1:2">
      <c r="A18" s="120">
        <v>14.225</v>
      </c>
      <c r="B18" s="120" t="s">
        <v>3301</v>
      </c>
    </row>
    <row r="19" spans="1:2">
      <c r="A19" s="120">
        <v>21.012</v>
      </c>
      <c r="B19" s="120" t="s">
        <v>3311</v>
      </c>
    </row>
    <row r="20" spans="1:2">
      <c r="A20" s="120">
        <v>21.02</v>
      </c>
      <c r="B20" s="120" t="s">
        <v>3311</v>
      </c>
    </row>
    <row r="21" spans="1:2">
      <c r="A21" s="120">
        <v>10.553000000000001</v>
      </c>
      <c r="B21" s="120" t="s">
        <v>3295</v>
      </c>
    </row>
    <row r="22" spans="1:2">
      <c r="A22" s="120">
        <v>10.555</v>
      </c>
      <c r="B22" s="120" t="s">
        <v>3295</v>
      </c>
    </row>
    <row r="23" spans="1:2">
      <c r="A23" s="122">
        <v>10.555999999999999</v>
      </c>
      <c r="B23" s="120" t="s">
        <v>3295</v>
      </c>
    </row>
    <row r="24" spans="1:2">
      <c r="A24" s="120">
        <v>10.558999999999999</v>
      </c>
      <c r="B24" s="120" t="s">
        <v>3295</v>
      </c>
    </row>
    <row r="25" spans="1:2">
      <c r="A25" s="183">
        <v>66.457999999999998</v>
      </c>
      <c r="B25" s="183" t="s">
        <v>3312</v>
      </c>
    </row>
    <row r="26" spans="1:2">
      <c r="A26" s="183">
        <v>66.481999999999999</v>
      </c>
      <c r="B26" s="183" t="s">
        <v>3312</v>
      </c>
    </row>
    <row r="27" spans="1:2">
      <c r="A27" s="120">
        <v>10.766</v>
      </c>
      <c r="B27" s="120" t="s">
        <v>3298</v>
      </c>
    </row>
    <row r="28" spans="1:2">
      <c r="A28" s="122">
        <v>10.78</v>
      </c>
      <c r="B28" s="120" t="s">
        <v>3298</v>
      </c>
    </row>
    <row r="29" spans="1:2">
      <c r="A29" s="120">
        <v>96.001000000000005</v>
      </c>
      <c r="B29" s="120" t="s">
        <v>3323</v>
      </c>
    </row>
    <row r="30" spans="1:2">
      <c r="A30" s="120">
        <v>96.006</v>
      </c>
      <c r="B30" s="120" t="s">
        <v>3323</v>
      </c>
    </row>
    <row r="31" spans="1:2">
      <c r="A31" s="183">
        <v>66.468000000000004</v>
      </c>
      <c r="B31" s="183" t="s">
        <v>3313</v>
      </c>
    </row>
    <row r="32" spans="1:2">
      <c r="A32" s="120">
        <v>66.483000000000004</v>
      </c>
      <c r="B32" s="120" t="s">
        <v>3313</v>
      </c>
    </row>
    <row r="33" spans="1:2">
      <c r="A33" s="122">
        <v>11.3</v>
      </c>
      <c r="B33" s="120" t="s">
        <v>3299</v>
      </c>
    </row>
    <row r="34" spans="1:2">
      <c r="A34" s="120">
        <v>11.307</v>
      </c>
      <c r="B34" s="120" t="s">
        <v>3299</v>
      </c>
    </row>
    <row r="35" spans="1:2">
      <c r="A35" s="120">
        <v>17.207000000000001</v>
      </c>
      <c r="B35" s="120" t="s">
        <v>3306</v>
      </c>
    </row>
    <row r="36" spans="1:2">
      <c r="A36" s="120">
        <v>17.800999999999998</v>
      </c>
      <c r="B36" s="120" t="s">
        <v>3306</v>
      </c>
    </row>
    <row r="37" spans="1:2">
      <c r="A37" s="120">
        <v>17.803999999999998</v>
      </c>
      <c r="B37" s="120" t="s">
        <v>3306</v>
      </c>
    </row>
    <row r="38" spans="1:2">
      <c r="A38" s="120">
        <v>20.5</v>
      </c>
      <c r="B38" s="120" t="s">
        <v>3308</v>
      </c>
    </row>
    <row r="39" spans="1:2">
      <c r="A39" s="120">
        <v>20.507000000000001</v>
      </c>
      <c r="B39" s="120" t="s">
        <v>3308</v>
      </c>
    </row>
    <row r="40" spans="1:2">
      <c r="A40" s="120">
        <v>20.524999999999999</v>
      </c>
      <c r="B40" s="120" t="s">
        <v>3308</v>
      </c>
    </row>
    <row r="41" spans="1:2">
      <c r="A41" s="120">
        <v>20.526</v>
      </c>
      <c r="B41" s="120" t="s">
        <v>3308</v>
      </c>
    </row>
    <row r="42" spans="1:2">
      <c r="A42" s="120">
        <v>15.605</v>
      </c>
      <c r="B42" s="120" t="s">
        <v>3305</v>
      </c>
    </row>
    <row r="43" spans="1:2">
      <c r="A43" s="120">
        <v>15.611000000000001</v>
      </c>
      <c r="B43" s="120" t="s">
        <v>3305</v>
      </c>
    </row>
    <row r="44" spans="1:2">
      <c r="A44" s="185">
        <v>15.625999999999999</v>
      </c>
      <c r="B44" s="185" t="s">
        <v>3305</v>
      </c>
    </row>
    <row r="45" spans="1:2">
      <c r="A45" s="120">
        <v>10.565</v>
      </c>
      <c r="B45" s="120" t="s">
        <v>3296</v>
      </c>
    </row>
    <row r="46" spans="1:2">
      <c r="A46" s="120">
        <v>10.568</v>
      </c>
      <c r="B46" s="120" t="s">
        <v>3296</v>
      </c>
    </row>
    <row r="47" spans="1:2">
      <c r="A47" s="120">
        <v>10.569000000000001</v>
      </c>
      <c r="B47" s="120" t="s">
        <v>3296</v>
      </c>
    </row>
    <row r="48" spans="1:2">
      <c r="A48" s="183">
        <v>98.007000000000005</v>
      </c>
      <c r="B48" s="183" t="s">
        <v>3324</v>
      </c>
    </row>
    <row r="49" spans="1:2">
      <c r="A49" s="183">
        <v>98.007999999999996</v>
      </c>
      <c r="B49" s="183" t="s">
        <v>3324</v>
      </c>
    </row>
    <row r="50" spans="1:2">
      <c r="A50" s="120">
        <v>10.664999999999999</v>
      </c>
      <c r="B50" s="120" t="s">
        <v>3297</v>
      </c>
    </row>
    <row r="51" spans="1:2">
      <c r="A51" s="120">
        <v>10.666</v>
      </c>
      <c r="B51" s="120" t="s">
        <v>3297</v>
      </c>
    </row>
    <row r="52" spans="1:2">
      <c r="A52" s="120">
        <v>94.010999999999996</v>
      </c>
      <c r="B52" s="120" t="s">
        <v>3322</v>
      </c>
    </row>
    <row r="53" spans="1:2">
      <c r="A53" s="120">
        <v>94.016000000000005</v>
      </c>
      <c r="B53" s="120" t="s">
        <v>3322</v>
      </c>
    </row>
    <row r="54" spans="1:2">
      <c r="A54" s="122">
        <v>93.224000000000004</v>
      </c>
      <c r="B54" s="120" t="s">
        <v>3354</v>
      </c>
    </row>
    <row r="55" spans="1:2">
      <c r="A55" s="120">
        <v>93.527000000000001</v>
      </c>
      <c r="B55" s="120" t="s">
        <v>3354</v>
      </c>
    </row>
    <row r="56" spans="1:2">
      <c r="A56" s="120">
        <v>20.204999999999998</v>
      </c>
      <c r="B56" s="120" t="s">
        <v>3307</v>
      </c>
    </row>
    <row r="57" spans="1:2">
      <c r="A57" s="120">
        <v>20.219000000000001</v>
      </c>
      <c r="B57" s="120" t="s">
        <v>3307</v>
      </c>
    </row>
    <row r="58" spans="1:2">
      <c r="A58" s="122">
        <v>20.224</v>
      </c>
      <c r="B58" s="120" t="s">
        <v>3307</v>
      </c>
    </row>
    <row r="59" spans="1:2">
      <c r="A59" s="120">
        <v>23.003</v>
      </c>
      <c r="B59" s="120" t="s">
        <v>3307</v>
      </c>
    </row>
    <row r="60" spans="1:2">
      <c r="A60" s="120">
        <v>20.6</v>
      </c>
      <c r="B60" s="120" t="s">
        <v>3310</v>
      </c>
    </row>
    <row r="61" spans="1:2">
      <c r="A61" s="120">
        <v>20.600999999999999</v>
      </c>
      <c r="B61" s="120" t="s">
        <v>3310</v>
      </c>
    </row>
    <row r="62" spans="1:2">
      <c r="A62" s="120">
        <v>20.602</v>
      </c>
      <c r="B62" s="120" t="s">
        <v>3310</v>
      </c>
    </row>
    <row r="63" spans="1:2">
      <c r="A63" s="120">
        <v>20.609000000000002</v>
      </c>
      <c r="B63" s="120" t="s">
        <v>3310</v>
      </c>
    </row>
    <row r="64" spans="1:2">
      <c r="A64" s="120">
        <v>20.61</v>
      </c>
      <c r="B64" s="120" t="s">
        <v>3310</v>
      </c>
    </row>
    <row r="65" spans="1:2">
      <c r="A65" s="120">
        <v>20.611000000000001</v>
      </c>
      <c r="B65" s="120" t="s">
        <v>3310</v>
      </c>
    </row>
    <row r="66" spans="1:2">
      <c r="A66" s="120">
        <v>20.611999999999998</v>
      </c>
      <c r="B66" s="120" t="s">
        <v>3310</v>
      </c>
    </row>
    <row r="67" spans="1:2">
      <c r="A67" s="120">
        <v>20.613</v>
      </c>
      <c r="B67" s="120" t="s">
        <v>3310</v>
      </c>
    </row>
    <row r="68" spans="1:2">
      <c r="A68" s="120">
        <v>20.616</v>
      </c>
      <c r="B68" s="120" t="s">
        <v>3310</v>
      </c>
    </row>
    <row r="69" spans="1:2">
      <c r="A69" s="120">
        <v>14.866</v>
      </c>
      <c r="B69" s="123" t="s">
        <v>3303</v>
      </c>
    </row>
    <row r="70" spans="1:2">
      <c r="A70" s="122">
        <v>14.888999999999999</v>
      </c>
      <c r="B70" s="123" t="s">
        <v>3303</v>
      </c>
    </row>
    <row r="71" spans="1:2">
      <c r="A71" s="120">
        <v>14.871</v>
      </c>
      <c r="B71" s="120" t="s">
        <v>3304</v>
      </c>
    </row>
    <row r="72" spans="1:2">
      <c r="A72" s="120">
        <v>14.879</v>
      </c>
      <c r="B72" s="120" t="s">
        <v>3304</v>
      </c>
    </row>
    <row r="73" spans="1:2">
      <c r="A73" s="120">
        <v>93.094999999999999</v>
      </c>
      <c r="B73" s="120" t="s">
        <v>3318</v>
      </c>
    </row>
    <row r="74" spans="1:2">
      <c r="A74" s="120">
        <v>93.096000000000004</v>
      </c>
      <c r="B74" s="120" t="s">
        <v>3318</v>
      </c>
    </row>
    <row r="75" spans="1:2">
      <c r="A75" s="120">
        <v>93.504999999999995</v>
      </c>
      <c r="B75" s="120" t="s">
        <v>3355</v>
      </c>
    </row>
    <row r="76" spans="1:2">
      <c r="A76" s="120">
        <v>93.87</v>
      </c>
      <c r="B76" s="120" t="s">
        <v>3355</v>
      </c>
    </row>
    <row r="77" spans="1:2">
      <c r="A77" s="120">
        <v>93.775000000000006</v>
      </c>
      <c r="B77" s="120" t="s">
        <v>3321</v>
      </c>
    </row>
    <row r="78" spans="1:2">
      <c r="A78" s="120">
        <v>93.777000000000001</v>
      </c>
      <c r="B78" s="120" t="s">
        <v>3321</v>
      </c>
    </row>
    <row r="79" spans="1:2">
      <c r="A79" s="120">
        <v>93.778000000000006</v>
      </c>
      <c r="B79" s="120" t="s">
        <v>3321</v>
      </c>
    </row>
    <row r="80" spans="1:2">
      <c r="A80" s="120">
        <v>14.182</v>
      </c>
      <c r="B80" s="120" t="s">
        <v>3300</v>
      </c>
    </row>
    <row r="81" spans="1:2">
      <c r="A81" s="120">
        <v>14.195</v>
      </c>
      <c r="B81" s="120" t="s">
        <v>3300</v>
      </c>
    </row>
    <row r="82" spans="1:2">
      <c r="A82" s="120">
        <v>14.249000000000001</v>
      </c>
      <c r="B82" s="120" t="s">
        <v>3300</v>
      </c>
    </row>
    <row r="83" spans="1:2">
      <c r="A83" s="120">
        <v>14.856</v>
      </c>
      <c r="B83" s="120" t="s">
        <v>3300</v>
      </c>
    </row>
    <row r="84" spans="1:2">
      <c r="A84" s="120">
        <v>10.551</v>
      </c>
      <c r="B84" s="120" t="s">
        <v>3294</v>
      </c>
    </row>
    <row r="85" spans="1:2">
      <c r="A85" s="120">
        <v>10.561</v>
      </c>
      <c r="B85" s="120" t="s">
        <v>3294</v>
      </c>
    </row>
    <row r="86" spans="1:2">
      <c r="A86" s="120">
        <v>84.027000000000001</v>
      </c>
      <c r="B86" s="120" t="s">
        <v>3315</v>
      </c>
    </row>
    <row r="87" spans="1:2">
      <c r="A87" s="120">
        <v>84.173000000000002</v>
      </c>
      <c r="B87" s="120" t="s">
        <v>3315</v>
      </c>
    </row>
    <row r="88" spans="1:2">
      <c r="A88" s="120">
        <v>84.007000000000005</v>
      </c>
      <c r="B88" s="120" t="s">
        <v>3314</v>
      </c>
    </row>
    <row r="89" spans="1:2">
      <c r="A89" s="120">
        <v>84.033000000000001</v>
      </c>
      <c r="B89" s="120" t="s">
        <v>3314</v>
      </c>
    </row>
    <row r="90" spans="1:2">
      <c r="A90" s="120">
        <v>84.037999999999997</v>
      </c>
      <c r="B90" s="120" t="s">
        <v>3314</v>
      </c>
    </row>
    <row r="91" spans="1:2">
      <c r="A91" s="120">
        <v>84.063000000000002</v>
      </c>
      <c r="B91" s="120" t="s">
        <v>3314</v>
      </c>
    </row>
    <row r="92" spans="1:2">
      <c r="A92" s="120">
        <v>84.268000000000001</v>
      </c>
      <c r="B92" s="120" t="s">
        <v>3314</v>
      </c>
    </row>
    <row r="93" spans="1:2">
      <c r="A93" s="120">
        <v>84.379000000000005</v>
      </c>
      <c r="B93" s="120" t="s">
        <v>3314</v>
      </c>
    </row>
    <row r="94" spans="1:2">
      <c r="A94" s="120">
        <v>84.408000000000001</v>
      </c>
      <c r="B94" s="120" t="s">
        <v>3314</v>
      </c>
    </row>
    <row r="95" spans="1:2">
      <c r="A95" s="120">
        <v>93.263999999999996</v>
      </c>
      <c r="B95" s="120" t="s">
        <v>3314</v>
      </c>
    </row>
    <row r="96" spans="1:2">
      <c r="A96" s="120">
        <v>93.341999999999999</v>
      </c>
      <c r="B96" s="120" t="s">
        <v>3314</v>
      </c>
    </row>
    <row r="97" spans="1:2">
      <c r="A97" s="120">
        <v>93.364000000000004</v>
      </c>
      <c r="B97" s="120" t="s">
        <v>3314</v>
      </c>
    </row>
    <row r="98" spans="1:2">
      <c r="A98" s="120">
        <v>93.924999999999997</v>
      </c>
      <c r="B98" s="120" t="s">
        <v>3314</v>
      </c>
    </row>
    <row r="99" spans="1:2">
      <c r="A99" s="183">
        <v>93.558000000000007</v>
      </c>
      <c r="B99" s="183" t="s">
        <v>3319</v>
      </c>
    </row>
    <row r="100" spans="1:2">
      <c r="A100" s="120">
        <v>93.713999999999999</v>
      </c>
      <c r="B100" s="120" t="s">
        <v>3319</v>
      </c>
    </row>
    <row r="101" spans="1:2">
      <c r="A101" s="120">
        <v>20.513000000000002</v>
      </c>
      <c r="B101" s="120" t="s">
        <v>3309</v>
      </c>
    </row>
    <row r="102" spans="1:2">
      <c r="A102" s="120">
        <v>20.515999999999998</v>
      </c>
      <c r="B102" s="120" t="s">
        <v>3309</v>
      </c>
    </row>
    <row r="103" spans="1:2">
      <c r="A103" s="120">
        <v>20.521000000000001</v>
      </c>
      <c r="B103" s="120" t="s">
        <v>3309</v>
      </c>
    </row>
    <row r="104" spans="1:2">
      <c r="A104" s="120">
        <v>93.507999999999996</v>
      </c>
      <c r="B104" s="120" t="s">
        <v>3356</v>
      </c>
    </row>
    <row r="105" spans="1:2">
      <c r="A105" s="120">
        <v>93.872</v>
      </c>
      <c r="B105" s="120" t="s">
        <v>3356</v>
      </c>
    </row>
    <row r="106" spans="1:2">
      <c r="A106" s="120">
        <v>84.042000000000002</v>
      </c>
      <c r="B106" s="120" t="s">
        <v>3316</v>
      </c>
    </row>
    <row r="107" spans="1:2">
      <c r="A107" s="120">
        <v>84.043999999999997</v>
      </c>
      <c r="B107" s="120" t="s">
        <v>3316</v>
      </c>
    </row>
    <row r="108" spans="1:2">
      <c r="A108" s="95">
        <v>84.046999999999997</v>
      </c>
      <c r="B108" s="95" t="s">
        <v>3316</v>
      </c>
    </row>
    <row r="109" spans="1:2">
      <c r="A109" s="95">
        <v>84.066000000000003</v>
      </c>
      <c r="B109" s="95" t="s">
        <v>3316</v>
      </c>
    </row>
    <row r="110" spans="1:2">
      <c r="A110" s="95">
        <v>84.216999999999999</v>
      </c>
      <c r="B110" s="95" t="s">
        <v>3316</v>
      </c>
    </row>
    <row r="111" spans="1:2">
      <c r="A111" s="95">
        <v>17.257999999999999</v>
      </c>
      <c r="B111" s="95" t="s">
        <v>3327</v>
      </c>
    </row>
    <row r="112" spans="1:2">
      <c r="A112" s="95">
        <v>17.259</v>
      </c>
      <c r="B112" s="95" t="s">
        <v>3327</v>
      </c>
    </row>
    <row r="113" spans="1:2">
      <c r="A113" s="95">
        <v>17.277999999999999</v>
      </c>
      <c r="B113" s="95" t="s">
        <v>3327</v>
      </c>
    </row>
  </sheetData>
  <sheetProtection algorithmName="SHA-512" hashValue="aRTTYuOIWGuGLh8ygq//FT5xNhXEPcSCDsCbbTVQbSx5dbNAwqFMljzF+7CjDkGaPpZIHJT3Kr806OEtwyTDBQ==" saltValue="OxzcoqyWPXoUiVMcYQlCqQ==" spinCount="100000" sheet="1" objects="1" scenarios="1"/>
  <sortState ref="A2:B103">
    <sortCondition ref="B2:B103"/>
  </sortState>
  <customSheetViews>
    <customSheetView guid="{5F0910B0-B45C-4126-97F3-187504C443ED}" state="hidden"/>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dimension ref="A1:I34"/>
  <sheetViews>
    <sheetView workbookViewId="0">
      <selection activeCell="D7" sqref="D7"/>
    </sheetView>
  </sheetViews>
  <sheetFormatPr baseColWidth="10" defaultColWidth="8.83203125" defaultRowHeight="12" x14ac:dyDescent="0"/>
  <cols>
    <col min="1" max="1" width="10.33203125" customWidth="1"/>
    <col min="2" max="2" width="10.6640625" customWidth="1"/>
    <col min="3" max="3" width="71.33203125" customWidth="1"/>
    <col min="4" max="5" width="20.6640625" customWidth="1"/>
    <col min="9" max="9" width="0" hidden="1" customWidth="1"/>
  </cols>
  <sheetData>
    <row r="1" spans="1:9" s="12" customFormat="1" ht="51" customHeight="1">
      <c r="A1" s="83" t="s">
        <v>4731</v>
      </c>
      <c r="B1" s="83" t="s">
        <v>2576</v>
      </c>
      <c r="C1" s="84" t="s">
        <v>4732</v>
      </c>
      <c r="D1" s="87" t="s">
        <v>2577</v>
      </c>
      <c r="E1" s="87" t="s">
        <v>2578</v>
      </c>
      <c r="F1" s="87" t="s">
        <v>3868</v>
      </c>
    </row>
    <row r="2" spans="1:9">
      <c r="A2" s="16"/>
      <c r="B2" s="13" t="str">
        <f ca="1">IF(ISERROR(IF(ISERROR(VLOOKUP((LEFT(INDIRECT("A2"),2)),'Fed. Agency Identifier Table'!A$7:C$63,2,FALSE)),(VLOOKUP((LEFT(INDIRECT("A2"),1)),'Fed. Agency Identifier Table'!A$7:C$63,2,FALSE)),(VLOOKUP((LEFT(INDIRECT("A2"),2)),'Fed. Agency Identifier Table'!A$7:C$63,2,FALSE)))),"",(IF(ISERROR(VLOOKUP((LEFT(INDIRECT("A2"),2)),'Fed. Agency Identifier Table'!A$7:C$63,2,FALSE)),(VLOOKUP((LEFT(INDIRECT("A2"),1)),'Fed. Agency Identifier Table'!A$7:C$63,2,FALSE)),(VLOOKUP((LEFT(INDIRECT("A2"),2)),'Fed. Agency Identifier Table'!A$7:C$63,2,FALSE)))))</f>
        <v/>
      </c>
      <c r="C2" s="148" t="str">
        <f ca="1">IF(ISNUMBER(SEARCH("*.unk*",INDIRECT("A2"))),"Other Federal Awards",IF(ISERROR(VLOOKUP(INDIRECT("A2"),'CFDA Program Titles Table'!A$2:C$2607,3,FALSE)),"",VLOOKUP(INDIRECT("A2"),'CFDA Program Titles Table'!A$2:C$2607,3,FALSE)))</f>
        <v/>
      </c>
      <c r="D2" s="88"/>
      <c r="E2" s="88"/>
      <c r="F2" s="14">
        <f ca="1">INDIRECT("'SEFA Data'!"&amp;"A"&amp;I2)</f>
        <v>0</v>
      </c>
      <c r="I2">
        <v>2</v>
      </c>
    </row>
    <row r="3" spans="1:9">
      <c r="A3" s="16"/>
      <c r="B3" s="13" t="str">
        <f ca="1">IF(ISERROR(IF(ISERROR(VLOOKUP((LEFT(INDIRECT("A3"),2)),'Fed. Agency Identifier Table'!A$7:C$63,2,FALSE)),(VLOOKUP((LEFT(INDIRECT("A3"),1)),'Fed. Agency Identifier Table'!A$7:C$63,2,FALSE)),(VLOOKUP((LEFT(INDIRECT("A3"),2)),'Fed. Agency Identifier Table'!A$7:C$63,2,FALSE)))),"",(IF(ISERROR(VLOOKUP((LEFT(INDIRECT("A3"),2)),'Fed. Agency Identifier Table'!A$7:C$63,2,FALSE)),(VLOOKUP((LEFT(INDIRECT("A3"),1)),'Fed. Agency Identifier Table'!A$7:C$63,2,FALSE)),(VLOOKUP((LEFT(INDIRECT("A3"),2)),'Fed. Agency Identifier Table'!A$7:C$63,2,FALSE)))))</f>
        <v/>
      </c>
      <c r="C3" s="148" t="str">
        <f ca="1">IF(ISNUMBER(SEARCH("*.unk*",INDIRECT("A3"))),"Other Federal Awards",IF(ISERROR(VLOOKUP(INDIRECT("A3"),'CFDA Program Titles Table'!A$2:C$2607,3,FALSE)),"",VLOOKUP(INDIRECT("A3"),'CFDA Program Titles Table'!A$2:C$2607,3,FALSE)))</f>
        <v/>
      </c>
      <c r="D3" s="88"/>
      <c r="E3" s="88"/>
    </row>
    <row r="4" spans="1:9">
      <c r="A4" s="16"/>
      <c r="B4" s="13" t="str">
        <f ca="1">IF(ISERROR(IF(ISERROR(VLOOKUP((LEFT(INDIRECT("A4"),2)),'Fed. Agency Identifier Table'!A$7:C$63,2,FALSE)),(VLOOKUP((LEFT(INDIRECT("A4"),1)),'Fed. Agency Identifier Table'!A$7:C$63,2,FALSE)),(VLOOKUP((LEFT(INDIRECT("A4"),2)),'Fed. Agency Identifier Table'!A$7:C$63,2,FALSE)))),"",(IF(ISERROR(VLOOKUP((LEFT(INDIRECT("A4"),2)),'Fed. Agency Identifier Table'!A$7:C$63,2,FALSE)),(VLOOKUP((LEFT(INDIRECT("A4"),1)),'Fed. Agency Identifier Table'!A$7:C$63,2,FALSE)),(VLOOKUP((LEFT(INDIRECT("A4"),2)),'Fed. Agency Identifier Table'!A$7:C$63,2,FALSE)))))</f>
        <v/>
      </c>
      <c r="C4" s="148" t="str">
        <f ca="1">IF(ISNUMBER(SEARCH("*.unk*",INDIRECT("A4"))),"Other Federal Awards",IF(ISERROR(VLOOKUP(INDIRECT("A4"),'CFDA Program Titles Table'!A$2:C$2607,3,FALSE)),"",VLOOKUP(INDIRECT("A4"),'CFDA Program Titles Table'!A$2:C$2607,3,FALSE)))</f>
        <v/>
      </c>
      <c r="D4" s="88"/>
      <c r="E4" s="88"/>
    </row>
    <row r="5" spans="1:9">
      <c r="A5" s="16"/>
      <c r="B5" s="13" t="str">
        <f ca="1">IF(ISERROR(IF(ISERROR(VLOOKUP((LEFT(INDIRECT("A5"),2)),'Fed. Agency Identifier Table'!A$7:C$63,2,FALSE)),(VLOOKUP((LEFT(INDIRECT("A5"),1)),'Fed. Agency Identifier Table'!A$7:C$63,2,FALSE)),(VLOOKUP((LEFT(INDIRECT("A5"),2)),'Fed. Agency Identifier Table'!A$7:C$63,2,FALSE)))),"",(IF(ISERROR(VLOOKUP((LEFT(INDIRECT("A5"),2)),'Fed. Agency Identifier Table'!A$7:C$63,2,FALSE)),(VLOOKUP((LEFT(INDIRECT("A5"),1)),'Fed. Agency Identifier Table'!A$7:C$63,2,FALSE)),(VLOOKUP((LEFT(INDIRECT("A5"),2)),'Fed. Agency Identifier Table'!A$7:C$63,2,FALSE)))))</f>
        <v/>
      </c>
      <c r="C5" s="148" t="str">
        <f ca="1">IF(ISNUMBER(SEARCH("*.unk*",INDIRECT("A5"))),"Other Federal Awards",IF(ISERROR(VLOOKUP(INDIRECT("A5"),'CFDA Program Titles Table'!A$2:C$2607,3,FALSE)),"",VLOOKUP(INDIRECT("A5"),'CFDA Program Titles Table'!A$2:C$2607,3,FALSE)))</f>
        <v/>
      </c>
      <c r="D5" s="88"/>
      <c r="E5" s="88"/>
    </row>
    <row r="6" spans="1:9">
      <c r="A6" s="16"/>
      <c r="B6" s="13" t="str">
        <f ca="1">IF(ISERROR(IF(ISERROR(VLOOKUP((LEFT(INDIRECT("A6"),2)),'Fed. Agency Identifier Table'!A$7:C$63,2,FALSE)),(VLOOKUP((LEFT(INDIRECT("A6"),1)),'Fed. Agency Identifier Table'!A$7:C$63,2,FALSE)),(VLOOKUP((LEFT(INDIRECT("A6"),2)),'Fed. Agency Identifier Table'!A$7:C$63,2,FALSE)))),"",(IF(ISERROR(VLOOKUP((LEFT(INDIRECT("A6"),2)),'Fed. Agency Identifier Table'!A$7:C$63,2,FALSE)),(VLOOKUP((LEFT(INDIRECT("A6"),1)),'Fed. Agency Identifier Table'!A$7:C$63,2,FALSE)),(VLOOKUP((LEFT(INDIRECT("A6"),2)),'Fed. Agency Identifier Table'!A$7:C$63,2,FALSE)))))</f>
        <v/>
      </c>
      <c r="C6" s="148" t="str">
        <f ca="1">IF(ISNUMBER(SEARCH("*.unk*",INDIRECT("A6"))),"Other Federal Awards",IF(ISERROR(VLOOKUP(INDIRECT("A6"),'CFDA Program Titles Table'!A$2:C$2607,3,FALSE)),"",VLOOKUP(INDIRECT("A6"),'CFDA Program Titles Table'!A$2:C$2607,3,FALSE)))</f>
        <v/>
      </c>
      <c r="D6" s="86"/>
      <c r="E6" s="86"/>
    </row>
    <row r="7" spans="1:9">
      <c r="A7" s="16"/>
      <c r="B7" s="13" t="str">
        <f ca="1">IF(ISERROR(IF(ISERROR(VLOOKUP((LEFT(INDIRECT("A7"),2)),'Fed. Agency Identifier Table'!A$7:C$63,2,FALSE)),(VLOOKUP((LEFT(INDIRECT("A7"),1)),'Fed. Agency Identifier Table'!A$7:C$63,2,FALSE)),(VLOOKUP((LEFT(INDIRECT("A7"),2)),'Fed. Agency Identifier Table'!A$7:C$63,2,FALSE)))),"",(IF(ISERROR(VLOOKUP((LEFT(INDIRECT("A7"),2)),'Fed. Agency Identifier Table'!A$7:C$63,2,FALSE)),(VLOOKUP((LEFT(INDIRECT("A7"),1)),'Fed. Agency Identifier Table'!A$7:C$63,2,FALSE)),(VLOOKUP((LEFT(INDIRECT("A7"),2)),'Fed. Agency Identifier Table'!A$7:C$63,2,FALSE)))))</f>
        <v/>
      </c>
      <c r="C7" s="148" t="str">
        <f ca="1">IF(ISNUMBER(SEARCH("*.unk*",INDIRECT("A7"))),"Other Federal Awards",IF(ISERROR(VLOOKUP(INDIRECT("A7"),'CFDA Program Titles Table'!A$2:C$2607,3,FALSE)),"",VLOOKUP(INDIRECT("A7"),'CFDA Program Titles Table'!A$2:C$2607,3,FALSE)))</f>
        <v/>
      </c>
      <c r="D7" s="86"/>
      <c r="E7" s="86"/>
    </row>
    <row r="8" spans="1:9">
      <c r="A8" s="16"/>
      <c r="B8" s="13" t="str">
        <f ca="1">IF(ISERROR(IF(ISERROR(VLOOKUP((LEFT(INDIRECT("A8"),2)),'Fed. Agency Identifier Table'!A$7:C$63,2,FALSE)),(VLOOKUP((LEFT(INDIRECT("A8"),1)),'Fed. Agency Identifier Table'!A$7:C$63,2,FALSE)),(VLOOKUP((LEFT(INDIRECT("A8"),2)),'Fed. Agency Identifier Table'!A$7:C$63,2,FALSE)))),"",(IF(ISERROR(VLOOKUP((LEFT(INDIRECT("A8"),2)),'Fed. Agency Identifier Table'!A$7:C$63,2,FALSE)),(VLOOKUP((LEFT(INDIRECT("A8"),1)),'Fed. Agency Identifier Table'!A$7:C$63,2,FALSE)),(VLOOKUP((LEFT(INDIRECT("A8"),2)),'Fed. Agency Identifier Table'!A$7:C$63,2,FALSE)))))</f>
        <v/>
      </c>
      <c r="C8" s="148" t="str">
        <f ca="1">IF(ISNUMBER(SEARCH("*.unk*",INDIRECT("A8"))),"Other Federal Awards",IF(ISERROR(VLOOKUP(INDIRECT("A8"),'CFDA Program Titles Table'!A$2:C$2607,3,FALSE)),"",VLOOKUP(INDIRECT("A8"),'CFDA Program Titles Table'!A$2:C$2607,3,FALSE)))</f>
        <v/>
      </c>
      <c r="D8" s="86"/>
      <c r="E8" s="86"/>
    </row>
    <row r="9" spans="1:9">
      <c r="A9" s="16"/>
      <c r="B9" s="151" t="str">
        <f ca="1">IF(ISERROR(IF(ISERROR(VLOOKUP((LEFT(INDIRECT("A9"),2)),'Fed. Agency Identifier Table'!A$7:C$63,2,FALSE)),(VLOOKUP((LEFT(INDIRECT("A9"),1)),'Fed. Agency Identifier Table'!A$7:C$63,2,FALSE)),(VLOOKUP((LEFT(INDIRECT("A9"),2)),'Fed. Agency Identifier Table'!A$7:C$63,2,FALSE)))),"",(IF(ISERROR(VLOOKUP((LEFT(INDIRECT("A9"),2)),'Fed. Agency Identifier Table'!A$7:C$63,2,FALSE)),(VLOOKUP((LEFT(INDIRECT("A9"),1)),'Fed. Agency Identifier Table'!A$7:C$63,2,FALSE)),(VLOOKUP((LEFT(INDIRECT("A9"),2)),'Fed. Agency Identifier Table'!A$7:C$63,2,FALSE)))))</f>
        <v/>
      </c>
      <c r="C9" s="148" t="str">
        <f ca="1">IF(ISNUMBER(SEARCH("*.unk*",INDIRECT("A9"))),"Other Federal Awards",IF(ISERROR(VLOOKUP(INDIRECT("A9"),'CFDA Program Titles Table'!A$2:C$2607,3,FALSE)),"",VLOOKUP(INDIRECT("A9"),'CFDA Program Titles Table'!A$2:C$2607,3,FALSE)))</f>
        <v/>
      </c>
      <c r="D9" s="88"/>
      <c r="E9" s="88"/>
    </row>
    <row r="10" spans="1:9">
      <c r="A10" s="16"/>
      <c r="B10" s="13" t="str">
        <f ca="1">IF(ISERROR(IF(ISERROR(VLOOKUP((LEFT(INDIRECT("A10"),2)),'Fed. Agency Identifier Table'!A$7:C$63,2,FALSE)),(VLOOKUP((LEFT(INDIRECT("A10"),1)),'Fed. Agency Identifier Table'!A$7:C$63,2,FALSE)),(VLOOKUP((LEFT(INDIRECT("A10"),2)),'Fed. Agency Identifier Table'!A$7:C$63,2,FALSE)))),"",(IF(ISERROR(VLOOKUP((LEFT(INDIRECT("A10"),2)),'Fed. Agency Identifier Table'!A$7:C$63,2,FALSE)),(VLOOKUP((LEFT(INDIRECT("A10"),1)),'Fed. Agency Identifier Table'!A$7:C$63,2,FALSE)),(VLOOKUP((LEFT(INDIRECT("A10"),2)),'Fed. Agency Identifier Table'!A$7:C$63,2,FALSE)))))</f>
        <v/>
      </c>
      <c r="C10" s="148" t="str">
        <f ca="1">IF(ISNUMBER(SEARCH("*.unk*",INDIRECT("A10"))),"Other Federal Awards",IF(ISERROR(VLOOKUP(INDIRECT("A10"),'CFDA Program Titles Table'!A$2:C$2607,3,FALSE)),"",VLOOKUP(INDIRECT("A10"),'CFDA Program Titles Table'!A$2:C$2607,3,FALSE)))</f>
        <v/>
      </c>
      <c r="D10" s="88"/>
      <c r="E10" s="88"/>
    </row>
    <row r="11" spans="1:9">
      <c r="A11" s="16"/>
      <c r="B11" s="13" t="str">
        <f ca="1">IF(ISERROR(IF(ISERROR(VLOOKUP((LEFT(INDIRECT("A11"),2)),'Fed. Agency Identifier Table'!A$7:C$63,2,FALSE)),(VLOOKUP((LEFT(INDIRECT("A11"),1)),'Fed. Agency Identifier Table'!A$7:C$63,2,FALSE)),(VLOOKUP((LEFT(INDIRECT("A11"),2)),'Fed. Agency Identifier Table'!A$7:C$63,2,FALSE)))),"",(IF(ISERROR(VLOOKUP((LEFT(INDIRECT("A11"),2)),'Fed. Agency Identifier Table'!A$7:C$63,2,FALSE)),(VLOOKUP((LEFT(INDIRECT("A11"),1)),'Fed. Agency Identifier Table'!A$7:C$63,2,FALSE)),(VLOOKUP((LEFT(INDIRECT("A11"),2)),'Fed. Agency Identifier Table'!A$7:C$63,2,FALSE)))))</f>
        <v/>
      </c>
      <c r="C11" s="148" t="str">
        <f ca="1">IF(ISNUMBER(SEARCH("*.unk*",INDIRECT("A11"))),"Other Federal Awards",IF(ISERROR(VLOOKUP(INDIRECT("A11"),'CFDA Program Titles Table'!A$2:C$2607,3,FALSE)),"",VLOOKUP(INDIRECT("A11"),'CFDA Program Titles Table'!A$2:C$2607,3,FALSE)))</f>
        <v/>
      </c>
      <c r="D11" s="88"/>
      <c r="E11" s="88"/>
    </row>
    <row r="12" spans="1:9">
      <c r="A12" s="16"/>
      <c r="B12" s="13" t="str">
        <f ca="1">IF(ISERROR(IF(ISERROR(VLOOKUP((LEFT(INDIRECT("A12"),2)),'Fed. Agency Identifier Table'!A$7:C$63,2,FALSE)),(VLOOKUP((LEFT(INDIRECT("A12"),1)),'Fed. Agency Identifier Table'!A$7:C$63,2,FALSE)),(VLOOKUP((LEFT(INDIRECT("A12"),2)),'Fed. Agency Identifier Table'!A$7:C$63,2,FALSE)))),"",(IF(ISERROR(VLOOKUP((LEFT(INDIRECT("A12"),2)),'Fed. Agency Identifier Table'!A$7:C$63,2,FALSE)),(VLOOKUP((LEFT(INDIRECT("A12"),1)),'Fed. Agency Identifier Table'!A$7:C$63,2,FALSE)),(VLOOKUP((LEFT(INDIRECT("A12"),2)),'Fed. Agency Identifier Table'!A$7:C$63,2,FALSE)))))</f>
        <v/>
      </c>
      <c r="C12" s="148" t="str">
        <f ca="1">IF(ISNUMBER(SEARCH("*.unk*",INDIRECT("A12"))),"Other Federal Awards",IF(ISERROR(VLOOKUP(INDIRECT("A12"),'CFDA Program Titles Table'!A$2:C$2607,3,FALSE)),"",VLOOKUP(INDIRECT("A12"),'CFDA Program Titles Table'!A$2:C$2607,3,FALSE)))</f>
        <v/>
      </c>
      <c r="D12" s="88"/>
      <c r="E12" s="88"/>
    </row>
    <row r="13" spans="1:9">
      <c r="A13" s="16"/>
      <c r="B13" s="13" t="str">
        <f ca="1">IF(ISERROR(IF(ISERROR(VLOOKUP((LEFT(INDIRECT("A13"),2)),'Fed. Agency Identifier Table'!A$7:C$63,2,FALSE)),(VLOOKUP((LEFT(INDIRECT("A13"),1)),'Fed. Agency Identifier Table'!A$7:C$63,2,FALSE)),(VLOOKUP((LEFT(INDIRECT("A13"),2)),'Fed. Agency Identifier Table'!A$7:C$63,2,FALSE)))),"",(IF(ISERROR(VLOOKUP((LEFT(INDIRECT("A13"),2)),'Fed. Agency Identifier Table'!A$7:C$63,2,FALSE)),(VLOOKUP((LEFT(INDIRECT("A13"),1)),'Fed. Agency Identifier Table'!A$7:C$63,2,FALSE)),(VLOOKUP((LEFT(INDIRECT("A13"),2)),'Fed. Agency Identifier Table'!A$7:C$63,2,FALSE)))))</f>
        <v/>
      </c>
      <c r="C13" s="148" t="str">
        <f ca="1">IF(ISNUMBER(SEARCH("*.unk*",INDIRECT("A13"))),"Other Federal Awards",IF(ISERROR(VLOOKUP(INDIRECT("A13"),'CFDA Program Titles Table'!A$2:C$2607,3,FALSE)),"",VLOOKUP(INDIRECT("A13"),'CFDA Program Titles Table'!A$2:C$2607,3,FALSE)))</f>
        <v/>
      </c>
      <c r="D13" s="88"/>
      <c r="E13" s="88"/>
    </row>
    <row r="14" spans="1:9">
      <c r="A14" s="16"/>
      <c r="B14" s="13" t="str">
        <f ca="1">IF(ISERROR(IF(ISERROR(VLOOKUP((LEFT(INDIRECT("A14"),2)),'Fed. Agency Identifier Table'!A$7:C$63,2,FALSE)),(VLOOKUP((LEFT(INDIRECT("A14"),1)),'Fed. Agency Identifier Table'!A$7:C$63,2,FALSE)),(VLOOKUP((LEFT(INDIRECT("A14"),2)),'Fed. Agency Identifier Table'!A$7:C$63,2,FALSE)))),"",(IF(ISERROR(VLOOKUP((LEFT(INDIRECT("A14"),2)),'Fed. Agency Identifier Table'!A$7:C$63,2,FALSE)),(VLOOKUP((LEFT(INDIRECT("A14"),1)),'Fed. Agency Identifier Table'!A$7:C$63,2,FALSE)),(VLOOKUP((LEFT(INDIRECT("A14"),2)),'Fed. Agency Identifier Table'!A$7:C$63,2,FALSE)))))</f>
        <v/>
      </c>
      <c r="C14" s="148" t="str">
        <f ca="1">IF(ISNUMBER(SEARCH("*.unk*",INDIRECT("A14"))),"Other Federal Awards",IF(ISERROR(VLOOKUP(INDIRECT("A14"),'CFDA Program Titles Table'!A$2:C$2607,3,FALSE)),"",VLOOKUP(INDIRECT("A14"),'CFDA Program Titles Table'!A$2:C$2607,3,FALSE)))</f>
        <v/>
      </c>
      <c r="D14" s="88"/>
      <c r="E14" s="88"/>
    </row>
    <row r="15" spans="1:9">
      <c r="A15" s="16"/>
      <c r="B15" s="13" t="str">
        <f ca="1">IF(ISERROR(IF(ISERROR(VLOOKUP((LEFT(INDIRECT("A15"),2)),'Fed. Agency Identifier Table'!A$7:C$63,2,FALSE)),(VLOOKUP((LEFT(INDIRECT("A15"),1)),'Fed. Agency Identifier Table'!A$7:C$63,2,FALSE)),(VLOOKUP((LEFT(INDIRECT("A15"),2)),'Fed. Agency Identifier Table'!A$7:C$63,2,FALSE)))),"",(IF(ISERROR(VLOOKUP((LEFT(INDIRECT("A15"),2)),'Fed. Agency Identifier Table'!A$7:C$63,2,FALSE)),(VLOOKUP((LEFT(INDIRECT("A15"),1)),'Fed. Agency Identifier Table'!A$7:C$63,2,FALSE)),(VLOOKUP((LEFT(INDIRECT("A15"),2)),'Fed. Agency Identifier Table'!A$7:C$63,2,FALSE)))))</f>
        <v/>
      </c>
      <c r="C15" s="148" t="str">
        <f ca="1">IF(ISNUMBER(SEARCH("*.unk*",INDIRECT("A15"))),"Other Federal Awards",IF(ISERROR(VLOOKUP(INDIRECT("A15"),'CFDA Program Titles Table'!A$2:C$2607,3,FALSE)),"",VLOOKUP(INDIRECT("A15"),'CFDA Program Titles Table'!A$2:C$2607,3,FALSE)))</f>
        <v/>
      </c>
      <c r="D15" s="88"/>
      <c r="E15" s="88"/>
    </row>
    <row r="16" spans="1:9">
      <c r="A16" s="16"/>
      <c r="B16" s="13" t="str">
        <f ca="1">IF(ISERROR(IF(ISERROR(VLOOKUP((LEFT(INDIRECT("A16"),2)),'Fed. Agency Identifier Table'!A$7:C$63,2,FALSE)),(VLOOKUP((LEFT(INDIRECT("A16"),1)),'Fed. Agency Identifier Table'!A$7:C$63,2,FALSE)),(VLOOKUP((LEFT(INDIRECT("A16"),2)),'Fed. Agency Identifier Table'!A$7:C$63,2,FALSE)))),"",(IF(ISERROR(VLOOKUP((LEFT(INDIRECT("A16"),2)),'Fed. Agency Identifier Table'!A$7:C$63,2,FALSE)),(VLOOKUP((LEFT(INDIRECT("A16"),1)),'Fed. Agency Identifier Table'!A$7:C$63,2,FALSE)),(VLOOKUP((LEFT(INDIRECT("A16"),2)),'Fed. Agency Identifier Table'!A$7:C$63,2,FALSE)))))</f>
        <v/>
      </c>
      <c r="C16" s="148" t="str">
        <f ca="1">IF(ISNUMBER(SEARCH("*.unk*",INDIRECT("A16"))),"Other Federal Awards",IF(ISERROR(VLOOKUP(INDIRECT("A16"),'CFDA Program Titles Table'!A$2:C$2607,3,FALSE)),"",VLOOKUP(INDIRECT("A16"),'CFDA Program Titles Table'!A$2:C$2607,3,FALSE)))</f>
        <v/>
      </c>
      <c r="D16" s="88"/>
      <c r="E16" s="88"/>
    </row>
    <row r="17" spans="1:5">
      <c r="A17" s="16"/>
      <c r="B17" s="13" t="str">
        <f ca="1">IF(ISERROR(IF(ISERROR(VLOOKUP((LEFT(INDIRECT("A17"),2)),'Fed. Agency Identifier Table'!A$7:C$63,2,FALSE)),(VLOOKUP((LEFT(INDIRECT("A17"),1)),'Fed. Agency Identifier Table'!A$7:C$63,2,FALSE)),(VLOOKUP((LEFT(INDIRECT("A17"),2)),'Fed. Agency Identifier Table'!A$7:C$63,2,FALSE)))),"",(IF(ISERROR(VLOOKUP((LEFT(INDIRECT("A17"),2)),'Fed. Agency Identifier Table'!A$7:C$63,2,FALSE)),(VLOOKUP((LEFT(INDIRECT("A17"),1)),'Fed. Agency Identifier Table'!A$7:C$63,2,FALSE)),(VLOOKUP((LEFT(INDIRECT("A17"),2)),'Fed. Agency Identifier Table'!A$7:C$63,2,FALSE)))))</f>
        <v/>
      </c>
      <c r="C17" s="148" t="str">
        <f ca="1">IF(ISNUMBER(SEARCH("*.unk*",INDIRECT("A17"))),"Other Federal Awards",IF(ISERROR(VLOOKUP(INDIRECT("A17"),'CFDA Program Titles Table'!A$2:C$2607,3,FALSE)),"",VLOOKUP(INDIRECT("A17"),'CFDA Program Titles Table'!A$2:C$2607,3,FALSE)))</f>
        <v/>
      </c>
      <c r="D17" s="88"/>
      <c r="E17" s="88"/>
    </row>
    <row r="18" spans="1:5">
      <c r="A18" s="16"/>
      <c r="B18" s="13" t="str">
        <f ca="1">IF(ISERROR(IF(ISERROR(VLOOKUP((LEFT(INDIRECT("A18"),2)),'Fed. Agency Identifier Table'!A$7:C$63,2,FALSE)),(VLOOKUP((LEFT(INDIRECT("A18"),1)),'Fed. Agency Identifier Table'!A$7:C$63,2,FALSE)),(VLOOKUP((LEFT(INDIRECT("A18"),2)),'Fed. Agency Identifier Table'!A$7:C$63,2,FALSE)))),"",(IF(ISERROR(VLOOKUP((LEFT(INDIRECT("A18"),2)),'Fed. Agency Identifier Table'!A$7:C$63,2,FALSE)),(VLOOKUP((LEFT(INDIRECT("A18"),1)),'Fed. Agency Identifier Table'!A$7:C$63,2,FALSE)),(VLOOKUP((LEFT(INDIRECT("A18"),2)),'Fed. Agency Identifier Table'!A$7:C$63,2,FALSE)))))</f>
        <v/>
      </c>
      <c r="C18" s="148" t="str">
        <f ca="1">IF(ISNUMBER(SEARCH("*.unk*",INDIRECT("A18"))),"Other Federal Awards",IF(ISERROR(VLOOKUP(INDIRECT("A18"),'CFDA Program Titles Table'!A$2:C$2607,3,FALSE)),"",VLOOKUP(INDIRECT("A18"),'CFDA Program Titles Table'!A$2:C$2607,3,FALSE)))</f>
        <v/>
      </c>
      <c r="D18" s="88"/>
      <c r="E18" s="88"/>
    </row>
    <row r="19" spans="1:5">
      <c r="A19" s="16"/>
      <c r="B19" s="13" t="str">
        <f ca="1">IF(ISERROR(IF(ISERROR(VLOOKUP((LEFT(INDIRECT("A19"),2)),'Fed. Agency Identifier Table'!A$7:C$63,2,FALSE)),(VLOOKUP((LEFT(INDIRECT("A19"),1)),'Fed. Agency Identifier Table'!A$7:C$63,2,FALSE)),(VLOOKUP((LEFT(INDIRECT("A19"),2)),'Fed. Agency Identifier Table'!A$7:C$63,2,FALSE)))),"",(IF(ISERROR(VLOOKUP((LEFT(INDIRECT("A19"),2)),'Fed. Agency Identifier Table'!A$7:C$63,2,FALSE)),(VLOOKUP((LEFT(INDIRECT("A19"),1)),'Fed. Agency Identifier Table'!A$7:C$63,2,FALSE)),(VLOOKUP((LEFT(INDIRECT("A19"),2)),'Fed. Agency Identifier Table'!A$7:C$63,2,FALSE)))))</f>
        <v/>
      </c>
      <c r="C19" s="148" t="str">
        <f ca="1">IF(ISNUMBER(SEARCH("*.unk*",INDIRECT("A19"))),"Other Federal Awards",IF(ISERROR(VLOOKUP(INDIRECT("A19"),'CFDA Program Titles Table'!A$2:C$2607,3,FALSE)),"",VLOOKUP(INDIRECT("A19"),'CFDA Program Titles Table'!A$2:C$2607,3,FALSE)))</f>
        <v/>
      </c>
      <c r="D19" s="88"/>
      <c r="E19" s="88"/>
    </row>
    <row r="20" spans="1:5">
      <c r="A20" s="3"/>
      <c r="B20" s="13" t="str">
        <f ca="1">IF(ISERROR(IF(ISERROR(VLOOKUP((LEFT(INDIRECT("A20"),2)),'Fed. Agency Identifier Table'!A$7:C$63,2,FALSE)),(VLOOKUP((LEFT(INDIRECT("A20"),1)),'Fed. Agency Identifier Table'!A$7:C$63,2,FALSE)),(VLOOKUP((LEFT(INDIRECT("A20"),2)),'Fed. Agency Identifier Table'!A$7:C$63,2,FALSE)))),"",(IF(ISERROR(VLOOKUP((LEFT(INDIRECT("A20"),2)),'Fed. Agency Identifier Table'!A$7:C$63,2,FALSE)),(VLOOKUP((LEFT(INDIRECT("A20"),1)),'Fed. Agency Identifier Table'!A$7:C$63,2,FALSE)),(VLOOKUP((LEFT(INDIRECT("A20"),2)),'Fed. Agency Identifier Table'!A$7:C$63,2,FALSE)))))</f>
        <v/>
      </c>
      <c r="C20" s="148" t="str">
        <f ca="1">IF(ISNUMBER(SEARCH("*.unk*",INDIRECT("A20"))),"Other Federal Awards",IF(ISERROR(VLOOKUP(INDIRECT("A20"),'CFDA Program Titles Table'!A$2:C$2607,3,FALSE)),"",VLOOKUP(INDIRECT("A20"),'CFDA Program Titles Table'!A$2:C$2607,3,FALSE)))</f>
        <v/>
      </c>
      <c r="D20" s="88"/>
      <c r="E20" s="88"/>
    </row>
    <row r="21" spans="1:5">
      <c r="A21" s="3"/>
      <c r="B21" s="13" t="str">
        <f ca="1">IF(ISERROR(IF(ISERROR(VLOOKUP((LEFT(INDIRECT("A21"),2)),'Fed. Agency Identifier Table'!A$7:C$63,2,FALSE)),(VLOOKUP((LEFT(INDIRECT("A21"),1)),'Fed. Agency Identifier Table'!A$7:C$63,2,FALSE)),(VLOOKUP((LEFT(INDIRECT("A21"),2)),'Fed. Agency Identifier Table'!A$7:C$63,2,FALSE)))),"",(IF(ISERROR(VLOOKUP((LEFT(INDIRECT("A21"),2)),'Fed. Agency Identifier Table'!A$7:C$63,2,FALSE)),(VLOOKUP((LEFT(INDIRECT("A21"),1)),'Fed. Agency Identifier Table'!A$7:C$63,2,FALSE)),(VLOOKUP((LEFT(INDIRECT("A21"),2)),'Fed. Agency Identifier Table'!A$7:C$63,2,FALSE)))))</f>
        <v/>
      </c>
      <c r="C21" s="148" t="str">
        <f ca="1">IF(ISNUMBER(SEARCH("*.unk*",INDIRECT("A21"))),"Other Federal Awards",IF(ISERROR(VLOOKUP(INDIRECT("A21"),'CFDA Program Titles Table'!A$2:C$2607,3,FALSE)),"",VLOOKUP(INDIRECT("A21"),'CFDA Program Titles Table'!A$2:C$2607,3,FALSE)))</f>
        <v/>
      </c>
      <c r="D21" s="88"/>
      <c r="E21" s="88"/>
    </row>
    <row r="22" spans="1:5">
      <c r="A22" s="3"/>
      <c r="B22" s="13" t="str">
        <f ca="1">IF(ISERROR(IF(ISERROR(VLOOKUP((LEFT(INDIRECT("A22"),2)),'Fed. Agency Identifier Table'!A$7:C$63,2,FALSE)),(VLOOKUP((LEFT(INDIRECT("A22"),1)),'Fed. Agency Identifier Table'!A$7:C$63,2,FALSE)),(VLOOKUP((LEFT(INDIRECT("A22"),2)),'Fed. Agency Identifier Table'!A$7:C$63,2,FALSE)))),"",(IF(ISERROR(VLOOKUP((LEFT(INDIRECT("A22"),2)),'Fed. Agency Identifier Table'!A$7:C$63,2,FALSE)),(VLOOKUP((LEFT(INDIRECT("A22"),1)),'Fed. Agency Identifier Table'!A$7:C$63,2,FALSE)),(VLOOKUP((LEFT(INDIRECT("A22"),2)),'Fed. Agency Identifier Table'!A$7:C$63,2,FALSE)))))</f>
        <v/>
      </c>
      <c r="C22" s="148" t="str">
        <f ca="1">IF(ISNUMBER(SEARCH("*.unk*",INDIRECT("A22"))),"Other Federal Awards",IF(ISERROR(VLOOKUP(INDIRECT("A22"),'CFDA Program Titles Table'!A$2:C$2607,3,FALSE)),"",VLOOKUP(INDIRECT("A22"),'CFDA Program Titles Table'!A$2:C$2607,3,FALSE)))</f>
        <v/>
      </c>
      <c r="D22" s="88"/>
      <c r="E22" s="88"/>
    </row>
    <row r="23" spans="1:5">
      <c r="A23" s="3"/>
      <c r="B23" s="13" t="str">
        <f ca="1">IF(ISERROR(IF(ISERROR(VLOOKUP((LEFT(INDIRECT("A23"),2)),'Fed. Agency Identifier Table'!A$7:C$63,2,FALSE)),(VLOOKUP((LEFT(INDIRECT("A23"),1)),'Fed. Agency Identifier Table'!A$7:C$63,2,FALSE)),(VLOOKUP((LEFT(INDIRECT("A23"),2)),'Fed. Agency Identifier Table'!A$7:C$63,2,FALSE)))),"",(IF(ISERROR(VLOOKUP((LEFT(INDIRECT("A23"),2)),'Fed. Agency Identifier Table'!A$7:C$63,2,FALSE)),(VLOOKUP((LEFT(INDIRECT("A23"),1)),'Fed. Agency Identifier Table'!A$7:C$63,2,FALSE)),(VLOOKUP((LEFT(INDIRECT("A23"),2)),'Fed. Agency Identifier Table'!A$7:C$63,2,FALSE)))))</f>
        <v/>
      </c>
      <c r="C23" s="148" t="str">
        <f ca="1">IF(ISNUMBER(SEARCH("*.unk*",INDIRECT("A23"))),"Other Federal Awards",IF(ISERROR(VLOOKUP(INDIRECT("A23"),'CFDA Program Titles Table'!A$2:C$2607,3,FALSE)),"",VLOOKUP(INDIRECT("A23"),'CFDA Program Titles Table'!A$2:C$2607,3,FALSE)))</f>
        <v/>
      </c>
      <c r="D23" s="88"/>
      <c r="E23" s="88"/>
    </row>
    <row r="24" spans="1:5">
      <c r="A24" s="3"/>
      <c r="B24" s="13" t="str">
        <f ca="1">IF(ISERROR(IF(ISERROR(VLOOKUP((LEFT(INDIRECT("A24"),2)),'Fed. Agency Identifier Table'!A$7:C$63,2,FALSE)),(VLOOKUP((LEFT(INDIRECT("A24"),1)),'Fed. Agency Identifier Table'!A$7:C$63,2,FALSE)),(VLOOKUP((LEFT(INDIRECT("A24"),2)),'Fed. Agency Identifier Table'!A$7:C$63,2,FALSE)))),"",(IF(ISERROR(VLOOKUP((LEFT(INDIRECT("A24"),2)),'Fed. Agency Identifier Table'!A$7:C$63,2,FALSE)),(VLOOKUP((LEFT(INDIRECT("A24"),1)),'Fed. Agency Identifier Table'!A$7:C$63,2,FALSE)),(VLOOKUP((LEFT(INDIRECT("A24"),2)),'Fed. Agency Identifier Table'!A$7:C$63,2,FALSE)))))</f>
        <v/>
      </c>
      <c r="C24" s="148" t="str">
        <f ca="1">IF(ISNUMBER(SEARCH("*.unk*",INDIRECT("A24"))),"Other Federal Awards",IF(ISERROR(VLOOKUP(INDIRECT("A24"),'CFDA Program Titles Table'!A$2:C$2607,3,FALSE)),"",VLOOKUP(INDIRECT("A24"),'CFDA Program Titles Table'!A$2:C$2607,3,FALSE)))</f>
        <v/>
      </c>
      <c r="D24" s="88"/>
      <c r="E24" s="88"/>
    </row>
    <row r="26" spans="1:5" ht="15">
      <c r="A26" s="69" t="s">
        <v>4191</v>
      </c>
    </row>
    <row r="34" spans="3:3">
      <c r="C34" s="28"/>
    </row>
  </sheetData>
  <sheetProtection algorithmName="SHA-512" hashValue="cNvr2NyQ6t/oM9ohTWYhr+Cr898R8ECQGi4Y+B2awEbZcDtL6NlGG+v/n5YLcxJXOEeF0sTHGe9mfCiqrTkY/g==" saltValue="QWer8c6AAwQyfYDVDq+aZg==" spinCount="100000" sheet="1" selectLockedCells="1"/>
  <autoFilter ref="A1:F24"/>
  <customSheetViews>
    <customSheetView guid="{5F0910B0-B45C-4126-97F3-187504C443ED}">
      <selection activeCell="A19" sqref="A19"/>
      <pageSetup scale="85" orientation="landscape"/>
      <headerFooter alignWithMargins="0">
        <oddFooter>&amp;LFORM DFS-A1-1830. Revised 07/2016</oddFooter>
      </headerFooter>
    </customSheetView>
    <customSheetView guid="{5D368104-1319-4E4D-9E25-DC6A451D6FDB}">
      <selection activeCell="D7" sqref="D7"/>
      <pageSetup scale="85" orientation="landscape"/>
      <headerFooter alignWithMargins="0">
        <oddFooter>&amp;LFORM DFS-A1-1830. Revised 07/2016</oddFooter>
      </headerFooter>
    </customSheetView>
  </customSheetViews>
  <phoneticPr fontId="7" type="noConversion"/>
  <dataValidations xWindow="1143" yWindow="466" count="5">
    <dataValidation allowBlank="1" showInputMessage="1" showErrorMessage="1" prompt="Please ensure correct Federal Awarding Agency and CFDA Program Title.  If not populated, you aren't using an active CFDA No.  " sqref="B2:C24"/>
    <dataValidation operator="equal" allowBlank="1" showInputMessage="1" showErrorMessage="1" sqref="A7:A19"/>
    <dataValidation allowBlank="1" showInputMessage="1" showErrorMessage="1" prompt="No, negitive amounts" sqref="D1:E1 D6:E24"/>
    <dataValidation allowBlank="1" showInputMessage="1" showErrorMessage="1" prompt="No Negative Amounts_x000a_" sqref="E2:E5"/>
    <dataValidation allowBlank="1" showInputMessage="1" showErrorMessage="1" prompt="No Negative Amounts" sqref="D2:D5"/>
  </dataValidations>
  <pageMargins left="0.75" right="0.75" top="1" bottom="1" header="0.5" footer="0.5"/>
  <pageSetup scale="85" orientation="landscape"/>
  <headerFooter alignWithMargins="0">
    <oddFooter>&amp;LFORM DFS-A1-1830. Revised 08/2021</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dimension ref="A1:I33"/>
  <sheetViews>
    <sheetView workbookViewId="0">
      <selection activeCell="A7" sqref="A7"/>
    </sheetView>
  </sheetViews>
  <sheetFormatPr baseColWidth="10" defaultColWidth="8.83203125" defaultRowHeight="12" x14ac:dyDescent="0"/>
  <cols>
    <col min="1" max="2" width="10.6640625" customWidth="1"/>
    <col min="3" max="3" width="71.33203125" customWidth="1"/>
    <col min="4" max="5" width="20.6640625" customWidth="1"/>
    <col min="9" max="9" width="9.1640625" hidden="1" customWidth="1"/>
  </cols>
  <sheetData>
    <row r="1" spans="1:9" ht="24" customHeight="1">
      <c r="A1" s="263" t="s">
        <v>695</v>
      </c>
      <c r="B1" s="264"/>
      <c r="C1" s="265"/>
      <c r="D1" s="266" t="s">
        <v>858</v>
      </c>
      <c r="E1" s="267"/>
      <c r="F1" s="26"/>
    </row>
    <row r="2" spans="1:9" ht="36">
      <c r="A2" s="85" t="s">
        <v>4731</v>
      </c>
      <c r="B2" s="83" t="s">
        <v>2576</v>
      </c>
      <c r="C2" s="84" t="s">
        <v>4732</v>
      </c>
      <c r="D2" s="89" t="s">
        <v>2579</v>
      </c>
      <c r="E2" s="89" t="s">
        <v>2580</v>
      </c>
      <c r="F2" s="89" t="s">
        <v>3868</v>
      </c>
      <c r="I2" s="143">
        <v>2</v>
      </c>
    </row>
    <row r="3" spans="1:9">
      <c r="A3" s="208"/>
      <c r="B3" s="13" t="str">
        <f ca="1">IF(ISERROR(IF(ISERROR(VLOOKUP((LEFT(INDIRECT("A3"),2)),'Fed. Agency Identifier Table'!A$7:C$63,2,FALSE)),(VLOOKUP((LEFT(INDIRECT("A3"),1)),'Fed. Agency Identifier Table'!A$7:C$63,2,FALSE)),(VLOOKUP((LEFT(INDIRECT("A3"),2)),'Fed. Agency Identifier Table'!A$7:C$63,2,FALSE)))),"",(IF(ISERROR(VLOOKUP((LEFT(INDIRECT("A3"),2)),'Fed. Agency Identifier Table'!A$7:C$63,2,FALSE)),(VLOOKUP((LEFT(INDIRECT("A3"),1)),'Fed. Agency Identifier Table'!A$7:C$63,2,FALSE)),(VLOOKUP((LEFT(INDIRECT("A3"),2)),'Fed. Agency Identifier Table'!A$7:C$63,2,FALSE)))))</f>
        <v/>
      </c>
      <c r="C3" s="15" t="str">
        <f ca="1">IF(ISNUMBER(SEARCH("*.unk*",INDIRECT("A3"))),"Other Federal Awards",IF(ISERROR(VLOOKUP(INDIRECT("A3"),'CFDA Program Titles Table'!A$2:C$2607,3,FALSE)),"",VLOOKUP(INDIRECT("A3"),'CFDA Program Titles Table'!A$2:C$2607,3,FALSE)))</f>
        <v/>
      </c>
      <c r="D3" s="140"/>
      <c r="E3" s="88"/>
      <c r="F3" s="147">
        <f ca="1">INDIRECT("'SEFA Data'!"&amp;"A"&amp;I2)</f>
        <v>0</v>
      </c>
    </row>
    <row r="4" spans="1:9">
      <c r="A4" s="208"/>
      <c r="B4" s="13" t="str">
        <f ca="1">IF(ISERROR(IF(ISERROR(VLOOKUP((LEFT(INDIRECT("A4"),2)),'Fed. Agency Identifier Table'!A$7:C$63,2,FALSE)),(VLOOKUP((LEFT(INDIRECT("A4"),1)),'Fed. Agency Identifier Table'!A$7:C$63,2,FALSE)),(VLOOKUP((LEFT(INDIRECT("A4"),2)),'Fed. Agency Identifier Table'!A$7:C$63,2,FALSE)))),"",(IF(ISERROR(VLOOKUP((LEFT(INDIRECT("A4"),2)),'Fed. Agency Identifier Table'!A$7:C$63,2,FALSE)),(VLOOKUP((LEFT(INDIRECT("A4"),1)),'Fed. Agency Identifier Table'!A$7:C$63,2,FALSE)),(VLOOKUP((LEFT(INDIRECT("A4"),2)),'Fed. Agency Identifier Table'!A$7:C$63,2,FALSE)))))</f>
        <v/>
      </c>
      <c r="C4" s="15" t="str">
        <f ca="1">IF(ISNUMBER(SEARCH("*.unk*",INDIRECT("A4"))),"Other Federal Awards",IF(ISERROR(VLOOKUP(INDIRECT("A4"),'CFDA Program Titles Table'!A$2:C$2607,3,FALSE)),"",VLOOKUP(INDIRECT("A4"),'CFDA Program Titles Table'!A$2:C$2607,3,FALSE)))</f>
        <v/>
      </c>
      <c r="D4" s="88"/>
      <c r="E4" s="88"/>
    </row>
    <row r="5" spans="1:9">
      <c r="A5" s="16"/>
      <c r="B5" s="13" t="str">
        <f ca="1">IF(ISERROR(IF(ISERROR(VLOOKUP((LEFT(INDIRECT("A5"),2)),'Fed. Agency Identifier Table'!A$7:C$63,2,FALSE)),(VLOOKUP((LEFT(INDIRECT("A5"),1)),'Fed. Agency Identifier Table'!A$7:C$63,2,FALSE)),(VLOOKUP((LEFT(INDIRECT("A5"),2)),'Fed. Agency Identifier Table'!A$7:C$63,2,FALSE)))),"",(IF(ISERROR(VLOOKUP((LEFT(INDIRECT("A5"),2)),'Fed. Agency Identifier Table'!A$7:C$63,2,FALSE)),(VLOOKUP((LEFT(INDIRECT("A5"),1)),'Fed. Agency Identifier Table'!A$7:C$63,2,FALSE)),(VLOOKUP((LEFT(INDIRECT("A5"),2)),'Fed. Agency Identifier Table'!A$7:C$63,2,FALSE)))))</f>
        <v/>
      </c>
      <c r="C5" s="15" t="str">
        <f ca="1">IF(ISNUMBER(SEARCH("*.unk*",INDIRECT("A5"))),"Other Federal Awards",IF(ISERROR(VLOOKUP(INDIRECT("A5"),'CFDA Program Titles Table'!A$2:C$2607,3,FALSE)),"",VLOOKUP(INDIRECT("A5"),'CFDA Program Titles Table'!A$2:C$2607,3,FALSE)))</f>
        <v/>
      </c>
      <c r="D5" s="88"/>
      <c r="E5" s="88"/>
    </row>
    <row r="6" spans="1:9">
      <c r="A6" s="16"/>
      <c r="B6" s="13" t="str">
        <f ca="1">IF(ISERROR(IF(ISERROR(VLOOKUP((LEFT(INDIRECT("A6"),2)),'Fed. Agency Identifier Table'!A$7:C$63,2,FALSE)),(VLOOKUP((LEFT(INDIRECT("A6"),1)),'Fed. Agency Identifier Table'!A$7:C$63,2,FALSE)),(VLOOKUP((LEFT(INDIRECT("A6"),2)),'Fed. Agency Identifier Table'!A$7:C$63,2,FALSE)))),"",(IF(ISERROR(VLOOKUP((LEFT(INDIRECT("A6"),2)),'Fed. Agency Identifier Table'!A$7:C$63,2,FALSE)),(VLOOKUP((LEFT(INDIRECT("A6"),1)),'Fed. Agency Identifier Table'!A$7:C$63,2,FALSE)),(VLOOKUP((LEFT(INDIRECT("A6"),2)),'Fed. Agency Identifier Table'!A$7:C$63,2,FALSE)))))</f>
        <v/>
      </c>
      <c r="C6" s="15" t="str">
        <f ca="1">IF(ISNUMBER(SEARCH("*.unk*",INDIRECT("A6"))),"Other Federal Awards",IF(ISERROR(VLOOKUP(INDIRECT("A6"),'CFDA Program Titles Table'!A$2:C$2607,3,FALSE)),"",VLOOKUP(INDIRECT("A6"),'CFDA Program Titles Table'!A$2:C$2607,3,FALSE)))</f>
        <v/>
      </c>
      <c r="D6" s="88"/>
      <c r="E6" s="88"/>
    </row>
    <row r="7" spans="1:9">
      <c r="A7" s="16"/>
      <c r="B7" s="13" t="str">
        <f ca="1">IF(ISERROR(IF(ISERROR(VLOOKUP((LEFT(INDIRECT("A7"),2)),'Fed. Agency Identifier Table'!A$7:C$63,2,FALSE)),(VLOOKUP((LEFT(INDIRECT("A7"),1)),'Fed. Agency Identifier Table'!A$7:C$63,2,FALSE)),(VLOOKUP((LEFT(INDIRECT("A7"),2)),'Fed. Agency Identifier Table'!A$7:C$63,2,FALSE)))),"",(IF(ISERROR(VLOOKUP((LEFT(INDIRECT("A7"),2)),'Fed. Agency Identifier Table'!A$7:C$63,2,FALSE)),(VLOOKUP((LEFT(INDIRECT("A7"),1)),'Fed. Agency Identifier Table'!A$7:C$63,2,FALSE)),(VLOOKUP((LEFT(INDIRECT("A7"),2)),'Fed. Agency Identifier Table'!A$7:C$63,2,FALSE)))))</f>
        <v/>
      </c>
      <c r="C7" s="15" t="str">
        <f ca="1">IF(ISNUMBER(SEARCH("*.unk*",INDIRECT("A7"))),"Other Federal Awards",IF(ISERROR(VLOOKUP(INDIRECT("A7"),'CFDA Program Titles Table'!A$2:C$2607,3,FALSE)),"",VLOOKUP(INDIRECT("A7"),'CFDA Program Titles Table'!A$2:C$2607,3,FALSE)))</f>
        <v/>
      </c>
      <c r="D7" s="88"/>
      <c r="E7" s="88"/>
    </row>
    <row r="8" spans="1:9">
      <c r="A8" s="16"/>
      <c r="B8" s="13" t="str">
        <f ca="1">IF(ISERROR(IF(ISERROR(VLOOKUP((LEFT(INDIRECT("A8"),2)),'Fed. Agency Identifier Table'!A$7:C$63,2,FALSE)),(VLOOKUP((LEFT(INDIRECT("A8"),1)),'Fed. Agency Identifier Table'!A$7:C$63,2,FALSE)),(VLOOKUP((LEFT(INDIRECT("A8"),2)),'Fed. Agency Identifier Table'!A$7:C$63,2,FALSE)))),"",(IF(ISERROR(VLOOKUP((LEFT(INDIRECT("A8"),2)),'Fed. Agency Identifier Table'!A$7:C$63,2,FALSE)),(VLOOKUP((LEFT(INDIRECT("A8"),1)),'Fed. Agency Identifier Table'!A$7:C$63,2,FALSE)),(VLOOKUP((LEFT(INDIRECT("A8"),2)),'Fed. Agency Identifier Table'!A$7:C$63,2,FALSE)))))</f>
        <v/>
      </c>
      <c r="C8" s="15" t="str">
        <f ca="1">IF(ISNUMBER(SEARCH("*.unk*",INDIRECT("A8"))),"Other Federal Awards",IF(ISERROR(VLOOKUP(INDIRECT("A8"),'CFDA Program Titles Table'!A$2:C$2607,3,FALSE)),"",VLOOKUP(INDIRECT("A8"),'CFDA Program Titles Table'!A$2:C$2607,3,FALSE)))</f>
        <v/>
      </c>
      <c r="D8" s="88"/>
      <c r="E8" s="88"/>
    </row>
    <row r="9" spans="1:9">
      <c r="A9" s="149"/>
      <c r="B9" s="13" t="str">
        <f ca="1">IF(ISERROR(IF(ISERROR(VLOOKUP((LEFT(INDIRECT("A9"),2)),'Fed. Agency Identifier Table'!A$7:C$63,2,FALSE)),(VLOOKUP((LEFT(INDIRECT("A9"),1)),'Fed. Agency Identifier Table'!A$7:C$63,2,FALSE)),(VLOOKUP((LEFT(INDIRECT("A9"),2)),'Fed. Agency Identifier Table'!A$7:C$63,2,FALSE)))),"",(IF(ISERROR(VLOOKUP((LEFT(INDIRECT("A9"),2)),'Fed. Agency Identifier Table'!A$7:C$63,2,FALSE)),(VLOOKUP((LEFT(INDIRECT("A9"),1)),'Fed. Agency Identifier Table'!A$7:C$63,2,FALSE)),(VLOOKUP((LEFT(INDIRECT("A9"),2)),'Fed. Agency Identifier Table'!A$7:C$63,2,FALSE)))))</f>
        <v/>
      </c>
      <c r="C9" s="15" t="str">
        <f ca="1">IF(ISNUMBER(SEARCH("*.unk*",INDIRECT("A9"))),"Other Federal Awards",IF(ISERROR(VLOOKUP(INDIRECT("A9"),'CFDA Program Titles Table'!A$2:C$2607,3,FALSE)),"",VLOOKUP(INDIRECT("A9"),'CFDA Program Titles Table'!A$2:C$2607,3,FALSE)))</f>
        <v/>
      </c>
      <c r="D9" s="88"/>
      <c r="E9" s="88"/>
    </row>
    <row r="10" spans="1:9">
      <c r="A10" s="16"/>
      <c r="B10" s="13" t="str">
        <f ca="1">IF(ISERROR(IF(ISERROR(VLOOKUP((LEFT(INDIRECT("A10"),2)),'Fed. Agency Identifier Table'!A$7:C$63,2,FALSE)),(VLOOKUP((LEFT(INDIRECT("A10"),1)),'Fed. Agency Identifier Table'!A$7:C$63,2,FALSE)),(VLOOKUP((LEFT(INDIRECT("A10"),2)),'Fed. Agency Identifier Table'!A$7:C$63,2,FALSE)))),"",(IF(ISERROR(VLOOKUP((LEFT(INDIRECT("A10"),2)),'Fed. Agency Identifier Table'!A$7:C$63,2,FALSE)),(VLOOKUP((LEFT(INDIRECT("A10"),1)),'Fed. Agency Identifier Table'!A$7:C$63,2,FALSE)),(VLOOKUP((LEFT(INDIRECT("A10"),2)),'Fed. Agency Identifier Table'!A$7:C$63,2,FALSE)))))</f>
        <v/>
      </c>
      <c r="C10" s="15" t="str">
        <f ca="1">IF(ISNUMBER(SEARCH("*.unk*",INDIRECT("A10"))),"Other Federal Awards",IF(ISERROR(VLOOKUP(INDIRECT("A10"),'CFDA Program Titles Table'!A$2:C$2607,3,FALSE)),"",VLOOKUP(INDIRECT("A10"),'CFDA Program Titles Table'!A$2:C$2607,3,FALSE)))</f>
        <v/>
      </c>
      <c r="D10" s="88"/>
      <c r="E10" s="88"/>
    </row>
    <row r="11" spans="1:9">
      <c r="A11" s="16"/>
      <c r="B11" s="13" t="str">
        <f ca="1">IF(ISERROR(IF(ISERROR(VLOOKUP((LEFT(INDIRECT("A11"),2)),'Fed. Agency Identifier Table'!A$7:C$63,2,FALSE)),(VLOOKUP((LEFT(INDIRECT("A11"),1)),'Fed. Agency Identifier Table'!A$7:C$63,2,FALSE)),(VLOOKUP((LEFT(INDIRECT("A11"),2)),'Fed. Agency Identifier Table'!A$7:C$63,2,FALSE)))),"",(IF(ISERROR(VLOOKUP((LEFT(INDIRECT("A11"),2)),'Fed. Agency Identifier Table'!A$7:C$63,2,FALSE)),(VLOOKUP((LEFT(INDIRECT("A11"),1)),'Fed. Agency Identifier Table'!A$7:C$63,2,FALSE)),(VLOOKUP((LEFT(INDIRECT("A11"),2)),'Fed. Agency Identifier Table'!A$7:C$63,2,FALSE)))))</f>
        <v/>
      </c>
      <c r="C11" s="15" t="str">
        <f ca="1">IF(ISNUMBER(SEARCH("*.unk*",INDIRECT("A11"))),"Other Federal Awards",IF(ISERROR(VLOOKUP(INDIRECT("A11"),'CFDA Program Titles Table'!A$2:C$2607,3,FALSE)),"",VLOOKUP(INDIRECT("A11"),'CFDA Program Titles Table'!A$2:C$2607,3,FALSE)))</f>
        <v/>
      </c>
      <c r="D11" s="88"/>
      <c r="E11" s="88"/>
    </row>
    <row r="12" spans="1:9">
      <c r="A12" s="16"/>
      <c r="B12" s="13" t="str">
        <f ca="1">IF(ISERROR(IF(ISERROR(VLOOKUP((LEFT(INDIRECT("A12"),2)),'Fed. Agency Identifier Table'!A$7:C$63,2,FALSE)),(VLOOKUP((LEFT(INDIRECT("A12"),1)),'Fed. Agency Identifier Table'!A$7:C$63,2,FALSE)),(VLOOKUP((LEFT(INDIRECT("A12"),2)),'Fed. Agency Identifier Table'!A$7:C$63,2,FALSE)))),"",(IF(ISERROR(VLOOKUP((LEFT(INDIRECT("A12"),2)),'Fed. Agency Identifier Table'!A$7:C$63,2,FALSE)),(VLOOKUP((LEFT(INDIRECT("A12"),1)),'Fed. Agency Identifier Table'!A$7:C$63,2,FALSE)),(VLOOKUP((LEFT(INDIRECT("A12"),2)),'Fed. Agency Identifier Table'!A$7:C$63,2,FALSE)))))</f>
        <v/>
      </c>
      <c r="C12" s="15" t="str">
        <f ca="1">IF(ISNUMBER(SEARCH("*.unk*",INDIRECT("A12"))),"Other Federal Awards",IF(ISERROR(VLOOKUP(INDIRECT("A12"),'CFDA Program Titles Table'!A$2:C$2607,3,FALSE)),"",VLOOKUP(INDIRECT("A12"),'CFDA Program Titles Table'!A$2:C$2607,3,FALSE)))</f>
        <v/>
      </c>
      <c r="D12" s="88"/>
      <c r="E12" s="88"/>
    </row>
    <row r="13" spans="1:9">
      <c r="A13" s="16"/>
      <c r="B13" s="13" t="str">
        <f ca="1">IF(ISERROR(IF(ISERROR(VLOOKUP((LEFT(INDIRECT("A13"),2)),'Fed. Agency Identifier Table'!A$7:C$63,2,FALSE)),(VLOOKUP((LEFT(INDIRECT("A13"),1)),'Fed. Agency Identifier Table'!A$7:C$63,2,FALSE)),(VLOOKUP((LEFT(INDIRECT("A13"),2)),'Fed. Agency Identifier Table'!A$7:C$63,2,FALSE)))),"",(IF(ISERROR(VLOOKUP((LEFT(INDIRECT("A13"),2)),'Fed. Agency Identifier Table'!A$7:C$63,2,FALSE)),(VLOOKUP((LEFT(INDIRECT("A13"),1)),'Fed. Agency Identifier Table'!A$7:C$63,2,FALSE)),(VLOOKUP((LEFT(INDIRECT("A13"),2)),'Fed. Agency Identifier Table'!A$7:C$63,2,FALSE)))))</f>
        <v/>
      </c>
      <c r="C13" s="15" t="str">
        <f ca="1">IF(ISNUMBER(SEARCH("*.unk*",INDIRECT("A13"))),"Other Federal Awards",IF(ISERROR(VLOOKUP(INDIRECT("A13"),'CFDA Program Titles Table'!A$2:C$2607,3,FALSE)),"",VLOOKUP(INDIRECT("A13"),'CFDA Program Titles Table'!A$2:C$2607,3,FALSE)))</f>
        <v/>
      </c>
      <c r="D13" s="88"/>
      <c r="E13" s="88"/>
    </row>
    <row r="14" spans="1:9">
      <c r="A14" s="16"/>
      <c r="B14" s="13" t="str">
        <f ca="1">IF(ISERROR(IF(ISERROR(VLOOKUP((LEFT(INDIRECT("A14"),2)),'Fed. Agency Identifier Table'!A$7:C$63,2,FALSE)),(VLOOKUP((LEFT(INDIRECT("A14"),1)),'Fed. Agency Identifier Table'!A$7:C$63,2,FALSE)),(VLOOKUP((LEFT(INDIRECT("A14"),2)),'Fed. Agency Identifier Table'!A$7:C$63,2,FALSE)))),"",(IF(ISERROR(VLOOKUP((LEFT(INDIRECT("A14"),2)),'Fed. Agency Identifier Table'!A$7:C$63,2,FALSE)),(VLOOKUP((LEFT(INDIRECT("A14"),1)),'Fed. Agency Identifier Table'!A$7:C$63,2,FALSE)),(VLOOKUP((LEFT(INDIRECT("A14"),2)),'Fed. Agency Identifier Table'!A$7:C$63,2,FALSE)))))</f>
        <v/>
      </c>
      <c r="C14" s="15" t="str">
        <f ca="1">IF(ISNUMBER(SEARCH("*.unk*",INDIRECT("A14"))),"Other Federal Awards",IF(ISERROR(VLOOKUP(INDIRECT("A14"),'CFDA Program Titles Table'!A$2:C$2607,3,FALSE)),"",VLOOKUP(INDIRECT("A14"),'CFDA Program Titles Table'!A$2:C$2607,3,FALSE)))</f>
        <v/>
      </c>
      <c r="D14" s="88"/>
      <c r="E14" s="88"/>
    </row>
    <row r="15" spans="1:9">
      <c r="A15" s="16"/>
      <c r="B15" s="13" t="str">
        <f ca="1">IF(ISERROR(IF(ISERROR(VLOOKUP((LEFT(INDIRECT("A15"),2)),'Fed. Agency Identifier Table'!A$7:C$63,2,FALSE)),(VLOOKUP((LEFT(INDIRECT("A15"),1)),'Fed. Agency Identifier Table'!A$7:C$63,2,FALSE)),(VLOOKUP((LEFT(INDIRECT("A15"),2)),'Fed. Agency Identifier Table'!A$7:C$63,2,FALSE)))),"",(IF(ISERROR(VLOOKUP((LEFT(INDIRECT("A15"),2)),'Fed. Agency Identifier Table'!A$7:C$63,2,FALSE)),(VLOOKUP((LEFT(INDIRECT("A15"),1)),'Fed. Agency Identifier Table'!A$7:C$63,2,FALSE)),(VLOOKUP((LEFT(INDIRECT("A15"),2)),'Fed. Agency Identifier Table'!A$7:C$63,2,FALSE)))))</f>
        <v/>
      </c>
      <c r="C15" s="15" t="str">
        <f ca="1">IF(ISNUMBER(SEARCH("*.unk*",INDIRECT("A15"))),"Other Federal Awards",IF(ISERROR(VLOOKUP(INDIRECT("A15"),'CFDA Program Titles Table'!A$2:C$2607,3,FALSE)),"",VLOOKUP(INDIRECT("A15"),'CFDA Program Titles Table'!A$2:C$2607,3,FALSE)))</f>
        <v/>
      </c>
      <c r="D15" s="88"/>
      <c r="E15" s="88"/>
    </row>
    <row r="16" spans="1:9">
      <c r="A16" s="16"/>
      <c r="B16" s="13" t="str">
        <f ca="1">IF(ISERROR(IF(ISERROR(VLOOKUP((LEFT(INDIRECT("A16"),2)),'Fed. Agency Identifier Table'!A$7:C$63,2,FALSE)),(VLOOKUP((LEFT(INDIRECT("A16"),1)),'Fed. Agency Identifier Table'!A$7:C$63,2,FALSE)),(VLOOKUP((LEFT(INDIRECT("A16"),2)),'Fed. Agency Identifier Table'!A$7:C$63,2,FALSE)))),"",(IF(ISERROR(VLOOKUP((LEFT(INDIRECT("A16"),2)),'Fed. Agency Identifier Table'!A$7:C$63,2,FALSE)),(VLOOKUP((LEFT(INDIRECT("A16"),1)),'Fed. Agency Identifier Table'!A$7:C$63,2,FALSE)),(VLOOKUP((LEFT(INDIRECT("A16"),2)),'Fed. Agency Identifier Table'!A$7:C$63,2,FALSE)))))</f>
        <v/>
      </c>
      <c r="C16" s="15" t="str">
        <f ca="1">IF(ISNUMBER(SEARCH("*.unk*",INDIRECT("A16"))),"Other Federal Awards",IF(ISERROR(VLOOKUP(INDIRECT("A16"),'CFDA Program Titles Table'!A$2:C$2607,3,FALSE)),"",VLOOKUP(INDIRECT("A16"),'CFDA Program Titles Table'!A$2:C$2607,3,FALSE)))</f>
        <v/>
      </c>
      <c r="D16" s="88"/>
      <c r="E16" s="88"/>
    </row>
    <row r="17" spans="1:5">
      <c r="A17" s="16"/>
      <c r="B17" s="13" t="str">
        <f ca="1">IF(ISERROR(IF(ISERROR(VLOOKUP((LEFT(INDIRECT("A17"),2)),'Fed. Agency Identifier Table'!A$7:C$63,2,FALSE)),(VLOOKUP((LEFT(INDIRECT("A17"),1)),'Fed. Agency Identifier Table'!A$7:C$63,2,FALSE)),(VLOOKUP((LEFT(INDIRECT("A17"),2)),'Fed. Agency Identifier Table'!A$7:C$63,2,FALSE)))),"",(IF(ISERROR(VLOOKUP((LEFT(INDIRECT("A17"),2)),'Fed. Agency Identifier Table'!A$7:C$63,2,FALSE)),(VLOOKUP((LEFT(INDIRECT("A17"),1)),'Fed. Agency Identifier Table'!A$7:C$63,2,FALSE)),(VLOOKUP((LEFT(INDIRECT("A17"),2)),'Fed. Agency Identifier Table'!A$7:C$63,2,FALSE)))))</f>
        <v/>
      </c>
      <c r="C17" s="15" t="str">
        <f ca="1">IF(ISNUMBER(SEARCH("*.unk*",INDIRECT("A17"))),"Other Federal Awards",IF(ISERROR(VLOOKUP(INDIRECT("A17"),'CFDA Program Titles Table'!A$2:C$2607,3,FALSE)),"",VLOOKUP(INDIRECT("A17"),'CFDA Program Titles Table'!A$2:C$2607,3,FALSE)))</f>
        <v/>
      </c>
      <c r="D17" s="88"/>
      <c r="E17" s="88"/>
    </row>
    <row r="18" spans="1:5">
      <c r="A18" s="16"/>
      <c r="B18" s="13" t="str">
        <f ca="1">IF(ISERROR(IF(ISERROR(VLOOKUP((LEFT(INDIRECT("A18"),2)),'Fed. Agency Identifier Table'!A$7:C$63,2,FALSE)),(VLOOKUP((LEFT(INDIRECT("A18"),1)),'Fed. Agency Identifier Table'!A$7:C$63,2,FALSE)),(VLOOKUP((LEFT(INDIRECT("A18"),2)),'Fed. Agency Identifier Table'!A$7:C$63,2,FALSE)))),"",(IF(ISERROR(VLOOKUP((LEFT(INDIRECT("A18"),2)),'Fed. Agency Identifier Table'!A$7:C$63,2,FALSE)),(VLOOKUP((LEFT(INDIRECT("A18"),1)),'Fed. Agency Identifier Table'!A$7:C$63,2,FALSE)),(VLOOKUP((LEFT(INDIRECT("A18"),2)),'Fed. Agency Identifier Table'!A$7:C$63,2,FALSE)))))</f>
        <v/>
      </c>
      <c r="C18" s="15" t="str">
        <f ca="1">IF(ISNUMBER(SEARCH("*.unk*",INDIRECT("A18"))),"Other Federal Awards",IF(ISERROR(VLOOKUP(INDIRECT("A18"),'CFDA Program Titles Table'!A$2:C$2607,3,FALSE)),"",VLOOKUP(INDIRECT("A18"),'CFDA Program Titles Table'!A$2:C$2607,3,FALSE)))</f>
        <v/>
      </c>
      <c r="D18" s="88"/>
      <c r="E18" s="88"/>
    </row>
    <row r="19" spans="1:5">
      <c r="A19" s="16"/>
      <c r="B19" s="13" t="str">
        <f ca="1">IF(ISERROR(IF(ISERROR(VLOOKUP((LEFT(INDIRECT("A19"),2)),'Fed. Agency Identifier Table'!A$7:C$63,2,FALSE)),(VLOOKUP((LEFT(INDIRECT("A19"),1)),'Fed. Agency Identifier Table'!A$7:C$63,2,FALSE)),(VLOOKUP((LEFT(INDIRECT("A19"),2)),'Fed. Agency Identifier Table'!A$7:C$63,2,FALSE)))),"",(IF(ISERROR(VLOOKUP((LEFT(INDIRECT("A19"),2)),'Fed. Agency Identifier Table'!A$7:C$63,2,FALSE)),(VLOOKUP((LEFT(INDIRECT("A19"),1)),'Fed. Agency Identifier Table'!A$7:C$63,2,FALSE)),(VLOOKUP((LEFT(INDIRECT("A19"),2)),'Fed. Agency Identifier Table'!A$7:C$63,2,FALSE)))))</f>
        <v/>
      </c>
      <c r="C19" s="15" t="str">
        <f ca="1">IF(ISNUMBER(SEARCH("*.unk*",INDIRECT("A19"))),"Other Federal Awards",IF(ISERROR(VLOOKUP(INDIRECT("A19"),'CFDA Program Titles Table'!A$2:C$2607,3,FALSE)),"",VLOOKUP(INDIRECT("A19"),'CFDA Program Titles Table'!A$2:C$2607,3,FALSE)))</f>
        <v/>
      </c>
      <c r="D19" s="88"/>
      <c r="E19" s="88"/>
    </row>
    <row r="20" spans="1:5">
      <c r="A20" s="16"/>
      <c r="B20" s="13" t="str">
        <f ca="1">IF(ISERROR(IF(ISERROR(VLOOKUP((LEFT(INDIRECT("A20"),2)),'Fed. Agency Identifier Table'!A$7:C$63,2,FALSE)),(VLOOKUP((LEFT(INDIRECT("A20"),1)),'Fed. Agency Identifier Table'!A$7:C$63,2,FALSE)),(VLOOKUP((LEFT(INDIRECT("A20"),2)),'Fed. Agency Identifier Table'!A$7:C$63,2,FALSE)))),"",(IF(ISERROR(VLOOKUP((LEFT(INDIRECT("A20"),2)),'Fed. Agency Identifier Table'!A$7:C$63,2,FALSE)),(VLOOKUP((LEFT(INDIRECT("A20"),1)),'Fed. Agency Identifier Table'!A$7:C$63,2,FALSE)),(VLOOKUP((LEFT(INDIRECT("A20"),2)),'Fed. Agency Identifier Table'!A$7:C$63,2,FALSE)))))</f>
        <v/>
      </c>
      <c r="C20" s="15" t="str">
        <f ca="1">IF(ISNUMBER(SEARCH("*.unk*",INDIRECT("A20"))),"Other Federal Awards",IF(ISERROR(VLOOKUP(INDIRECT("A20"),'CFDA Program Titles Table'!A$2:C$2607,3,FALSE)),"",VLOOKUP(INDIRECT("A20"),'CFDA Program Titles Table'!A$2:C$2607,3,FALSE)))</f>
        <v/>
      </c>
      <c r="D20" s="88"/>
      <c r="E20" s="88"/>
    </row>
    <row r="21" spans="1:5">
      <c r="A21" s="3"/>
      <c r="B21" s="13" t="str">
        <f ca="1">IF(ISERROR(IF(ISERROR(VLOOKUP((LEFT(INDIRECT("A21"),2)),'Fed. Agency Identifier Table'!A$7:C$63,2,FALSE)),(VLOOKUP((LEFT(INDIRECT("A21"),1)),'Fed. Agency Identifier Table'!A$7:C$63,2,FALSE)),(VLOOKUP((LEFT(INDIRECT("A21"),2)),'Fed. Agency Identifier Table'!A$7:C$63,2,FALSE)))),"",(IF(ISERROR(VLOOKUP((LEFT(INDIRECT("A21"),2)),'Fed. Agency Identifier Table'!A$7:C$63,2,FALSE)),(VLOOKUP((LEFT(INDIRECT("A21"),1)),'Fed. Agency Identifier Table'!A$7:C$63,2,FALSE)),(VLOOKUP((LEFT(INDIRECT("A21"),2)),'Fed. Agency Identifier Table'!A$7:C$63,2,FALSE)))))</f>
        <v/>
      </c>
      <c r="C21" s="15" t="str">
        <f ca="1">IF(ISNUMBER(SEARCH("*.unk*",INDIRECT("A21"))),"Other Federal Awards",IF(ISERROR(VLOOKUP(INDIRECT("A21"),'CFDA Program Titles Table'!A$2:C$2607,3,FALSE)),"",VLOOKUP(INDIRECT("A21"),'CFDA Program Titles Table'!A$2:C$2607,3,FALSE)))</f>
        <v/>
      </c>
      <c r="D21" s="88"/>
      <c r="E21" s="88"/>
    </row>
    <row r="22" spans="1:5">
      <c r="A22" s="3"/>
      <c r="B22" s="13" t="str">
        <f ca="1">IF(ISERROR(IF(ISERROR(VLOOKUP((LEFT(INDIRECT("A22"),2)),'Fed. Agency Identifier Table'!A$7:C$63,2,FALSE)),(VLOOKUP((LEFT(INDIRECT("A22"),1)),'Fed. Agency Identifier Table'!A$7:C$63,2,FALSE)),(VLOOKUP((LEFT(INDIRECT("A22"),2)),'Fed. Agency Identifier Table'!A$7:C$63,2,FALSE)))),"",(IF(ISERROR(VLOOKUP((LEFT(INDIRECT("A22"),2)),'Fed. Agency Identifier Table'!A$7:C$63,2,FALSE)),(VLOOKUP((LEFT(INDIRECT("A22"),1)),'Fed. Agency Identifier Table'!A$7:C$63,2,FALSE)),(VLOOKUP((LEFT(INDIRECT("A22"),2)),'Fed. Agency Identifier Table'!A$7:C$63,2,FALSE)))))</f>
        <v/>
      </c>
      <c r="C22" s="15" t="str">
        <f ca="1">IF(ISNUMBER(SEARCH("*.unk*",INDIRECT("A22"))),"Other Federal Awards",IF(ISERROR(VLOOKUP(INDIRECT("A22"),'CFDA Program Titles Table'!A$2:C$2607,3,FALSE)),"",VLOOKUP(INDIRECT("A22"),'CFDA Program Titles Table'!A$2:C$2607,3,FALSE)))</f>
        <v/>
      </c>
      <c r="D22" s="88"/>
      <c r="E22" s="88"/>
    </row>
    <row r="23" spans="1:5">
      <c r="A23" s="3"/>
      <c r="B23" s="13" t="str">
        <f ca="1">IF(ISERROR(IF(ISERROR(VLOOKUP((LEFT(INDIRECT("A23"),2)),'Fed. Agency Identifier Table'!A$7:C$63,2,FALSE)),(VLOOKUP((LEFT(INDIRECT("A23"),1)),'Fed. Agency Identifier Table'!A$7:C$63,2,FALSE)),(VLOOKUP((LEFT(INDIRECT("A23"),2)),'Fed. Agency Identifier Table'!A$7:C$63,2,FALSE)))),"",(IF(ISERROR(VLOOKUP((LEFT(INDIRECT("A23"),2)),'Fed. Agency Identifier Table'!A$7:C$63,2,FALSE)),(VLOOKUP((LEFT(INDIRECT("A23"),1)),'Fed. Agency Identifier Table'!A$7:C$63,2,FALSE)),(VLOOKUP((LEFT(INDIRECT("A23"),2)),'Fed. Agency Identifier Table'!A$7:C$63,2,FALSE)))))</f>
        <v/>
      </c>
      <c r="C23" s="15" t="str">
        <f ca="1">IF(ISNUMBER(SEARCH("*.unk*",INDIRECT("A23"))),"Other Federal Awards",IF(ISERROR(VLOOKUP(INDIRECT("A23"),'CFDA Program Titles Table'!A$2:C$2607,3,FALSE)),"",VLOOKUP(INDIRECT("A23"),'CFDA Program Titles Table'!A$2:C$2607,3,FALSE)))</f>
        <v/>
      </c>
      <c r="D23" s="88"/>
      <c r="E23" s="88"/>
    </row>
    <row r="24" spans="1:5">
      <c r="A24" s="3"/>
      <c r="B24" s="13" t="str">
        <f ca="1">IF(ISERROR(IF(ISERROR(VLOOKUP((LEFT(INDIRECT("A24"),2)),'Fed. Agency Identifier Table'!A$7:C$63,2,FALSE)),(VLOOKUP((LEFT(INDIRECT("A24"),1)),'Fed. Agency Identifier Table'!A$7:C$63,2,FALSE)),(VLOOKUP((LEFT(INDIRECT("A24"),2)),'Fed. Agency Identifier Table'!A$7:C$63,2,FALSE)))),"",(IF(ISERROR(VLOOKUP((LEFT(INDIRECT("A24"),2)),'Fed. Agency Identifier Table'!A$7:C$63,2,FALSE)),(VLOOKUP((LEFT(INDIRECT("A24"),1)),'Fed. Agency Identifier Table'!A$7:C$63,2,FALSE)),(VLOOKUP((LEFT(INDIRECT("A24"),2)),'Fed. Agency Identifier Table'!A$7:C$63,2,FALSE)))))</f>
        <v/>
      </c>
      <c r="C24" s="15" t="str">
        <f ca="1">IF(ISNUMBER(SEARCH("*.unk*",INDIRECT("A24"))),"Other Federal Awards",IF(ISERROR(VLOOKUP(INDIRECT("A24"),'CFDA Program Titles Table'!A$2:C$2607,3,FALSE)),"",VLOOKUP(INDIRECT("A24"),'CFDA Program Titles Table'!A$2:C$2607,3,FALSE)))</f>
        <v/>
      </c>
      <c r="D24" s="88"/>
      <c r="E24" s="88"/>
    </row>
    <row r="25" spans="1:5" s="116" customFormat="1">
      <c r="B25" s="117"/>
      <c r="D25" s="118"/>
      <c r="E25" s="118"/>
    </row>
    <row r="26" spans="1:5" s="116" customFormat="1" ht="33.75" customHeight="1">
      <c r="A26" s="268" t="s">
        <v>4190</v>
      </c>
      <c r="B26" s="268"/>
      <c r="C26" s="268"/>
      <c r="D26" s="268"/>
      <c r="E26" s="268"/>
    </row>
    <row r="27" spans="1:5" s="116" customFormat="1" ht="15" customHeight="1">
      <c r="A27" s="28" t="s">
        <v>4177</v>
      </c>
      <c r="B27" s="117"/>
      <c r="D27" s="118"/>
      <c r="E27" s="118"/>
    </row>
    <row r="28" spans="1:5" s="116" customFormat="1" ht="14.25" customHeight="1">
      <c r="A28" s="28" t="s">
        <v>4178</v>
      </c>
      <c r="B28" s="167"/>
      <c r="C28" s="167"/>
      <c r="D28" s="167"/>
      <c r="E28" s="167"/>
    </row>
    <row r="29" spans="1:5">
      <c r="A29" s="28" t="s">
        <v>4179</v>
      </c>
    </row>
    <row r="30" spans="1:5">
      <c r="A30" s="28" t="s">
        <v>4180</v>
      </c>
    </row>
    <row r="31" spans="1:5">
      <c r="A31" s="28" t="s">
        <v>4181</v>
      </c>
    </row>
    <row r="32" spans="1:5">
      <c r="A32" s="28" t="s">
        <v>4182</v>
      </c>
    </row>
    <row r="33" spans="1:1">
      <c r="A33" s="28" t="s">
        <v>4183</v>
      </c>
    </row>
  </sheetData>
  <sheetProtection algorithmName="SHA-512" hashValue="GuFaj5lyXbOz6xzhL9QFOylTFgC0kFk+37TIlfThYBSttNW0yfbbtH9kQwYJTkD9yiZIOy5NJn8cbxxSipKtaw==" saltValue="Y7dJyAaRGr1rngCbkX9D6w==" spinCount="100000" sheet="1" selectLockedCells="1"/>
  <autoFilter ref="A2:F24"/>
  <customSheetViews>
    <customSheetView guid="{5F0910B0-B45C-4126-97F3-187504C443ED}">
      <selection activeCell="E3" sqref="E3"/>
      <pageSetup scale="80" orientation="landscape"/>
      <headerFooter alignWithMargins="0">
        <oddFooter>&amp;LFORM DFS-A1-1830. Revised 07/2016</oddFooter>
      </headerFooter>
    </customSheetView>
    <customSheetView guid="{5D368104-1319-4E4D-9E25-DC6A451D6FDB}">
      <selection activeCell="D15" sqref="D15"/>
      <pageSetup scale="80" orientation="landscape"/>
      <headerFooter alignWithMargins="0">
        <oddFooter>&amp;LFORM DFS-A1-1830. Revised 07/2016</oddFooter>
      </headerFooter>
    </customSheetView>
  </customSheetViews>
  <mergeCells count="3">
    <mergeCell ref="A1:C1"/>
    <mergeCell ref="D1:E1"/>
    <mergeCell ref="A26:E26"/>
  </mergeCells>
  <phoneticPr fontId="7" type="noConversion"/>
  <dataValidations count="4">
    <dataValidation allowBlank="1" showErrorMessage="1" prompt="Please ensure correct Federal Awarding Agency and CFDA Program Title.  If not populated, you aren't using an active CFDA No.  " sqref="B3:B25 B27"/>
    <dataValidation allowBlank="1" showInputMessage="1" showErrorMessage="1" prompt="No, negitive amounts" sqref="D25:E25 D27:E27 D1:E2"/>
    <dataValidation allowBlank="1" showInputMessage="1" showErrorMessage="1" prompt="No Negative Amounts" sqref="D3:D24"/>
    <dataValidation allowBlank="1" showInputMessage="1" showErrorMessage="1" prompt="No Negative Amounts_x000a_" sqref="E3:E24"/>
  </dataValidations>
  <pageMargins left="0.75" right="0.75" top="1" bottom="1" header="0.5" footer="0.5"/>
  <pageSetup scale="80" orientation="landscape"/>
  <headerFooter alignWithMargins="0">
    <oddFooter>&amp;LFORM DFS-A1-1830. Revised 08/2021</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C3"/>
  <sheetViews>
    <sheetView workbookViewId="0"/>
  </sheetViews>
  <sheetFormatPr baseColWidth="10" defaultColWidth="8.83203125" defaultRowHeight="12" x14ac:dyDescent="0"/>
  <sheetData>
    <row r="1" spans="1:3">
      <c r="A1" s="69" t="s">
        <v>2574</v>
      </c>
      <c r="B1" t="s">
        <v>163</v>
      </c>
      <c r="C1" s="69" t="s">
        <v>2574</v>
      </c>
    </row>
    <row r="2" spans="1:3">
      <c r="A2" s="69" t="s">
        <v>2575</v>
      </c>
      <c r="B2" t="s">
        <v>164</v>
      </c>
      <c r="C2" s="69" t="s">
        <v>2575</v>
      </c>
    </row>
    <row r="3" spans="1:3">
      <c r="B3" t="s">
        <v>165</v>
      </c>
    </row>
  </sheetData>
  <sheetProtection password="EEA4" sheet="1" objects="1" scenarios="1" selectLockedCells="1" selectUnlockedCells="1"/>
  <customSheetViews>
    <customSheetView guid="{5F0910B0-B45C-4126-97F3-187504C443ED}" state="hidden">
      <selection activeCell="C2" sqref="C2"/>
      <headerFooter alignWithMargins="0"/>
    </customSheetView>
    <customSheetView guid="{5D368104-1319-4E4D-9E25-DC6A451D6FDB}" state="hidden">
      <selection activeCell="C2" sqref="C2"/>
      <headerFooter alignWithMargins="0"/>
    </customSheetView>
  </customSheetViews>
  <phoneticPr fontId="7"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dimension ref="A1:F2607"/>
  <sheetViews>
    <sheetView topLeftCell="A2577" workbookViewId="0">
      <selection activeCell="C2588" sqref="C2588"/>
    </sheetView>
  </sheetViews>
  <sheetFormatPr baseColWidth="10" defaultColWidth="8.83203125" defaultRowHeight="12" x14ac:dyDescent="0"/>
  <cols>
    <col min="1" max="1" width="10.33203125" style="235" customWidth="1"/>
    <col min="2" max="2" width="12.5" style="234" customWidth="1"/>
    <col min="3" max="3" width="106.83203125" style="131" customWidth="1"/>
    <col min="4" max="4" width="13.5" hidden="1" customWidth="1"/>
    <col min="5" max="5" width="64.83203125" hidden="1" customWidth="1"/>
    <col min="6" max="6" width="9.1640625" hidden="1" customWidth="1"/>
  </cols>
  <sheetData>
    <row r="1" spans="1:6" ht="13">
      <c r="A1" s="172" t="s">
        <v>112</v>
      </c>
      <c r="B1" s="173" t="s">
        <v>744</v>
      </c>
      <c r="C1" s="173" t="s">
        <v>745</v>
      </c>
      <c r="D1" s="173" t="s">
        <v>4486</v>
      </c>
      <c r="E1" s="173" t="s">
        <v>744</v>
      </c>
      <c r="F1" s="173" t="s">
        <v>4488</v>
      </c>
    </row>
    <row r="2" spans="1:6" ht="15" customHeight="1">
      <c r="A2" s="174" t="s">
        <v>2419</v>
      </c>
      <c r="B2" s="175" t="s">
        <v>1021</v>
      </c>
      <c r="C2" s="176" t="s">
        <v>803</v>
      </c>
      <c r="D2" s="217"/>
      <c r="E2" s="217"/>
      <c r="F2" s="217"/>
    </row>
    <row r="3" spans="1:6" s="28" customFormat="1" ht="15" customHeight="1">
      <c r="A3" s="174" t="s">
        <v>3284</v>
      </c>
      <c r="B3" s="175" t="s">
        <v>3285</v>
      </c>
      <c r="C3" s="176" t="s">
        <v>803</v>
      </c>
      <c r="D3" s="217"/>
      <c r="E3" s="217"/>
      <c r="F3" s="217"/>
    </row>
    <row r="4" spans="1:6" ht="15" customHeight="1">
      <c r="A4" s="174">
        <v>10.000999999999999</v>
      </c>
      <c r="B4" s="175" t="s">
        <v>804</v>
      </c>
      <c r="C4" s="176" t="s">
        <v>2286</v>
      </c>
      <c r="D4" s="217"/>
      <c r="E4" s="217"/>
      <c r="F4" s="217"/>
    </row>
    <row r="5" spans="1:6" ht="15" customHeight="1">
      <c r="A5" s="174">
        <v>10.004</v>
      </c>
      <c r="B5" s="175" t="s">
        <v>804</v>
      </c>
      <c r="C5" s="176" t="s">
        <v>3357</v>
      </c>
      <c r="D5" s="217"/>
      <c r="E5" s="217"/>
      <c r="F5" s="217"/>
    </row>
    <row r="6" spans="1:6" ht="15" customHeight="1">
      <c r="A6" s="174">
        <v>10.025</v>
      </c>
      <c r="B6" s="175" t="s">
        <v>804</v>
      </c>
      <c r="C6" s="176" t="s">
        <v>805</v>
      </c>
      <c r="D6" s="217"/>
      <c r="E6" s="217"/>
      <c r="F6" s="217"/>
    </row>
    <row r="7" spans="1:6" ht="15" customHeight="1">
      <c r="A7" s="174">
        <v>10.028</v>
      </c>
      <c r="B7" s="175" t="s">
        <v>804</v>
      </c>
      <c r="C7" s="176" t="s">
        <v>806</v>
      </c>
      <c r="D7" s="217"/>
      <c r="E7" s="217"/>
      <c r="F7" s="217"/>
    </row>
    <row r="8" spans="1:6" ht="15" customHeight="1">
      <c r="A8" s="174">
        <v>10.029999999999999</v>
      </c>
      <c r="B8" s="175" t="s">
        <v>804</v>
      </c>
      <c r="C8" s="176" t="s">
        <v>1866</v>
      </c>
      <c r="D8" s="217"/>
      <c r="E8" s="217"/>
      <c r="F8" s="217"/>
    </row>
    <row r="9" spans="1:6" ht="15" customHeight="1">
      <c r="A9" s="174">
        <v>10.051</v>
      </c>
      <c r="B9" s="175" t="s">
        <v>804</v>
      </c>
      <c r="C9" s="176" t="s">
        <v>807</v>
      </c>
      <c r="D9" s="217"/>
      <c r="E9" s="217"/>
      <c r="F9" s="217"/>
    </row>
    <row r="10" spans="1:6" ht="15" customHeight="1">
      <c r="A10" s="174">
        <v>10.053000000000001</v>
      </c>
      <c r="B10" s="175" t="s">
        <v>804</v>
      </c>
      <c r="C10" s="176" t="s">
        <v>808</v>
      </c>
      <c r="D10" s="218">
        <v>44421</v>
      </c>
      <c r="E10" s="217" t="s">
        <v>4503</v>
      </c>
      <c r="F10" s="217" t="s">
        <v>4680</v>
      </c>
    </row>
    <row r="11" spans="1:6" ht="15" customHeight="1">
      <c r="A11" s="174">
        <v>10.054</v>
      </c>
      <c r="B11" s="175" t="s">
        <v>804</v>
      </c>
      <c r="C11" s="176" t="s">
        <v>809</v>
      </c>
      <c r="D11" s="217"/>
      <c r="E11" s="217"/>
      <c r="F11" s="217"/>
    </row>
    <row r="12" spans="1:6" ht="15" customHeight="1">
      <c r="A12" s="174">
        <v>10.055</v>
      </c>
      <c r="B12" s="175" t="s">
        <v>804</v>
      </c>
      <c r="C12" s="176" t="s">
        <v>724</v>
      </c>
      <c r="D12" s="217"/>
      <c r="E12" s="217"/>
      <c r="F12" s="217"/>
    </row>
    <row r="13" spans="1:6" ht="15" customHeight="1">
      <c r="A13" s="174">
        <v>10.055999999999999</v>
      </c>
      <c r="B13" s="175" t="s">
        <v>804</v>
      </c>
      <c r="C13" s="176" t="s">
        <v>725</v>
      </c>
      <c r="D13" s="217"/>
      <c r="E13" s="217"/>
      <c r="F13" s="217"/>
    </row>
    <row r="14" spans="1:6" ht="15" customHeight="1">
      <c r="A14" s="174">
        <v>10.069000000000001</v>
      </c>
      <c r="B14" s="175" t="s">
        <v>804</v>
      </c>
      <c r="C14" s="176" t="s">
        <v>726</v>
      </c>
      <c r="D14" s="217"/>
      <c r="E14" s="217"/>
      <c r="F14" s="217"/>
    </row>
    <row r="15" spans="1:6" ht="15" customHeight="1">
      <c r="A15" s="174">
        <v>10.071999999999999</v>
      </c>
      <c r="B15" s="175" t="s">
        <v>804</v>
      </c>
      <c r="C15" s="176" t="s">
        <v>727</v>
      </c>
      <c r="D15" s="217"/>
      <c r="E15" s="217"/>
      <c r="F15" s="217"/>
    </row>
    <row r="16" spans="1:6" ht="14.5" customHeight="1">
      <c r="A16" s="174">
        <v>10.087</v>
      </c>
      <c r="B16" s="175" t="s">
        <v>804</v>
      </c>
      <c r="C16" s="176" t="s">
        <v>1867</v>
      </c>
      <c r="D16" s="217"/>
      <c r="E16" s="217"/>
      <c r="F16" s="217"/>
    </row>
    <row r="17" spans="1:6" ht="14">
      <c r="A17" s="174">
        <v>10.09</v>
      </c>
      <c r="B17" s="175" t="s">
        <v>804</v>
      </c>
      <c r="C17" s="176" t="s">
        <v>1044</v>
      </c>
      <c r="D17" s="217"/>
      <c r="E17" s="217"/>
      <c r="F17" s="217"/>
    </row>
    <row r="18" spans="1:6" ht="14">
      <c r="A18" s="174">
        <v>10.093</v>
      </c>
      <c r="B18" s="175" t="s">
        <v>804</v>
      </c>
      <c r="C18" s="176" t="s">
        <v>1045</v>
      </c>
      <c r="D18" s="217"/>
      <c r="E18" s="217"/>
      <c r="F18" s="217"/>
    </row>
    <row r="19" spans="1:6" ht="14.5" customHeight="1">
      <c r="A19" s="174">
        <v>10.098000000000001</v>
      </c>
      <c r="B19" s="175" t="s">
        <v>804</v>
      </c>
      <c r="C19" s="176" t="s">
        <v>2462</v>
      </c>
      <c r="D19" s="217"/>
      <c r="E19" s="217"/>
      <c r="F19" s="217"/>
    </row>
    <row r="20" spans="1:6" ht="14">
      <c r="A20" s="174">
        <v>10.099</v>
      </c>
      <c r="B20" s="175" t="s">
        <v>804</v>
      </c>
      <c r="C20" s="176" t="s">
        <v>3358</v>
      </c>
      <c r="D20" s="217"/>
      <c r="E20" s="217"/>
      <c r="F20" s="217"/>
    </row>
    <row r="21" spans="1:6" ht="14.5" customHeight="1">
      <c r="A21" s="174">
        <v>10.102</v>
      </c>
      <c r="B21" s="175" t="s">
        <v>804</v>
      </c>
      <c r="C21" s="176" t="s">
        <v>3359</v>
      </c>
      <c r="D21" s="217"/>
      <c r="E21" s="217"/>
      <c r="F21" s="217"/>
    </row>
    <row r="22" spans="1:6" ht="14">
      <c r="A22" s="174">
        <v>10.105</v>
      </c>
      <c r="B22" s="175" t="s">
        <v>804</v>
      </c>
      <c r="C22" s="176" t="s">
        <v>2463</v>
      </c>
      <c r="D22" s="217"/>
      <c r="E22" s="217"/>
      <c r="F22" s="217"/>
    </row>
    <row r="23" spans="1:6" ht="14.5" customHeight="1">
      <c r="A23" s="174">
        <v>10.106</v>
      </c>
      <c r="B23" s="175" t="s">
        <v>804</v>
      </c>
      <c r="C23" s="176" t="s">
        <v>2843</v>
      </c>
      <c r="D23" s="217"/>
      <c r="E23" s="217"/>
      <c r="F23" s="217"/>
    </row>
    <row r="24" spans="1:6" ht="14">
      <c r="A24" s="174">
        <v>10.108000000000001</v>
      </c>
      <c r="B24" s="175" t="s">
        <v>804</v>
      </c>
      <c r="C24" s="176" t="s">
        <v>2844</v>
      </c>
      <c r="D24" s="217"/>
      <c r="E24" s="217"/>
      <c r="F24" s="217"/>
    </row>
    <row r="25" spans="1:6" ht="14.5" customHeight="1">
      <c r="A25" s="213">
        <v>10.109</v>
      </c>
      <c r="B25" s="214" t="s">
        <v>804</v>
      </c>
      <c r="C25" s="215" t="s">
        <v>4194</v>
      </c>
      <c r="D25" s="218">
        <v>44189</v>
      </c>
      <c r="E25" s="217"/>
      <c r="F25" s="219" t="s">
        <v>4489</v>
      </c>
    </row>
    <row r="26" spans="1:6" ht="15" customHeight="1">
      <c r="A26" s="177">
        <v>10.11</v>
      </c>
      <c r="B26" s="178" t="s">
        <v>804</v>
      </c>
      <c r="C26" s="179" t="s">
        <v>4339</v>
      </c>
      <c r="D26" s="218">
        <v>44110</v>
      </c>
      <c r="E26" s="217"/>
      <c r="F26" s="219" t="s">
        <v>4489</v>
      </c>
    </row>
    <row r="27" spans="1:6" ht="14.5" customHeight="1">
      <c r="A27" s="177">
        <v>10.111000000000001</v>
      </c>
      <c r="B27" s="178" t="s">
        <v>804</v>
      </c>
      <c r="C27" s="179" t="s">
        <v>4340</v>
      </c>
      <c r="D27" s="217"/>
      <c r="E27" s="217"/>
      <c r="F27" s="217"/>
    </row>
    <row r="28" spans="1:6" ht="14">
      <c r="A28" s="174">
        <v>10.112</v>
      </c>
      <c r="B28" s="175" t="s">
        <v>804</v>
      </c>
      <c r="C28" s="176" t="s">
        <v>3004</v>
      </c>
      <c r="D28" s="217"/>
      <c r="E28" s="217"/>
      <c r="F28" s="217"/>
    </row>
    <row r="29" spans="1:6" ht="14">
      <c r="A29" s="174">
        <v>10.113</v>
      </c>
      <c r="B29" s="175" t="s">
        <v>804</v>
      </c>
      <c r="C29" s="176" t="s">
        <v>2845</v>
      </c>
      <c r="D29" s="217"/>
      <c r="E29" s="217"/>
      <c r="F29" s="217"/>
    </row>
    <row r="30" spans="1:6" ht="14.5" customHeight="1">
      <c r="A30" s="174">
        <v>10.114000000000001</v>
      </c>
      <c r="B30" s="175" t="s">
        <v>804</v>
      </c>
      <c r="C30" s="176" t="s">
        <v>2846</v>
      </c>
      <c r="D30" s="217"/>
      <c r="E30" s="217"/>
      <c r="F30" s="217"/>
    </row>
    <row r="31" spans="1:6" ht="14">
      <c r="A31" s="174">
        <v>10.115</v>
      </c>
      <c r="B31" s="175" t="s">
        <v>804</v>
      </c>
      <c r="C31" s="176" t="s">
        <v>3005</v>
      </c>
      <c r="D31" s="217"/>
      <c r="E31" s="217"/>
      <c r="F31" s="217"/>
    </row>
    <row r="32" spans="1:6" ht="14.5" customHeight="1">
      <c r="A32" s="174">
        <v>10.116</v>
      </c>
      <c r="B32" s="175" t="s">
        <v>804</v>
      </c>
      <c r="C32" s="176" t="s">
        <v>2847</v>
      </c>
      <c r="D32" s="217"/>
      <c r="E32" s="217"/>
      <c r="F32" s="217"/>
    </row>
    <row r="33" spans="1:6" ht="14">
      <c r="A33" s="174">
        <v>10.117000000000001</v>
      </c>
      <c r="B33" s="175" t="s">
        <v>804</v>
      </c>
      <c r="C33" s="176" t="s">
        <v>2848</v>
      </c>
      <c r="D33" s="217"/>
      <c r="E33" s="217"/>
      <c r="F33" s="217"/>
    </row>
    <row r="34" spans="1:6" ht="14.5" customHeight="1">
      <c r="A34" s="174">
        <v>10.118</v>
      </c>
      <c r="B34" s="175" t="s">
        <v>804</v>
      </c>
      <c r="C34" s="176" t="s">
        <v>3058</v>
      </c>
      <c r="D34" s="217"/>
      <c r="E34" s="217"/>
      <c r="F34" s="217"/>
    </row>
    <row r="35" spans="1:6" ht="15" customHeight="1">
      <c r="A35" s="174">
        <v>10.119</v>
      </c>
      <c r="B35" s="175" t="s">
        <v>804</v>
      </c>
      <c r="C35" s="176" t="s">
        <v>3360</v>
      </c>
      <c r="D35" s="217"/>
      <c r="E35" s="217"/>
      <c r="F35" s="217"/>
    </row>
    <row r="36" spans="1:6" ht="15" customHeight="1">
      <c r="A36" s="174">
        <v>10.153</v>
      </c>
      <c r="B36" s="175" t="s">
        <v>804</v>
      </c>
      <c r="C36" s="176" t="s">
        <v>844</v>
      </c>
      <c r="D36" s="217"/>
      <c r="E36" s="217"/>
      <c r="F36" s="217"/>
    </row>
    <row r="37" spans="1:6" ht="15" customHeight="1">
      <c r="A37" s="174">
        <v>10.154999999999999</v>
      </c>
      <c r="B37" s="175" t="s">
        <v>804</v>
      </c>
      <c r="C37" s="176" t="s">
        <v>802</v>
      </c>
      <c r="D37" s="217"/>
      <c r="E37" s="217"/>
      <c r="F37" s="217"/>
    </row>
    <row r="38" spans="1:6" ht="15" customHeight="1">
      <c r="A38" s="174">
        <v>10.156000000000001</v>
      </c>
      <c r="B38" s="175" t="s">
        <v>804</v>
      </c>
      <c r="C38" s="176" t="s">
        <v>729</v>
      </c>
      <c r="D38" s="217"/>
      <c r="E38" s="217"/>
      <c r="F38" s="217"/>
    </row>
    <row r="39" spans="1:6" ht="15" customHeight="1">
      <c r="A39" s="174">
        <v>10.162000000000001</v>
      </c>
      <c r="B39" s="175" t="s">
        <v>804</v>
      </c>
      <c r="C39" s="176" t="s">
        <v>730</v>
      </c>
      <c r="D39" s="217"/>
      <c r="E39" s="217"/>
      <c r="F39" s="217"/>
    </row>
    <row r="40" spans="1:6" ht="15" customHeight="1">
      <c r="A40" s="174">
        <v>10.163</v>
      </c>
      <c r="B40" s="175" t="s">
        <v>804</v>
      </c>
      <c r="C40" s="176" t="s">
        <v>731</v>
      </c>
      <c r="D40" s="217"/>
      <c r="E40" s="217"/>
      <c r="F40" s="217"/>
    </row>
    <row r="41" spans="1:6" ht="15" customHeight="1">
      <c r="A41" s="174">
        <v>10.164</v>
      </c>
      <c r="B41" s="175" t="s">
        <v>804</v>
      </c>
      <c r="C41" s="176" t="s">
        <v>732</v>
      </c>
      <c r="D41" s="217"/>
      <c r="E41" s="217"/>
      <c r="F41" s="217"/>
    </row>
    <row r="42" spans="1:6" ht="15" customHeight="1">
      <c r="A42" s="174">
        <v>10.164999999999999</v>
      </c>
      <c r="B42" s="175" t="s">
        <v>804</v>
      </c>
      <c r="C42" s="176" t="s">
        <v>733</v>
      </c>
      <c r="D42" s="217"/>
      <c r="E42" s="217"/>
      <c r="F42" s="217"/>
    </row>
    <row r="43" spans="1:6" ht="15" customHeight="1">
      <c r="A43" s="174">
        <v>10.167</v>
      </c>
      <c r="B43" s="175" t="s">
        <v>804</v>
      </c>
      <c r="C43" s="176" t="s">
        <v>734</v>
      </c>
      <c r="D43" s="217"/>
      <c r="E43" s="217"/>
      <c r="F43" s="217"/>
    </row>
    <row r="44" spans="1:6" ht="15" customHeight="1">
      <c r="A44" s="174">
        <v>10.167999999999999</v>
      </c>
      <c r="B44" s="175" t="s">
        <v>804</v>
      </c>
      <c r="C44" s="176" t="s">
        <v>2287</v>
      </c>
      <c r="D44" s="217"/>
      <c r="E44" s="217"/>
      <c r="F44" s="217"/>
    </row>
    <row r="45" spans="1:6" ht="15" customHeight="1">
      <c r="A45" s="174">
        <v>10.17</v>
      </c>
      <c r="B45" s="175" t="s">
        <v>804</v>
      </c>
      <c r="C45" s="176" t="s">
        <v>1125</v>
      </c>
      <c r="D45" s="217"/>
      <c r="E45" s="217"/>
      <c r="F45" s="217"/>
    </row>
    <row r="46" spans="1:6" ht="15" customHeight="1">
      <c r="A46" s="174">
        <v>10.170999999999999</v>
      </c>
      <c r="B46" s="175" t="s">
        <v>804</v>
      </c>
      <c r="C46" s="176" t="s">
        <v>1868</v>
      </c>
      <c r="D46" s="217"/>
      <c r="E46" s="217"/>
      <c r="F46" s="217"/>
    </row>
    <row r="47" spans="1:6" ht="15" customHeight="1">
      <c r="A47" s="174">
        <v>10.172000000000001</v>
      </c>
      <c r="B47" s="175" t="s">
        <v>804</v>
      </c>
      <c r="C47" s="176" t="s">
        <v>2849</v>
      </c>
      <c r="D47" s="217"/>
      <c r="E47" s="217"/>
      <c r="F47" s="217"/>
    </row>
    <row r="48" spans="1:6" ht="15" customHeight="1">
      <c r="A48" s="174">
        <v>10.173</v>
      </c>
      <c r="B48" s="175" t="s">
        <v>804</v>
      </c>
      <c r="C48" s="176" t="s">
        <v>2850</v>
      </c>
      <c r="D48" s="217"/>
      <c r="E48" s="217"/>
      <c r="F48" s="217"/>
    </row>
    <row r="49" spans="1:6" ht="15" customHeight="1">
      <c r="A49" s="174">
        <v>10.173999999999999</v>
      </c>
      <c r="B49" s="175" t="s">
        <v>804</v>
      </c>
      <c r="C49" s="176" t="s">
        <v>3361</v>
      </c>
      <c r="D49" s="217"/>
      <c r="E49" s="217"/>
      <c r="F49" s="217"/>
    </row>
    <row r="50" spans="1:6" ht="14.5" customHeight="1">
      <c r="A50" s="174">
        <v>10.199999999999999</v>
      </c>
      <c r="B50" s="175" t="s">
        <v>804</v>
      </c>
      <c r="C50" s="176" t="s">
        <v>735</v>
      </c>
      <c r="D50" s="217"/>
      <c r="E50" s="217"/>
      <c r="F50" s="217"/>
    </row>
    <row r="51" spans="1:6" ht="14">
      <c r="A51" s="174">
        <v>10.202</v>
      </c>
      <c r="B51" s="175" t="s">
        <v>804</v>
      </c>
      <c r="C51" s="176" t="s">
        <v>736</v>
      </c>
      <c r="D51" s="217"/>
      <c r="E51" s="217"/>
      <c r="F51" s="217"/>
    </row>
    <row r="52" spans="1:6" ht="14.5" customHeight="1">
      <c r="A52" s="174">
        <v>10.202999999999999</v>
      </c>
      <c r="B52" s="175" t="s">
        <v>804</v>
      </c>
      <c r="C52" s="176" t="s">
        <v>737</v>
      </c>
      <c r="D52" s="217"/>
      <c r="E52" s="217"/>
      <c r="F52" s="217"/>
    </row>
    <row r="53" spans="1:6" ht="14">
      <c r="A53" s="174">
        <v>10.205</v>
      </c>
      <c r="B53" s="175" t="s">
        <v>804</v>
      </c>
      <c r="C53" s="176" t="s">
        <v>738</v>
      </c>
      <c r="D53" s="217"/>
      <c r="E53" s="217"/>
      <c r="F53" s="217"/>
    </row>
    <row r="54" spans="1:6" ht="14">
      <c r="A54" s="174">
        <v>10.206</v>
      </c>
      <c r="B54" s="175" t="s">
        <v>804</v>
      </c>
      <c r="C54" s="176" t="s">
        <v>3362</v>
      </c>
      <c r="D54" s="217"/>
      <c r="E54" s="217"/>
      <c r="F54" s="217"/>
    </row>
    <row r="55" spans="1:6" ht="14.5" customHeight="1">
      <c r="A55" s="174">
        <v>10.207000000000001</v>
      </c>
      <c r="B55" s="175" t="s">
        <v>804</v>
      </c>
      <c r="C55" s="176" t="s">
        <v>739</v>
      </c>
      <c r="D55" s="217"/>
      <c r="E55" s="217"/>
      <c r="F55" s="217"/>
    </row>
    <row r="56" spans="1:6" ht="14">
      <c r="A56" s="177">
        <v>10.210000000000001</v>
      </c>
      <c r="B56" s="178" t="s">
        <v>804</v>
      </c>
      <c r="C56" s="179" t="s">
        <v>4341</v>
      </c>
      <c r="D56" s="217"/>
      <c r="E56" s="217"/>
      <c r="F56" s="217"/>
    </row>
    <row r="57" spans="1:6" ht="14.5" customHeight="1">
      <c r="A57" s="174">
        <v>10.212</v>
      </c>
      <c r="B57" s="175" t="s">
        <v>804</v>
      </c>
      <c r="C57" s="176" t="s">
        <v>845</v>
      </c>
      <c r="D57" s="217"/>
      <c r="E57" s="217"/>
      <c r="F57" s="217"/>
    </row>
    <row r="58" spans="1:6" ht="14">
      <c r="A58" s="174">
        <v>10.215</v>
      </c>
      <c r="B58" s="175" t="s">
        <v>804</v>
      </c>
      <c r="C58" s="176" t="s">
        <v>846</v>
      </c>
      <c r="D58" s="217"/>
      <c r="E58" s="217"/>
      <c r="F58" s="217"/>
    </row>
    <row r="59" spans="1:6" ht="14">
      <c r="A59" s="174">
        <v>10.215999999999999</v>
      </c>
      <c r="B59" s="175" t="s">
        <v>804</v>
      </c>
      <c r="C59" s="176" t="s">
        <v>847</v>
      </c>
      <c r="D59" s="217"/>
      <c r="E59" s="217"/>
      <c r="F59" s="217"/>
    </row>
    <row r="60" spans="1:6" ht="15" customHeight="1">
      <c r="A60" s="174">
        <v>10.217000000000001</v>
      </c>
      <c r="B60" s="175" t="s">
        <v>804</v>
      </c>
      <c r="C60" s="176" t="s">
        <v>3363</v>
      </c>
      <c r="D60" s="217"/>
      <c r="E60" s="217"/>
      <c r="F60" s="217"/>
    </row>
    <row r="61" spans="1:6" ht="14.5" customHeight="1">
      <c r="A61" s="174">
        <v>10.218999999999999</v>
      </c>
      <c r="B61" s="175" t="s">
        <v>804</v>
      </c>
      <c r="C61" s="176" t="s">
        <v>848</v>
      </c>
      <c r="D61" s="217"/>
      <c r="E61" s="217"/>
      <c r="F61" s="217"/>
    </row>
    <row r="62" spans="1:6" ht="15" customHeight="1">
      <c r="A62" s="174">
        <v>10.220000000000001</v>
      </c>
      <c r="B62" s="175" t="s">
        <v>804</v>
      </c>
      <c r="C62" s="176" t="s">
        <v>3364</v>
      </c>
      <c r="D62" s="217"/>
      <c r="E62" s="217"/>
      <c r="F62" s="217"/>
    </row>
    <row r="63" spans="1:6" ht="15" customHeight="1">
      <c r="A63" s="174">
        <v>10.221</v>
      </c>
      <c r="B63" s="175" t="s">
        <v>804</v>
      </c>
      <c r="C63" s="176" t="s">
        <v>849</v>
      </c>
      <c r="D63" s="217"/>
      <c r="E63" s="217"/>
      <c r="F63" s="217"/>
    </row>
    <row r="64" spans="1:6" ht="15" customHeight="1">
      <c r="A64" s="174">
        <v>10.222</v>
      </c>
      <c r="B64" s="175" t="s">
        <v>804</v>
      </c>
      <c r="C64" s="176" t="s">
        <v>850</v>
      </c>
      <c r="D64" s="217"/>
      <c r="E64" s="217"/>
      <c r="F64" s="217"/>
    </row>
    <row r="65" spans="1:6" ht="15" customHeight="1">
      <c r="A65" s="174">
        <v>10.223000000000001</v>
      </c>
      <c r="B65" s="175" t="s">
        <v>804</v>
      </c>
      <c r="C65" s="176" t="s">
        <v>851</v>
      </c>
      <c r="D65" s="217"/>
      <c r="E65" s="217"/>
      <c r="F65" s="217"/>
    </row>
    <row r="66" spans="1:6" ht="15" customHeight="1">
      <c r="A66" s="174">
        <v>10.225</v>
      </c>
      <c r="B66" s="175" t="s">
        <v>804</v>
      </c>
      <c r="C66" s="176" t="s">
        <v>852</v>
      </c>
      <c r="D66" s="217"/>
      <c r="E66" s="217"/>
      <c r="F66" s="217"/>
    </row>
    <row r="67" spans="1:6" ht="15" customHeight="1">
      <c r="A67" s="174">
        <v>10.226000000000001</v>
      </c>
      <c r="B67" s="175" t="s">
        <v>804</v>
      </c>
      <c r="C67" s="176" t="s">
        <v>853</v>
      </c>
      <c r="D67" s="217"/>
      <c r="E67" s="217"/>
      <c r="F67" s="217"/>
    </row>
    <row r="68" spans="1:6" ht="15" customHeight="1">
      <c r="A68" s="174">
        <v>10.227</v>
      </c>
      <c r="B68" s="175" t="s">
        <v>804</v>
      </c>
      <c r="C68" s="176" t="s">
        <v>854</v>
      </c>
      <c r="D68" s="217"/>
      <c r="E68" s="217"/>
      <c r="F68" s="217"/>
    </row>
    <row r="69" spans="1:6" ht="15" customHeight="1">
      <c r="A69" s="174">
        <v>10.228</v>
      </c>
      <c r="B69" s="175" t="s">
        <v>804</v>
      </c>
      <c r="C69" s="176" t="s">
        <v>741</v>
      </c>
      <c r="D69" s="217"/>
      <c r="E69" s="217"/>
      <c r="F69" s="217"/>
    </row>
    <row r="70" spans="1:6" ht="15" customHeight="1">
      <c r="A70" s="174">
        <v>10.25</v>
      </c>
      <c r="B70" s="175" t="s">
        <v>804</v>
      </c>
      <c r="C70" s="176" t="s">
        <v>2464</v>
      </c>
      <c r="D70" s="217"/>
      <c r="E70" s="217"/>
      <c r="F70" s="217"/>
    </row>
    <row r="71" spans="1:6" ht="15" customHeight="1">
      <c r="A71" s="174">
        <v>10.253</v>
      </c>
      <c r="B71" s="175" t="s">
        <v>804</v>
      </c>
      <c r="C71" s="176" t="s">
        <v>3365</v>
      </c>
      <c r="D71" s="217"/>
      <c r="E71" s="217"/>
      <c r="F71" s="217"/>
    </row>
    <row r="72" spans="1:6" ht="14.5" customHeight="1">
      <c r="A72" s="174">
        <v>10.255000000000001</v>
      </c>
      <c r="B72" s="175" t="s">
        <v>804</v>
      </c>
      <c r="C72" s="176" t="s">
        <v>1126</v>
      </c>
      <c r="D72" s="217"/>
      <c r="E72" s="217"/>
      <c r="F72" s="217"/>
    </row>
    <row r="73" spans="1:6" ht="15" customHeight="1">
      <c r="A73" s="174">
        <v>10.29</v>
      </c>
      <c r="B73" s="175" t="s">
        <v>804</v>
      </c>
      <c r="C73" s="176" t="s">
        <v>1127</v>
      </c>
      <c r="D73" s="217"/>
      <c r="E73" s="217"/>
      <c r="F73" s="217"/>
    </row>
    <row r="74" spans="1:6" ht="14.5" customHeight="1">
      <c r="A74" s="174">
        <v>10.291</v>
      </c>
      <c r="B74" s="175" t="s">
        <v>804</v>
      </c>
      <c r="C74" s="176" t="s">
        <v>2851</v>
      </c>
      <c r="D74" s="217"/>
      <c r="E74" s="217"/>
      <c r="F74" s="217"/>
    </row>
    <row r="75" spans="1:6" ht="15" customHeight="1">
      <c r="A75" s="174">
        <v>10.303000000000001</v>
      </c>
      <c r="B75" s="175" t="s">
        <v>804</v>
      </c>
      <c r="C75" s="176" t="s">
        <v>742</v>
      </c>
      <c r="D75" s="217"/>
      <c r="E75" s="217"/>
      <c r="F75" s="217"/>
    </row>
    <row r="76" spans="1:6" ht="14.5" customHeight="1">
      <c r="A76" s="174">
        <v>10.304</v>
      </c>
      <c r="B76" s="175" t="s">
        <v>804</v>
      </c>
      <c r="C76" s="176" t="s">
        <v>2288</v>
      </c>
      <c r="D76" s="217"/>
      <c r="E76" s="217"/>
      <c r="F76" s="217"/>
    </row>
    <row r="77" spans="1:6" ht="14.5" customHeight="1">
      <c r="A77" s="174">
        <v>10.305999999999999</v>
      </c>
      <c r="B77" s="175" t="s">
        <v>804</v>
      </c>
      <c r="C77" s="176" t="s">
        <v>1046</v>
      </c>
      <c r="D77" s="217"/>
      <c r="E77" s="217"/>
      <c r="F77" s="217"/>
    </row>
    <row r="78" spans="1:6" ht="14.5" customHeight="1">
      <c r="A78" s="174">
        <v>10.307</v>
      </c>
      <c r="B78" s="175" t="s">
        <v>804</v>
      </c>
      <c r="C78" s="176" t="s">
        <v>512</v>
      </c>
      <c r="D78" s="217"/>
      <c r="E78" s="217"/>
      <c r="F78" s="217"/>
    </row>
    <row r="79" spans="1:6" ht="14.5" customHeight="1">
      <c r="A79" s="174">
        <v>10.308</v>
      </c>
      <c r="B79" s="175" t="s">
        <v>804</v>
      </c>
      <c r="C79" s="176" t="s">
        <v>513</v>
      </c>
      <c r="D79" s="217"/>
      <c r="E79" s="217"/>
      <c r="F79" s="217"/>
    </row>
    <row r="80" spans="1:6" ht="14.5" customHeight="1">
      <c r="A80" s="174">
        <v>10.308999999999999</v>
      </c>
      <c r="B80" s="175" t="s">
        <v>804</v>
      </c>
      <c r="C80" s="176" t="s">
        <v>1128</v>
      </c>
      <c r="D80" s="217"/>
      <c r="E80" s="217"/>
      <c r="F80" s="217"/>
    </row>
    <row r="81" spans="1:6" ht="14.5" customHeight="1">
      <c r="A81" s="174">
        <v>10.31</v>
      </c>
      <c r="B81" s="175" t="s">
        <v>804</v>
      </c>
      <c r="C81" s="176" t="s">
        <v>3366</v>
      </c>
      <c r="D81" s="217"/>
      <c r="E81" s="217"/>
      <c r="F81" s="217"/>
    </row>
    <row r="82" spans="1:6" ht="14.5" customHeight="1">
      <c r="A82" s="174">
        <v>10.311</v>
      </c>
      <c r="B82" s="175" t="s">
        <v>804</v>
      </c>
      <c r="C82" s="176" t="s">
        <v>1047</v>
      </c>
      <c r="D82" s="217"/>
      <c r="E82" s="217"/>
      <c r="F82" s="217"/>
    </row>
    <row r="83" spans="1:6" ht="14.5" customHeight="1">
      <c r="A83" s="174">
        <v>10.311999999999999</v>
      </c>
      <c r="B83" s="175" t="s">
        <v>804</v>
      </c>
      <c r="C83" s="176" t="s">
        <v>1048</v>
      </c>
      <c r="D83" s="217"/>
      <c r="E83" s="217"/>
      <c r="F83" s="217"/>
    </row>
    <row r="84" spans="1:6" ht="14.5" customHeight="1">
      <c r="A84" s="174">
        <v>10.313000000000001</v>
      </c>
      <c r="B84" s="175" t="s">
        <v>804</v>
      </c>
      <c r="C84" s="176" t="s">
        <v>3367</v>
      </c>
      <c r="D84" s="217"/>
      <c r="E84" s="217"/>
      <c r="F84" s="217"/>
    </row>
    <row r="85" spans="1:6" ht="14.5" customHeight="1">
      <c r="A85" s="174">
        <v>10.318</v>
      </c>
      <c r="B85" s="175" t="s">
        <v>804</v>
      </c>
      <c r="C85" s="176" t="s">
        <v>2465</v>
      </c>
      <c r="D85" s="217"/>
      <c r="E85" s="217"/>
      <c r="F85" s="217"/>
    </row>
    <row r="86" spans="1:6" ht="14.5" customHeight="1">
      <c r="A86" s="174">
        <v>10.319000000000001</v>
      </c>
      <c r="B86" s="175" t="s">
        <v>804</v>
      </c>
      <c r="C86" s="176" t="s">
        <v>1049</v>
      </c>
      <c r="D86" s="217"/>
      <c r="E86" s="217"/>
      <c r="F86" s="217"/>
    </row>
    <row r="87" spans="1:6" ht="14.5" customHeight="1">
      <c r="A87" s="174">
        <v>10.32</v>
      </c>
      <c r="B87" s="175" t="s">
        <v>804</v>
      </c>
      <c r="C87" s="176" t="s">
        <v>1050</v>
      </c>
      <c r="D87" s="217"/>
      <c r="E87" s="217"/>
      <c r="F87" s="217"/>
    </row>
    <row r="88" spans="1:6" ht="14">
      <c r="A88" s="174">
        <v>10.321999999999999</v>
      </c>
      <c r="B88" s="175" t="s">
        <v>804</v>
      </c>
      <c r="C88" s="176" t="s">
        <v>1869</v>
      </c>
      <c r="D88" s="217"/>
      <c r="E88" s="217"/>
      <c r="F88" s="217"/>
    </row>
    <row r="89" spans="1:6" ht="14.5" customHeight="1">
      <c r="A89" s="174">
        <v>10.326000000000001</v>
      </c>
      <c r="B89" s="175" t="s">
        <v>804</v>
      </c>
      <c r="C89" s="176" t="s">
        <v>1870</v>
      </c>
      <c r="D89" s="217"/>
      <c r="E89" s="217"/>
      <c r="F89" s="217"/>
    </row>
    <row r="90" spans="1:6" ht="14">
      <c r="A90" s="174">
        <v>10.327999999999999</v>
      </c>
      <c r="B90" s="175" t="s">
        <v>804</v>
      </c>
      <c r="C90" s="176" t="s">
        <v>3368</v>
      </c>
      <c r="D90" s="217"/>
      <c r="E90" s="217"/>
      <c r="F90" s="217"/>
    </row>
    <row r="91" spans="1:6" ht="15" customHeight="1">
      <c r="A91" s="174">
        <v>10.329000000000001</v>
      </c>
      <c r="B91" s="175" t="s">
        <v>804</v>
      </c>
      <c r="C91" s="176" t="s">
        <v>2852</v>
      </c>
      <c r="D91" s="217"/>
      <c r="E91" s="217"/>
      <c r="F91" s="217"/>
    </row>
    <row r="92" spans="1:6" ht="15" customHeight="1">
      <c r="A92" s="174">
        <v>10.33</v>
      </c>
      <c r="B92" s="175" t="s">
        <v>804</v>
      </c>
      <c r="C92" s="176" t="s">
        <v>2853</v>
      </c>
      <c r="D92" s="217"/>
      <c r="E92" s="217"/>
      <c r="F92" s="217"/>
    </row>
    <row r="93" spans="1:6" ht="15" customHeight="1">
      <c r="A93" s="174">
        <v>10.331</v>
      </c>
      <c r="B93" s="175" t="s">
        <v>804</v>
      </c>
      <c r="C93" s="176" t="s">
        <v>3369</v>
      </c>
      <c r="D93" s="217"/>
      <c r="E93" s="217"/>
      <c r="F93" s="217"/>
    </row>
    <row r="94" spans="1:6" ht="15" customHeight="1">
      <c r="A94" s="174">
        <v>10.334</v>
      </c>
      <c r="B94" s="175" t="s">
        <v>804</v>
      </c>
      <c r="C94" s="176" t="s">
        <v>3370</v>
      </c>
      <c r="D94" s="217"/>
      <c r="E94" s="217"/>
      <c r="F94" s="217"/>
    </row>
    <row r="95" spans="1:6" ht="15" customHeight="1">
      <c r="A95" s="174">
        <v>10.336</v>
      </c>
      <c r="B95" s="175" t="s">
        <v>804</v>
      </c>
      <c r="C95" s="176" t="s">
        <v>3006</v>
      </c>
      <c r="D95" s="217"/>
      <c r="E95" s="217"/>
      <c r="F95" s="217"/>
    </row>
    <row r="96" spans="1:6" ht="14">
      <c r="A96" s="174">
        <v>10.35</v>
      </c>
      <c r="B96" s="175" t="s">
        <v>804</v>
      </c>
      <c r="C96" s="176" t="s">
        <v>514</v>
      </c>
      <c r="D96" s="217"/>
      <c r="E96" s="217"/>
      <c r="F96" s="217"/>
    </row>
    <row r="97" spans="1:6" ht="14.5" customHeight="1">
      <c r="A97" s="174">
        <v>10.351000000000001</v>
      </c>
      <c r="B97" s="175" t="s">
        <v>804</v>
      </c>
      <c r="C97" s="176" t="s">
        <v>2854</v>
      </c>
      <c r="D97" s="217"/>
      <c r="E97" s="217"/>
      <c r="F97" s="217"/>
    </row>
    <row r="98" spans="1:6" ht="14">
      <c r="A98" s="174">
        <v>10.352</v>
      </c>
      <c r="B98" s="175" t="s">
        <v>804</v>
      </c>
      <c r="C98" s="176" t="s">
        <v>515</v>
      </c>
      <c r="D98" s="217"/>
      <c r="E98" s="217"/>
      <c r="F98" s="217"/>
    </row>
    <row r="99" spans="1:6" ht="14.5" customHeight="1">
      <c r="A99" s="174">
        <v>10.404</v>
      </c>
      <c r="B99" s="175" t="s">
        <v>804</v>
      </c>
      <c r="C99" s="176" t="s">
        <v>516</v>
      </c>
      <c r="D99" s="217"/>
      <c r="E99" s="217"/>
      <c r="F99" s="217"/>
    </row>
    <row r="100" spans="1:6" ht="14">
      <c r="A100" s="174">
        <v>10.404999999999999</v>
      </c>
      <c r="B100" s="175" t="s">
        <v>804</v>
      </c>
      <c r="C100" s="176" t="s">
        <v>517</v>
      </c>
      <c r="D100" s="217"/>
      <c r="E100" s="217"/>
      <c r="F100" s="217"/>
    </row>
    <row r="101" spans="1:6" ht="14.5" customHeight="1">
      <c r="A101" s="174">
        <v>10.406000000000001</v>
      </c>
      <c r="B101" s="175" t="s">
        <v>804</v>
      </c>
      <c r="C101" s="176" t="s">
        <v>518</v>
      </c>
      <c r="D101" s="217"/>
      <c r="E101" s="217"/>
      <c r="F101" s="217"/>
    </row>
    <row r="102" spans="1:6" ht="14">
      <c r="A102" s="174">
        <v>10.407</v>
      </c>
      <c r="B102" s="175" t="s">
        <v>804</v>
      </c>
      <c r="C102" s="176" t="s">
        <v>519</v>
      </c>
      <c r="D102" s="217"/>
      <c r="E102" s="217"/>
      <c r="F102" s="217"/>
    </row>
    <row r="103" spans="1:6" ht="14.5" customHeight="1">
      <c r="A103" s="174">
        <v>10.41</v>
      </c>
      <c r="B103" s="175" t="s">
        <v>804</v>
      </c>
      <c r="C103" s="176" t="s">
        <v>520</v>
      </c>
      <c r="D103" s="217"/>
      <c r="E103" s="217"/>
      <c r="F103" s="217"/>
    </row>
    <row r="104" spans="1:6" ht="14">
      <c r="A104" s="174">
        <v>10.411</v>
      </c>
      <c r="B104" s="175" t="s">
        <v>804</v>
      </c>
      <c r="C104" s="176" t="s">
        <v>2289</v>
      </c>
      <c r="D104" s="217"/>
      <c r="E104" s="217"/>
      <c r="F104" s="217"/>
    </row>
    <row r="105" spans="1:6" ht="14.5" customHeight="1">
      <c r="A105" s="174">
        <v>10.414999999999999</v>
      </c>
      <c r="B105" s="175" t="s">
        <v>804</v>
      </c>
      <c r="C105" s="176" t="s">
        <v>521</v>
      </c>
      <c r="D105" s="217"/>
      <c r="E105" s="217"/>
      <c r="F105" s="217"/>
    </row>
    <row r="106" spans="1:6" ht="14">
      <c r="A106" s="174">
        <v>10.417</v>
      </c>
      <c r="B106" s="175" t="s">
        <v>804</v>
      </c>
      <c r="C106" s="176" t="s">
        <v>522</v>
      </c>
      <c r="D106" s="217"/>
      <c r="E106" s="217"/>
      <c r="F106" s="217"/>
    </row>
    <row r="107" spans="1:6" ht="14.5" customHeight="1">
      <c r="A107" s="174">
        <v>10.42</v>
      </c>
      <c r="B107" s="175" t="s">
        <v>804</v>
      </c>
      <c r="C107" s="176" t="s">
        <v>523</v>
      </c>
      <c r="D107" s="217"/>
      <c r="E107" s="217"/>
      <c r="F107" s="217"/>
    </row>
    <row r="108" spans="1:6" ht="14">
      <c r="A108" s="174">
        <v>10.420999999999999</v>
      </c>
      <c r="B108" s="175" t="s">
        <v>804</v>
      </c>
      <c r="C108" s="176" t="s">
        <v>524</v>
      </c>
      <c r="D108" s="217"/>
      <c r="E108" s="217"/>
      <c r="F108" s="217"/>
    </row>
    <row r="109" spans="1:6" ht="14.5" customHeight="1">
      <c r="A109" s="174">
        <v>10.427</v>
      </c>
      <c r="B109" s="175" t="s">
        <v>804</v>
      </c>
      <c r="C109" s="176" t="s">
        <v>525</v>
      </c>
      <c r="D109" s="217"/>
      <c r="E109" s="217"/>
      <c r="F109" s="217"/>
    </row>
    <row r="110" spans="1:6" ht="15" customHeight="1">
      <c r="A110" s="174">
        <v>10.433</v>
      </c>
      <c r="B110" s="175" t="s">
        <v>804</v>
      </c>
      <c r="C110" s="176" t="s">
        <v>526</v>
      </c>
      <c r="D110" s="217"/>
      <c r="E110" s="217"/>
      <c r="F110" s="217"/>
    </row>
    <row r="111" spans="1:6" ht="15" customHeight="1">
      <c r="A111" s="174">
        <v>10.435</v>
      </c>
      <c r="B111" s="175" t="s">
        <v>804</v>
      </c>
      <c r="C111" s="176" t="s">
        <v>527</v>
      </c>
      <c r="D111" s="217"/>
      <c r="E111" s="217"/>
      <c r="F111" s="217"/>
    </row>
    <row r="112" spans="1:6" ht="15" customHeight="1">
      <c r="A112" s="174">
        <v>10.438000000000001</v>
      </c>
      <c r="B112" s="175" t="s">
        <v>804</v>
      </c>
      <c r="C112" s="176" t="s">
        <v>585</v>
      </c>
      <c r="D112" s="217"/>
      <c r="E112" s="217"/>
      <c r="F112" s="217"/>
    </row>
    <row r="113" spans="1:6" ht="15" customHeight="1">
      <c r="A113" s="174">
        <v>10.443</v>
      </c>
      <c r="B113" s="175" t="s">
        <v>804</v>
      </c>
      <c r="C113" s="176" t="s">
        <v>3371</v>
      </c>
      <c r="D113" s="217"/>
      <c r="E113" s="217"/>
      <c r="F113" s="217"/>
    </row>
    <row r="114" spans="1:6" ht="15" customHeight="1">
      <c r="A114" s="174">
        <v>10.446</v>
      </c>
      <c r="B114" s="175" t="s">
        <v>804</v>
      </c>
      <c r="C114" s="176" t="s">
        <v>586</v>
      </c>
      <c r="D114" s="217"/>
      <c r="E114" s="217"/>
      <c r="F114" s="217"/>
    </row>
    <row r="115" spans="1:6" ht="14.5" customHeight="1">
      <c r="A115" s="174">
        <v>10.446999999999999</v>
      </c>
      <c r="B115" s="175" t="s">
        <v>804</v>
      </c>
      <c r="C115" s="176" t="s">
        <v>422</v>
      </c>
      <c r="D115" s="217"/>
      <c r="E115" s="217"/>
      <c r="F115" s="217"/>
    </row>
    <row r="116" spans="1:6" ht="15" customHeight="1">
      <c r="A116" s="174">
        <v>10.448</v>
      </c>
      <c r="B116" s="175" t="s">
        <v>804</v>
      </c>
      <c r="C116" s="176" t="s">
        <v>1051</v>
      </c>
      <c r="D116" s="217"/>
      <c r="E116" s="217"/>
      <c r="F116" s="217"/>
    </row>
    <row r="117" spans="1:6" ht="14.5" customHeight="1">
      <c r="A117" s="174">
        <v>10.449</v>
      </c>
      <c r="B117" s="175" t="s">
        <v>804</v>
      </c>
      <c r="C117" s="176" t="s">
        <v>587</v>
      </c>
      <c r="D117" s="217"/>
      <c r="E117" s="217"/>
      <c r="F117" s="217"/>
    </row>
    <row r="118" spans="1:6" ht="15" customHeight="1">
      <c r="A118" s="174">
        <v>10.45</v>
      </c>
      <c r="B118" s="175" t="s">
        <v>804</v>
      </c>
      <c r="C118" s="176" t="s">
        <v>588</v>
      </c>
      <c r="D118" s="217"/>
      <c r="E118" s="217"/>
      <c r="F118" s="217"/>
    </row>
    <row r="119" spans="1:6" ht="14.5" customHeight="1">
      <c r="A119" s="177">
        <v>10.451000000000001</v>
      </c>
      <c r="B119" s="178" t="s">
        <v>804</v>
      </c>
      <c r="C119" s="179" t="s">
        <v>4342</v>
      </c>
      <c r="D119" s="217"/>
      <c r="E119" s="217"/>
      <c r="F119" s="217"/>
    </row>
    <row r="120" spans="1:6" ht="15" customHeight="1">
      <c r="A120" s="174">
        <v>10.458</v>
      </c>
      <c r="B120" s="175" t="s">
        <v>804</v>
      </c>
      <c r="C120" s="176" t="s">
        <v>728</v>
      </c>
      <c r="D120" s="217"/>
      <c r="E120" s="217"/>
      <c r="F120" s="217"/>
    </row>
    <row r="121" spans="1:6" ht="15" customHeight="1">
      <c r="A121" s="174">
        <v>10.46</v>
      </c>
      <c r="B121" s="175" t="s">
        <v>804</v>
      </c>
      <c r="C121" s="176" t="s">
        <v>2466</v>
      </c>
      <c r="D121" s="217"/>
      <c r="E121" s="217"/>
      <c r="F121" s="217"/>
    </row>
    <row r="122" spans="1:6" ht="14.5" customHeight="1">
      <c r="A122" s="174">
        <v>10.464</v>
      </c>
      <c r="B122" s="175" t="s">
        <v>804</v>
      </c>
      <c r="C122" s="176" t="s">
        <v>2855</v>
      </c>
      <c r="D122" s="217"/>
      <c r="E122" s="217"/>
      <c r="F122" s="217"/>
    </row>
    <row r="123" spans="1:6" ht="14.5" customHeight="1">
      <c r="A123" s="174">
        <v>10.475</v>
      </c>
      <c r="B123" s="175" t="s">
        <v>804</v>
      </c>
      <c r="C123" s="176" t="s">
        <v>740</v>
      </c>
      <c r="D123" s="217"/>
      <c r="E123" s="217"/>
      <c r="F123" s="217"/>
    </row>
    <row r="124" spans="1:6" ht="14.5" customHeight="1">
      <c r="A124" s="174">
        <v>10.477</v>
      </c>
      <c r="B124" s="175" t="s">
        <v>804</v>
      </c>
      <c r="C124" s="176" t="s">
        <v>614</v>
      </c>
      <c r="D124" s="217"/>
      <c r="E124" s="217"/>
      <c r="F124" s="217"/>
    </row>
    <row r="125" spans="1:6" ht="14.5" customHeight="1">
      <c r="A125" s="174">
        <v>10.478999999999999</v>
      </c>
      <c r="B125" s="175" t="s">
        <v>804</v>
      </c>
      <c r="C125" s="176" t="s">
        <v>615</v>
      </c>
      <c r="D125" s="217"/>
      <c r="E125" s="217"/>
      <c r="F125" s="217"/>
    </row>
    <row r="126" spans="1:6" ht="14.5" customHeight="1">
      <c r="A126" s="174">
        <v>10.5</v>
      </c>
      <c r="B126" s="175" t="s">
        <v>804</v>
      </c>
      <c r="C126" s="176" t="s">
        <v>616</v>
      </c>
      <c r="D126" s="217"/>
      <c r="E126" s="217"/>
      <c r="F126" s="217"/>
    </row>
    <row r="127" spans="1:6" ht="15" customHeight="1">
      <c r="A127" s="174">
        <v>10.510999999999999</v>
      </c>
      <c r="B127" s="175" t="s">
        <v>804</v>
      </c>
      <c r="C127" s="176" t="s">
        <v>3372</v>
      </c>
      <c r="D127" s="217"/>
      <c r="E127" s="217"/>
      <c r="F127" s="217"/>
    </row>
    <row r="128" spans="1:6" ht="14.5" customHeight="1">
      <c r="A128" s="174">
        <v>10.512</v>
      </c>
      <c r="B128" s="175" t="s">
        <v>804</v>
      </c>
      <c r="C128" s="176" t="s">
        <v>3373</v>
      </c>
      <c r="D128" s="217"/>
      <c r="E128" s="217"/>
      <c r="F128" s="217"/>
    </row>
    <row r="129" spans="1:6" ht="14.5" customHeight="1">
      <c r="A129" s="174">
        <v>10.513</v>
      </c>
      <c r="B129" s="175" t="s">
        <v>804</v>
      </c>
      <c r="C129" s="176" t="s">
        <v>3374</v>
      </c>
      <c r="D129" s="217"/>
      <c r="E129" s="217"/>
      <c r="F129" s="217"/>
    </row>
    <row r="130" spans="1:6" ht="14">
      <c r="A130" s="174">
        <v>10.513999999999999</v>
      </c>
      <c r="B130" s="175" t="s">
        <v>804</v>
      </c>
      <c r="C130" s="176" t="s">
        <v>3375</v>
      </c>
      <c r="D130" s="217"/>
      <c r="E130" s="217"/>
      <c r="F130" s="217"/>
    </row>
    <row r="131" spans="1:6" ht="14.5" customHeight="1">
      <c r="A131" s="174">
        <v>10.515000000000001</v>
      </c>
      <c r="B131" s="175" t="s">
        <v>804</v>
      </c>
      <c r="C131" s="176" t="s">
        <v>3376</v>
      </c>
      <c r="D131" s="217"/>
      <c r="E131" s="217"/>
      <c r="F131" s="217"/>
    </row>
    <row r="132" spans="1:6" ht="14">
      <c r="A132" s="174">
        <v>10.516</v>
      </c>
      <c r="B132" s="175" t="s">
        <v>804</v>
      </c>
      <c r="C132" s="176" t="s">
        <v>3377</v>
      </c>
      <c r="D132" s="217"/>
      <c r="E132" s="217"/>
      <c r="F132" s="217"/>
    </row>
    <row r="133" spans="1:6" ht="14.5" customHeight="1">
      <c r="A133" s="174">
        <v>10.516999999999999</v>
      </c>
      <c r="B133" s="175" t="s">
        <v>804</v>
      </c>
      <c r="C133" s="176" t="s">
        <v>3378</v>
      </c>
      <c r="D133" s="217"/>
      <c r="E133" s="217"/>
      <c r="F133" s="217"/>
    </row>
    <row r="134" spans="1:6" ht="14">
      <c r="A134" s="174">
        <v>10.518000000000001</v>
      </c>
      <c r="B134" s="175" t="s">
        <v>804</v>
      </c>
      <c r="C134" s="176" t="s">
        <v>3379</v>
      </c>
      <c r="D134" s="217"/>
      <c r="E134" s="217"/>
      <c r="F134" s="217"/>
    </row>
    <row r="135" spans="1:6" ht="14.5" customHeight="1">
      <c r="A135" s="174">
        <v>10.52</v>
      </c>
      <c r="B135" s="175" t="s">
        <v>804</v>
      </c>
      <c r="C135" s="176" t="s">
        <v>3380</v>
      </c>
      <c r="D135" s="217"/>
      <c r="E135" s="217"/>
      <c r="F135" s="217"/>
    </row>
    <row r="136" spans="1:6" ht="14">
      <c r="A136" s="174">
        <v>10.521000000000001</v>
      </c>
      <c r="B136" s="175" t="s">
        <v>804</v>
      </c>
      <c r="C136" s="176" t="s">
        <v>3381</v>
      </c>
      <c r="D136" s="217"/>
      <c r="E136" s="217"/>
      <c r="F136" s="217"/>
    </row>
    <row r="137" spans="1:6" ht="14.5" customHeight="1">
      <c r="A137" s="174">
        <v>10.522</v>
      </c>
      <c r="B137" s="175" t="s">
        <v>804</v>
      </c>
      <c r="C137" s="176" t="s">
        <v>3382</v>
      </c>
      <c r="D137" s="217"/>
      <c r="E137" s="217"/>
      <c r="F137" s="217"/>
    </row>
    <row r="138" spans="1:6" ht="14">
      <c r="A138" s="177">
        <v>10.535</v>
      </c>
      <c r="B138" s="178" t="s">
        <v>804</v>
      </c>
      <c r="C138" s="179" t="s">
        <v>4343</v>
      </c>
      <c r="D138" s="217"/>
      <c r="E138" s="217"/>
      <c r="F138" s="217"/>
    </row>
    <row r="139" spans="1:6" ht="14.5" customHeight="1">
      <c r="A139" s="174">
        <v>10.536</v>
      </c>
      <c r="B139" s="175" t="s">
        <v>804</v>
      </c>
      <c r="C139" s="176" t="s">
        <v>3383</v>
      </c>
      <c r="D139" s="217"/>
      <c r="E139" s="217"/>
      <c r="F139" s="217"/>
    </row>
    <row r="140" spans="1:6" ht="14">
      <c r="A140" s="174">
        <v>10.537000000000001</v>
      </c>
      <c r="B140" s="175" t="s">
        <v>804</v>
      </c>
      <c r="C140" s="176" t="s">
        <v>3384</v>
      </c>
      <c r="D140" s="217"/>
      <c r="E140" s="217"/>
      <c r="F140" s="217"/>
    </row>
    <row r="141" spans="1:6" ht="14.5" customHeight="1">
      <c r="A141" s="174">
        <v>10.538</v>
      </c>
      <c r="B141" s="175" t="s">
        <v>804</v>
      </c>
      <c r="C141" s="176" t="s">
        <v>3059</v>
      </c>
      <c r="D141" s="217"/>
      <c r="E141" s="217"/>
      <c r="F141" s="217"/>
    </row>
    <row r="142" spans="1:6" ht="14">
      <c r="A142" s="174">
        <v>10.539</v>
      </c>
      <c r="B142" s="175" t="s">
        <v>804</v>
      </c>
      <c r="C142" s="176" t="s">
        <v>3385</v>
      </c>
      <c r="D142" s="217"/>
      <c r="E142" s="217"/>
      <c r="F142" s="217"/>
    </row>
    <row r="143" spans="1:6" ht="14.5" customHeight="1">
      <c r="A143" s="174">
        <v>10.54</v>
      </c>
      <c r="B143" s="175" t="s">
        <v>804</v>
      </c>
      <c r="C143" s="176" t="s">
        <v>3007</v>
      </c>
      <c r="D143" s="217"/>
      <c r="E143" s="217"/>
      <c r="F143" s="217"/>
    </row>
    <row r="144" spans="1:6" ht="14">
      <c r="A144" s="174">
        <v>10.541</v>
      </c>
      <c r="B144" s="175" t="s">
        <v>804</v>
      </c>
      <c r="C144" s="176" t="s">
        <v>3060</v>
      </c>
      <c r="D144" s="217"/>
      <c r="E144" s="217"/>
      <c r="F144" s="217"/>
    </row>
    <row r="145" spans="1:6" ht="14.5" customHeight="1">
      <c r="A145" s="174">
        <v>10.542999999999999</v>
      </c>
      <c r="B145" s="175" t="s">
        <v>804</v>
      </c>
      <c r="C145" s="176" t="s">
        <v>3008</v>
      </c>
      <c r="D145" s="217"/>
      <c r="E145" s="217"/>
      <c r="F145" s="217"/>
    </row>
    <row r="146" spans="1:6" ht="14">
      <c r="A146" s="174">
        <v>10.544</v>
      </c>
      <c r="B146" s="175" t="s">
        <v>804</v>
      </c>
      <c r="C146" s="176" t="s">
        <v>2856</v>
      </c>
      <c r="D146" s="217"/>
      <c r="E146" s="217"/>
      <c r="F146" s="217"/>
    </row>
    <row r="147" spans="1:6" ht="14.5" customHeight="1">
      <c r="A147" s="177">
        <v>10.545</v>
      </c>
      <c r="B147" s="178" t="s">
        <v>804</v>
      </c>
      <c r="C147" s="179" t="s">
        <v>4344</v>
      </c>
      <c r="D147" s="217"/>
      <c r="E147" s="217"/>
      <c r="F147" s="217"/>
    </row>
    <row r="148" spans="1:6" ht="14">
      <c r="A148" s="174">
        <v>10.545999999999999</v>
      </c>
      <c r="B148" s="175" t="s">
        <v>804</v>
      </c>
      <c r="C148" s="176" t="s">
        <v>2857</v>
      </c>
      <c r="D148" s="217"/>
      <c r="E148" s="217"/>
      <c r="F148" s="217"/>
    </row>
    <row r="149" spans="1:6" ht="14.5" customHeight="1">
      <c r="A149" s="174">
        <v>10.547000000000001</v>
      </c>
      <c r="B149" s="175" t="s">
        <v>804</v>
      </c>
      <c r="C149" s="176" t="s">
        <v>2858</v>
      </c>
      <c r="D149" s="217"/>
      <c r="E149" s="217"/>
      <c r="F149" s="217"/>
    </row>
    <row r="150" spans="1:6" ht="14">
      <c r="A150" s="174">
        <v>10.548999999999999</v>
      </c>
      <c r="B150" s="175" t="s">
        <v>804</v>
      </c>
      <c r="C150" s="176" t="s">
        <v>2859</v>
      </c>
      <c r="D150" s="217"/>
      <c r="E150" s="217"/>
      <c r="F150" s="217"/>
    </row>
    <row r="151" spans="1:6" ht="14.5" customHeight="1">
      <c r="A151" s="174">
        <v>10.551</v>
      </c>
      <c r="B151" s="175" t="s">
        <v>804</v>
      </c>
      <c r="C151" s="176" t="s">
        <v>423</v>
      </c>
      <c r="D151" s="217"/>
      <c r="E151" s="217"/>
      <c r="F151" s="217"/>
    </row>
    <row r="152" spans="1:6" ht="14">
      <c r="A152" s="174">
        <v>10.553000000000001</v>
      </c>
      <c r="B152" s="175" t="s">
        <v>804</v>
      </c>
      <c r="C152" s="176" t="s">
        <v>617</v>
      </c>
      <c r="D152" s="217"/>
      <c r="E152" s="217"/>
      <c r="F152" s="217"/>
    </row>
    <row r="153" spans="1:6" ht="14.5" customHeight="1">
      <c r="A153" s="174">
        <v>10.555</v>
      </c>
      <c r="B153" s="175" t="s">
        <v>804</v>
      </c>
      <c r="C153" s="176" t="s">
        <v>618</v>
      </c>
      <c r="D153" s="217"/>
      <c r="E153" s="217"/>
      <c r="F153" s="217"/>
    </row>
    <row r="154" spans="1:6" ht="14">
      <c r="A154" s="174">
        <v>10.555999999999999</v>
      </c>
      <c r="B154" s="175" t="s">
        <v>804</v>
      </c>
      <c r="C154" s="176" t="s">
        <v>619</v>
      </c>
      <c r="D154" s="217"/>
      <c r="E154" s="217"/>
      <c r="F154" s="217"/>
    </row>
    <row r="155" spans="1:6" ht="15" customHeight="1">
      <c r="A155" s="174">
        <v>10.557</v>
      </c>
      <c r="B155" s="175" t="s">
        <v>804</v>
      </c>
      <c r="C155" s="176" t="s">
        <v>3386</v>
      </c>
      <c r="D155" s="217"/>
      <c r="E155" s="217"/>
      <c r="F155" s="217"/>
    </row>
    <row r="156" spans="1:6" ht="15" customHeight="1">
      <c r="A156" s="174">
        <v>10.558</v>
      </c>
      <c r="B156" s="175" t="s">
        <v>804</v>
      </c>
      <c r="C156" s="176" t="s">
        <v>620</v>
      </c>
      <c r="D156" s="217"/>
      <c r="E156" s="217"/>
      <c r="F156" s="217"/>
    </row>
    <row r="157" spans="1:6" ht="14.5" customHeight="1">
      <c r="A157" s="174">
        <v>10.558999999999999</v>
      </c>
      <c r="B157" s="175" t="s">
        <v>804</v>
      </c>
      <c r="C157" s="176" t="s">
        <v>621</v>
      </c>
      <c r="D157" s="217"/>
      <c r="E157" s="217"/>
      <c r="F157" s="217"/>
    </row>
    <row r="158" spans="1:6" ht="14">
      <c r="A158" s="174">
        <v>10.56</v>
      </c>
      <c r="B158" s="175" t="s">
        <v>804</v>
      </c>
      <c r="C158" s="176" t="s">
        <v>622</v>
      </c>
      <c r="D158" s="217"/>
      <c r="E158" s="217"/>
      <c r="F158" s="217"/>
    </row>
    <row r="159" spans="1:6" ht="14.5" customHeight="1">
      <c r="A159" s="174">
        <v>10.561</v>
      </c>
      <c r="B159" s="175" t="s">
        <v>804</v>
      </c>
      <c r="C159" s="176" t="s">
        <v>424</v>
      </c>
      <c r="D159" s="217"/>
      <c r="E159" s="217"/>
      <c r="F159" s="217"/>
    </row>
    <row r="160" spans="1:6" ht="14">
      <c r="A160" s="174">
        <v>10.565</v>
      </c>
      <c r="B160" s="175" t="s">
        <v>804</v>
      </c>
      <c r="C160" s="176" t="s">
        <v>623</v>
      </c>
      <c r="D160" s="217"/>
      <c r="E160" s="217"/>
      <c r="F160" s="217"/>
    </row>
    <row r="161" spans="1:6" ht="14.5" customHeight="1">
      <c r="A161" s="174">
        <v>10.566000000000001</v>
      </c>
      <c r="B161" s="175" t="s">
        <v>804</v>
      </c>
      <c r="C161" s="176" t="s">
        <v>624</v>
      </c>
      <c r="D161" s="217"/>
      <c r="E161" s="217"/>
      <c r="F161" s="217"/>
    </row>
    <row r="162" spans="1:6" ht="14">
      <c r="A162" s="174">
        <v>10.567</v>
      </c>
      <c r="B162" s="175" t="s">
        <v>804</v>
      </c>
      <c r="C162" s="176" t="s">
        <v>625</v>
      </c>
      <c r="D162" s="217"/>
      <c r="E162" s="217"/>
      <c r="F162" s="217"/>
    </row>
    <row r="163" spans="1:6" ht="14.5" customHeight="1">
      <c r="A163" s="174">
        <v>10.568</v>
      </c>
      <c r="B163" s="175" t="s">
        <v>804</v>
      </c>
      <c r="C163" s="176" t="s">
        <v>626</v>
      </c>
      <c r="D163" s="217"/>
      <c r="E163" s="217"/>
      <c r="F163" s="217"/>
    </row>
    <row r="164" spans="1:6" ht="14">
      <c r="A164" s="174">
        <v>10.569000000000001</v>
      </c>
      <c r="B164" s="175" t="s">
        <v>804</v>
      </c>
      <c r="C164" s="176" t="s">
        <v>627</v>
      </c>
      <c r="D164" s="217"/>
      <c r="E164" s="217"/>
      <c r="F164" s="217"/>
    </row>
    <row r="165" spans="1:6" ht="14.5" customHeight="1">
      <c r="A165" s="174">
        <v>10.571999999999999</v>
      </c>
      <c r="B165" s="175" t="s">
        <v>804</v>
      </c>
      <c r="C165" s="176" t="s">
        <v>2467</v>
      </c>
      <c r="D165" s="217"/>
      <c r="E165" s="217"/>
      <c r="F165" s="217"/>
    </row>
    <row r="166" spans="1:6" ht="15" customHeight="1">
      <c r="A166" s="174">
        <v>10.574</v>
      </c>
      <c r="B166" s="175" t="s">
        <v>804</v>
      </c>
      <c r="C166" s="176" t="s">
        <v>628</v>
      </c>
      <c r="D166" s="217"/>
      <c r="E166" s="217"/>
      <c r="F166" s="217"/>
    </row>
    <row r="167" spans="1:6" ht="14.5" customHeight="1">
      <c r="A167" s="174">
        <v>10.574999999999999</v>
      </c>
      <c r="B167" s="175" t="s">
        <v>804</v>
      </c>
      <c r="C167" s="176" t="s">
        <v>1871</v>
      </c>
      <c r="D167" s="217"/>
      <c r="E167" s="217"/>
      <c r="F167" s="217"/>
    </row>
    <row r="168" spans="1:6" ht="14">
      <c r="A168" s="174">
        <v>10.576000000000001</v>
      </c>
      <c r="B168" s="175" t="s">
        <v>804</v>
      </c>
      <c r="C168" s="176" t="s">
        <v>629</v>
      </c>
      <c r="D168" s="217"/>
      <c r="E168" s="217"/>
      <c r="F168" s="217"/>
    </row>
    <row r="169" spans="1:6" ht="14.5" customHeight="1">
      <c r="A169" s="174">
        <v>10.577</v>
      </c>
      <c r="B169" s="175" t="s">
        <v>804</v>
      </c>
      <c r="C169" s="176" t="s">
        <v>1872</v>
      </c>
      <c r="D169" s="217"/>
      <c r="E169" s="217"/>
      <c r="F169" s="217"/>
    </row>
    <row r="170" spans="1:6" ht="15" customHeight="1">
      <c r="A170" s="174">
        <v>10.577999999999999</v>
      </c>
      <c r="B170" s="175" t="s">
        <v>804</v>
      </c>
      <c r="C170" s="176" t="s">
        <v>3387</v>
      </c>
      <c r="D170" s="217"/>
      <c r="E170" s="217"/>
      <c r="F170" s="217"/>
    </row>
    <row r="171" spans="1:6" ht="15" customHeight="1">
      <c r="A171" s="174">
        <v>10.579000000000001</v>
      </c>
      <c r="B171" s="175" t="s">
        <v>804</v>
      </c>
      <c r="C171" s="176" t="s">
        <v>630</v>
      </c>
      <c r="D171" s="217"/>
      <c r="E171" s="217"/>
      <c r="F171" s="217"/>
    </row>
    <row r="172" spans="1:6" ht="15" customHeight="1">
      <c r="A172" s="174">
        <v>10.58</v>
      </c>
      <c r="B172" s="175" t="s">
        <v>804</v>
      </c>
      <c r="C172" s="176" t="s">
        <v>2468</v>
      </c>
      <c r="D172" s="217"/>
      <c r="E172" s="217"/>
      <c r="F172" s="217"/>
    </row>
    <row r="173" spans="1:6" ht="15" customHeight="1">
      <c r="A173" s="174">
        <v>10.582000000000001</v>
      </c>
      <c r="B173" s="175" t="s">
        <v>804</v>
      </c>
      <c r="C173" s="176" t="s">
        <v>3388</v>
      </c>
      <c r="D173" s="217"/>
      <c r="E173" s="217"/>
      <c r="F173" s="217"/>
    </row>
    <row r="174" spans="1:6" ht="15" customHeight="1">
      <c r="A174" s="174">
        <v>10.585000000000001</v>
      </c>
      <c r="B174" s="175" t="s">
        <v>804</v>
      </c>
      <c r="C174" s="176" t="s">
        <v>1052</v>
      </c>
      <c r="D174" s="217"/>
      <c r="E174" s="217"/>
      <c r="F174" s="217"/>
    </row>
    <row r="175" spans="1:6" ht="15" customHeight="1">
      <c r="A175" s="174">
        <v>10.586</v>
      </c>
      <c r="B175" s="175" t="s">
        <v>804</v>
      </c>
      <c r="C175" s="176" t="s">
        <v>1873</v>
      </c>
      <c r="D175" s="217"/>
      <c r="E175" s="217"/>
      <c r="F175" s="217"/>
    </row>
    <row r="176" spans="1:6" ht="15" customHeight="1">
      <c r="A176" s="174">
        <v>10.587</v>
      </c>
      <c r="B176" s="175" t="s">
        <v>804</v>
      </c>
      <c r="C176" s="176" t="s">
        <v>2469</v>
      </c>
      <c r="D176" s="217"/>
      <c r="E176" s="217"/>
      <c r="F176" s="217"/>
    </row>
    <row r="177" spans="1:6" ht="15" customHeight="1">
      <c r="A177" s="174">
        <v>10.592000000000001</v>
      </c>
      <c r="B177" s="175" t="s">
        <v>804</v>
      </c>
      <c r="C177" s="176" t="s">
        <v>2860</v>
      </c>
      <c r="D177" s="217"/>
      <c r="E177" s="217"/>
      <c r="F177" s="217"/>
    </row>
    <row r="178" spans="1:6" ht="15" customHeight="1">
      <c r="A178" s="174">
        <v>10.593</v>
      </c>
      <c r="B178" s="175" t="s">
        <v>804</v>
      </c>
      <c r="C178" s="176" t="s">
        <v>2861</v>
      </c>
      <c r="D178" s="217"/>
      <c r="E178" s="217"/>
      <c r="F178" s="217"/>
    </row>
    <row r="179" spans="1:6" ht="15" customHeight="1">
      <c r="A179" s="174">
        <v>10.593999999999999</v>
      </c>
      <c r="B179" s="175" t="s">
        <v>804</v>
      </c>
      <c r="C179" s="176" t="s">
        <v>3389</v>
      </c>
      <c r="D179" s="217"/>
      <c r="E179" s="217"/>
      <c r="F179" s="217"/>
    </row>
    <row r="180" spans="1:6" ht="14">
      <c r="A180" s="174">
        <v>10.595000000000001</v>
      </c>
      <c r="B180" s="175" t="s">
        <v>804</v>
      </c>
      <c r="C180" s="176" t="s">
        <v>2862</v>
      </c>
      <c r="D180" s="217"/>
      <c r="E180" s="217"/>
      <c r="F180" s="217"/>
    </row>
    <row r="181" spans="1:6" ht="14.5" customHeight="1">
      <c r="A181" s="174">
        <v>10.596</v>
      </c>
      <c r="B181" s="175" t="s">
        <v>804</v>
      </c>
      <c r="C181" s="176" t="s">
        <v>2863</v>
      </c>
      <c r="D181" s="217"/>
      <c r="E181" s="217"/>
      <c r="F181" s="217"/>
    </row>
    <row r="182" spans="1:6" ht="14">
      <c r="A182" s="174">
        <v>10.597</v>
      </c>
      <c r="B182" s="175" t="s">
        <v>804</v>
      </c>
      <c r="C182" s="176" t="s">
        <v>2864</v>
      </c>
      <c r="D182" s="217"/>
      <c r="E182" s="217"/>
      <c r="F182" s="217"/>
    </row>
    <row r="183" spans="1:6" ht="14.5" customHeight="1">
      <c r="A183" s="174">
        <v>10.598000000000001</v>
      </c>
      <c r="B183" s="175" t="s">
        <v>804</v>
      </c>
      <c r="C183" s="176" t="s">
        <v>2865</v>
      </c>
      <c r="D183" s="217"/>
      <c r="E183" s="217"/>
      <c r="F183" s="217"/>
    </row>
    <row r="184" spans="1:6" ht="14">
      <c r="A184" s="174">
        <v>10.599</v>
      </c>
      <c r="B184" s="175" t="s">
        <v>804</v>
      </c>
      <c r="C184" s="176" t="s">
        <v>2866</v>
      </c>
      <c r="D184" s="217"/>
      <c r="E184" s="217"/>
      <c r="F184" s="217"/>
    </row>
    <row r="185" spans="1:6" ht="14.5" customHeight="1">
      <c r="A185" s="174">
        <v>10.6</v>
      </c>
      <c r="B185" s="175" t="s">
        <v>804</v>
      </c>
      <c r="C185" s="176" t="s">
        <v>10</v>
      </c>
      <c r="D185" s="217"/>
      <c r="E185" s="217"/>
      <c r="F185" s="217"/>
    </row>
    <row r="186" spans="1:6" ht="14">
      <c r="A186" s="174">
        <v>10.601000000000001</v>
      </c>
      <c r="B186" s="175" t="s">
        <v>804</v>
      </c>
      <c r="C186" s="176" t="s">
        <v>11</v>
      </c>
      <c r="D186" s="217"/>
      <c r="E186" s="217"/>
      <c r="F186" s="217"/>
    </row>
    <row r="187" spans="1:6" ht="15" customHeight="1">
      <c r="A187" s="174">
        <v>10.603</v>
      </c>
      <c r="B187" s="175" t="s">
        <v>804</v>
      </c>
      <c r="C187" s="176" t="s">
        <v>12</v>
      </c>
      <c r="D187" s="217"/>
      <c r="E187" s="217"/>
      <c r="F187" s="217"/>
    </row>
    <row r="188" spans="1:6" ht="14">
      <c r="A188" s="174">
        <v>10.603999999999999</v>
      </c>
      <c r="B188" s="175" t="s">
        <v>804</v>
      </c>
      <c r="C188" s="176" t="s">
        <v>13</v>
      </c>
      <c r="D188" s="217"/>
      <c r="E188" s="217"/>
      <c r="F188" s="217"/>
    </row>
    <row r="189" spans="1:6" ht="14.5" customHeight="1">
      <c r="A189" s="174">
        <v>10.605</v>
      </c>
      <c r="B189" s="175" t="s">
        <v>804</v>
      </c>
      <c r="C189" s="176" t="s">
        <v>3390</v>
      </c>
      <c r="D189" s="217"/>
      <c r="E189" s="217"/>
      <c r="F189" s="217"/>
    </row>
    <row r="190" spans="1:6" ht="14">
      <c r="A190" s="174">
        <v>10.606</v>
      </c>
      <c r="B190" s="175" t="s">
        <v>804</v>
      </c>
      <c r="C190" s="176" t="s">
        <v>14</v>
      </c>
      <c r="D190" s="217"/>
      <c r="E190" s="217"/>
      <c r="F190" s="217"/>
    </row>
    <row r="191" spans="1:6" ht="14.5" customHeight="1">
      <c r="A191" s="174">
        <v>10.608000000000001</v>
      </c>
      <c r="B191" s="175" t="s">
        <v>804</v>
      </c>
      <c r="C191" s="176" t="s">
        <v>15</v>
      </c>
      <c r="D191" s="217"/>
      <c r="E191" s="217"/>
      <c r="F191" s="217"/>
    </row>
    <row r="192" spans="1:6" ht="14">
      <c r="A192" s="174">
        <v>10.61</v>
      </c>
      <c r="B192" s="175" t="s">
        <v>804</v>
      </c>
      <c r="C192" s="176" t="s">
        <v>3391</v>
      </c>
      <c r="D192" s="217"/>
      <c r="E192" s="217"/>
      <c r="F192" s="217"/>
    </row>
    <row r="193" spans="1:6" ht="14.5" customHeight="1">
      <c r="A193" s="174">
        <v>10.612</v>
      </c>
      <c r="B193" s="175" t="s">
        <v>804</v>
      </c>
      <c r="C193" s="176" t="s">
        <v>3392</v>
      </c>
      <c r="D193" s="217"/>
      <c r="E193" s="217"/>
      <c r="F193" s="217"/>
    </row>
    <row r="194" spans="1:6" ht="14">
      <c r="A194" s="174">
        <v>10.613</v>
      </c>
      <c r="B194" s="175" t="s">
        <v>804</v>
      </c>
      <c r="C194" s="176" t="s">
        <v>1874</v>
      </c>
      <c r="D194" s="217"/>
      <c r="E194" s="217"/>
      <c r="F194" s="217"/>
    </row>
    <row r="195" spans="1:6" ht="14.5" customHeight="1">
      <c r="A195" s="174">
        <v>10.614000000000001</v>
      </c>
      <c r="B195" s="175" t="s">
        <v>804</v>
      </c>
      <c r="C195" s="176" t="s">
        <v>1875</v>
      </c>
      <c r="D195" s="217"/>
      <c r="E195" s="217"/>
      <c r="F195" s="217"/>
    </row>
    <row r="196" spans="1:6" ht="14">
      <c r="A196" s="174">
        <v>10.615</v>
      </c>
      <c r="B196" s="175" t="s">
        <v>804</v>
      </c>
      <c r="C196" s="176" t="s">
        <v>2867</v>
      </c>
      <c r="D196" s="217"/>
      <c r="E196" s="217"/>
      <c r="F196" s="217"/>
    </row>
    <row r="197" spans="1:6" ht="14.5" customHeight="1">
      <c r="A197" s="174">
        <v>10.616</v>
      </c>
      <c r="B197" s="175" t="s">
        <v>804</v>
      </c>
      <c r="C197" s="176" t="s">
        <v>3393</v>
      </c>
      <c r="D197" s="217"/>
      <c r="E197" s="217"/>
      <c r="F197" s="217"/>
    </row>
    <row r="198" spans="1:6" ht="14">
      <c r="A198" s="174">
        <v>10.651999999999999</v>
      </c>
      <c r="B198" s="175" t="s">
        <v>804</v>
      </c>
      <c r="C198" s="176" t="s">
        <v>17</v>
      </c>
      <c r="D198" s="217"/>
      <c r="E198" s="217"/>
      <c r="F198" s="217"/>
    </row>
    <row r="199" spans="1:6" ht="14.5" customHeight="1">
      <c r="A199" s="174">
        <v>10.664</v>
      </c>
      <c r="B199" s="175" t="s">
        <v>804</v>
      </c>
      <c r="C199" s="176" t="s">
        <v>18</v>
      </c>
      <c r="D199" s="217"/>
      <c r="E199" s="217"/>
      <c r="F199" s="217"/>
    </row>
    <row r="200" spans="1:6" ht="14">
      <c r="A200" s="174">
        <v>10.664999999999999</v>
      </c>
      <c r="B200" s="175" t="s">
        <v>804</v>
      </c>
      <c r="C200" s="176" t="s">
        <v>554</v>
      </c>
      <c r="D200" s="217"/>
      <c r="E200" s="217"/>
      <c r="F200" s="217"/>
    </row>
    <row r="201" spans="1:6" ht="14.5" customHeight="1">
      <c r="A201" s="174">
        <v>10.666</v>
      </c>
      <c r="B201" s="175" t="s">
        <v>804</v>
      </c>
      <c r="C201" s="176" t="s">
        <v>1053</v>
      </c>
      <c r="D201" s="217"/>
      <c r="E201" s="217"/>
      <c r="F201" s="217"/>
    </row>
    <row r="202" spans="1:6" ht="14">
      <c r="A202" s="174">
        <v>10.672000000000001</v>
      </c>
      <c r="B202" s="175" t="s">
        <v>804</v>
      </c>
      <c r="C202" s="176" t="s">
        <v>1054</v>
      </c>
      <c r="D202" s="217"/>
      <c r="E202" s="217"/>
      <c r="F202" s="217"/>
    </row>
    <row r="203" spans="1:6" ht="14.5" customHeight="1">
      <c r="A203" s="174">
        <v>10.673999999999999</v>
      </c>
      <c r="B203" s="175" t="s">
        <v>804</v>
      </c>
      <c r="C203" s="176" t="s">
        <v>3394</v>
      </c>
      <c r="D203" s="217"/>
      <c r="E203" s="217"/>
      <c r="F203" s="217"/>
    </row>
    <row r="204" spans="1:6" ht="14">
      <c r="A204" s="174">
        <v>10.675000000000001</v>
      </c>
      <c r="B204" s="175" t="s">
        <v>804</v>
      </c>
      <c r="C204" s="176" t="s">
        <v>19</v>
      </c>
      <c r="D204" s="217"/>
      <c r="E204" s="217"/>
      <c r="F204" s="217"/>
    </row>
    <row r="205" spans="1:6" ht="14.5" customHeight="1">
      <c r="A205" s="174">
        <v>10.676</v>
      </c>
      <c r="B205" s="175" t="s">
        <v>804</v>
      </c>
      <c r="C205" s="176" t="s">
        <v>20</v>
      </c>
      <c r="D205" s="217"/>
      <c r="E205" s="217"/>
      <c r="F205" s="217"/>
    </row>
    <row r="206" spans="1:6" ht="14">
      <c r="A206" s="174">
        <v>10.678000000000001</v>
      </c>
      <c r="B206" s="175" t="s">
        <v>804</v>
      </c>
      <c r="C206" s="176" t="s">
        <v>21</v>
      </c>
      <c r="D206" s="217"/>
      <c r="E206" s="217"/>
      <c r="F206" s="217"/>
    </row>
    <row r="207" spans="1:6" ht="14.5" customHeight="1">
      <c r="A207" s="174">
        <v>10.679</v>
      </c>
      <c r="B207" s="175" t="s">
        <v>804</v>
      </c>
      <c r="C207" s="176" t="s">
        <v>22</v>
      </c>
      <c r="D207" s="217"/>
      <c r="E207" s="217"/>
      <c r="F207" s="217"/>
    </row>
    <row r="208" spans="1:6" ht="14">
      <c r="A208" s="174">
        <v>10.68</v>
      </c>
      <c r="B208" s="175" t="s">
        <v>804</v>
      </c>
      <c r="C208" s="176" t="s">
        <v>23</v>
      </c>
      <c r="D208" s="217"/>
      <c r="E208" s="217"/>
      <c r="F208" s="217"/>
    </row>
    <row r="209" spans="1:6" ht="14.5" customHeight="1">
      <c r="A209" s="174">
        <v>10.680999999999999</v>
      </c>
      <c r="B209" s="175" t="s">
        <v>804</v>
      </c>
      <c r="C209" s="176" t="s">
        <v>425</v>
      </c>
      <c r="D209" s="217"/>
      <c r="E209" s="217"/>
      <c r="F209" s="217"/>
    </row>
    <row r="210" spans="1:6" ht="14">
      <c r="A210" s="174">
        <v>10.682</v>
      </c>
      <c r="B210" s="175" t="s">
        <v>804</v>
      </c>
      <c r="C210" s="176" t="s">
        <v>1055</v>
      </c>
      <c r="D210" s="217"/>
      <c r="E210" s="217"/>
      <c r="F210" s="217"/>
    </row>
    <row r="211" spans="1:6" ht="14.5" customHeight="1">
      <c r="A211" s="174">
        <v>10.683</v>
      </c>
      <c r="B211" s="175" t="s">
        <v>804</v>
      </c>
      <c r="C211" s="176" t="s">
        <v>1056</v>
      </c>
      <c r="D211" s="217"/>
      <c r="E211" s="217"/>
      <c r="F211" s="217"/>
    </row>
    <row r="212" spans="1:6" ht="14">
      <c r="A212" s="174">
        <v>10.683999999999999</v>
      </c>
      <c r="B212" s="175" t="s">
        <v>804</v>
      </c>
      <c r="C212" s="176" t="s">
        <v>426</v>
      </c>
      <c r="D212" s="217"/>
      <c r="E212" s="217"/>
      <c r="F212" s="217"/>
    </row>
    <row r="213" spans="1:6" ht="14.5" customHeight="1">
      <c r="A213" s="174">
        <v>10.689</v>
      </c>
      <c r="B213" s="175" t="s">
        <v>804</v>
      </c>
      <c r="C213" s="176" t="s">
        <v>1057</v>
      </c>
      <c r="D213" s="217"/>
      <c r="E213" s="217"/>
      <c r="F213" s="217"/>
    </row>
    <row r="214" spans="1:6" ht="14">
      <c r="A214" s="174">
        <v>10.69</v>
      </c>
      <c r="B214" s="175" t="s">
        <v>804</v>
      </c>
      <c r="C214" s="176" t="s">
        <v>1058</v>
      </c>
      <c r="D214" s="217"/>
      <c r="E214" s="217"/>
      <c r="F214" s="217"/>
    </row>
    <row r="215" spans="1:6" ht="15" customHeight="1">
      <c r="A215" s="174">
        <v>10.691000000000001</v>
      </c>
      <c r="B215" s="175" t="s">
        <v>804</v>
      </c>
      <c r="C215" s="176" t="s">
        <v>3395</v>
      </c>
      <c r="D215" s="217"/>
      <c r="E215" s="217"/>
      <c r="F215" s="217"/>
    </row>
    <row r="216" spans="1:6" ht="14">
      <c r="A216" s="174">
        <v>10.693</v>
      </c>
      <c r="B216" s="175" t="s">
        <v>804</v>
      </c>
      <c r="C216" s="176" t="s">
        <v>1059</v>
      </c>
      <c r="D216" s="217"/>
      <c r="E216" s="217"/>
      <c r="F216" s="217"/>
    </row>
    <row r="217" spans="1:6" ht="15" customHeight="1">
      <c r="A217" s="174">
        <v>10.694000000000001</v>
      </c>
      <c r="B217" s="175" t="s">
        <v>804</v>
      </c>
      <c r="C217" s="176" t="s">
        <v>1060</v>
      </c>
      <c r="D217" s="217"/>
      <c r="E217" s="217"/>
      <c r="F217" s="217"/>
    </row>
    <row r="218" spans="1:6" ht="14">
      <c r="A218" s="177">
        <v>10.696999999999999</v>
      </c>
      <c r="B218" s="178" t="s">
        <v>804</v>
      </c>
      <c r="C218" s="179" t="s">
        <v>4345</v>
      </c>
      <c r="D218" s="217"/>
      <c r="E218" s="217"/>
      <c r="F218" s="217"/>
    </row>
    <row r="219" spans="1:6" ht="14.5" customHeight="1">
      <c r="A219" s="174">
        <v>10.698</v>
      </c>
      <c r="B219" s="175" t="s">
        <v>804</v>
      </c>
      <c r="C219" s="176" t="s">
        <v>3396</v>
      </c>
      <c r="D219" s="217"/>
      <c r="E219" s="217"/>
      <c r="F219" s="217"/>
    </row>
    <row r="220" spans="1:6" ht="14">
      <c r="A220" s="174">
        <v>10.699</v>
      </c>
      <c r="B220" s="175" t="s">
        <v>804</v>
      </c>
      <c r="C220" s="176" t="s">
        <v>3061</v>
      </c>
      <c r="D220" s="217"/>
      <c r="E220" s="217"/>
      <c r="F220" s="217"/>
    </row>
    <row r="221" spans="1:6" ht="14.5" customHeight="1">
      <c r="A221" s="174">
        <v>10.7</v>
      </c>
      <c r="B221" s="175" t="s">
        <v>804</v>
      </c>
      <c r="C221" s="176" t="s">
        <v>24</v>
      </c>
      <c r="D221" s="217"/>
      <c r="E221" s="217"/>
      <c r="F221" s="217"/>
    </row>
    <row r="222" spans="1:6" ht="14">
      <c r="A222" s="174">
        <v>10.701000000000001</v>
      </c>
      <c r="B222" s="175" t="s">
        <v>804</v>
      </c>
      <c r="C222" s="176" t="s">
        <v>3062</v>
      </c>
      <c r="D222" s="217"/>
      <c r="E222" s="217"/>
      <c r="F222" s="217"/>
    </row>
    <row r="223" spans="1:6" ht="14.5" customHeight="1">
      <c r="A223" s="174">
        <v>10.702</v>
      </c>
      <c r="B223" s="175" t="s">
        <v>804</v>
      </c>
      <c r="C223" s="176" t="s">
        <v>3063</v>
      </c>
      <c r="D223" s="217"/>
      <c r="E223" s="217"/>
      <c r="F223" s="217"/>
    </row>
    <row r="224" spans="1:6" ht="14">
      <c r="A224" s="174">
        <v>10.702999999999999</v>
      </c>
      <c r="B224" s="175" t="s">
        <v>804</v>
      </c>
      <c r="C224" s="176" t="s">
        <v>3064</v>
      </c>
      <c r="D224" s="217"/>
      <c r="E224" s="217"/>
      <c r="F224" s="217"/>
    </row>
    <row r="225" spans="1:6" ht="14.5" customHeight="1">
      <c r="A225" s="174">
        <v>10.704000000000001</v>
      </c>
      <c r="B225" s="175" t="s">
        <v>804</v>
      </c>
      <c r="C225" s="176" t="s">
        <v>3065</v>
      </c>
      <c r="D225" s="217"/>
      <c r="E225" s="217"/>
      <c r="F225" s="217"/>
    </row>
    <row r="226" spans="1:6" ht="14">
      <c r="A226" s="174">
        <v>10.705</v>
      </c>
      <c r="B226" s="175" t="s">
        <v>804</v>
      </c>
      <c r="C226" s="176" t="s">
        <v>3066</v>
      </c>
      <c r="D226" s="217"/>
      <c r="E226" s="217"/>
      <c r="F226" s="217"/>
    </row>
    <row r="227" spans="1:6" ht="14.5" customHeight="1">
      <c r="A227" s="174">
        <v>10.750999999999999</v>
      </c>
      <c r="B227" s="175" t="s">
        <v>804</v>
      </c>
      <c r="C227" s="176" t="s">
        <v>3397</v>
      </c>
      <c r="D227" s="217"/>
      <c r="E227" s="217"/>
      <c r="F227" s="217"/>
    </row>
    <row r="228" spans="1:6" ht="14.5" customHeight="1">
      <c r="A228" s="177">
        <v>10.759</v>
      </c>
      <c r="B228" s="178" t="s">
        <v>804</v>
      </c>
      <c r="C228" s="179" t="s">
        <v>4346</v>
      </c>
      <c r="D228" s="217"/>
      <c r="E228" s="217"/>
      <c r="F228" s="217"/>
    </row>
    <row r="229" spans="1:6" ht="15" customHeight="1">
      <c r="A229" s="174">
        <v>10.76</v>
      </c>
      <c r="B229" s="175" t="s">
        <v>804</v>
      </c>
      <c r="C229" s="176" t="s">
        <v>25</v>
      </c>
      <c r="D229" s="217"/>
      <c r="E229" s="217"/>
      <c r="F229" s="217"/>
    </row>
    <row r="230" spans="1:6" ht="14.5" customHeight="1">
      <c r="A230" s="174">
        <v>10.760999999999999</v>
      </c>
      <c r="B230" s="175" t="s">
        <v>804</v>
      </c>
      <c r="C230" s="176" t="s">
        <v>26</v>
      </c>
      <c r="D230" s="217"/>
      <c r="E230" s="217"/>
      <c r="F230" s="217"/>
    </row>
    <row r="231" spans="1:6" ht="14.5" customHeight="1">
      <c r="A231" s="174">
        <v>10.762</v>
      </c>
      <c r="B231" s="175" t="s">
        <v>804</v>
      </c>
      <c r="C231" s="176" t="s">
        <v>863</v>
      </c>
      <c r="D231" s="217"/>
      <c r="E231" s="217"/>
      <c r="F231" s="217"/>
    </row>
    <row r="232" spans="1:6" ht="14">
      <c r="A232" s="174">
        <v>10.763</v>
      </c>
      <c r="B232" s="175" t="s">
        <v>804</v>
      </c>
      <c r="C232" s="176" t="s">
        <v>864</v>
      </c>
      <c r="D232" s="217"/>
      <c r="E232" s="217"/>
      <c r="F232" s="217"/>
    </row>
    <row r="233" spans="1:6" ht="14.5" customHeight="1">
      <c r="A233" s="174">
        <v>10.766</v>
      </c>
      <c r="B233" s="175" t="s">
        <v>804</v>
      </c>
      <c r="C233" s="176" t="s">
        <v>865</v>
      </c>
      <c r="D233" s="217"/>
      <c r="E233" s="217"/>
      <c r="F233" s="217"/>
    </row>
    <row r="234" spans="1:6" ht="14">
      <c r="A234" s="174">
        <v>10.766999999999999</v>
      </c>
      <c r="B234" s="175" t="s">
        <v>804</v>
      </c>
      <c r="C234" s="176" t="s">
        <v>866</v>
      </c>
      <c r="D234" s="217"/>
      <c r="E234" s="217"/>
      <c r="F234" s="217"/>
    </row>
    <row r="235" spans="1:6" ht="14.5" customHeight="1">
      <c r="A235" s="174">
        <v>10.768000000000001</v>
      </c>
      <c r="B235" s="175" t="s">
        <v>804</v>
      </c>
      <c r="C235" s="176" t="s">
        <v>867</v>
      </c>
      <c r="D235" s="217"/>
      <c r="E235" s="217"/>
      <c r="F235" s="217"/>
    </row>
    <row r="236" spans="1:6" ht="14">
      <c r="A236" s="174">
        <v>10.769</v>
      </c>
      <c r="B236" s="175" t="s">
        <v>804</v>
      </c>
      <c r="C236" s="176" t="s">
        <v>868</v>
      </c>
      <c r="D236" s="217"/>
      <c r="E236" s="217"/>
      <c r="F236" s="217"/>
    </row>
    <row r="237" spans="1:6" ht="14.5" customHeight="1">
      <c r="A237" s="174">
        <v>10.77</v>
      </c>
      <c r="B237" s="175" t="s">
        <v>804</v>
      </c>
      <c r="C237" s="176" t="s">
        <v>61</v>
      </c>
      <c r="D237" s="217"/>
      <c r="E237" s="217"/>
      <c r="F237" s="217"/>
    </row>
    <row r="238" spans="1:6" ht="14">
      <c r="A238" s="174">
        <v>10.771000000000001</v>
      </c>
      <c r="B238" s="175" t="s">
        <v>804</v>
      </c>
      <c r="C238" s="176" t="s">
        <v>62</v>
      </c>
      <c r="D238" s="217"/>
      <c r="E238" s="217"/>
      <c r="F238" s="217"/>
    </row>
    <row r="239" spans="1:6" ht="14.5" customHeight="1">
      <c r="A239" s="174">
        <v>10.773</v>
      </c>
      <c r="B239" s="175" t="s">
        <v>804</v>
      </c>
      <c r="C239" s="176" t="s">
        <v>323</v>
      </c>
      <c r="D239" s="217"/>
      <c r="E239" s="217"/>
      <c r="F239" s="217"/>
    </row>
    <row r="240" spans="1:6" ht="14">
      <c r="A240" s="174">
        <v>10.776999999999999</v>
      </c>
      <c r="B240" s="175" t="s">
        <v>804</v>
      </c>
      <c r="C240" s="176" t="s">
        <v>1876</v>
      </c>
      <c r="D240" s="217"/>
      <c r="E240" s="217"/>
      <c r="F240" s="217"/>
    </row>
    <row r="241" spans="1:6" ht="15" customHeight="1">
      <c r="A241" s="174">
        <v>10.782</v>
      </c>
      <c r="B241" s="175" t="s">
        <v>804</v>
      </c>
      <c r="C241" s="176" t="s">
        <v>2868</v>
      </c>
      <c r="D241" s="217"/>
      <c r="E241" s="217"/>
      <c r="F241" s="217"/>
    </row>
    <row r="242" spans="1:6" ht="15" customHeight="1">
      <c r="A242" s="174">
        <v>10.85</v>
      </c>
      <c r="B242" s="175" t="s">
        <v>804</v>
      </c>
      <c r="C242" s="176" t="s">
        <v>324</v>
      </c>
      <c r="D242" s="217"/>
      <c r="E242" s="217"/>
      <c r="F242" s="217"/>
    </row>
    <row r="243" spans="1:6" ht="15" customHeight="1">
      <c r="A243" s="174">
        <v>10.851000000000001</v>
      </c>
      <c r="B243" s="175" t="s">
        <v>804</v>
      </c>
      <c r="C243" s="176" t="s">
        <v>325</v>
      </c>
      <c r="D243" s="217"/>
      <c r="E243" s="217"/>
      <c r="F243" s="217"/>
    </row>
    <row r="244" spans="1:6" ht="15" customHeight="1">
      <c r="A244" s="174">
        <v>10.853999999999999</v>
      </c>
      <c r="B244" s="175" t="s">
        <v>804</v>
      </c>
      <c r="C244" s="176" t="s">
        <v>326</v>
      </c>
      <c r="D244" s="217"/>
      <c r="E244" s="217"/>
      <c r="F244" s="217"/>
    </row>
    <row r="245" spans="1:6" ht="15" customHeight="1">
      <c r="A245" s="174">
        <v>10.855</v>
      </c>
      <c r="B245" s="175" t="s">
        <v>804</v>
      </c>
      <c r="C245" s="176" t="s">
        <v>1040</v>
      </c>
      <c r="D245" s="217"/>
      <c r="E245" s="217"/>
      <c r="F245" s="217"/>
    </row>
    <row r="246" spans="1:6" ht="14">
      <c r="A246" s="174">
        <v>10.856999999999999</v>
      </c>
      <c r="B246" s="175" t="s">
        <v>804</v>
      </c>
      <c r="C246" s="176" t="s">
        <v>2</v>
      </c>
      <c r="D246" s="217"/>
      <c r="E246" s="217"/>
      <c r="F246" s="217"/>
    </row>
    <row r="247" spans="1:6" ht="14.5" customHeight="1">
      <c r="A247" s="174">
        <v>10.858000000000001</v>
      </c>
      <c r="B247" s="175" t="s">
        <v>804</v>
      </c>
      <c r="C247" s="176" t="s">
        <v>3398</v>
      </c>
      <c r="D247" s="217"/>
      <c r="E247" s="217"/>
      <c r="F247" s="217"/>
    </row>
    <row r="248" spans="1:6" ht="14">
      <c r="A248" s="174">
        <v>10.859</v>
      </c>
      <c r="B248" s="175" t="s">
        <v>804</v>
      </c>
      <c r="C248" s="176" t="s">
        <v>427</v>
      </c>
      <c r="D248" s="217"/>
      <c r="E248" s="217"/>
      <c r="F248" s="217"/>
    </row>
    <row r="249" spans="1:6" ht="14.5" customHeight="1">
      <c r="A249" s="174">
        <v>10.862</v>
      </c>
      <c r="B249" s="175" t="s">
        <v>804</v>
      </c>
      <c r="C249" s="176" t="s">
        <v>3</v>
      </c>
      <c r="D249" s="217"/>
      <c r="E249" s="217"/>
      <c r="F249" s="217"/>
    </row>
    <row r="250" spans="1:6" ht="15" customHeight="1">
      <c r="A250" s="174">
        <v>10.863</v>
      </c>
      <c r="B250" s="175" t="s">
        <v>804</v>
      </c>
      <c r="C250" s="176" t="s">
        <v>4</v>
      </c>
      <c r="D250" s="217"/>
      <c r="E250" s="217"/>
      <c r="F250" s="217"/>
    </row>
    <row r="251" spans="1:6" ht="15" customHeight="1">
      <c r="A251" s="174">
        <v>10.864000000000001</v>
      </c>
      <c r="B251" s="175" t="s">
        <v>804</v>
      </c>
      <c r="C251" s="176" t="s">
        <v>5</v>
      </c>
      <c r="D251" s="217"/>
      <c r="E251" s="217"/>
      <c r="F251" s="217"/>
    </row>
    <row r="252" spans="1:6" ht="14">
      <c r="A252" s="174">
        <v>10.865</v>
      </c>
      <c r="B252" s="175" t="s">
        <v>804</v>
      </c>
      <c r="C252" s="176" t="s">
        <v>895</v>
      </c>
      <c r="D252" s="217"/>
      <c r="E252" s="217"/>
      <c r="F252" s="217"/>
    </row>
    <row r="253" spans="1:6" ht="14.5" customHeight="1">
      <c r="A253" s="174">
        <v>10.866</v>
      </c>
      <c r="B253" s="175" t="s">
        <v>804</v>
      </c>
      <c r="C253" s="176" t="s">
        <v>3399</v>
      </c>
      <c r="D253" s="217"/>
      <c r="E253" s="217"/>
      <c r="F253" s="217"/>
    </row>
    <row r="254" spans="1:6" ht="14">
      <c r="A254" s="174">
        <v>10.867000000000001</v>
      </c>
      <c r="B254" s="175" t="s">
        <v>804</v>
      </c>
      <c r="C254" s="176" t="s">
        <v>3400</v>
      </c>
      <c r="D254" s="217"/>
      <c r="E254" s="217"/>
      <c r="F254" s="217"/>
    </row>
    <row r="255" spans="1:6" ht="14.5" customHeight="1">
      <c r="A255" s="174">
        <v>10.868</v>
      </c>
      <c r="B255" s="175" t="s">
        <v>804</v>
      </c>
      <c r="C255" s="176" t="s">
        <v>896</v>
      </c>
      <c r="D255" s="217"/>
      <c r="E255" s="217"/>
      <c r="F255" s="217"/>
    </row>
    <row r="256" spans="1:6" ht="14">
      <c r="A256" s="174">
        <v>10.87</v>
      </c>
      <c r="B256" s="175" t="s">
        <v>804</v>
      </c>
      <c r="C256" s="176" t="s">
        <v>897</v>
      </c>
      <c r="D256" s="217"/>
      <c r="E256" s="217"/>
      <c r="F256" s="217"/>
    </row>
    <row r="257" spans="1:6" ht="14.5" customHeight="1">
      <c r="A257" s="174">
        <v>10.871</v>
      </c>
      <c r="B257" s="175" t="s">
        <v>804</v>
      </c>
      <c r="C257" s="176" t="s">
        <v>2869</v>
      </c>
      <c r="D257" s="217"/>
      <c r="E257" s="217"/>
      <c r="F257" s="217"/>
    </row>
    <row r="258" spans="1:6" ht="14">
      <c r="A258" s="174">
        <v>10.874000000000001</v>
      </c>
      <c r="B258" s="175" t="s">
        <v>804</v>
      </c>
      <c r="C258" s="176" t="s">
        <v>1877</v>
      </c>
      <c r="D258" s="217"/>
      <c r="E258" s="217"/>
      <c r="F258" s="217"/>
    </row>
    <row r="259" spans="1:6" ht="14.5" customHeight="1">
      <c r="A259" s="174">
        <v>10.885999999999999</v>
      </c>
      <c r="B259" s="175" t="s">
        <v>804</v>
      </c>
      <c r="C259" s="176" t="s">
        <v>6</v>
      </c>
      <c r="D259" s="217"/>
      <c r="E259" s="217"/>
      <c r="F259" s="217"/>
    </row>
    <row r="260" spans="1:6" ht="14">
      <c r="A260" s="174">
        <v>10.89</v>
      </c>
      <c r="B260" s="175" t="s">
        <v>804</v>
      </c>
      <c r="C260" s="176" t="s">
        <v>3009</v>
      </c>
      <c r="D260" s="217"/>
      <c r="E260" s="217"/>
      <c r="F260" s="217"/>
    </row>
    <row r="261" spans="1:6" ht="14.5" customHeight="1">
      <c r="A261" s="174">
        <v>10.901999999999999</v>
      </c>
      <c r="B261" s="175" t="s">
        <v>804</v>
      </c>
      <c r="C261" s="176" t="s">
        <v>7</v>
      </c>
      <c r="D261" s="217"/>
      <c r="E261" s="217"/>
      <c r="F261" s="217"/>
    </row>
    <row r="262" spans="1:6" ht="14">
      <c r="A262" s="174">
        <v>10.903</v>
      </c>
      <c r="B262" s="175" t="s">
        <v>804</v>
      </c>
      <c r="C262" s="176" t="s">
        <v>8</v>
      </c>
      <c r="D262" s="217"/>
      <c r="E262" s="217"/>
      <c r="F262" s="217"/>
    </row>
    <row r="263" spans="1:6" ht="14.5" customHeight="1">
      <c r="A263" s="174">
        <v>10.904</v>
      </c>
      <c r="B263" s="175" t="s">
        <v>804</v>
      </c>
      <c r="C263" s="176" t="s">
        <v>9</v>
      </c>
      <c r="D263" s="217"/>
      <c r="E263" s="217"/>
      <c r="F263" s="217"/>
    </row>
    <row r="264" spans="1:6" ht="14">
      <c r="A264" s="174">
        <v>10.904999999999999</v>
      </c>
      <c r="B264" s="175" t="s">
        <v>804</v>
      </c>
      <c r="C264" s="176" t="s">
        <v>334</v>
      </c>
      <c r="D264" s="217"/>
      <c r="E264" s="217"/>
      <c r="F264" s="217"/>
    </row>
    <row r="265" spans="1:6" ht="14.5" customHeight="1">
      <c r="A265" s="174">
        <v>10.907</v>
      </c>
      <c r="B265" s="175" t="s">
        <v>804</v>
      </c>
      <c r="C265" s="176" t="s">
        <v>335</v>
      </c>
      <c r="D265" s="217"/>
      <c r="E265" s="217"/>
      <c r="F265" s="217"/>
    </row>
    <row r="266" spans="1:6" ht="14">
      <c r="A266" s="174">
        <v>10.912000000000001</v>
      </c>
      <c r="B266" s="175" t="s">
        <v>804</v>
      </c>
      <c r="C266" s="176" t="s">
        <v>336</v>
      </c>
      <c r="D266" s="217"/>
      <c r="E266" s="217"/>
      <c r="F266" s="217"/>
    </row>
    <row r="267" spans="1:6" ht="14.5" customHeight="1">
      <c r="A267" s="174">
        <v>10.913</v>
      </c>
      <c r="B267" s="175" t="s">
        <v>804</v>
      </c>
      <c r="C267" s="176" t="s">
        <v>337</v>
      </c>
      <c r="D267" s="217"/>
      <c r="E267" s="217"/>
      <c r="F267" s="217"/>
    </row>
    <row r="268" spans="1:6" ht="14">
      <c r="A268" s="174">
        <v>10.914</v>
      </c>
      <c r="B268" s="175" t="s">
        <v>804</v>
      </c>
      <c r="C268" s="176" t="s">
        <v>338</v>
      </c>
      <c r="D268" s="217"/>
      <c r="E268" s="217"/>
      <c r="F268" s="217"/>
    </row>
    <row r="269" spans="1:6" ht="14.5" customHeight="1">
      <c r="A269" s="174">
        <v>10.916</v>
      </c>
      <c r="B269" s="175" t="s">
        <v>804</v>
      </c>
      <c r="C269" s="176" t="s">
        <v>339</v>
      </c>
      <c r="D269" s="217"/>
      <c r="E269" s="217"/>
      <c r="F269" s="217"/>
    </row>
    <row r="270" spans="1:6" ht="14">
      <c r="A270" s="174">
        <v>10.917</v>
      </c>
      <c r="B270" s="175" t="s">
        <v>804</v>
      </c>
      <c r="C270" s="176" t="s">
        <v>340</v>
      </c>
      <c r="D270" s="217"/>
      <c r="E270" s="217"/>
      <c r="F270" s="217"/>
    </row>
    <row r="271" spans="1:6" ht="14.5" customHeight="1">
      <c r="A271" s="174">
        <v>10.92</v>
      </c>
      <c r="B271" s="175" t="s">
        <v>804</v>
      </c>
      <c r="C271" s="176" t="s">
        <v>341</v>
      </c>
      <c r="D271" s="217"/>
      <c r="E271" s="217"/>
      <c r="F271" s="217"/>
    </row>
    <row r="272" spans="1:6" ht="14">
      <c r="A272" s="174">
        <v>10.920999999999999</v>
      </c>
      <c r="B272" s="175" t="s">
        <v>804</v>
      </c>
      <c r="C272" s="176" t="s">
        <v>3401</v>
      </c>
      <c r="D272" s="217"/>
      <c r="E272" s="217"/>
      <c r="F272" s="217"/>
    </row>
    <row r="273" spans="1:6" ht="14.5" customHeight="1">
      <c r="A273" s="174">
        <v>10.922000000000001</v>
      </c>
      <c r="B273" s="175" t="s">
        <v>804</v>
      </c>
      <c r="C273" s="176" t="s">
        <v>428</v>
      </c>
      <c r="D273" s="217"/>
      <c r="E273" s="217"/>
      <c r="F273" s="217"/>
    </row>
    <row r="274" spans="1:6" ht="14">
      <c r="A274" s="174">
        <v>10.923</v>
      </c>
      <c r="B274" s="175" t="s">
        <v>804</v>
      </c>
      <c r="C274" s="176" t="s">
        <v>429</v>
      </c>
      <c r="D274" s="217"/>
      <c r="E274" s="217"/>
      <c r="F274" s="217"/>
    </row>
    <row r="275" spans="1:6" ht="15" customHeight="1">
      <c r="A275" s="174">
        <v>10.923999999999999</v>
      </c>
      <c r="B275" s="175" t="s">
        <v>804</v>
      </c>
      <c r="C275" s="176" t="s">
        <v>1878</v>
      </c>
      <c r="D275" s="217"/>
      <c r="E275" s="217"/>
      <c r="F275" s="217"/>
    </row>
    <row r="276" spans="1:6" ht="15" customHeight="1">
      <c r="A276" s="174">
        <v>10.925000000000001</v>
      </c>
      <c r="B276" s="175" t="s">
        <v>804</v>
      </c>
      <c r="C276" s="176" t="s">
        <v>1879</v>
      </c>
      <c r="D276" s="217"/>
      <c r="E276" s="217"/>
      <c r="F276" s="217"/>
    </row>
    <row r="277" spans="1:6" ht="15" customHeight="1">
      <c r="A277" s="174">
        <v>10.926</v>
      </c>
      <c r="B277" s="175" t="s">
        <v>804</v>
      </c>
      <c r="C277" s="176" t="s">
        <v>1880</v>
      </c>
      <c r="D277" s="217"/>
      <c r="E277" s="217"/>
      <c r="F277" s="217"/>
    </row>
    <row r="278" spans="1:6" ht="15" customHeight="1">
      <c r="A278" s="174">
        <v>10.927</v>
      </c>
      <c r="B278" s="175" t="s">
        <v>804</v>
      </c>
      <c r="C278" s="176" t="s">
        <v>2470</v>
      </c>
      <c r="D278" s="217"/>
      <c r="E278" s="217"/>
      <c r="F278" s="217"/>
    </row>
    <row r="279" spans="1:6" ht="14.5" customHeight="1">
      <c r="A279" s="177">
        <v>10.928000000000001</v>
      </c>
      <c r="B279" s="178" t="s">
        <v>804</v>
      </c>
      <c r="C279" s="179" t="s">
        <v>4347</v>
      </c>
      <c r="D279" s="217"/>
      <c r="E279" s="217"/>
      <c r="F279" s="217"/>
    </row>
    <row r="280" spans="1:6" ht="15" customHeight="1">
      <c r="A280" s="174">
        <v>10.929</v>
      </c>
      <c r="B280" s="175" t="s">
        <v>804</v>
      </c>
      <c r="C280" s="176" t="s">
        <v>2870</v>
      </c>
      <c r="D280" s="217"/>
      <c r="E280" s="217"/>
      <c r="F280" s="217"/>
    </row>
    <row r="281" spans="1:6" ht="15" customHeight="1">
      <c r="A281" s="174">
        <v>10.930999999999999</v>
      </c>
      <c r="B281" s="175" t="s">
        <v>804</v>
      </c>
      <c r="C281" s="176" t="s">
        <v>3402</v>
      </c>
      <c r="D281" s="217"/>
      <c r="E281" s="217"/>
      <c r="F281" s="217"/>
    </row>
    <row r="282" spans="1:6" ht="15" customHeight="1">
      <c r="A282" s="174">
        <v>10.932</v>
      </c>
      <c r="B282" s="175" t="s">
        <v>804</v>
      </c>
      <c r="C282" s="176" t="s">
        <v>2871</v>
      </c>
      <c r="D282" s="217"/>
      <c r="E282" s="217"/>
      <c r="F282" s="217"/>
    </row>
    <row r="283" spans="1:6" ht="14.5" customHeight="1">
      <c r="A283" s="213">
        <v>10.933</v>
      </c>
      <c r="B283" s="214" t="s">
        <v>804</v>
      </c>
      <c r="C283" s="215" t="s">
        <v>4487</v>
      </c>
      <c r="D283" s="218">
        <v>44189</v>
      </c>
      <c r="E283" s="217"/>
      <c r="F283" s="219" t="s">
        <v>4489</v>
      </c>
    </row>
    <row r="284" spans="1:6" ht="14">
      <c r="A284" s="174">
        <v>10.95</v>
      </c>
      <c r="B284" s="175" t="s">
        <v>804</v>
      </c>
      <c r="C284" s="176" t="s">
        <v>342</v>
      </c>
      <c r="D284" s="217"/>
      <c r="E284" s="217"/>
      <c r="F284" s="217"/>
    </row>
    <row r="285" spans="1:6" ht="14.5" customHeight="1">
      <c r="A285" s="174">
        <v>10.96</v>
      </c>
      <c r="B285" s="175" t="s">
        <v>804</v>
      </c>
      <c r="C285" s="176" t="s">
        <v>343</v>
      </c>
      <c r="D285" s="217"/>
      <c r="E285" s="217"/>
      <c r="F285" s="217"/>
    </row>
    <row r="286" spans="1:6" ht="14">
      <c r="A286" s="174">
        <v>10.961</v>
      </c>
      <c r="B286" s="175" t="s">
        <v>804</v>
      </c>
      <c r="C286" s="176" t="s">
        <v>344</v>
      </c>
      <c r="D286" s="217"/>
      <c r="E286" s="217"/>
      <c r="F286" s="217"/>
    </row>
    <row r="287" spans="1:6" ht="14.5" customHeight="1">
      <c r="A287" s="174">
        <v>10.962</v>
      </c>
      <c r="B287" s="175" t="s">
        <v>804</v>
      </c>
      <c r="C287" s="176" t="s">
        <v>31</v>
      </c>
      <c r="D287" s="217"/>
      <c r="E287" s="217"/>
      <c r="F287" s="217"/>
    </row>
    <row r="288" spans="1:6" ht="14">
      <c r="A288" s="174">
        <v>11.007999999999999</v>
      </c>
      <c r="B288" s="175" t="s">
        <v>32</v>
      </c>
      <c r="C288" s="176" t="s">
        <v>898</v>
      </c>
      <c r="D288" s="217"/>
      <c r="E288" s="217"/>
      <c r="F288" s="217"/>
    </row>
    <row r="289" spans="1:6" ht="14.5" customHeight="1">
      <c r="A289" s="174">
        <v>11.01</v>
      </c>
      <c r="B289" s="175" t="s">
        <v>32</v>
      </c>
      <c r="C289" s="176" t="s">
        <v>3403</v>
      </c>
      <c r="D289" s="217"/>
      <c r="E289" s="217"/>
      <c r="F289" s="217"/>
    </row>
    <row r="290" spans="1:6" ht="14">
      <c r="A290" s="174">
        <v>11.010999999999999</v>
      </c>
      <c r="B290" s="175" t="s">
        <v>32</v>
      </c>
      <c r="C290" s="176" t="s">
        <v>899</v>
      </c>
      <c r="D290" s="217"/>
      <c r="E290" s="217"/>
      <c r="F290" s="217"/>
    </row>
    <row r="291" spans="1:6" ht="14.5" customHeight="1">
      <c r="A291" s="174">
        <v>11.012</v>
      </c>
      <c r="B291" s="175" t="s">
        <v>32</v>
      </c>
      <c r="C291" s="176" t="s">
        <v>900</v>
      </c>
      <c r="D291" s="217"/>
      <c r="E291" s="217"/>
      <c r="F291" s="217"/>
    </row>
    <row r="292" spans="1:6" ht="14">
      <c r="A292" s="174">
        <v>11.013</v>
      </c>
      <c r="B292" s="175" t="s">
        <v>32</v>
      </c>
      <c r="C292" s="176" t="s">
        <v>901</v>
      </c>
      <c r="D292" s="217"/>
      <c r="E292" s="217"/>
      <c r="F292" s="217"/>
    </row>
    <row r="293" spans="1:6" ht="14.5" customHeight="1">
      <c r="A293" s="174">
        <v>11.013999999999999</v>
      </c>
      <c r="B293" s="175" t="s">
        <v>32</v>
      </c>
      <c r="C293" s="176" t="s">
        <v>3404</v>
      </c>
      <c r="D293" s="217"/>
      <c r="E293" s="217"/>
      <c r="F293" s="217"/>
    </row>
    <row r="294" spans="1:6" ht="14">
      <c r="A294" s="174">
        <v>11.015000000000001</v>
      </c>
      <c r="B294" s="175" t="s">
        <v>32</v>
      </c>
      <c r="C294" s="176" t="s">
        <v>3010</v>
      </c>
      <c r="D294" s="217"/>
      <c r="E294" s="217"/>
      <c r="F294" s="217"/>
    </row>
    <row r="295" spans="1:6" ht="14.5" customHeight="1">
      <c r="A295" s="174">
        <v>11.016</v>
      </c>
      <c r="B295" s="175" t="s">
        <v>32</v>
      </c>
      <c r="C295" s="176" t="s">
        <v>3011</v>
      </c>
      <c r="D295" s="217"/>
      <c r="E295" s="217"/>
      <c r="F295" s="217"/>
    </row>
    <row r="296" spans="1:6" ht="14">
      <c r="A296" s="174">
        <v>11.016999999999999</v>
      </c>
      <c r="B296" s="175" t="s">
        <v>32</v>
      </c>
      <c r="C296" s="176" t="s">
        <v>3067</v>
      </c>
      <c r="D296" s="217"/>
      <c r="E296" s="217"/>
      <c r="F296" s="217"/>
    </row>
    <row r="297" spans="1:6" ht="14.5" customHeight="1">
      <c r="A297" s="174">
        <v>11.02</v>
      </c>
      <c r="B297" s="175" t="s">
        <v>32</v>
      </c>
      <c r="C297" s="176" t="s">
        <v>2872</v>
      </c>
      <c r="D297" s="217"/>
      <c r="E297" s="217"/>
      <c r="F297" s="217"/>
    </row>
    <row r="298" spans="1:6" ht="14.5" customHeight="1">
      <c r="A298" s="174">
        <v>11.021000000000001</v>
      </c>
      <c r="B298" s="175" t="s">
        <v>32</v>
      </c>
      <c r="C298" s="176" t="s">
        <v>3405</v>
      </c>
      <c r="D298" s="217"/>
      <c r="E298" s="217"/>
      <c r="F298" s="217"/>
    </row>
    <row r="299" spans="1:6" ht="14.5" customHeight="1">
      <c r="A299" s="174">
        <v>11.022</v>
      </c>
      <c r="B299" s="175" t="s">
        <v>32</v>
      </c>
      <c r="C299" s="176" t="s">
        <v>3406</v>
      </c>
      <c r="D299" s="217"/>
      <c r="E299" s="217"/>
      <c r="F299" s="217"/>
    </row>
    <row r="300" spans="1:6" ht="14.5" customHeight="1">
      <c r="A300" s="174">
        <v>11.03</v>
      </c>
      <c r="B300" s="175" t="s">
        <v>32</v>
      </c>
      <c r="C300" s="176" t="s">
        <v>2873</v>
      </c>
      <c r="D300" s="217"/>
      <c r="E300" s="217"/>
      <c r="F300" s="217"/>
    </row>
    <row r="301" spans="1:6" ht="15" customHeight="1">
      <c r="A301" s="174">
        <v>11.112</v>
      </c>
      <c r="B301" s="175" t="s">
        <v>32</v>
      </c>
      <c r="C301" s="176" t="s">
        <v>670</v>
      </c>
      <c r="D301" s="217"/>
      <c r="E301" s="217"/>
      <c r="F301" s="217"/>
    </row>
    <row r="302" spans="1:6" ht="15" customHeight="1">
      <c r="A302" s="174">
        <v>11.15</v>
      </c>
      <c r="B302" s="175" t="s">
        <v>32</v>
      </c>
      <c r="C302" s="176" t="s">
        <v>860</v>
      </c>
      <c r="D302" s="217"/>
      <c r="E302" s="217"/>
      <c r="F302" s="217"/>
    </row>
    <row r="303" spans="1:6" ht="15" customHeight="1">
      <c r="A303" s="174">
        <v>11.3</v>
      </c>
      <c r="B303" s="175" t="s">
        <v>32</v>
      </c>
      <c r="C303" s="176" t="s">
        <v>671</v>
      </c>
      <c r="D303" s="217"/>
      <c r="E303" s="217"/>
      <c r="F303" s="217"/>
    </row>
    <row r="304" spans="1:6" ht="15" customHeight="1">
      <c r="A304" s="174">
        <v>11.302</v>
      </c>
      <c r="B304" s="175" t="s">
        <v>32</v>
      </c>
      <c r="C304" s="176" t="s">
        <v>2290</v>
      </c>
      <c r="D304" s="217"/>
      <c r="E304" s="217"/>
      <c r="F304" s="217"/>
    </row>
    <row r="305" spans="1:6" ht="15" customHeight="1">
      <c r="A305" s="174">
        <v>11.303000000000001</v>
      </c>
      <c r="B305" s="175" t="s">
        <v>32</v>
      </c>
      <c r="C305" s="176" t="s">
        <v>2291</v>
      </c>
      <c r="D305" s="217"/>
      <c r="E305" s="217"/>
      <c r="F305" s="217"/>
    </row>
    <row r="306" spans="1:6" ht="15" customHeight="1">
      <c r="A306" s="174">
        <v>11.307</v>
      </c>
      <c r="B306" s="175" t="s">
        <v>32</v>
      </c>
      <c r="C306" s="176" t="s">
        <v>861</v>
      </c>
      <c r="D306" s="217"/>
      <c r="E306" s="217"/>
      <c r="F306" s="217"/>
    </row>
    <row r="307" spans="1:6" ht="14.5" customHeight="1">
      <c r="A307" s="174">
        <v>11.311999999999999</v>
      </c>
      <c r="B307" s="175" t="s">
        <v>32</v>
      </c>
      <c r="C307" s="176" t="s">
        <v>862</v>
      </c>
      <c r="D307" s="217"/>
      <c r="E307" s="217"/>
      <c r="F307" s="217"/>
    </row>
    <row r="308" spans="1:6" ht="15" customHeight="1">
      <c r="A308" s="174">
        <v>11.313000000000001</v>
      </c>
      <c r="B308" s="175" t="s">
        <v>32</v>
      </c>
      <c r="C308" s="176" t="s">
        <v>361</v>
      </c>
      <c r="D308" s="217"/>
      <c r="E308" s="217"/>
      <c r="F308" s="217"/>
    </row>
    <row r="309" spans="1:6" ht="14.5" customHeight="1">
      <c r="A309" s="174">
        <v>11.4</v>
      </c>
      <c r="B309" s="175" t="s">
        <v>32</v>
      </c>
      <c r="C309" s="176" t="s">
        <v>465</v>
      </c>
      <c r="D309" s="217"/>
      <c r="E309" s="217"/>
      <c r="F309" s="217"/>
    </row>
    <row r="310" spans="1:6" ht="14">
      <c r="A310" s="174">
        <v>11.407</v>
      </c>
      <c r="B310" s="175" t="s">
        <v>32</v>
      </c>
      <c r="C310" s="176" t="s">
        <v>466</v>
      </c>
      <c r="D310" s="217"/>
      <c r="E310" s="217"/>
      <c r="F310" s="217"/>
    </row>
    <row r="311" spans="1:6" ht="14.5" customHeight="1">
      <c r="A311" s="174">
        <v>11.407999999999999</v>
      </c>
      <c r="B311" s="175" t="s">
        <v>32</v>
      </c>
      <c r="C311" s="176" t="s">
        <v>2471</v>
      </c>
      <c r="D311" s="217"/>
      <c r="E311" s="217"/>
      <c r="F311" s="217"/>
    </row>
    <row r="312" spans="1:6" ht="14">
      <c r="A312" s="174">
        <v>11.413</v>
      </c>
      <c r="B312" s="175" t="s">
        <v>32</v>
      </c>
      <c r="C312" s="176" t="s">
        <v>467</v>
      </c>
      <c r="D312" s="217"/>
      <c r="E312" s="217"/>
      <c r="F312" s="217"/>
    </row>
    <row r="313" spans="1:6" ht="15" customHeight="1">
      <c r="A313" s="174">
        <v>11.414999999999999</v>
      </c>
      <c r="B313" s="175" t="s">
        <v>32</v>
      </c>
      <c r="C313" s="176" t="s">
        <v>468</v>
      </c>
      <c r="D313" s="217"/>
      <c r="E313" s="217"/>
      <c r="F313" s="217"/>
    </row>
    <row r="314" spans="1:6" ht="14">
      <c r="A314" s="174">
        <v>11.417</v>
      </c>
      <c r="B314" s="175" t="s">
        <v>32</v>
      </c>
      <c r="C314" s="176" t="s">
        <v>469</v>
      </c>
      <c r="D314" s="217"/>
      <c r="E314" s="217"/>
      <c r="F314" s="217"/>
    </row>
    <row r="315" spans="1:6" ht="15" customHeight="1">
      <c r="A315" s="174">
        <v>11.419</v>
      </c>
      <c r="B315" s="175" t="s">
        <v>32</v>
      </c>
      <c r="C315" s="176" t="s">
        <v>470</v>
      </c>
      <c r="D315" s="217"/>
      <c r="E315" s="217"/>
      <c r="F315" s="217"/>
    </row>
    <row r="316" spans="1:6" ht="15" customHeight="1">
      <c r="A316" s="174">
        <v>11.42</v>
      </c>
      <c r="B316" s="175" t="s">
        <v>32</v>
      </c>
      <c r="C316" s="176" t="s">
        <v>471</v>
      </c>
      <c r="D316" s="217"/>
      <c r="E316" s="217"/>
      <c r="F316" s="217"/>
    </row>
    <row r="317" spans="1:6" ht="15" customHeight="1">
      <c r="A317" s="174">
        <v>11.426</v>
      </c>
      <c r="B317" s="175" t="s">
        <v>32</v>
      </c>
      <c r="C317" s="176" t="s">
        <v>472</v>
      </c>
      <c r="D317" s="217"/>
      <c r="E317" s="217"/>
      <c r="F317" s="217"/>
    </row>
    <row r="318" spans="1:6" ht="14">
      <c r="A318" s="174">
        <v>11.427</v>
      </c>
      <c r="B318" s="175" t="s">
        <v>32</v>
      </c>
      <c r="C318" s="176" t="s">
        <v>473</v>
      </c>
      <c r="D318" s="217"/>
      <c r="E318" s="217"/>
      <c r="F318" s="217"/>
    </row>
    <row r="319" spans="1:6" ht="15" customHeight="1">
      <c r="A319" s="174">
        <v>11.429</v>
      </c>
      <c r="B319" s="175" t="s">
        <v>32</v>
      </c>
      <c r="C319" s="176" t="s">
        <v>474</v>
      </c>
      <c r="D319" s="217"/>
      <c r="E319" s="217"/>
      <c r="F319" s="217"/>
    </row>
    <row r="320" spans="1:6" ht="14.5" customHeight="1">
      <c r="A320" s="174">
        <v>11.430999999999999</v>
      </c>
      <c r="B320" s="175" t="s">
        <v>32</v>
      </c>
      <c r="C320" s="176" t="s">
        <v>475</v>
      </c>
      <c r="D320" s="217"/>
      <c r="E320" s="217"/>
      <c r="F320" s="217"/>
    </row>
    <row r="321" spans="1:6" ht="15" customHeight="1">
      <c r="A321" s="174">
        <v>11.432</v>
      </c>
      <c r="B321" s="175" t="s">
        <v>32</v>
      </c>
      <c r="C321" s="176" t="s">
        <v>902</v>
      </c>
      <c r="D321" s="217"/>
      <c r="E321" s="217"/>
      <c r="F321" s="217"/>
    </row>
    <row r="322" spans="1:6" ht="15" customHeight="1">
      <c r="A322" s="174">
        <v>11.433</v>
      </c>
      <c r="B322" s="175" t="s">
        <v>32</v>
      </c>
      <c r="C322" s="176" t="s">
        <v>476</v>
      </c>
      <c r="D322" s="217"/>
      <c r="E322" s="217"/>
      <c r="F322" s="217"/>
    </row>
    <row r="323" spans="1:6" ht="15" customHeight="1">
      <c r="A323" s="174">
        <v>11.433999999999999</v>
      </c>
      <c r="B323" s="175" t="s">
        <v>32</v>
      </c>
      <c r="C323" s="176" t="s">
        <v>477</v>
      </c>
      <c r="D323" s="217"/>
      <c r="E323" s="217"/>
      <c r="F323" s="217"/>
    </row>
    <row r="324" spans="1:6" ht="14">
      <c r="A324" s="174">
        <v>11.435</v>
      </c>
      <c r="B324" s="175" t="s">
        <v>32</v>
      </c>
      <c r="C324" s="176" t="s">
        <v>478</v>
      </c>
      <c r="D324" s="217"/>
      <c r="E324" s="217"/>
      <c r="F324" s="217"/>
    </row>
    <row r="325" spans="1:6" ht="15" customHeight="1">
      <c r="A325" s="174">
        <v>11.436</v>
      </c>
      <c r="B325" s="175" t="s">
        <v>32</v>
      </c>
      <c r="C325" s="176" t="s">
        <v>479</v>
      </c>
      <c r="D325" s="217"/>
      <c r="E325" s="217"/>
      <c r="F325" s="217"/>
    </row>
    <row r="326" spans="1:6" ht="14">
      <c r="A326" s="174">
        <v>11.436999999999999</v>
      </c>
      <c r="B326" s="175" t="s">
        <v>32</v>
      </c>
      <c r="C326" s="176" t="s">
        <v>480</v>
      </c>
      <c r="D326" s="217"/>
      <c r="E326" s="217"/>
      <c r="F326" s="217"/>
    </row>
    <row r="327" spans="1:6" ht="15" customHeight="1">
      <c r="A327" s="174">
        <v>11.438000000000001</v>
      </c>
      <c r="B327" s="175" t="s">
        <v>32</v>
      </c>
      <c r="C327" s="176" t="s">
        <v>2292</v>
      </c>
      <c r="D327" s="217"/>
      <c r="E327" s="217"/>
      <c r="F327" s="217"/>
    </row>
    <row r="328" spans="1:6" ht="14.5" customHeight="1">
      <c r="A328" s="174">
        <v>11.439</v>
      </c>
      <c r="B328" s="175" t="s">
        <v>32</v>
      </c>
      <c r="C328" s="176" t="s">
        <v>481</v>
      </c>
      <c r="D328" s="217"/>
      <c r="E328" s="217"/>
      <c r="F328" s="217"/>
    </row>
    <row r="329" spans="1:6" ht="15" customHeight="1">
      <c r="A329" s="174">
        <v>11.44</v>
      </c>
      <c r="B329" s="175" t="s">
        <v>32</v>
      </c>
      <c r="C329" s="176" t="s">
        <v>482</v>
      </c>
      <c r="D329" s="217"/>
      <c r="E329" s="217"/>
      <c r="F329" s="217"/>
    </row>
    <row r="330" spans="1:6" ht="14.5" customHeight="1">
      <c r="A330" s="174">
        <v>11.441000000000001</v>
      </c>
      <c r="B330" s="175" t="s">
        <v>32</v>
      </c>
      <c r="C330" s="176" t="s">
        <v>483</v>
      </c>
      <c r="D330" s="217"/>
      <c r="E330" s="217"/>
      <c r="F330" s="217"/>
    </row>
    <row r="331" spans="1:6" ht="15" customHeight="1">
      <c r="A331" s="174">
        <v>11.451000000000001</v>
      </c>
      <c r="B331" s="175" t="s">
        <v>32</v>
      </c>
      <c r="C331" s="176" t="s">
        <v>3407</v>
      </c>
      <c r="D331" s="217"/>
      <c r="E331" s="217"/>
      <c r="F331" s="217"/>
    </row>
    <row r="332" spans="1:6" ht="14.5" customHeight="1">
      <c r="A332" s="174">
        <v>11.452</v>
      </c>
      <c r="B332" s="175" t="s">
        <v>32</v>
      </c>
      <c r="C332" s="176" t="s">
        <v>229</v>
      </c>
      <c r="D332" s="217"/>
      <c r="E332" s="217"/>
      <c r="F332" s="217"/>
    </row>
    <row r="333" spans="1:6" ht="14.5" customHeight="1">
      <c r="A333" s="174">
        <v>11.454000000000001</v>
      </c>
      <c r="B333" s="175" t="s">
        <v>32</v>
      </c>
      <c r="C333" s="176" t="s">
        <v>230</v>
      </c>
      <c r="D333" s="217"/>
      <c r="E333" s="217"/>
      <c r="F333" s="217"/>
    </row>
    <row r="334" spans="1:6" ht="14.5" customHeight="1">
      <c r="A334" s="174">
        <v>11.455</v>
      </c>
      <c r="B334" s="175" t="s">
        <v>32</v>
      </c>
      <c r="C334" s="176" t="s">
        <v>231</v>
      </c>
      <c r="D334" s="217"/>
      <c r="E334" s="217"/>
      <c r="F334" s="217"/>
    </row>
    <row r="335" spans="1:6" ht="14.5" customHeight="1">
      <c r="A335" s="174">
        <v>11.457000000000001</v>
      </c>
      <c r="B335" s="175" t="s">
        <v>32</v>
      </c>
      <c r="C335" s="176" t="s">
        <v>232</v>
      </c>
      <c r="D335" s="217"/>
      <c r="E335" s="217"/>
      <c r="F335" s="217"/>
    </row>
    <row r="336" spans="1:6" ht="14.5" customHeight="1">
      <c r="A336" s="174">
        <v>11.459</v>
      </c>
      <c r="B336" s="175" t="s">
        <v>32</v>
      </c>
      <c r="C336" s="176" t="s">
        <v>233</v>
      </c>
      <c r="D336" s="217"/>
      <c r="E336" s="217"/>
      <c r="F336" s="217"/>
    </row>
    <row r="337" spans="1:6" ht="14.5" customHeight="1">
      <c r="A337" s="174">
        <v>11.46</v>
      </c>
      <c r="B337" s="175" t="s">
        <v>32</v>
      </c>
      <c r="C337" s="176" t="s">
        <v>234</v>
      </c>
      <c r="D337" s="217"/>
      <c r="E337" s="217"/>
      <c r="F337" s="217"/>
    </row>
    <row r="338" spans="1:6" ht="14.5" customHeight="1">
      <c r="A338" s="174">
        <v>11.462</v>
      </c>
      <c r="B338" s="175" t="s">
        <v>32</v>
      </c>
      <c r="C338" s="176" t="s">
        <v>235</v>
      </c>
      <c r="D338" s="217"/>
      <c r="E338" s="217"/>
      <c r="F338" s="217"/>
    </row>
    <row r="339" spans="1:6" ht="14.5" customHeight="1">
      <c r="A339" s="174">
        <v>11.462999999999999</v>
      </c>
      <c r="B339" s="175" t="s">
        <v>32</v>
      </c>
      <c r="C339" s="176" t="s">
        <v>236</v>
      </c>
      <c r="D339" s="217"/>
      <c r="E339" s="217"/>
      <c r="F339" s="217"/>
    </row>
    <row r="340" spans="1:6" ht="15" customHeight="1">
      <c r="A340" s="174">
        <v>11.467000000000001</v>
      </c>
      <c r="B340" s="175" t="s">
        <v>32</v>
      </c>
      <c r="C340" s="176" t="s">
        <v>237</v>
      </c>
      <c r="D340" s="217"/>
      <c r="E340" s="217"/>
      <c r="F340" s="217"/>
    </row>
    <row r="341" spans="1:6" ht="15" customHeight="1">
      <c r="A341" s="174">
        <v>11.468</v>
      </c>
      <c r="B341" s="175" t="s">
        <v>32</v>
      </c>
      <c r="C341" s="176" t="s">
        <v>238</v>
      </c>
      <c r="D341" s="217"/>
      <c r="E341" s="217"/>
      <c r="F341" s="217"/>
    </row>
    <row r="342" spans="1:6" ht="14.5" customHeight="1">
      <c r="A342" s="174">
        <v>11.468999999999999</v>
      </c>
      <c r="B342" s="175" t="s">
        <v>32</v>
      </c>
      <c r="C342" s="176" t="s">
        <v>362</v>
      </c>
      <c r="D342" s="217"/>
      <c r="E342" s="217"/>
      <c r="F342" s="217"/>
    </row>
    <row r="343" spans="1:6" ht="15" customHeight="1">
      <c r="A343" s="174">
        <v>11.472</v>
      </c>
      <c r="B343" s="175" t="s">
        <v>32</v>
      </c>
      <c r="C343" s="176" t="s">
        <v>239</v>
      </c>
      <c r="D343" s="217"/>
      <c r="E343" s="217"/>
      <c r="F343" s="217"/>
    </row>
    <row r="344" spans="1:6" ht="14.5" customHeight="1">
      <c r="A344" s="174">
        <v>11.473000000000001</v>
      </c>
      <c r="B344" s="175" t="s">
        <v>32</v>
      </c>
      <c r="C344" s="176" t="s">
        <v>3408</v>
      </c>
      <c r="D344" s="217"/>
      <c r="E344" s="217"/>
      <c r="F344" s="217"/>
    </row>
    <row r="345" spans="1:6" ht="14.5" customHeight="1">
      <c r="A345" s="174">
        <v>11.474</v>
      </c>
      <c r="B345" s="175" t="s">
        <v>32</v>
      </c>
      <c r="C345" s="176" t="s">
        <v>240</v>
      </c>
      <c r="D345" s="217"/>
      <c r="E345" s="217"/>
      <c r="F345" s="217"/>
    </row>
    <row r="346" spans="1:6" ht="14.5" customHeight="1">
      <c r="A346" s="174">
        <v>11.478</v>
      </c>
      <c r="B346" s="175" t="s">
        <v>32</v>
      </c>
      <c r="C346" s="176" t="s">
        <v>2293</v>
      </c>
      <c r="D346" s="217"/>
      <c r="E346" s="217"/>
      <c r="F346" s="217"/>
    </row>
    <row r="347" spans="1:6" ht="14.5" customHeight="1">
      <c r="A347" s="174">
        <v>11.48</v>
      </c>
      <c r="B347" s="175" t="s">
        <v>32</v>
      </c>
      <c r="C347" s="176" t="s">
        <v>3409</v>
      </c>
      <c r="D347" s="217"/>
      <c r="E347" s="217"/>
      <c r="F347" s="217"/>
    </row>
    <row r="348" spans="1:6" ht="14">
      <c r="A348" s="174">
        <v>11.481</v>
      </c>
      <c r="B348" s="175" t="s">
        <v>32</v>
      </c>
      <c r="C348" s="176" t="s">
        <v>241</v>
      </c>
      <c r="D348" s="217"/>
      <c r="E348" s="217"/>
      <c r="F348" s="217"/>
    </row>
    <row r="349" spans="1:6" ht="14.5" customHeight="1">
      <c r="A349" s="174">
        <v>11.481999999999999</v>
      </c>
      <c r="B349" s="175" t="s">
        <v>32</v>
      </c>
      <c r="C349" s="176" t="s">
        <v>903</v>
      </c>
      <c r="D349" s="217"/>
      <c r="E349" s="217"/>
      <c r="F349" s="217"/>
    </row>
    <row r="350" spans="1:6" ht="14">
      <c r="A350" s="174">
        <v>11.483000000000001</v>
      </c>
      <c r="B350" s="175" t="s">
        <v>32</v>
      </c>
      <c r="C350" s="176" t="s">
        <v>2472</v>
      </c>
      <c r="D350" s="217"/>
      <c r="E350" s="217"/>
      <c r="F350" s="217"/>
    </row>
    <row r="351" spans="1:6" ht="14.5" customHeight="1">
      <c r="A351" s="174">
        <v>11.548999999999999</v>
      </c>
      <c r="B351" s="175" t="s">
        <v>32</v>
      </c>
      <c r="C351" s="176" t="s">
        <v>2473</v>
      </c>
      <c r="D351" s="217"/>
      <c r="E351" s="217"/>
      <c r="F351" s="217"/>
    </row>
    <row r="352" spans="1:6" ht="14">
      <c r="A352" s="174">
        <v>11.55</v>
      </c>
      <c r="B352" s="175" t="s">
        <v>32</v>
      </c>
      <c r="C352" s="176" t="s">
        <v>242</v>
      </c>
      <c r="D352" s="217"/>
      <c r="E352" s="217"/>
      <c r="F352" s="217"/>
    </row>
    <row r="353" spans="1:6" ht="14.5" customHeight="1">
      <c r="A353" s="174">
        <v>11.553000000000001</v>
      </c>
      <c r="B353" s="175" t="s">
        <v>32</v>
      </c>
      <c r="C353" s="176" t="s">
        <v>363</v>
      </c>
      <c r="D353" s="217"/>
      <c r="E353" s="217"/>
      <c r="F353" s="217"/>
    </row>
    <row r="354" spans="1:6" ht="14">
      <c r="A354" s="174">
        <v>11.557</v>
      </c>
      <c r="B354" s="175" t="s">
        <v>32</v>
      </c>
      <c r="C354" s="176" t="s">
        <v>555</v>
      </c>
      <c r="D354" s="217"/>
      <c r="E354" s="217"/>
      <c r="F354" s="217"/>
    </row>
    <row r="355" spans="1:6" ht="14">
      <c r="A355" s="174">
        <v>11.601000000000001</v>
      </c>
      <c r="B355" s="175" t="s">
        <v>32</v>
      </c>
      <c r="C355" s="176" t="s">
        <v>243</v>
      </c>
      <c r="D355" s="217"/>
      <c r="E355" s="217"/>
      <c r="F355" s="217"/>
    </row>
    <row r="356" spans="1:6" ht="14.5" customHeight="1">
      <c r="A356" s="174">
        <v>11.603</v>
      </c>
      <c r="B356" s="175" t="s">
        <v>32</v>
      </c>
      <c r="C356" s="176" t="s">
        <v>244</v>
      </c>
      <c r="D356" s="217"/>
      <c r="E356" s="217"/>
      <c r="F356" s="217"/>
    </row>
    <row r="357" spans="1:6" ht="14">
      <c r="A357" s="174">
        <v>11.603999999999999</v>
      </c>
      <c r="B357" s="175" t="s">
        <v>32</v>
      </c>
      <c r="C357" s="176" t="s">
        <v>245</v>
      </c>
      <c r="D357" s="217"/>
      <c r="E357" s="217"/>
      <c r="F357" s="217"/>
    </row>
    <row r="358" spans="1:6" ht="14.5" customHeight="1">
      <c r="A358" s="174">
        <v>11.606</v>
      </c>
      <c r="B358" s="175" t="s">
        <v>32</v>
      </c>
      <c r="C358" s="176" t="s">
        <v>246</v>
      </c>
      <c r="D358" s="217"/>
      <c r="E358" s="217"/>
      <c r="F358" s="217"/>
    </row>
    <row r="359" spans="1:6" ht="14">
      <c r="A359" s="174">
        <v>11.609</v>
      </c>
      <c r="B359" s="175" t="s">
        <v>32</v>
      </c>
      <c r="C359" s="176" t="s">
        <v>345</v>
      </c>
      <c r="D359" s="217"/>
      <c r="E359" s="217"/>
      <c r="F359" s="217"/>
    </row>
    <row r="360" spans="1:6" ht="15" customHeight="1">
      <c r="A360" s="174">
        <v>11.61</v>
      </c>
      <c r="B360" s="175" t="s">
        <v>32</v>
      </c>
      <c r="C360" s="176" t="s">
        <v>3410</v>
      </c>
      <c r="D360" s="217"/>
      <c r="E360" s="217"/>
      <c r="F360" s="217"/>
    </row>
    <row r="361" spans="1:6" ht="15" customHeight="1">
      <c r="A361" s="174">
        <v>11.611000000000001</v>
      </c>
      <c r="B361" s="175" t="s">
        <v>32</v>
      </c>
      <c r="C361" s="176" t="s">
        <v>346</v>
      </c>
      <c r="D361" s="217"/>
      <c r="E361" s="217"/>
      <c r="F361" s="217"/>
    </row>
    <row r="362" spans="1:6" ht="15" customHeight="1">
      <c r="A362" s="174">
        <v>11.612</v>
      </c>
      <c r="B362" s="175" t="s">
        <v>32</v>
      </c>
      <c r="C362" s="176" t="s">
        <v>2874</v>
      </c>
      <c r="D362" s="217"/>
      <c r="E362" s="217"/>
      <c r="F362" s="217"/>
    </row>
    <row r="363" spans="1:6" ht="15" customHeight="1">
      <c r="A363" s="174">
        <v>11.616</v>
      </c>
      <c r="B363" s="175" t="s">
        <v>32</v>
      </c>
      <c r="C363" s="176" t="s">
        <v>3411</v>
      </c>
      <c r="D363" s="217"/>
      <c r="E363" s="217"/>
      <c r="F363" s="217"/>
    </row>
    <row r="364" spans="1:6" ht="14.5" customHeight="1">
      <c r="A364" s="174">
        <v>11.619</v>
      </c>
      <c r="B364" s="175" t="s">
        <v>32</v>
      </c>
      <c r="C364" s="176" t="s">
        <v>2875</v>
      </c>
      <c r="D364" s="217"/>
      <c r="E364" s="217"/>
      <c r="F364" s="217"/>
    </row>
    <row r="365" spans="1:6" ht="15" customHeight="1">
      <c r="A365" s="174">
        <v>11.62</v>
      </c>
      <c r="B365" s="175" t="s">
        <v>32</v>
      </c>
      <c r="C365" s="176" t="s">
        <v>2876</v>
      </c>
      <c r="D365" s="217"/>
      <c r="E365" s="217"/>
      <c r="F365" s="217"/>
    </row>
    <row r="366" spans="1:6" ht="14">
      <c r="A366" s="174">
        <v>11.802</v>
      </c>
      <c r="B366" s="175" t="s">
        <v>32</v>
      </c>
      <c r="C366" s="176" t="s">
        <v>904</v>
      </c>
      <c r="D366" s="217"/>
      <c r="E366" s="217"/>
      <c r="F366" s="217"/>
    </row>
    <row r="367" spans="1:6" ht="14.5" customHeight="1">
      <c r="A367" s="174">
        <v>11.804</v>
      </c>
      <c r="B367" s="175" t="s">
        <v>32</v>
      </c>
      <c r="C367" s="176" t="s">
        <v>1881</v>
      </c>
      <c r="D367" s="217"/>
      <c r="E367" s="217"/>
      <c r="F367" s="217"/>
    </row>
    <row r="368" spans="1:6" ht="14">
      <c r="A368" s="174">
        <v>11.805</v>
      </c>
      <c r="B368" s="175" t="s">
        <v>32</v>
      </c>
      <c r="C368" s="176" t="s">
        <v>1882</v>
      </c>
      <c r="D368" s="217"/>
      <c r="E368" s="217"/>
      <c r="F368" s="217"/>
    </row>
    <row r="369" spans="1:6" ht="14">
      <c r="A369" s="174">
        <v>11.999000000000001</v>
      </c>
      <c r="B369" s="175" t="s">
        <v>32</v>
      </c>
      <c r="C369" s="176" t="s">
        <v>3012</v>
      </c>
      <c r="D369" s="217"/>
      <c r="E369" s="217"/>
      <c r="F369" s="217"/>
    </row>
    <row r="370" spans="1:6" ht="14.5" customHeight="1">
      <c r="A370" s="174">
        <v>12.002000000000001</v>
      </c>
      <c r="B370" s="175" t="s">
        <v>347</v>
      </c>
      <c r="C370" s="176" t="s">
        <v>348</v>
      </c>
      <c r="D370" s="217"/>
      <c r="E370" s="217"/>
      <c r="F370" s="217"/>
    </row>
    <row r="371" spans="1:6" ht="14">
      <c r="A371" s="174">
        <v>12.01</v>
      </c>
      <c r="B371" s="175" t="s">
        <v>347</v>
      </c>
      <c r="C371" s="176" t="s">
        <v>2877</v>
      </c>
      <c r="D371" s="217"/>
      <c r="E371" s="217"/>
      <c r="F371" s="217"/>
    </row>
    <row r="372" spans="1:6" ht="14.5" customHeight="1">
      <c r="A372" s="174">
        <v>12.1</v>
      </c>
      <c r="B372" s="175" t="s">
        <v>347</v>
      </c>
      <c r="C372" s="176" t="s">
        <v>349</v>
      </c>
      <c r="D372" s="217"/>
      <c r="E372" s="217"/>
      <c r="F372" s="217"/>
    </row>
    <row r="373" spans="1:6" ht="14">
      <c r="A373" s="174">
        <v>12.101000000000001</v>
      </c>
      <c r="B373" s="175" t="s">
        <v>347</v>
      </c>
      <c r="C373" s="176" t="s">
        <v>454</v>
      </c>
      <c r="D373" s="217"/>
      <c r="E373" s="217"/>
      <c r="F373" s="217"/>
    </row>
    <row r="374" spans="1:6" ht="14.5" customHeight="1">
      <c r="A374" s="174">
        <v>12.102</v>
      </c>
      <c r="B374" s="175" t="s">
        <v>347</v>
      </c>
      <c r="C374" s="176" t="s">
        <v>455</v>
      </c>
      <c r="D374" s="217"/>
      <c r="E374" s="217"/>
      <c r="F374" s="217"/>
    </row>
    <row r="375" spans="1:6" ht="15" customHeight="1">
      <c r="A375" s="174">
        <v>12.103</v>
      </c>
      <c r="B375" s="175" t="s">
        <v>347</v>
      </c>
      <c r="C375" s="176" t="s">
        <v>676</v>
      </c>
      <c r="D375" s="217"/>
      <c r="E375" s="217"/>
      <c r="F375" s="217"/>
    </row>
    <row r="376" spans="1:6" ht="14.5" customHeight="1">
      <c r="A376" s="174">
        <v>12.103999999999999</v>
      </c>
      <c r="B376" s="175" t="s">
        <v>347</v>
      </c>
      <c r="C376" s="176" t="s">
        <v>677</v>
      </c>
      <c r="D376" s="217"/>
      <c r="E376" s="217"/>
      <c r="F376" s="217"/>
    </row>
    <row r="377" spans="1:6" ht="14">
      <c r="A377" s="174">
        <v>12.105</v>
      </c>
      <c r="B377" s="175" t="s">
        <v>347</v>
      </c>
      <c r="C377" s="176" t="s">
        <v>678</v>
      </c>
      <c r="D377" s="217"/>
      <c r="E377" s="217"/>
      <c r="F377" s="217"/>
    </row>
    <row r="378" spans="1:6" ht="14.5" customHeight="1">
      <c r="A378" s="174">
        <v>12.106</v>
      </c>
      <c r="B378" s="175" t="s">
        <v>347</v>
      </c>
      <c r="C378" s="176" t="s">
        <v>679</v>
      </c>
      <c r="D378" s="217"/>
      <c r="E378" s="217"/>
      <c r="F378" s="217"/>
    </row>
    <row r="379" spans="1:6" ht="14">
      <c r="A379" s="174">
        <v>12.106999999999999</v>
      </c>
      <c r="B379" s="175" t="s">
        <v>347</v>
      </c>
      <c r="C379" s="176" t="s">
        <v>680</v>
      </c>
      <c r="D379" s="217"/>
      <c r="E379" s="217"/>
      <c r="F379" s="217"/>
    </row>
    <row r="380" spans="1:6" ht="14.5" customHeight="1">
      <c r="A380" s="174">
        <v>12.108000000000001</v>
      </c>
      <c r="B380" s="175" t="s">
        <v>347</v>
      </c>
      <c r="C380" s="176" t="s">
        <v>456</v>
      </c>
      <c r="D380" s="217"/>
      <c r="E380" s="217"/>
      <c r="F380" s="217"/>
    </row>
    <row r="381" spans="1:6" ht="14">
      <c r="A381" s="174">
        <v>12.109</v>
      </c>
      <c r="B381" s="175" t="s">
        <v>347</v>
      </c>
      <c r="C381" s="176" t="s">
        <v>457</v>
      </c>
      <c r="D381" s="217"/>
      <c r="E381" s="217"/>
      <c r="F381" s="217"/>
    </row>
    <row r="382" spans="1:6" ht="14.5" customHeight="1">
      <c r="A382" s="174">
        <v>12.11</v>
      </c>
      <c r="B382" s="175" t="s">
        <v>347</v>
      </c>
      <c r="C382" s="176" t="s">
        <v>458</v>
      </c>
      <c r="D382" s="217"/>
      <c r="E382" s="217"/>
      <c r="F382" s="217"/>
    </row>
    <row r="383" spans="1:6" ht="14">
      <c r="A383" s="174">
        <v>12.111000000000001</v>
      </c>
      <c r="B383" s="175" t="s">
        <v>347</v>
      </c>
      <c r="C383" s="176" t="s">
        <v>459</v>
      </c>
      <c r="D383" s="217"/>
      <c r="E383" s="217"/>
      <c r="F383" s="217"/>
    </row>
    <row r="384" spans="1:6" ht="14.5" customHeight="1">
      <c r="A384" s="174">
        <v>12.112</v>
      </c>
      <c r="B384" s="175" t="s">
        <v>347</v>
      </c>
      <c r="C384" s="176" t="s">
        <v>460</v>
      </c>
      <c r="D384" s="217"/>
      <c r="E384" s="217"/>
      <c r="F384" s="217"/>
    </row>
    <row r="385" spans="1:6" ht="14">
      <c r="A385" s="174">
        <v>12.113</v>
      </c>
      <c r="B385" s="175" t="s">
        <v>347</v>
      </c>
      <c r="C385" s="176" t="s">
        <v>461</v>
      </c>
      <c r="D385" s="217"/>
      <c r="E385" s="217"/>
      <c r="F385" s="217"/>
    </row>
    <row r="386" spans="1:6" ht="14.5" customHeight="1">
      <c r="A386" s="174">
        <v>12.114000000000001</v>
      </c>
      <c r="B386" s="175" t="s">
        <v>347</v>
      </c>
      <c r="C386" s="176" t="s">
        <v>462</v>
      </c>
      <c r="D386" s="217"/>
      <c r="E386" s="217"/>
      <c r="F386" s="217"/>
    </row>
    <row r="387" spans="1:6" ht="14">
      <c r="A387" s="174">
        <v>12.116</v>
      </c>
      <c r="B387" s="175" t="s">
        <v>347</v>
      </c>
      <c r="C387" s="176" t="s">
        <v>463</v>
      </c>
      <c r="D387" s="217"/>
      <c r="E387" s="217"/>
      <c r="F387" s="217"/>
    </row>
    <row r="388" spans="1:6" ht="14.5" customHeight="1">
      <c r="A388" s="174">
        <v>12.129</v>
      </c>
      <c r="B388" s="175" t="s">
        <v>347</v>
      </c>
      <c r="C388" s="176" t="s">
        <v>905</v>
      </c>
      <c r="D388" s="217"/>
      <c r="E388" s="217"/>
      <c r="F388" s="217"/>
    </row>
    <row r="389" spans="1:6" ht="14">
      <c r="A389" s="174">
        <v>12.13</v>
      </c>
      <c r="B389" s="175" t="s">
        <v>347</v>
      </c>
      <c r="C389" s="176" t="s">
        <v>2474</v>
      </c>
      <c r="D389" s="217"/>
      <c r="E389" s="217"/>
      <c r="F389" s="217"/>
    </row>
    <row r="390" spans="1:6" ht="14.5" customHeight="1">
      <c r="A390" s="174">
        <v>12.218999999999999</v>
      </c>
      <c r="B390" s="175" t="s">
        <v>347</v>
      </c>
      <c r="C390" s="176" t="s">
        <v>2475</v>
      </c>
      <c r="D390" s="217"/>
      <c r="E390" s="217"/>
      <c r="F390" s="217"/>
    </row>
    <row r="391" spans="1:6" ht="14">
      <c r="A391" s="174">
        <v>12.225</v>
      </c>
      <c r="B391" s="175" t="s">
        <v>347</v>
      </c>
      <c r="C391" s="176" t="s">
        <v>2476</v>
      </c>
      <c r="D391" s="217"/>
      <c r="E391" s="217"/>
      <c r="F391" s="217"/>
    </row>
    <row r="392" spans="1:6" ht="14.5" customHeight="1">
      <c r="A392" s="174">
        <v>12.3</v>
      </c>
      <c r="B392" s="175" t="s">
        <v>347</v>
      </c>
      <c r="C392" s="176" t="s">
        <v>464</v>
      </c>
      <c r="D392" s="217"/>
      <c r="E392" s="217"/>
      <c r="F392" s="217"/>
    </row>
    <row r="393" spans="1:6" ht="14">
      <c r="A393" s="174">
        <v>12.33</v>
      </c>
      <c r="B393" s="175" t="s">
        <v>347</v>
      </c>
      <c r="C393" s="176" t="s">
        <v>3412</v>
      </c>
      <c r="D393" s="217"/>
      <c r="E393" s="217"/>
      <c r="F393" s="217"/>
    </row>
    <row r="394" spans="1:6" ht="14.5" customHeight="1">
      <c r="A394" s="174">
        <v>12.335000000000001</v>
      </c>
      <c r="B394" s="175" t="s">
        <v>347</v>
      </c>
      <c r="C394" s="176" t="s">
        <v>3413</v>
      </c>
      <c r="D394" s="217"/>
      <c r="E394" s="217"/>
      <c r="F394" s="217"/>
    </row>
    <row r="395" spans="1:6" ht="14">
      <c r="A395" s="174">
        <v>12.34</v>
      </c>
      <c r="B395" s="175" t="s">
        <v>347</v>
      </c>
      <c r="C395" s="176" t="s">
        <v>1883</v>
      </c>
      <c r="D395" s="217"/>
      <c r="E395" s="217"/>
      <c r="F395" s="217"/>
    </row>
    <row r="396" spans="1:6" ht="14.5" customHeight="1">
      <c r="A396" s="174">
        <v>12.35</v>
      </c>
      <c r="B396" s="175" t="s">
        <v>347</v>
      </c>
      <c r="C396" s="176" t="s">
        <v>718</v>
      </c>
      <c r="D396" s="217"/>
      <c r="E396" s="217"/>
      <c r="F396" s="217"/>
    </row>
    <row r="397" spans="1:6" ht="14">
      <c r="A397" s="174">
        <v>12.351000000000001</v>
      </c>
      <c r="B397" s="175" t="s">
        <v>347</v>
      </c>
      <c r="C397" s="176" t="s">
        <v>364</v>
      </c>
      <c r="D397" s="217"/>
      <c r="E397" s="217"/>
      <c r="F397" s="217"/>
    </row>
    <row r="398" spans="1:6" ht="14.5" customHeight="1">
      <c r="A398" s="174">
        <v>12.355</v>
      </c>
      <c r="B398" s="175" t="s">
        <v>347</v>
      </c>
      <c r="C398" s="176" t="s">
        <v>2878</v>
      </c>
      <c r="D398" s="217"/>
      <c r="E398" s="217"/>
      <c r="F398" s="217"/>
    </row>
    <row r="399" spans="1:6" ht="14">
      <c r="A399" s="174">
        <v>12.356999999999999</v>
      </c>
      <c r="B399" s="175" t="s">
        <v>347</v>
      </c>
      <c r="C399" s="176" t="s">
        <v>1884</v>
      </c>
      <c r="D399" s="217"/>
      <c r="E399" s="217"/>
      <c r="F399" s="217"/>
    </row>
    <row r="400" spans="1:6" ht="14.5" customHeight="1">
      <c r="A400" s="174">
        <v>12.36</v>
      </c>
      <c r="B400" s="175" t="s">
        <v>347</v>
      </c>
      <c r="C400" s="176" t="s">
        <v>365</v>
      </c>
      <c r="D400" s="217"/>
      <c r="E400" s="217"/>
      <c r="F400" s="217"/>
    </row>
    <row r="401" spans="1:6" ht="14">
      <c r="A401" s="174">
        <v>12.369</v>
      </c>
      <c r="B401" s="175" t="s">
        <v>347</v>
      </c>
      <c r="C401" s="176" t="s">
        <v>1885</v>
      </c>
      <c r="D401" s="217"/>
      <c r="E401" s="217"/>
      <c r="F401" s="217"/>
    </row>
    <row r="402" spans="1:6" ht="14.5" customHeight="1">
      <c r="A402" s="174">
        <v>12.4</v>
      </c>
      <c r="B402" s="175" t="s">
        <v>347</v>
      </c>
      <c r="C402" s="176" t="s">
        <v>1012</v>
      </c>
      <c r="D402" s="217"/>
      <c r="E402" s="217"/>
      <c r="F402" s="217"/>
    </row>
    <row r="403" spans="1:6" ht="14">
      <c r="A403" s="174">
        <v>12.401</v>
      </c>
      <c r="B403" s="175" t="s">
        <v>347</v>
      </c>
      <c r="C403" s="176" t="s">
        <v>1013</v>
      </c>
      <c r="D403" s="217"/>
      <c r="E403" s="217"/>
      <c r="F403" s="217"/>
    </row>
    <row r="404" spans="1:6" ht="14.5" customHeight="1">
      <c r="A404" s="174">
        <v>12.404</v>
      </c>
      <c r="B404" s="175" t="s">
        <v>347</v>
      </c>
      <c r="C404" s="176" t="s">
        <v>1886</v>
      </c>
      <c r="D404" s="217"/>
      <c r="E404" s="217"/>
      <c r="F404" s="217"/>
    </row>
    <row r="405" spans="1:6" ht="14">
      <c r="A405" s="174">
        <v>12.42</v>
      </c>
      <c r="B405" s="175" t="s">
        <v>347</v>
      </c>
      <c r="C405" s="176" t="s">
        <v>1014</v>
      </c>
      <c r="D405" s="217"/>
      <c r="E405" s="217"/>
      <c r="F405" s="217"/>
    </row>
    <row r="406" spans="1:6" ht="14.5" customHeight="1">
      <c r="A406" s="174">
        <v>12.430999999999999</v>
      </c>
      <c r="B406" s="175" t="s">
        <v>347</v>
      </c>
      <c r="C406" s="176" t="s">
        <v>1015</v>
      </c>
      <c r="D406" s="217"/>
      <c r="E406" s="217"/>
      <c r="F406" s="217"/>
    </row>
    <row r="407" spans="1:6" ht="14">
      <c r="A407" s="174">
        <v>12.432</v>
      </c>
      <c r="B407" s="175" t="s">
        <v>347</v>
      </c>
      <c r="C407" s="176" t="s">
        <v>3068</v>
      </c>
      <c r="D407" s="217"/>
      <c r="E407" s="217"/>
      <c r="F407" s="217"/>
    </row>
    <row r="408" spans="1:6" ht="14.5" customHeight="1">
      <c r="A408" s="174">
        <v>12.44</v>
      </c>
      <c r="B408" s="175" t="s">
        <v>347</v>
      </c>
      <c r="C408" s="176" t="s">
        <v>2879</v>
      </c>
      <c r="D408" s="217"/>
      <c r="E408" s="217"/>
      <c r="F408" s="217"/>
    </row>
    <row r="409" spans="1:6" ht="14">
      <c r="A409" s="174">
        <v>12.45</v>
      </c>
      <c r="B409" s="175" t="s">
        <v>347</v>
      </c>
      <c r="C409" s="176" t="s">
        <v>3414</v>
      </c>
      <c r="D409" s="217"/>
      <c r="E409" s="217"/>
      <c r="F409" s="217"/>
    </row>
    <row r="410" spans="1:6" ht="14.5" customHeight="1">
      <c r="A410" s="174">
        <v>12.46</v>
      </c>
      <c r="B410" s="175" t="s">
        <v>347</v>
      </c>
      <c r="C410" s="176" t="s">
        <v>3415</v>
      </c>
      <c r="D410" s="217"/>
      <c r="E410" s="217"/>
      <c r="F410" s="217"/>
    </row>
    <row r="411" spans="1:6" ht="14">
      <c r="A411" s="177">
        <v>12.500999999999999</v>
      </c>
      <c r="B411" s="178" t="s">
        <v>347</v>
      </c>
      <c r="C411" s="179" t="s">
        <v>4348</v>
      </c>
      <c r="D411" s="217"/>
      <c r="E411" s="217"/>
      <c r="F411" s="217"/>
    </row>
    <row r="412" spans="1:6" ht="15" customHeight="1">
      <c r="A412" s="174">
        <v>12.55</v>
      </c>
      <c r="B412" s="175" t="s">
        <v>347</v>
      </c>
      <c r="C412" s="176" t="s">
        <v>1887</v>
      </c>
      <c r="D412" s="217"/>
      <c r="E412" s="217"/>
      <c r="F412" s="217"/>
    </row>
    <row r="413" spans="1:6" ht="14">
      <c r="A413" s="174">
        <v>12.551</v>
      </c>
      <c r="B413" s="175" t="s">
        <v>347</v>
      </c>
      <c r="C413" s="176" t="s">
        <v>107</v>
      </c>
      <c r="D413" s="217"/>
      <c r="E413" s="217"/>
      <c r="F413" s="217"/>
    </row>
    <row r="414" spans="1:6" ht="14.5" customHeight="1">
      <c r="A414" s="174">
        <v>12.552</v>
      </c>
      <c r="B414" s="175" t="s">
        <v>347</v>
      </c>
      <c r="C414" s="176" t="s">
        <v>108</v>
      </c>
      <c r="D414" s="217"/>
      <c r="E414" s="217"/>
      <c r="F414" s="217"/>
    </row>
    <row r="415" spans="1:6" ht="14">
      <c r="A415" s="174">
        <v>12.555</v>
      </c>
      <c r="B415" s="175" t="s">
        <v>347</v>
      </c>
      <c r="C415" s="176" t="s">
        <v>109</v>
      </c>
      <c r="D415" s="217"/>
      <c r="E415" s="217"/>
      <c r="F415" s="217"/>
    </row>
    <row r="416" spans="1:6" ht="14.5" customHeight="1">
      <c r="A416" s="174">
        <v>12.555999999999999</v>
      </c>
      <c r="B416" s="175" t="s">
        <v>347</v>
      </c>
      <c r="C416" s="176" t="s">
        <v>906</v>
      </c>
      <c r="D416" s="217"/>
      <c r="E416" s="217"/>
      <c r="F416" s="217"/>
    </row>
    <row r="417" spans="1:6" ht="14">
      <c r="A417" s="174">
        <v>12.557</v>
      </c>
      <c r="B417" s="175" t="s">
        <v>347</v>
      </c>
      <c r="C417" s="176" t="s">
        <v>907</v>
      </c>
      <c r="D417" s="217"/>
      <c r="E417" s="217"/>
      <c r="F417" s="217"/>
    </row>
    <row r="418" spans="1:6" ht="14.5" customHeight="1">
      <c r="A418" s="174">
        <v>12.558</v>
      </c>
      <c r="B418" s="175" t="s">
        <v>347</v>
      </c>
      <c r="C418" s="176" t="s">
        <v>908</v>
      </c>
      <c r="D418" s="217"/>
      <c r="E418" s="217"/>
      <c r="F418" s="217"/>
    </row>
    <row r="419" spans="1:6" ht="14">
      <c r="A419" s="174">
        <v>12.56</v>
      </c>
      <c r="B419" s="175" t="s">
        <v>347</v>
      </c>
      <c r="C419" s="176" t="s">
        <v>909</v>
      </c>
      <c r="D419" s="217"/>
      <c r="E419" s="217"/>
      <c r="F419" s="217"/>
    </row>
    <row r="420" spans="1:6" ht="14.5" customHeight="1">
      <c r="A420" s="174">
        <v>12.561</v>
      </c>
      <c r="B420" s="175" t="s">
        <v>347</v>
      </c>
      <c r="C420" s="176" t="s">
        <v>2880</v>
      </c>
      <c r="D420" s="217"/>
      <c r="E420" s="217"/>
      <c r="F420" s="217"/>
    </row>
    <row r="421" spans="1:6" ht="14">
      <c r="A421" s="174">
        <v>12.579000000000001</v>
      </c>
      <c r="B421" s="175" t="s">
        <v>347</v>
      </c>
      <c r="C421" s="176" t="s">
        <v>2477</v>
      </c>
      <c r="D421" s="217"/>
      <c r="E421" s="217"/>
      <c r="F421" s="217"/>
    </row>
    <row r="422" spans="1:6" ht="14">
      <c r="A422" s="174">
        <v>12.582000000000001</v>
      </c>
      <c r="B422" s="175" t="s">
        <v>347</v>
      </c>
      <c r="C422" s="176" t="s">
        <v>3416</v>
      </c>
      <c r="D422" s="217"/>
      <c r="E422" s="217"/>
      <c r="F422" s="217"/>
    </row>
    <row r="423" spans="1:6" ht="14.5" customHeight="1">
      <c r="A423" s="174">
        <v>12.598000000000001</v>
      </c>
      <c r="B423" s="175" t="s">
        <v>347</v>
      </c>
      <c r="C423" s="176" t="s">
        <v>2478</v>
      </c>
      <c r="D423" s="217"/>
      <c r="E423" s="217"/>
      <c r="F423" s="217"/>
    </row>
    <row r="424" spans="1:6" ht="14">
      <c r="A424" s="174">
        <v>12.599</v>
      </c>
      <c r="B424" s="175" t="s">
        <v>347</v>
      </c>
      <c r="C424" s="176" t="s">
        <v>910</v>
      </c>
      <c r="D424" s="217"/>
      <c r="E424" s="217"/>
      <c r="F424" s="217"/>
    </row>
    <row r="425" spans="1:6" ht="14.5" customHeight="1">
      <c r="A425" s="174">
        <v>12.6</v>
      </c>
      <c r="B425" s="175" t="s">
        <v>347</v>
      </c>
      <c r="C425" s="176" t="s">
        <v>3417</v>
      </c>
      <c r="D425" s="217"/>
      <c r="E425" s="217"/>
      <c r="F425" s="217"/>
    </row>
    <row r="426" spans="1:6" ht="14">
      <c r="A426" s="174">
        <v>12.603999999999999</v>
      </c>
      <c r="B426" s="175" t="s">
        <v>347</v>
      </c>
      <c r="C426" s="176" t="s">
        <v>3418</v>
      </c>
      <c r="D426" s="217"/>
      <c r="E426" s="217"/>
      <c r="F426" s="217"/>
    </row>
    <row r="427" spans="1:6" ht="14.5" customHeight="1">
      <c r="A427" s="174">
        <v>12.606999999999999</v>
      </c>
      <c r="B427" s="175" t="s">
        <v>347</v>
      </c>
      <c r="C427" s="176" t="s">
        <v>3419</v>
      </c>
      <c r="D427" s="217"/>
      <c r="E427" s="217"/>
      <c r="F427" s="217"/>
    </row>
    <row r="428" spans="1:6" ht="15" customHeight="1">
      <c r="A428" s="174">
        <v>12.61</v>
      </c>
      <c r="B428" s="175" t="s">
        <v>347</v>
      </c>
      <c r="C428" s="176" t="s">
        <v>2479</v>
      </c>
      <c r="D428" s="217"/>
      <c r="E428" s="217"/>
      <c r="F428" s="217"/>
    </row>
    <row r="429" spans="1:6" ht="15" customHeight="1">
      <c r="A429" s="174">
        <v>12.611000000000001</v>
      </c>
      <c r="B429" s="175" t="s">
        <v>347</v>
      </c>
      <c r="C429" s="176" t="s">
        <v>2480</v>
      </c>
      <c r="D429" s="217"/>
      <c r="E429" s="217"/>
      <c r="F429" s="217"/>
    </row>
    <row r="430" spans="1:6" ht="15" customHeight="1">
      <c r="A430" s="174">
        <v>12.614000000000001</v>
      </c>
      <c r="B430" s="175" t="s">
        <v>347</v>
      </c>
      <c r="C430" s="176" t="s">
        <v>2481</v>
      </c>
      <c r="D430" s="217"/>
      <c r="E430" s="217"/>
      <c r="F430" s="217"/>
    </row>
    <row r="431" spans="1:6" ht="15" customHeight="1">
      <c r="A431" s="174">
        <v>12.615</v>
      </c>
      <c r="B431" s="175" t="s">
        <v>347</v>
      </c>
      <c r="C431" s="176" t="s">
        <v>1888</v>
      </c>
      <c r="D431" s="217"/>
      <c r="E431" s="217"/>
      <c r="F431" s="217"/>
    </row>
    <row r="432" spans="1:6" ht="15" customHeight="1">
      <c r="A432" s="174">
        <v>12.617000000000001</v>
      </c>
      <c r="B432" s="175" t="s">
        <v>347</v>
      </c>
      <c r="C432" s="176" t="s">
        <v>2881</v>
      </c>
      <c r="D432" s="217"/>
      <c r="E432" s="217"/>
      <c r="F432" s="217"/>
    </row>
    <row r="433" spans="1:6" ht="15" customHeight="1">
      <c r="A433" s="174">
        <v>12.618</v>
      </c>
      <c r="B433" s="175" t="s">
        <v>347</v>
      </c>
      <c r="C433" s="176" t="s">
        <v>3420</v>
      </c>
      <c r="D433" s="217"/>
      <c r="E433" s="217"/>
      <c r="F433" s="217"/>
    </row>
    <row r="434" spans="1:6" ht="15" customHeight="1">
      <c r="A434" s="174">
        <v>12.62</v>
      </c>
      <c r="B434" s="175" t="s">
        <v>347</v>
      </c>
      <c r="C434" s="176" t="s">
        <v>3069</v>
      </c>
      <c r="D434" s="217"/>
      <c r="E434" s="217"/>
      <c r="F434" s="217"/>
    </row>
    <row r="435" spans="1:6" ht="14">
      <c r="A435" s="174">
        <v>12.63</v>
      </c>
      <c r="B435" s="175" t="s">
        <v>347</v>
      </c>
      <c r="C435" s="176" t="s">
        <v>41</v>
      </c>
      <c r="D435" s="217"/>
      <c r="E435" s="217"/>
      <c r="F435" s="217"/>
    </row>
    <row r="436" spans="1:6" ht="15" customHeight="1">
      <c r="A436" s="174">
        <v>12.631</v>
      </c>
      <c r="B436" s="175" t="s">
        <v>347</v>
      </c>
      <c r="C436" s="176" t="s">
        <v>911</v>
      </c>
      <c r="D436" s="217"/>
      <c r="E436" s="217"/>
      <c r="F436" s="217"/>
    </row>
    <row r="437" spans="1:6" ht="15" customHeight="1">
      <c r="A437" s="174">
        <v>12.632</v>
      </c>
      <c r="B437" s="175" t="s">
        <v>347</v>
      </c>
      <c r="C437" s="176" t="s">
        <v>2882</v>
      </c>
      <c r="D437" s="217"/>
      <c r="E437" s="217"/>
      <c r="F437" s="217"/>
    </row>
    <row r="438" spans="1:6" ht="14.5" customHeight="1">
      <c r="A438" s="174">
        <v>12.7</v>
      </c>
      <c r="B438" s="175" t="s">
        <v>347</v>
      </c>
      <c r="C438" s="176" t="s">
        <v>42</v>
      </c>
      <c r="D438" s="217"/>
      <c r="E438" s="217"/>
      <c r="F438" s="217"/>
    </row>
    <row r="439" spans="1:6" ht="15" customHeight="1">
      <c r="A439" s="174">
        <v>12.74</v>
      </c>
      <c r="B439" s="175" t="s">
        <v>347</v>
      </c>
      <c r="C439" s="176" t="s">
        <v>3421</v>
      </c>
      <c r="D439" s="217"/>
      <c r="E439" s="217"/>
      <c r="F439" s="217"/>
    </row>
    <row r="440" spans="1:6" ht="15" customHeight="1">
      <c r="A440" s="174">
        <v>12.75</v>
      </c>
      <c r="B440" s="175" t="s">
        <v>347</v>
      </c>
      <c r="C440" s="176" t="s">
        <v>1889</v>
      </c>
      <c r="D440" s="217"/>
      <c r="E440" s="217"/>
      <c r="F440" s="217"/>
    </row>
    <row r="441" spans="1:6" ht="15" customHeight="1">
      <c r="A441" s="174">
        <v>12.776999999999999</v>
      </c>
      <c r="B441" s="175" t="s">
        <v>347</v>
      </c>
      <c r="C441" s="176" t="s">
        <v>3422</v>
      </c>
      <c r="D441" s="217"/>
      <c r="E441" s="217"/>
      <c r="F441" s="217"/>
    </row>
    <row r="442" spans="1:6" ht="15" customHeight="1">
      <c r="A442" s="174">
        <v>12.8</v>
      </c>
      <c r="B442" s="175" t="s">
        <v>347</v>
      </c>
      <c r="C442" s="176" t="s">
        <v>43</v>
      </c>
      <c r="D442" s="217"/>
      <c r="E442" s="217"/>
      <c r="F442" s="217"/>
    </row>
    <row r="443" spans="1:6" ht="15" customHeight="1">
      <c r="A443" s="174">
        <v>12.801</v>
      </c>
      <c r="B443" s="175" t="s">
        <v>347</v>
      </c>
      <c r="C443" s="176" t="s">
        <v>2482</v>
      </c>
      <c r="D443" s="217"/>
      <c r="E443" s="217"/>
      <c r="F443" s="217"/>
    </row>
    <row r="444" spans="1:6" ht="15" customHeight="1">
      <c r="A444" s="174">
        <v>12.81</v>
      </c>
      <c r="B444" s="175" t="s">
        <v>347</v>
      </c>
      <c r="C444" s="176" t="s">
        <v>2883</v>
      </c>
      <c r="D444" s="217"/>
      <c r="E444" s="217"/>
      <c r="F444" s="217"/>
    </row>
    <row r="445" spans="1:6" ht="15" customHeight="1">
      <c r="A445" s="174">
        <v>12.84</v>
      </c>
      <c r="B445" s="175" t="s">
        <v>347</v>
      </c>
      <c r="C445" s="176" t="s">
        <v>3423</v>
      </c>
      <c r="D445" s="217"/>
      <c r="E445" s="217"/>
      <c r="F445" s="217"/>
    </row>
    <row r="446" spans="1:6" ht="14.5" customHeight="1">
      <c r="A446" s="174">
        <v>12.888</v>
      </c>
      <c r="B446" s="175" t="s">
        <v>347</v>
      </c>
      <c r="C446" s="176" t="s">
        <v>3424</v>
      </c>
      <c r="D446" s="217"/>
      <c r="E446" s="217"/>
      <c r="F446" s="217"/>
    </row>
    <row r="447" spans="1:6" ht="15" customHeight="1">
      <c r="A447" s="174">
        <v>12.9</v>
      </c>
      <c r="B447" s="175" t="s">
        <v>347</v>
      </c>
      <c r="C447" s="176" t="s">
        <v>44</v>
      </c>
      <c r="D447" s="217"/>
      <c r="E447" s="217"/>
      <c r="F447" s="217"/>
    </row>
    <row r="448" spans="1:6" ht="15" customHeight="1">
      <c r="A448" s="174">
        <v>12.901</v>
      </c>
      <c r="B448" s="175" t="s">
        <v>347</v>
      </c>
      <c r="C448" s="176" t="s">
        <v>3425</v>
      </c>
      <c r="D448" s="217"/>
      <c r="E448" s="217"/>
      <c r="F448" s="217"/>
    </row>
    <row r="449" spans="1:6" ht="15" customHeight="1">
      <c r="A449" s="174">
        <v>12.901999999999999</v>
      </c>
      <c r="B449" s="175" t="s">
        <v>347</v>
      </c>
      <c r="C449" s="176" t="s">
        <v>3426</v>
      </c>
      <c r="D449" s="217"/>
      <c r="E449" s="217"/>
      <c r="F449" s="217"/>
    </row>
    <row r="450" spans="1:6" ht="15" customHeight="1">
      <c r="A450" s="174">
        <v>12.903</v>
      </c>
      <c r="B450" s="175" t="s">
        <v>347</v>
      </c>
      <c r="C450" s="176" t="s">
        <v>3013</v>
      </c>
      <c r="D450" s="217"/>
      <c r="E450" s="217"/>
      <c r="F450" s="217"/>
    </row>
    <row r="451" spans="1:6" ht="15" customHeight="1">
      <c r="A451" s="174">
        <v>12.904999999999999</v>
      </c>
      <c r="B451" s="175" t="s">
        <v>347</v>
      </c>
      <c r="C451" s="176" t="s">
        <v>3070</v>
      </c>
      <c r="D451" s="217"/>
      <c r="E451" s="217"/>
      <c r="F451" s="217"/>
    </row>
    <row r="452" spans="1:6" ht="15" customHeight="1">
      <c r="A452" s="174">
        <v>12.91</v>
      </c>
      <c r="B452" s="175" t="s">
        <v>347</v>
      </c>
      <c r="C452" s="176" t="s">
        <v>45</v>
      </c>
      <c r="D452" s="217"/>
      <c r="E452" s="217"/>
      <c r="F452" s="217"/>
    </row>
    <row r="453" spans="1:6" ht="15" customHeight="1">
      <c r="A453" s="174">
        <v>12.987</v>
      </c>
      <c r="B453" s="175" t="s">
        <v>347</v>
      </c>
      <c r="C453" s="176" t="s">
        <v>3014</v>
      </c>
      <c r="D453" s="217"/>
      <c r="E453" s="217"/>
      <c r="F453" s="217"/>
    </row>
    <row r="454" spans="1:6" ht="14.5" customHeight="1">
      <c r="A454" s="174">
        <v>14.007999999999999</v>
      </c>
      <c r="B454" s="175" t="s">
        <v>46</v>
      </c>
      <c r="C454" s="176" t="s">
        <v>1890</v>
      </c>
      <c r="D454" s="217"/>
      <c r="E454" s="217"/>
      <c r="F454" s="217"/>
    </row>
    <row r="455" spans="1:6" ht="14">
      <c r="A455" s="174">
        <v>14.103</v>
      </c>
      <c r="B455" s="175" t="s">
        <v>46</v>
      </c>
      <c r="C455" s="176" t="s">
        <v>2294</v>
      </c>
      <c r="D455" s="217"/>
      <c r="E455" s="217"/>
      <c r="F455" s="217"/>
    </row>
    <row r="456" spans="1:6" ht="14.5" customHeight="1">
      <c r="A456" s="174">
        <v>14.108000000000001</v>
      </c>
      <c r="B456" s="175" t="s">
        <v>46</v>
      </c>
      <c r="C456" s="176" t="s">
        <v>47</v>
      </c>
      <c r="D456" s="217"/>
      <c r="E456" s="217"/>
      <c r="F456" s="217"/>
    </row>
    <row r="457" spans="1:6" ht="14">
      <c r="A457" s="174">
        <v>14.11</v>
      </c>
      <c r="B457" s="175" t="s">
        <v>46</v>
      </c>
      <c r="C457" s="176" t="s">
        <v>2295</v>
      </c>
      <c r="D457" s="217"/>
      <c r="E457" s="217"/>
      <c r="F457" s="217"/>
    </row>
    <row r="458" spans="1:6" ht="14">
      <c r="A458" s="174">
        <v>14.117000000000001</v>
      </c>
      <c r="B458" s="175" t="s">
        <v>46</v>
      </c>
      <c r="C458" s="176" t="s">
        <v>2296</v>
      </c>
      <c r="D458" s="217"/>
      <c r="E458" s="217"/>
      <c r="F458" s="217"/>
    </row>
    <row r="459" spans="1:6" ht="14.5" customHeight="1">
      <c r="A459" s="174">
        <v>14.119</v>
      </c>
      <c r="B459" s="175" t="s">
        <v>46</v>
      </c>
      <c r="C459" s="176" t="s">
        <v>2297</v>
      </c>
      <c r="D459" s="217"/>
      <c r="E459" s="217"/>
      <c r="F459" s="217"/>
    </row>
    <row r="460" spans="1:6" ht="14">
      <c r="A460" s="174">
        <v>14.122</v>
      </c>
      <c r="B460" s="175" t="s">
        <v>46</v>
      </c>
      <c r="C460" s="176" t="s">
        <v>2298</v>
      </c>
      <c r="D460" s="217"/>
      <c r="E460" s="217"/>
      <c r="F460" s="217"/>
    </row>
    <row r="461" spans="1:6" ht="14.5" customHeight="1">
      <c r="A461" s="174">
        <v>14.122999999999999</v>
      </c>
      <c r="B461" s="175" t="s">
        <v>46</v>
      </c>
      <c r="C461" s="176" t="s">
        <v>2299</v>
      </c>
      <c r="D461" s="217"/>
      <c r="E461" s="217"/>
      <c r="F461" s="217"/>
    </row>
    <row r="462" spans="1:6" ht="14.5" customHeight="1">
      <c r="A462" s="174">
        <v>14.125999999999999</v>
      </c>
      <c r="B462" s="175" t="s">
        <v>46</v>
      </c>
      <c r="C462" s="176" t="s">
        <v>2300</v>
      </c>
      <c r="D462" s="217"/>
      <c r="E462" s="217"/>
      <c r="F462" s="217"/>
    </row>
    <row r="463" spans="1:6" ht="14.5" customHeight="1">
      <c r="A463" s="174">
        <v>14.128</v>
      </c>
      <c r="B463" s="175" t="s">
        <v>46</v>
      </c>
      <c r="C463" s="176" t="s">
        <v>2301</v>
      </c>
      <c r="D463" s="217"/>
      <c r="E463" s="217"/>
      <c r="F463" s="217"/>
    </row>
    <row r="464" spans="1:6" ht="14.5" customHeight="1">
      <c r="A464" s="174">
        <v>14.129</v>
      </c>
      <c r="B464" s="175" t="s">
        <v>46</v>
      </c>
      <c r="C464" s="176" t="s">
        <v>2302</v>
      </c>
      <c r="D464" s="217"/>
      <c r="E464" s="217"/>
      <c r="F464" s="217"/>
    </row>
    <row r="465" spans="1:6" ht="14.5" customHeight="1">
      <c r="A465" s="174">
        <v>14.132999999999999</v>
      </c>
      <c r="B465" s="175" t="s">
        <v>46</v>
      </c>
      <c r="C465" s="176" t="s">
        <v>2303</v>
      </c>
      <c r="D465" s="217"/>
      <c r="E465" s="217"/>
      <c r="F465" s="217"/>
    </row>
    <row r="466" spans="1:6" ht="14.5" customHeight="1">
      <c r="A466" s="174">
        <v>14.134</v>
      </c>
      <c r="B466" s="175" t="s">
        <v>46</v>
      </c>
      <c r="C466" s="176" t="s">
        <v>2304</v>
      </c>
      <c r="D466" s="217"/>
      <c r="E466" s="217"/>
      <c r="F466" s="217"/>
    </row>
    <row r="467" spans="1:6" ht="14.5" customHeight="1">
      <c r="A467" s="174">
        <v>14.135</v>
      </c>
      <c r="B467" s="175" t="s">
        <v>46</v>
      </c>
      <c r="C467" s="176" t="s">
        <v>2305</v>
      </c>
      <c r="D467" s="217"/>
      <c r="E467" s="217"/>
      <c r="F467" s="217"/>
    </row>
    <row r="468" spans="1:6" ht="14.5" customHeight="1">
      <c r="A468" s="174">
        <v>14.138</v>
      </c>
      <c r="B468" s="175" t="s">
        <v>46</v>
      </c>
      <c r="C468" s="176" t="s">
        <v>2306</v>
      </c>
      <c r="D468" s="217"/>
      <c r="E468" s="217"/>
      <c r="F468" s="217"/>
    </row>
    <row r="469" spans="1:6" ht="14.5" customHeight="1">
      <c r="A469" s="174">
        <v>14.138999999999999</v>
      </c>
      <c r="B469" s="175" t="s">
        <v>46</v>
      </c>
      <c r="C469" s="176" t="s">
        <v>2307</v>
      </c>
      <c r="D469" s="217"/>
      <c r="E469" s="217"/>
      <c r="F469" s="217"/>
    </row>
    <row r="470" spans="1:6" ht="14.5" customHeight="1">
      <c r="A470" s="174">
        <v>14.141999999999999</v>
      </c>
      <c r="B470" s="175" t="s">
        <v>46</v>
      </c>
      <c r="C470" s="176" t="s">
        <v>48</v>
      </c>
      <c r="D470" s="217"/>
      <c r="E470" s="217"/>
      <c r="F470" s="217"/>
    </row>
    <row r="471" spans="1:6" ht="14.5" customHeight="1">
      <c r="A471" s="174">
        <v>14.148999999999999</v>
      </c>
      <c r="B471" s="175" t="s">
        <v>46</v>
      </c>
      <c r="C471" s="176" t="s">
        <v>2308</v>
      </c>
      <c r="D471" s="217"/>
      <c r="E471" s="217"/>
      <c r="F471" s="217"/>
    </row>
    <row r="472" spans="1:6" ht="14">
      <c r="A472" s="174">
        <v>14.151</v>
      </c>
      <c r="B472" s="175" t="s">
        <v>46</v>
      </c>
      <c r="C472" s="176" t="s">
        <v>2309</v>
      </c>
      <c r="D472" s="217"/>
      <c r="E472" s="217"/>
      <c r="F472" s="217"/>
    </row>
    <row r="473" spans="1:6" ht="14.5" customHeight="1">
      <c r="A473" s="174">
        <v>14.154999999999999</v>
      </c>
      <c r="B473" s="175" t="s">
        <v>46</v>
      </c>
      <c r="C473" s="176" t="s">
        <v>782</v>
      </c>
      <c r="D473" s="217"/>
      <c r="E473" s="217"/>
      <c r="F473" s="217"/>
    </row>
    <row r="474" spans="1:6" ht="14">
      <c r="A474" s="174">
        <v>14.157</v>
      </c>
      <c r="B474" s="175" t="s">
        <v>46</v>
      </c>
      <c r="C474" s="176" t="s">
        <v>783</v>
      </c>
      <c r="D474" s="217"/>
      <c r="E474" s="217"/>
      <c r="F474" s="217"/>
    </row>
    <row r="475" spans="1:6" ht="14.5" customHeight="1">
      <c r="A475" s="174">
        <v>14.162000000000001</v>
      </c>
      <c r="B475" s="175" t="s">
        <v>46</v>
      </c>
      <c r="C475" s="176" t="s">
        <v>2310</v>
      </c>
      <c r="D475" s="217"/>
      <c r="E475" s="217"/>
      <c r="F475" s="217"/>
    </row>
    <row r="476" spans="1:6" ht="14">
      <c r="A476" s="174">
        <v>14.169</v>
      </c>
      <c r="B476" s="175" t="s">
        <v>46</v>
      </c>
      <c r="C476" s="176" t="s">
        <v>784</v>
      </c>
      <c r="D476" s="217"/>
      <c r="E476" s="217"/>
      <c r="F476" s="217"/>
    </row>
    <row r="477" spans="1:6" ht="14.5" customHeight="1">
      <c r="A477" s="174">
        <v>14.170999999999999</v>
      </c>
      <c r="B477" s="175" t="s">
        <v>46</v>
      </c>
      <c r="C477" s="176" t="s">
        <v>1891</v>
      </c>
      <c r="D477" s="217"/>
      <c r="E477" s="217"/>
      <c r="F477" s="217"/>
    </row>
    <row r="478" spans="1:6" ht="14">
      <c r="A478" s="174">
        <v>14.175000000000001</v>
      </c>
      <c r="B478" s="175" t="s">
        <v>46</v>
      </c>
      <c r="C478" s="176" t="s">
        <v>785</v>
      </c>
      <c r="D478" s="217"/>
      <c r="E478" s="217"/>
      <c r="F478" s="217"/>
    </row>
    <row r="479" spans="1:6" ht="14.5" customHeight="1">
      <c r="A479" s="174">
        <v>14.180999999999999</v>
      </c>
      <c r="B479" s="175" t="s">
        <v>46</v>
      </c>
      <c r="C479" s="176" t="s">
        <v>786</v>
      </c>
      <c r="D479" s="217"/>
      <c r="E479" s="217"/>
      <c r="F479" s="217"/>
    </row>
    <row r="480" spans="1:6" ht="15" customHeight="1">
      <c r="A480" s="174">
        <v>14.183</v>
      </c>
      <c r="B480" s="175" t="s">
        <v>46</v>
      </c>
      <c r="C480" s="176" t="s">
        <v>787</v>
      </c>
      <c r="D480" s="217"/>
      <c r="E480" s="217"/>
      <c r="F480" s="217"/>
    </row>
    <row r="481" spans="1:6" ht="15" customHeight="1">
      <c r="A481" s="174">
        <v>14.183999999999999</v>
      </c>
      <c r="B481" s="175" t="s">
        <v>46</v>
      </c>
      <c r="C481" s="176" t="s">
        <v>788</v>
      </c>
      <c r="D481" s="217"/>
      <c r="E481" s="217"/>
      <c r="F481" s="217"/>
    </row>
    <row r="482" spans="1:6" ht="15" customHeight="1">
      <c r="A482" s="174">
        <v>14.188000000000001</v>
      </c>
      <c r="B482" s="175" t="s">
        <v>46</v>
      </c>
      <c r="C482" s="176" t="s">
        <v>789</v>
      </c>
      <c r="D482" s="217"/>
      <c r="E482" s="217"/>
      <c r="F482" s="217"/>
    </row>
    <row r="483" spans="1:6" ht="15" customHeight="1">
      <c r="A483" s="174">
        <v>14.189</v>
      </c>
      <c r="B483" s="175" t="s">
        <v>46</v>
      </c>
      <c r="C483" s="176" t="s">
        <v>790</v>
      </c>
      <c r="D483" s="217"/>
      <c r="E483" s="217"/>
      <c r="F483" s="217"/>
    </row>
    <row r="484" spans="1:6" ht="15" customHeight="1">
      <c r="A484" s="174">
        <v>14.191000000000001</v>
      </c>
      <c r="B484" s="175" t="s">
        <v>46</v>
      </c>
      <c r="C484" s="176" t="s">
        <v>791</v>
      </c>
      <c r="D484" s="217"/>
      <c r="E484" s="217"/>
      <c r="F484" s="217"/>
    </row>
    <row r="485" spans="1:6" ht="15" customHeight="1">
      <c r="A485" s="174">
        <v>14.195</v>
      </c>
      <c r="B485" s="175" t="s">
        <v>46</v>
      </c>
      <c r="C485" s="176" t="s">
        <v>0</v>
      </c>
      <c r="D485" s="217"/>
      <c r="E485" s="217"/>
      <c r="F485" s="217"/>
    </row>
    <row r="486" spans="1:6" ht="15" customHeight="1">
      <c r="A486" s="174">
        <v>14.198</v>
      </c>
      <c r="B486" s="175" t="s">
        <v>46</v>
      </c>
      <c r="C486" s="176" t="s">
        <v>645</v>
      </c>
      <c r="D486" s="217"/>
      <c r="E486" s="217"/>
      <c r="F486" s="217"/>
    </row>
    <row r="487" spans="1:6" ht="15" customHeight="1">
      <c r="A487" s="174">
        <v>14.218</v>
      </c>
      <c r="B487" s="175" t="s">
        <v>46</v>
      </c>
      <c r="C487" s="176" t="s">
        <v>792</v>
      </c>
      <c r="D487" s="217"/>
      <c r="E487" s="217"/>
      <c r="F487" s="217"/>
    </row>
    <row r="488" spans="1:6" ht="14.5" customHeight="1">
      <c r="A488" s="174">
        <v>14.225</v>
      </c>
      <c r="B488" s="175" t="s">
        <v>46</v>
      </c>
      <c r="C488" s="176" t="s">
        <v>793</v>
      </c>
      <c r="D488" s="217"/>
      <c r="E488" s="217"/>
      <c r="F488" s="217"/>
    </row>
    <row r="489" spans="1:6" ht="14">
      <c r="A489" s="174">
        <v>14.228</v>
      </c>
      <c r="B489" s="175" t="s">
        <v>46</v>
      </c>
      <c r="C489" s="176" t="s">
        <v>3427</v>
      </c>
      <c r="D489" s="217"/>
      <c r="E489" s="217"/>
      <c r="F489" s="217"/>
    </row>
    <row r="490" spans="1:6" ht="14.5" customHeight="1">
      <c r="A490" s="174">
        <v>14.231</v>
      </c>
      <c r="B490" s="175" t="s">
        <v>46</v>
      </c>
      <c r="C490" s="176" t="s">
        <v>2483</v>
      </c>
      <c r="D490" s="217"/>
      <c r="E490" s="217"/>
      <c r="F490" s="217"/>
    </row>
    <row r="491" spans="1:6" ht="14">
      <c r="A491" s="174">
        <v>14.234999999999999</v>
      </c>
      <c r="B491" s="175" t="s">
        <v>46</v>
      </c>
      <c r="C491" s="176" t="s">
        <v>631</v>
      </c>
      <c r="D491" s="217"/>
      <c r="E491" s="217"/>
      <c r="F491" s="217"/>
    </row>
    <row r="492" spans="1:6" ht="14.5" customHeight="1">
      <c r="A492" s="174">
        <v>14.238</v>
      </c>
      <c r="B492" s="175" t="s">
        <v>46</v>
      </c>
      <c r="C492" s="176" t="s">
        <v>632</v>
      </c>
      <c r="D492" s="217"/>
      <c r="E492" s="217"/>
      <c r="F492" s="217"/>
    </row>
    <row r="493" spans="1:6" ht="14">
      <c r="A493" s="174">
        <v>14.239000000000001</v>
      </c>
      <c r="B493" s="175" t="s">
        <v>46</v>
      </c>
      <c r="C493" s="176" t="s">
        <v>646</v>
      </c>
      <c r="D493" s="217"/>
      <c r="E493" s="217"/>
      <c r="F493" s="217"/>
    </row>
    <row r="494" spans="1:6" ht="14.5" customHeight="1">
      <c r="A494" s="174">
        <v>14.241</v>
      </c>
      <c r="B494" s="175" t="s">
        <v>46</v>
      </c>
      <c r="C494" s="176" t="s">
        <v>633</v>
      </c>
      <c r="D494" s="217"/>
      <c r="E494" s="217"/>
      <c r="F494" s="217"/>
    </row>
    <row r="495" spans="1:6" ht="14">
      <c r="A495" s="174">
        <v>14.247</v>
      </c>
      <c r="B495" s="175" t="s">
        <v>46</v>
      </c>
      <c r="C495" s="176" t="s">
        <v>634</v>
      </c>
      <c r="D495" s="217"/>
      <c r="E495" s="217"/>
      <c r="F495" s="217"/>
    </row>
    <row r="496" spans="1:6" ht="15" customHeight="1">
      <c r="A496" s="174">
        <v>14.247999999999999</v>
      </c>
      <c r="B496" s="175" t="s">
        <v>46</v>
      </c>
      <c r="C496" s="176" t="s">
        <v>2311</v>
      </c>
      <c r="D496" s="217"/>
      <c r="E496" s="217"/>
      <c r="F496" s="217"/>
    </row>
    <row r="497" spans="1:6" ht="15" customHeight="1">
      <c r="A497" s="174">
        <v>14.249000000000001</v>
      </c>
      <c r="B497" s="175" t="s">
        <v>46</v>
      </c>
      <c r="C497" s="176" t="s">
        <v>635</v>
      </c>
      <c r="D497" s="217"/>
      <c r="E497" s="217"/>
      <c r="F497" s="217"/>
    </row>
    <row r="498" spans="1:6" ht="14.5" customHeight="1">
      <c r="A498" s="174">
        <v>14.25</v>
      </c>
      <c r="B498" s="175" t="s">
        <v>46</v>
      </c>
      <c r="C498" s="176" t="s">
        <v>3071</v>
      </c>
      <c r="D498" s="217"/>
      <c r="E498" s="217"/>
      <c r="F498" s="217"/>
    </row>
    <row r="499" spans="1:6" ht="14">
      <c r="A499" s="174">
        <v>14.252000000000001</v>
      </c>
      <c r="B499" s="175" t="s">
        <v>46</v>
      </c>
      <c r="C499" s="176" t="s">
        <v>969</v>
      </c>
      <c r="D499" s="217"/>
      <c r="E499" s="217"/>
      <c r="F499" s="217"/>
    </row>
    <row r="500" spans="1:6" ht="14.5" customHeight="1">
      <c r="A500" s="174">
        <v>14.259</v>
      </c>
      <c r="B500" s="175" t="s">
        <v>46</v>
      </c>
      <c r="C500" s="176" t="s">
        <v>3428</v>
      </c>
      <c r="D500" s="217"/>
      <c r="E500" s="217"/>
      <c r="F500" s="217"/>
    </row>
    <row r="501" spans="1:6" ht="14">
      <c r="A501" s="174">
        <v>14.260999999999999</v>
      </c>
      <c r="B501" s="175" t="s">
        <v>46</v>
      </c>
      <c r="C501" s="176" t="s">
        <v>3429</v>
      </c>
      <c r="D501" s="217"/>
      <c r="E501" s="217"/>
      <c r="F501" s="217"/>
    </row>
    <row r="502" spans="1:6" ht="14.5" customHeight="1">
      <c r="A502" s="174">
        <v>14.265000000000001</v>
      </c>
      <c r="B502" s="175" t="s">
        <v>46</v>
      </c>
      <c r="C502" s="176" t="s">
        <v>1892</v>
      </c>
      <c r="D502" s="217"/>
      <c r="E502" s="217"/>
      <c r="F502" s="217"/>
    </row>
    <row r="503" spans="1:6" ht="14">
      <c r="A503" s="174">
        <v>14.266</v>
      </c>
      <c r="B503" s="175" t="s">
        <v>46</v>
      </c>
      <c r="C503" s="176" t="s">
        <v>2484</v>
      </c>
      <c r="D503" s="217"/>
      <c r="E503" s="217"/>
      <c r="F503" s="217"/>
    </row>
    <row r="504" spans="1:6" ht="14.5" customHeight="1">
      <c r="A504" s="174">
        <v>14.266999999999999</v>
      </c>
      <c r="B504" s="175" t="s">
        <v>46</v>
      </c>
      <c r="C504" s="176" t="s">
        <v>3430</v>
      </c>
      <c r="D504" s="217"/>
      <c r="E504" s="217"/>
      <c r="F504" s="217"/>
    </row>
    <row r="505" spans="1:6" ht="14">
      <c r="A505" s="174">
        <v>14.268000000000001</v>
      </c>
      <c r="B505" s="175" t="s">
        <v>46</v>
      </c>
      <c r="C505" s="176" t="s">
        <v>3431</v>
      </c>
      <c r="D505" s="217"/>
      <c r="E505" s="217"/>
      <c r="F505" s="217"/>
    </row>
    <row r="506" spans="1:6" ht="14.5" customHeight="1">
      <c r="A506" s="174">
        <v>14.269</v>
      </c>
      <c r="B506" s="175" t="s">
        <v>46</v>
      </c>
      <c r="C506" s="176" t="s">
        <v>2884</v>
      </c>
      <c r="D506" s="217"/>
      <c r="E506" s="217"/>
      <c r="F506" s="217"/>
    </row>
    <row r="507" spans="1:6" ht="14">
      <c r="A507" s="174">
        <v>14.27</v>
      </c>
      <c r="B507" s="175" t="s">
        <v>46</v>
      </c>
      <c r="C507" s="176" t="s">
        <v>2885</v>
      </c>
      <c r="D507" s="217"/>
      <c r="E507" s="217"/>
      <c r="F507" s="217"/>
    </row>
    <row r="508" spans="1:6" ht="14.5" customHeight="1">
      <c r="A508" s="174">
        <v>14.271000000000001</v>
      </c>
      <c r="B508" s="175" t="s">
        <v>46</v>
      </c>
      <c r="C508" s="176" t="s">
        <v>2886</v>
      </c>
      <c r="D508" s="217"/>
      <c r="E508" s="217"/>
      <c r="F508" s="217"/>
    </row>
    <row r="509" spans="1:6" ht="15" customHeight="1">
      <c r="A509" s="174">
        <v>14.272</v>
      </c>
      <c r="B509" s="175" t="s">
        <v>46</v>
      </c>
      <c r="C509" s="176" t="s">
        <v>2887</v>
      </c>
      <c r="D509" s="217"/>
      <c r="E509" s="217"/>
      <c r="F509" s="217"/>
    </row>
    <row r="510" spans="1:6" ht="14.5" customHeight="1">
      <c r="A510" s="174">
        <v>14.273</v>
      </c>
      <c r="B510" s="175" t="s">
        <v>46</v>
      </c>
      <c r="C510" s="176" t="s">
        <v>2888</v>
      </c>
      <c r="D510" s="217"/>
      <c r="E510" s="217"/>
      <c r="F510" s="217"/>
    </row>
    <row r="511" spans="1:6" ht="14">
      <c r="A511" s="174">
        <v>14.275</v>
      </c>
      <c r="B511" s="175" t="s">
        <v>46</v>
      </c>
      <c r="C511" s="176" t="s">
        <v>3072</v>
      </c>
      <c r="D511" s="217"/>
      <c r="E511" s="217"/>
      <c r="F511" s="217"/>
    </row>
    <row r="512" spans="1:6" ht="15" customHeight="1">
      <c r="A512" s="174">
        <v>14.276</v>
      </c>
      <c r="B512" s="175" t="s">
        <v>46</v>
      </c>
      <c r="C512" s="176" t="s">
        <v>3015</v>
      </c>
      <c r="D512" s="217"/>
      <c r="E512" s="217"/>
      <c r="F512" s="217"/>
    </row>
    <row r="513" spans="1:6" ht="14">
      <c r="A513" s="174">
        <v>14.278</v>
      </c>
      <c r="B513" s="175" t="s">
        <v>46</v>
      </c>
      <c r="C513" s="176" t="s">
        <v>3432</v>
      </c>
      <c r="D513" s="217"/>
      <c r="E513" s="217"/>
      <c r="F513" s="217"/>
    </row>
    <row r="514" spans="1:6" ht="15" customHeight="1">
      <c r="A514" s="174">
        <v>14.311</v>
      </c>
      <c r="B514" s="175" t="s">
        <v>46</v>
      </c>
      <c r="C514" s="176" t="s">
        <v>799</v>
      </c>
      <c r="D514" s="217"/>
      <c r="E514" s="217"/>
      <c r="F514" s="217"/>
    </row>
    <row r="515" spans="1:6" ht="14">
      <c r="A515" s="174">
        <v>14.313000000000001</v>
      </c>
      <c r="B515" s="175" t="s">
        <v>46</v>
      </c>
      <c r="C515" s="176" t="s">
        <v>800</v>
      </c>
      <c r="D515" s="217"/>
      <c r="E515" s="217"/>
      <c r="F515" s="217"/>
    </row>
    <row r="516" spans="1:6" ht="15" customHeight="1">
      <c r="A516" s="174">
        <v>14.314</v>
      </c>
      <c r="B516" s="175" t="s">
        <v>46</v>
      </c>
      <c r="C516" s="176" t="s">
        <v>801</v>
      </c>
      <c r="D516" s="217"/>
      <c r="E516" s="217"/>
      <c r="F516" s="217"/>
    </row>
    <row r="517" spans="1:6" ht="14">
      <c r="A517" s="174">
        <v>14.316000000000001</v>
      </c>
      <c r="B517" s="175" t="s">
        <v>46</v>
      </c>
      <c r="C517" s="176" t="s">
        <v>122</v>
      </c>
      <c r="D517" s="217"/>
      <c r="E517" s="217"/>
      <c r="F517" s="217"/>
    </row>
    <row r="518" spans="1:6" ht="14.5" customHeight="1">
      <c r="A518" s="174">
        <v>14.319000000000001</v>
      </c>
      <c r="B518" s="175" t="s">
        <v>46</v>
      </c>
      <c r="C518" s="176" t="s">
        <v>1893</v>
      </c>
      <c r="D518" s="217"/>
      <c r="E518" s="217"/>
      <c r="F518" s="217"/>
    </row>
    <row r="519" spans="1:6" ht="14">
      <c r="A519" s="177">
        <v>14.321999999999999</v>
      </c>
      <c r="B519" s="178" t="s">
        <v>46</v>
      </c>
      <c r="C519" s="179" t="s">
        <v>4349</v>
      </c>
      <c r="D519" s="217"/>
      <c r="E519" s="217"/>
      <c r="F519" s="217"/>
    </row>
    <row r="520" spans="1:6" ht="14.5" customHeight="1">
      <c r="A520" s="174">
        <v>14.326000000000001</v>
      </c>
      <c r="B520" s="175" t="s">
        <v>46</v>
      </c>
      <c r="C520" s="176" t="s">
        <v>2485</v>
      </c>
      <c r="D520" s="217"/>
      <c r="E520" s="217"/>
      <c r="F520" s="217"/>
    </row>
    <row r="521" spans="1:6" ht="15" customHeight="1">
      <c r="A521" s="174">
        <v>14.327</v>
      </c>
      <c r="B521" s="175" t="s">
        <v>46</v>
      </c>
      <c r="C521" s="176" t="s">
        <v>1894</v>
      </c>
      <c r="D521" s="217"/>
      <c r="E521" s="217"/>
      <c r="F521" s="217"/>
    </row>
    <row r="522" spans="1:6" ht="14">
      <c r="A522" s="174">
        <v>14.329000000000001</v>
      </c>
      <c r="B522" s="175" t="s">
        <v>46</v>
      </c>
      <c r="C522" s="176" t="s">
        <v>3073</v>
      </c>
      <c r="D522" s="217"/>
      <c r="E522" s="217"/>
      <c r="F522" s="217"/>
    </row>
    <row r="523" spans="1:6" ht="15" customHeight="1">
      <c r="A523" s="174">
        <v>14.4</v>
      </c>
      <c r="B523" s="175" t="s">
        <v>46</v>
      </c>
      <c r="C523" s="176" t="s">
        <v>123</v>
      </c>
      <c r="D523" s="217"/>
      <c r="E523" s="217"/>
      <c r="F523" s="217"/>
    </row>
    <row r="524" spans="1:6" ht="14">
      <c r="A524" s="174">
        <v>14.401</v>
      </c>
      <c r="B524" s="175" t="s">
        <v>46</v>
      </c>
      <c r="C524" s="176" t="s">
        <v>2312</v>
      </c>
      <c r="D524" s="217"/>
      <c r="E524" s="217"/>
      <c r="F524" s="217"/>
    </row>
    <row r="525" spans="1:6" ht="14.5" customHeight="1">
      <c r="A525" s="174">
        <v>14.407999999999999</v>
      </c>
      <c r="B525" s="175" t="s">
        <v>46</v>
      </c>
      <c r="C525" s="176" t="s">
        <v>640</v>
      </c>
      <c r="D525" s="217"/>
      <c r="E525" s="217"/>
      <c r="F525" s="217"/>
    </row>
    <row r="526" spans="1:6" ht="14">
      <c r="A526" s="174">
        <v>14.416</v>
      </c>
      <c r="B526" s="175" t="s">
        <v>46</v>
      </c>
      <c r="C526" s="176" t="s">
        <v>1895</v>
      </c>
      <c r="D526" s="217"/>
      <c r="E526" s="217"/>
      <c r="F526" s="217"/>
    </row>
    <row r="527" spans="1:6" ht="14.5" customHeight="1">
      <c r="A527" s="174">
        <v>14.417</v>
      </c>
      <c r="B527" s="175" t="s">
        <v>46</v>
      </c>
      <c r="C527" s="176" t="s">
        <v>1896</v>
      </c>
      <c r="D527" s="217"/>
      <c r="E527" s="217"/>
      <c r="F527" s="217"/>
    </row>
    <row r="528" spans="1:6" ht="14.5" customHeight="1">
      <c r="A528" s="174">
        <v>14.417999999999999</v>
      </c>
      <c r="B528" s="175" t="s">
        <v>46</v>
      </c>
      <c r="C528" s="176" t="s">
        <v>3433</v>
      </c>
      <c r="D528" s="217"/>
      <c r="E528" s="217"/>
      <c r="F528" s="217"/>
    </row>
    <row r="529" spans="1:6" ht="14.5" customHeight="1">
      <c r="A529" s="174">
        <v>14.506</v>
      </c>
      <c r="B529" s="175" t="s">
        <v>46</v>
      </c>
      <c r="C529" s="176" t="s">
        <v>641</v>
      </c>
      <c r="D529" s="217"/>
      <c r="E529" s="217"/>
      <c r="F529" s="217"/>
    </row>
    <row r="530" spans="1:6" ht="14.5" customHeight="1">
      <c r="A530" s="174">
        <v>14.516</v>
      </c>
      <c r="B530" s="175" t="s">
        <v>46</v>
      </c>
      <c r="C530" s="176" t="s">
        <v>642</v>
      </c>
      <c r="D530" s="217"/>
      <c r="E530" s="217"/>
      <c r="F530" s="217"/>
    </row>
    <row r="531" spans="1:6" ht="14.5" customHeight="1">
      <c r="A531" s="174">
        <v>14.52</v>
      </c>
      <c r="B531" s="175" t="s">
        <v>46</v>
      </c>
      <c r="C531" s="176" t="s">
        <v>3434</v>
      </c>
      <c r="D531" s="217"/>
      <c r="E531" s="217"/>
      <c r="F531" s="217"/>
    </row>
    <row r="532" spans="1:6" ht="14.5" customHeight="1">
      <c r="A532" s="174">
        <v>14.523</v>
      </c>
      <c r="B532" s="175" t="s">
        <v>46</v>
      </c>
      <c r="C532" s="176" t="s">
        <v>1129</v>
      </c>
      <c r="D532" s="217"/>
      <c r="E532" s="217"/>
      <c r="F532" s="217"/>
    </row>
    <row r="533" spans="1:6" ht="14.5" customHeight="1">
      <c r="A533" s="174">
        <v>14.523999999999999</v>
      </c>
      <c r="B533" s="175" t="s">
        <v>46</v>
      </c>
      <c r="C533" s="176" t="s">
        <v>1130</v>
      </c>
      <c r="D533" s="217"/>
      <c r="E533" s="217"/>
      <c r="F533" s="217"/>
    </row>
    <row r="534" spans="1:6" ht="14.5" customHeight="1">
      <c r="A534" s="174">
        <v>14.525</v>
      </c>
      <c r="B534" s="175" t="s">
        <v>46</v>
      </c>
      <c r="C534" s="176" t="s">
        <v>1131</v>
      </c>
      <c r="D534" s="217"/>
      <c r="E534" s="217"/>
      <c r="F534" s="217"/>
    </row>
    <row r="535" spans="1:6" ht="14.5" customHeight="1">
      <c r="A535" s="174">
        <v>14.529</v>
      </c>
      <c r="B535" s="175" t="s">
        <v>46</v>
      </c>
      <c r="C535" s="176" t="s">
        <v>1897</v>
      </c>
      <c r="D535" s="217"/>
      <c r="E535" s="217"/>
      <c r="F535" s="217"/>
    </row>
    <row r="536" spans="1:6" ht="14">
      <c r="A536" s="174">
        <v>14.534000000000001</v>
      </c>
      <c r="B536" s="175" t="s">
        <v>46</v>
      </c>
      <c r="C536" s="176" t="s">
        <v>2486</v>
      </c>
      <c r="D536" s="217"/>
      <c r="E536" s="217"/>
      <c r="F536" s="217"/>
    </row>
    <row r="537" spans="1:6" ht="14.5" customHeight="1">
      <c r="A537" s="174">
        <v>14.535</v>
      </c>
      <c r="B537" s="175" t="s">
        <v>46</v>
      </c>
      <c r="C537" s="176" t="s">
        <v>3435</v>
      </c>
      <c r="D537" s="217"/>
      <c r="E537" s="217"/>
      <c r="F537" s="217"/>
    </row>
    <row r="538" spans="1:6" ht="14.5" customHeight="1">
      <c r="A538" s="174">
        <v>14.536</v>
      </c>
      <c r="B538" s="175" t="s">
        <v>46</v>
      </c>
      <c r="C538" s="176" t="s">
        <v>2889</v>
      </c>
      <c r="D538" s="217"/>
      <c r="E538" s="217"/>
      <c r="F538" s="217"/>
    </row>
    <row r="539" spans="1:6" ht="14.5" customHeight="1">
      <c r="A539" s="174">
        <v>14.85</v>
      </c>
      <c r="B539" s="175" t="s">
        <v>46</v>
      </c>
      <c r="C539" s="176" t="s">
        <v>1093</v>
      </c>
      <c r="D539" s="217"/>
      <c r="E539" s="217"/>
      <c r="F539" s="217"/>
    </row>
    <row r="540" spans="1:6" ht="14.5" customHeight="1">
      <c r="A540" s="174">
        <v>14.856</v>
      </c>
      <c r="B540" s="175" t="s">
        <v>46</v>
      </c>
      <c r="C540" s="176" t="s">
        <v>2313</v>
      </c>
      <c r="D540" s="217"/>
      <c r="E540" s="217"/>
      <c r="F540" s="217"/>
    </row>
    <row r="541" spans="1:6" ht="14.5" customHeight="1">
      <c r="A541" s="174">
        <v>14.862</v>
      </c>
      <c r="B541" s="175" t="s">
        <v>46</v>
      </c>
      <c r="C541" s="176" t="s">
        <v>1094</v>
      </c>
      <c r="D541" s="217"/>
      <c r="E541" s="217"/>
      <c r="F541" s="217"/>
    </row>
    <row r="542" spans="1:6" ht="14.5" customHeight="1">
      <c r="A542" s="174">
        <v>14.865</v>
      </c>
      <c r="B542" s="175" t="s">
        <v>46</v>
      </c>
      <c r="C542" s="176" t="s">
        <v>2314</v>
      </c>
      <c r="D542" s="217"/>
      <c r="E542" s="217"/>
      <c r="F542" s="217"/>
    </row>
    <row r="543" spans="1:6" ht="14.5" customHeight="1">
      <c r="A543" s="174">
        <v>14.866</v>
      </c>
      <c r="B543" s="175" t="s">
        <v>46</v>
      </c>
      <c r="C543" s="176" t="s">
        <v>591</v>
      </c>
      <c r="D543" s="217"/>
      <c r="E543" s="217"/>
      <c r="F543" s="217"/>
    </row>
    <row r="544" spans="1:6" ht="14">
      <c r="A544" s="174">
        <v>14.867000000000001</v>
      </c>
      <c r="B544" s="175" t="s">
        <v>46</v>
      </c>
      <c r="C544" s="176" t="s">
        <v>592</v>
      </c>
      <c r="D544" s="217"/>
      <c r="E544" s="217"/>
      <c r="F544" s="217"/>
    </row>
    <row r="545" spans="1:6" ht="14.5" customHeight="1">
      <c r="A545" s="174">
        <v>14.869</v>
      </c>
      <c r="B545" s="175" t="s">
        <v>46</v>
      </c>
      <c r="C545" s="176" t="s">
        <v>593</v>
      </c>
      <c r="D545" s="217"/>
      <c r="E545" s="217"/>
      <c r="F545" s="217"/>
    </row>
    <row r="546" spans="1:6" ht="14">
      <c r="A546" s="174">
        <v>14.87</v>
      </c>
      <c r="B546" s="175" t="s">
        <v>46</v>
      </c>
      <c r="C546" s="176" t="s">
        <v>647</v>
      </c>
      <c r="D546" s="217"/>
      <c r="E546" s="217"/>
      <c r="F546" s="217"/>
    </row>
    <row r="547" spans="1:6" ht="14.5" customHeight="1">
      <c r="A547" s="174">
        <v>14.871</v>
      </c>
      <c r="B547" s="175" t="s">
        <v>46</v>
      </c>
      <c r="C547" s="176" t="s">
        <v>594</v>
      </c>
      <c r="D547" s="217"/>
      <c r="E547" s="217"/>
      <c r="F547" s="217"/>
    </row>
    <row r="548" spans="1:6" ht="14">
      <c r="A548" s="174">
        <v>14.872</v>
      </c>
      <c r="B548" s="175" t="s">
        <v>46</v>
      </c>
      <c r="C548" s="176" t="s">
        <v>595</v>
      </c>
      <c r="D548" s="217"/>
      <c r="E548" s="217"/>
      <c r="F548" s="217"/>
    </row>
    <row r="549" spans="1:6" ht="14.5" customHeight="1">
      <c r="A549" s="174">
        <v>14.872999999999999</v>
      </c>
      <c r="B549" s="175" t="s">
        <v>46</v>
      </c>
      <c r="C549" s="176" t="s">
        <v>596</v>
      </c>
      <c r="D549" s="217"/>
      <c r="E549" s="217"/>
      <c r="F549" s="217"/>
    </row>
    <row r="550" spans="1:6" ht="14">
      <c r="A550" s="174">
        <v>14.874000000000001</v>
      </c>
      <c r="B550" s="175" t="s">
        <v>46</v>
      </c>
      <c r="C550" s="176" t="s">
        <v>3436</v>
      </c>
      <c r="D550" s="217"/>
      <c r="E550" s="217"/>
      <c r="F550" s="217"/>
    </row>
    <row r="551" spans="1:6" ht="14.5" customHeight="1">
      <c r="A551" s="174">
        <v>14.877000000000001</v>
      </c>
      <c r="B551" s="175" t="s">
        <v>46</v>
      </c>
      <c r="C551" s="176" t="s">
        <v>597</v>
      </c>
      <c r="D551" s="217"/>
      <c r="E551" s="217"/>
      <c r="F551" s="217"/>
    </row>
    <row r="552" spans="1:6" ht="14">
      <c r="A552" s="174">
        <v>14.878</v>
      </c>
      <c r="B552" s="175" t="s">
        <v>46</v>
      </c>
      <c r="C552" s="176" t="s">
        <v>598</v>
      </c>
      <c r="D552" s="217"/>
      <c r="E552" s="217"/>
      <c r="F552" s="217"/>
    </row>
    <row r="553" spans="1:6" ht="14.5" customHeight="1">
      <c r="A553" s="174">
        <v>14.879</v>
      </c>
      <c r="B553" s="175" t="s">
        <v>46</v>
      </c>
      <c r="C553" s="176" t="s">
        <v>599</v>
      </c>
      <c r="D553" s="217"/>
      <c r="E553" s="217"/>
      <c r="F553" s="217"/>
    </row>
    <row r="554" spans="1:6" ht="14">
      <c r="A554" s="174">
        <v>14.88</v>
      </c>
      <c r="B554" s="175" t="s">
        <v>46</v>
      </c>
      <c r="C554" s="176" t="s">
        <v>648</v>
      </c>
      <c r="D554" s="217"/>
      <c r="E554" s="217"/>
      <c r="F554" s="217"/>
    </row>
    <row r="555" spans="1:6" ht="14.5" customHeight="1">
      <c r="A555" s="174">
        <v>14.881</v>
      </c>
      <c r="B555" s="175" t="s">
        <v>46</v>
      </c>
      <c r="C555" s="176" t="s">
        <v>649</v>
      </c>
      <c r="D555" s="217"/>
      <c r="E555" s="217"/>
      <c r="F555" s="217"/>
    </row>
    <row r="556" spans="1:6" ht="14">
      <c r="A556" s="174">
        <v>14.888</v>
      </c>
      <c r="B556" s="175" t="s">
        <v>46</v>
      </c>
      <c r="C556" s="176" t="s">
        <v>3437</v>
      </c>
      <c r="D556" s="217"/>
      <c r="E556" s="217"/>
      <c r="F556" s="217"/>
    </row>
    <row r="557" spans="1:6" ht="14.5" customHeight="1">
      <c r="A557" s="174">
        <v>14.888999999999999</v>
      </c>
      <c r="B557" s="175" t="s">
        <v>46</v>
      </c>
      <c r="C557" s="176" t="s">
        <v>1898</v>
      </c>
      <c r="D557" s="217"/>
      <c r="E557" s="217"/>
      <c r="F557" s="217"/>
    </row>
    <row r="558" spans="1:6" ht="14">
      <c r="A558" s="174">
        <v>14.891</v>
      </c>
      <c r="B558" s="175" t="s">
        <v>46</v>
      </c>
      <c r="C558" s="176" t="s">
        <v>1132</v>
      </c>
      <c r="D558" s="217"/>
      <c r="E558" s="217"/>
      <c r="F558" s="217"/>
    </row>
    <row r="559" spans="1:6" ht="14.5" customHeight="1">
      <c r="A559" s="174">
        <v>14.891999999999999</v>
      </c>
      <c r="B559" s="175" t="s">
        <v>46</v>
      </c>
      <c r="C559" s="176" t="s">
        <v>3438</v>
      </c>
      <c r="D559" s="217"/>
      <c r="E559" s="217"/>
      <c r="F559" s="217"/>
    </row>
    <row r="560" spans="1:6" ht="14">
      <c r="A560" s="174">
        <v>14.893000000000001</v>
      </c>
      <c r="B560" s="175" t="s">
        <v>46</v>
      </c>
      <c r="C560" s="176" t="s">
        <v>2487</v>
      </c>
      <c r="D560" s="217"/>
      <c r="E560" s="217"/>
      <c r="F560" s="217"/>
    </row>
    <row r="561" spans="1:6" ht="14">
      <c r="A561" s="174">
        <v>14.894</v>
      </c>
      <c r="B561" s="175" t="s">
        <v>46</v>
      </c>
      <c r="C561" s="176" t="s">
        <v>2488</v>
      </c>
      <c r="D561" s="217"/>
      <c r="E561" s="217"/>
      <c r="F561" s="217"/>
    </row>
    <row r="562" spans="1:6" ht="14.5" customHeight="1">
      <c r="A562" s="174">
        <v>14.895</v>
      </c>
      <c r="B562" s="175" t="s">
        <v>46</v>
      </c>
      <c r="C562" s="176" t="s">
        <v>2890</v>
      </c>
      <c r="D562" s="217"/>
      <c r="E562" s="217"/>
      <c r="F562" s="217"/>
    </row>
    <row r="563" spans="1:6" ht="14">
      <c r="A563" s="174">
        <v>14.896000000000001</v>
      </c>
      <c r="B563" s="175" t="s">
        <v>46</v>
      </c>
      <c r="C563" s="176" t="s">
        <v>2891</v>
      </c>
      <c r="D563" s="217"/>
      <c r="E563" s="217"/>
      <c r="F563" s="217"/>
    </row>
    <row r="564" spans="1:6" ht="14.5" customHeight="1">
      <c r="A564" s="174">
        <v>14.897</v>
      </c>
      <c r="B564" s="175" t="s">
        <v>46</v>
      </c>
      <c r="C564" s="176" t="s">
        <v>2892</v>
      </c>
      <c r="D564" s="217"/>
      <c r="E564" s="217"/>
      <c r="F564" s="217"/>
    </row>
    <row r="565" spans="1:6" ht="14">
      <c r="A565" s="174">
        <v>14.898</v>
      </c>
      <c r="B565" s="175" t="s">
        <v>46</v>
      </c>
      <c r="C565" s="176" t="s">
        <v>3016</v>
      </c>
      <c r="D565" s="217"/>
      <c r="E565" s="217"/>
      <c r="F565" s="217"/>
    </row>
    <row r="566" spans="1:6" ht="14">
      <c r="A566" s="174">
        <v>14.898999999999999</v>
      </c>
      <c r="B566" s="175" t="s">
        <v>46</v>
      </c>
      <c r="C566" s="176" t="s">
        <v>3439</v>
      </c>
      <c r="D566" s="217"/>
      <c r="E566" s="217"/>
      <c r="F566" s="217"/>
    </row>
    <row r="567" spans="1:6" ht="14.5" customHeight="1">
      <c r="A567" s="174">
        <v>14.9</v>
      </c>
      <c r="B567" s="175" t="s">
        <v>46</v>
      </c>
      <c r="C567" s="176" t="s">
        <v>600</v>
      </c>
      <c r="D567" s="217"/>
      <c r="E567" s="217"/>
      <c r="F567" s="217"/>
    </row>
    <row r="568" spans="1:6" ht="14">
      <c r="A568" s="174">
        <v>14.901999999999999</v>
      </c>
      <c r="B568" s="175" t="s">
        <v>46</v>
      </c>
      <c r="C568" s="176" t="s">
        <v>1133</v>
      </c>
      <c r="D568" s="217"/>
      <c r="E568" s="217"/>
      <c r="F568" s="217"/>
    </row>
    <row r="569" spans="1:6" ht="14.5" customHeight="1">
      <c r="A569" s="174">
        <v>14.904999999999999</v>
      </c>
      <c r="B569" s="175" t="s">
        <v>46</v>
      </c>
      <c r="C569" s="176" t="s">
        <v>166</v>
      </c>
      <c r="D569" s="217"/>
      <c r="E569" s="217"/>
      <c r="F569" s="217"/>
    </row>
    <row r="570" spans="1:6" ht="14">
      <c r="A570" s="174">
        <v>14.906000000000001</v>
      </c>
      <c r="B570" s="175" t="s">
        <v>46</v>
      </c>
      <c r="C570" s="176" t="s">
        <v>167</v>
      </c>
      <c r="D570" s="217"/>
      <c r="E570" s="217"/>
      <c r="F570" s="217"/>
    </row>
    <row r="571" spans="1:6" ht="14.5" customHeight="1">
      <c r="A571" s="174">
        <v>14.913</v>
      </c>
      <c r="B571" s="175" t="s">
        <v>46</v>
      </c>
      <c r="C571" s="176" t="s">
        <v>2489</v>
      </c>
      <c r="D571" s="217"/>
      <c r="E571" s="217"/>
      <c r="F571" s="217"/>
    </row>
    <row r="572" spans="1:6" ht="14">
      <c r="A572" s="174">
        <v>15.02</v>
      </c>
      <c r="B572" s="175" t="s">
        <v>168</v>
      </c>
      <c r="C572" s="176" t="s">
        <v>169</v>
      </c>
      <c r="D572" s="217"/>
      <c r="E572" s="217"/>
      <c r="F572" s="217"/>
    </row>
    <row r="573" spans="1:6" ht="14.5" customHeight="1">
      <c r="A573" s="174">
        <v>15.021000000000001</v>
      </c>
      <c r="B573" s="175" t="s">
        <v>168</v>
      </c>
      <c r="C573" s="176" t="s">
        <v>3440</v>
      </c>
      <c r="D573" s="217"/>
      <c r="E573" s="217"/>
      <c r="F573" s="217"/>
    </row>
    <row r="574" spans="1:6" ht="14">
      <c r="A574" s="174">
        <v>15.022</v>
      </c>
      <c r="B574" s="175" t="s">
        <v>168</v>
      </c>
      <c r="C574" s="176" t="s">
        <v>1899</v>
      </c>
      <c r="D574" s="217"/>
      <c r="E574" s="217"/>
      <c r="F574" s="217"/>
    </row>
    <row r="575" spans="1:6" ht="14.5" customHeight="1">
      <c r="A575" s="174">
        <v>15.023999999999999</v>
      </c>
      <c r="B575" s="175" t="s">
        <v>168</v>
      </c>
      <c r="C575" s="176" t="s">
        <v>1900</v>
      </c>
      <c r="D575" s="217"/>
      <c r="E575" s="217"/>
      <c r="F575" s="217"/>
    </row>
    <row r="576" spans="1:6" ht="14">
      <c r="A576" s="174">
        <v>15.025</v>
      </c>
      <c r="B576" s="175" t="s">
        <v>168</v>
      </c>
      <c r="C576" s="176" t="s">
        <v>1901</v>
      </c>
      <c r="D576" s="217"/>
      <c r="E576" s="217"/>
      <c r="F576" s="217"/>
    </row>
    <row r="577" spans="1:6" ht="14.5" customHeight="1">
      <c r="A577" s="174">
        <v>15.026</v>
      </c>
      <c r="B577" s="175" t="s">
        <v>168</v>
      </c>
      <c r="C577" s="176" t="s">
        <v>1902</v>
      </c>
      <c r="D577" s="217"/>
      <c r="E577" s="217"/>
      <c r="F577" s="217"/>
    </row>
    <row r="578" spans="1:6" ht="14">
      <c r="A578" s="174">
        <v>15.026999999999999</v>
      </c>
      <c r="B578" s="175" t="s">
        <v>168</v>
      </c>
      <c r="C578" s="176" t="s">
        <v>1903</v>
      </c>
      <c r="D578" s="217"/>
      <c r="E578" s="217"/>
      <c r="F578" s="217"/>
    </row>
    <row r="579" spans="1:6" ht="14">
      <c r="A579" s="174">
        <v>15.028</v>
      </c>
      <c r="B579" s="175" t="s">
        <v>168</v>
      </c>
      <c r="C579" s="176" t="s">
        <v>1904</v>
      </c>
      <c r="D579" s="217"/>
      <c r="E579" s="217"/>
      <c r="F579" s="217"/>
    </row>
    <row r="580" spans="1:6" ht="14.5" customHeight="1">
      <c r="A580" s="174">
        <v>15.029</v>
      </c>
      <c r="B580" s="175" t="s">
        <v>168</v>
      </c>
      <c r="C580" s="176" t="s">
        <v>1905</v>
      </c>
      <c r="D580" s="217"/>
      <c r="E580" s="217"/>
      <c r="F580" s="217"/>
    </row>
    <row r="581" spans="1:6" ht="14">
      <c r="A581" s="174">
        <v>15.03</v>
      </c>
      <c r="B581" s="175" t="s">
        <v>168</v>
      </c>
      <c r="C581" s="176" t="s">
        <v>1906</v>
      </c>
      <c r="D581" s="217"/>
      <c r="E581" s="217"/>
      <c r="F581" s="217"/>
    </row>
    <row r="582" spans="1:6" ht="15" customHeight="1">
      <c r="A582" s="174">
        <v>15.031000000000001</v>
      </c>
      <c r="B582" s="175" t="s">
        <v>168</v>
      </c>
      <c r="C582" s="176" t="s">
        <v>1907</v>
      </c>
      <c r="D582" s="217"/>
      <c r="E582" s="217"/>
      <c r="F582" s="217"/>
    </row>
    <row r="583" spans="1:6" ht="14">
      <c r="A583" s="174">
        <v>15.032</v>
      </c>
      <c r="B583" s="175" t="s">
        <v>168</v>
      </c>
      <c r="C583" s="176" t="s">
        <v>1908</v>
      </c>
      <c r="D583" s="217"/>
      <c r="E583" s="217"/>
      <c r="F583" s="217"/>
    </row>
    <row r="584" spans="1:6" ht="14.5" customHeight="1">
      <c r="A584" s="174">
        <v>15.032999999999999</v>
      </c>
      <c r="B584" s="175" t="s">
        <v>168</v>
      </c>
      <c r="C584" s="176" t="s">
        <v>2315</v>
      </c>
      <c r="D584" s="217"/>
      <c r="E584" s="217"/>
      <c r="F584" s="217"/>
    </row>
    <row r="585" spans="1:6" ht="14">
      <c r="A585" s="174">
        <v>15.034000000000001</v>
      </c>
      <c r="B585" s="175" t="s">
        <v>168</v>
      </c>
      <c r="C585" s="176" t="s">
        <v>610</v>
      </c>
      <c r="D585" s="217"/>
      <c r="E585" s="217"/>
      <c r="F585" s="217"/>
    </row>
    <row r="586" spans="1:6" ht="15" customHeight="1">
      <c r="A586" s="174">
        <v>15.035</v>
      </c>
      <c r="B586" s="175" t="s">
        <v>168</v>
      </c>
      <c r="C586" s="176" t="s">
        <v>1909</v>
      </c>
      <c r="D586" s="217"/>
      <c r="E586" s="217"/>
      <c r="F586" s="217"/>
    </row>
    <row r="587" spans="1:6" ht="14">
      <c r="A587" s="174">
        <v>15.036</v>
      </c>
      <c r="B587" s="175" t="s">
        <v>168</v>
      </c>
      <c r="C587" s="176" t="s">
        <v>1910</v>
      </c>
      <c r="D587" s="217"/>
      <c r="E587" s="217"/>
      <c r="F587" s="217"/>
    </row>
    <row r="588" spans="1:6" ht="14.5" customHeight="1">
      <c r="A588" s="174">
        <v>15.037000000000001</v>
      </c>
      <c r="B588" s="175" t="s">
        <v>168</v>
      </c>
      <c r="C588" s="176" t="s">
        <v>1911</v>
      </c>
      <c r="D588" s="217"/>
      <c r="E588" s="217"/>
      <c r="F588" s="217"/>
    </row>
    <row r="589" spans="1:6" ht="14">
      <c r="A589" s="174">
        <v>15.038</v>
      </c>
      <c r="B589" s="175" t="s">
        <v>168</v>
      </c>
      <c r="C589" s="176" t="s">
        <v>1912</v>
      </c>
      <c r="D589" s="217"/>
      <c r="E589" s="217"/>
      <c r="F589" s="217"/>
    </row>
    <row r="590" spans="1:6" ht="14.5" customHeight="1">
      <c r="A590" s="174">
        <v>15.04</v>
      </c>
      <c r="B590" s="175" t="s">
        <v>168</v>
      </c>
      <c r="C590" s="176" t="s">
        <v>2316</v>
      </c>
      <c r="D590" s="217"/>
      <c r="E590" s="217"/>
      <c r="F590" s="217"/>
    </row>
    <row r="591" spans="1:6" ht="14">
      <c r="A591" s="174">
        <v>15.041</v>
      </c>
      <c r="B591" s="175" t="s">
        <v>168</v>
      </c>
      <c r="C591" s="176" t="s">
        <v>3441</v>
      </c>
      <c r="D591" s="217"/>
      <c r="E591" s="217"/>
      <c r="F591" s="217"/>
    </row>
    <row r="592" spans="1:6" ht="14">
      <c r="A592" s="174">
        <v>15.042</v>
      </c>
      <c r="B592" s="175" t="s">
        <v>168</v>
      </c>
      <c r="C592" s="176" t="s">
        <v>3442</v>
      </c>
      <c r="D592" s="217"/>
      <c r="E592" s="217"/>
      <c r="F592" s="217"/>
    </row>
    <row r="593" spans="1:6" ht="14.5" customHeight="1">
      <c r="A593" s="174">
        <v>15.042999999999999</v>
      </c>
      <c r="B593" s="175" t="s">
        <v>168</v>
      </c>
      <c r="C593" s="176" t="s">
        <v>1913</v>
      </c>
      <c r="D593" s="217"/>
      <c r="E593" s="217"/>
      <c r="F593" s="217"/>
    </row>
    <row r="594" spans="1:6" ht="14">
      <c r="A594" s="174">
        <v>15.044</v>
      </c>
      <c r="B594" s="175" t="s">
        <v>168</v>
      </c>
      <c r="C594" s="176" t="s">
        <v>2317</v>
      </c>
      <c r="D594" s="217"/>
      <c r="E594" s="217"/>
      <c r="F594" s="217"/>
    </row>
    <row r="595" spans="1:6" ht="14.5" customHeight="1">
      <c r="A595" s="174">
        <v>15.045999999999999</v>
      </c>
      <c r="B595" s="175" t="s">
        <v>168</v>
      </c>
      <c r="C595" s="176" t="s">
        <v>611</v>
      </c>
      <c r="D595" s="217"/>
      <c r="E595" s="217"/>
      <c r="F595" s="217"/>
    </row>
    <row r="596" spans="1:6" ht="15" customHeight="1">
      <c r="A596" s="174">
        <v>15.047000000000001</v>
      </c>
      <c r="B596" s="175" t="s">
        <v>168</v>
      </c>
      <c r="C596" s="176" t="s">
        <v>1914</v>
      </c>
      <c r="D596" s="217"/>
      <c r="E596" s="217"/>
      <c r="F596" s="217"/>
    </row>
    <row r="597" spans="1:6" ht="14.5" customHeight="1">
      <c r="A597" s="174">
        <v>15.048</v>
      </c>
      <c r="B597" s="175" t="s">
        <v>168</v>
      </c>
      <c r="C597" s="176" t="s">
        <v>2318</v>
      </c>
      <c r="D597" s="217"/>
      <c r="E597" s="217"/>
      <c r="F597" s="217"/>
    </row>
    <row r="598" spans="1:6" ht="14">
      <c r="A598" s="174">
        <v>15.051</v>
      </c>
      <c r="B598" s="175" t="s">
        <v>168</v>
      </c>
      <c r="C598" s="176" t="s">
        <v>1915</v>
      </c>
      <c r="D598" s="217"/>
      <c r="E598" s="217"/>
      <c r="F598" s="217"/>
    </row>
    <row r="599" spans="1:6" ht="14.5" customHeight="1">
      <c r="A599" s="174">
        <v>15.052</v>
      </c>
      <c r="B599" s="175" t="s">
        <v>168</v>
      </c>
      <c r="C599" s="176" t="s">
        <v>612</v>
      </c>
      <c r="D599" s="217"/>
      <c r="E599" s="217"/>
      <c r="F599" s="217"/>
    </row>
    <row r="600" spans="1:6" ht="14.5" customHeight="1">
      <c r="A600" s="174">
        <v>15.053000000000001</v>
      </c>
      <c r="B600" s="175" t="s">
        <v>168</v>
      </c>
      <c r="C600" s="176" t="s">
        <v>2319</v>
      </c>
      <c r="D600" s="217"/>
      <c r="E600" s="217"/>
      <c r="F600" s="217"/>
    </row>
    <row r="601" spans="1:6" ht="14.5" customHeight="1">
      <c r="A601" s="174">
        <v>15.057</v>
      </c>
      <c r="B601" s="175" t="s">
        <v>168</v>
      </c>
      <c r="C601" s="176" t="s">
        <v>3443</v>
      </c>
      <c r="D601" s="217"/>
      <c r="E601" s="217"/>
      <c r="F601" s="217"/>
    </row>
    <row r="602" spans="1:6" ht="14">
      <c r="A602" s="174">
        <v>15.058</v>
      </c>
      <c r="B602" s="175" t="s">
        <v>168</v>
      </c>
      <c r="C602" s="176" t="s">
        <v>1916</v>
      </c>
      <c r="D602" s="217"/>
      <c r="E602" s="217"/>
      <c r="F602" s="217"/>
    </row>
    <row r="603" spans="1:6" ht="14.5" customHeight="1">
      <c r="A603" s="174">
        <v>15.058999999999999</v>
      </c>
      <c r="B603" s="175" t="s">
        <v>168</v>
      </c>
      <c r="C603" s="176" t="s">
        <v>859</v>
      </c>
      <c r="D603" s="217"/>
      <c r="E603" s="217"/>
      <c r="F603" s="217"/>
    </row>
    <row r="604" spans="1:6" ht="14">
      <c r="A604" s="174">
        <v>15.06</v>
      </c>
      <c r="B604" s="175" t="s">
        <v>168</v>
      </c>
      <c r="C604" s="176" t="s">
        <v>2320</v>
      </c>
      <c r="D604" s="217"/>
      <c r="E604" s="217"/>
      <c r="F604" s="217"/>
    </row>
    <row r="605" spans="1:6" ht="14.5" customHeight="1">
      <c r="A605" s="174">
        <v>15.061</v>
      </c>
      <c r="B605" s="175" t="s">
        <v>168</v>
      </c>
      <c r="C605" s="176" t="s">
        <v>2321</v>
      </c>
      <c r="D605" s="217"/>
      <c r="E605" s="217"/>
      <c r="F605" s="217"/>
    </row>
    <row r="606" spans="1:6" ht="14">
      <c r="A606" s="174">
        <v>15.061999999999999</v>
      </c>
      <c r="B606" s="175" t="s">
        <v>168</v>
      </c>
      <c r="C606" s="176" t="s">
        <v>613</v>
      </c>
      <c r="D606" s="217"/>
      <c r="E606" s="217"/>
      <c r="F606" s="217"/>
    </row>
    <row r="607" spans="1:6" ht="14.5" customHeight="1">
      <c r="A607" s="174">
        <v>15.063000000000001</v>
      </c>
      <c r="B607" s="175" t="s">
        <v>168</v>
      </c>
      <c r="C607" s="176" t="s">
        <v>1917</v>
      </c>
      <c r="D607" s="217"/>
      <c r="E607" s="217"/>
      <c r="F607" s="217"/>
    </row>
    <row r="608" spans="1:6" ht="14">
      <c r="A608" s="174">
        <v>15.065</v>
      </c>
      <c r="B608" s="175" t="s">
        <v>168</v>
      </c>
      <c r="C608" s="176" t="s">
        <v>855</v>
      </c>
      <c r="D608" s="217"/>
      <c r="E608" s="217"/>
      <c r="F608" s="217"/>
    </row>
    <row r="609" spans="1:6" ht="14.5" customHeight="1">
      <c r="A609" s="174">
        <v>15.066000000000001</v>
      </c>
      <c r="B609" s="175" t="s">
        <v>168</v>
      </c>
      <c r="C609" s="176" t="s">
        <v>3017</v>
      </c>
      <c r="D609" s="217"/>
      <c r="E609" s="217"/>
      <c r="F609" s="217"/>
    </row>
    <row r="610" spans="1:6" ht="14">
      <c r="A610" s="174">
        <v>15.067</v>
      </c>
      <c r="B610" s="175" t="s">
        <v>168</v>
      </c>
      <c r="C610" s="176" t="s">
        <v>3444</v>
      </c>
      <c r="D610" s="217"/>
      <c r="E610" s="217"/>
      <c r="F610" s="217"/>
    </row>
    <row r="611" spans="1:6" ht="14.5" customHeight="1">
      <c r="A611" s="174">
        <v>15.108000000000001</v>
      </c>
      <c r="B611" s="175" t="s">
        <v>168</v>
      </c>
      <c r="C611" s="176" t="s">
        <v>856</v>
      </c>
      <c r="D611" s="217"/>
      <c r="E611" s="217"/>
      <c r="F611" s="217"/>
    </row>
    <row r="612" spans="1:6" ht="14">
      <c r="A612" s="174">
        <v>15.113</v>
      </c>
      <c r="B612" s="175" t="s">
        <v>168</v>
      </c>
      <c r="C612" s="176" t="s">
        <v>2322</v>
      </c>
      <c r="D612" s="217"/>
      <c r="E612" s="217"/>
      <c r="F612" s="217"/>
    </row>
    <row r="613" spans="1:6" ht="14.5" customHeight="1">
      <c r="A613" s="174">
        <v>15.114000000000001</v>
      </c>
      <c r="B613" s="175" t="s">
        <v>168</v>
      </c>
      <c r="C613" s="176" t="s">
        <v>3445</v>
      </c>
      <c r="D613" s="217"/>
      <c r="E613" s="217"/>
      <c r="F613" s="217"/>
    </row>
    <row r="614" spans="1:6" ht="14">
      <c r="A614" s="174">
        <v>15.124000000000001</v>
      </c>
      <c r="B614" s="175" t="s">
        <v>168</v>
      </c>
      <c r="C614" s="176" t="s">
        <v>2323</v>
      </c>
      <c r="D614" s="217"/>
      <c r="E614" s="217"/>
      <c r="F614" s="217"/>
    </row>
    <row r="615" spans="1:6" ht="14.5" customHeight="1">
      <c r="A615" s="174">
        <v>15.13</v>
      </c>
      <c r="B615" s="175" t="s">
        <v>168</v>
      </c>
      <c r="C615" s="176" t="s">
        <v>2324</v>
      </c>
      <c r="D615" s="217"/>
      <c r="E615" s="217"/>
      <c r="F615" s="217"/>
    </row>
    <row r="616" spans="1:6" ht="14">
      <c r="A616" s="174">
        <v>15.132999999999999</v>
      </c>
      <c r="B616" s="175" t="s">
        <v>168</v>
      </c>
      <c r="C616" s="176" t="s">
        <v>293</v>
      </c>
      <c r="D616" s="217"/>
      <c r="E616" s="217"/>
      <c r="F616" s="217"/>
    </row>
    <row r="617" spans="1:6" ht="14.5" customHeight="1">
      <c r="A617" s="174">
        <v>15.141</v>
      </c>
      <c r="B617" s="175" t="s">
        <v>168</v>
      </c>
      <c r="C617" s="176" t="s">
        <v>857</v>
      </c>
      <c r="D617" s="217"/>
      <c r="E617" s="217"/>
      <c r="F617" s="217"/>
    </row>
    <row r="618" spans="1:6" ht="14">
      <c r="A618" s="174">
        <v>15.144</v>
      </c>
      <c r="B618" s="175" t="s">
        <v>168</v>
      </c>
      <c r="C618" s="176" t="s">
        <v>2325</v>
      </c>
      <c r="D618" s="217"/>
      <c r="E618" s="217"/>
      <c r="F618" s="217"/>
    </row>
    <row r="619" spans="1:6" ht="14.5" customHeight="1">
      <c r="A619" s="174">
        <v>15.146000000000001</v>
      </c>
      <c r="B619" s="175" t="s">
        <v>168</v>
      </c>
      <c r="C619" s="176" t="s">
        <v>3446</v>
      </c>
      <c r="D619" s="217"/>
      <c r="E619" s="217"/>
      <c r="F619" s="217"/>
    </row>
    <row r="620" spans="1:6" ht="14">
      <c r="A620" s="174">
        <v>15.147</v>
      </c>
      <c r="B620" s="175" t="s">
        <v>168</v>
      </c>
      <c r="C620" s="176" t="s">
        <v>2326</v>
      </c>
      <c r="D620" s="217"/>
      <c r="E620" s="217"/>
      <c r="F620" s="217"/>
    </row>
    <row r="621" spans="1:6" ht="14.5" customHeight="1">
      <c r="A621" s="174">
        <v>15.148</v>
      </c>
      <c r="B621" s="175" t="s">
        <v>168</v>
      </c>
      <c r="C621" s="176" t="s">
        <v>294</v>
      </c>
      <c r="D621" s="217"/>
      <c r="E621" s="217"/>
      <c r="F621" s="217"/>
    </row>
    <row r="622" spans="1:6" ht="15" customHeight="1">
      <c r="A622" s="174">
        <v>15.148999999999999</v>
      </c>
      <c r="B622" s="175" t="s">
        <v>168</v>
      </c>
      <c r="C622" s="176" t="s">
        <v>3447</v>
      </c>
      <c r="D622" s="217"/>
      <c r="E622" s="217"/>
      <c r="F622" s="217"/>
    </row>
    <row r="623" spans="1:6" ht="14.5" customHeight="1">
      <c r="A623" s="174">
        <v>15.15</v>
      </c>
      <c r="B623" s="175" t="s">
        <v>168</v>
      </c>
      <c r="C623" s="176" t="s">
        <v>3448</v>
      </c>
      <c r="D623" s="217"/>
      <c r="E623" s="217"/>
      <c r="F623" s="217"/>
    </row>
    <row r="624" spans="1:6" ht="14">
      <c r="A624" s="174">
        <v>15.151</v>
      </c>
      <c r="B624" s="175" t="s">
        <v>168</v>
      </c>
      <c r="C624" s="176" t="s">
        <v>3449</v>
      </c>
      <c r="D624" s="217"/>
      <c r="E624" s="217"/>
      <c r="F624" s="217"/>
    </row>
    <row r="625" spans="1:6" ht="14.5" customHeight="1">
      <c r="A625" s="174">
        <v>15.151999999999999</v>
      </c>
      <c r="B625" s="175" t="s">
        <v>168</v>
      </c>
      <c r="C625" s="176" t="s">
        <v>3450</v>
      </c>
      <c r="D625" s="217"/>
      <c r="E625" s="217"/>
      <c r="F625" s="217"/>
    </row>
    <row r="626" spans="1:6" ht="14">
      <c r="A626" s="177">
        <v>15.153</v>
      </c>
      <c r="B626" s="178" t="s">
        <v>168</v>
      </c>
      <c r="C626" s="179" t="s">
        <v>4350</v>
      </c>
      <c r="D626" s="217"/>
      <c r="E626" s="217"/>
      <c r="F626" s="217"/>
    </row>
    <row r="627" spans="1:6" ht="14.5" customHeight="1">
      <c r="A627" s="174">
        <v>15.154</v>
      </c>
      <c r="B627" s="175" t="s">
        <v>168</v>
      </c>
      <c r="C627" s="176" t="s">
        <v>3451</v>
      </c>
      <c r="D627" s="217"/>
      <c r="E627" s="217"/>
      <c r="F627" s="217"/>
    </row>
    <row r="628" spans="1:6" ht="14">
      <c r="A628" s="174">
        <v>15.154999999999999</v>
      </c>
      <c r="B628" s="175" t="s">
        <v>168</v>
      </c>
      <c r="C628" s="176" t="s">
        <v>2893</v>
      </c>
      <c r="D628" s="217"/>
      <c r="E628" s="217"/>
      <c r="F628" s="217"/>
    </row>
    <row r="629" spans="1:6" ht="14.5" customHeight="1">
      <c r="A629" s="174">
        <v>15.156000000000001</v>
      </c>
      <c r="B629" s="175" t="s">
        <v>168</v>
      </c>
      <c r="C629" s="176" t="s">
        <v>3452</v>
      </c>
      <c r="D629" s="217"/>
      <c r="E629" s="217"/>
      <c r="F629" s="217"/>
    </row>
    <row r="630" spans="1:6" ht="14">
      <c r="A630" s="174">
        <v>15.157999999999999</v>
      </c>
      <c r="B630" s="175" t="s">
        <v>168</v>
      </c>
      <c r="C630" s="176" t="s">
        <v>3453</v>
      </c>
      <c r="D630" s="217"/>
      <c r="E630" s="217"/>
      <c r="F630" s="217"/>
    </row>
    <row r="631" spans="1:6" ht="14.5" customHeight="1">
      <c r="A631" s="174">
        <v>15.159000000000001</v>
      </c>
      <c r="B631" s="175" t="s">
        <v>168</v>
      </c>
      <c r="C631" s="176" t="s">
        <v>304</v>
      </c>
      <c r="D631" s="217"/>
      <c r="E631" s="217"/>
      <c r="F631" s="217"/>
    </row>
    <row r="632" spans="1:6" ht="14">
      <c r="A632" s="174">
        <v>15.16</v>
      </c>
      <c r="B632" s="175" t="s">
        <v>168</v>
      </c>
      <c r="C632" s="176" t="s">
        <v>3454</v>
      </c>
      <c r="D632" s="217"/>
      <c r="E632" s="217"/>
      <c r="F632" s="217"/>
    </row>
    <row r="633" spans="1:6" ht="14.5" customHeight="1">
      <c r="A633" s="174">
        <v>15.161</v>
      </c>
      <c r="B633" s="175" t="s">
        <v>168</v>
      </c>
      <c r="C633" s="176" t="s">
        <v>3455</v>
      </c>
      <c r="D633" s="217"/>
      <c r="E633" s="217"/>
      <c r="F633" s="217"/>
    </row>
    <row r="634" spans="1:6" ht="14">
      <c r="A634" s="174">
        <v>15.162000000000001</v>
      </c>
      <c r="B634" s="175" t="s">
        <v>168</v>
      </c>
      <c r="C634" s="176" t="s">
        <v>3456</v>
      </c>
      <c r="D634" s="217"/>
      <c r="E634" s="217"/>
      <c r="F634" s="217"/>
    </row>
    <row r="635" spans="1:6" ht="14.5" customHeight="1">
      <c r="A635" s="174">
        <v>15.214</v>
      </c>
      <c r="B635" s="175" t="s">
        <v>168</v>
      </c>
      <c r="C635" s="176" t="s">
        <v>507</v>
      </c>
      <c r="D635" s="217"/>
      <c r="E635" s="217"/>
      <c r="F635" s="217"/>
    </row>
    <row r="636" spans="1:6" ht="15" customHeight="1">
      <c r="A636" s="174">
        <v>15.222</v>
      </c>
      <c r="B636" s="175" t="s">
        <v>168</v>
      </c>
      <c r="C636" s="176" t="s">
        <v>508</v>
      </c>
      <c r="D636" s="217"/>
      <c r="E636" s="217"/>
      <c r="F636" s="217"/>
    </row>
    <row r="637" spans="1:6" ht="14.5" customHeight="1">
      <c r="A637" s="174">
        <v>15.224</v>
      </c>
      <c r="B637" s="175" t="s">
        <v>168</v>
      </c>
      <c r="C637" s="176" t="s">
        <v>3457</v>
      </c>
      <c r="D637" s="217"/>
      <c r="E637" s="217"/>
      <c r="F637" s="217"/>
    </row>
    <row r="638" spans="1:6" ht="15" customHeight="1">
      <c r="A638" s="174">
        <v>15.225</v>
      </c>
      <c r="B638" s="175" t="s">
        <v>168</v>
      </c>
      <c r="C638" s="176" t="s">
        <v>3458</v>
      </c>
      <c r="D638" s="217"/>
      <c r="E638" s="217"/>
      <c r="F638" s="217"/>
    </row>
    <row r="639" spans="1:6" ht="14.5" customHeight="1">
      <c r="A639" s="174">
        <v>15.226000000000001</v>
      </c>
      <c r="B639" s="175" t="s">
        <v>168</v>
      </c>
      <c r="C639" s="176" t="s">
        <v>509</v>
      </c>
      <c r="D639" s="217"/>
      <c r="E639" s="217"/>
      <c r="F639" s="217"/>
    </row>
    <row r="640" spans="1:6" ht="14">
      <c r="A640" s="177">
        <v>15.228</v>
      </c>
      <c r="B640" s="178" t="s">
        <v>168</v>
      </c>
      <c r="C640" s="179" t="s">
        <v>4351</v>
      </c>
      <c r="D640" s="217"/>
      <c r="E640" s="217"/>
      <c r="F640" s="217"/>
    </row>
    <row r="641" spans="1:6" ht="14.5" customHeight="1">
      <c r="A641" s="174">
        <v>15.228999999999999</v>
      </c>
      <c r="B641" s="175" t="s">
        <v>168</v>
      </c>
      <c r="C641" s="176" t="s">
        <v>510</v>
      </c>
      <c r="D641" s="217"/>
      <c r="E641" s="217"/>
      <c r="F641" s="217"/>
    </row>
    <row r="642" spans="1:6" ht="15" customHeight="1">
      <c r="A642" s="174">
        <v>15.23</v>
      </c>
      <c r="B642" s="175" t="s">
        <v>168</v>
      </c>
      <c r="C642" s="176" t="s">
        <v>295</v>
      </c>
      <c r="D642" s="217"/>
      <c r="E642" s="217"/>
      <c r="F642" s="217"/>
    </row>
    <row r="643" spans="1:6" ht="14.5" customHeight="1">
      <c r="A643" s="174">
        <v>15.231</v>
      </c>
      <c r="B643" s="175" t="s">
        <v>168</v>
      </c>
      <c r="C643" s="176" t="s">
        <v>511</v>
      </c>
      <c r="D643" s="217"/>
      <c r="E643" s="217"/>
      <c r="F643" s="217"/>
    </row>
    <row r="644" spans="1:6" ht="14">
      <c r="A644" s="177">
        <v>15.231999999999999</v>
      </c>
      <c r="B644" s="178" t="s">
        <v>168</v>
      </c>
      <c r="C644" s="179" t="s">
        <v>4352</v>
      </c>
      <c r="D644" s="217"/>
      <c r="E644" s="217"/>
      <c r="F644" s="217"/>
    </row>
    <row r="645" spans="1:6" ht="14.5" customHeight="1">
      <c r="A645" s="213">
        <v>15.233000000000001</v>
      </c>
      <c r="B645" s="214" t="s">
        <v>168</v>
      </c>
      <c r="C645" s="215" t="s">
        <v>4490</v>
      </c>
      <c r="D645" s="218">
        <v>44189</v>
      </c>
      <c r="E645" s="217"/>
      <c r="F645" s="219" t="s">
        <v>4489</v>
      </c>
    </row>
    <row r="646" spans="1:6" ht="14">
      <c r="A646" s="174">
        <v>15.234</v>
      </c>
      <c r="B646" s="175" t="s">
        <v>168</v>
      </c>
      <c r="C646" s="176" t="s">
        <v>296</v>
      </c>
      <c r="D646" s="217"/>
      <c r="E646" s="217"/>
      <c r="F646" s="217"/>
    </row>
    <row r="647" spans="1:6" ht="14.5" customHeight="1">
      <c r="A647" s="174">
        <v>15.234999999999999</v>
      </c>
      <c r="B647" s="175" t="s">
        <v>168</v>
      </c>
      <c r="C647" s="176" t="s">
        <v>297</v>
      </c>
      <c r="D647" s="217"/>
      <c r="E647" s="217"/>
      <c r="F647" s="217"/>
    </row>
    <row r="648" spans="1:6" ht="14">
      <c r="A648" s="174">
        <v>15.236000000000001</v>
      </c>
      <c r="B648" s="175" t="s">
        <v>168</v>
      </c>
      <c r="C648" s="176" t="s">
        <v>3459</v>
      </c>
      <c r="D648" s="217"/>
      <c r="E648" s="217"/>
      <c r="F648" s="217"/>
    </row>
    <row r="649" spans="1:6" ht="14.5" customHeight="1">
      <c r="A649" s="174">
        <v>15.237</v>
      </c>
      <c r="B649" s="175" t="s">
        <v>168</v>
      </c>
      <c r="C649" s="176" t="s">
        <v>298</v>
      </c>
      <c r="D649" s="217"/>
      <c r="E649" s="217"/>
      <c r="F649" s="217"/>
    </row>
    <row r="650" spans="1:6" ht="14">
      <c r="A650" s="174">
        <v>15.238</v>
      </c>
      <c r="B650" s="175" t="s">
        <v>168</v>
      </c>
      <c r="C650" s="176" t="s">
        <v>842</v>
      </c>
      <c r="D650" s="217"/>
      <c r="E650" s="217"/>
      <c r="F650" s="217"/>
    </row>
    <row r="651" spans="1:6" ht="14.5" customHeight="1">
      <c r="A651" s="174">
        <v>15.239000000000001</v>
      </c>
      <c r="B651" s="175" t="s">
        <v>168</v>
      </c>
      <c r="C651" s="176" t="s">
        <v>299</v>
      </c>
      <c r="D651" s="217"/>
      <c r="E651" s="217"/>
      <c r="F651" s="217"/>
    </row>
    <row r="652" spans="1:6" ht="15" customHeight="1">
      <c r="A652" s="174">
        <v>15.24</v>
      </c>
      <c r="B652" s="175" t="s">
        <v>168</v>
      </c>
      <c r="C652" s="176" t="s">
        <v>300</v>
      </c>
      <c r="D652" s="217"/>
      <c r="E652" s="217"/>
      <c r="F652" s="217"/>
    </row>
    <row r="653" spans="1:6" ht="14.5" customHeight="1">
      <c r="A653" s="174">
        <v>15.241</v>
      </c>
      <c r="B653" s="175" t="s">
        <v>168</v>
      </c>
      <c r="C653" s="176" t="s">
        <v>1134</v>
      </c>
      <c r="D653" s="217"/>
      <c r="E653" s="217"/>
      <c r="F653" s="217"/>
    </row>
    <row r="654" spans="1:6" ht="14.5" customHeight="1">
      <c r="A654" s="174">
        <v>15.242000000000001</v>
      </c>
      <c r="B654" s="175" t="s">
        <v>168</v>
      </c>
      <c r="C654" s="176" t="s">
        <v>3460</v>
      </c>
      <c r="D654" s="217"/>
      <c r="E654" s="217"/>
      <c r="F654" s="217"/>
    </row>
    <row r="655" spans="1:6" ht="14.5" customHeight="1">
      <c r="A655" s="174">
        <v>15.243</v>
      </c>
      <c r="B655" s="175" t="s">
        <v>168</v>
      </c>
      <c r="C655" s="176" t="s">
        <v>3461</v>
      </c>
      <c r="D655" s="217"/>
      <c r="E655" s="217"/>
      <c r="F655" s="217"/>
    </row>
    <row r="656" spans="1:6" ht="14.5" customHeight="1">
      <c r="A656" s="174">
        <v>15.244</v>
      </c>
      <c r="B656" s="175" t="s">
        <v>168</v>
      </c>
      <c r="C656" s="176" t="s">
        <v>3462</v>
      </c>
      <c r="D656" s="217"/>
      <c r="E656" s="217"/>
      <c r="F656" s="217"/>
    </row>
    <row r="657" spans="1:6" ht="15" customHeight="1">
      <c r="A657" s="174">
        <v>15.244999999999999</v>
      </c>
      <c r="B657" s="175" t="s">
        <v>168</v>
      </c>
      <c r="C657" s="176" t="s">
        <v>3463</v>
      </c>
      <c r="D657" s="217"/>
      <c r="E657" s="217"/>
      <c r="F657" s="217"/>
    </row>
    <row r="658" spans="1:6" ht="15" customHeight="1">
      <c r="A658" s="174">
        <v>15.246</v>
      </c>
      <c r="B658" s="175" t="s">
        <v>168</v>
      </c>
      <c r="C658" s="176" t="s">
        <v>3464</v>
      </c>
      <c r="D658" s="217"/>
      <c r="E658" s="217"/>
      <c r="F658" s="217"/>
    </row>
    <row r="659" spans="1:6" ht="15" customHeight="1">
      <c r="A659" s="174">
        <v>15.247</v>
      </c>
      <c r="B659" s="175" t="s">
        <v>168</v>
      </c>
      <c r="C659" s="176" t="s">
        <v>3465</v>
      </c>
      <c r="D659" s="217"/>
      <c r="E659" s="217"/>
      <c r="F659" s="217"/>
    </row>
    <row r="660" spans="1:6" ht="15" customHeight="1">
      <c r="A660" s="174">
        <v>15.25</v>
      </c>
      <c r="B660" s="175" t="s">
        <v>168</v>
      </c>
      <c r="C660" s="176" t="s">
        <v>1090</v>
      </c>
      <c r="D660" s="217"/>
      <c r="E660" s="217"/>
      <c r="F660" s="217"/>
    </row>
    <row r="661" spans="1:6" ht="15" customHeight="1">
      <c r="A661" s="174">
        <v>15.252000000000001</v>
      </c>
      <c r="B661" s="175" t="s">
        <v>168</v>
      </c>
      <c r="C661" s="176" t="s">
        <v>3466</v>
      </c>
      <c r="D661" s="217"/>
      <c r="E661" s="217"/>
      <c r="F661" s="217"/>
    </row>
    <row r="662" spans="1:6" ht="15" customHeight="1">
      <c r="A662" s="174">
        <v>15.253</v>
      </c>
      <c r="B662" s="175" t="s">
        <v>168</v>
      </c>
      <c r="C662" s="176" t="s">
        <v>1091</v>
      </c>
      <c r="D662" s="217"/>
      <c r="E662" s="217"/>
      <c r="F662" s="217"/>
    </row>
    <row r="663" spans="1:6" ht="15" customHeight="1">
      <c r="A663" s="174">
        <v>15.254</v>
      </c>
      <c r="B663" s="175" t="s">
        <v>168</v>
      </c>
      <c r="C663" s="176" t="s">
        <v>3467</v>
      </c>
      <c r="D663" s="217"/>
      <c r="E663" s="217"/>
      <c r="F663" s="217"/>
    </row>
    <row r="664" spans="1:6" ht="15" customHeight="1">
      <c r="A664" s="174">
        <v>15.255000000000001</v>
      </c>
      <c r="B664" s="175" t="s">
        <v>168</v>
      </c>
      <c r="C664" s="176" t="s">
        <v>2490</v>
      </c>
      <c r="D664" s="217"/>
      <c r="E664" s="217"/>
      <c r="F664" s="217"/>
    </row>
    <row r="665" spans="1:6" ht="15" customHeight="1">
      <c r="A665" s="174">
        <v>15.406000000000001</v>
      </c>
      <c r="B665" s="175" t="s">
        <v>168</v>
      </c>
      <c r="C665" s="176" t="s">
        <v>3468</v>
      </c>
      <c r="D665" s="217"/>
      <c r="E665" s="217"/>
      <c r="F665" s="217"/>
    </row>
    <row r="666" spans="1:6" ht="15" customHeight="1">
      <c r="A666" s="174">
        <v>15.407</v>
      </c>
      <c r="B666" s="175" t="s">
        <v>168</v>
      </c>
      <c r="C666" s="176" t="s">
        <v>3469</v>
      </c>
      <c r="D666" s="217"/>
      <c r="E666" s="217"/>
      <c r="F666" s="217"/>
    </row>
    <row r="667" spans="1:6" ht="14.5" customHeight="1">
      <c r="A667" s="174">
        <v>15.407999999999999</v>
      </c>
      <c r="B667" s="175" t="s">
        <v>168</v>
      </c>
      <c r="C667" s="176" t="s">
        <v>3470</v>
      </c>
      <c r="D667" s="217"/>
      <c r="E667" s="217"/>
      <c r="F667" s="217"/>
    </row>
    <row r="668" spans="1:6" ht="14">
      <c r="A668" s="174">
        <v>15.420999999999999</v>
      </c>
      <c r="B668" s="175" t="s">
        <v>168</v>
      </c>
      <c r="C668" s="176" t="s">
        <v>1092</v>
      </c>
      <c r="D668" s="217"/>
      <c r="E668" s="217"/>
      <c r="F668" s="217"/>
    </row>
    <row r="669" spans="1:6" ht="14.5" customHeight="1">
      <c r="A669" s="174">
        <v>15.422000000000001</v>
      </c>
      <c r="B669" s="175" t="s">
        <v>168</v>
      </c>
      <c r="C669" s="176" t="s">
        <v>301</v>
      </c>
      <c r="D669" s="217"/>
      <c r="E669" s="217"/>
      <c r="F669" s="217"/>
    </row>
    <row r="670" spans="1:6" ht="14">
      <c r="A670" s="174">
        <v>15.423</v>
      </c>
      <c r="B670" s="175" t="s">
        <v>168</v>
      </c>
      <c r="C670" s="176" t="s">
        <v>3471</v>
      </c>
      <c r="D670" s="217"/>
      <c r="E670" s="217"/>
      <c r="F670" s="217"/>
    </row>
    <row r="671" spans="1:6" ht="14">
      <c r="A671" s="174">
        <v>15.423999999999999</v>
      </c>
      <c r="B671" s="175" t="s">
        <v>168</v>
      </c>
      <c r="C671" s="176" t="s">
        <v>3472</v>
      </c>
      <c r="D671" s="217"/>
      <c r="E671" s="217"/>
      <c r="F671" s="217"/>
    </row>
    <row r="672" spans="1:6" ht="14.5" customHeight="1">
      <c r="A672" s="174">
        <v>15.427</v>
      </c>
      <c r="B672" s="175" t="s">
        <v>168</v>
      </c>
      <c r="C672" s="176" t="s">
        <v>2491</v>
      </c>
      <c r="D672" s="217"/>
      <c r="E672" s="217"/>
      <c r="F672" s="217"/>
    </row>
    <row r="673" spans="1:6" ht="15" customHeight="1">
      <c r="A673" s="174">
        <v>15.428000000000001</v>
      </c>
      <c r="B673" s="175" t="s">
        <v>168</v>
      </c>
      <c r="C673" s="176" t="s">
        <v>302</v>
      </c>
      <c r="D673" s="217"/>
      <c r="E673" s="217"/>
      <c r="F673" s="217"/>
    </row>
    <row r="674" spans="1:6" ht="14.5" customHeight="1">
      <c r="A674" s="174">
        <v>15.429</v>
      </c>
      <c r="B674" s="175" t="s">
        <v>168</v>
      </c>
      <c r="C674" s="176" t="s">
        <v>1918</v>
      </c>
      <c r="D674" s="217"/>
      <c r="E674" s="217"/>
      <c r="F674" s="217"/>
    </row>
    <row r="675" spans="1:6" ht="14">
      <c r="A675" s="174">
        <v>15.43</v>
      </c>
      <c r="B675" s="175" t="s">
        <v>168</v>
      </c>
      <c r="C675" s="176" t="s">
        <v>1919</v>
      </c>
      <c r="D675" s="217"/>
      <c r="E675" s="217"/>
      <c r="F675" s="217"/>
    </row>
    <row r="676" spans="1:6" ht="14.5" customHeight="1">
      <c r="A676" s="174">
        <v>15.430999999999999</v>
      </c>
      <c r="B676" s="175" t="s">
        <v>168</v>
      </c>
      <c r="C676" s="176" t="s">
        <v>2492</v>
      </c>
      <c r="D676" s="217"/>
      <c r="E676" s="217"/>
      <c r="F676" s="217"/>
    </row>
    <row r="677" spans="1:6" ht="14">
      <c r="A677" s="174">
        <v>15.432</v>
      </c>
      <c r="B677" s="175" t="s">
        <v>168</v>
      </c>
      <c r="C677" s="176" t="s">
        <v>1920</v>
      </c>
      <c r="D677" s="217"/>
      <c r="E677" s="217"/>
      <c r="F677" s="217"/>
    </row>
    <row r="678" spans="1:6" ht="14">
      <c r="A678" s="174">
        <v>15.433</v>
      </c>
      <c r="B678" s="175" t="s">
        <v>168</v>
      </c>
      <c r="C678" s="176" t="s">
        <v>1921</v>
      </c>
      <c r="D678" s="217"/>
      <c r="E678" s="217"/>
      <c r="F678" s="217"/>
    </row>
    <row r="679" spans="1:6" ht="14.5" customHeight="1">
      <c r="A679" s="174">
        <v>15.433999999999999</v>
      </c>
      <c r="B679" s="175" t="s">
        <v>168</v>
      </c>
      <c r="C679" s="176" t="s">
        <v>1922</v>
      </c>
      <c r="D679" s="217"/>
      <c r="E679" s="217"/>
      <c r="F679" s="217"/>
    </row>
    <row r="680" spans="1:6" ht="14">
      <c r="A680" s="174">
        <v>15.435</v>
      </c>
      <c r="B680" s="175" t="s">
        <v>168</v>
      </c>
      <c r="C680" s="176" t="s">
        <v>1923</v>
      </c>
      <c r="D680" s="217"/>
      <c r="E680" s="217"/>
      <c r="F680" s="217"/>
    </row>
    <row r="681" spans="1:6" ht="14.5" customHeight="1">
      <c r="A681" s="174">
        <v>15.436</v>
      </c>
      <c r="B681" s="175" t="s">
        <v>168</v>
      </c>
      <c r="C681" s="176" t="s">
        <v>1924</v>
      </c>
      <c r="D681" s="217"/>
      <c r="E681" s="217"/>
      <c r="F681" s="217"/>
    </row>
    <row r="682" spans="1:6" ht="14">
      <c r="A682" s="174">
        <v>15.436999999999999</v>
      </c>
      <c r="B682" s="175" t="s">
        <v>168</v>
      </c>
      <c r="C682" s="176" t="s">
        <v>1925</v>
      </c>
      <c r="D682" s="217"/>
      <c r="E682" s="217"/>
      <c r="F682" s="217"/>
    </row>
    <row r="683" spans="1:6" ht="14.5" customHeight="1">
      <c r="A683" s="174">
        <v>15.438000000000001</v>
      </c>
      <c r="B683" s="175" t="s">
        <v>168</v>
      </c>
      <c r="C683" s="176" t="s">
        <v>1926</v>
      </c>
      <c r="D683" s="217"/>
      <c r="E683" s="217"/>
      <c r="F683" s="217"/>
    </row>
    <row r="684" spans="1:6" ht="14">
      <c r="A684" s="174">
        <v>15.439</v>
      </c>
      <c r="B684" s="175" t="s">
        <v>168</v>
      </c>
      <c r="C684" s="176" t="s">
        <v>1927</v>
      </c>
      <c r="D684" s="217"/>
      <c r="E684" s="217"/>
      <c r="F684" s="217"/>
    </row>
    <row r="685" spans="1:6" ht="14">
      <c r="A685" s="174">
        <v>15.44</v>
      </c>
      <c r="B685" s="175" t="s">
        <v>168</v>
      </c>
      <c r="C685" s="176" t="s">
        <v>1928</v>
      </c>
      <c r="D685" s="217"/>
      <c r="E685" s="217"/>
      <c r="F685" s="217"/>
    </row>
    <row r="686" spans="1:6" ht="14.5" customHeight="1">
      <c r="A686" s="213">
        <v>15.441000000000001</v>
      </c>
      <c r="B686" s="214" t="s">
        <v>168</v>
      </c>
      <c r="C686" s="215" t="s">
        <v>4491</v>
      </c>
      <c r="D686" s="218">
        <v>44189</v>
      </c>
      <c r="E686" s="217"/>
      <c r="F686" s="219" t="s">
        <v>4489</v>
      </c>
    </row>
    <row r="687" spans="1:6" ht="14">
      <c r="A687" s="174">
        <v>15.442</v>
      </c>
      <c r="B687" s="175" t="s">
        <v>168</v>
      </c>
      <c r="C687" s="176" t="s">
        <v>3018</v>
      </c>
      <c r="D687" s="217"/>
      <c r="E687" s="217"/>
      <c r="F687" s="217"/>
    </row>
    <row r="688" spans="1:6" ht="14.5" customHeight="1">
      <c r="A688" s="174">
        <v>15.443</v>
      </c>
      <c r="B688" s="175" t="s">
        <v>168</v>
      </c>
      <c r="C688" s="176" t="s">
        <v>3473</v>
      </c>
      <c r="D688" s="217"/>
      <c r="E688" s="217"/>
      <c r="F688" s="217"/>
    </row>
    <row r="689" spans="1:6" ht="14">
      <c r="A689" s="174">
        <v>15.444000000000001</v>
      </c>
      <c r="B689" s="175" t="s">
        <v>168</v>
      </c>
      <c r="C689" s="176" t="s">
        <v>3474</v>
      </c>
      <c r="D689" s="217"/>
      <c r="E689" s="217"/>
      <c r="F689" s="217"/>
    </row>
    <row r="690" spans="1:6" ht="14.5" customHeight="1">
      <c r="A690" s="174">
        <v>15.504</v>
      </c>
      <c r="B690" s="175" t="s">
        <v>168</v>
      </c>
      <c r="C690" s="176" t="s">
        <v>3475</v>
      </c>
      <c r="D690" s="217"/>
      <c r="E690" s="217"/>
      <c r="F690" s="217"/>
    </row>
    <row r="691" spans="1:6" ht="14.5" customHeight="1">
      <c r="A691" s="174">
        <v>15.506</v>
      </c>
      <c r="B691" s="175" t="s">
        <v>168</v>
      </c>
      <c r="C691" s="176" t="s">
        <v>3476</v>
      </c>
      <c r="D691" s="217"/>
      <c r="E691" s="217"/>
      <c r="F691" s="217"/>
    </row>
    <row r="692" spans="1:6" ht="14.5" customHeight="1">
      <c r="A692" s="177">
        <v>15.507</v>
      </c>
      <c r="B692" s="178" t="s">
        <v>168</v>
      </c>
      <c r="C692" s="179" t="s">
        <v>4353</v>
      </c>
      <c r="D692" s="217"/>
      <c r="E692" s="217"/>
      <c r="F692" s="217"/>
    </row>
    <row r="693" spans="1:6" ht="14.5" customHeight="1">
      <c r="A693" s="174">
        <v>15.507999999999999</v>
      </c>
      <c r="B693" s="175" t="s">
        <v>168</v>
      </c>
      <c r="C693" s="176" t="s">
        <v>538</v>
      </c>
      <c r="D693" s="217"/>
      <c r="E693" s="217"/>
      <c r="F693" s="217"/>
    </row>
    <row r="694" spans="1:6" ht="14.5" customHeight="1">
      <c r="A694" s="174">
        <v>15.509</v>
      </c>
      <c r="B694" s="175" t="s">
        <v>168</v>
      </c>
      <c r="C694" s="176" t="s">
        <v>3477</v>
      </c>
      <c r="D694" s="217"/>
      <c r="E694" s="217"/>
      <c r="F694" s="217"/>
    </row>
    <row r="695" spans="1:6" ht="14.5" customHeight="1">
      <c r="A695" s="174">
        <v>15.51</v>
      </c>
      <c r="B695" s="175" t="s">
        <v>168</v>
      </c>
      <c r="C695" s="176" t="s">
        <v>303</v>
      </c>
      <c r="D695" s="217"/>
      <c r="E695" s="217"/>
      <c r="F695" s="217"/>
    </row>
    <row r="696" spans="1:6" ht="14.5" customHeight="1">
      <c r="A696" s="174">
        <v>15.510999999999999</v>
      </c>
      <c r="B696" s="175" t="s">
        <v>168</v>
      </c>
      <c r="C696" s="176" t="s">
        <v>304</v>
      </c>
      <c r="D696" s="217"/>
      <c r="E696" s="217"/>
      <c r="F696" s="217"/>
    </row>
    <row r="697" spans="1:6" ht="14.5" customHeight="1">
      <c r="A697" s="174">
        <v>15.512</v>
      </c>
      <c r="B697" s="175" t="s">
        <v>168</v>
      </c>
      <c r="C697" s="176" t="s">
        <v>3478</v>
      </c>
      <c r="D697" s="217"/>
      <c r="E697" s="217"/>
      <c r="F697" s="217"/>
    </row>
    <row r="698" spans="1:6" ht="14.5" customHeight="1">
      <c r="A698" s="174">
        <v>15.513999999999999</v>
      </c>
      <c r="B698" s="175" t="s">
        <v>168</v>
      </c>
      <c r="C698" s="176" t="s">
        <v>305</v>
      </c>
      <c r="D698" s="217"/>
      <c r="E698" s="217"/>
      <c r="F698" s="217"/>
    </row>
    <row r="699" spans="1:6" ht="14">
      <c r="A699" s="174">
        <v>15.516</v>
      </c>
      <c r="B699" s="175" t="s">
        <v>168</v>
      </c>
      <c r="C699" s="176" t="s">
        <v>3479</v>
      </c>
      <c r="D699" s="217"/>
      <c r="E699" s="217"/>
      <c r="F699" s="217"/>
    </row>
    <row r="700" spans="1:6" ht="14.5" customHeight="1">
      <c r="A700" s="174">
        <v>15.516999999999999</v>
      </c>
      <c r="B700" s="175" t="s">
        <v>168</v>
      </c>
      <c r="C700" s="176" t="s">
        <v>306</v>
      </c>
      <c r="D700" s="217"/>
      <c r="E700" s="217"/>
      <c r="F700" s="217"/>
    </row>
    <row r="701" spans="1:6" ht="14.5" customHeight="1">
      <c r="A701" s="174">
        <v>15.518000000000001</v>
      </c>
      <c r="B701" s="175" t="s">
        <v>168</v>
      </c>
      <c r="C701" s="176" t="s">
        <v>307</v>
      </c>
      <c r="D701" s="217"/>
      <c r="E701" s="217"/>
      <c r="F701" s="217"/>
    </row>
    <row r="702" spans="1:6" ht="14">
      <c r="A702" s="174">
        <v>15.519</v>
      </c>
      <c r="B702" s="175" t="s">
        <v>168</v>
      </c>
      <c r="C702" s="176" t="s">
        <v>308</v>
      </c>
      <c r="D702" s="217"/>
      <c r="E702" s="217"/>
      <c r="F702" s="217"/>
    </row>
    <row r="703" spans="1:6" ht="14.5" customHeight="1">
      <c r="A703" s="174">
        <v>15.52</v>
      </c>
      <c r="B703" s="175" t="s">
        <v>168</v>
      </c>
      <c r="C703" s="176" t="s">
        <v>3480</v>
      </c>
      <c r="D703" s="217"/>
      <c r="E703" s="217"/>
      <c r="F703" s="217"/>
    </row>
    <row r="704" spans="1:6" ht="14">
      <c r="A704" s="174">
        <v>15.521000000000001</v>
      </c>
      <c r="B704" s="175" t="s">
        <v>168</v>
      </c>
      <c r="C704" s="176" t="s">
        <v>309</v>
      </c>
      <c r="D704" s="217"/>
      <c r="E704" s="217"/>
      <c r="F704" s="217"/>
    </row>
    <row r="705" spans="1:6" ht="14">
      <c r="A705" s="174">
        <v>15.522</v>
      </c>
      <c r="B705" s="175" t="s">
        <v>168</v>
      </c>
      <c r="C705" s="176" t="s">
        <v>310</v>
      </c>
      <c r="D705" s="217"/>
      <c r="E705" s="217"/>
      <c r="F705" s="217"/>
    </row>
    <row r="706" spans="1:6" ht="14.5" customHeight="1">
      <c r="A706" s="174">
        <v>15.523999999999999</v>
      </c>
      <c r="B706" s="175" t="s">
        <v>168</v>
      </c>
      <c r="C706" s="176" t="s">
        <v>500</v>
      </c>
      <c r="D706" s="217"/>
      <c r="E706" s="217"/>
      <c r="F706" s="217"/>
    </row>
    <row r="707" spans="1:6" ht="14">
      <c r="A707" s="174">
        <v>15.525</v>
      </c>
      <c r="B707" s="175" t="s">
        <v>168</v>
      </c>
      <c r="C707" s="176" t="s">
        <v>2493</v>
      </c>
      <c r="D707" s="217"/>
      <c r="E707" s="217"/>
      <c r="F707" s="217"/>
    </row>
    <row r="708" spans="1:6" ht="14.5" customHeight="1">
      <c r="A708" s="174">
        <v>15.526</v>
      </c>
      <c r="B708" s="175" t="s">
        <v>168</v>
      </c>
      <c r="C708" s="176" t="s">
        <v>3481</v>
      </c>
      <c r="D708" s="217"/>
      <c r="E708" s="217"/>
      <c r="F708" s="217"/>
    </row>
    <row r="709" spans="1:6" ht="14">
      <c r="A709" s="174">
        <v>15.526999999999999</v>
      </c>
      <c r="B709" s="175" t="s">
        <v>168</v>
      </c>
      <c r="C709" s="176" t="s">
        <v>3482</v>
      </c>
      <c r="D709" s="217"/>
      <c r="E709" s="217"/>
      <c r="F709" s="217"/>
    </row>
    <row r="710" spans="1:6" ht="14.5" customHeight="1">
      <c r="A710" s="174">
        <v>15.529</v>
      </c>
      <c r="B710" s="175" t="s">
        <v>168</v>
      </c>
      <c r="C710" s="176" t="s">
        <v>3483</v>
      </c>
      <c r="D710" s="217"/>
      <c r="E710" s="217"/>
      <c r="F710" s="217"/>
    </row>
    <row r="711" spans="1:6" ht="14">
      <c r="A711" s="174">
        <v>15.53</v>
      </c>
      <c r="B711" s="175" t="s">
        <v>168</v>
      </c>
      <c r="C711" s="176" t="s">
        <v>3484</v>
      </c>
      <c r="D711" s="217"/>
      <c r="E711" s="217"/>
      <c r="F711" s="217"/>
    </row>
    <row r="712" spans="1:6" ht="14.5" customHeight="1">
      <c r="A712" s="174">
        <v>15.531000000000001</v>
      </c>
      <c r="B712" s="175" t="s">
        <v>168</v>
      </c>
      <c r="C712" s="176" t="s">
        <v>3485</v>
      </c>
      <c r="D712" s="217"/>
      <c r="E712" s="217"/>
      <c r="F712" s="217"/>
    </row>
    <row r="713" spans="1:6" ht="14">
      <c r="A713" s="174">
        <v>15.532</v>
      </c>
      <c r="B713" s="175" t="s">
        <v>168</v>
      </c>
      <c r="C713" s="176" t="s">
        <v>3486</v>
      </c>
      <c r="D713" s="217"/>
      <c r="E713" s="217"/>
      <c r="F713" s="217"/>
    </row>
    <row r="714" spans="1:6" ht="14.5" customHeight="1">
      <c r="A714" s="174">
        <v>15.532999999999999</v>
      </c>
      <c r="B714" s="175" t="s">
        <v>168</v>
      </c>
      <c r="C714" s="176" t="s">
        <v>311</v>
      </c>
      <c r="D714" s="217"/>
      <c r="E714" s="217"/>
      <c r="F714" s="217"/>
    </row>
    <row r="715" spans="1:6" ht="14">
      <c r="A715" s="174">
        <v>15.535</v>
      </c>
      <c r="B715" s="175" t="s">
        <v>168</v>
      </c>
      <c r="C715" s="176" t="s">
        <v>3487</v>
      </c>
      <c r="D715" s="217"/>
      <c r="E715" s="217"/>
      <c r="F715" s="217"/>
    </row>
    <row r="716" spans="1:6" ht="14.5" customHeight="1">
      <c r="A716" s="174">
        <v>15.537000000000001</v>
      </c>
      <c r="B716" s="175" t="s">
        <v>168</v>
      </c>
      <c r="C716" s="176" t="s">
        <v>3488</v>
      </c>
      <c r="D716" s="217"/>
      <c r="E716" s="217"/>
      <c r="F716" s="217"/>
    </row>
    <row r="717" spans="1:6" ht="14">
      <c r="A717" s="174">
        <v>15.538</v>
      </c>
      <c r="B717" s="175" t="s">
        <v>168</v>
      </c>
      <c r="C717" s="176" t="s">
        <v>3489</v>
      </c>
      <c r="D717" s="217"/>
      <c r="E717" s="217"/>
      <c r="F717" s="217"/>
    </row>
    <row r="718" spans="1:6" ht="14.5" customHeight="1">
      <c r="A718" s="174">
        <v>15.539</v>
      </c>
      <c r="B718" s="175" t="s">
        <v>168</v>
      </c>
      <c r="C718" s="176" t="s">
        <v>3490</v>
      </c>
      <c r="D718" s="217"/>
      <c r="E718" s="217"/>
      <c r="F718" s="217"/>
    </row>
    <row r="719" spans="1:6" ht="14.5" customHeight="1">
      <c r="A719" s="174">
        <v>15.54</v>
      </c>
      <c r="B719" s="175" t="s">
        <v>168</v>
      </c>
      <c r="C719" s="176" t="s">
        <v>3491</v>
      </c>
      <c r="D719" s="217"/>
      <c r="E719" s="217"/>
      <c r="F719" s="217"/>
    </row>
    <row r="720" spans="1:6" ht="14.5" customHeight="1">
      <c r="A720" s="174">
        <v>15.541</v>
      </c>
      <c r="B720" s="175" t="s">
        <v>168</v>
      </c>
      <c r="C720" s="176" t="s">
        <v>3492</v>
      </c>
      <c r="D720" s="217"/>
      <c r="E720" s="217"/>
      <c r="F720" s="217"/>
    </row>
    <row r="721" spans="1:6" ht="14">
      <c r="A721" s="174">
        <v>15.542</v>
      </c>
      <c r="B721" s="175" t="s">
        <v>168</v>
      </c>
      <c r="C721" s="176" t="s">
        <v>1135</v>
      </c>
      <c r="D721" s="217"/>
      <c r="E721" s="217"/>
      <c r="F721" s="217"/>
    </row>
    <row r="722" spans="1:6" ht="14.5" customHeight="1">
      <c r="A722" s="174">
        <v>15.542999999999999</v>
      </c>
      <c r="B722" s="175" t="s">
        <v>168</v>
      </c>
      <c r="C722" s="176" t="s">
        <v>3493</v>
      </c>
      <c r="D722" s="217"/>
      <c r="E722" s="217"/>
      <c r="F722" s="217"/>
    </row>
    <row r="723" spans="1:6" ht="14">
      <c r="A723" s="174">
        <v>15.544</v>
      </c>
      <c r="B723" s="175" t="s">
        <v>168</v>
      </c>
      <c r="C723" s="176" t="s">
        <v>3494</v>
      </c>
      <c r="D723" s="217"/>
      <c r="E723" s="217"/>
      <c r="F723" s="217"/>
    </row>
    <row r="724" spans="1:6" ht="14.5" customHeight="1">
      <c r="A724" s="174">
        <v>15.545</v>
      </c>
      <c r="B724" s="175" t="s">
        <v>168</v>
      </c>
      <c r="C724" s="176" t="s">
        <v>3495</v>
      </c>
      <c r="D724" s="217"/>
      <c r="E724" s="217"/>
      <c r="F724" s="217"/>
    </row>
    <row r="725" spans="1:6" ht="14">
      <c r="A725" s="174">
        <v>15.545999999999999</v>
      </c>
      <c r="B725" s="175" t="s">
        <v>168</v>
      </c>
      <c r="C725" s="176" t="s">
        <v>3496</v>
      </c>
      <c r="D725" s="217"/>
      <c r="E725" s="217"/>
      <c r="F725" s="217"/>
    </row>
    <row r="726" spans="1:6" ht="14.5" customHeight="1">
      <c r="A726" s="174">
        <v>15.548</v>
      </c>
      <c r="B726" s="175" t="s">
        <v>168</v>
      </c>
      <c r="C726" s="176" t="s">
        <v>3497</v>
      </c>
      <c r="D726" s="217"/>
      <c r="E726" s="217"/>
      <c r="F726" s="217"/>
    </row>
    <row r="727" spans="1:6" ht="14">
      <c r="A727" s="174">
        <v>15.55</v>
      </c>
      <c r="B727" s="175" t="s">
        <v>168</v>
      </c>
      <c r="C727" s="176" t="s">
        <v>3498</v>
      </c>
      <c r="D727" s="217"/>
      <c r="E727" s="217"/>
      <c r="F727" s="217"/>
    </row>
    <row r="728" spans="1:6" ht="14.5" customHeight="1">
      <c r="A728" s="174">
        <v>15.552</v>
      </c>
      <c r="B728" s="175" t="s">
        <v>168</v>
      </c>
      <c r="C728" s="176" t="s">
        <v>3499</v>
      </c>
      <c r="D728" s="217"/>
      <c r="E728" s="217"/>
      <c r="F728" s="217"/>
    </row>
    <row r="729" spans="1:6" ht="14">
      <c r="A729" s="174">
        <v>15.553000000000001</v>
      </c>
      <c r="B729" s="175" t="s">
        <v>168</v>
      </c>
      <c r="C729" s="176" t="s">
        <v>3500</v>
      </c>
      <c r="D729" s="217"/>
      <c r="E729" s="217"/>
      <c r="F729" s="217"/>
    </row>
    <row r="730" spans="1:6" ht="15" customHeight="1">
      <c r="A730" s="174">
        <v>15.554</v>
      </c>
      <c r="B730" s="175" t="s">
        <v>168</v>
      </c>
      <c r="C730" s="176" t="s">
        <v>3501</v>
      </c>
      <c r="D730" s="217"/>
      <c r="E730" s="217"/>
      <c r="F730" s="217"/>
    </row>
    <row r="731" spans="1:6" ht="14">
      <c r="A731" s="174">
        <v>15.555</v>
      </c>
      <c r="B731" s="175" t="s">
        <v>168</v>
      </c>
      <c r="C731" s="176" t="s">
        <v>3502</v>
      </c>
      <c r="D731" s="217"/>
      <c r="E731" s="217"/>
      <c r="F731" s="217"/>
    </row>
    <row r="732" spans="1:6" ht="14.5" customHeight="1">
      <c r="A732" s="174">
        <v>15.555999999999999</v>
      </c>
      <c r="B732" s="175" t="s">
        <v>168</v>
      </c>
      <c r="C732" s="176" t="s">
        <v>1929</v>
      </c>
      <c r="D732" s="217"/>
      <c r="E732" s="217"/>
      <c r="F732" s="217"/>
    </row>
    <row r="733" spans="1:6" ht="14">
      <c r="A733" s="174">
        <v>15.557</v>
      </c>
      <c r="B733" s="175" t="s">
        <v>168</v>
      </c>
      <c r="C733" s="176" t="s">
        <v>3503</v>
      </c>
      <c r="D733" s="217"/>
      <c r="E733" s="217"/>
      <c r="F733" s="217"/>
    </row>
    <row r="734" spans="1:6" ht="14.5" customHeight="1">
      <c r="A734" s="174">
        <v>15.558</v>
      </c>
      <c r="B734" s="175" t="s">
        <v>168</v>
      </c>
      <c r="C734" s="176" t="s">
        <v>3504</v>
      </c>
      <c r="D734" s="217"/>
      <c r="E734" s="217"/>
      <c r="F734" s="217"/>
    </row>
    <row r="735" spans="1:6" ht="14">
      <c r="A735" s="174">
        <v>15.558999999999999</v>
      </c>
      <c r="B735" s="175" t="s">
        <v>168</v>
      </c>
      <c r="C735" s="176" t="s">
        <v>3505</v>
      </c>
      <c r="D735" s="217"/>
      <c r="E735" s="217"/>
      <c r="F735" s="217"/>
    </row>
    <row r="736" spans="1:6" ht="14.5" customHeight="1">
      <c r="A736" s="177">
        <v>15.56</v>
      </c>
      <c r="B736" s="178" t="s">
        <v>168</v>
      </c>
      <c r="C736" s="179" t="s">
        <v>4354</v>
      </c>
      <c r="D736" s="217"/>
      <c r="E736" s="217"/>
      <c r="F736" s="217"/>
    </row>
    <row r="737" spans="1:6" ht="14">
      <c r="A737" s="174">
        <v>15.564</v>
      </c>
      <c r="B737" s="175" t="s">
        <v>168</v>
      </c>
      <c r="C737" s="176" t="s">
        <v>3506</v>
      </c>
      <c r="D737" s="217"/>
      <c r="E737" s="217"/>
      <c r="F737" s="217"/>
    </row>
    <row r="738" spans="1:6" ht="14.5" customHeight="1">
      <c r="A738" s="174">
        <v>15.565</v>
      </c>
      <c r="B738" s="175" t="s">
        <v>168</v>
      </c>
      <c r="C738" s="176" t="s">
        <v>3074</v>
      </c>
      <c r="D738" s="217"/>
      <c r="E738" s="217"/>
      <c r="F738" s="217"/>
    </row>
    <row r="739" spans="1:6" ht="14">
      <c r="A739" s="174">
        <v>15.566000000000001</v>
      </c>
      <c r="B739" s="175" t="s">
        <v>168</v>
      </c>
      <c r="C739" s="176" t="s">
        <v>3507</v>
      </c>
      <c r="D739" s="217"/>
      <c r="E739" s="217"/>
      <c r="F739" s="217"/>
    </row>
    <row r="740" spans="1:6" ht="15" customHeight="1">
      <c r="A740" s="213">
        <v>15.567</v>
      </c>
      <c r="B740" s="214" t="s">
        <v>168</v>
      </c>
      <c r="C740" s="215" t="s">
        <v>4492</v>
      </c>
      <c r="D740" s="218">
        <v>44189</v>
      </c>
      <c r="E740" s="217"/>
      <c r="F740" s="219" t="s">
        <v>4489</v>
      </c>
    </row>
    <row r="741" spans="1:6" ht="15" customHeight="1">
      <c r="A741" s="174">
        <v>15.568</v>
      </c>
      <c r="B741" s="175" t="s">
        <v>168</v>
      </c>
      <c r="C741" s="176" t="s">
        <v>3508</v>
      </c>
      <c r="D741" s="217"/>
      <c r="E741" s="217"/>
      <c r="F741" s="217"/>
    </row>
    <row r="742" spans="1:6" s="28" customFormat="1" ht="14.5" customHeight="1">
      <c r="A742" s="174">
        <v>16.579999999999998</v>
      </c>
      <c r="B742" s="175" t="s">
        <v>451</v>
      </c>
      <c r="C742" s="176" t="s">
        <v>3855</v>
      </c>
      <c r="D742" s="217"/>
      <c r="E742" s="217"/>
      <c r="F742" s="217"/>
    </row>
    <row r="743" spans="1:6" ht="14">
      <c r="A743" s="174">
        <v>15.605</v>
      </c>
      <c r="B743" s="175" t="s">
        <v>168</v>
      </c>
      <c r="C743" s="176" t="s">
        <v>3509</v>
      </c>
      <c r="D743" s="217"/>
      <c r="E743" s="217"/>
      <c r="F743" s="217"/>
    </row>
    <row r="744" spans="1:6" ht="14.5" customHeight="1">
      <c r="A744" s="174">
        <v>15.608000000000001</v>
      </c>
      <c r="B744" s="175" t="s">
        <v>168</v>
      </c>
      <c r="C744" s="176" t="s">
        <v>539</v>
      </c>
      <c r="D744" s="217"/>
      <c r="E744" s="217"/>
      <c r="F744" s="217"/>
    </row>
    <row r="745" spans="1:6" ht="14">
      <c r="A745" s="174">
        <v>15.611000000000001</v>
      </c>
      <c r="B745" s="175" t="s">
        <v>168</v>
      </c>
      <c r="C745" s="176" t="s">
        <v>1930</v>
      </c>
      <c r="D745" s="217"/>
      <c r="E745" s="217"/>
      <c r="F745" s="217"/>
    </row>
    <row r="746" spans="1:6" ht="14.5" customHeight="1">
      <c r="A746" s="174">
        <v>15.614000000000001</v>
      </c>
      <c r="B746" s="175" t="s">
        <v>168</v>
      </c>
      <c r="C746" s="176" t="s">
        <v>3510</v>
      </c>
      <c r="D746" s="217"/>
      <c r="E746" s="217"/>
      <c r="F746" s="217"/>
    </row>
    <row r="747" spans="1:6" ht="14">
      <c r="A747" s="174">
        <v>15.615</v>
      </c>
      <c r="B747" s="175" t="s">
        <v>168</v>
      </c>
      <c r="C747" s="176" t="s">
        <v>540</v>
      </c>
      <c r="D747" s="217"/>
      <c r="E747" s="217"/>
      <c r="F747" s="217"/>
    </row>
    <row r="748" spans="1:6" ht="14.5" customHeight="1">
      <c r="A748" s="174">
        <v>15.616</v>
      </c>
      <c r="B748" s="175" t="s">
        <v>168</v>
      </c>
      <c r="C748" s="176" t="s">
        <v>3511</v>
      </c>
      <c r="D748" s="217"/>
      <c r="E748" s="217"/>
      <c r="F748" s="217"/>
    </row>
    <row r="749" spans="1:6" ht="14">
      <c r="A749" s="174">
        <v>15.619</v>
      </c>
      <c r="B749" s="175" t="s">
        <v>168</v>
      </c>
      <c r="C749" s="176" t="s">
        <v>541</v>
      </c>
      <c r="D749" s="217"/>
      <c r="E749" s="217"/>
      <c r="F749" s="217"/>
    </row>
    <row r="750" spans="1:6" ht="14.5" customHeight="1">
      <c r="A750" s="174">
        <v>15.62</v>
      </c>
      <c r="B750" s="175" t="s">
        <v>168</v>
      </c>
      <c r="C750" s="176" t="s">
        <v>542</v>
      </c>
      <c r="D750" s="217"/>
      <c r="E750" s="217"/>
      <c r="F750" s="217"/>
    </row>
    <row r="751" spans="1:6" ht="14">
      <c r="A751" s="174">
        <v>15.621</v>
      </c>
      <c r="B751" s="175" t="s">
        <v>168</v>
      </c>
      <c r="C751" s="176" t="s">
        <v>543</v>
      </c>
      <c r="D751" s="217"/>
      <c r="E751" s="217"/>
      <c r="F751" s="217"/>
    </row>
    <row r="752" spans="1:6" ht="14.5" customHeight="1">
      <c r="A752" s="174">
        <v>15.622</v>
      </c>
      <c r="B752" s="175" t="s">
        <v>168</v>
      </c>
      <c r="C752" s="176" t="s">
        <v>544</v>
      </c>
      <c r="D752" s="217"/>
      <c r="E752" s="217"/>
      <c r="F752" s="217"/>
    </row>
    <row r="753" spans="1:6" ht="14">
      <c r="A753" s="174">
        <v>15.622999999999999</v>
      </c>
      <c r="B753" s="175" t="s">
        <v>168</v>
      </c>
      <c r="C753" s="176" t="s">
        <v>545</v>
      </c>
      <c r="D753" s="217"/>
      <c r="E753" s="217"/>
      <c r="F753" s="217"/>
    </row>
    <row r="754" spans="1:6" ht="14.5" customHeight="1">
      <c r="A754" s="174">
        <v>15.625</v>
      </c>
      <c r="B754" s="175" t="s">
        <v>168</v>
      </c>
      <c r="C754" s="176" t="s">
        <v>1931</v>
      </c>
      <c r="D754" s="217"/>
      <c r="E754" s="217"/>
      <c r="F754" s="217"/>
    </row>
    <row r="755" spans="1:6" ht="14">
      <c r="A755" s="174">
        <v>15.625999999999999</v>
      </c>
      <c r="B755" s="175" t="s">
        <v>168</v>
      </c>
      <c r="C755" s="176" t="s">
        <v>3512</v>
      </c>
      <c r="D755" s="217"/>
      <c r="E755" s="217"/>
      <c r="F755" s="217"/>
    </row>
    <row r="756" spans="1:6" ht="15" customHeight="1">
      <c r="A756" s="174">
        <v>15.628</v>
      </c>
      <c r="B756" s="175" t="s">
        <v>168</v>
      </c>
      <c r="C756" s="176" t="s">
        <v>3513</v>
      </c>
      <c r="D756" s="217"/>
      <c r="E756" s="217"/>
      <c r="F756" s="217"/>
    </row>
    <row r="757" spans="1:6" ht="14">
      <c r="A757" s="174">
        <v>15.629</v>
      </c>
      <c r="B757" s="175" t="s">
        <v>168</v>
      </c>
      <c r="C757" s="176" t="s">
        <v>546</v>
      </c>
      <c r="D757" s="217"/>
      <c r="E757" s="217"/>
      <c r="F757" s="217"/>
    </row>
    <row r="758" spans="1:6" ht="14.5" customHeight="1">
      <c r="A758" s="174">
        <v>15.63</v>
      </c>
      <c r="B758" s="175" t="s">
        <v>168</v>
      </c>
      <c r="C758" s="176" t="s">
        <v>3514</v>
      </c>
      <c r="D758" s="217"/>
      <c r="E758" s="217"/>
      <c r="F758" s="217"/>
    </row>
    <row r="759" spans="1:6" ht="14">
      <c r="A759" s="174">
        <v>15.631</v>
      </c>
      <c r="B759" s="175" t="s">
        <v>168</v>
      </c>
      <c r="C759" s="176" t="s">
        <v>547</v>
      </c>
      <c r="D759" s="217"/>
      <c r="E759" s="217"/>
      <c r="F759" s="217"/>
    </row>
    <row r="760" spans="1:6" ht="14.5" customHeight="1">
      <c r="A760" s="174">
        <v>15.632999999999999</v>
      </c>
      <c r="B760" s="175" t="s">
        <v>168</v>
      </c>
      <c r="C760" s="176" t="s">
        <v>3515</v>
      </c>
      <c r="D760" s="217"/>
      <c r="E760" s="217"/>
      <c r="F760" s="217"/>
    </row>
    <row r="761" spans="1:6" ht="14">
      <c r="A761" s="174">
        <v>15.634</v>
      </c>
      <c r="B761" s="175" t="s">
        <v>168</v>
      </c>
      <c r="C761" s="176" t="s">
        <v>548</v>
      </c>
      <c r="D761" s="217"/>
      <c r="E761" s="217"/>
      <c r="F761" s="217"/>
    </row>
    <row r="762" spans="1:6" ht="14.5" customHeight="1">
      <c r="A762" s="174">
        <v>15.635</v>
      </c>
      <c r="B762" s="175" t="s">
        <v>168</v>
      </c>
      <c r="C762" s="176" t="s">
        <v>3516</v>
      </c>
      <c r="D762" s="217"/>
      <c r="E762" s="217"/>
      <c r="F762" s="217"/>
    </row>
    <row r="763" spans="1:6" ht="14">
      <c r="A763" s="174">
        <v>15.635999999999999</v>
      </c>
      <c r="B763" s="175" t="s">
        <v>168</v>
      </c>
      <c r="C763" s="176" t="s">
        <v>549</v>
      </c>
      <c r="D763" s="217"/>
      <c r="E763" s="217"/>
      <c r="F763" s="217"/>
    </row>
    <row r="764" spans="1:6" ht="14.5" customHeight="1">
      <c r="A764" s="174">
        <v>15.637</v>
      </c>
      <c r="B764" s="175" t="s">
        <v>168</v>
      </c>
      <c r="C764" s="176" t="s">
        <v>550</v>
      </c>
      <c r="D764" s="217"/>
      <c r="E764" s="217"/>
      <c r="F764" s="217"/>
    </row>
    <row r="765" spans="1:6" ht="14">
      <c r="A765" s="174">
        <v>15.638999999999999</v>
      </c>
      <c r="B765" s="175" t="s">
        <v>168</v>
      </c>
      <c r="C765" s="176" t="s">
        <v>3517</v>
      </c>
      <c r="D765" s="217"/>
      <c r="E765" s="217"/>
      <c r="F765" s="217"/>
    </row>
    <row r="766" spans="1:6" ht="14.5" customHeight="1">
      <c r="A766" s="177">
        <v>15.64</v>
      </c>
      <c r="B766" s="178" t="s">
        <v>168</v>
      </c>
      <c r="C766" s="179" t="s">
        <v>4355</v>
      </c>
      <c r="D766" s="217"/>
      <c r="E766" s="217"/>
      <c r="F766" s="217"/>
    </row>
    <row r="767" spans="1:6" ht="14">
      <c r="A767" s="174">
        <v>15.641</v>
      </c>
      <c r="B767" s="175" t="s">
        <v>168</v>
      </c>
      <c r="C767" s="176" t="s">
        <v>3518</v>
      </c>
      <c r="D767" s="217"/>
      <c r="E767" s="217"/>
      <c r="F767" s="217"/>
    </row>
    <row r="768" spans="1:6" ht="14.5" customHeight="1">
      <c r="A768" s="174">
        <v>15.641999999999999</v>
      </c>
      <c r="B768" s="175" t="s">
        <v>168</v>
      </c>
      <c r="C768" s="176" t="s">
        <v>842</v>
      </c>
      <c r="D768" s="217"/>
      <c r="E768" s="217"/>
      <c r="F768" s="217"/>
    </row>
    <row r="769" spans="1:6" ht="14">
      <c r="A769" s="174">
        <v>15.643000000000001</v>
      </c>
      <c r="B769" s="175" t="s">
        <v>168</v>
      </c>
      <c r="C769" s="176" t="s">
        <v>843</v>
      </c>
      <c r="D769" s="217"/>
      <c r="E769" s="217"/>
      <c r="F769" s="217"/>
    </row>
    <row r="770" spans="1:6" ht="15" customHeight="1">
      <c r="A770" s="174">
        <v>15.644</v>
      </c>
      <c r="B770" s="175" t="s">
        <v>168</v>
      </c>
      <c r="C770" s="176" t="s">
        <v>3519</v>
      </c>
      <c r="D770" s="217"/>
      <c r="E770" s="217"/>
      <c r="F770" s="217"/>
    </row>
    <row r="771" spans="1:6" ht="14">
      <c r="A771" s="174">
        <v>15.645</v>
      </c>
      <c r="B771" s="175" t="s">
        <v>168</v>
      </c>
      <c r="C771" s="176" t="s">
        <v>1068</v>
      </c>
      <c r="D771" s="217"/>
      <c r="E771" s="217"/>
      <c r="F771" s="217"/>
    </row>
    <row r="772" spans="1:6" ht="14.5" customHeight="1">
      <c r="A772" s="174">
        <v>15.647</v>
      </c>
      <c r="B772" s="175" t="s">
        <v>168</v>
      </c>
      <c r="C772" s="176" t="s">
        <v>3520</v>
      </c>
      <c r="D772" s="217"/>
      <c r="E772" s="217"/>
      <c r="F772" s="217"/>
    </row>
    <row r="773" spans="1:6" ht="14">
      <c r="A773" s="174">
        <v>15.648</v>
      </c>
      <c r="B773" s="175" t="s">
        <v>168</v>
      </c>
      <c r="C773" s="176" t="s">
        <v>3521</v>
      </c>
      <c r="D773" s="217"/>
      <c r="E773" s="217"/>
      <c r="F773" s="217"/>
    </row>
    <row r="774" spans="1:6" ht="14.5" customHeight="1">
      <c r="A774" s="174">
        <v>15.648999999999999</v>
      </c>
      <c r="B774" s="175" t="s">
        <v>168</v>
      </c>
      <c r="C774" s="176" t="s">
        <v>71</v>
      </c>
      <c r="D774" s="217"/>
      <c r="E774" s="217"/>
      <c r="F774" s="217"/>
    </row>
    <row r="775" spans="1:6" ht="14">
      <c r="A775" s="174">
        <v>15.65</v>
      </c>
      <c r="B775" s="175" t="s">
        <v>168</v>
      </c>
      <c r="C775" s="176" t="s">
        <v>72</v>
      </c>
      <c r="D775" s="217"/>
      <c r="E775" s="217"/>
      <c r="F775" s="217"/>
    </row>
    <row r="776" spans="1:6" ht="14.5" customHeight="1">
      <c r="A776" s="177">
        <v>15.651</v>
      </c>
      <c r="B776" s="178" t="s">
        <v>168</v>
      </c>
      <c r="C776" s="179" t="s">
        <v>4356</v>
      </c>
      <c r="D776" s="217"/>
      <c r="E776" s="217"/>
      <c r="F776" s="217"/>
    </row>
    <row r="777" spans="1:6" ht="14">
      <c r="A777" s="174">
        <v>15.651999999999999</v>
      </c>
      <c r="B777" s="175" t="s">
        <v>168</v>
      </c>
      <c r="C777" s="176" t="s">
        <v>3522</v>
      </c>
      <c r="D777" s="217"/>
      <c r="E777" s="217"/>
      <c r="F777" s="217"/>
    </row>
    <row r="778" spans="1:6" ht="14.5" customHeight="1">
      <c r="A778" s="174">
        <v>15.653</v>
      </c>
      <c r="B778" s="175" t="s">
        <v>168</v>
      </c>
      <c r="C778" s="176" t="s">
        <v>3523</v>
      </c>
      <c r="D778" s="217"/>
      <c r="E778" s="217"/>
      <c r="F778" s="217"/>
    </row>
    <row r="779" spans="1:6" ht="14">
      <c r="A779" s="174">
        <v>15.654</v>
      </c>
      <c r="B779" s="175" t="s">
        <v>168</v>
      </c>
      <c r="C779" s="176" t="s">
        <v>3524</v>
      </c>
      <c r="D779" s="217"/>
      <c r="E779" s="217"/>
      <c r="F779" s="217"/>
    </row>
    <row r="780" spans="1:6" ht="14.5" customHeight="1">
      <c r="A780" s="174">
        <v>15.654999999999999</v>
      </c>
      <c r="B780" s="175" t="s">
        <v>168</v>
      </c>
      <c r="C780" s="176" t="s">
        <v>73</v>
      </c>
      <c r="D780" s="217"/>
      <c r="E780" s="217"/>
      <c r="F780" s="217"/>
    </row>
    <row r="781" spans="1:6" ht="14">
      <c r="A781" s="174">
        <v>15.656000000000001</v>
      </c>
      <c r="B781" s="175" t="s">
        <v>168</v>
      </c>
      <c r="C781" s="176" t="s">
        <v>2494</v>
      </c>
      <c r="D781" s="217"/>
      <c r="E781" s="217"/>
      <c r="F781" s="217"/>
    </row>
    <row r="782" spans="1:6" ht="14.5" customHeight="1">
      <c r="A782" s="177">
        <v>15.657</v>
      </c>
      <c r="B782" s="178" t="s">
        <v>168</v>
      </c>
      <c r="C782" s="179" t="s">
        <v>4357</v>
      </c>
      <c r="D782" s="217"/>
      <c r="E782" s="217"/>
      <c r="F782" s="217"/>
    </row>
    <row r="783" spans="1:6" ht="14">
      <c r="A783" s="174">
        <v>15.657999999999999</v>
      </c>
      <c r="B783" s="175" t="s">
        <v>168</v>
      </c>
      <c r="C783" s="176" t="s">
        <v>3525</v>
      </c>
      <c r="D783" s="217"/>
      <c r="E783" s="217"/>
      <c r="F783" s="217"/>
    </row>
    <row r="784" spans="1:6" ht="14.5" customHeight="1">
      <c r="A784" s="174">
        <v>15.659000000000001</v>
      </c>
      <c r="B784" s="175" t="s">
        <v>168</v>
      </c>
      <c r="C784" s="176" t="s">
        <v>1136</v>
      </c>
      <c r="D784" s="217"/>
      <c r="E784" s="217"/>
      <c r="F784" s="217"/>
    </row>
    <row r="785" spans="1:6" ht="14">
      <c r="A785" s="177">
        <v>15.66</v>
      </c>
      <c r="B785" s="178" t="s">
        <v>168</v>
      </c>
      <c r="C785" s="179" t="s">
        <v>4358</v>
      </c>
      <c r="D785" s="217"/>
      <c r="E785" s="217"/>
      <c r="F785" s="217"/>
    </row>
    <row r="786" spans="1:6" ht="14.5" customHeight="1">
      <c r="A786" s="174">
        <v>15.661</v>
      </c>
      <c r="B786" s="175" t="s">
        <v>168</v>
      </c>
      <c r="C786" s="176" t="s">
        <v>1137</v>
      </c>
      <c r="D786" s="217"/>
      <c r="E786" s="217"/>
      <c r="F786" s="217"/>
    </row>
    <row r="787" spans="1:6" ht="14">
      <c r="A787" s="174">
        <v>15.662000000000001</v>
      </c>
      <c r="B787" s="175" t="s">
        <v>168</v>
      </c>
      <c r="C787" s="176" t="s">
        <v>1932</v>
      </c>
      <c r="D787" s="217"/>
      <c r="E787" s="217"/>
      <c r="F787" s="217"/>
    </row>
    <row r="788" spans="1:6" ht="14.5" customHeight="1">
      <c r="A788" s="177">
        <v>15.663</v>
      </c>
      <c r="B788" s="178" t="s">
        <v>168</v>
      </c>
      <c r="C788" s="179" t="s">
        <v>4359</v>
      </c>
      <c r="D788" s="217"/>
      <c r="E788" s="217"/>
      <c r="F788" s="217"/>
    </row>
    <row r="789" spans="1:6" ht="14">
      <c r="A789" s="174">
        <v>15.664</v>
      </c>
      <c r="B789" s="175" t="s">
        <v>168</v>
      </c>
      <c r="C789" s="176" t="s">
        <v>3526</v>
      </c>
      <c r="D789" s="217"/>
      <c r="E789" s="217"/>
      <c r="F789" s="217"/>
    </row>
    <row r="790" spans="1:6" ht="14.5" customHeight="1">
      <c r="A790" s="174">
        <v>15.664999999999999</v>
      </c>
      <c r="B790" s="175" t="s">
        <v>168</v>
      </c>
      <c r="C790" s="176" t="s">
        <v>1933</v>
      </c>
      <c r="D790" s="217"/>
      <c r="E790" s="217"/>
      <c r="F790" s="217"/>
    </row>
    <row r="791" spans="1:6" ht="14">
      <c r="A791" s="174">
        <v>15.666</v>
      </c>
      <c r="B791" s="175" t="s">
        <v>168</v>
      </c>
      <c r="C791" s="176" t="s">
        <v>1934</v>
      </c>
      <c r="D791" s="217"/>
      <c r="E791" s="217"/>
      <c r="F791" s="217"/>
    </row>
    <row r="792" spans="1:6" ht="14.5" customHeight="1">
      <c r="A792" s="174">
        <v>15.667</v>
      </c>
      <c r="B792" s="175" t="s">
        <v>168</v>
      </c>
      <c r="C792" s="176" t="s">
        <v>3527</v>
      </c>
      <c r="D792" s="217"/>
      <c r="E792" s="217"/>
      <c r="F792" s="217"/>
    </row>
    <row r="793" spans="1:6" ht="14.5" customHeight="1">
      <c r="A793" s="174">
        <v>15.667999999999999</v>
      </c>
      <c r="B793" s="175" t="s">
        <v>168</v>
      </c>
      <c r="C793" s="176" t="s">
        <v>3528</v>
      </c>
      <c r="D793" s="217"/>
      <c r="E793" s="217"/>
      <c r="F793" s="217"/>
    </row>
    <row r="794" spans="1:6" ht="14.5" customHeight="1">
      <c r="A794" s="174">
        <v>15.669</v>
      </c>
      <c r="B794" s="175" t="s">
        <v>168</v>
      </c>
      <c r="C794" s="176" t="s">
        <v>1935</v>
      </c>
      <c r="D794" s="217"/>
      <c r="E794" s="217"/>
      <c r="F794" s="217"/>
    </row>
    <row r="795" spans="1:6" ht="14">
      <c r="A795" s="174">
        <v>15.67</v>
      </c>
      <c r="B795" s="175" t="s">
        <v>168</v>
      </c>
      <c r="C795" s="176" t="s">
        <v>1936</v>
      </c>
      <c r="D795" s="217"/>
      <c r="E795" s="217"/>
      <c r="F795" s="217"/>
    </row>
    <row r="796" spans="1:6" ht="14.5" customHeight="1">
      <c r="A796" s="174">
        <v>15.670999999999999</v>
      </c>
      <c r="B796" s="175" t="s">
        <v>168</v>
      </c>
      <c r="C796" s="176" t="s">
        <v>1937</v>
      </c>
      <c r="D796" s="217"/>
      <c r="E796" s="217"/>
      <c r="F796" s="217"/>
    </row>
    <row r="797" spans="1:6" ht="14">
      <c r="A797" s="177">
        <v>15.672000000000001</v>
      </c>
      <c r="B797" s="178" t="s">
        <v>168</v>
      </c>
      <c r="C797" s="179" t="s">
        <v>4360</v>
      </c>
      <c r="D797" s="217"/>
      <c r="E797" s="217"/>
      <c r="F797" s="217"/>
    </row>
    <row r="798" spans="1:6" ht="14.5" customHeight="1">
      <c r="A798" s="177">
        <v>15.673</v>
      </c>
      <c r="B798" s="178" t="s">
        <v>168</v>
      </c>
      <c r="C798" s="179" t="s">
        <v>4361</v>
      </c>
      <c r="D798" s="217"/>
      <c r="E798" s="217"/>
      <c r="F798" s="217"/>
    </row>
    <row r="799" spans="1:6" ht="14">
      <c r="A799" s="174">
        <v>15.673999999999999</v>
      </c>
      <c r="B799" s="175" t="s">
        <v>168</v>
      </c>
      <c r="C799" s="176" t="s">
        <v>1938</v>
      </c>
      <c r="D799" s="217"/>
      <c r="E799" s="217"/>
      <c r="F799" s="217"/>
    </row>
    <row r="800" spans="1:6" ht="14.5" customHeight="1">
      <c r="A800" s="174">
        <v>15.676</v>
      </c>
      <c r="B800" s="175" t="s">
        <v>168</v>
      </c>
      <c r="C800" s="176" t="s">
        <v>3529</v>
      </c>
      <c r="D800" s="217"/>
      <c r="E800" s="217"/>
      <c r="F800" s="217"/>
    </row>
    <row r="801" spans="1:6" ht="14">
      <c r="A801" s="174">
        <v>15.677</v>
      </c>
      <c r="B801" s="175" t="s">
        <v>168</v>
      </c>
      <c r="C801" s="176" t="s">
        <v>2894</v>
      </c>
      <c r="D801" s="217"/>
      <c r="E801" s="217"/>
      <c r="F801" s="217"/>
    </row>
    <row r="802" spans="1:6" ht="14.5" customHeight="1">
      <c r="A802" s="174">
        <v>15.678000000000001</v>
      </c>
      <c r="B802" s="175" t="s">
        <v>168</v>
      </c>
      <c r="C802" s="176" t="s">
        <v>3019</v>
      </c>
      <c r="D802" s="217"/>
      <c r="E802" s="217"/>
      <c r="F802" s="217"/>
    </row>
    <row r="803" spans="1:6" ht="14">
      <c r="A803" s="174">
        <v>15.679</v>
      </c>
      <c r="B803" s="175" t="s">
        <v>168</v>
      </c>
      <c r="C803" s="176" t="s">
        <v>3075</v>
      </c>
      <c r="D803" s="217"/>
      <c r="E803" s="217"/>
      <c r="F803" s="217"/>
    </row>
    <row r="804" spans="1:6" ht="14.5" customHeight="1">
      <c r="A804" s="174">
        <v>15.68</v>
      </c>
      <c r="B804" s="175" t="s">
        <v>168</v>
      </c>
      <c r="C804" s="176" t="s">
        <v>3530</v>
      </c>
      <c r="D804" s="217"/>
      <c r="E804" s="217"/>
      <c r="F804" s="217"/>
    </row>
    <row r="805" spans="1:6" ht="14">
      <c r="A805" s="174">
        <v>15.680999999999999</v>
      </c>
      <c r="B805" s="175" t="s">
        <v>168</v>
      </c>
      <c r="C805" s="176" t="s">
        <v>3531</v>
      </c>
      <c r="D805" s="217"/>
      <c r="E805" s="217"/>
      <c r="F805" s="217"/>
    </row>
    <row r="806" spans="1:6" ht="14.5" customHeight="1">
      <c r="A806" s="174">
        <v>15.805</v>
      </c>
      <c r="B806" s="175" t="s">
        <v>168</v>
      </c>
      <c r="C806" s="176" t="s">
        <v>1069</v>
      </c>
      <c r="D806" s="217"/>
      <c r="E806" s="217"/>
      <c r="F806" s="217"/>
    </row>
    <row r="807" spans="1:6" ht="14">
      <c r="A807" s="174">
        <v>15.807</v>
      </c>
      <c r="B807" s="175" t="s">
        <v>168</v>
      </c>
      <c r="C807" s="176" t="s">
        <v>3532</v>
      </c>
      <c r="D807" s="217"/>
      <c r="E807" s="217"/>
      <c r="F807" s="217"/>
    </row>
    <row r="808" spans="1:6" ht="14">
      <c r="A808" s="174">
        <v>15.808</v>
      </c>
      <c r="B808" s="175" t="s">
        <v>168</v>
      </c>
      <c r="C808" s="176" t="s">
        <v>3533</v>
      </c>
      <c r="D808" s="217"/>
      <c r="E808" s="217"/>
      <c r="F808" s="217"/>
    </row>
    <row r="809" spans="1:6" ht="14.5" customHeight="1">
      <c r="A809" s="174">
        <v>15.81</v>
      </c>
      <c r="B809" s="175" t="s">
        <v>168</v>
      </c>
      <c r="C809" s="176" t="s">
        <v>3534</v>
      </c>
      <c r="D809" s="217"/>
      <c r="E809" s="217"/>
      <c r="F809" s="217"/>
    </row>
    <row r="810" spans="1:6" ht="14">
      <c r="A810" s="174">
        <v>15.811</v>
      </c>
      <c r="B810" s="175" t="s">
        <v>168</v>
      </c>
      <c r="C810" s="176" t="s">
        <v>3535</v>
      </c>
      <c r="D810" s="217"/>
      <c r="E810" s="217"/>
      <c r="F810" s="217"/>
    </row>
    <row r="811" spans="1:6" ht="14.5" customHeight="1">
      <c r="A811" s="174">
        <v>15.811999999999999</v>
      </c>
      <c r="B811" s="175" t="s">
        <v>168</v>
      </c>
      <c r="C811" s="176" t="s">
        <v>3536</v>
      </c>
      <c r="D811" s="217"/>
      <c r="E811" s="217"/>
      <c r="F811" s="217"/>
    </row>
    <row r="812" spans="1:6" ht="14">
      <c r="A812" s="174">
        <v>15.814</v>
      </c>
      <c r="B812" s="175" t="s">
        <v>168</v>
      </c>
      <c r="C812" s="176" t="s">
        <v>3537</v>
      </c>
      <c r="D812" s="217"/>
      <c r="E812" s="217"/>
      <c r="F812" s="217"/>
    </row>
    <row r="813" spans="1:6" ht="14.5" customHeight="1">
      <c r="A813" s="174">
        <v>15.815</v>
      </c>
      <c r="B813" s="175" t="s">
        <v>168</v>
      </c>
      <c r="C813" s="176" t="s">
        <v>2327</v>
      </c>
      <c r="D813" s="217"/>
      <c r="E813" s="217"/>
      <c r="F813" s="217"/>
    </row>
    <row r="814" spans="1:6" ht="14">
      <c r="A814" s="174">
        <v>15.817</v>
      </c>
      <c r="B814" s="175" t="s">
        <v>168</v>
      </c>
      <c r="C814" s="176" t="s">
        <v>3538</v>
      </c>
      <c r="D814" s="217"/>
      <c r="E814" s="217"/>
      <c r="F814" s="217"/>
    </row>
    <row r="815" spans="1:6" ht="14.5" customHeight="1">
      <c r="A815" s="174">
        <v>15.818</v>
      </c>
      <c r="B815" s="175" t="s">
        <v>168</v>
      </c>
      <c r="C815" s="176" t="s">
        <v>3539</v>
      </c>
      <c r="D815" s="217"/>
      <c r="E815" s="217"/>
      <c r="F815" s="217"/>
    </row>
    <row r="816" spans="1:6" ht="14">
      <c r="A816" s="174">
        <v>15.819000000000001</v>
      </c>
      <c r="B816" s="175" t="s">
        <v>168</v>
      </c>
      <c r="C816" s="176" t="s">
        <v>3540</v>
      </c>
      <c r="D816" s="217"/>
      <c r="E816" s="217"/>
      <c r="F816" s="217"/>
    </row>
    <row r="817" spans="1:6" ht="15" customHeight="1">
      <c r="A817" s="174">
        <v>15.82</v>
      </c>
      <c r="B817" s="175" t="s">
        <v>168</v>
      </c>
      <c r="C817" s="176" t="s">
        <v>3541</v>
      </c>
      <c r="D817" s="217"/>
      <c r="E817" s="217"/>
      <c r="F817" s="217"/>
    </row>
    <row r="818" spans="1:6" ht="14">
      <c r="A818" s="174">
        <v>15.875</v>
      </c>
      <c r="B818" s="175" t="s">
        <v>168</v>
      </c>
      <c r="C818" s="176" t="s">
        <v>1070</v>
      </c>
      <c r="D818" s="217"/>
      <c r="E818" s="217"/>
      <c r="F818" s="217"/>
    </row>
    <row r="819" spans="1:6" ht="14.5" customHeight="1">
      <c r="A819" s="174">
        <v>15.904</v>
      </c>
      <c r="B819" s="175" t="s">
        <v>168</v>
      </c>
      <c r="C819" s="176" t="s">
        <v>1071</v>
      </c>
      <c r="D819" s="217"/>
      <c r="E819" s="217"/>
      <c r="F819" s="217"/>
    </row>
    <row r="820" spans="1:6" ht="14">
      <c r="A820" s="174">
        <v>15.912000000000001</v>
      </c>
      <c r="B820" s="175" t="s">
        <v>168</v>
      </c>
      <c r="C820" s="176" t="s">
        <v>1072</v>
      </c>
      <c r="D820" s="217"/>
      <c r="E820" s="217"/>
      <c r="F820" s="217"/>
    </row>
    <row r="821" spans="1:6" ht="14.5" customHeight="1">
      <c r="A821" s="174">
        <v>15.914</v>
      </c>
      <c r="B821" s="175" t="s">
        <v>168</v>
      </c>
      <c r="C821" s="176" t="s">
        <v>1073</v>
      </c>
      <c r="D821" s="217"/>
      <c r="E821" s="217"/>
      <c r="F821" s="217"/>
    </row>
    <row r="822" spans="1:6" ht="15" customHeight="1">
      <c r="A822" s="174">
        <v>15.914999999999999</v>
      </c>
      <c r="B822" s="175" t="s">
        <v>168</v>
      </c>
      <c r="C822" s="176" t="s">
        <v>1074</v>
      </c>
      <c r="D822" s="217"/>
      <c r="E822" s="217"/>
      <c r="F822" s="217"/>
    </row>
    <row r="823" spans="1:6" ht="14.5" customHeight="1">
      <c r="A823" s="174">
        <v>15.916</v>
      </c>
      <c r="B823" s="175" t="s">
        <v>168</v>
      </c>
      <c r="C823" s="176" t="s">
        <v>2328</v>
      </c>
      <c r="D823" s="217"/>
      <c r="E823" s="217"/>
      <c r="F823" s="217"/>
    </row>
    <row r="824" spans="1:6" ht="15" customHeight="1">
      <c r="A824" s="174">
        <v>15.917999999999999</v>
      </c>
      <c r="B824" s="175" t="s">
        <v>168</v>
      </c>
      <c r="C824" s="176" t="s">
        <v>1075</v>
      </c>
      <c r="D824" s="217"/>
      <c r="E824" s="217"/>
      <c r="F824" s="217"/>
    </row>
    <row r="825" spans="1:6" ht="15" customHeight="1">
      <c r="A825" s="174">
        <v>15.920999999999999</v>
      </c>
      <c r="B825" s="175" t="s">
        <v>168</v>
      </c>
      <c r="C825" s="176" t="s">
        <v>1076</v>
      </c>
      <c r="D825" s="217"/>
      <c r="E825" s="217"/>
      <c r="F825" s="217"/>
    </row>
    <row r="826" spans="1:6" ht="15" customHeight="1">
      <c r="A826" s="174">
        <v>15.922000000000001</v>
      </c>
      <c r="B826" s="175" t="s">
        <v>168</v>
      </c>
      <c r="C826" s="176" t="s">
        <v>447</v>
      </c>
      <c r="D826" s="217"/>
      <c r="E826" s="217"/>
      <c r="F826" s="217"/>
    </row>
    <row r="827" spans="1:6" ht="14.5" customHeight="1">
      <c r="A827" s="174">
        <v>15.923</v>
      </c>
      <c r="B827" s="175" t="s">
        <v>168</v>
      </c>
      <c r="C827" s="176" t="s">
        <v>448</v>
      </c>
      <c r="D827" s="217"/>
      <c r="E827" s="217"/>
      <c r="F827" s="217"/>
    </row>
    <row r="828" spans="1:6" ht="15" customHeight="1">
      <c r="A828" s="174">
        <v>15.925000000000001</v>
      </c>
      <c r="B828" s="175" t="s">
        <v>168</v>
      </c>
      <c r="C828" s="176" t="s">
        <v>3542</v>
      </c>
      <c r="D828" s="217"/>
      <c r="E828" s="217"/>
      <c r="F828" s="217"/>
    </row>
    <row r="829" spans="1:6" ht="14.5" customHeight="1">
      <c r="A829" s="174">
        <v>15.926</v>
      </c>
      <c r="B829" s="175" t="s">
        <v>168</v>
      </c>
      <c r="C829" s="176" t="s">
        <v>449</v>
      </c>
      <c r="D829" s="217"/>
      <c r="E829" s="217"/>
      <c r="F829" s="217"/>
    </row>
    <row r="830" spans="1:6" ht="15" customHeight="1">
      <c r="A830" s="174">
        <v>15.927</v>
      </c>
      <c r="B830" s="175" t="s">
        <v>168</v>
      </c>
      <c r="C830" s="176" t="s">
        <v>450</v>
      </c>
      <c r="D830" s="217"/>
      <c r="E830" s="217"/>
      <c r="F830" s="217"/>
    </row>
    <row r="831" spans="1:6" ht="14.5" customHeight="1">
      <c r="A831" s="174">
        <v>15.928000000000001</v>
      </c>
      <c r="B831" s="175" t="s">
        <v>168</v>
      </c>
      <c r="C831" s="176" t="s">
        <v>3543</v>
      </c>
      <c r="D831" s="217"/>
      <c r="E831" s="217"/>
      <c r="F831" s="217"/>
    </row>
    <row r="832" spans="1:6" ht="15" customHeight="1">
      <c r="A832" s="174">
        <v>15.929</v>
      </c>
      <c r="B832" s="175" t="s">
        <v>168</v>
      </c>
      <c r="C832" s="176" t="s">
        <v>2495</v>
      </c>
      <c r="D832" s="217"/>
      <c r="E832" s="217"/>
      <c r="F832" s="217"/>
    </row>
    <row r="833" spans="1:6" ht="14.5" customHeight="1">
      <c r="A833" s="174">
        <v>15.93</v>
      </c>
      <c r="B833" s="175" t="s">
        <v>168</v>
      </c>
      <c r="C833" s="176" t="s">
        <v>203</v>
      </c>
      <c r="D833" s="217"/>
      <c r="E833" s="217"/>
      <c r="F833" s="217"/>
    </row>
    <row r="834" spans="1:6" ht="15" customHeight="1">
      <c r="A834" s="174">
        <v>15.930999999999999</v>
      </c>
      <c r="B834" s="175" t="s">
        <v>168</v>
      </c>
      <c r="C834" s="176" t="s">
        <v>204</v>
      </c>
      <c r="D834" s="217"/>
      <c r="E834" s="217"/>
      <c r="F834" s="217"/>
    </row>
    <row r="835" spans="1:6" ht="14.5" customHeight="1">
      <c r="A835" s="174">
        <v>15.933</v>
      </c>
      <c r="B835" s="175" t="s">
        <v>168</v>
      </c>
      <c r="C835" s="176" t="s">
        <v>1138</v>
      </c>
      <c r="D835" s="217"/>
      <c r="E835" s="217"/>
      <c r="F835" s="217"/>
    </row>
    <row r="836" spans="1:6" ht="14">
      <c r="A836" s="174">
        <v>15.935</v>
      </c>
      <c r="B836" s="175" t="s">
        <v>168</v>
      </c>
      <c r="C836" s="176" t="s">
        <v>1139</v>
      </c>
      <c r="D836" s="217"/>
      <c r="E836" s="217"/>
      <c r="F836" s="217"/>
    </row>
    <row r="837" spans="1:6" ht="15" customHeight="1">
      <c r="A837" s="174">
        <v>15.936999999999999</v>
      </c>
      <c r="B837" s="175" t="s">
        <v>168</v>
      </c>
      <c r="C837" s="176" t="s">
        <v>1140</v>
      </c>
      <c r="D837" s="217"/>
      <c r="E837" s="217"/>
      <c r="F837" s="217"/>
    </row>
    <row r="838" spans="1:6" ht="15" customHeight="1">
      <c r="A838" s="174">
        <v>15.938000000000001</v>
      </c>
      <c r="B838" s="175" t="s">
        <v>168</v>
      </c>
      <c r="C838" s="176" t="s">
        <v>3544</v>
      </c>
      <c r="D838" s="217"/>
      <c r="E838" s="217"/>
      <c r="F838" s="217"/>
    </row>
    <row r="839" spans="1:6" ht="15" customHeight="1">
      <c r="A839" s="177">
        <v>15.939</v>
      </c>
      <c r="B839" s="178" t="s">
        <v>168</v>
      </c>
      <c r="C839" s="179" t="s">
        <v>4362</v>
      </c>
      <c r="D839" s="217"/>
      <c r="E839" s="217"/>
      <c r="F839" s="217"/>
    </row>
    <row r="840" spans="1:6" ht="14.5" customHeight="1">
      <c r="A840" s="174">
        <v>15.94</v>
      </c>
      <c r="B840" s="175" t="s">
        <v>168</v>
      </c>
      <c r="C840" s="176" t="s">
        <v>1939</v>
      </c>
      <c r="D840" s="217"/>
      <c r="E840" s="217"/>
      <c r="F840" s="217"/>
    </row>
    <row r="841" spans="1:6" ht="15" customHeight="1">
      <c r="A841" s="174">
        <v>15.941000000000001</v>
      </c>
      <c r="B841" s="175" t="s">
        <v>168</v>
      </c>
      <c r="C841" s="176" t="s">
        <v>1940</v>
      </c>
      <c r="D841" s="217"/>
      <c r="E841" s="217"/>
      <c r="F841" s="217"/>
    </row>
    <row r="842" spans="1:6" ht="14.5" customHeight="1">
      <c r="A842" s="174">
        <v>15.942</v>
      </c>
      <c r="B842" s="175" t="s">
        <v>168</v>
      </c>
      <c r="C842" s="176" t="s">
        <v>4682</v>
      </c>
      <c r="D842" s="218">
        <v>44421</v>
      </c>
      <c r="E842" s="217"/>
      <c r="F842" s="217" t="s">
        <v>4683</v>
      </c>
    </row>
    <row r="843" spans="1:6" ht="15" customHeight="1">
      <c r="A843" s="174">
        <v>15.943</v>
      </c>
      <c r="B843" s="175" t="s">
        <v>168</v>
      </c>
      <c r="C843" s="176" t="s">
        <v>842</v>
      </c>
      <c r="D843" s="217"/>
      <c r="E843" s="217"/>
      <c r="F843" s="217"/>
    </row>
    <row r="844" spans="1:6" ht="15" customHeight="1">
      <c r="A844" s="174">
        <v>15.944000000000001</v>
      </c>
      <c r="B844" s="175" t="s">
        <v>168</v>
      </c>
      <c r="C844" s="176" t="s">
        <v>1941</v>
      </c>
      <c r="D844" s="217"/>
      <c r="E844" s="217"/>
      <c r="F844" s="217"/>
    </row>
    <row r="845" spans="1:6" ht="15" customHeight="1">
      <c r="A845" s="177">
        <v>15.945</v>
      </c>
      <c r="B845" s="178" t="s">
        <v>168</v>
      </c>
      <c r="C845" s="179" t="s">
        <v>4363</v>
      </c>
      <c r="D845" s="217"/>
      <c r="E845" s="217"/>
      <c r="F845" s="217"/>
    </row>
    <row r="846" spans="1:6" ht="15" customHeight="1">
      <c r="A846" s="174">
        <v>15.946</v>
      </c>
      <c r="B846" s="175" t="s">
        <v>168</v>
      </c>
      <c r="C846" s="176" t="s">
        <v>304</v>
      </c>
      <c r="D846" s="217"/>
      <c r="E846" s="217"/>
      <c r="F846" s="217"/>
    </row>
    <row r="847" spans="1:6" ht="15" customHeight="1">
      <c r="A847" s="174">
        <v>15.946999999999999</v>
      </c>
      <c r="B847" s="175" t="s">
        <v>168</v>
      </c>
      <c r="C847" s="176" t="s">
        <v>1942</v>
      </c>
      <c r="D847" s="217"/>
      <c r="E847" s="217"/>
      <c r="F847" s="217"/>
    </row>
    <row r="848" spans="1:6" ht="15" customHeight="1">
      <c r="A848" s="174">
        <v>15.948</v>
      </c>
      <c r="B848" s="175" t="s">
        <v>168</v>
      </c>
      <c r="C848" s="176" t="s">
        <v>1938</v>
      </c>
      <c r="D848" s="217"/>
      <c r="E848" s="217"/>
      <c r="F848" s="217"/>
    </row>
    <row r="849" spans="1:6" ht="14.5" customHeight="1">
      <c r="A849" s="174">
        <v>15.954000000000001</v>
      </c>
      <c r="B849" s="175" t="s">
        <v>168</v>
      </c>
      <c r="C849" s="176" t="s">
        <v>2496</v>
      </c>
      <c r="D849" s="217"/>
      <c r="E849" s="217"/>
      <c r="F849" s="217"/>
    </row>
    <row r="850" spans="1:6" ht="14.5" customHeight="1">
      <c r="A850" s="174">
        <v>15.955</v>
      </c>
      <c r="B850" s="175" t="s">
        <v>168</v>
      </c>
      <c r="C850" s="176" t="s">
        <v>2497</v>
      </c>
      <c r="D850" s="217"/>
      <c r="E850" s="217"/>
      <c r="F850" s="217"/>
    </row>
    <row r="851" spans="1:6" ht="14.5" customHeight="1">
      <c r="A851" s="177">
        <v>15.956</v>
      </c>
      <c r="B851" s="178" t="s">
        <v>168</v>
      </c>
      <c r="C851" s="179" t="s">
        <v>4364</v>
      </c>
      <c r="D851" s="217"/>
      <c r="E851" s="217"/>
      <c r="F851" s="217"/>
    </row>
    <row r="852" spans="1:6" ht="14.5" customHeight="1">
      <c r="A852" s="174">
        <v>15.957000000000001</v>
      </c>
      <c r="B852" s="175" t="s">
        <v>168</v>
      </c>
      <c r="C852" s="176" t="s">
        <v>3545</v>
      </c>
      <c r="D852" s="217"/>
      <c r="E852" s="217"/>
      <c r="F852" s="217"/>
    </row>
    <row r="853" spans="1:6" ht="14.5" customHeight="1">
      <c r="A853" s="174">
        <v>15.958</v>
      </c>
      <c r="B853" s="175" t="s">
        <v>168</v>
      </c>
      <c r="C853" s="176" t="s">
        <v>3546</v>
      </c>
      <c r="D853" s="217"/>
      <c r="E853" s="217"/>
      <c r="F853" s="217"/>
    </row>
    <row r="854" spans="1:6" ht="14.5" customHeight="1">
      <c r="A854" s="174">
        <v>15.959</v>
      </c>
      <c r="B854" s="175" t="s">
        <v>168</v>
      </c>
      <c r="C854" s="176" t="s">
        <v>3020</v>
      </c>
      <c r="D854" s="217"/>
      <c r="E854" s="217"/>
      <c r="F854" s="217"/>
    </row>
    <row r="855" spans="1:6" ht="14.5" customHeight="1">
      <c r="A855" s="174">
        <v>15.96</v>
      </c>
      <c r="B855" s="175" t="s">
        <v>168</v>
      </c>
      <c r="C855" s="176" t="s">
        <v>3547</v>
      </c>
      <c r="D855" s="217"/>
      <c r="E855" s="217"/>
      <c r="F855" s="217"/>
    </row>
    <row r="856" spans="1:6" ht="14.5" customHeight="1">
      <c r="A856" s="174">
        <v>15.961</v>
      </c>
      <c r="B856" s="175" t="s">
        <v>168</v>
      </c>
      <c r="C856" s="176" t="s">
        <v>3076</v>
      </c>
      <c r="D856" s="217"/>
      <c r="E856" s="217"/>
      <c r="F856" s="217"/>
    </row>
    <row r="857" spans="1:6" ht="14.5" customHeight="1">
      <c r="A857" s="174">
        <v>15.962</v>
      </c>
      <c r="B857" s="175" t="s">
        <v>168</v>
      </c>
      <c r="C857" s="176" t="s">
        <v>3548</v>
      </c>
      <c r="D857" s="217"/>
      <c r="E857" s="217"/>
      <c r="F857" s="217"/>
    </row>
    <row r="858" spans="1:6" ht="15" customHeight="1">
      <c r="A858" s="174">
        <v>15.978</v>
      </c>
      <c r="B858" s="175" t="s">
        <v>168</v>
      </c>
      <c r="C858" s="176" t="s">
        <v>3549</v>
      </c>
      <c r="D858" s="217"/>
      <c r="E858" s="217"/>
      <c r="F858" s="217"/>
    </row>
    <row r="859" spans="1:6" ht="14.5" customHeight="1">
      <c r="A859" s="174">
        <v>15.978999999999999</v>
      </c>
      <c r="B859" s="175" t="s">
        <v>168</v>
      </c>
      <c r="C859" s="176" t="s">
        <v>3550</v>
      </c>
      <c r="D859" s="217"/>
      <c r="E859" s="217"/>
      <c r="F859" s="217"/>
    </row>
    <row r="860" spans="1:6" ht="14.5" customHeight="1">
      <c r="A860" s="174">
        <v>15.98</v>
      </c>
      <c r="B860" s="175" t="s">
        <v>168</v>
      </c>
      <c r="C860" s="176" t="s">
        <v>2895</v>
      </c>
      <c r="D860" s="217"/>
      <c r="E860" s="217"/>
      <c r="F860" s="217"/>
    </row>
    <row r="861" spans="1:6" ht="14.5" customHeight="1">
      <c r="A861" s="174">
        <v>15.981</v>
      </c>
      <c r="B861" s="175" t="s">
        <v>168</v>
      </c>
      <c r="C861" s="176" t="s">
        <v>3021</v>
      </c>
      <c r="D861" s="217"/>
      <c r="E861" s="217"/>
      <c r="F861" s="217"/>
    </row>
    <row r="862" spans="1:6" ht="14.5" customHeight="1">
      <c r="A862" s="174">
        <v>16.001000000000001</v>
      </c>
      <c r="B862" s="175" t="s">
        <v>451</v>
      </c>
      <c r="C862" s="176" t="s">
        <v>2329</v>
      </c>
      <c r="D862" s="217"/>
      <c r="E862" s="217"/>
      <c r="F862" s="217"/>
    </row>
    <row r="863" spans="1:6" ht="14.5" customHeight="1">
      <c r="A863" s="174">
        <v>16.003</v>
      </c>
      <c r="B863" s="175" t="s">
        <v>451</v>
      </c>
      <c r="C863" s="176" t="s">
        <v>2330</v>
      </c>
      <c r="D863" s="217"/>
      <c r="E863" s="217"/>
      <c r="F863" s="217"/>
    </row>
    <row r="864" spans="1:6" ht="14.5" customHeight="1">
      <c r="A864" s="174">
        <v>16.004000000000001</v>
      </c>
      <c r="B864" s="175" t="s">
        <v>451</v>
      </c>
      <c r="C864" s="176" t="s">
        <v>2331</v>
      </c>
      <c r="D864" s="217"/>
      <c r="E864" s="217"/>
      <c r="F864" s="217"/>
    </row>
    <row r="865" spans="1:6" ht="14.5" customHeight="1">
      <c r="A865" s="174">
        <v>16.015000000000001</v>
      </c>
      <c r="B865" s="175" t="s">
        <v>451</v>
      </c>
      <c r="C865" s="176" t="s">
        <v>3551</v>
      </c>
      <c r="D865" s="217"/>
      <c r="E865" s="217"/>
      <c r="F865" s="217"/>
    </row>
    <row r="866" spans="1:6" ht="14.5" customHeight="1">
      <c r="A866" s="174">
        <v>16.015999999999998</v>
      </c>
      <c r="B866" s="175" t="s">
        <v>451</v>
      </c>
      <c r="C866" s="176" t="s">
        <v>205</v>
      </c>
      <c r="D866" s="217"/>
      <c r="E866" s="217"/>
      <c r="F866" s="217"/>
    </row>
    <row r="867" spans="1:6" ht="14.5" customHeight="1">
      <c r="A867" s="174">
        <v>16.016999999999999</v>
      </c>
      <c r="B867" s="175" t="s">
        <v>451</v>
      </c>
      <c r="C867" s="176" t="s">
        <v>3552</v>
      </c>
      <c r="D867" s="217"/>
      <c r="E867" s="217"/>
      <c r="F867" s="217"/>
    </row>
    <row r="868" spans="1:6" ht="14.5" customHeight="1">
      <c r="A868" s="174">
        <v>16.018999999999998</v>
      </c>
      <c r="B868" s="175" t="s">
        <v>451</v>
      </c>
      <c r="C868" s="176" t="s">
        <v>206</v>
      </c>
      <c r="D868" s="217"/>
      <c r="E868" s="217"/>
      <c r="F868" s="217"/>
    </row>
    <row r="869" spans="1:6" ht="14.5" customHeight="1">
      <c r="A869" s="174">
        <v>16.021000000000001</v>
      </c>
      <c r="B869" s="175" t="s">
        <v>451</v>
      </c>
      <c r="C869" s="176" t="s">
        <v>2896</v>
      </c>
      <c r="D869" s="217"/>
      <c r="E869" s="217"/>
      <c r="F869" s="217"/>
    </row>
    <row r="870" spans="1:6" ht="14.5" customHeight="1">
      <c r="A870" s="174">
        <v>16.023</v>
      </c>
      <c r="B870" s="175" t="s">
        <v>451</v>
      </c>
      <c r="C870" s="176" t="s">
        <v>3553</v>
      </c>
      <c r="D870" s="217"/>
      <c r="E870" s="217"/>
      <c r="F870" s="217"/>
    </row>
    <row r="871" spans="1:6" ht="14.5" customHeight="1">
      <c r="A871" s="174">
        <v>16.024000000000001</v>
      </c>
      <c r="B871" s="175" t="s">
        <v>451</v>
      </c>
      <c r="C871" s="176" t="s">
        <v>2897</v>
      </c>
      <c r="D871" s="217"/>
      <c r="E871" s="217"/>
      <c r="F871" s="217"/>
    </row>
    <row r="872" spans="1:6" ht="14.5" customHeight="1">
      <c r="A872" s="174">
        <v>16.024999999999999</v>
      </c>
      <c r="B872" s="175" t="s">
        <v>451</v>
      </c>
      <c r="C872" s="176" t="s">
        <v>3022</v>
      </c>
      <c r="D872" s="217"/>
      <c r="E872" s="217"/>
      <c r="F872" s="217"/>
    </row>
    <row r="873" spans="1:6" ht="15" customHeight="1">
      <c r="A873" s="174">
        <v>16.026</v>
      </c>
      <c r="B873" s="175" t="s">
        <v>451</v>
      </c>
      <c r="C873" s="176" t="s">
        <v>3023</v>
      </c>
      <c r="D873" s="217"/>
      <c r="E873" s="217"/>
      <c r="F873" s="217"/>
    </row>
    <row r="874" spans="1:6" ht="14">
      <c r="A874" s="174">
        <v>16.027000000000001</v>
      </c>
      <c r="B874" s="175" t="s">
        <v>451</v>
      </c>
      <c r="C874" s="176" t="s">
        <v>3077</v>
      </c>
      <c r="D874" s="217"/>
      <c r="E874" s="217"/>
      <c r="F874" s="217"/>
    </row>
    <row r="875" spans="1:6" ht="15" customHeight="1">
      <c r="A875" s="174">
        <v>16.027999999999999</v>
      </c>
      <c r="B875" s="175" t="s">
        <v>451</v>
      </c>
      <c r="C875" s="176" t="s">
        <v>3078</v>
      </c>
      <c r="D875" s="217"/>
      <c r="E875" s="217"/>
      <c r="F875" s="217"/>
    </row>
    <row r="876" spans="1:6" ht="14">
      <c r="A876" s="174">
        <v>16.029</v>
      </c>
      <c r="B876" s="175" t="s">
        <v>451</v>
      </c>
      <c r="C876" s="176" t="s">
        <v>3079</v>
      </c>
      <c r="D876" s="217"/>
      <c r="E876" s="217"/>
      <c r="F876" s="217"/>
    </row>
    <row r="877" spans="1:6" ht="14">
      <c r="A877" s="174">
        <v>16.123000000000001</v>
      </c>
      <c r="B877" s="175" t="s">
        <v>451</v>
      </c>
      <c r="C877" s="176" t="s">
        <v>1141</v>
      </c>
      <c r="D877" s="217"/>
      <c r="E877" s="217"/>
      <c r="F877" s="217"/>
    </row>
    <row r="878" spans="1:6" ht="14.5" customHeight="1">
      <c r="A878" s="174">
        <v>16.202999999999999</v>
      </c>
      <c r="B878" s="175" t="s">
        <v>451</v>
      </c>
      <c r="C878" s="176" t="s">
        <v>2498</v>
      </c>
      <c r="D878" s="217"/>
      <c r="E878" s="217"/>
      <c r="F878" s="217"/>
    </row>
    <row r="879" spans="1:6" ht="14">
      <c r="A879" s="174">
        <v>16.3</v>
      </c>
      <c r="B879" s="175" t="s">
        <v>451</v>
      </c>
      <c r="C879" s="176" t="s">
        <v>2332</v>
      </c>
      <c r="D879" s="217"/>
      <c r="E879" s="217"/>
      <c r="F879" s="217"/>
    </row>
    <row r="880" spans="1:6" ht="14">
      <c r="A880" s="174">
        <v>16.300999999999998</v>
      </c>
      <c r="B880" s="175" t="s">
        <v>451</v>
      </c>
      <c r="C880" s="176" t="s">
        <v>2333</v>
      </c>
      <c r="D880" s="217"/>
      <c r="E880" s="217"/>
      <c r="F880" s="217"/>
    </row>
    <row r="881" spans="1:6" ht="14">
      <c r="A881" s="174">
        <v>16.302</v>
      </c>
      <c r="B881" s="175" t="s">
        <v>451</v>
      </c>
      <c r="C881" s="176" t="s">
        <v>2334</v>
      </c>
      <c r="D881" s="217"/>
      <c r="E881" s="217"/>
      <c r="F881" s="217"/>
    </row>
    <row r="882" spans="1:6" ht="14">
      <c r="A882" s="174">
        <v>16.303000000000001</v>
      </c>
      <c r="B882" s="175" t="s">
        <v>451</v>
      </c>
      <c r="C882" s="176" t="s">
        <v>2335</v>
      </c>
      <c r="D882" s="217"/>
      <c r="E882" s="217"/>
      <c r="F882" s="217"/>
    </row>
    <row r="883" spans="1:6" ht="14">
      <c r="A883" s="174">
        <v>16.303999999999998</v>
      </c>
      <c r="B883" s="175" t="s">
        <v>451</v>
      </c>
      <c r="C883" s="176" t="s">
        <v>2336</v>
      </c>
      <c r="D883" s="217"/>
      <c r="E883" s="217"/>
      <c r="F883" s="217"/>
    </row>
    <row r="884" spans="1:6" ht="14">
      <c r="A884" s="174">
        <v>16.305</v>
      </c>
      <c r="B884" s="175" t="s">
        <v>451</v>
      </c>
      <c r="C884" s="176" t="s">
        <v>2337</v>
      </c>
      <c r="D884" s="217"/>
      <c r="E884" s="217"/>
      <c r="F884" s="217"/>
    </row>
    <row r="885" spans="1:6" ht="14.5" customHeight="1">
      <c r="A885" s="174">
        <v>16.306999999999999</v>
      </c>
      <c r="B885" s="175" t="s">
        <v>451</v>
      </c>
      <c r="C885" s="176" t="s">
        <v>532</v>
      </c>
      <c r="D885" s="217"/>
      <c r="E885" s="217"/>
      <c r="F885" s="217"/>
    </row>
    <row r="886" spans="1:6" ht="14">
      <c r="A886" s="174">
        <v>16.308</v>
      </c>
      <c r="B886" s="175" t="s">
        <v>451</v>
      </c>
      <c r="C886" s="176" t="s">
        <v>533</v>
      </c>
      <c r="D886" s="217"/>
      <c r="E886" s="217"/>
      <c r="F886" s="217"/>
    </row>
    <row r="887" spans="1:6" ht="14">
      <c r="A887" s="174">
        <v>16.309000000000001</v>
      </c>
      <c r="B887" s="175" t="s">
        <v>451</v>
      </c>
      <c r="C887" s="176" t="s">
        <v>2338</v>
      </c>
      <c r="D887" s="217"/>
      <c r="E887" s="217"/>
      <c r="F887" s="217"/>
    </row>
    <row r="888" spans="1:6" ht="14">
      <c r="A888" s="174">
        <v>16.32</v>
      </c>
      <c r="B888" s="175" t="s">
        <v>451</v>
      </c>
      <c r="C888" s="176" t="s">
        <v>534</v>
      </c>
      <c r="D888" s="217"/>
      <c r="E888" s="217"/>
      <c r="F888" s="217"/>
    </row>
    <row r="889" spans="1:6" ht="14.5" customHeight="1">
      <c r="A889" s="174">
        <v>16.321000000000002</v>
      </c>
      <c r="B889" s="175" t="s">
        <v>451</v>
      </c>
      <c r="C889" s="176" t="s">
        <v>66</v>
      </c>
      <c r="D889" s="217"/>
      <c r="E889" s="217"/>
      <c r="F889" s="217"/>
    </row>
    <row r="890" spans="1:6" ht="14">
      <c r="A890" s="174">
        <v>16.523</v>
      </c>
      <c r="B890" s="175" t="s">
        <v>451</v>
      </c>
      <c r="C890" s="176" t="s">
        <v>589</v>
      </c>
      <c r="D890" s="217"/>
      <c r="E890" s="217"/>
      <c r="F890" s="217"/>
    </row>
    <row r="891" spans="1:6" ht="14.5" customHeight="1">
      <c r="A891" s="174">
        <v>16.524000000000001</v>
      </c>
      <c r="B891" s="175" t="s">
        <v>451</v>
      </c>
      <c r="C891" s="176" t="s">
        <v>67</v>
      </c>
      <c r="D891" s="217"/>
      <c r="E891" s="217"/>
      <c r="F891" s="217"/>
    </row>
    <row r="892" spans="1:6" ht="15" customHeight="1">
      <c r="A892" s="174">
        <v>16.524999999999999</v>
      </c>
      <c r="B892" s="175" t="s">
        <v>451</v>
      </c>
      <c r="C892" s="176" t="s">
        <v>590</v>
      </c>
      <c r="D892" s="217"/>
      <c r="E892" s="217"/>
      <c r="F892" s="217"/>
    </row>
    <row r="893" spans="1:6" ht="15" customHeight="1">
      <c r="A893" s="174">
        <v>16.526</v>
      </c>
      <c r="B893" s="175" t="s">
        <v>451</v>
      </c>
      <c r="C893" s="176" t="s">
        <v>68</v>
      </c>
      <c r="D893" s="217"/>
      <c r="E893" s="217"/>
      <c r="F893" s="217"/>
    </row>
    <row r="894" spans="1:6" ht="14">
      <c r="A894" s="174">
        <v>16.527999999999999</v>
      </c>
      <c r="B894" s="175" t="s">
        <v>451</v>
      </c>
      <c r="C894" s="176" t="s">
        <v>69</v>
      </c>
      <c r="D894" s="217"/>
      <c r="E894" s="217"/>
      <c r="F894" s="217"/>
    </row>
    <row r="895" spans="1:6" ht="14">
      <c r="A895" s="174">
        <v>16.529</v>
      </c>
      <c r="B895" s="175" t="s">
        <v>451</v>
      </c>
      <c r="C895" s="176" t="s">
        <v>3554</v>
      </c>
      <c r="D895" s="217"/>
      <c r="E895" s="217"/>
      <c r="F895" s="217"/>
    </row>
    <row r="896" spans="1:6" ht="14.5" customHeight="1">
      <c r="A896" s="174">
        <v>16.54</v>
      </c>
      <c r="B896" s="175" t="s">
        <v>451</v>
      </c>
      <c r="C896" s="176" t="s">
        <v>3555</v>
      </c>
      <c r="D896" s="217"/>
      <c r="E896" s="217"/>
      <c r="F896" s="217"/>
    </row>
    <row r="897" spans="1:6" ht="14">
      <c r="A897" s="174">
        <v>16.541</v>
      </c>
      <c r="B897" s="175" t="s">
        <v>451</v>
      </c>
      <c r="C897" s="176" t="s">
        <v>70</v>
      </c>
      <c r="D897" s="217"/>
      <c r="E897" s="217"/>
      <c r="F897" s="217"/>
    </row>
    <row r="898" spans="1:6" ht="14.5" customHeight="1">
      <c r="A898" s="174">
        <v>16.542999999999999</v>
      </c>
      <c r="B898" s="175" t="s">
        <v>451</v>
      </c>
      <c r="C898" s="176" t="s">
        <v>3556</v>
      </c>
      <c r="D898" s="217"/>
      <c r="E898" s="217"/>
      <c r="F898" s="217"/>
    </row>
    <row r="899" spans="1:6" ht="14">
      <c r="A899" s="174">
        <v>16.544</v>
      </c>
      <c r="B899" s="175" t="s">
        <v>451</v>
      </c>
      <c r="C899" s="176" t="s">
        <v>1142</v>
      </c>
      <c r="D899" s="217"/>
      <c r="E899" s="217"/>
      <c r="F899" s="217"/>
    </row>
    <row r="900" spans="1:6" ht="14.5" customHeight="1">
      <c r="A900" s="174">
        <v>16.547999999999998</v>
      </c>
      <c r="B900" s="175" t="s">
        <v>451</v>
      </c>
      <c r="C900" s="176" t="s">
        <v>2339</v>
      </c>
      <c r="D900" s="217"/>
      <c r="E900" s="217"/>
      <c r="F900" s="217"/>
    </row>
    <row r="901" spans="1:6" ht="14">
      <c r="A901" s="174">
        <v>16.55</v>
      </c>
      <c r="B901" s="175" t="s">
        <v>451</v>
      </c>
      <c r="C901" s="176" t="s">
        <v>1095</v>
      </c>
      <c r="D901" s="217"/>
      <c r="E901" s="217"/>
      <c r="F901" s="217"/>
    </row>
    <row r="902" spans="1:6" ht="14.5" customHeight="1">
      <c r="A902" s="174">
        <v>16.553999999999998</v>
      </c>
      <c r="B902" s="175" t="s">
        <v>451</v>
      </c>
      <c r="C902" s="176" t="s">
        <v>1096</v>
      </c>
      <c r="D902" s="217"/>
      <c r="E902" s="217"/>
      <c r="F902" s="217"/>
    </row>
    <row r="903" spans="1:6" ht="14">
      <c r="A903" s="174">
        <v>16.556000000000001</v>
      </c>
      <c r="B903" s="175" t="s">
        <v>451</v>
      </c>
      <c r="C903" s="176" t="s">
        <v>1143</v>
      </c>
      <c r="D903" s="217"/>
      <c r="E903" s="217"/>
      <c r="F903" s="217"/>
    </row>
    <row r="904" spans="1:6" ht="15" customHeight="1">
      <c r="A904" s="174">
        <v>16.556999999999999</v>
      </c>
      <c r="B904" s="175" t="s">
        <v>451</v>
      </c>
      <c r="C904" s="176" t="s">
        <v>1144</v>
      </c>
      <c r="D904" s="217"/>
      <c r="E904" s="217"/>
      <c r="F904" s="217"/>
    </row>
    <row r="905" spans="1:6" ht="15" customHeight="1">
      <c r="A905" s="174">
        <v>16.559999999999999</v>
      </c>
      <c r="B905" s="175" t="s">
        <v>451</v>
      </c>
      <c r="C905" s="176" t="s">
        <v>207</v>
      </c>
      <c r="D905" s="217"/>
      <c r="E905" s="217"/>
      <c r="F905" s="217"/>
    </row>
    <row r="906" spans="1:6" ht="15" customHeight="1">
      <c r="A906" s="174">
        <v>16.562000000000001</v>
      </c>
      <c r="B906" s="175" t="s">
        <v>451</v>
      </c>
      <c r="C906" s="176" t="s">
        <v>2340</v>
      </c>
      <c r="D906" s="217"/>
      <c r="E906" s="217"/>
      <c r="F906" s="217"/>
    </row>
    <row r="907" spans="1:6" ht="14">
      <c r="A907" s="174">
        <v>16.565999999999999</v>
      </c>
      <c r="B907" s="175" t="s">
        <v>451</v>
      </c>
      <c r="C907" s="176" t="s">
        <v>379</v>
      </c>
      <c r="D907" s="217"/>
      <c r="E907" s="217"/>
      <c r="F907" s="217"/>
    </row>
    <row r="908" spans="1:6" ht="14.5" customHeight="1">
      <c r="A908" s="174">
        <v>16.571000000000002</v>
      </c>
      <c r="B908" s="175" t="s">
        <v>451</v>
      </c>
      <c r="C908" s="176" t="s">
        <v>3557</v>
      </c>
      <c r="D908" s="217"/>
      <c r="E908" s="217"/>
      <c r="F908" s="217"/>
    </row>
    <row r="909" spans="1:6" ht="14">
      <c r="A909" s="174">
        <v>16.574999999999999</v>
      </c>
      <c r="B909" s="175" t="s">
        <v>451</v>
      </c>
      <c r="C909" s="176" t="s">
        <v>380</v>
      </c>
      <c r="D909" s="217"/>
      <c r="E909" s="217"/>
      <c r="F909" s="217"/>
    </row>
    <row r="910" spans="1:6" ht="14.5" customHeight="1">
      <c r="A910" s="174">
        <v>16.576000000000001</v>
      </c>
      <c r="B910" s="175" t="s">
        <v>451</v>
      </c>
      <c r="C910" s="176" t="s">
        <v>381</v>
      </c>
      <c r="D910" s="217"/>
      <c r="E910" s="217"/>
      <c r="F910" s="217"/>
    </row>
    <row r="911" spans="1:6" ht="14">
      <c r="A911" s="177">
        <v>16.577999999999999</v>
      </c>
      <c r="B911" s="178" t="s">
        <v>451</v>
      </c>
      <c r="C911" s="179" t="s">
        <v>4365</v>
      </c>
      <c r="D911" s="217"/>
      <c r="E911" s="217"/>
      <c r="F911" s="217"/>
    </row>
    <row r="912" spans="1:6" s="28" customFormat="1" ht="15" customHeight="1">
      <c r="A912" s="174">
        <v>16.579000000000001</v>
      </c>
      <c r="B912" s="175" t="s">
        <v>451</v>
      </c>
      <c r="C912" s="176" t="s">
        <v>3867</v>
      </c>
      <c r="D912" s="217"/>
      <c r="E912" s="217"/>
      <c r="F912" s="217"/>
    </row>
    <row r="913" spans="1:6" ht="15" customHeight="1">
      <c r="A913" s="174">
        <v>16.582000000000001</v>
      </c>
      <c r="B913" s="175" t="s">
        <v>451</v>
      </c>
      <c r="C913" s="176" t="s">
        <v>78</v>
      </c>
      <c r="D913" s="217"/>
      <c r="E913" s="217"/>
      <c r="F913" s="217"/>
    </row>
    <row r="914" spans="1:6" ht="15" customHeight="1">
      <c r="A914" s="174">
        <v>16.582999999999998</v>
      </c>
      <c r="B914" s="175" t="s">
        <v>451</v>
      </c>
      <c r="C914" s="176" t="s">
        <v>3558</v>
      </c>
      <c r="D914" s="217"/>
      <c r="E914" s="217"/>
      <c r="F914" s="217"/>
    </row>
    <row r="915" spans="1:6" ht="15" customHeight="1">
      <c r="A915" s="174">
        <v>16.585000000000001</v>
      </c>
      <c r="B915" s="175" t="s">
        <v>451</v>
      </c>
      <c r="C915" s="176" t="s">
        <v>387</v>
      </c>
      <c r="D915" s="217"/>
      <c r="E915" s="217"/>
      <c r="F915" s="217"/>
    </row>
    <row r="916" spans="1:6" ht="15" customHeight="1">
      <c r="A916" s="174">
        <v>16.587</v>
      </c>
      <c r="B916" s="175" t="s">
        <v>451</v>
      </c>
      <c r="C916" s="176" t="s">
        <v>268</v>
      </c>
      <c r="D916" s="217"/>
      <c r="E916" s="217"/>
      <c r="F916" s="217"/>
    </row>
    <row r="917" spans="1:6" ht="15" customHeight="1">
      <c r="A917" s="174">
        <v>16.588000000000001</v>
      </c>
      <c r="B917" s="175" t="s">
        <v>451</v>
      </c>
      <c r="C917" s="176" t="s">
        <v>269</v>
      </c>
      <c r="D917" s="217"/>
      <c r="E917" s="217"/>
      <c r="F917" s="217"/>
    </row>
    <row r="918" spans="1:6" ht="15" customHeight="1">
      <c r="A918" s="174">
        <v>16.588999999999999</v>
      </c>
      <c r="B918" s="175" t="s">
        <v>451</v>
      </c>
      <c r="C918" s="176" t="s">
        <v>1034</v>
      </c>
      <c r="D918" s="217"/>
      <c r="E918" s="217"/>
      <c r="F918" s="217"/>
    </row>
    <row r="919" spans="1:6" ht="15" customHeight="1">
      <c r="A919" s="174">
        <v>16.59</v>
      </c>
      <c r="B919" s="175" t="s">
        <v>451</v>
      </c>
      <c r="C919" s="176" t="s">
        <v>1943</v>
      </c>
      <c r="D919" s="217"/>
      <c r="E919" s="217"/>
      <c r="F919" s="217"/>
    </row>
    <row r="920" spans="1:6" ht="15" customHeight="1">
      <c r="A920" s="174">
        <v>16.593</v>
      </c>
      <c r="B920" s="175" t="s">
        <v>451</v>
      </c>
      <c r="C920" s="176" t="s">
        <v>411</v>
      </c>
      <c r="D920" s="217"/>
      <c r="E920" s="217"/>
      <c r="F920" s="217"/>
    </row>
    <row r="921" spans="1:6" ht="14">
      <c r="A921" s="174">
        <v>16.596</v>
      </c>
      <c r="B921" s="175" t="s">
        <v>451</v>
      </c>
      <c r="C921" s="176" t="s">
        <v>3559</v>
      </c>
      <c r="D921" s="217"/>
      <c r="E921" s="217"/>
      <c r="F921" s="217"/>
    </row>
    <row r="922" spans="1:6" ht="14.5" customHeight="1">
      <c r="A922" s="174">
        <v>16.600999999999999</v>
      </c>
      <c r="B922" s="175" t="s">
        <v>451</v>
      </c>
      <c r="C922" s="176" t="s">
        <v>2341</v>
      </c>
      <c r="D922" s="217"/>
      <c r="E922" s="217"/>
      <c r="F922" s="217"/>
    </row>
    <row r="923" spans="1:6" ht="14">
      <c r="A923" s="174">
        <v>16.602</v>
      </c>
      <c r="B923" s="175" t="s">
        <v>451</v>
      </c>
      <c r="C923" s="176" t="s">
        <v>2342</v>
      </c>
      <c r="D923" s="217"/>
      <c r="E923" s="217"/>
      <c r="F923" s="217"/>
    </row>
    <row r="924" spans="1:6" ht="14.5" customHeight="1">
      <c r="A924" s="174">
        <v>16.603000000000002</v>
      </c>
      <c r="B924" s="175" t="s">
        <v>451</v>
      </c>
      <c r="C924" s="176" t="s">
        <v>2343</v>
      </c>
      <c r="D924" s="217"/>
      <c r="E924" s="217"/>
      <c r="F924" s="217"/>
    </row>
    <row r="925" spans="1:6" ht="14">
      <c r="A925" s="174">
        <v>16.606000000000002</v>
      </c>
      <c r="B925" s="175" t="s">
        <v>451</v>
      </c>
      <c r="C925" s="176" t="s">
        <v>366</v>
      </c>
      <c r="D925" s="217"/>
      <c r="E925" s="217"/>
      <c r="F925" s="217"/>
    </row>
    <row r="926" spans="1:6" ht="14.5" customHeight="1">
      <c r="A926" s="174">
        <v>16.606999999999999</v>
      </c>
      <c r="B926" s="175" t="s">
        <v>451</v>
      </c>
      <c r="C926" s="176" t="s">
        <v>367</v>
      </c>
      <c r="D926" s="217"/>
      <c r="E926" s="217"/>
      <c r="F926" s="217"/>
    </row>
    <row r="927" spans="1:6" ht="14">
      <c r="A927" s="174">
        <v>16.608000000000001</v>
      </c>
      <c r="B927" s="175" t="s">
        <v>451</v>
      </c>
      <c r="C927" s="176" t="s">
        <v>3560</v>
      </c>
      <c r="D927" s="217"/>
      <c r="E927" s="217"/>
      <c r="F927" s="217"/>
    </row>
    <row r="928" spans="1:6" ht="15" customHeight="1">
      <c r="A928" s="174">
        <v>16.609000000000002</v>
      </c>
      <c r="B928" s="175" t="s">
        <v>451</v>
      </c>
      <c r="C928" s="176" t="s">
        <v>1145</v>
      </c>
      <c r="D928" s="217"/>
      <c r="E928" s="217"/>
      <c r="F928" s="217"/>
    </row>
    <row r="929" spans="1:6" ht="14">
      <c r="A929" s="174">
        <v>16.61</v>
      </c>
      <c r="B929" s="175" t="s">
        <v>451</v>
      </c>
      <c r="C929" s="176" t="s">
        <v>368</v>
      </c>
      <c r="D929" s="217"/>
      <c r="E929" s="217"/>
      <c r="F929" s="217"/>
    </row>
    <row r="930" spans="1:6" ht="14.5" customHeight="1">
      <c r="A930" s="174">
        <v>16.614000000000001</v>
      </c>
      <c r="B930" s="175" t="s">
        <v>451</v>
      </c>
      <c r="C930" s="176" t="s">
        <v>369</v>
      </c>
      <c r="D930" s="217"/>
      <c r="E930" s="217"/>
      <c r="F930" s="217"/>
    </row>
    <row r="931" spans="1:6" ht="14">
      <c r="A931" s="174">
        <v>16.614999999999998</v>
      </c>
      <c r="B931" s="175" t="s">
        <v>451</v>
      </c>
      <c r="C931" s="176" t="s">
        <v>3561</v>
      </c>
      <c r="D931" s="217"/>
      <c r="E931" s="217"/>
      <c r="F931" s="217"/>
    </row>
    <row r="932" spans="1:6" ht="14.5" customHeight="1">
      <c r="A932" s="174">
        <v>16.616</v>
      </c>
      <c r="B932" s="175" t="s">
        <v>451</v>
      </c>
      <c r="C932" s="176" t="s">
        <v>370</v>
      </c>
      <c r="D932" s="217"/>
      <c r="E932" s="217"/>
      <c r="F932" s="217"/>
    </row>
    <row r="933" spans="1:6" ht="14">
      <c r="A933" s="174">
        <v>16.71</v>
      </c>
      <c r="B933" s="175" t="s">
        <v>451</v>
      </c>
      <c r="C933" s="176" t="s">
        <v>371</v>
      </c>
      <c r="D933" s="217"/>
      <c r="E933" s="217"/>
      <c r="F933" s="217"/>
    </row>
    <row r="934" spans="1:6" ht="14.5" customHeight="1">
      <c r="A934" s="174">
        <v>16.725999999999999</v>
      </c>
      <c r="B934" s="175" t="s">
        <v>451</v>
      </c>
      <c r="C934" s="176" t="s">
        <v>372</v>
      </c>
      <c r="D934" s="217"/>
      <c r="E934" s="217"/>
      <c r="F934" s="217"/>
    </row>
    <row r="935" spans="1:6" ht="14">
      <c r="A935" s="174">
        <v>16.727</v>
      </c>
      <c r="B935" s="175" t="s">
        <v>451</v>
      </c>
      <c r="C935" s="176" t="s">
        <v>373</v>
      </c>
      <c r="D935" s="217"/>
      <c r="E935" s="217"/>
      <c r="F935" s="217"/>
    </row>
    <row r="936" spans="1:6" ht="14.5" customHeight="1">
      <c r="A936" s="174">
        <v>16.731000000000002</v>
      </c>
      <c r="B936" s="175" t="s">
        <v>451</v>
      </c>
      <c r="C936" s="176" t="s">
        <v>374</v>
      </c>
      <c r="D936" s="217"/>
      <c r="E936" s="217"/>
      <c r="F936" s="217"/>
    </row>
    <row r="937" spans="1:6" ht="14">
      <c r="A937" s="174">
        <v>16.734000000000002</v>
      </c>
      <c r="B937" s="175" t="s">
        <v>451</v>
      </c>
      <c r="C937" s="176" t="s">
        <v>375</v>
      </c>
      <c r="D937" s="217"/>
      <c r="E937" s="217"/>
      <c r="F937" s="217"/>
    </row>
    <row r="938" spans="1:6" ht="14.5" customHeight="1">
      <c r="A938" s="174">
        <v>16.734999999999999</v>
      </c>
      <c r="B938" s="175" t="s">
        <v>451</v>
      </c>
      <c r="C938" s="176" t="s">
        <v>3562</v>
      </c>
      <c r="D938" s="217"/>
      <c r="E938" s="217"/>
      <c r="F938" s="217"/>
    </row>
    <row r="939" spans="1:6" ht="14">
      <c r="A939" s="174">
        <v>16.736000000000001</v>
      </c>
      <c r="B939" s="175" t="s">
        <v>451</v>
      </c>
      <c r="C939" s="176" t="s">
        <v>3563</v>
      </c>
      <c r="D939" s="217"/>
      <c r="E939" s="217"/>
      <c r="F939" s="217"/>
    </row>
    <row r="940" spans="1:6" ht="14.5" customHeight="1">
      <c r="A940" s="174">
        <v>16.736999999999998</v>
      </c>
      <c r="B940" s="175" t="s">
        <v>451</v>
      </c>
      <c r="C940" s="176" t="s">
        <v>1097</v>
      </c>
      <c r="D940" s="217"/>
      <c r="E940" s="217"/>
      <c r="F940" s="217"/>
    </row>
    <row r="941" spans="1:6" ht="14">
      <c r="A941" s="174">
        <v>16.738</v>
      </c>
      <c r="B941" s="175" t="s">
        <v>451</v>
      </c>
      <c r="C941" s="176" t="s">
        <v>1098</v>
      </c>
      <c r="D941" s="217"/>
      <c r="E941" s="217"/>
      <c r="F941" s="217"/>
    </row>
    <row r="942" spans="1:6" ht="15" customHeight="1">
      <c r="A942" s="174">
        <v>16.739000000000001</v>
      </c>
      <c r="B942" s="175" t="s">
        <v>451</v>
      </c>
      <c r="C942" s="176" t="s">
        <v>3564</v>
      </c>
      <c r="D942" s="217"/>
      <c r="E942" s="217"/>
      <c r="F942" s="217"/>
    </row>
    <row r="943" spans="1:6" ht="14">
      <c r="A943" s="174">
        <v>16.739999999999998</v>
      </c>
      <c r="B943" s="175" t="s">
        <v>451</v>
      </c>
      <c r="C943" s="176" t="s">
        <v>1099</v>
      </c>
      <c r="D943" s="217"/>
      <c r="E943" s="217"/>
      <c r="F943" s="217"/>
    </row>
    <row r="944" spans="1:6" ht="14.5" customHeight="1">
      <c r="A944" s="174">
        <v>16.741</v>
      </c>
      <c r="B944" s="175" t="s">
        <v>451</v>
      </c>
      <c r="C944" s="176" t="s">
        <v>2499</v>
      </c>
      <c r="D944" s="217"/>
      <c r="E944" s="217"/>
      <c r="F944" s="217"/>
    </row>
    <row r="945" spans="1:6" ht="15" customHeight="1">
      <c r="A945" s="174">
        <v>16.742000000000001</v>
      </c>
      <c r="B945" s="175" t="s">
        <v>451</v>
      </c>
      <c r="C945" s="176" t="s">
        <v>1100</v>
      </c>
      <c r="D945" s="217"/>
      <c r="E945" s="217"/>
      <c r="F945" s="217"/>
    </row>
    <row r="946" spans="1:6" ht="14.5" customHeight="1">
      <c r="A946" s="174">
        <v>16.745000000000001</v>
      </c>
      <c r="B946" s="175" t="s">
        <v>451</v>
      </c>
      <c r="C946" s="176" t="s">
        <v>1101</v>
      </c>
      <c r="D946" s="217"/>
      <c r="E946" s="217"/>
      <c r="F946" s="217"/>
    </row>
    <row r="947" spans="1:6" ht="14.5" customHeight="1">
      <c r="A947" s="174">
        <v>16.745999999999999</v>
      </c>
      <c r="B947" s="175" t="s">
        <v>451</v>
      </c>
      <c r="C947" s="176" t="s">
        <v>3565</v>
      </c>
      <c r="D947" s="217"/>
      <c r="E947" s="217"/>
      <c r="F947" s="217"/>
    </row>
    <row r="948" spans="1:6" ht="14.5" customHeight="1">
      <c r="A948" s="174">
        <v>16.75</v>
      </c>
      <c r="B948" s="175" t="s">
        <v>451</v>
      </c>
      <c r="C948" s="176" t="s">
        <v>1035</v>
      </c>
      <c r="D948" s="217"/>
      <c r="E948" s="217"/>
      <c r="F948" s="217"/>
    </row>
    <row r="949" spans="1:6" ht="15" customHeight="1">
      <c r="A949" s="174">
        <v>16.751000000000001</v>
      </c>
      <c r="B949" s="175" t="s">
        <v>451</v>
      </c>
      <c r="C949" s="176" t="s">
        <v>1036</v>
      </c>
      <c r="D949" s="217"/>
      <c r="E949" s="217"/>
      <c r="F949" s="217"/>
    </row>
    <row r="950" spans="1:6" ht="14">
      <c r="A950" s="174">
        <v>16.751999999999999</v>
      </c>
      <c r="B950" s="175" t="s">
        <v>451</v>
      </c>
      <c r="C950" s="176" t="s">
        <v>3566</v>
      </c>
      <c r="D950" s="217"/>
      <c r="E950" s="217"/>
      <c r="F950" s="217"/>
    </row>
    <row r="951" spans="1:6" ht="14.5" customHeight="1">
      <c r="A951" s="174">
        <v>16.753</v>
      </c>
      <c r="B951" s="175" t="s">
        <v>451</v>
      </c>
      <c r="C951" s="176" t="s">
        <v>3567</v>
      </c>
      <c r="D951" s="217"/>
      <c r="E951" s="217"/>
      <c r="F951" s="217"/>
    </row>
    <row r="952" spans="1:6" ht="14">
      <c r="A952" s="174">
        <v>16.754000000000001</v>
      </c>
      <c r="B952" s="175" t="s">
        <v>451</v>
      </c>
      <c r="C952" s="176" t="s">
        <v>53</v>
      </c>
      <c r="D952" s="217"/>
      <c r="E952" s="217"/>
      <c r="F952" s="217"/>
    </row>
    <row r="953" spans="1:6" ht="14.5" customHeight="1">
      <c r="A953" s="174">
        <v>16.756</v>
      </c>
      <c r="B953" s="175" t="s">
        <v>451</v>
      </c>
      <c r="C953" s="176" t="s">
        <v>119</v>
      </c>
      <c r="D953" s="217"/>
      <c r="E953" s="217"/>
      <c r="F953" s="217"/>
    </row>
    <row r="954" spans="1:6" ht="14">
      <c r="A954" s="174">
        <v>16.757000000000001</v>
      </c>
      <c r="B954" s="175" t="s">
        <v>451</v>
      </c>
      <c r="C954" s="176" t="s">
        <v>120</v>
      </c>
      <c r="D954" s="217"/>
      <c r="E954" s="217"/>
      <c r="F954" s="217"/>
    </row>
    <row r="955" spans="1:6" ht="15" customHeight="1">
      <c r="A955" s="174">
        <v>16.757999999999999</v>
      </c>
      <c r="B955" s="175" t="s">
        <v>451</v>
      </c>
      <c r="C955" s="176" t="s">
        <v>2500</v>
      </c>
      <c r="D955" s="217"/>
      <c r="E955" s="217"/>
      <c r="F955" s="217"/>
    </row>
    <row r="956" spans="1:6" ht="14">
      <c r="A956" s="174">
        <v>16.812000000000001</v>
      </c>
      <c r="B956" s="175" t="s">
        <v>451</v>
      </c>
      <c r="C956" s="176" t="s">
        <v>3568</v>
      </c>
      <c r="D956" s="217"/>
      <c r="E956" s="217"/>
      <c r="F956" s="217"/>
    </row>
    <row r="957" spans="1:6" ht="14.5" customHeight="1">
      <c r="A957" s="174">
        <v>16.812999999999999</v>
      </c>
      <c r="B957" s="175" t="s">
        <v>451</v>
      </c>
      <c r="C957" s="176" t="s">
        <v>556</v>
      </c>
      <c r="D957" s="217"/>
      <c r="E957" s="217"/>
      <c r="F957" s="217"/>
    </row>
    <row r="958" spans="1:6" ht="14">
      <c r="A958" s="174">
        <v>16.815000000000001</v>
      </c>
      <c r="B958" s="175" t="s">
        <v>451</v>
      </c>
      <c r="C958" s="176" t="s">
        <v>557</v>
      </c>
      <c r="D958" s="217"/>
      <c r="E958" s="217"/>
      <c r="F958" s="217"/>
    </row>
    <row r="959" spans="1:6" ht="14">
      <c r="A959" s="174">
        <v>16.815999999999999</v>
      </c>
      <c r="B959" s="175" t="s">
        <v>451</v>
      </c>
      <c r="C959" s="176" t="s">
        <v>3569</v>
      </c>
      <c r="D959" s="217"/>
      <c r="E959" s="217"/>
      <c r="F959" s="217"/>
    </row>
    <row r="960" spans="1:6" ht="14.5" customHeight="1">
      <c r="A960" s="174">
        <v>16.817</v>
      </c>
      <c r="B960" s="175" t="s">
        <v>451</v>
      </c>
      <c r="C960" s="176" t="s">
        <v>4609</v>
      </c>
      <c r="D960" s="218">
        <v>44421</v>
      </c>
      <c r="E960" s="217"/>
      <c r="F960" s="217" t="s">
        <v>4684</v>
      </c>
    </row>
    <row r="961" spans="1:6" ht="14">
      <c r="A961" s="174">
        <v>16.818000000000001</v>
      </c>
      <c r="B961" s="175" t="s">
        <v>451</v>
      </c>
      <c r="C961" s="176" t="s">
        <v>1944</v>
      </c>
      <c r="D961" s="217"/>
      <c r="E961" s="217"/>
      <c r="F961" s="217"/>
    </row>
    <row r="962" spans="1:6" ht="14">
      <c r="A962" s="174">
        <v>16.818999999999999</v>
      </c>
      <c r="B962" s="175" t="s">
        <v>451</v>
      </c>
      <c r="C962" s="176" t="s">
        <v>1945</v>
      </c>
      <c r="D962" s="217"/>
      <c r="E962" s="217"/>
      <c r="F962" s="217"/>
    </row>
    <row r="963" spans="1:6" ht="14">
      <c r="A963" s="174">
        <v>16.82</v>
      </c>
      <c r="B963" s="175" t="s">
        <v>451</v>
      </c>
      <c r="C963" s="176" t="s">
        <v>3570</v>
      </c>
      <c r="D963" s="217"/>
      <c r="E963" s="217"/>
      <c r="F963" s="217"/>
    </row>
    <row r="964" spans="1:6" ht="14.5" customHeight="1">
      <c r="A964" s="174">
        <v>16.821000000000002</v>
      </c>
      <c r="B964" s="175" t="s">
        <v>451</v>
      </c>
      <c r="C964" s="176" t="s">
        <v>2501</v>
      </c>
      <c r="D964" s="217"/>
      <c r="E964" s="217"/>
      <c r="F964" s="217"/>
    </row>
    <row r="965" spans="1:6" ht="15" customHeight="1">
      <c r="A965" s="174">
        <v>16.821999999999999</v>
      </c>
      <c r="B965" s="175" t="s">
        <v>451</v>
      </c>
      <c r="C965" s="176" t="s">
        <v>2502</v>
      </c>
      <c r="D965" s="217"/>
      <c r="E965" s="217"/>
      <c r="F965" s="217"/>
    </row>
    <row r="966" spans="1:6" ht="14.5" customHeight="1">
      <c r="A966" s="174">
        <v>16.823</v>
      </c>
      <c r="B966" s="175" t="s">
        <v>451</v>
      </c>
      <c r="C966" s="176" t="s">
        <v>2503</v>
      </c>
      <c r="D966" s="217"/>
      <c r="E966" s="217"/>
      <c r="F966" s="217"/>
    </row>
    <row r="967" spans="1:6" ht="14">
      <c r="A967" s="174">
        <v>16.824000000000002</v>
      </c>
      <c r="B967" s="175" t="s">
        <v>451</v>
      </c>
      <c r="C967" s="176" t="s">
        <v>2898</v>
      </c>
      <c r="D967" s="217"/>
      <c r="E967" s="217"/>
      <c r="F967" s="217"/>
    </row>
    <row r="968" spans="1:6" ht="14.5" customHeight="1">
      <c r="A968" s="174">
        <v>16.824999999999999</v>
      </c>
      <c r="B968" s="175" t="s">
        <v>451</v>
      </c>
      <c r="C968" s="176" t="s">
        <v>2899</v>
      </c>
      <c r="D968" s="217"/>
      <c r="E968" s="217"/>
      <c r="F968" s="217"/>
    </row>
    <row r="969" spans="1:6" ht="14">
      <c r="A969" s="174">
        <v>16.826000000000001</v>
      </c>
      <c r="B969" s="175" t="s">
        <v>451</v>
      </c>
      <c r="C969" s="176" t="s">
        <v>2900</v>
      </c>
      <c r="D969" s="217"/>
      <c r="E969" s="217"/>
      <c r="F969" s="217"/>
    </row>
    <row r="970" spans="1:6" ht="15" customHeight="1">
      <c r="A970" s="174">
        <v>16.827000000000002</v>
      </c>
      <c r="B970" s="175" t="s">
        <v>451</v>
      </c>
      <c r="C970" s="176" t="s">
        <v>2901</v>
      </c>
      <c r="D970" s="217"/>
      <c r="E970" s="217"/>
      <c r="F970" s="217"/>
    </row>
    <row r="971" spans="1:6" ht="15" customHeight="1">
      <c r="A971" s="177">
        <v>16.827999999999999</v>
      </c>
      <c r="B971" s="178" t="s">
        <v>451</v>
      </c>
      <c r="C971" s="179" t="s">
        <v>4366</v>
      </c>
      <c r="D971" s="218">
        <v>44421</v>
      </c>
      <c r="E971" s="217"/>
      <c r="F971" s="217" t="s">
        <v>4685</v>
      </c>
    </row>
    <row r="972" spans="1:6" ht="14.5" customHeight="1">
      <c r="A972" s="174">
        <v>16.829000000000001</v>
      </c>
      <c r="B972" s="175" t="s">
        <v>451</v>
      </c>
      <c r="C972" s="176" t="s">
        <v>2902</v>
      </c>
      <c r="D972" s="217"/>
      <c r="E972" s="217"/>
      <c r="F972" s="217"/>
    </row>
    <row r="973" spans="1:6" ht="14">
      <c r="A973" s="174">
        <v>16.829999999999998</v>
      </c>
      <c r="B973" s="175" t="s">
        <v>451</v>
      </c>
      <c r="C973" s="176" t="s">
        <v>3571</v>
      </c>
      <c r="D973" s="217"/>
      <c r="E973" s="217"/>
      <c r="F973" s="217"/>
    </row>
    <row r="974" spans="1:6" ht="14.5" customHeight="1">
      <c r="A974" s="174">
        <v>16.831</v>
      </c>
      <c r="B974" s="175" t="s">
        <v>451</v>
      </c>
      <c r="C974" s="176" t="s">
        <v>3572</v>
      </c>
      <c r="D974" s="217"/>
      <c r="E974" s="217"/>
      <c r="F974" s="217"/>
    </row>
    <row r="975" spans="1:6" ht="14">
      <c r="A975" s="174">
        <v>16.832000000000001</v>
      </c>
      <c r="B975" s="175" t="s">
        <v>451</v>
      </c>
      <c r="C975" s="176" t="s">
        <v>3573</v>
      </c>
      <c r="D975" s="217"/>
      <c r="E975" s="217"/>
      <c r="F975" s="217"/>
    </row>
    <row r="976" spans="1:6" ht="15" customHeight="1">
      <c r="A976" s="174">
        <v>16.832999999999998</v>
      </c>
      <c r="B976" s="175" t="s">
        <v>451</v>
      </c>
      <c r="C976" s="176" t="s">
        <v>2903</v>
      </c>
      <c r="D976" s="217"/>
      <c r="E976" s="217"/>
      <c r="F976" s="217"/>
    </row>
    <row r="977" spans="1:6" ht="14">
      <c r="A977" s="174">
        <v>16.834</v>
      </c>
      <c r="B977" s="175" t="s">
        <v>451</v>
      </c>
      <c r="C977" s="176" t="s">
        <v>3574</v>
      </c>
      <c r="D977" s="217"/>
      <c r="E977" s="217"/>
      <c r="F977" s="217"/>
    </row>
    <row r="978" spans="1:6" ht="14.5" customHeight="1">
      <c r="A978" s="174">
        <v>16.835000000000001</v>
      </c>
      <c r="B978" s="175" t="s">
        <v>451</v>
      </c>
      <c r="C978" s="176" t="s">
        <v>3024</v>
      </c>
      <c r="D978" s="217"/>
      <c r="E978" s="217"/>
      <c r="F978" s="217"/>
    </row>
    <row r="979" spans="1:6" ht="14">
      <c r="A979" s="174">
        <v>16.835999999999999</v>
      </c>
      <c r="B979" s="175" t="s">
        <v>451</v>
      </c>
      <c r="C979" s="176" t="s">
        <v>3025</v>
      </c>
      <c r="D979" s="217"/>
      <c r="E979" s="217"/>
      <c r="F979" s="217"/>
    </row>
    <row r="980" spans="1:6" ht="14.5" customHeight="1">
      <c r="A980" s="174">
        <v>16.837</v>
      </c>
      <c r="B980" s="175" t="s">
        <v>451</v>
      </c>
      <c r="C980" s="176" t="s">
        <v>3080</v>
      </c>
      <c r="D980" s="217"/>
      <c r="E980" s="217"/>
      <c r="F980" s="217"/>
    </row>
    <row r="981" spans="1:6" ht="14">
      <c r="A981" s="177">
        <v>16.838000000000001</v>
      </c>
      <c r="B981" s="178" t="s">
        <v>451</v>
      </c>
      <c r="C981" s="179" t="s">
        <v>4367</v>
      </c>
      <c r="D981" s="217"/>
      <c r="E981" s="217"/>
      <c r="F981" s="217"/>
    </row>
    <row r="982" spans="1:6" ht="15" customHeight="1">
      <c r="A982" s="174">
        <v>16.838999999999999</v>
      </c>
      <c r="B982" s="175" t="s">
        <v>451</v>
      </c>
      <c r="C982" s="176" t="s">
        <v>3575</v>
      </c>
      <c r="D982" s="217"/>
      <c r="E982" s="217"/>
      <c r="F982" s="217"/>
    </row>
    <row r="983" spans="1:6" ht="15" customHeight="1">
      <c r="A983" s="174">
        <v>16.84</v>
      </c>
      <c r="B983" s="175" t="s">
        <v>451</v>
      </c>
      <c r="C983" s="176" t="s">
        <v>3576</v>
      </c>
      <c r="D983" s="217"/>
      <c r="E983" s="217"/>
      <c r="F983" s="217"/>
    </row>
    <row r="984" spans="1:6" ht="15" customHeight="1">
      <c r="A984" s="174">
        <v>16.841000000000001</v>
      </c>
      <c r="B984" s="175" t="s">
        <v>451</v>
      </c>
      <c r="C984" s="176" t="s">
        <v>3577</v>
      </c>
      <c r="D984" s="217"/>
      <c r="E984" s="217"/>
      <c r="F984" s="217"/>
    </row>
    <row r="985" spans="1:6" ht="15" customHeight="1">
      <c r="A985" s="177">
        <v>16.841999999999999</v>
      </c>
      <c r="B985" s="178" t="s">
        <v>451</v>
      </c>
      <c r="C985" s="179" t="s">
        <v>4368</v>
      </c>
      <c r="D985" s="217"/>
      <c r="E985" s="217"/>
      <c r="F985" s="217"/>
    </row>
    <row r="986" spans="1:6" ht="15" customHeight="1">
      <c r="A986" s="174">
        <v>16.888000000000002</v>
      </c>
      <c r="B986" s="175" t="s">
        <v>451</v>
      </c>
      <c r="C986" s="176" t="s">
        <v>3578</v>
      </c>
      <c r="D986" s="217"/>
      <c r="E986" s="217"/>
      <c r="F986" s="217"/>
    </row>
    <row r="987" spans="1:6" ht="15" customHeight="1">
      <c r="A987" s="174">
        <v>16.888999999999999</v>
      </c>
      <c r="B987" s="175" t="s">
        <v>451</v>
      </c>
      <c r="C987" s="176" t="s">
        <v>2904</v>
      </c>
      <c r="D987" s="217"/>
      <c r="E987" s="217"/>
      <c r="F987" s="217"/>
    </row>
    <row r="988" spans="1:6" ht="14.5" customHeight="1">
      <c r="A988" s="174">
        <v>16.922000000000001</v>
      </c>
      <c r="B988" s="175" t="s">
        <v>451</v>
      </c>
      <c r="C988" s="176" t="s">
        <v>1946</v>
      </c>
      <c r="D988" s="217"/>
      <c r="E988" s="217"/>
      <c r="F988" s="217"/>
    </row>
    <row r="989" spans="1:6" ht="14">
      <c r="A989" s="174">
        <v>17.001999999999999</v>
      </c>
      <c r="B989" s="175" t="s">
        <v>1102</v>
      </c>
      <c r="C989" s="176" t="s">
        <v>1103</v>
      </c>
      <c r="D989" s="217"/>
      <c r="E989" s="217"/>
      <c r="F989" s="217"/>
    </row>
    <row r="990" spans="1:6" ht="14.5" customHeight="1">
      <c r="A990" s="174">
        <v>17.003</v>
      </c>
      <c r="B990" s="175" t="s">
        <v>1102</v>
      </c>
      <c r="C990" s="176" t="s">
        <v>1104</v>
      </c>
      <c r="D990" s="217"/>
      <c r="E990" s="217"/>
      <c r="F990" s="217"/>
    </row>
    <row r="991" spans="1:6" ht="14">
      <c r="A991" s="174">
        <v>17.004000000000001</v>
      </c>
      <c r="B991" s="175" t="s">
        <v>1102</v>
      </c>
      <c r="C991" s="176" t="s">
        <v>1105</v>
      </c>
      <c r="D991" s="217"/>
      <c r="E991" s="217"/>
      <c r="F991" s="217"/>
    </row>
    <row r="992" spans="1:6" ht="15" customHeight="1">
      <c r="A992" s="174">
        <v>17.004999999999999</v>
      </c>
      <c r="B992" s="175" t="s">
        <v>1102</v>
      </c>
      <c r="C992" s="176" t="s">
        <v>1106</v>
      </c>
      <c r="D992" s="217"/>
      <c r="E992" s="217"/>
      <c r="F992" s="217"/>
    </row>
    <row r="993" spans="1:6" ht="15" customHeight="1">
      <c r="A993" s="174">
        <v>17.149999999999999</v>
      </c>
      <c r="B993" s="175" t="s">
        <v>1102</v>
      </c>
      <c r="C993" s="176" t="s">
        <v>1107</v>
      </c>
      <c r="D993" s="217"/>
      <c r="E993" s="217"/>
      <c r="F993" s="217"/>
    </row>
    <row r="994" spans="1:6" ht="15" customHeight="1">
      <c r="A994" s="174">
        <v>17.201000000000001</v>
      </c>
      <c r="B994" s="175" t="s">
        <v>1102</v>
      </c>
      <c r="C994" s="176" t="s">
        <v>3579</v>
      </c>
      <c r="D994" s="217"/>
      <c r="E994" s="217"/>
      <c r="F994" s="217"/>
    </row>
    <row r="995" spans="1:6" ht="15" customHeight="1">
      <c r="A995" s="174">
        <v>17.207000000000001</v>
      </c>
      <c r="B995" s="175" t="s">
        <v>1102</v>
      </c>
      <c r="C995" s="176" t="s">
        <v>1108</v>
      </c>
      <c r="D995" s="217"/>
      <c r="E995" s="217"/>
      <c r="F995" s="217"/>
    </row>
    <row r="996" spans="1:6" ht="15" customHeight="1">
      <c r="A996" s="174">
        <v>17.225000000000001</v>
      </c>
      <c r="B996" s="175" t="s">
        <v>1102</v>
      </c>
      <c r="C996" s="176" t="s">
        <v>1109</v>
      </c>
      <c r="D996" s="217"/>
      <c r="E996" s="217"/>
      <c r="F996" s="217"/>
    </row>
    <row r="997" spans="1:6" ht="15" customHeight="1">
      <c r="A997" s="174">
        <v>17.234999999999999</v>
      </c>
      <c r="B997" s="175" t="s">
        <v>1102</v>
      </c>
      <c r="C997" s="176" t="s">
        <v>1110</v>
      </c>
      <c r="D997" s="217"/>
      <c r="E997" s="217"/>
      <c r="F997" s="217"/>
    </row>
    <row r="998" spans="1:6" ht="15" customHeight="1">
      <c r="A998" s="174">
        <v>17.245000000000001</v>
      </c>
      <c r="B998" s="175" t="s">
        <v>1102</v>
      </c>
      <c r="C998" s="176" t="s">
        <v>16</v>
      </c>
      <c r="D998" s="217"/>
      <c r="E998" s="217"/>
      <c r="F998" s="217"/>
    </row>
    <row r="999" spans="1:6" ht="15" customHeight="1">
      <c r="A999" s="174">
        <v>17.257999999999999</v>
      </c>
      <c r="B999" s="175" t="s">
        <v>1102</v>
      </c>
      <c r="C999" s="176" t="s">
        <v>3580</v>
      </c>
      <c r="D999" s="217"/>
      <c r="E999" s="217"/>
      <c r="F999" s="217"/>
    </row>
    <row r="1000" spans="1:6" ht="15" customHeight="1">
      <c r="A1000" s="174">
        <v>17.259</v>
      </c>
      <c r="B1000" s="175" t="s">
        <v>1102</v>
      </c>
      <c r="C1000" s="176" t="s">
        <v>3581</v>
      </c>
      <c r="D1000" s="217"/>
      <c r="E1000" s="217"/>
      <c r="F1000" s="217"/>
    </row>
    <row r="1001" spans="1:6" ht="15" customHeight="1">
      <c r="A1001" s="174">
        <v>17.260999999999999</v>
      </c>
      <c r="B1001" s="175" t="s">
        <v>1102</v>
      </c>
      <c r="C1001" s="176" t="s">
        <v>3582</v>
      </c>
      <c r="D1001" s="217"/>
      <c r="E1001" s="217"/>
      <c r="F1001" s="217"/>
    </row>
    <row r="1002" spans="1:6" ht="15" customHeight="1">
      <c r="A1002" s="174">
        <v>17.263999999999999</v>
      </c>
      <c r="B1002" s="175" t="s">
        <v>1102</v>
      </c>
      <c r="C1002" s="176" t="s">
        <v>1111</v>
      </c>
      <c r="D1002" s="217"/>
      <c r="E1002" s="217"/>
      <c r="F1002" s="217"/>
    </row>
    <row r="1003" spans="1:6" ht="15" customHeight="1">
      <c r="A1003" s="174">
        <v>17.265000000000001</v>
      </c>
      <c r="B1003" s="175" t="s">
        <v>1102</v>
      </c>
      <c r="C1003" s="176" t="s">
        <v>1112</v>
      </c>
      <c r="D1003" s="217"/>
      <c r="E1003" s="217"/>
      <c r="F1003" s="217"/>
    </row>
    <row r="1004" spans="1:6" ht="14.5" customHeight="1">
      <c r="A1004" s="174">
        <v>17.266999999999999</v>
      </c>
      <c r="B1004" s="175" t="s">
        <v>1102</v>
      </c>
      <c r="C1004" s="176" t="s">
        <v>1113</v>
      </c>
      <c r="D1004" s="217"/>
      <c r="E1004" s="217"/>
      <c r="F1004" s="217"/>
    </row>
    <row r="1005" spans="1:6" ht="14">
      <c r="A1005" s="174">
        <v>17.268000000000001</v>
      </c>
      <c r="B1005" s="175" t="s">
        <v>1102</v>
      </c>
      <c r="C1005" s="176" t="s">
        <v>1037</v>
      </c>
      <c r="D1005" s="217"/>
      <c r="E1005" s="217"/>
      <c r="F1005" s="217"/>
    </row>
    <row r="1006" spans="1:6" ht="14.5" customHeight="1">
      <c r="A1006" s="174">
        <v>17.27</v>
      </c>
      <c r="B1006" s="175" t="s">
        <v>1102</v>
      </c>
      <c r="C1006" s="176" t="s">
        <v>3583</v>
      </c>
      <c r="D1006" s="217"/>
      <c r="E1006" s="217"/>
      <c r="F1006" s="217"/>
    </row>
    <row r="1007" spans="1:6" ht="14">
      <c r="A1007" s="174">
        <v>17.271000000000001</v>
      </c>
      <c r="B1007" s="175" t="s">
        <v>1102</v>
      </c>
      <c r="C1007" s="176" t="s">
        <v>3584</v>
      </c>
      <c r="D1007" s="217"/>
      <c r="E1007" s="217"/>
      <c r="F1007" s="217"/>
    </row>
    <row r="1008" spans="1:6" ht="14">
      <c r="A1008" s="174">
        <v>17.271999999999998</v>
      </c>
      <c r="B1008" s="175" t="s">
        <v>1102</v>
      </c>
      <c r="C1008" s="176" t="s">
        <v>1114</v>
      </c>
      <c r="D1008" s="217"/>
      <c r="E1008" s="217"/>
      <c r="F1008" s="217"/>
    </row>
    <row r="1009" spans="1:6" ht="14.5" customHeight="1">
      <c r="A1009" s="174">
        <v>17.273</v>
      </c>
      <c r="B1009" s="175" t="s">
        <v>1102</v>
      </c>
      <c r="C1009" s="176" t="s">
        <v>1115</v>
      </c>
      <c r="D1009" s="217"/>
      <c r="E1009" s="217"/>
      <c r="F1009" s="217"/>
    </row>
    <row r="1010" spans="1:6" ht="14">
      <c r="A1010" s="174">
        <v>17.274000000000001</v>
      </c>
      <c r="B1010" s="175" t="s">
        <v>1102</v>
      </c>
      <c r="C1010" s="176" t="s">
        <v>3585</v>
      </c>
      <c r="D1010" s="217"/>
      <c r="E1010" s="217"/>
      <c r="F1010" s="217"/>
    </row>
    <row r="1011" spans="1:6" ht="14.5" customHeight="1">
      <c r="A1011" s="174">
        <v>17.276</v>
      </c>
      <c r="B1011" s="175" t="s">
        <v>1102</v>
      </c>
      <c r="C1011" s="176" t="s">
        <v>1947</v>
      </c>
      <c r="D1011" s="217"/>
      <c r="E1011" s="217"/>
      <c r="F1011" s="217"/>
    </row>
    <row r="1012" spans="1:6" ht="14">
      <c r="A1012" s="174">
        <v>17.277000000000001</v>
      </c>
      <c r="B1012" s="175" t="s">
        <v>1102</v>
      </c>
      <c r="C1012" s="176" t="s">
        <v>3586</v>
      </c>
      <c r="D1012" s="217"/>
      <c r="E1012" s="217"/>
      <c r="F1012" s="217"/>
    </row>
    <row r="1013" spans="1:6" ht="14.5" customHeight="1">
      <c r="A1013" s="174">
        <v>17.277999999999999</v>
      </c>
      <c r="B1013" s="175" t="s">
        <v>1102</v>
      </c>
      <c r="C1013" s="176" t="s">
        <v>3587</v>
      </c>
      <c r="D1013" s="217"/>
      <c r="E1013" s="217"/>
      <c r="F1013" s="217"/>
    </row>
    <row r="1014" spans="1:6" ht="14">
      <c r="A1014" s="174">
        <v>17.28</v>
      </c>
      <c r="B1014" s="175" t="s">
        <v>1102</v>
      </c>
      <c r="C1014" s="176" t="s">
        <v>3588</v>
      </c>
      <c r="D1014" s="217"/>
      <c r="E1014" s="217"/>
      <c r="F1014" s="217"/>
    </row>
    <row r="1015" spans="1:6" ht="14.5" customHeight="1">
      <c r="A1015" s="174">
        <v>17.280999999999999</v>
      </c>
      <c r="B1015" s="175" t="s">
        <v>1102</v>
      </c>
      <c r="C1015" s="176" t="s">
        <v>3589</v>
      </c>
      <c r="D1015" s="217"/>
      <c r="E1015" s="217"/>
      <c r="F1015" s="217"/>
    </row>
    <row r="1016" spans="1:6" ht="14">
      <c r="A1016" s="174">
        <v>17.282</v>
      </c>
      <c r="B1016" s="175" t="s">
        <v>1102</v>
      </c>
      <c r="C1016" s="176" t="s">
        <v>558</v>
      </c>
      <c r="D1016" s="217"/>
      <c r="E1016" s="217"/>
      <c r="F1016" s="217"/>
    </row>
    <row r="1017" spans="1:6" ht="14.5" customHeight="1">
      <c r="A1017" s="174">
        <v>17.283000000000001</v>
      </c>
      <c r="B1017" s="175" t="s">
        <v>1102</v>
      </c>
      <c r="C1017" s="176" t="s">
        <v>1948</v>
      </c>
      <c r="D1017" s="217"/>
      <c r="E1017" s="217"/>
      <c r="F1017" s="217"/>
    </row>
    <row r="1018" spans="1:6" ht="14">
      <c r="A1018" s="174">
        <v>17.285</v>
      </c>
      <c r="B1018" s="175" t="s">
        <v>1102</v>
      </c>
      <c r="C1018" s="176" t="s">
        <v>3026</v>
      </c>
      <c r="D1018" s="217"/>
      <c r="E1018" s="217"/>
      <c r="F1018" s="217"/>
    </row>
    <row r="1019" spans="1:6" ht="14.5" customHeight="1">
      <c r="A1019" s="177">
        <v>17.286000000000001</v>
      </c>
      <c r="B1019" s="178" t="s">
        <v>1102</v>
      </c>
      <c r="C1019" s="179" t="s">
        <v>4369</v>
      </c>
      <c r="D1019" s="217"/>
      <c r="E1019" s="217"/>
      <c r="F1019" s="217"/>
    </row>
    <row r="1020" spans="1:6" ht="14">
      <c r="A1020" s="174">
        <v>17.302</v>
      </c>
      <c r="B1020" s="175" t="s">
        <v>1102</v>
      </c>
      <c r="C1020" s="176" t="s">
        <v>3590</v>
      </c>
      <c r="D1020" s="217"/>
      <c r="E1020" s="217"/>
      <c r="F1020" s="217"/>
    </row>
    <row r="1021" spans="1:6" ht="14.5" customHeight="1">
      <c r="A1021" s="174">
        <v>17.306999999999999</v>
      </c>
      <c r="B1021" s="175" t="s">
        <v>1102</v>
      </c>
      <c r="C1021" s="176" t="s">
        <v>3591</v>
      </c>
      <c r="D1021" s="217"/>
      <c r="E1021" s="217"/>
      <c r="F1021" s="217"/>
    </row>
    <row r="1022" spans="1:6" ht="14">
      <c r="A1022" s="174">
        <v>17.309000000000001</v>
      </c>
      <c r="B1022" s="175" t="s">
        <v>1102</v>
      </c>
      <c r="C1022" s="176" t="s">
        <v>1116</v>
      </c>
      <c r="D1022" s="217"/>
      <c r="E1022" s="217"/>
      <c r="F1022" s="217"/>
    </row>
    <row r="1023" spans="1:6" ht="14">
      <c r="A1023" s="174">
        <v>17.309999999999999</v>
      </c>
      <c r="B1023" s="175" t="s">
        <v>1102</v>
      </c>
      <c r="C1023" s="176" t="s">
        <v>1117</v>
      </c>
      <c r="D1023" s="217"/>
      <c r="E1023" s="217"/>
      <c r="F1023" s="217"/>
    </row>
    <row r="1024" spans="1:6" ht="14.5" customHeight="1">
      <c r="A1024" s="174">
        <v>17.401</v>
      </c>
      <c r="B1024" s="175" t="s">
        <v>1102</v>
      </c>
      <c r="C1024" s="176" t="s">
        <v>2905</v>
      </c>
      <c r="D1024" s="217"/>
      <c r="E1024" s="217"/>
      <c r="F1024" s="217"/>
    </row>
    <row r="1025" spans="1:6" ht="14">
      <c r="A1025" s="174">
        <v>17.501999999999999</v>
      </c>
      <c r="B1025" s="175" t="s">
        <v>1102</v>
      </c>
      <c r="C1025" s="176" t="s">
        <v>2344</v>
      </c>
      <c r="D1025" s="217"/>
      <c r="E1025" s="217"/>
      <c r="F1025" s="217"/>
    </row>
    <row r="1026" spans="1:6" ht="15" customHeight="1">
      <c r="A1026" s="174">
        <v>17.503</v>
      </c>
      <c r="B1026" s="175" t="s">
        <v>1102</v>
      </c>
      <c r="C1026" s="176" t="s">
        <v>2345</v>
      </c>
      <c r="D1026" s="217"/>
      <c r="E1026" s="217"/>
      <c r="F1026" s="217"/>
    </row>
    <row r="1027" spans="1:6" ht="15" customHeight="1">
      <c r="A1027" s="174">
        <v>17.504000000000001</v>
      </c>
      <c r="B1027" s="175" t="s">
        <v>1102</v>
      </c>
      <c r="C1027" s="176" t="s">
        <v>1118</v>
      </c>
      <c r="D1027" s="217"/>
      <c r="E1027" s="217"/>
      <c r="F1027" s="217"/>
    </row>
    <row r="1028" spans="1:6" ht="15" customHeight="1">
      <c r="A1028" s="174">
        <v>17.600000000000001</v>
      </c>
      <c r="B1028" s="175" t="s">
        <v>1102</v>
      </c>
      <c r="C1028" s="176" t="s">
        <v>208</v>
      </c>
      <c r="D1028" s="217"/>
      <c r="E1028" s="217"/>
      <c r="F1028" s="217"/>
    </row>
    <row r="1029" spans="1:6" ht="14">
      <c r="A1029" s="174">
        <v>17.600999999999999</v>
      </c>
      <c r="B1029" s="175" t="s">
        <v>1102</v>
      </c>
      <c r="C1029" s="176" t="s">
        <v>209</v>
      </c>
      <c r="D1029" s="217"/>
      <c r="E1029" s="217"/>
      <c r="F1029" s="217"/>
    </row>
    <row r="1030" spans="1:6" ht="15" customHeight="1">
      <c r="A1030" s="174">
        <v>17.602</v>
      </c>
      <c r="B1030" s="175" t="s">
        <v>1102</v>
      </c>
      <c r="C1030" s="176" t="s">
        <v>210</v>
      </c>
      <c r="D1030" s="217"/>
      <c r="E1030" s="217"/>
      <c r="F1030" s="217"/>
    </row>
    <row r="1031" spans="1:6" ht="15" customHeight="1">
      <c r="A1031" s="174">
        <v>17.603000000000002</v>
      </c>
      <c r="B1031" s="175" t="s">
        <v>1102</v>
      </c>
      <c r="C1031" s="176" t="s">
        <v>1038</v>
      </c>
      <c r="D1031" s="217"/>
      <c r="E1031" s="217"/>
      <c r="F1031" s="217"/>
    </row>
    <row r="1032" spans="1:6" ht="15" customHeight="1">
      <c r="A1032" s="174">
        <v>17.603999999999999</v>
      </c>
      <c r="B1032" s="175" t="s">
        <v>1102</v>
      </c>
      <c r="C1032" s="176" t="s">
        <v>1039</v>
      </c>
      <c r="D1032" s="217"/>
      <c r="E1032" s="217"/>
      <c r="F1032" s="217"/>
    </row>
    <row r="1033" spans="1:6" ht="14">
      <c r="A1033" s="174">
        <v>17.7</v>
      </c>
      <c r="B1033" s="175" t="s">
        <v>1102</v>
      </c>
      <c r="C1033" s="176" t="s">
        <v>3592</v>
      </c>
      <c r="D1033" s="217"/>
      <c r="E1033" s="217"/>
      <c r="F1033" s="217"/>
    </row>
    <row r="1034" spans="1:6" ht="15" customHeight="1">
      <c r="A1034" s="174">
        <v>17.72</v>
      </c>
      <c r="B1034" s="175" t="s">
        <v>1102</v>
      </c>
      <c r="C1034" s="176" t="s">
        <v>211</v>
      </c>
      <c r="D1034" s="217"/>
      <c r="E1034" s="217"/>
      <c r="F1034" s="217"/>
    </row>
    <row r="1035" spans="1:6" ht="14">
      <c r="A1035" s="174">
        <v>17.791</v>
      </c>
      <c r="B1035" s="175" t="s">
        <v>1102</v>
      </c>
      <c r="C1035" s="176" t="s">
        <v>3027</v>
      </c>
      <c r="D1035" s="217"/>
      <c r="E1035" s="217"/>
      <c r="F1035" s="217"/>
    </row>
    <row r="1036" spans="1:6" ht="14.5" customHeight="1">
      <c r="A1036" s="177">
        <v>17.800999999999998</v>
      </c>
      <c r="B1036" s="178" t="s">
        <v>1102</v>
      </c>
      <c r="C1036" s="179" t="s">
        <v>4370</v>
      </c>
      <c r="D1036" s="217"/>
      <c r="E1036" s="217"/>
      <c r="F1036" s="217"/>
    </row>
    <row r="1037" spans="1:6" ht="14">
      <c r="A1037" s="174">
        <v>17.803000000000001</v>
      </c>
      <c r="B1037" s="175" t="s">
        <v>1102</v>
      </c>
      <c r="C1037" s="176" t="s">
        <v>212</v>
      </c>
      <c r="D1037" s="217"/>
      <c r="E1037" s="217"/>
      <c r="F1037" s="217"/>
    </row>
    <row r="1038" spans="1:6" ht="14.5" customHeight="1">
      <c r="A1038" s="174">
        <v>17.803999999999998</v>
      </c>
      <c r="B1038" s="175" t="s">
        <v>1102</v>
      </c>
      <c r="C1038" s="176" t="s">
        <v>3593</v>
      </c>
      <c r="D1038" s="217"/>
      <c r="E1038" s="217"/>
      <c r="F1038" s="217"/>
    </row>
    <row r="1039" spans="1:6" ht="14">
      <c r="A1039" s="177">
        <v>17.805</v>
      </c>
      <c r="B1039" s="178" t="s">
        <v>1102</v>
      </c>
      <c r="C1039" s="179" t="s">
        <v>4371</v>
      </c>
      <c r="D1039" s="217"/>
      <c r="E1039" s="217"/>
      <c r="F1039" s="217"/>
    </row>
    <row r="1040" spans="1:6" ht="14.5" customHeight="1">
      <c r="A1040" s="174">
        <v>17.806000000000001</v>
      </c>
      <c r="B1040" s="175" t="s">
        <v>1102</v>
      </c>
      <c r="C1040" s="176" t="s">
        <v>3594</v>
      </c>
      <c r="D1040" s="217"/>
      <c r="E1040" s="217"/>
      <c r="F1040" s="217"/>
    </row>
    <row r="1041" spans="1:6" ht="14">
      <c r="A1041" s="174">
        <v>17.806999999999999</v>
      </c>
      <c r="B1041" s="175" t="s">
        <v>1102</v>
      </c>
      <c r="C1041" s="176" t="s">
        <v>376</v>
      </c>
      <c r="D1041" s="217"/>
      <c r="E1041" s="217"/>
      <c r="F1041" s="217"/>
    </row>
    <row r="1042" spans="1:6" ht="14.5" customHeight="1">
      <c r="A1042" s="174">
        <v>19.009</v>
      </c>
      <c r="B1042" s="175" t="s">
        <v>3848</v>
      </c>
      <c r="C1042" s="176" t="s">
        <v>190</v>
      </c>
      <c r="D1042" s="217"/>
      <c r="E1042" s="217"/>
      <c r="F1042" s="217"/>
    </row>
    <row r="1043" spans="1:6" ht="14">
      <c r="A1043" s="174">
        <v>19.010000000000002</v>
      </c>
      <c r="B1043" s="175" t="s">
        <v>3848</v>
      </c>
      <c r="C1043" s="176" t="s">
        <v>3595</v>
      </c>
      <c r="D1043" s="217"/>
      <c r="E1043" s="217"/>
      <c r="F1043" s="217"/>
    </row>
    <row r="1044" spans="1:6" ht="14.5" customHeight="1">
      <c r="A1044" s="174">
        <v>19.010999999999999</v>
      </c>
      <c r="B1044" s="175" t="s">
        <v>3848</v>
      </c>
      <c r="C1044" s="176" t="s">
        <v>191</v>
      </c>
      <c r="D1044" s="217"/>
      <c r="E1044" s="217"/>
      <c r="F1044" s="217"/>
    </row>
    <row r="1045" spans="1:6" ht="14">
      <c r="A1045" s="174">
        <v>19.012</v>
      </c>
      <c r="B1045" s="175" t="s">
        <v>3848</v>
      </c>
      <c r="C1045" s="176" t="s">
        <v>192</v>
      </c>
      <c r="D1045" s="217"/>
      <c r="E1045" s="217"/>
      <c r="F1045" s="217"/>
    </row>
    <row r="1046" spans="1:6" ht="14.5" customHeight="1">
      <c r="A1046" s="174">
        <v>19.013000000000002</v>
      </c>
      <c r="B1046" s="175" t="s">
        <v>3848</v>
      </c>
      <c r="C1046" s="176" t="s">
        <v>559</v>
      </c>
      <c r="D1046" s="217"/>
      <c r="E1046" s="217"/>
      <c r="F1046" s="217"/>
    </row>
    <row r="1047" spans="1:6" ht="14">
      <c r="A1047" s="174">
        <v>19.015000000000001</v>
      </c>
      <c r="B1047" s="175" t="s">
        <v>3848</v>
      </c>
      <c r="C1047" s="176" t="s">
        <v>560</v>
      </c>
      <c r="D1047" s="217"/>
      <c r="E1047" s="217"/>
      <c r="F1047" s="217"/>
    </row>
    <row r="1048" spans="1:6" ht="14.5" customHeight="1">
      <c r="A1048" s="174">
        <v>19.015999999999998</v>
      </c>
      <c r="B1048" s="175" t="s">
        <v>3848</v>
      </c>
      <c r="C1048" s="176" t="s">
        <v>3596</v>
      </c>
      <c r="D1048" s="217"/>
      <c r="E1048" s="217"/>
      <c r="F1048" s="217"/>
    </row>
    <row r="1049" spans="1:6" ht="14">
      <c r="A1049" s="174">
        <v>19.016999999999999</v>
      </c>
      <c r="B1049" s="175" t="s">
        <v>3848</v>
      </c>
      <c r="C1049" s="176" t="s">
        <v>561</v>
      </c>
      <c r="D1049" s="217"/>
      <c r="E1049" s="217"/>
      <c r="F1049" s="217"/>
    </row>
    <row r="1050" spans="1:6" ht="14.5" customHeight="1">
      <c r="A1050" s="174">
        <v>19.018000000000001</v>
      </c>
      <c r="B1050" s="175" t="s">
        <v>3848</v>
      </c>
      <c r="C1050" s="176" t="s">
        <v>3597</v>
      </c>
      <c r="D1050" s="217"/>
      <c r="E1050" s="217"/>
      <c r="F1050" s="217"/>
    </row>
    <row r="1051" spans="1:6" ht="14">
      <c r="A1051" s="174">
        <v>19.018999999999998</v>
      </c>
      <c r="B1051" s="175" t="s">
        <v>3848</v>
      </c>
      <c r="C1051" s="176" t="s">
        <v>562</v>
      </c>
      <c r="D1051" s="217"/>
      <c r="E1051" s="217"/>
      <c r="F1051" s="217"/>
    </row>
    <row r="1052" spans="1:6" ht="14.5" customHeight="1">
      <c r="A1052" s="174">
        <v>19.02</v>
      </c>
      <c r="B1052" s="175" t="s">
        <v>3848</v>
      </c>
      <c r="C1052" s="176" t="s">
        <v>563</v>
      </c>
      <c r="D1052" s="217"/>
      <c r="E1052" s="217"/>
      <c r="F1052" s="217"/>
    </row>
    <row r="1053" spans="1:6" ht="14">
      <c r="A1053" s="174">
        <v>19.021000000000001</v>
      </c>
      <c r="B1053" s="175" t="s">
        <v>3848</v>
      </c>
      <c r="C1053" s="176" t="s">
        <v>564</v>
      </c>
      <c r="D1053" s="217"/>
      <c r="E1053" s="217"/>
      <c r="F1053" s="217"/>
    </row>
    <row r="1054" spans="1:6" ht="14.5" customHeight="1">
      <c r="A1054" s="174">
        <v>19.021999999999998</v>
      </c>
      <c r="B1054" s="175" t="s">
        <v>3848</v>
      </c>
      <c r="C1054" s="176" t="s">
        <v>565</v>
      </c>
      <c r="D1054" s="217"/>
      <c r="E1054" s="217"/>
      <c r="F1054" s="217"/>
    </row>
    <row r="1055" spans="1:6" ht="14">
      <c r="A1055" s="174">
        <v>19.023</v>
      </c>
      <c r="B1055" s="175" t="s">
        <v>3848</v>
      </c>
      <c r="C1055" s="176" t="s">
        <v>1949</v>
      </c>
      <c r="D1055" s="217"/>
      <c r="E1055" s="217"/>
      <c r="F1055" s="217"/>
    </row>
    <row r="1056" spans="1:6" ht="14">
      <c r="A1056" s="174">
        <v>19.024000000000001</v>
      </c>
      <c r="B1056" s="175" t="s">
        <v>3848</v>
      </c>
      <c r="C1056" s="176" t="s">
        <v>1950</v>
      </c>
      <c r="D1056" s="217"/>
      <c r="E1056" s="217"/>
      <c r="F1056" s="217"/>
    </row>
    <row r="1057" spans="1:6" ht="14.5" customHeight="1">
      <c r="A1057" s="174">
        <v>19.024999999999999</v>
      </c>
      <c r="B1057" s="175" t="s">
        <v>3848</v>
      </c>
      <c r="C1057" s="176" t="s">
        <v>566</v>
      </c>
      <c r="D1057" s="217"/>
      <c r="E1057" s="217"/>
      <c r="F1057" s="217"/>
    </row>
    <row r="1058" spans="1:6" ht="14">
      <c r="A1058" s="174">
        <v>19.026</v>
      </c>
      <c r="B1058" s="175" t="s">
        <v>3848</v>
      </c>
      <c r="C1058" s="176" t="s">
        <v>3598</v>
      </c>
      <c r="D1058" s="217"/>
      <c r="E1058" s="217"/>
      <c r="F1058" s="217"/>
    </row>
    <row r="1059" spans="1:6" ht="14.5" customHeight="1">
      <c r="A1059" s="174">
        <v>19.027000000000001</v>
      </c>
      <c r="B1059" s="175" t="s">
        <v>3848</v>
      </c>
      <c r="C1059" s="176" t="s">
        <v>2906</v>
      </c>
      <c r="D1059" s="217"/>
      <c r="E1059" s="217"/>
      <c r="F1059" s="217"/>
    </row>
    <row r="1060" spans="1:6" ht="14">
      <c r="A1060" s="174">
        <v>19.029</v>
      </c>
      <c r="B1060" s="175" t="s">
        <v>3848</v>
      </c>
      <c r="C1060" s="176" t="s">
        <v>2907</v>
      </c>
      <c r="D1060" s="217"/>
      <c r="E1060" s="217"/>
      <c r="F1060" s="217"/>
    </row>
    <row r="1061" spans="1:6" ht="14.5" customHeight="1">
      <c r="A1061" s="177">
        <v>19.03</v>
      </c>
      <c r="B1061" s="178" t="s">
        <v>3848</v>
      </c>
      <c r="C1061" s="179" t="s">
        <v>4372</v>
      </c>
      <c r="D1061" s="217"/>
      <c r="E1061" s="217"/>
      <c r="F1061" s="217"/>
    </row>
    <row r="1062" spans="1:6" ht="14">
      <c r="A1062" s="174">
        <v>19.030999999999999</v>
      </c>
      <c r="B1062" s="175" t="s">
        <v>3848</v>
      </c>
      <c r="C1062" s="176" t="s">
        <v>1951</v>
      </c>
      <c r="D1062" s="217"/>
      <c r="E1062" s="217"/>
      <c r="F1062" s="217"/>
    </row>
    <row r="1063" spans="1:6" ht="14.5" customHeight="1">
      <c r="A1063" s="174">
        <v>19.032</v>
      </c>
      <c r="B1063" s="175" t="s">
        <v>3848</v>
      </c>
      <c r="C1063" s="176" t="s">
        <v>1952</v>
      </c>
      <c r="D1063" s="217"/>
      <c r="E1063" s="217"/>
      <c r="F1063" s="217"/>
    </row>
    <row r="1064" spans="1:6" ht="14">
      <c r="A1064" s="174">
        <v>19.033000000000001</v>
      </c>
      <c r="B1064" s="175" t="s">
        <v>3848</v>
      </c>
      <c r="C1064" s="176" t="s">
        <v>2504</v>
      </c>
      <c r="D1064" s="217"/>
      <c r="E1064" s="217"/>
      <c r="F1064" s="217"/>
    </row>
    <row r="1065" spans="1:6" ht="14.5" customHeight="1">
      <c r="A1065" s="174">
        <v>19.035</v>
      </c>
      <c r="B1065" s="175" t="s">
        <v>3848</v>
      </c>
      <c r="C1065" s="176" t="s">
        <v>3599</v>
      </c>
      <c r="D1065" s="217"/>
      <c r="E1065" s="217"/>
      <c r="F1065" s="217"/>
    </row>
    <row r="1066" spans="1:6" ht="14">
      <c r="A1066" s="174">
        <v>19.04</v>
      </c>
      <c r="B1066" s="175" t="s">
        <v>3848</v>
      </c>
      <c r="C1066" s="176" t="s">
        <v>1953</v>
      </c>
      <c r="D1066" s="217"/>
      <c r="E1066" s="217"/>
      <c r="F1066" s="217"/>
    </row>
    <row r="1067" spans="1:6" ht="14.5" customHeight="1">
      <c r="A1067" s="174">
        <v>19.087</v>
      </c>
      <c r="B1067" s="175" t="s">
        <v>3848</v>
      </c>
      <c r="C1067" s="176" t="s">
        <v>1954</v>
      </c>
      <c r="D1067" s="217"/>
      <c r="E1067" s="217"/>
      <c r="F1067" s="217"/>
    </row>
    <row r="1068" spans="1:6" ht="14">
      <c r="A1068" s="174">
        <v>19.120999999999999</v>
      </c>
      <c r="B1068" s="175" t="s">
        <v>3848</v>
      </c>
      <c r="C1068" s="176" t="s">
        <v>2505</v>
      </c>
      <c r="D1068" s="217"/>
      <c r="E1068" s="217"/>
      <c r="F1068" s="217"/>
    </row>
    <row r="1069" spans="1:6" ht="14.5" customHeight="1">
      <c r="A1069" s="174">
        <v>19.123000000000001</v>
      </c>
      <c r="B1069" s="175" t="s">
        <v>3848</v>
      </c>
      <c r="C1069" s="176" t="s">
        <v>1955</v>
      </c>
      <c r="D1069" s="217"/>
      <c r="E1069" s="217"/>
      <c r="F1069" s="217"/>
    </row>
    <row r="1070" spans="1:6" ht="14">
      <c r="A1070" s="174">
        <v>19.123999999999999</v>
      </c>
      <c r="B1070" s="175" t="s">
        <v>3848</v>
      </c>
      <c r="C1070" s="176" t="s">
        <v>1956</v>
      </c>
      <c r="D1070" s="217"/>
      <c r="E1070" s="217"/>
      <c r="F1070" s="217"/>
    </row>
    <row r="1071" spans="1:6" ht="14.5" customHeight="1">
      <c r="A1071" s="174">
        <v>19.204000000000001</v>
      </c>
      <c r="B1071" s="175" t="s">
        <v>3848</v>
      </c>
      <c r="C1071" s="176" t="s">
        <v>3600</v>
      </c>
      <c r="D1071" s="217"/>
      <c r="E1071" s="217"/>
      <c r="F1071" s="217"/>
    </row>
    <row r="1072" spans="1:6" ht="14">
      <c r="A1072" s="174">
        <v>19.221</v>
      </c>
      <c r="B1072" s="175" t="s">
        <v>3848</v>
      </c>
      <c r="C1072" s="176" t="s">
        <v>3601</v>
      </c>
      <c r="D1072" s="217"/>
      <c r="E1072" s="217"/>
      <c r="F1072" s="217"/>
    </row>
    <row r="1073" spans="1:6" ht="14.5" customHeight="1">
      <c r="A1073" s="174">
        <v>19.222000000000001</v>
      </c>
      <c r="B1073" s="175" t="s">
        <v>3848</v>
      </c>
      <c r="C1073" s="176" t="s">
        <v>3081</v>
      </c>
      <c r="D1073" s="217"/>
      <c r="E1073" s="217"/>
      <c r="F1073" s="217"/>
    </row>
    <row r="1074" spans="1:6" ht="14">
      <c r="A1074" s="174">
        <v>19.224</v>
      </c>
      <c r="B1074" s="175" t="s">
        <v>3848</v>
      </c>
      <c r="C1074" s="176" t="s">
        <v>3602</v>
      </c>
      <c r="D1074" s="217"/>
      <c r="E1074" s="217"/>
      <c r="F1074" s="217"/>
    </row>
    <row r="1075" spans="1:6" ht="14">
      <c r="A1075" s="174">
        <v>19.3</v>
      </c>
      <c r="B1075" s="175" t="s">
        <v>3848</v>
      </c>
      <c r="C1075" s="176" t="s">
        <v>378</v>
      </c>
      <c r="D1075" s="217"/>
      <c r="E1075" s="217"/>
      <c r="F1075" s="217"/>
    </row>
    <row r="1076" spans="1:6" ht="14.5" customHeight="1">
      <c r="A1076" s="174">
        <v>19.300999999999998</v>
      </c>
      <c r="B1076" s="175" t="s">
        <v>3848</v>
      </c>
      <c r="C1076" s="176" t="s">
        <v>2506</v>
      </c>
      <c r="D1076" s="217"/>
      <c r="E1076" s="217"/>
      <c r="F1076" s="217"/>
    </row>
    <row r="1077" spans="1:6" ht="14">
      <c r="A1077" s="174">
        <v>19.321999999999999</v>
      </c>
      <c r="B1077" s="175" t="s">
        <v>3848</v>
      </c>
      <c r="C1077" s="176" t="s">
        <v>2507</v>
      </c>
      <c r="D1077" s="217"/>
      <c r="E1077" s="217"/>
      <c r="F1077" s="217"/>
    </row>
    <row r="1078" spans="1:6" ht="14">
      <c r="A1078" s="174">
        <v>19.344999999999999</v>
      </c>
      <c r="B1078" s="175" t="s">
        <v>3848</v>
      </c>
      <c r="C1078" s="176" t="s">
        <v>567</v>
      </c>
      <c r="D1078" s="217"/>
      <c r="E1078" s="217"/>
      <c r="F1078" s="217"/>
    </row>
    <row r="1079" spans="1:6" ht="14.5" customHeight="1">
      <c r="A1079" s="174">
        <v>19.399999999999999</v>
      </c>
      <c r="B1079" s="175" t="s">
        <v>3848</v>
      </c>
      <c r="C1079" s="176" t="s">
        <v>193</v>
      </c>
      <c r="D1079" s="217"/>
      <c r="E1079" s="217"/>
      <c r="F1079" s="217"/>
    </row>
    <row r="1080" spans="1:6" ht="14">
      <c r="A1080" s="174">
        <v>19.401</v>
      </c>
      <c r="B1080" s="175" t="s">
        <v>3848</v>
      </c>
      <c r="C1080" s="176" t="s">
        <v>194</v>
      </c>
      <c r="D1080" s="217"/>
      <c r="E1080" s="217"/>
      <c r="F1080" s="217"/>
    </row>
    <row r="1081" spans="1:6" ht="14.5" customHeight="1">
      <c r="A1081" s="174">
        <v>19.402000000000001</v>
      </c>
      <c r="B1081" s="175" t="s">
        <v>3848</v>
      </c>
      <c r="C1081" s="176" t="s">
        <v>195</v>
      </c>
      <c r="D1081" s="217"/>
      <c r="E1081" s="217"/>
      <c r="F1081" s="217"/>
    </row>
    <row r="1082" spans="1:6" ht="14">
      <c r="A1082" s="174">
        <v>19.408000000000001</v>
      </c>
      <c r="B1082" s="175" t="s">
        <v>3848</v>
      </c>
      <c r="C1082" s="176" t="s">
        <v>196</v>
      </c>
      <c r="D1082" s="217"/>
      <c r="E1082" s="217"/>
      <c r="F1082" s="217"/>
    </row>
    <row r="1083" spans="1:6" ht="14.5" customHeight="1">
      <c r="A1083" s="174">
        <v>19.414999999999999</v>
      </c>
      <c r="B1083" s="175" t="s">
        <v>3848</v>
      </c>
      <c r="C1083" s="176" t="s">
        <v>197</v>
      </c>
      <c r="D1083" s="217"/>
      <c r="E1083" s="217"/>
      <c r="F1083" s="217"/>
    </row>
    <row r="1084" spans="1:6" ht="14">
      <c r="A1084" s="174">
        <v>19.420999999999999</v>
      </c>
      <c r="B1084" s="175" t="s">
        <v>3848</v>
      </c>
      <c r="C1084" s="176" t="s">
        <v>198</v>
      </c>
      <c r="D1084" s="217"/>
      <c r="E1084" s="217"/>
      <c r="F1084" s="217"/>
    </row>
    <row r="1085" spans="1:6" ht="14.5" customHeight="1">
      <c r="A1085" s="174">
        <v>19.431999999999999</v>
      </c>
      <c r="B1085" s="175" t="s">
        <v>3848</v>
      </c>
      <c r="C1085" s="176" t="s">
        <v>199</v>
      </c>
      <c r="D1085" s="217"/>
      <c r="E1085" s="217"/>
      <c r="F1085" s="217"/>
    </row>
    <row r="1086" spans="1:6" ht="14">
      <c r="A1086" s="213">
        <v>19.440000000000001</v>
      </c>
      <c r="B1086" s="214" t="s">
        <v>3848</v>
      </c>
      <c r="C1086" s="215" t="s">
        <v>4493</v>
      </c>
      <c r="D1086" s="218">
        <v>44189</v>
      </c>
      <c r="E1086" s="217"/>
      <c r="F1086" s="219" t="s">
        <v>4489</v>
      </c>
    </row>
    <row r="1087" spans="1:6" ht="14.5" customHeight="1">
      <c r="A1087" s="213">
        <v>19.440999999999999</v>
      </c>
      <c r="B1087" s="214" t="s">
        <v>3848</v>
      </c>
      <c r="C1087" s="215" t="s">
        <v>4494</v>
      </c>
      <c r="D1087" s="218">
        <v>44189</v>
      </c>
      <c r="E1087" s="217"/>
      <c r="F1087" s="219" t="s">
        <v>4489</v>
      </c>
    </row>
    <row r="1088" spans="1:6" ht="14">
      <c r="A1088" s="174">
        <v>19.45</v>
      </c>
      <c r="B1088" s="175" t="s">
        <v>3848</v>
      </c>
      <c r="C1088" s="176" t="s">
        <v>1957</v>
      </c>
      <c r="D1088" s="217"/>
      <c r="E1088" s="217"/>
      <c r="F1088" s="217"/>
    </row>
    <row r="1089" spans="1:6" ht="14.5" customHeight="1">
      <c r="A1089" s="174">
        <v>19.451000000000001</v>
      </c>
      <c r="B1089" s="175" t="s">
        <v>3848</v>
      </c>
      <c r="C1089" s="176" t="s">
        <v>2908</v>
      </c>
      <c r="D1089" s="217"/>
      <c r="E1089" s="217"/>
      <c r="F1089" s="217"/>
    </row>
    <row r="1090" spans="1:6" ht="15" customHeight="1">
      <c r="A1090" s="174">
        <v>19.452000000000002</v>
      </c>
      <c r="B1090" s="175" t="s">
        <v>3848</v>
      </c>
      <c r="C1090" s="176" t="s">
        <v>3028</v>
      </c>
      <c r="D1090" s="217"/>
      <c r="E1090" s="217"/>
      <c r="F1090" s="217"/>
    </row>
    <row r="1091" spans="1:6" ht="15" customHeight="1">
      <c r="A1091" s="174">
        <v>19.5</v>
      </c>
      <c r="B1091" s="175" t="s">
        <v>3848</v>
      </c>
      <c r="C1091" s="176" t="s">
        <v>3603</v>
      </c>
      <c r="D1091" s="217"/>
      <c r="E1091" s="217"/>
      <c r="F1091" s="217"/>
    </row>
    <row r="1092" spans="1:6" ht="15" customHeight="1">
      <c r="A1092" s="174">
        <v>19.501000000000001</v>
      </c>
      <c r="B1092" s="175" t="s">
        <v>3848</v>
      </c>
      <c r="C1092" s="176" t="s">
        <v>568</v>
      </c>
      <c r="D1092" s="217"/>
      <c r="E1092" s="217"/>
      <c r="F1092" s="217"/>
    </row>
    <row r="1093" spans="1:6" ht="15" customHeight="1">
      <c r="A1093" s="174">
        <v>19.510000000000002</v>
      </c>
      <c r="B1093" s="175" t="s">
        <v>3848</v>
      </c>
      <c r="C1093" s="176" t="s">
        <v>383</v>
      </c>
      <c r="D1093" s="217"/>
      <c r="E1093" s="217"/>
      <c r="F1093" s="217"/>
    </row>
    <row r="1094" spans="1:6" ht="15" customHeight="1">
      <c r="A1094" s="174">
        <v>19.510999999999999</v>
      </c>
      <c r="B1094" s="175" t="s">
        <v>3848</v>
      </c>
      <c r="C1094" s="176" t="s">
        <v>384</v>
      </c>
      <c r="D1094" s="217"/>
      <c r="E1094" s="217"/>
      <c r="F1094" s="217"/>
    </row>
    <row r="1095" spans="1:6" ht="15" customHeight="1">
      <c r="A1095" s="174">
        <v>19.515000000000001</v>
      </c>
      <c r="B1095" s="175" t="s">
        <v>3848</v>
      </c>
      <c r="C1095" s="176" t="s">
        <v>1958</v>
      </c>
      <c r="D1095" s="217"/>
      <c r="E1095" s="217"/>
      <c r="F1095" s="217"/>
    </row>
    <row r="1096" spans="1:6" ht="15" customHeight="1">
      <c r="A1096" s="174">
        <v>19.516999999999999</v>
      </c>
      <c r="B1096" s="175" t="s">
        <v>3848</v>
      </c>
      <c r="C1096" s="176" t="s">
        <v>385</v>
      </c>
      <c r="D1096" s="217"/>
      <c r="E1096" s="217"/>
      <c r="F1096" s="217"/>
    </row>
    <row r="1097" spans="1:6" ht="15" customHeight="1">
      <c r="A1097" s="174">
        <v>19.518000000000001</v>
      </c>
      <c r="B1097" s="175" t="s">
        <v>3848</v>
      </c>
      <c r="C1097" s="176" t="s">
        <v>386</v>
      </c>
      <c r="D1097" s="217"/>
      <c r="E1097" s="217"/>
      <c r="F1097" s="217"/>
    </row>
    <row r="1098" spans="1:6" ht="14">
      <c r="A1098" s="174">
        <v>19.518999999999998</v>
      </c>
      <c r="B1098" s="175" t="s">
        <v>3848</v>
      </c>
      <c r="C1098" s="176" t="s">
        <v>3604</v>
      </c>
      <c r="D1098" s="217"/>
      <c r="E1098" s="217"/>
      <c r="F1098" s="217"/>
    </row>
    <row r="1099" spans="1:6" ht="14.5" customHeight="1">
      <c r="A1099" s="174">
        <v>19.52</v>
      </c>
      <c r="B1099" s="175" t="s">
        <v>3848</v>
      </c>
      <c r="C1099" s="176" t="s">
        <v>941</v>
      </c>
      <c r="D1099" s="217"/>
      <c r="E1099" s="217"/>
      <c r="F1099" s="217"/>
    </row>
    <row r="1100" spans="1:6" ht="14">
      <c r="A1100" s="174">
        <v>19.521999999999998</v>
      </c>
      <c r="B1100" s="175" t="s">
        <v>3848</v>
      </c>
      <c r="C1100" s="176" t="s">
        <v>942</v>
      </c>
      <c r="D1100" s="217"/>
      <c r="E1100" s="217"/>
      <c r="F1100" s="217"/>
    </row>
    <row r="1101" spans="1:6" ht="14.5" customHeight="1">
      <c r="A1101" s="174">
        <v>19.523</v>
      </c>
      <c r="B1101" s="175" t="s">
        <v>3848</v>
      </c>
      <c r="C1101" s="176" t="s">
        <v>3605</v>
      </c>
      <c r="D1101" s="217"/>
      <c r="E1101" s="217"/>
      <c r="F1101" s="217"/>
    </row>
    <row r="1102" spans="1:6" ht="14">
      <c r="A1102" s="174">
        <v>19.600000000000001</v>
      </c>
      <c r="B1102" s="175" t="s">
        <v>3848</v>
      </c>
      <c r="C1102" s="176" t="s">
        <v>3606</v>
      </c>
      <c r="D1102" s="217"/>
      <c r="E1102" s="217"/>
      <c r="F1102" s="217"/>
    </row>
    <row r="1103" spans="1:6" ht="14.5" customHeight="1">
      <c r="A1103" s="174">
        <v>19.600999999999999</v>
      </c>
      <c r="B1103" s="175" t="s">
        <v>3848</v>
      </c>
      <c r="C1103" s="176" t="s">
        <v>2909</v>
      </c>
      <c r="D1103" s="217"/>
      <c r="E1103" s="217"/>
      <c r="F1103" s="217"/>
    </row>
    <row r="1104" spans="1:6" ht="14">
      <c r="A1104" s="174">
        <v>19.666</v>
      </c>
      <c r="B1104" s="175" t="s">
        <v>3848</v>
      </c>
      <c r="C1104" s="176" t="s">
        <v>1959</v>
      </c>
      <c r="D1104" s="217"/>
      <c r="E1104" s="217"/>
      <c r="F1104" s="217"/>
    </row>
    <row r="1105" spans="1:6" ht="14.5" customHeight="1">
      <c r="A1105" s="174">
        <v>19.7</v>
      </c>
      <c r="B1105" s="175" t="s">
        <v>3848</v>
      </c>
      <c r="C1105" s="176" t="s">
        <v>1960</v>
      </c>
      <c r="D1105" s="217"/>
      <c r="E1105" s="217"/>
      <c r="F1105" s="217"/>
    </row>
    <row r="1106" spans="1:6" ht="14">
      <c r="A1106" s="174">
        <v>19.701000000000001</v>
      </c>
      <c r="B1106" s="175" t="s">
        <v>3848</v>
      </c>
      <c r="C1106" s="176" t="s">
        <v>2508</v>
      </c>
      <c r="D1106" s="217"/>
      <c r="E1106" s="217"/>
      <c r="F1106" s="217"/>
    </row>
    <row r="1107" spans="1:6" ht="14.5" customHeight="1">
      <c r="A1107" s="174">
        <v>19.702999999999999</v>
      </c>
      <c r="B1107" s="175" t="s">
        <v>3848</v>
      </c>
      <c r="C1107" s="176" t="s">
        <v>2346</v>
      </c>
      <c r="D1107" s="217"/>
      <c r="E1107" s="217"/>
      <c r="F1107" s="217"/>
    </row>
    <row r="1108" spans="1:6" ht="14">
      <c r="A1108" s="174">
        <v>19.704000000000001</v>
      </c>
      <c r="B1108" s="175" t="s">
        <v>3848</v>
      </c>
      <c r="C1108" s="176" t="s">
        <v>3607</v>
      </c>
      <c r="D1108" s="217"/>
      <c r="E1108" s="217"/>
      <c r="F1108" s="217"/>
    </row>
    <row r="1109" spans="1:6" ht="14.5" customHeight="1">
      <c r="A1109" s="174">
        <v>19.704999999999998</v>
      </c>
      <c r="B1109" s="175" t="s">
        <v>3848</v>
      </c>
      <c r="C1109" s="176" t="s">
        <v>3608</v>
      </c>
      <c r="D1109" s="217"/>
      <c r="E1109" s="217"/>
      <c r="F1109" s="217"/>
    </row>
    <row r="1110" spans="1:6" ht="15" customHeight="1">
      <c r="A1110" s="174">
        <v>19.75</v>
      </c>
      <c r="B1110" s="175" t="s">
        <v>3848</v>
      </c>
      <c r="C1110" s="176" t="s">
        <v>1961</v>
      </c>
      <c r="D1110" s="217"/>
      <c r="E1110" s="217"/>
      <c r="F1110" s="217"/>
    </row>
    <row r="1111" spans="1:6" ht="14.5" customHeight="1">
      <c r="A1111" s="174">
        <v>19.8</v>
      </c>
      <c r="B1111" s="175" t="s">
        <v>3848</v>
      </c>
      <c r="C1111" s="176" t="s">
        <v>1962</v>
      </c>
      <c r="D1111" s="217"/>
      <c r="E1111" s="217"/>
      <c r="F1111" s="217"/>
    </row>
    <row r="1112" spans="1:6" ht="14">
      <c r="A1112" s="174">
        <v>19.800999999999998</v>
      </c>
      <c r="B1112" s="175" t="s">
        <v>3848</v>
      </c>
      <c r="C1112" s="176" t="s">
        <v>3609</v>
      </c>
      <c r="D1112" s="217"/>
      <c r="E1112" s="217"/>
      <c r="F1112" s="217"/>
    </row>
    <row r="1113" spans="1:6" ht="14.5" customHeight="1">
      <c r="A1113" s="174">
        <v>19.878</v>
      </c>
      <c r="B1113" s="175" t="s">
        <v>3848</v>
      </c>
      <c r="C1113" s="176" t="s">
        <v>1963</v>
      </c>
      <c r="D1113" s="217"/>
      <c r="E1113" s="217"/>
      <c r="F1113" s="217"/>
    </row>
    <row r="1114" spans="1:6" ht="14">
      <c r="A1114" s="174">
        <v>19.899999999999999</v>
      </c>
      <c r="B1114" s="175" t="s">
        <v>3848</v>
      </c>
      <c r="C1114" s="176" t="s">
        <v>3610</v>
      </c>
      <c r="D1114" s="217"/>
      <c r="E1114" s="217"/>
      <c r="F1114" s="217"/>
    </row>
    <row r="1115" spans="1:6" ht="15" customHeight="1">
      <c r="A1115" s="174">
        <v>19.901</v>
      </c>
      <c r="B1115" s="175" t="s">
        <v>3848</v>
      </c>
      <c r="C1115" s="176" t="s">
        <v>1964</v>
      </c>
      <c r="D1115" s="217"/>
      <c r="E1115" s="217"/>
      <c r="F1115" s="217"/>
    </row>
    <row r="1116" spans="1:6" ht="15" customHeight="1">
      <c r="A1116" s="174">
        <v>19.948</v>
      </c>
      <c r="B1116" s="175" t="s">
        <v>3848</v>
      </c>
      <c r="C1116" s="176" t="s">
        <v>3611</v>
      </c>
      <c r="D1116" s="217"/>
      <c r="E1116" s="217"/>
      <c r="F1116" s="217"/>
    </row>
    <row r="1117" spans="1:6" ht="14.5" customHeight="1">
      <c r="A1117" s="213">
        <v>19.978999999999999</v>
      </c>
      <c r="B1117" s="214" t="s">
        <v>3848</v>
      </c>
      <c r="C1117" s="215" t="s">
        <v>4495</v>
      </c>
      <c r="D1117" s="218">
        <v>44189</v>
      </c>
      <c r="E1117" s="217"/>
      <c r="F1117" s="219" t="s">
        <v>4489</v>
      </c>
    </row>
    <row r="1118" spans="1:6" ht="14">
      <c r="A1118" s="174">
        <v>20.106000000000002</v>
      </c>
      <c r="B1118" s="175" t="s">
        <v>943</v>
      </c>
      <c r="C1118" s="176" t="s">
        <v>944</v>
      </c>
      <c r="D1118" s="218">
        <v>44421</v>
      </c>
      <c r="E1118" s="217"/>
      <c r="F1118" s="219" t="s">
        <v>4685</v>
      </c>
    </row>
    <row r="1119" spans="1:6" ht="14.5" customHeight="1">
      <c r="A1119" s="174">
        <v>20.108000000000001</v>
      </c>
      <c r="B1119" s="175" t="s">
        <v>943</v>
      </c>
      <c r="C1119" s="176" t="s">
        <v>945</v>
      </c>
      <c r="D1119" s="217"/>
      <c r="E1119" s="217"/>
      <c r="F1119" s="217"/>
    </row>
    <row r="1120" spans="1:6" ht="14">
      <c r="A1120" s="174">
        <v>20.109000000000002</v>
      </c>
      <c r="B1120" s="175" t="s">
        <v>943</v>
      </c>
      <c r="C1120" s="176" t="s">
        <v>946</v>
      </c>
      <c r="D1120" s="217"/>
      <c r="E1120" s="217"/>
      <c r="F1120" s="217"/>
    </row>
    <row r="1121" spans="1:6" ht="14.5" customHeight="1">
      <c r="A1121" s="174">
        <v>20.2</v>
      </c>
      <c r="B1121" s="175" t="s">
        <v>943</v>
      </c>
      <c r="C1121" s="176" t="s">
        <v>947</v>
      </c>
      <c r="D1121" s="217"/>
      <c r="E1121" s="217"/>
      <c r="F1121" s="217"/>
    </row>
    <row r="1122" spans="1:6" ht="14">
      <c r="A1122" s="174">
        <v>20.204999999999998</v>
      </c>
      <c r="B1122" s="175" t="s">
        <v>943</v>
      </c>
      <c r="C1122" s="176" t="s">
        <v>948</v>
      </c>
      <c r="D1122" s="217"/>
      <c r="E1122" s="217"/>
      <c r="F1122" s="217"/>
    </row>
    <row r="1123" spans="1:6" ht="14.5" customHeight="1">
      <c r="A1123" s="174">
        <v>20.215</v>
      </c>
      <c r="B1123" s="175" t="s">
        <v>943</v>
      </c>
      <c r="C1123" s="176" t="s">
        <v>949</v>
      </c>
      <c r="D1123" s="217"/>
      <c r="E1123" s="217"/>
      <c r="F1123" s="217"/>
    </row>
    <row r="1124" spans="1:6" ht="15" customHeight="1">
      <c r="A1124" s="174">
        <v>20.218</v>
      </c>
      <c r="B1124" s="175" t="s">
        <v>943</v>
      </c>
      <c r="C1124" s="176" t="s">
        <v>3612</v>
      </c>
      <c r="D1124" s="217"/>
      <c r="E1124" s="217"/>
      <c r="F1124" s="217"/>
    </row>
    <row r="1125" spans="1:6" ht="14.5" customHeight="1">
      <c r="A1125" s="174">
        <v>20.219000000000001</v>
      </c>
      <c r="B1125" s="175" t="s">
        <v>943</v>
      </c>
      <c r="C1125" s="176" t="s">
        <v>950</v>
      </c>
      <c r="D1125" s="217"/>
      <c r="E1125" s="217"/>
      <c r="F1125" s="217"/>
    </row>
    <row r="1126" spans="1:6" ht="14">
      <c r="A1126" s="174">
        <v>20.222999999999999</v>
      </c>
      <c r="B1126" s="175" t="s">
        <v>943</v>
      </c>
      <c r="C1126" s="176" t="s">
        <v>105</v>
      </c>
      <c r="D1126" s="217"/>
      <c r="E1126" s="217"/>
      <c r="F1126" s="217"/>
    </row>
    <row r="1127" spans="1:6" ht="14.5" customHeight="1">
      <c r="A1127" s="174">
        <v>20.224</v>
      </c>
      <c r="B1127" s="175" t="s">
        <v>943</v>
      </c>
      <c r="C1127" s="176" t="s">
        <v>3082</v>
      </c>
      <c r="D1127" s="217"/>
      <c r="E1127" s="217"/>
      <c r="F1127" s="217"/>
    </row>
    <row r="1128" spans="1:6" ht="14">
      <c r="A1128" s="174">
        <v>20.231000000000002</v>
      </c>
      <c r="B1128" s="175" t="s">
        <v>943</v>
      </c>
      <c r="C1128" s="176" t="s">
        <v>951</v>
      </c>
      <c r="D1128" s="217"/>
      <c r="E1128" s="217"/>
      <c r="F1128" s="217"/>
    </row>
    <row r="1129" spans="1:6" ht="14.5" customHeight="1">
      <c r="A1129" s="174">
        <v>20.231999999999999</v>
      </c>
      <c r="B1129" s="175" t="s">
        <v>943</v>
      </c>
      <c r="C1129" s="176" t="s">
        <v>3613</v>
      </c>
      <c r="D1129" s="217"/>
      <c r="E1129" s="217"/>
      <c r="F1129" s="217"/>
    </row>
    <row r="1130" spans="1:6" ht="14">
      <c r="A1130" s="174">
        <v>20.233000000000001</v>
      </c>
      <c r="B1130" s="175" t="s">
        <v>943</v>
      </c>
      <c r="C1130" s="176" t="s">
        <v>952</v>
      </c>
      <c r="D1130" s="217"/>
      <c r="E1130" s="217"/>
      <c r="F1130" s="217"/>
    </row>
    <row r="1131" spans="1:6" ht="14.5" customHeight="1">
      <c r="A1131" s="174">
        <v>20.234000000000002</v>
      </c>
      <c r="B1131" s="175" t="s">
        <v>943</v>
      </c>
      <c r="C1131" s="176" t="s">
        <v>953</v>
      </c>
      <c r="D1131" s="217"/>
      <c r="E1131" s="217"/>
      <c r="F1131" s="217"/>
    </row>
    <row r="1132" spans="1:6" ht="14">
      <c r="A1132" s="174">
        <v>20.234999999999999</v>
      </c>
      <c r="B1132" s="175" t="s">
        <v>943</v>
      </c>
      <c r="C1132" s="176" t="s">
        <v>3614</v>
      </c>
      <c r="D1132" s="217"/>
      <c r="E1132" s="217"/>
      <c r="F1132" s="217"/>
    </row>
    <row r="1133" spans="1:6" ht="14.5" customHeight="1">
      <c r="A1133" s="174">
        <v>20.236999999999998</v>
      </c>
      <c r="B1133" s="175" t="s">
        <v>943</v>
      </c>
      <c r="C1133" s="176" t="s">
        <v>3615</v>
      </c>
      <c r="D1133" s="217"/>
      <c r="E1133" s="217"/>
      <c r="F1133" s="217"/>
    </row>
    <row r="1134" spans="1:6" ht="14">
      <c r="A1134" s="174">
        <v>20.239999999999998</v>
      </c>
      <c r="B1134" s="175" t="s">
        <v>943</v>
      </c>
      <c r="C1134" s="176" t="s">
        <v>388</v>
      </c>
      <c r="D1134" s="217"/>
      <c r="E1134" s="217"/>
      <c r="F1134" s="217"/>
    </row>
    <row r="1135" spans="1:6" ht="14.5" customHeight="1">
      <c r="A1135" s="174">
        <v>20.300999999999998</v>
      </c>
      <c r="B1135" s="175" t="s">
        <v>943</v>
      </c>
      <c r="C1135" s="176" t="s">
        <v>389</v>
      </c>
      <c r="D1135" s="217"/>
      <c r="E1135" s="217"/>
      <c r="F1135" s="217"/>
    </row>
    <row r="1136" spans="1:6" ht="14">
      <c r="A1136" s="174">
        <v>20.312999999999999</v>
      </c>
      <c r="B1136" s="175" t="s">
        <v>943</v>
      </c>
      <c r="C1136" s="176" t="s">
        <v>390</v>
      </c>
      <c r="D1136" s="217"/>
      <c r="E1136" s="217"/>
      <c r="F1136" s="217"/>
    </row>
    <row r="1137" spans="1:6" ht="14.5" customHeight="1">
      <c r="A1137" s="174">
        <v>20.314</v>
      </c>
      <c r="B1137" s="175" t="s">
        <v>943</v>
      </c>
      <c r="C1137" s="176" t="s">
        <v>391</v>
      </c>
      <c r="D1137" s="217"/>
      <c r="E1137" s="217"/>
      <c r="F1137" s="217"/>
    </row>
    <row r="1138" spans="1:6" ht="14.5" customHeight="1">
      <c r="A1138" s="174">
        <v>20.315000000000001</v>
      </c>
      <c r="B1138" s="175" t="s">
        <v>943</v>
      </c>
      <c r="C1138" s="176" t="s">
        <v>392</v>
      </c>
      <c r="D1138" s="217"/>
      <c r="E1138" s="217"/>
      <c r="F1138" s="217"/>
    </row>
    <row r="1139" spans="1:6" ht="14.5" customHeight="1">
      <c r="A1139" s="174">
        <v>20.315999999999999</v>
      </c>
      <c r="B1139" s="175" t="s">
        <v>943</v>
      </c>
      <c r="C1139" s="176" t="s">
        <v>106</v>
      </c>
      <c r="D1139" s="217"/>
      <c r="E1139" s="217"/>
      <c r="F1139" s="217"/>
    </row>
    <row r="1140" spans="1:6" ht="15" customHeight="1">
      <c r="A1140" s="174">
        <v>20.317</v>
      </c>
      <c r="B1140" s="175" t="s">
        <v>943</v>
      </c>
      <c r="C1140" s="176" t="s">
        <v>707</v>
      </c>
      <c r="D1140" s="217"/>
      <c r="E1140" s="217"/>
      <c r="F1140" s="217"/>
    </row>
    <row r="1141" spans="1:6" ht="14.5" customHeight="1">
      <c r="A1141" s="174">
        <v>20.318000000000001</v>
      </c>
      <c r="B1141" s="175" t="s">
        <v>943</v>
      </c>
      <c r="C1141" s="176" t="s">
        <v>708</v>
      </c>
      <c r="D1141" s="217"/>
      <c r="E1141" s="217"/>
      <c r="F1141" s="217"/>
    </row>
    <row r="1142" spans="1:6" ht="14">
      <c r="A1142" s="177">
        <v>20.318999999999999</v>
      </c>
      <c r="B1142" s="178" t="s">
        <v>943</v>
      </c>
      <c r="C1142" s="179" t="s">
        <v>4373</v>
      </c>
      <c r="D1142" s="217"/>
      <c r="E1142" s="217"/>
      <c r="F1142" s="217"/>
    </row>
    <row r="1143" spans="1:6" ht="14.5" customHeight="1">
      <c r="A1143" s="174">
        <v>20.32</v>
      </c>
      <c r="B1143" s="175" t="s">
        <v>943</v>
      </c>
      <c r="C1143" s="176" t="s">
        <v>3616</v>
      </c>
      <c r="D1143" s="217"/>
      <c r="E1143" s="217"/>
      <c r="F1143" s="217"/>
    </row>
    <row r="1144" spans="1:6" ht="14">
      <c r="A1144" s="174">
        <v>20.321000000000002</v>
      </c>
      <c r="B1144" s="175" t="s">
        <v>943</v>
      </c>
      <c r="C1144" s="176" t="s">
        <v>3617</v>
      </c>
      <c r="D1144" s="217"/>
      <c r="E1144" s="217"/>
      <c r="F1144" s="217"/>
    </row>
    <row r="1145" spans="1:6" ht="14">
      <c r="A1145" s="174">
        <v>20.323</v>
      </c>
      <c r="B1145" s="175" t="s">
        <v>943</v>
      </c>
      <c r="C1145" s="176" t="s">
        <v>2509</v>
      </c>
      <c r="D1145" s="217"/>
      <c r="E1145" s="217"/>
      <c r="F1145" s="217"/>
    </row>
    <row r="1146" spans="1:6" ht="14.5" customHeight="1">
      <c r="A1146" s="174">
        <v>20.324000000000002</v>
      </c>
      <c r="B1146" s="175" t="s">
        <v>943</v>
      </c>
      <c r="C1146" s="176" t="s">
        <v>3618</v>
      </c>
      <c r="D1146" s="217"/>
      <c r="E1146" s="217"/>
      <c r="F1146" s="217"/>
    </row>
    <row r="1147" spans="1:6" ht="14">
      <c r="A1147" s="174">
        <v>20.324999999999999</v>
      </c>
      <c r="B1147" s="175" t="s">
        <v>943</v>
      </c>
      <c r="C1147" s="176" t="s">
        <v>3619</v>
      </c>
      <c r="D1147" s="217"/>
      <c r="E1147" s="217"/>
      <c r="F1147" s="217"/>
    </row>
    <row r="1148" spans="1:6" ht="14">
      <c r="A1148" s="174">
        <v>20.326000000000001</v>
      </c>
      <c r="B1148" s="175" t="s">
        <v>943</v>
      </c>
      <c r="C1148" s="176" t="s">
        <v>3620</v>
      </c>
      <c r="D1148" s="217"/>
      <c r="E1148" s="217"/>
      <c r="F1148" s="217"/>
    </row>
    <row r="1149" spans="1:6" ht="14.5" customHeight="1">
      <c r="A1149" s="174">
        <v>20.5</v>
      </c>
      <c r="B1149" s="175" t="s">
        <v>943</v>
      </c>
      <c r="C1149" s="176" t="s">
        <v>2347</v>
      </c>
      <c r="D1149" s="217"/>
      <c r="E1149" s="217"/>
      <c r="F1149" s="217"/>
    </row>
    <row r="1150" spans="1:6" ht="14">
      <c r="A1150" s="174">
        <v>20.504999999999999</v>
      </c>
      <c r="B1150" s="175" t="s">
        <v>943</v>
      </c>
      <c r="C1150" s="176" t="s">
        <v>3621</v>
      </c>
      <c r="D1150" s="217"/>
      <c r="E1150" s="217"/>
      <c r="F1150" s="217"/>
    </row>
    <row r="1151" spans="1:6" ht="14.5" customHeight="1">
      <c r="A1151" s="174">
        <v>20.507000000000001</v>
      </c>
      <c r="B1151" s="175" t="s">
        <v>943</v>
      </c>
      <c r="C1151" s="176" t="s">
        <v>2348</v>
      </c>
      <c r="D1151" s="217"/>
      <c r="E1151" s="217"/>
      <c r="F1151" s="217"/>
    </row>
    <row r="1152" spans="1:6" ht="15" customHeight="1">
      <c r="A1152" s="177">
        <v>20.509</v>
      </c>
      <c r="B1152" s="178" t="s">
        <v>943</v>
      </c>
      <c r="C1152" s="179" t="s">
        <v>4374</v>
      </c>
      <c r="D1152" s="217"/>
      <c r="E1152" s="217"/>
      <c r="F1152" s="217"/>
    </row>
    <row r="1153" spans="1:6" ht="14.5" customHeight="1">
      <c r="A1153" s="174">
        <v>20.513000000000002</v>
      </c>
      <c r="B1153" s="175" t="s">
        <v>943</v>
      </c>
      <c r="C1153" s="176" t="s">
        <v>3622</v>
      </c>
      <c r="D1153" s="217"/>
      <c r="E1153" s="217"/>
      <c r="F1153" s="217"/>
    </row>
    <row r="1154" spans="1:6" ht="14">
      <c r="A1154" s="174">
        <v>20.513999999999999</v>
      </c>
      <c r="B1154" s="175" t="s">
        <v>943</v>
      </c>
      <c r="C1154" s="176" t="s">
        <v>3623</v>
      </c>
      <c r="D1154" s="217"/>
      <c r="E1154" s="217"/>
      <c r="F1154" s="217"/>
    </row>
    <row r="1155" spans="1:6" ht="15" customHeight="1">
      <c r="A1155" s="174">
        <v>20.515999999999998</v>
      </c>
      <c r="B1155" s="175" t="s">
        <v>943</v>
      </c>
      <c r="C1155" s="176" t="s">
        <v>2842</v>
      </c>
      <c r="D1155" s="217"/>
      <c r="E1155" s="217"/>
      <c r="F1155" s="217"/>
    </row>
    <row r="1156" spans="1:6" ht="15" customHeight="1">
      <c r="A1156" s="174">
        <v>20.518000000000001</v>
      </c>
      <c r="B1156" s="175" t="s">
        <v>943</v>
      </c>
      <c r="C1156" s="176" t="s">
        <v>94</v>
      </c>
      <c r="D1156" s="217"/>
      <c r="E1156" s="217"/>
      <c r="F1156" s="217"/>
    </row>
    <row r="1157" spans="1:6" ht="15" customHeight="1">
      <c r="A1157" s="174">
        <v>20.518999999999998</v>
      </c>
      <c r="B1157" s="175" t="s">
        <v>943</v>
      </c>
      <c r="C1157" s="176" t="s">
        <v>95</v>
      </c>
      <c r="D1157" s="217"/>
      <c r="E1157" s="217"/>
      <c r="F1157" s="217"/>
    </row>
    <row r="1158" spans="1:6" ht="14.5" customHeight="1">
      <c r="A1158" s="174">
        <v>20.52</v>
      </c>
      <c r="B1158" s="175" t="s">
        <v>943</v>
      </c>
      <c r="C1158" s="176" t="s">
        <v>569</v>
      </c>
      <c r="D1158" s="217"/>
      <c r="E1158" s="217"/>
      <c r="F1158" s="217"/>
    </row>
    <row r="1159" spans="1:6" ht="14">
      <c r="A1159" s="174">
        <v>20.521000000000001</v>
      </c>
      <c r="B1159" s="175" t="s">
        <v>943</v>
      </c>
      <c r="C1159" s="176" t="s">
        <v>96</v>
      </c>
      <c r="D1159" s="217"/>
      <c r="E1159" s="217"/>
      <c r="F1159" s="217"/>
    </row>
    <row r="1160" spans="1:6" ht="15" customHeight="1">
      <c r="A1160" s="174">
        <v>20.521999999999998</v>
      </c>
      <c r="B1160" s="175" t="s">
        <v>943</v>
      </c>
      <c r="C1160" s="176" t="s">
        <v>3624</v>
      </c>
      <c r="D1160" s="217"/>
      <c r="E1160" s="217"/>
      <c r="F1160" s="217"/>
    </row>
    <row r="1161" spans="1:6" ht="15" customHeight="1">
      <c r="A1161" s="174">
        <v>20.523</v>
      </c>
      <c r="B1161" s="175" t="s">
        <v>943</v>
      </c>
      <c r="C1161" s="176" t="s">
        <v>570</v>
      </c>
      <c r="D1161" s="217"/>
      <c r="E1161" s="217"/>
      <c r="F1161" s="217"/>
    </row>
    <row r="1162" spans="1:6" ht="15" customHeight="1">
      <c r="A1162" s="174">
        <v>20.524000000000001</v>
      </c>
      <c r="B1162" s="175" t="s">
        <v>943</v>
      </c>
      <c r="C1162" s="176" t="s">
        <v>2510</v>
      </c>
      <c r="D1162" s="217"/>
      <c r="E1162" s="217"/>
      <c r="F1162" s="217"/>
    </row>
    <row r="1163" spans="1:6" ht="15" customHeight="1">
      <c r="A1163" s="174">
        <v>20.524999999999999</v>
      </c>
      <c r="B1163" s="175" t="s">
        <v>943</v>
      </c>
      <c r="C1163" s="176" t="s">
        <v>2511</v>
      </c>
      <c r="D1163" s="217"/>
      <c r="E1163" s="217"/>
      <c r="F1163" s="217"/>
    </row>
    <row r="1164" spans="1:6" ht="14.5" customHeight="1">
      <c r="A1164" s="177">
        <v>20.526</v>
      </c>
      <c r="B1164" s="178" t="s">
        <v>943</v>
      </c>
      <c r="C1164" s="179" t="s">
        <v>4375</v>
      </c>
      <c r="D1164" s="217"/>
      <c r="E1164" s="217"/>
      <c r="F1164" s="217"/>
    </row>
    <row r="1165" spans="1:6" ht="15" customHeight="1">
      <c r="A1165" s="174">
        <v>20.527000000000001</v>
      </c>
      <c r="B1165" s="175" t="s">
        <v>943</v>
      </c>
      <c r="C1165" s="176" t="s">
        <v>2512</v>
      </c>
      <c r="D1165" s="217"/>
      <c r="E1165" s="217"/>
      <c r="F1165" s="217"/>
    </row>
    <row r="1166" spans="1:6" ht="14.5" customHeight="1">
      <c r="A1166" s="174">
        <v>20.527999999999999</v>
      </c>
      <c r="B1166" s="175" t="s">
        <v>943</v>
      </c>
      <c r="C1166" s="176" t="s">
        <v>2910</v>
      </c>
      <c r="D1166" s="217"/>
      <c r="E1166" s="217"/>
      <c r="F1166" s="217"/>
    </row>
    <row r="1167" spans="1:6" ht="15" customHeight="1">
      <c r="A1167" s="174">
        <v>20.529</v>
      </c>
      <c r="B1167" s="175" t="s">
        <v>943</v>
      </c>
      <c r="C1167" s="176" t="s">
        <v>2911</v>
      </c>
      <c r="D1167" s="218">
        <v>44421</v>
      </c>
      <c r="E1167" s="217"/>
      <c r="F1167" s="219" t="s">
        <v>4685</v>
      </c>
    </row>
    <row r="1168" spans="1:6" ht="14.5" customHeight="1">
      <c r="A1168" s="174">
        <v>20.53</v>
      </c>
      <c r="B1168" s="175" t="s">
        <v>943</v>
      </c>
      <c r="C1168" s="176" t="s">
        <v>3083</v>
      </c>
      <c r="D1168" s="217"/>
      <c r="E1168" s="217"/>
      <c r="F1168" s="217"/>
    </row>
    <row r="1169" spans="1:6" ht="14">
      <c r="A1169" s="174">
        <v>20.530999999999999</v>
      </c>
      <c r="B1169" s="175" t="s">
        <v>943</v>
      </c>
      <c r="C1169" s="176" t="s">
        <v>3084</v>
      </c>
      <c r="D1169" s="217"/>
      <c r="E1169" s="217"/>
      <c r="F1169" s="217"/>
    </row>
    <row r="1170" spans="1:6" ht="14">
      <c r="A1170" s="174">
        <v>20.6</v>
      </c>
      <c r="B1170" s="175" t="s">
        <v>943</v>
      </c>
      <c r="C1170" s="176" t="s">
        <v>97</v>
      </c>
      <c r="D1170" s="217"/>
      <c r="E1170" s="217"/>
      <c r="F1170" s="217"/>
    </row>
    <row r="1171" spans="1:6" ht="14">
      <c r="A1171" s="174">
        <v>20.600999999999999</v>
      </c>
      <c r="B1171" s="175" t="s">
        <v>943</v>
      </c>
      <c r="C1171" s="176" t="s">
        <v>200</v>
      </c>
      <c r="D1171" s="217"/>
      <c r="E1171" s="217"/>
      <c r="F1171" s="217"/>
    </row>
    <row r="1172" spans="1:6" ht="14">
      <c r="A1172" s="174">
        <v>20.602</v>
      </c>
      <c r="B1172" s="175" t="s">
        <v>943</v>
      </c>
      <c r="C1172" s="176" t="s">
        <v>201</v>
      </c>
      <c r="D1172" s="217"/>
      <c r="E1172" s="217"/>
      <c r="F1172" s="217"/>
    </row>
    <row r="1173" spans="1:6" ht="14">
      <c r="A1173" s="174">
        <v>20.606999999999999</v>
      </c>
      <c r="B1173" s="175" t="s">
        <v>943</v>
      </c>
      <c r="C1173" s="176" t="s">
        <v>98</v>
      </c>
      <c r="D1173" s="217"/>
      <c r="E1173" s="217"/>
      <c r="F1173" s="217"/>
    </row>
    <row r="1174" spans="1:6" ht="14">
      <c r="A1174" s="174">
        <v>20.608000000000001</v>
      </c>
      <c r="B1174" s="175" t="s">
        <v>943</v>
      </c>
      <c r="C1174" s="176" t="s">
        <v>99</v>
      </c>
      <c r="D1174" s="217"/>
      <c r="E1174" s="217"/>
      <c r="F1174" s="217"/>
    </row>
    <row r="1175" spans="1:6" ht="14">
      <c r="A1175" s="174">
        <v>20.609000000000002</v>
      </c>
      <c r="B1175" s="175" t="s">
        <v>943</v>
      </c>
      <c r="C1175" s="176" t="s">
        <v>100</v>
      </c>
      <c r="D1175" s="217"/>
      <c r="E1175" s="217"/>
      <c r="F1175" s="217"/>
    </row>
    <row r="1176" spans="1:6" ht="15" customHeight="1">
      <c r="A1176" s="174">
        <v>20.61</v>
      </c>
      <c r="B1176" s="175" t="s">
        <v>943</v>
      </c>
      <c r="C1176" s="176" t="s">
        <v>101</v>
      </c>
      <c r="D1176" s="217"/>
      <c r="E1176" s="217"/>
      <c r="F1176" s="217"/>
    </row>
    <row r="1177" spans="1:6" ht="15" customHeight="1">
      <c r="A1177" s="174">
        <v>20.611000000000001</v>
      </c>
      <c r="B1177" s="175" t="s">
        <v>943</v>
      </c>
      <c r="C1177" s="176" t="s">
        <v>102</v>
      </c>
      <c r="D1177" s="217"/>
      <c r="E1177" s="217"/>
      <c r="F1177" s="217"/>
    </row>
    <row r="1178" spans="1:6" ht="14.5" customHeight="1">
      <c r="A1178" s="174">
        <v>20.611999999999998</v>
      </c>
      <c r="B1178" s="175" t="s">
        <v>943</v>
      </c>
      <c r="C1178" s="176" t="s">
        <v>103</v>
      </c>
      <c r="D1178" s="217"/>
      <c r="E1178" s="217"/>
      <c r="F1178" s="217"/>
    </row>
    <row r="1179" spans="1:6" ht="14.5" customHeight="1">
      <c r="A1179" s="174">
        <v>20.613</v>
      </c>
      <c r="B1179" s="175" t="s">
        <v>943</v>
      </c>
      <c r="C1179" s="176" t="s">
        <v>104</v>
      </c>
      <c r="D1179" s="217"/>
      <c r="E1179" s="217"/>
      <c r="F1179" s="217"/>
    </row>
    <row r="1180" spans="1:6" ht="14.5" customHeight="1">
      <c r="A1180" s="174">
        <v>20.614000000000001</v>
      </c>
      <c r="B1180" s="175" t="s">
        <v>943</v>
      </c>
      <c r="C1180" s="176" t="s">
        <v>3625</v>
      </c>
      <c r="D1180" s="217"/>
      <c r="E1180" s="217"/>
      <c r="F1180" s="217"/>
    </row>
    <row r="1181" spans="1:6" ht="15" customHeight="1">
      <c r="A1181" s="174">
        <v>20.614999999999998</v>
      </c>
      <c r="B1181" s="175" t="s">
        <v>943</v>
      </c>
      <c r="C1181" s="176" t="s">
        <v>2349</v>
      </c>
      <c r="D1181" s="217"/>
      <c r="E1181" s="217"/>
      <c r="F1181" s="217"/>
    </row>
    <row r="1182" spans="1:6" ht="15" customHeight="1">
      <c r="A1182" s="174">
        <v>20.616</v>
      </c>
      <c r="B1182" s="175" t="s">
        <v>943</v>
      </c>
      <c r="C1182" s="176" t="s">
        <v>2513</v>
      </c>
      <c r="D1182" s="217"/>
      <c r="E1182" s="217"/>
      <c r="F1182" s="217"/>
    </row>
    <row r="1183" spans="1:6" ht="15" customHeight="1">
      <c r="A1183" s="174">
        <v>20.7</v>
      </c>
      <c r="B1183" s="175" t="s">
        <v>943</v>
      </c>
      <c r="C1183" s="176" t="s">
        <v>3626</v>
      </c>
      <c r="D1183" s="217"/>
      <c r="E1183" s="217"/>
      <c r="F1183" s="217"/>
    </row>
    <row r="1184" spans="1:6" ht="15" customHeight="1">
      <c r="A1184" s="174">
        <v>20.701000000000001</v>
      </c>
      <c r="B1184" s="175" t="s">
        <v>943</v>
      </c>
      <c r="C1184" s="176" t="s">
        <v>430</v>
      </c>
      <c r="D1184" s="217"/>
      <c r="E1184" s="217"/>
      <c r="F1184" s="217"/>
    </row>
    <row r="1185" spans="1:6" ht="14">
      <c r="A1185" s="174">
        <v>20.702999999999999</v>
      </c>
      <c r="B1185" s="175" t="s">
        <v>943</v>
      </c>
      <c r="C1185" s="176" t="s">
        <v>431</v>
      </c>
      <c r="D1185" s="217"/>
      <c r="E1185" s="217"/>
      <c r="F1185" s="217"/>
    </row>
    <row r="1186" spans="1:6" ht="15" customHeight="1">
      <c r="A1186" s="174">
        <v>20.71</v>
      </c>
      <c r="B1186" s="175" t="s">
        <v>943</v>
      </c>
      <c r="C1186" s="176" t="s">
        <v>571</v>
      </c>
      <c r="D1186" s="217"/>
      <c r="E1186" s="217"/>
      <c r="F1186" s="217"/>
    </row>
    <row r="1187" spans="1:6" ht="15" customHeight="1">
      <c r="A1187" s="174">
        <v>20.72</v>
      </c>
      <c r="B1187" s="175" t="s">
        <v>943</v>
      </c>
      <c r="C1187" s="176" t="s">
        <v>709</v>
      </c>
      <c r="D1187" s="217"/>
      <c r="E1187" s="217"/>
      <c r="F1187" s="217"/>
    </row>
    <row r="1188" spans="1:6" ht="15" customHeight="1">
      <c r="A1188" s="174">
        <v>20.721</v>
      </c>
      <c r="B1188" s="175" t="s">
        <v>943</v>
      </c>
      <c r="C1188" s="176" t="s">
        <v>710</v>
      </c>
      <c r="D1188" s="217"/>
      <c r="E1188" s="217"/>
      <c r="F1188" s="217"/>
    </row>
    <row r="1189" spans="1:6" ht="15" customHeight="1">
      <c r="A1189" s="177">
        <v>20.722999999999999</v>
      </c>
      <c r="B1189" s="178" t="s">
        <v>943</v>
      </c>
      <c r="C1189" s="179" t="s">
        <v>4376</v>
      </c>
      <c r="D1189" s="217"/>
      <c r="E1189" s="217"/>
      <c r="F1189" s="217"/>
    </row>
    <row r="1190" spans="1:6" ht="15" customHeight="1">
      <c r="A1190" s="174">
        <v>20.724</v>
      </c>
      <c r="B1190" s="175" t="s">
        <v>943</v>
      </c>
      <c r="C1190" s="176" t="s">
        <v>3627</v>
      </c>
      <c r="D1190" s="217"/>
      <c r="E1190" s="217"/>
      <c r="F1190" s="217"/>
    </row>
    <row r="1191" spans="1:6" ht="15" customHeight="1">
      <c r="A1191" s="174">
        <v>20.725000000000001</v>
      </c>
      <c r="B1191" s="175" t="s">
        <v>943</v>
      </c>
      <c r="C1191" s="176" t="s">
        <v>3628</v>
      </c>
      <c r="D1191" s="217"/>
      <c r="E1191" s="217"/>
      <c r="F1191" s="217"/>
    </row>
    <row r="1192" spans="1:6" ht="15" customHeight="1">
      <c r="A1192" s="174">
        <v>20.760999999999999</v>
      </c>
      <c r="B1192" s="175" t="s">
        <v>943</v>
      </c>
      <c r="C1192" s="176" t="s">
        <v>748</v>
      </c>
      <c r="D1192" s="217"/>
      <c r="E1192" s="217"/>
      <c r="F1192" s="217"/>
    </row>
    <row r="1193" spans="1:6" ht="14.5" customHeight="1">
      <c r="A1193" s="174">
        <v>20.762</v>
      </c>
      <c r="B1193" s="175" t="s">
        <v>943</v>
      </c>
      <c r="C1193" s="176" t="s">
        <v>410</v>
      </c>
      <c r="D1193" s="217"/>
      <c r="E1193" s="217"/>
      <c r="F1193" s="217"/>
    </row>
    <row r="1194" spans="1:6" ht="14">
      <c r="A1194" s="174">
        <v>20.802</v>
      </c>
      <c r="B1194" s="175" t="s">
        <v>943</v>
      </c>
      <c r="C1194" s="176" t="s">
        <v>653</v>
      </c>
      <c r="D1194" s="217"/>
      <c r="E1194" s="217"/>
      <c r="F1194" s="217"/>
    </row>
    <row r="1195" spans="1:6" ht="14.5" customHeight="1">
      <c r="A1195" s="174">
        <v>20.803000000000001</v>
      </c>
      <c r="B1195" s="175" t="s">
        <v>943</v>
      </c>
      <c r="C1195" s="176" t="s">
        <v>654</v>
      </c>
      <c r="D1195" s="217"/>
      <c r="E1195" s="217"/>
      <c r="F1195" s="217"/>
    </row>
    <row r="1196" spans="1:6" ht="14">
      <c r="A1196" s="174">
        <v>20.806000000000001</v>
      </c>
      <c r="B1196" s="175" t="s">
        <v>943</v>
      </c>
      <c r="C1196" s="176" t="s">
        <v>655</v>
      </c>
      <c r="D1196" s="217"/>
      <c r="E1196" s="217"/>
      <c r="F1196" s="217"/>
    </row>
    <row r="1197" spans="1:6" ht="14.5" customHeight="1">
      <c r="A1197" s="174">
        <v>20.806999999999999</v>
      </c>
      <c r="B1197" s="175" t="s">
        <v>943</v>
      </c>
      <c r="C1197" s="176" t="s">
        <v>656</v>
      </c>
      <c r="D1197" s="217"/>
      <c r="E1197" s="217"/>
      <c r="F1197" s="217"/>
    </row>
    <row r="1198" spans="1:6" ht="14">
      <c r="A1198" s="174">
        <v>20.808</v>
      </c>
      <c r="B1198" s="175" t="s">
        <v>943</v>
      </c>
      <c r="C1198" s="176" t="s">
        <v>657</v>
      </c>
      <c r="D1198" s="217"/>
      <c r="E1198" s="217"/>
      <c r="F1198" s="217"/>
    </row>
    <row r="1199" spans="1:6" ht="15" customHeight="1">
      <c r="A1199" s="174">
        <v>20.812000000000001</v>
      </c>
      <c r="B1199" s="175" t="s">
        <v>943</v>
      </c>
      <c r="C1199" s="176" t="s">
        <v>658</v>
      </c>
      <c r="D1199" s="217"/>
      <c r="E1199" s="217"/>
      <c r="F1199" s="217"/>
    </row>
    <row r="1200" spans="1:6" ht="14">
      <c r="A1200" s="174">
        <v>20.812999999999999</v>
      </c>
      <c r="B1200" s="175" t="s">
        <v>943</v>
      </c>
      <c r="C1200" s="176" t="s">
        <v>3629</v>
      </c>
      <c r="D1200" s="217"/>
      <c r="E1200" s="217"/>
      <c r="F1200" s="217"/>
    </row>
    <row r="1201" spans="1:6" ht="15" customHeight="1">
      <c r="A1201" s="174">
        <v>20.814</v>
      </c>
      <c r="B1201" s="175" t="s">
        <v>943</v>
      </c>
      <c r="C1201" s="176" t="s">
        <v>711</v>
      </c>
      <c r="D1201" s="217"/>
      <c r="E1201" s="217"/>
      <c r="F1201" s="217"/>
    </row>
    <row r="1202" spans="1:6" ht="14">
      <c r="A1202" s="177">
        <v>20.815999999999999</v>
      </c>
      <c r="B1202" s="178" t="s">
        <v>943</v>
      </c>
      <c r="C1202" s="179" t="s">
        <v>4377</v>
      </c>
      <c r="D1202" s="217"/>
      <c r="E1202" s="217"/>
      <c r="F1202" s="217"/>
    </row>
    <row r="1203" spans="1:6" ht="14.5" customHeight="1">
      <c r="A1203" s="174">
        <v>20.817</v>
      </c>
      <c r="B1203" s="175" t="s">
        <v>943</v>
      </c>
      <c r="C1203" s="176" t="s">
        <v>3630</v>
      </c>
      <c r="D1203" s="217"/>
      <c r="E1203" s="217"/>
      <c r="F1203" s="217"/>
    </row>
    <row r="1204" spans="1:6" ht="15" customHeight="1">
      <c r="A1204" s="174">
        <v>20.818000000000001</v>
      </c>
      <c r="B1204" s="175" t="s">
        <v>943</v>
      </c>
      <c r="C1204" s="176" t="s">
        <v>3631</v>
      </c>
      <c r="D1204" s="217"/>
      <c r="E1204" s="217"/>
      <c r="F1204" s="217"/>
    </row>
    <row r="1205" spans="1:6" ht="14">
      <c r="A1205" s="174">
        <v>20.818999999999999</v>
      </c>
      <c r="B1205" s="175" t="s">
        <v>943</v>
      </c>
      <c r="C1205" s="176" t="s">
        <v>2514</v>
      </c>
      <c r="D1205" s="217"/>
      <c r="E1205" s="217"/>
      <c r="F1205" s="217"/>
    </row>
    <row r="1206" spans="1:6" ht="14.5" customHeight="1">
      <c r="A1206" s="174">
        <v>20.82</v>
      </c>
      <c r="B1206" s="175" t="s">
        <v>943</v>
      </c>
      <c r="C1206" s="176" t="s">
        <v>2912</v>
      </c>
      <c r="D1206" s="217"/>
      <c r="E1206" s="217"/>
      <c r="F1206" s="217"/>
    </row>
    <row r="1207" spans="1:6" ht="15" customHeight="1">
      <c r="A1207" s="174">
        <v>20.821000000000002</v>
      </c>
      <c r="B1207" s="175" t="s">
        <v>943</v>
      </c>
      <c r="C1207" s="176" t="s">
        <v>3029</v>
      </c>
      <c r="D1207" s="217"/>
      <c r="E1207" s="217"/>
      <c r="F1207" s="217"/>
    </row>
    <row r="1208" spans="1:6" ht="15" customHeight="1">
      <c r="A1208" s="174">
        <v>20.821999999999999</v>
      </c>
      <c r="B1208" s="175" t="s">
        <v>943</v>
      </c>
      <c r="C1208" s="176" t="s">
        <v>3632</v>
      </c>
      <c r="D1208" s="217"/>
      <c r="E1208" s="217"/>
      <c r="F1208" s="217"/>
    </row>
    <row r="1209" spans="1:6" ht="15" customHeight="1">
      <c r="A1209" s="174">
        <v>20.901</v>
      </c>
      <c r="B1209" s="175" t="s">
        <v>943</v>
      </c>
      <c r="C1209" s="176" t="s">
        <v>659</v>
      </c>
      <c r="D1209" s="217"/>
      <c r="E1209" s="217"/>
      <c r="F1209" s="217"/>
    </row>
    <row r="1210" spans="1:6" ht="15" customHeight="1">
      <c r="A1210" s="174">
        <v>20.904</v>
      </c>
      <c r="B1210" s="175" t="s">
        <v>943</v>
      </c>
      <c r="C1210" s="176" t="s">
        <v>54</v>
      </c>
      <c r="D1210" s="217"/>
      <c r="E1210" s="217"/>
      <c r="F1210" s="217"/>
    </row>
    <row r="1211" spans="1:6" ht="15" customHeight="1">
      <c r="A1211" s="174">
        <v>20.905000000000001</v>
      </c>
      <c r="B1211" s="175" t="s">
        <v>943</v>
      </c>
      <c r="C1211" s="176" t="s">
        <v>2350</v>
      </c>
      <c r="D1211" s="217"/>
      <c r="E1211" s="217"/>
      <c r="F1211" s="217"/>
    </row>
    <row r="1212" spans="1:6" ht="15" customHeight="1">
      <c r="A1212" s="174">
        <v>20.91</v>
      </c>
      <c r="B1212" s="175" t="s">
        <v>943</v>
      </c>
      <c r="C1212" s="176" t="s">
        <v>3633</v>
      </c>
      <c r="D1212" s="217"/>
      <c r="E1212" s="217"/>
      <c r="F1212" s="217"/>
    </row>
    <row r="1213" spans="1:6" ht="15" customHeight="1">
      <c r="A1213" s="174">
        <v>20.93</v>
      </c>
      <c r="B1213" s="175" t="s">
        <v>943</v>
      </c>
      <c r="C1213" s="176" t="s">
        <v>712</v>
      </c>
      <c r="D1213" s="217"/>
      <c r="E1213" s="217"/>
      <c r="F1213" s="217"/>
    </row>
    <row r="1214" spans="1:6" ht="15" customHeight="1">
      <c r="A1214" s="174">
        <v>20.931000000000001</v>
      </c>
      <c r="B1214" s="175" t="s">
        <v>943</v>
      </c>
      <c r="C1214" s="176" t="s">
        <v>55</v>
      </c>
      <c r="D1214" s="217"/>
      <c r="E1214" s="217"/>
      <c r="F1214" s="217"/>
    </row>
    <row r="1215" spans="1:6" ht="15" customHeight="1">
      <c r="A1215" s="174">
        <v>20.931999999999999</v>
      </c>
      <c r="B1215" s="175" t="s">
        <v>943</v>
      </c>
      <c r="C1215" s="176" t="s">
        <v>3634</v>
      </c>
      <c r="D1215" s="217"/>
      <c r="E1215" s="217"/>
      <c r="F1215" s="217"/>
    </row>
    <row r="1216" spans="1:6" ht="15" customHeight="1">
      <c r="A1216" s="174">
        <v>20.933</v>
      </c>
      <c r="B1216" s="175" t="s">
        <v>943</v>
      </c>
      <c r="C1216" s="176" t="s">
        <v>3635</v>
      </c>
      <c r="D1216" s="217"/>
      <c r="E1216" s="217"/>
      <c r="F1216" s="217"/>
    </row>
    <row r="1217" spans="1:6" ht="15" customHeight="1">
      <c r="A1217" s="174">
        <v>20.934000000000001</v>
      </c>
      <c r="B1217" s="175" t="s">
        <v>943</v>
      </c>
      <c r="C1217" s="176" t="s">
        <v>3030</v>
      </c>
      <c r="D1217" s="217"/>
      <c r="E1217" s="217"/>
      <c r="F1217" s="217"/>
    </row>
    <row r="1218" spans="1:6" ht="15" customHeight="1">
      <c r="A1218" s="174">
        <v>21.004000000000001</v>
      </c>
      <c r="B1218" s="175" t="s">
        <v>56</v>
      </c>
      <c r="C1218" s="176" t="s">
        <v>57</v>
      </c>
      <c r="D1218" s="217"/>
      <c r="E1218" s="217"/>
      <c r="F1218" s="217"/>
    </row>
    <row r="1219" spans="1:6" ht="15" customHeight="1">
      <c r="A1219" s="174">
        <v>21.006</v>
      </c>
      <c r="B1219" s="175" t="s">
        <v>56</v>
      </c>
      <c r="C1219" s="176" t="s">
        <v>58</v>
      </c>
      <c r="D1219" s="217"/>
      <c r="E1219" s="217"/>
      <c r="F1219" s="217"/>
    </row>
    <row r="1220" spans="1:6" ht="14">
      <c r="A1220" s="174">
        <v>21.007999999999999</v>
      </c>
      <c r="B1220" s="175" t="s">
        <v>56</v>
      </c>
      <c r="C1220" s="176" t="s">
        <v>572</v>
      </c>
      <c r="D1220" s="217"/>
      <c r="E1220" s="217"/>
      <c r="F1220" s="217"/>
    </row>
    <row r="1221" spans="1:6" ht="15" customHeight="1">
      <c r="A1221" s="174">
        <v>21.009</v>
      </c>
      <c r="B1221" s="175" t="s">
        <v>56</v>
      </c>
      <c r="C1221" s="176" t="s">
        <v>573</v>
      </c>
      <c r="D1221" s="217"/>
      <c r="E1221" s="217"/>
      <c r="F1221" s="217"/>
    </row>
    <row r="1222" spans="1:6" ht="14">
      <c r="A1222" s="174">
        <v>21.01</v>
      </c>
      <c r="B1222" s="175" t="s">
        <v>56</v>
      </c>
      <c r="C1222" s="176" t="s">
        <v>574</v>
      </c>
      <c r="D1222" s="217"/>
      <c r="E1222" s="217"/>
      <c r="F1222" s="217"/>
    </row>
    <row r="1223" spans="1:6" ht="14">
      <c r="A1223" s="174">
        <v>21.010999999999999</v>
      </c>
      <c r="B1223" s="175" t="s">
        <v>56</v>
      </c>
      <c r="C1223" s="176" t="s">
        <v>575</v>
      </c>
      <c r="D1223" s="217"/>
      <c r="E1223" s="217"/>
      <c r="F1223" s="217"/>
    </row>
    <row r="1224" spans="1:6" ht="14.5" customHeight="1">
      <c r="A1224" s="174">
        <v>21.012</v>
      </c>
      <c r="B1224" s="175" t="s">
        <v>56</v>
      </c>
      <c r="C1224" s="176" t="s">
        <v>576</v>
      </c>
      <c r="D1224" s="217"/>
      <c r="E1224" s="217"/>
      <c r="F1224" s="217"/>
    </row>
    <row r="1225" spans="1:6" ht="14">
      <c r="A1225" s="174">
        <v>21.013999999999999</v>
      </c>
      <c r="B1225" s="175" t="s">
        <v>56</v>
      </c>
      <c r="C1225" s="176" t="s">
        <v>2515</v>
      </c>
      <c r="D1225" s="217"/>
      <c r="E1225" s="217"/>
      <c r="F1225" s="217"/>
    </row>
    <row r="1226" spans="1:6" ht="14.5" customHeight="1">
      <c r="A1226" s="174">
        <v>21.015000000000001</v>
      </c>
      <c r="B1226" s="175" t="s">
        <v>56</v>
      </c>
      <c r="C1226" s="176" t="s">
        <v>2516</v>
      </c>
      <c r="D1226" s="217"/>
      <c r="E1226" s="217"/>
      <c r="F1226" s="217"/>
    </row>
    <row r="1227" spans="1:6" ht="14">
      <c r="A1227" s="174">
        <v>21.015999999999998</v>
      </c>
      <c r="B1227" s="175" t="s">
        <v>56</v>
      </c>
      <c r="C1227" s="176" t="s">
        <v>3636</v>
      </c>
      <c r="D1227" s="217"/>
      <c r="E1227" s="217"/>
      <c r="F1227" s="217"/>
    </row>
    <row r="1228" spans="1:6" ht="14">
      <c r="A1228" s="174">
        <v>21.02</v>
      </c>
      <c r="B1228" s="175" t="s">
        <v>56</v>
      </c>
      <c r="C1228" s="176" t="s">
        <v>59</v>
      </c>
      <c r="D1228" s="217"/>
      <c r="E1228" s="217"/>
      <c r="F1228" s="217"/>
    </row>
    <row r="1229" spans="1:6" ht="15" customHeight="1">
      <c r="A1229" s="174">
        <v>21.021000000000001</v>
      </c>
      <c r="B1229" s="175" t="s">
        <v>56</v>
      </c>
      <c r="C1229" s="176" t="s">
        <v>60</v>
      </c>
      <c r="D1229" s="217"/>
      <c r="E1229" s="217"/>
      <c r="F1229" s="217"/>
    </row>
    <row r="1230" spans="1:6" ht="15" customHeight="1">
      <c r="A1230" s="174">
        <v>23.001000000000001</v>
      </c>
      <c r="B1230" s="175" t="s">
        <v>1965</v>
      </c>
      <c r="C1230" s="176" t="s">
        <v>1966</v>
      </c>
      <c r="D1230" s="217"/>
      <c r="E1230" s="217"/>
      <c r="F1230" s="217"/>
    </row>
    <row r="1231" spans="1:6" ht="14">
      <c r="A1231" s="174">
        <v>23.001999999999999</v>
      </c>
      <c r="B1231" s="175" t="s">
        <v>1965</v>
      </c>
      <c r="C1231" s="176" t="s">
        <v>1967</v>
      </c>
      <c r="D1231" s="217"/>
      <c r="E1231" s="217"/>
      <c r="F1231" s="217"/>
    </row>
    <row r="1232" spans="1:6" ht="14.5" customHeight="1">
      <c r="A1232" s="174">
        <v>23.003</v>
      </c>
      <c r="B1232" s="175" t="s">
        <v>1965</v>
      </c>
      <c r="C1232" s="176" t="s">
        <v>1968</v>
      </c>
      <c r="D1232" s="217"/>
      <c r="E1232" s="217"/>
      <c r="F1232" s="217"/>
    </row>
    <row r="1233" spans="1:6" ht="14.5" customHeight="1">
      <c r="A1233" s="174">
        <v>23.009</v>
      </c>
      <c r="B1233" s="175" t="s">
        <v>1965</v>
      </c>
      <c r="C1233" s="176" t="s">
        <v>1969</v>
      </c>
      <c r="D1233" s="217"/>
      <c r="E1233" s="217"/>
      <c r="F1233" s="217"/>
    </row>
    <row r="1234" spans="1:6" ht="14.5" customHeight="1">
      <c r="A1234" s="174">
        <v>23.010999999999999</v>
      </c>
      <c r="B1234" s="175" t="s">
        <v>1965</v>
      </c>
      <c r="C1234" s="176" t="s">
        <v>1970</v>
      </c>
      <c r="D1234" s="217"/>
      <c r="E1234" s="217"/>
      <c r="F1234" s="217"/>
    </row>
    <row r="1235" spans="1:6" s="28" customFormat="1" ht="15" customHeight="1">
      <c r="A1235" s="174">
        <v>27.001000000000001</v>
      </c>
      <c r="B1235" s="175" t="s">
        <v>393</v>
      </c>
      <c r="C1235" s="176" t="s">
        <v>3864</v>
      </c>
      <c r="D1235" s="217"/>
      <c r="E1235" s="217"/>
      <c r="F1235" s="217"/>
    </row>
    <row r="1236" spans="1:6" ht="14.5" customHeight="1">
      <c r="A1236" s="174">
        <v>30.001000000000001</v>
      </c>
      <c r="B1236" s="175" t="s">
        <v>412</v>
      </c>
      <c r="C1236" s="176" t="s">
        <v>2351</v>
      </c>
      <c r="D1236" s="217"/>
      <c r="E1236" s="217"/>
      <c r="F1236" s="217"/>
    </row>
    <row r="1237" spans="1:6" ht="14">
      <c r="A1237" s="174">
        <v>30.004999999999999</v>
      </c>
      <c r="B1237" s="175" t="s">
        <v>412</v>
      </c>
      <c r="C1237" s="176" t="s">
        <v>2352</v>
      </c>
      <c r="D1237" s="217"/>
      <c r="E1237" s="217"/>
      <c r="F1237" s="217"/>
    </row>
    <row r="1238" spans="1:6" ht="14.5" customHeight="1">
      <c r="A1238" s="174">
        <v>30.007999999999999</v>
      </c>
      <c r="B1238" s="175" t="s">
        <v>412</v>
      </c>
      <c r="C1238" s="176" t="s">
        <v>2353</v>
      </c>
      <c r="D1238" s="217"/>
      <c r="E1238" s="217"/>
      <c r="F1238" s="217"/>
    </row>
    <row r="1239" spans="1:6" ht="14">
      <c r="A1239" s="174">
        <v>30.01</v>
      </c>
      <c r="B1239" s="175" t="s">
        <v>412</v>
      </c>
      <c r="C1239" s="176" t="s">
        <v>413</v>
      </c>
      <c r="D1239" s="217"/>
      <c r="E1239" s="217"/>
      <c r="F1239" s="217"/>
    </row>
    <row r="1240" spans="1:6" ht="15" customHeight="1">
      <c r="A1240" s="174">
        <v>30.010999999999999</v>
      </c>
      <c r="B1240" s="175" t="s">
        <v>412</v>
      </c>
      <c r="C1240" s="176" t="s">
        <v>2354</v>
      </c>
      <c r="D1240" s="217"/>
      <c r="E1240" s="217"/>
      <c r="F1240" s="217"/>
    </row>
    <row r="1241" spans="1:6" ht="14">
      <c r="A1241" s="174">
        <v>30.013000000000002</v>
      </c>
      <c r="B1241" s="175" t="s">
        <v>412</v>
      </c>
      <c r="C1241" s="176" t="s">
        <v>1972</v>
      </c>
      <c r="D1241" s="217"/>
      <c r="E1241" s="217"/>
      <c r="F1241" s="217"/>
    </row>
    <row r="1242" spans="1:6" ht="14.5" customHeight="1">
      <c r="A1242" s="174">
        <v>31.007000000000001</v>
      </c>
      <c r="B1242" s="175" t="s">
        <v>1973</v>
      </c>
      <c r="C1242" s="176" t="s">
        <v>1974</v>
      </c>
      <c r="D1242" s="217"/>
      <c r="E1242" s="217"/>
      <c r="F1242" s="217"/>
    </row>
    <row r="1243" spans="1:6" ht="14.5" customHeight="1">
      <c r="A1243" s="174">
        <v>34.002000000000002</v>
      </c>
      <c r="B1243" s="175" t="s">
        <v>1976</v>
      </c>
      <c r="C1243" s="176" t="s">
        <v>1977</v>
      </c>
      <c r="D1243" s="217"/>
      <c r="E1243" s="217"/>
      <c r="F1243" s="217"/>
    </row>
    <row r="1244" spans="1:6" ht="15" customHeight="1">
      <c r="A1244" s="174">
        <v>39.002000000000002</v>
      </c>
      <c r="B1244" s="175" t="s">
        <v>415</v>
      </c>
      <c r="C1244" s="176" t="s">
        <v>416</v>
      </c>
      <c r="D1244" s="217"/>
      <c r="E1244" s="217"/>
      <c r="F1244" s="217"/>
    </row>
    <row r="1245" spans="1:6" ht="14.5" customHeight="1">
      <c r="A1245" s="174">
        <v>39.003</v>
      </c>
      <c r="B1245" s="175" t="s">
        <v>415</v>
      </c>
      <c r="C1245" s="176" t="s">
        <v>417</v>
      </c>
      <c r="D1245" s="217"/>
      <c r="E1245" s="217"/>
      <c r="F1245" s="217"/>
    </row>
    <row r="1246" spans="1:6" ht="14.5" customHeight="1">
      <c r="A1246" s="174">
        <v>39.006999999999998</v>
      </c>
      <c r="B1246" s="175" t="s">
        <v>415</v>
      </c>
      <c r="C1246" s="176" t="s">
        <v>418</v>
      </c>
      <c r="D1246" s="217"/>
      <c r="E1246" s="217"/>
      <c r="F1246" s="217"/>
    </row>
    <row r="1247" spans="1:6" ht="14.5" customHeight="1">
      <c r="A1247" s="174">
        <v>43.000999999999998</v>
      </c>
      <c r="B1247" s="175" t="s">
        <v>420</v>
      </c>
      <c r="C1247" s="176" t="s">
        <v>1980</v>
      </c>
      <c r="D1247" s="217"/>
      <c r="E1247" s="217"/>
      <c r="F1247" s="217"/>
    </row>
    <row r="1248" spans="1:6" ht="14.5" customHeight="1">
      <c r="A1248" s="174">
        <v>43.002000000000002</v>
      </c>
      <c r="B1248" s="175" t="s">
        <v>420</v>
      </c>
      <c r="C1248" s="176" t="s">
        <v>1981</v>
      </c>
      <c r="D1248" s="217"/>
      <c r="E1248" s="217"/>
      <c r="F1248" s="217"/>
    </row>
    <row r="1249" spans="1:6" ht="14.5" customHeight="1">
      <c r="A1249" s="174">
        <v>43.003</v>
      </c>
      <c r="B1249" s="175" t="s">
        <v>420</v>
      </c>
      <c r="C1249" s="176" t="s">
        <v>1982</v>
      </c>
      <c r="D1249" s="217"/>
      <c r="E1249" s="217"/>
      <c r="F1249" s="217"/>
    </row>
    <row r="1250" spans="1:6" ht="14.5" customHeight="1">
      <c r="A1250" s="174">
        <v>43.003999999999998</v>
      </c>
      <c r="B1250" s="175" t="s">
        <v>420</v>
      </c>
      <c r="C1250" s="176" t="s">
        <v>3637</v>
      </c>
      <c r="D1250" s="217"/>
      <c r="E1250" s="217"/>
      <c r="F1250" s="217"/>
    </row>
    <row r="1251" spans="1:6" ht="15" customHeight="1">
      <c r="A1251" s="174">
        <v>43.006999999999998</v>
      </c>
      <c r="B1251" s="175" t="s">
        <v>420</v>
      </c>
      <c r="C1251" s="176" t="s">
        <v>1983</v>
      </c>
      <c r="D1251" s="217"/>
      <c r="E1251" s="217"/>
      <c r="F1251" s="217"/>
    </row>
    <row r="1252" spans="1:6" ht="14.5" customHeight="1">
      <c r="A1252" s="177">
        <v>43.008000000000003</v>
      </c>
      <c r="B1252" s="178" t="s">
        <v>420</v>
      </c>
      <c r="C1252" s="179" t="s">
        <v>4378</v>
      </c>
      <c r="D1252" s="217"/>
      <c r="E1252" s="217"/>
      <c r="F1252" s="217"/>
    </row>
    <row r="1253" spans="1:6" ht="14.5" customHeight="1">
      <c r="A1253" s="213">
        <v>43.009</v>
      </c>
      <c r="B1253" s="214" t="s">
        <v>420</v>
      </c>
      <c r="C1253" s="215" t="s">
        <v>4496</v>
      </c>
      <c r="D1253" s="218">
        <v>44189</v>
      </c>
      <c r="E1253" s="217"/>
      <c r="F1253" s="219" t="s">
        <v>4489</v>
      </c>
    </row>
    <row r="1254" spans="1:6" ht="14.5" customHeight="1">
      <c r="A1254" s="174">
        <v>43.01</v>
      </c>
      <c r="B1254" s="175" t="s">
        <v>420</v>
      </c>
      <c r="C1254" s="176" t="s">
        <v>3638</v>
      </c>
      <c r="D1254" s="217"/>
      <c r="E1254" s="217"/>
      <c r="F1254" s="217"/>
    </row>
    <row r="1255" spans="1:6" ht="14.5" customHeight="1">
      <c r="A1255" s="174">
        <v>43.011000000000003</v>
      </c>
      <c r="B1255" s="175" t="s">
        <v>420</v>
      </c>
      <c r="C1255" s="176" t="s">
        <v>1984</v>
      </c>
      <c r="D1255" s="217"/>
      <c r="E1255" s="217"/>
      <c r="F1255" s="217"/>
    </row>
    <row r="1256" spans="1:6" ht="14.5" customHeight="1">
      <c r="A1256" s="174">
        <v>43.012</v>
      </c>
      <c r="B1256" s="175" t="s">
        <v>420</v>
      </c>
      <c r="C1256" s="176" t="s">
        <v>2913</v>
      </c>
      <c r="D1256" s="217"/>
      <c r="E1256" s="217"/>
      <c r="F1256" s="217"/>
    </row>
    <row r="1257" spans="1:6" ht="14.5" customHeight="1">
      <c r="A1257" s="174">
        <v>44.002000000000002</v>
      </c>
      <c r="B1257" s="175" t="s">
        <v>1985</v>
      </c>
      <c r="C1257" s="176" t="s">
        <v>1986</v>
      </c>
      <c r="D1257" s="217"/>
      <c r="E1257" s="217"/>
      <c r="F1257" s="217"/>
    </row>
    <row r="1258" spans="1:6" ht="14.5" customHeight="1">
      <c r="A1258" s="174">
        <v>45.024000000000001</v>
      </c>
      <c r="B1258" s="175" t="s">
        <v>1022</v>
      </c>
      <c r="C1258" s="176" t="s">
        <v>2355</v>
      </c>
      <c r="D1258" s="217"/>
      <c r="E1258" s="217"/>
      <c r="F1258" s="217"/>
    </row>
    <row r="1259" spans="1:6" ht="14.5" customHeight="1">
      <c r="A1259" s="174">
        <v>45.024999999999999</v>
      </c>
      <c r="B1259" s="175" t="s">
        <v>1022</v>
      </c>
      <c r="C1259" s="176" t="s">
        <v>2356</v>
      </c>
      <c r="D1259" s="217"/>
      <c r="E1259" s="217"/>
      <c r="F1259" s="217"/>
    </row>
    <row r="1260" spans="1:6" ht="15" customHeight="1">
      <c r="A1260" s="174">
        <v>45.128999999999998</v>
      </c>
      <c r="B1260" s="175" t="s">
        <v>1022</v>
      </c>
      <c r="C1260" s="176" t="s">
        <v>3639</v>
      </c>
      <c r="D1260" s="217"/>
      <c r="E1260" s="217"/>
      <c r="F1260" s="217"/>
    </row>
    <row r="1261" spans="1:6" ht="15" customHeight="1">
      <c r="A1261" s="174">
        <v>45.13</v>
      </c>
      <c r="B1261" s="175" t="s">
        <v>1022</v>
      </c>
      <c r="C1261" s="176" t="s">
        <v>2357</v>
      </c>
      <c r="D1261" s="217"/>
      <c r="E1261" s="217"/>
      <c r="F1261" s="217"/>
    </row>
    <row r="1262" spans="1:6" ht="15" customHeight="1">
      <c r="A1262" s="174">
        <v>45.149000000000001</v>
      </c>
      <c r="B1262" s="175" t="s">
        <v>1022</v>
      </c>
      <c r="C1262" s="176" t="s">
        <v>2358</v>
      </c>
      <c r="D1262" s="217"/>
      <c r="E1262" s="217"/>
      <c r="F1262" s="217"/>
    </row>
    <row r="1263" spans="1:6" ht="14.5" customHeight="1">
      <c r="A1263" s="174">
        <v>45.16</v>
      </c>
      <c r="B1263" s="175" t="s">
        <v>1022</v>
      </c>
      <c r="C1263" s="176" t="s">
        <v>2359</v>
      </c>
      <c r="D1263" s="217"/>
      <c r="E1263" s="217"/>
      <c r="F1263" s="217"/>
    </row>
    <row r="1264" spans="1:6" ht="15" customHeight="1">
      <c r="A1264" s="174">
        <v>45.161000000000001</v>
      </c>
      <c r="B1264" s="175" t="s">
        <v>1022</v>
      </c>
      <c r="C1264" s="176" t="s">
        <v>2360</v>
      </c>
      <c r="D1264" s="217"/>
      <c r="E1264" s="217"/>
      <c r="F1264" s="217"/>
    </row>
    <row r="1265" spans="1:6" ht="15" customHeight="1">
      <c r="A1265" s="174">
        <v>45.161999999999999</v>
      </c>
      <c r="B1265" s="175" t="s">
        <v>1022</v>
      </c>
      <c r="C1265" s="176" t="s">
        <v>2361</v>
      </c>
      <c r="D1265" s="217"/>
      <c r="E1265" s="217"/>
      <c r="F1265" s="217"/>
    </row>
    <row r="1266" spans="1:6" ht="15" customHeight="1">
      <c r="A1266" s="174">
        <v>45.162999999999997</v>
      </c>
      <c r="B1266" s="175" t="s">
        <v>1022</v>
      </c>
      <c r="C1266" s="176" t="s">
        <v>2362</v>
      </c>
      <c r="D1266" s="217"/>
      <c r="E1266" s="217"/>
      <c r="F1266" s="217"/>
    </row>
    <row r="1267" spans="1:6" ht="15" customHeight="1">
      <c r="A1267" s="174">
        <v>45.164000000000001</v>
      </c>
      <c r="B1267" s="175" t="s">
        <v>1022</v>
      </c>
      <c r="C1267" s="176" t="s">
        <v>2363</v>
      </c>
      <c r="D1267" s="217"/>
      <c r="E1267" s="217"/>
      <c r="F1267" s="217"/>
    </row>
    <row r="1268" spans="1:6" ht="15" customHeight="1">
      <c r="A1268" s="174">
        <v>45.168999999999997</v>
      </c>
      <c r="B1268" s="175" t="s">
        <v>1022</v>
      </c>
      <c r="C1268" s="176" t="s">
        <v>2364</v>
      </c>
      <c r="D1268" s="217"/>
      <c r="E1268" s="217"/>
      <c r="F1268" s="217"/>
    </row>
    <row r="1269" spans="1:6" ht="14.5" customHeight="1">
      <c r="A1269" s="174">
        <v>45.201000000000001</v>
      </c>
      <c r="B1269" s="175" t="s">
        <v>1022</v>
      </c>
      <c r="C1269" s="176" t="s">
        <v>405</v>
      </c>
      <c r="D1269" s="217"/>
      <c r="E1269" s="217"/>
      <c r="F1269" s="217"/>
    </row>
    <row r="1270" spans="1:6" ht="14">
      <c r="A1270" s="174">
        <v>45.301000000000002</v>
      </c>
      <c r="B1270" s="175" t="s">
        <v>1022</v>
      </c>
      <c r="C1270" s="176" t="s">
        <v>406</v>
      </c>
      <c r="D1270" s="217"/>
      <c r="E1270" s="217"/>
      <c r="F1270" s="217"/>
    </row>
    <row r="1271" spans="1:6" ht="14.5" customHeight="1">
      <c r="A1271" s="174">
        <v>45.308</v>
      </c>
      <c r="B1271" s="175" t="s">
        <v>1022</v>
      </c>
      <c r="C1271" s="176" t="s">
        <v>3640</v>
      </c>
      <c r="D1271" s="217"/>
      <c r="E1271" s="217"/>
      <c r="F1271" s="217"/>
    </row>
    <row r="1272" spans="1:6" ht="14">
      <c r="A1272" s="174">
        <v>45.308999999999997</v>
      </c>
      <c r="B1272" s="175" t="s">
        <v>1022</v>
      </c>
      <c r="C1272" s="176" t="s">
        <v>407</v>
      </c>
      <c r="D1272" s="217"/>
      <c r="E1272" s="217"/>
      <c r="F1272" s="217"/>
    </row>
    <row r="1273" spans="1:6" ht="14.5" customHeight="1">
      <c r="A1273" s="174">
        <v>45.31</v>
      </c>
      <c r="B1273" s="175" t="s">
        <v>1022</v>
      </c>
      <c r="C1273" s="176" t="s">
        <v>408</v>
      </c>
      <c r="D1273" s="217"/>
      <c r="E1273" s="217"/>
      <c r="F1273" s="217"/>
    </row>
    <row r="1274" spans="1:6" ht="14">
      <c r="A1274" s="174">
        <v>45.311</v>
      </c>
      <c r="B1274" s="175" t="s">
        <v>1022</v>
      </c>
      <c r="C1274" s="176" t="s">
        <v>409</v>
      </c>
      <c r="D1274" s="217"/>
      <c r="E1274" s="217"/>
      <c r="F1274" s="217"/>
    </row>
    <row r="1275" spans="1:6" ht="14.5" customHeight="1">
      <c r="A1275" s="174">
        <v>45.311999999999998</v>
      </c>
      <c r="B1275" s="175" t="s">
        <v>1022</v>
      </c>
      <c r="C1275" s="176" t="s">
        <v>913</v>
      </c>
      <c r="D1275" s="217"/>
      <c r="E1275" s="217"/>
      <c r="F1275" s="217"/>
    </row>
    <row r="1276" spans="1:6" ht="14">
      <c r="A1276" s="174">
        <v>45.313000000000002</v>
      </c>
      <c r="B1276" s="175" t="s">
        <v>1022</v>
      </c>
      <c r="C1276" s="176" t="s">
        <v>914</v>
      </c>
      <c r="D1276" s="217"/>
      <c r="E1276" s="217"/>
      <c r="F1276" s="217"/>
    </row>
    <row r="1277" spans="1:6" ht="14.5" customHeight="1">
      <c r="A1277" s="177">
        <v>45.4</v>
      </c>
      <c r="B1277" s="178" t="s">
        <v>1022</v>
      </c>
      <c r="C1277" s="179" t="s">
        <v>4379</v>
      </c>
      <c r="D1277" s="217"/>
      <c r="E1277" s="217"/>
      <c r="F1277" s="217"/>
    </row>
    <row r="1278" spans="1:6" ht="14">
      <c r="A1278" s="177">
        <v>47.040999999999997</v>
      </c>
      <c r="B1278" s="178" t="s">
        <v>929</v>
      </c>
      <c r="C1278" s="179" t="s">
        <v>4380</v>
      </c>
      <c r="D1278" s="217"/>
      <c r="E1278" s="217"/>
      <c r="F1278" s="217"/>
    </row>
    <row r="1279" spans="1:6" ht="14.5" customHeight="1">
      <c r="A1279" s="174">
        <v>47.048999999999999</v>
      </c>
      <c r="B1279" s="175" t="s">
        <v>929</v>
      </c>
      <c r="C1279" s="176" t="s">
        <v>930</v>
      </c>
      <c r="D1279" s="217"/>
      <c r="E1279" s="217"/>
      <c r="F1279" s="217"/>
    </row>
    <row r="1280" spans="1:6" ht="14">
      <c r="A1280" s="174">
        <v>47.05</v>
      </c>
      <c r="B1280" s="175" t="s">
        <v>929</v>
      </c>
      <c r="C1280" s="176" t="s">
        <v>931</v>
      </c>
      <c r="D1280" s="217"/>
      <c r="E1280" s="217"/>
      <c r="F1280" s="217"/>
    </row>
    <row r="1281" spans="1:6" ht="14.5" customHeight="1">
      <c r="A1281" s="174">
        <v>47.07</v>
      </c>
      <c r="B1281" s="175" t="s">
        <v>929</v>
      </c>
      <c r="C1281" s="176" t="s">
        <v>932</v>
      </c>
      <c r="D1281" s="217"/>
      <c r="E1281" s="217"/>
      <c r="F1281" s="217"/>
    </row>
    <row r="1282" spans="1:6" ht="14">
      <c r="A1282" s="174">
        <v>47.073999999999998</v>
      </c>
      <c r="B1282" s="175" t="s">
        <v>929</v>
      </c>
      <c r="C1282" s="176" t="s">
        <v>933</v>
      </c>
      <c r="D1282" s="217"/>
      <c r="E1282" s="217"/>
      <c r="F1282" s="217"/>
    </row>
    <row r="1283" spans="1:6" ht="14.5" customHeight="1">
      <c r="A1283" s="174">
        <v>47.075000000000003</v>
      </c>
      <c r="B1283" s="175" t="s">
        <v>929</v>
      </c>
      <c r="C1283" s="176" t="s">
        <v>934</v>
      </c>
      <c r="D1283" s="217"/>
      <c r="E1283" s="217"/>
      <c r="F1283" s="217"/>
    </row>
    <row r="1284" spans="1:6" ht="14">
      <c r="A1284" s="174">
        <v>47.076000000000001</v>
      </c>
      <c r="B1284" s="175" t="s">
        <v>929</v>
      </c>
      <c r="C1284" s="176" t="s">
        <v>935</v>
      </c>
      <c r="D1284" s="217"/>
      <c r="E1284" s="217"/>
      <c r="F1284" s="217"/>
    </row>
    <row r="1285" spans="1:6" ht="14.5" customHeight="1">
      <c r="A1285" s="174">
        <v>47.078000000000003</v>
      </c>
      <c r="B1285" s="175" t="s">
        <v>929</v>
      </c>
      <c r="C1285" s="176" t="s">
        <v>936</v>
      </c>
      <c r="D1285" s="217"/>
      <c r="E1285" s="217"/>
      <c r="F1285" s="217"/>
    </row>
    <row r="1286" spans="1:6" ht="14">
      <c r="A1286" s="174">
        <v>47.079000000000001</v>
      </c>
      <c r="B1286" s="175" t="s">
        <v>929</v>
      </c>
      <c r="C1286" s="176" t="s">
        <v>3641</v>
      </c>
      <c r="D1286" s="217"/>
      <c r="E1286" s="217"/>
      <c r="F1286" s="217"/>
    </row>
    <row r="1287" spans="1:6" ht="14.5" customHeight="1">
      <c r="A1287" s="174">
        <v>47.08</v>
      </c>
      <c r="B1287" s="175" t="s">
        <v>929</v>
      </c>
      <c r="C1287" s="176" t="s">
        <v>937</v>
      </c>
      <c r="D1287" s="217"/>
      <c r="E1287" s="217"/>
      <c r="F1287" s="217"/>
    </row>
    <row r="1288" spans="1:6" ht="14">
      <c r="A1288" s="174">
        <v>47.082000000000001</v>
      </c>
      <c r="B1288" s="175" t="s">
        <v>929</v>
      </c>
      <c r="C1288" s="176" t="s">
        <v>3642</v>
      </c>
      <c r="D1288" s="217"/>
      <c r="E1288" s="217"/>
      <c r="F1288" s="217"/>
    </row>
    <row r="1289" spans="1:6" ht="14.5" customHeight="1">
      <c r="A1289" s="177">
        <v>47.082999999999998</v>
      </c>
      <c r="B1289" s="178" t="s">
        <v>929</v>
      </c>
      <c r="C1289" s="179" t="s">
        <v>4381</v>
      </c>
      <c r="D1289" s="217"/>
      <c r="E1289" s="217"/>
      <c r="F1289" s="217"/>
    </row>
    <row r="1290" spans="1:6" ht="14">
      <c r="A1290" s="174">
        <v>57.000999999999998</v>
      </c>
      <c r="B1290" s="175" t="s">
        <v>929</v>
      </c>
      <c r="C1290" s="176" t="s">
        <v>1989</v>
      </c>
      <c r="D1290" s="217"/>
      <c r="E1290" s="217"/>
      <c r="F1290" s="217"/>
    </row>
    <row r="1291" spans="1:6" ht="14.5" customHeight="1">
      <c r="A1291" s="174">
        <v>59.006</v>
      </c>
      <c r="B1291" s="175" t="s">
        <v>938</v>
      </c>
      <c r="C1291" s="176" t="s">
        <v>939</v>
      </c>
      <c r="D1291" s="217"/>
      <c r="E1291" s="217"/>
      <c r="F1291" s="217"/>
    </row>
    <row r="1292" spans="1:6" ht="14">
      <c r="A1292" s="174">
        <v>59.006999999999998</v>
      </c>
      <c r="B1292" s="175" t="s">
        <v>938</v>
      </c>
      <c r="C1292" s="176" t="s">
        <v>940</v>
      </c>
      <c r="D1292" s="217"/>
      <c r="E1292" s="217"/>
      <c r="F1292" s="217"/>
    </row>
    <row r="1293" spans="1:6" ht="14.5" customHeight="1">
      <c r="A1293" s="174">
        <v>59.008000000000003</v>
      </c>
      <c r="B1293" s="175" t="s">
        <v>938</v>
      </c>
      <c r="C1293" s="176" t="s">
        <v>869</v>
      </c>
      <c r="D1293" s="217"/>
      <c r="E1293" s="217"/>
      <c r="F1293" s="217"/>
    </row>
    <row r="1294" spans="1:6" ht="14">
      <c r="A1294" s="174">
        <v>59.011000000000003</v>
      </c>
      <c r="B1294" s="175" t="s">
        <v>938</v>
      </c>
      <c r="C1294" s="176" t="s">
        <v>382</v>
      </c>
      <c r="D1294" s="217"/>
      <c r="E1294" s="217"/>
      <c r="F1294" s="217"/>
    </row>
    <row r="1295" spans="1:6" ht="14.5" customHeight="1">
      <c r="A1295" s="174">
        <v>59.012</v>
      </c>
      <c r="B1295" s="175" t="s">
        <v>938</v>
      </c>
      <c r="C1295" s="176" t="s">
        <v>870</v>
      </c>
      <c r="D1295" s="217"/>
      <c r="E1295" s="217"/>
      <c r="F1295" s="217"/>
    </row>
    <row r="1296" spans="1:6" ht="14">
      <c r="A1296" s="174">
        <v>59.015999999999998</v>
      </c>
      <c r="B1296" s="175" t="s">
        <v>938</v>
      </c>
      <c r="C1296" s="176" t="s">
        <v>871</v>
      </c>
      <c r="D1296" s="217"/>
      <c r="E1296" s="217"/>
      <c r="F1296" s="217"/>
    </row>
    <row r="1297" spans="1:6" ht="14.5" customHeight="1">
      <c r="A1297" s="174">
        <v>59.026000000000003</v>
      </c>
      <c r="B1297" s="175" t="s">
        <v>938</v>
      </c>
      <c r="C1297" s="176" t="s">
        <v>3643</v>
      </c>
      <c r="D1297" s="217"/>
      <c r="E1297" s="217"/>
      <c r="F1297" s="217"/>
    </row>
    <row r="1298" spans="1:6" ht="14">
      <c r="A1298" s="174">
        <v>59.036999999999999</v>
      </c>
      <c r="B1298" s="175" t="s">
        <v>938</v>
      </c>
      <c r="C1298" s="176" t="s">
        <v>872</v>
      </c>
      <c r="D1298" s="217"/>
      <c r="E1298" s="217"/>
      <c r="F1298" s="217"/>
    </row>
    <row r="1299" spans="1:6" ht="14.5" customHeight="1">
      <c r="A1299" s="174">
        <v>59.040999999999997</v>
      </c>
      <c r="B1299" s="175" t="s">
        <v>938</v>
      </c>
      <c r="C1299" s="176" t="s">
        <v>873</v>
      </c>
      <c r="D1299" s="217"/>
      <c r="E1299" s="217"/>
      <c r="F1299" s="217"/>
    </row>
    <row r="1300" spans="1:6" ht="14">
      <c r="A1300" s="174">
        <v>59.042999999999999</v>
      </c>
      <c r="B1300" s="175" t="s">
        <v>938</v>
      </c>
      <c r="C1300" s="176" t="s">
        <v>3644</v>
      </c>
      <c r="D1300" s="217"/>
      <c r="E1300" s="217"/>
      <c r="F1300" s="217"/>
    </row>
    <row r="1301" spans="1:6" ht="14.5" customHeight="1">
      <c r="A1301" s="174">
        <v>59.043999999999997</v>
      </c>
      <c r="B1301" s="175" t="s">
        <v>938</v>
      </c>
      <c r="C1301" s="176" t="s">
        <v>3645</v>
      </c>
      <c r="D1301" s="217"/>
      <c r="E1301" s="217"/>
      <c r="F1301" s="217"/>
    </row>
    <row r="1302" spans="1:6" ht="14">
      <c r="A1302" s="174">
        <v>59.045999999999999</v>
      </c>
      <c r="B1302" s="175" t="s">
        <v>938</v>
      </c>
      <c r="C1302" s="176" t="s">
        <v>438</v>
      </c>
      <c r="D1302" s="217"/>
      <c r="E1302" s="217"/>
      <c r="F1302" s="217"/>
    </row>
    <row r="1303" spans="1:6" ht="14.5" customHeight="1">
      <c r="A1303" s="174">
        <v>59.05</v>
      </c>
      <c r="B1303" s="175" t="s">
        <v>938</v>
      </c>
      <c r="C1303" s="176" t="s">
        <v>577</v>
      </c>
      <c r="D1303" s="217"/>
      <c r="E1303" s="217"/>
      <c r="F1303" s="217"/>
    </row>
    <row r="1304" spans="1:6" ht="14">
      <c r="A1304" s="174">
        <v>59.052</v>
      </c>
      <c r="B1304" s="175" t="s">
        <v>938</v>
      </c>
      <c r="C1304" s="176" t="s">
        <v>874</v>
      </c>
      <c r="D1304" s="217"/>
      <c r="E1304" s="217"/>
      <c r="F1304" s="217"/>
    </row>
    <row r="1305" spans="1:6" ht="14.5" customHeight="1">
      <c r="A1305" s="174">
        <v>59.052999999999997</v>
      </c>
      <c r="B1305" s="175" t="s">
        <v>938</v>
      </c>
      <c r="C1305" s="176" t="s">
        <v>3646</v>
      </c>
      <c r="D1305" s="217"/>
      <c r="E1305" s="217"/>
      <c r="F1305" s="217"/>
    </row>
    <row r="1306" spans="1:6" ht="14">
      <c r="A1306" s="174">
        <v>59.054000000000002</v>
      </c>
      <c r="B1306" s="175" t="s">
        <v>938</v>
      </c>
      <c r="C1306" s="176" t="s">
        <v>875</v>
      </c>
      <c r="D1306" s="217"/>
      <c r="E1306" s="217"/>
      <c r="F1306" s="217"/>
    </row>
    <row r="1307" spans="1:6" ht="14.5" customHeight="1">
      <c r="A1307" s="174">
        <v>59.055</v>
      </c>
      <c r="B1307" s="175" t="s">
        <v>938</v>
      </c>
      <c r="C1307" s="176" t="s">
        <v>876</v>
      </c>
      <c r="D1307" s="217"/>
      <c r="E1307" s="217"/>
      <c r="F1307" s="217"/>
    </row>
    <row r="1308" spans="1:6" ht="14">
      <c r="A1308" s="174">
        <v>59.058</v>
      </c>
      <c r="B1308" s="175" t="s">
        <v>938</v>
      </c>
      <c r="C1308" s="176" t="s">
        <v>578</v>
      </c>
      <c r="D1308" s="217"/>
      <c r="E1308" s="217"/>
      <c r="F1308" s="217"/>
    </row>
    <row r="1309" spans="1:6" ht="14.5" customHeight="1">
      <c r="A1309" s="174">
        <v>59.061</v>
      </c>
      <c r="B1309" s="175" t="s">
        <v>938</v>
      </c>
      <c r="C1309" s="176" t="s">
        <v>3647</v>
      </c>
      <c r="D1309" s="217"/>
      <c r="E1309" s="217"/>
      <c r="F1309" s="217"/>
    </row>
    <row r="1310" spans="1:6" ht="14">
      <c r="A1310" s="174">
        <v>59.061999999999998</v>
      </c>
      <c r="B1310" s="175" t="s">
        <v>938</v>
      </c>
      <c r="C1310" s="176" t="s">
        <v>1990</v>
      </c>
      <c r="D1310" s="217"/>
      <c r="E1310" s="217"/>
      <c r="F1310" s="217"/>
    </row>
    <row r="1311" spans="1:6" ht="14.5" customHeight="1">
      <c r="A1311" s="174">
        <v>59.064</v>
      </c>
      <c r="B1311" s="175" t="s">
        <v>938</v>
      </c>
      <c r="C1311" s="176" t="s">
        <v>2517</v>
      </c>
      <c r="D1311" s="217"/>
      <c r="E1311" s="217"/>
      <c r="F1311" s="217"/>
    </row>
    <row r="1312" spans="1:6" ht="14">
      <c r="A1312" s="174">
        <v>59.064999999999998</v>
      </c>
      <c r="B1312" s="175" t="s">
        <v>938</v>
      </c>
      <c r="C1312" s="176" t="s">
        <v>2914</v>
      </c>
      <c r="D1312" s="217"/>
      <c r="E1312" s="217"/>
      <c r="F1312" s="217"/>
    </row>
    <row r="1313" spans="1:6" ht="14.5" customHeight="1">
      <c r="A1313" s="177">
        <v>59.066000000000003</v>
      </c>
      <c r="B1313" s="178" t="s">
        <v>938</v>
      </c>
      <c r="C1313" s="179" t="s">
        <v>4382</v>
      </c>
      <c r="D1313" s="217"/>
      <c r="E1313" s="217"/>
      <c r="F1313" s="217"/>
    </row>
    <row r="1314" spans="1:6" ht="14">
      <c r="A1314" s="174">
        <v>59.067</v>
      </c>
      <c r="B1314" s="175" t="s">
        <v>938</v>
      </c>
      <c r="C1314" s="176" t="s">
        <v>2915</v>
      </c>
      <c r="D1314" s="217"/>
      <c r="E1314" s="217"/>
      <c r="F1314" s="217"/>
    </row>
    <row r="1315" spans="1:6" ht="14.5" customHeight="1">
      <c r="A1315" s="174">
        <v>59.069000000000003</v>
      </c>
      <c r="B1315" s="175" t="s">
        <v>938</v>
      </c>
      <c r="C1315" s="176" t="s">
        <v>3085</v>
      </c>
      <c r="D1315" s="217"/>
      <c r="E1315" s="217"/>
      <c r="F1315" s="217"/>
    </row>
    <row r="1316" spans="1:6" ht="14">
      <c r="A1316" s="174">
        <v>64.004999999999995</v>
      </c>
      <c r="B1316" s="175" t="s">
        <v>954</v>
      </c>
      <c r="C1316" s="176" t="s">
        <v>955</v>
      </c>
      <c r="D1316" s="217"/>
      <c r="E1316" s="217"/>
      <c r="F1316" s="217"/>
    </row>
    <row r="1317" spans="1:6" ht="14.5" customHeight="1">
      <c r="A1317" s="174">
        <v>64.007999999999996</v>
      </c>
      <c r="B1317" s="175" t="s">
        <v>954</v>
      </c>
      <c r="C1317" s="176" t="s">
        <v>956</v>
      </c>
      <c r="D1317" s="217"/>
      <c r="E1317" s="217"/>
      <c r="F1317" s="217"/>
    </row>
    <row r="1318" spans="1:6" s="28" customFormat="1" ht="14">
      <c r="A1318" s="174">
        <v>64.009</v>
      </c>
      <c r="B1318" s="175" t="s">
        <v>954</v>
      </c>
      <c r="C1318" s="176" t="s">
        <v>3865</v>
      </c>
      <c r="D1318" s="217"/>
      <c r="E1318" s="217"/>
      <c r="F1318" s="217"/>
    </row>
    <row r="1319" spans="1:6" ht="14.5" customHeight="1">
      <c r="A1319" s="174">
        <v>64.010999999999996</v>
      </c>
      <c r="B1319" s="175" t="s">
        <v>954</v>
      </c>
      <c r="C1319" s="176" t="s">
        <v>957</v>
      </c>
      <c r="D1319" s="217"/>
      <c r="E1319" s="217"/>
      <c r="F1319" s="217"/>
    </row>
    <row r="1320" spans="1:6" ht="14">
      <c r="A1320" s="174">
        <v>64.012</v>
      </c>
      <c r="B1320" s="175" t="s">
        <v>954</v>
      </c>
      <c r="C1320" s="176" t="s">
        <v>958</v>
      </c>
      <c r="D1320" s="217"/>
      <c r="E1320" s="217"/>
      <c r="F1320" s="217"/>
    </row>
    <row r="1321" spans="1:6" ht="14.5" customHeight="1">
      <c r="A1321" s="174">
        <v>64.013000000000005</v>
      </c>
      <c r="B1321" s="175" t="s">
        <v>954</v>
      </c>
      <c r="C1321" s="176" t="s">
        <v>959</v>
      </c>
      <c r="D1321" s="217"/>
      <c r="E1321" s="217"/>
      <c r="F1321" s="217"/>
    </row>
    <row r="1322" spans="1:6" ht="14">
      <c r="A1322" s="174">
        <v>64.013999999999996</v>
      </c>
      <c r="B1322" s="175" t="s">
        <v>954</v>
      </c>
      <c r="C1322" s="176" t="s">
        <v>960</v>
      </c>
      <c r="D1322" s="217"/>
      <c r="E1322" s="217"/>
      <c r="F1322" s="217"/>
    </row>
    <row r="1323" spans="1:6" ht="14.5" customHeight="1">
      <c r="A1323" s="174">
        <v>64.015000000000001</v>
      </c>
      <c r="B1323" s="175" t="s">
        <v>954</v>
      </c>
      <c r="C1323" s="176" t="s">
        <v>961</v>
      </c>
      <c r="D1323" s="217"/>
      <c r="E1323" s="217"/>
      <c r="F1323" s="217"/>
    </row>
    <row r="1324" spans="1:6" s="28" customFormat="1" ht="14">
      <c r="A1324" s="174">
        <v>64.022000000000006</v>
      </c>
      <c r="B1324" s="175" t="s">
        <v>954</v>
      </c>
      <c r="C1324" s="176" t="s">
        <v>3866</v>
      </c>
      <c r="D1324" s="217"/>
      <c r="E1324" s="217"/>
      <c r="F1324" s="217"/>
    </row>
    <row r="1325" spans="1:6" ht="14.5" customHeight="1">
      <c r="A1325" s="174">
        <v>64.024000000000001</v>
      </c>
      <c r="B1325" s="175" t="s">
        <v>954</v>
      </c>
      <c r="C1325" s="176" t="s">
        <v>962</v>
      </c>
      <c r="D1325" s="217"/>
      <c r="E1325" s="217"/>
      <c r="F1325" s="217"/>
    </row>
    <row r="1326" spans="1:6" ht="14">
      <c r="A1326" s="174">
        <v>64.025999999999996</v>
      </c>
      <c r="B1326" s="175" t="s">
        <v>954</v>
      </c>
      <c r="C1326" s="176" t="s">
        <v>915</v>
      </c>
      <c r="D1326" s="217"/>
      <c r="E1326" s="217"/>
      <c r="F1326" s="217"/>
    </row>
    <row r="1327" spans="1:6" ht="14.5" customHeight="1">
      <c r="A1327" s="174">
        <v>64.027000000000001</v>
      </c>
      <c r="B1327" s="175" t="s">
        <v>954</v>
      </c>
      <c r="C1327" s="176" t="s">
        <v>579</v>
      </c>
      <c r="D1327" s="217"/>
      <c r="E1327" s="217"/>
      <c r="F1327" s="217"/>
    </row>
    <row r="1328" spans="1:6" ht="14">
      <c r="A1328" s="174">
        <v>64.028000000000006</v>
      </c>
      <c r="B1328" s="175" t="s">
        <v>954</v>
      </c>
      <c r="C1328" s="176" t="s">
        <v>579</v>
      </c>
      <c r="D1328" s="217"/>
      <c r="E1328" s="217"/>
      <c r="F1328" s="217"/>
    </row>
    <row r="1329" spans="1:6" ht="14.5" customHeight="1">
      <c r="A1329" s="174">
        <v>64.028999999999996</v>
      </c>
      <c r="B1329" s="175" t="s">
        <v>954</v>
      </c>
      <c r="C1329" s="176" t="s">
        <v>1991</v>
      </c>
      <c r="D1329" s="217"/>
      <c r="E1329" s="217"/>
      <c r="F1329" s="217"/>
    </row>
    <row r="1330" spans="1:6" ht="14">
      <c r="A1330" s="177">
        <v>64.03</v>
      </c>
      <c r="B1330" s="178" t="s">
        <v>954</v>
      </c>
      <c r="C1330" s="179" t="s">
        <v>4383</v>
      </c>
      <c r="D1330" s="217"/>
      <c r="E1330" s="217"/>
      <c r="F1330" s="217"/>
    </row>
    <row r="1331" spans="1:6" ht="15" customHeight="1">
      <c r="A1331" s="174">
        <v>64.031000000000006</v>
      </c>
      <c r="B1331" s="175" t="s">
        <v>954</v>
      </c>
      <c r="C1331" s="176" t="s">
        <v>1992</v>
      </c>
      <c r="D1331" s="217"/>
      <c r="E1331" s="217"/>
      <c r="F1331" s="217"/>
    </row>
    <row r="1332" spans="1:6" ht="15" customHeight="1">
      <c r="A1332" s="174">
        <v>64.031999999999996</v>
      </c>
      <c r="B1332" s="175" t="s">
        <v>954</v>
      </c>
      <c r="C1332" s="176" t="s">
        <v>1993</v>
      </c>
      <c r="D1332" s="217"/>
      <c r="E1332" s="217"/>
      <c r="F1332" s="217"/>
    </row>
    <row r="1333" spans="1:6" ht="15" customHeight="1">
      <c r="A1333" s="174">
        <v>64.033000000000001</v>
      </c>
      <c r="B1333" s="175" t="s">
        <v>954</v>
      </c>
      <c r="C1333" s="176" t="s">
        <v>1994</v>
      </c>
      <c r="D1333" s="217"/>
      <c r="E1333" s="217"/>
      <c r="F1333" s="217"/>
    </row>
    <row r="1334" spans="1:6" ht="15" customHeight="1">
      <c r="A1334" s="174">
        <v>64.034000000000006</v>
      </c>
      <c r="B1334" s="175" t="s">
        <v>954</v>
      </c>
      <c r="C1334" s="176" t="s">
        <v>3648</v>
      </c>
      <c r="D1334" s="217"/>
      <c r="E1334" s="217"/>
      <c r="F1334" s="217"/>
    </row>
    <row r="1335" spans="1:6" ht="15" customHeight="1">
      <c r="A1335" s="174">
        <v>64.034999999999997</v>
      </c>
      <c r="B1335" s="175" t="s">
        <v>954</v>
      </c>
      <c r="C1335" s="176" t="s">
        <v>1995</v>
      </c>
      <c r="D1335" s="217"/>
      <c r="E1335" s="217"/>
      <c r="F1335" s="217"/>
    </row>
    <row r="1336" spans="1:6" ht="14">
      <c r="A1336" s="174">
        <v>64.037000000000006</v>
      </c>
      <c r="B1336" s="175" t="s">
        <v>954</v>
      </c>
      <c r="C1336" s="176" t="s">
        <v>2518</v>
      </c>
      <c r="D1336" s="217"/>
      <c r="E1336" s="217"/>
      <c r="F1336" s="217"/>
    </row>
    <row r="1337" spans="1:6" ht="14.5" customHeight="1">
      <c r="A1337" s="174">
        <v>64.037999999999997</v>
      </c>
      <c r="B1337" s="175" t="s">
        <v>954</v>
      </c>
      <c r="C1337" s="176" t="s">
        <v>2519</v>
      </c>
      <c r="D1337" s="217"/>
      <c r="E1337" s="217"/>
      <c r="F1337" s="217"/>
    </row>
    <row r="1338" spans="1:6" ht="15" customHeight="1">
      <c r="A1338" s="174">
        <v>64.039000000000001</v>
      </c>
      <c r="B1338" s="175" t="s">
        <v>954</v>
      </c>
      <c r="C1338" s="176" t="s">
        <v>2916</v>
      </c>
      <c r="D1338" s="217"/>
      <c r="E1338" s="217"/>
      <c r="F1338" s="217"/>
    </row>
    <row r="1339" spans="1:6" ht="15" customHeight="1">
      <c r="A1339" s="174">
        <v>64.040000000000006</v>
      </c>
      <c r="B1339" s="175" t="s">
        <v>954</v>
      </c>
      <c r="C1339" s="176" t="s">
        <v>2917</v>
      </c>
      <c r="D1339" s="217"/>
      <c r="E1339" s="217"/>
      <c r="F1339" s="217"/>
    </row>
    <row r="1340" spans="1:6" ht="14">
      <c r="A1340" s="174">
        <v>64.040999999999997</v>
      </c>
      <c r="B1340" s="175" t="s">
        <v>954</v>
      </c>
      <c r="C1340" s="176" t="s">
        <v>2918</v>
      </c>
      <c r="D1340" s="217"/>
      <c r="E1340" s="217"/>
      <c r="F1340" s="217"/>
    </row>
    <row r="1341" spans="1:6" ht="14.5" customHeight="1">
      <c r="A1341" s="174">
        <v>64.042000000000002</v>
      </c>
      <c r="B1341" s="175" t="s">
        <v>954</v>
      </c>
      <c r="C1341" s="176" t="s">
        <v>2919</v>
      </c>
      <c r="D1341" s="217"/>
      <c r="E1341" s="217"/>
      <c r="F1341" s="217"/>
    </row>
    <row r="1342" spans="1:6" ht="14">
      <c r="A1342" s="174">
        <v>64.043000000000006</v>
      </c>
      <c r="B1342" s="175" t="s">
        <v>954</v>
      </c>
      <c r="C1342" s="176" t="s">
        <v>2920</v>
      </c>
      <c r="D1342" s="217"/>
      <c r="E1342" s="217"/>
      <c r="F1342" s="217"/>
    </row>
    <row r="1343" spans="1:6" ht="14.5" customHeight="1">
      <c r="A1343" s="174">
        <v>64.043999999999997</v>
      </c>
      <c r="B1343" s="175" t="s">
        <v>954</v>
      </c>
      <c r="C1343" s="176" t="s">
        <v>2921</v>
      </c>
      <c r="D1343" s="217"/>
      <c r="E1343" s="217"/>
      <c r="F1343" s="217"/>
    </row>
    <row r="1344" spans="1:6" ht="14">
      <c r="A1344" s="174">
        <v>64.045000000000002</v>
      </c>
      <c r="B1344" s="175" t="s">
        <v>954</v>
      </c>
      <c r="C1344" s="176" t="s">
        <v>2922</v>
      </c>
      <c r="D1344" s="217"/>
      <c r="E1344" s="217"/>
      <c r="F1344" s="217"/>
    </row>
    <row r="1345" spans="1:6" ht="14.5" customHeight="1">
      <c r="A1345" s="174">
        <v>64.046000000000006</v>
      </c>
      <c r="B1345" s="175" t="s">
        <v>954</v>
      </c>
      <c r="C1345" s="176" t="s">
        <v>2923</v>
      </c>
      <c r="D1345" s="217"/>
      <c r="E1345" s="217"/>
      <c r="F1345" s="217"/>
    </row>
    <row r="1346" spans="1:6" ht="14">
      <c r="A1346" s="174">
        <v>64.046999999999997</v>
      </c>
      <c r="B1346" s="175" t="s">
        <v>954</v>
      </c>
      <c r="C1346" s="176" t="s">
        <v>2924</v>
      </c>
      <c r="D1346" s="217"/>
      <c r="E1346" s="217"/>
      <c r="F1346" s="217"/>
    </row>
    <row r="1347" spans="1:6" ht="14.5" customHeight="1">
      <c r="A1347" s="174">
        <v>64.048000000000002</v>
      </c>
      <c r="B1347" s="175" t="s">
        <v>954</v>
      </c>
      <c r="C1347" s="176" t="s">
        <v>2925</v>
      </c>
      <c r="D1347" s="217"/>
      <c r="E1347" s="217"/>
      <c r="F1347" s="217"/>
    </row>
    <row r="1348" spans="1:6" ht="15" customHeight="1">
      <c r="A1348" s="174">
        <v>64.049000000000007</v>
      </c>
      <c r="B1348" s="175" t="s">
        <v>954</v>
      </c>
      <c r="C1348" s="176" t="s">
        <v>2926</v>
      </c>
      <c r="D1348" s="217"/>
      <c r="E1348" s="217"/>
      <c r="F1348" s="217"/>
    </row>
    <row r="1349" spans="1:6" ht="14.5" customHeight="1">
      <c r="A1349" s="174">
        <v>64.05</v>
      </c>
      <c r="B1349" s="175" t="s">
        <v>954</v>
      </c>
      <c r="C1349" s="176" t="s">
        <v>2927</v>
      </c>
      <c r="D1349" s="217"/>
      <c r="E1349" s="217"/>
      <c r="F1349" s="217"/>
    </row>
    <row r="1350" spans="1:6" ht="14">
      <c r="A1350" s="174">
        <v>64.051000000000002</v>
      </c>
      <c r="B1350" s="175" t="s">
        <v>954</v>
      </c>
      <c r="C1350" s="176" t="s">
        <v>3649</v>
      </c>
      <c r="D1350" s="217"/>
      <c r="E1350" s="217"/>
      <c r="F1350" s="217"/>
    </row>
    <row r="1351" spans="1:6" ht="14.5" customHeight="1">
      <c r="A1351" s="174">
        <v>64.052000000000007</v>
      </c>
      <c r="B1351" s="175" t="s">
        <v>954</v>
      </c>
      <c r="C1351" s="176" t="s">
        <v>3086</v>
      </c>
      <c r="D1351" s="217"/>
      <c r="E1351" s="217"/>
      <c r="F1351" s="217"/>
    </row>
    <row r="1352" spans="1:6" ht="14">
      <c r="A1352" s="174">
        <v>64.052999999999997</v>
      </c>
      <c r="B1352" s="175" t="s">
        <v>954</v>
      </c>
      <c r="C1352" s="176" t="s">
        <v>3650</v>
      </c>
      <c r="D1352" s="217"/>
      <c r="E1352" s="217"/>
      <c r="F1352" s="217"/>
    </row>
    <row r="1353" spans="1:6" ht="15" customHeight="1">
      <c r="A1353" s="174">
        <v>64.054000000000002</v>
      </c>
      <c r="B1353" s="175" t="s">
        <v>954</v>
      </c>
      <c r="C1353" s="176" t="s">
        <v>3087</v>
      </c>
      <c r="D1353" s="217"/>
      <c r="E1353" s="217"/>
      <c r="F1353" s="217"/>
    </row>
    <row r="1354" spans="1:6" ht="14">
      <c r="A1354" s="174">
        <v>64.099999999999994</v>
      </c>
      <c r="B1354" s="175" t="s">
        <v>954</v>
      </c>
      <c r="C1354" s="176" t="s">
        <v>916</v>
      </c>
      <c r="D1354" s="217"/>
      <c r="E1354" s="217"/>
      <c r="F1354" s="217"/>
    </row>
    <row r="1355" spans="1:6" ht="15" customHeight="1">
      <c r="A1355" s="174">
        <v>64.100999999999999</v>
      </c>
      <c r="B1355" s="175" t="s">
        <v>954</v>
      </c>
      <c r="C1355" s="176" t="s">
        <v>917</v>
      </c>
      <c r="D1355" s="217"/>
      <c r="E1355" s="217"/>
      <c r="F1355" s="217"/>
    </row>
    <row r="1356" spans="1:6" ht="14">
      <c r="A1356" s="174">
        <v>64.102999999999994</v>
      </c>
      <c r="B1356" s="175" t="s">
        <v>954</v>
      </c>
      <c r="C1356" s="176" t="s">
        <v>918</v>
      </c>
      <c r="D1356" s="217"/>
      <c r="E1356" s="217"/>
      <c r="F1356" s="217"/>
    </row>
    <row r="1357" spans="1:6" ht="14.5" customHeight="1">
      <c r="A1357" s="174">
        <v>64.103999999999999</v>
      </c>
      <c r="B1357" s="175" t="s">
        <v>954</v>
      </c>
      <c r="C1357" s="176" t="s">
        <v>919</v>
      </c>
      <c r="D1357" s="217"/>
      <c r="E1357" s="217"/>
      <c r="F1357" s="217"/>
    </row>
    <row r="1358" spans="1:6" ht="14">
      <c r="A1358" s="174">
        <v>64.105000000000004</v>
      </c>
      <c r="B1358" s="175" t="s">
        <v>954</v>
      </c>
      <c r="C1358" s="176" t="s">
        <v>920</v>
      </c>
      <c r="D1358" s="217"/>
      <c r="E1358" s="217"/>
      <c r="F1358" s="217"/>
    </row>
    <row r="1359" spans="1:6" ht="15" customHeight="1">
      <c r="A1359" s="174">
        <v>64.105999999999995</v>
      </c>
      <c r="B1359" s="175" t="s">
        <v>954</v>
      </c>
      <c r="C1359" s="176" t="s">
        <v>921</v>
      </c>
      <c r="D1359" s="217"/>
      <c r="E1359" s="217"/>
      <c r="F1359" s="217"/>
    </row>
    <row r="1360" spans="1:6" ht="14">
      <c r="A1360" s="174">
        <v>64.108999999999995</v>
      </c>
      <c r="B1360" s="175" t="s">
        <v>954</v>
      </c>
      <c r="C1360" s="176" t="s">
        <v>922</v>
      </c>
      <c r="D1360" s="217"/>
      <c r="E1360" s="217"/>
      <c r="F1360" s="217"/>
    </row>
    <row r="1361" spans="1:6" ht="14.5" customHeight="1">
      <c r="A1361" s="174">
        <v>64.11</v>
      </c>
      <c r="B1361" s="175" t="s">
        <v>954</v>
      </c>
      <c r="C1361" s="176" t="s">
        <v>923</v>
      </c>
      <c r="D1361" s="217"/>
      <c r="E1361" s="217"/>
      <c r="F1361" s="217"/>
    </row>
    <row r="1362" spans="1:6" ht="14">
      <c r="A1362" s="174">
        <v>64.114000000000004</v>
      </c>
      <c r="B1362" s="175" t="s">
        <v>954</v>
      </c>
      <c r="C1362" s="176" t="s">
        <v>2366</v>
      </c>
      <c r="D1362" s="217"/>
      <c r="E1362" s="217"/>
      <c r="F1362" s="217"/>
    </row>
    <row r="1363" spans="1:6" ht="14.5" customHeight="1">
      <c r="A1363" s="174">
        <v>64.116</v>
      </c>
      <c r="B1363" s="175" t="s">
        <v>954</v>
      </c>
      <c r="C1363" s="176" t="s">
        <v>924</v>
      </c>
      <c r="D1363" s="217"/>
      <c r="E1363" s="217"/>
      <c r="F1363" s="217"/>
    </row>
    <row r="1364" spans="1:6" ht="14">
      <c r="A1364" s="174">
        <v>64.117000000000004</v>
      </c>
      <c r="B1364" s="175" t="s">
        <v>954</v>
      </c>
      <c r="C1364" s="176" t="s">
        <v>925</v>
      </c>
      <c r="D1364" s="217"/>
      <c r="E1364" s="217"/>
      <c r="F1364" s="217"/>
    </row>
    <row r="1365" spans="1:6" ht="14.5" customHeight="1">
      <c r="A1365" s="174">
        <v>64.117999999999995</v>
      </c>
      <c r="B1365" s="175" t="s">
        <v>954</v>
      </c>
      <c r="C1365" s="176" t="s">
        <v>2367</v>
      </c>
      <c r="D1365" s="217"/>
      <c r="E1365" s="217"/>
      <c r="F1365" s="217"/>
    </row>
    <row r="1366" spans="1:6" ht="14">
      <c r="A1366" s="174">
        <v>64.12</v>
      </c>
      <c r="B1366" s="175" t="s">
        <v>954</v>
      </c>
      <c r="C1366" s="176" t="s">
        <v>3651</v>
      </c>
      <c r="D1366" s="217"/>
      <c r="E1366" s="217"/>
      <c r="F1366" s="217"/>
    </row>
    <row r="1367" spans="1:6" ht="14.5" customHeight="1">
      <c r="A1367" s="174">
        <v>64.123999999999995</v>
      </c>
      <c r="B1367" s="175" t="s">
        <v>954</v>
      </c>
      <c r="C1367" s="176" t="s">
        <v>926</v>
      </c>
      <c r="D1367" s="217"/>
      <c r="E1367" s="217"/>
      <c r="F1367" s="217"/>
    </row>
    <row r="1368" spans="1:6" ht="14">
      <c r="A1368" s="174">
        <v>64.125</v>
      </c>
      <c r="B1368" s="175" t="s">
        <v>954</v>
      </c>
      <c r="C1368" s="176" t="s">
        <v>927</v>
      </c>
      <c r="D1368" s="217"/>
      <c r="E1368" s="217"/>
      <c r="F1368" s="217"/>
    </row>
    <row r="1369" spans="1:6" ht="15" customHeight="1">
      <c r="A1369" s="174">
        <v>64.126000000000005</v>
      </c>
      <c r="B1369" s="175" t="s">
        <v>954</v>
      </c>
      <c r="C1369" s="176" t="s">
        <v>928</v>
      </c>
      <c r="D1369" s="217"/>
      <c r="E1369" s="217"/>
      <c r="F1369" s="217"/>
    </row>
    <row r="1370" spans="1:6" ht="15" customHeight="1">
      <c r="A1370" s="174">
        <v>64.128</v>
      </c>
      <c r="B1370" s="175" t="s">
        <v>954</v>
      </c>
      <c r="C1370" s="176" t="s">
        <v>2520</v>
      </c>
      <c r="D1370" s="217"/>
      <c r="E1370" s="217"/>
      <c r="F1370" s="217"/>
    </row>
    <row r="1371" spans="1:6" ht="14">
      <c r="A1371" s="174">
        <v>64.203000000000003</v>
      </c>
      <c r="B1371" s="175" t="s">
        <v>954</v>
      </c>
      <c r="C1371" s="176" t="s">
        <v>3652</v>
      </c>
      <c r="D1371" s="217"/>
      <c r="E1371" s="217"/>
      <c r="F1371" s="217"/>
    </row>
    <row r="1372" spans="1:6" ht="14.5" customHeight="1">
      <c r="A1372" s="174">
        <v>66.001000000000005</v>
      </c>
      <c r="B1372" s="175" t="s">
        <v>433</v>
      </c>
      <c r="C1372" s="176" t="s">
        <v>434</v>
      </c>
      <c r="D1372" s="217"/>
      <c r="E1372" s="217"/>
      <c r="F1372" s="217"/>
    </row>
    <row r="1373" spans="1:6" ht="14">
      <c r="A1373" s="174">
        <v>66.031999999999996</v>
      </c>
      <c r="B1373" s="175" t="s">
        <v>433</v>
      </c>
      <c r="C1373" s="176" t="s">
        <v>435</v>
      </c>
      <c r="D1373" s="217"/>
      <c r="E1373" s="217"/>
      <c r="F1373" s="217"/>
    </row>
    <row r="1374" spans="1:6" ht="14.5" customHeight="1">
      <c r="A1374" s="174">
        <v>66.033000000000001</v>
      </c>
      <c r="B1374" s="175" t="s">
        <v>433</v>
      </c>
      <c r="C1374" s="176" t="s">
        <v>436</v>
      </c>
      <c r="D1374" s="217"/>
      <c r="E1374" s="217"/>
      <c r="F1374" s="217"/>
    </row>
    <row r="1375" spans="1:6" ht="14">
      <c r="A1375" s="174">
        <v>66.034000000000006</v>
      </c>
      <c r="B1375" s="175" t="s">
        <v>433</v>
      </c>
      <c r="C1375" s="176" t="s">
        <v>49</v>
      </c>
      <c r="D1375" s="217"/>
      <c r="E1375" s="217"/>
      <c r="F1375" s="217"/>
    </row>
    <row r="1376" spans="1:6" ht="14.5" customHeight="1">
      <c r="A1376" s="174">
        <v>66.037000000000006</v>
      </c>
      <c r="B1376" s="175" t="s">
        <v>433</v>
      </c>
      <c r="C1376" s="176" t="s">
        <v>50</v>
      </c>
      <c r="D1376" s="217"/>
      <c r="E1376" s="217"/>
      <c r="F1376" s="217"/>
    </row>
    <row r="1377" spans="1:6" ht="28">
      <c r="A1377" s="174">
        <v>66.037999999999997</v>
      </c>
      <c r="B1377" s="175" t="s">
        <v>433</v>
      </c>
      <c r="C1377" s="176" t="s">
        <v>51</v>
      </c>
      <c r="D1377" s="217"/>
      <c r="E1377" s="217"/>
      <c r="F1377" s="217"/>
    </row>
    <row r="1378" spans="1:6" ht="14.5" customHeight="1">
      <c r="A1378" s="213">
        <v>66.039000000000001</v>
      </c>
      <c r="B1378" s="214" t="s">
        <v>433</v>
      </c>
      <c r="C1378" s="215" t="s">
        <v>4497</v>
      </c>
      <c r="D1378" s="218">
        <v>44189</v>
      </c>
      <c r="E1378" s="217"/>
      <c r="F1378" s="219" t="s">
        <v>4489</v>
      </c>
    </row>
    <row r="1379" spans="1:6" ht="14">
      <c r="A1379" s="174">
        <v>66.040000000000006</v>
      </c>
      <c r="B1379" s="175" t="s">
        <v>433</v>
      </c>
      <c r="C1379" s="176" t="s">
        <v>4446</v>
      </c>
      <c r="D1379" s="217"/>
      <c r="E1379" s="217"/>
      <c r="F1379" s="217"/>
    </row>
    <row r="1380" spans="1:6" ht="14.5" customHeight="1">
      <c r="A1380" s="174">
        <v>66.040999999999997</v>
      </c>
      <c r="B1380" s="175" t="s">
        <v>433</v>
      </c>
      <c r="C1380" s="176" t="s">
        <v>202</v>
      </c>
      <c r="D1380" s="217"/>
      <c r="E1380" s="217"/>
      <c r="F1380" s="217"/>
    </row>
    <row r="1381" spans="1:6" ht="15" customHeight="1">
      <c r="A1381" s="174">
        <v>66.042000000000002</v>
      </c>
      <c r="B1381" s="175" t="s">
        <v>433</v>
      </c>
      <c r="C1381" s="176" t="s">
        <v>580</v>
      </c>
      <c r="D1381" s="217"/>
      <c r="E1381" s="217"/>
      <c r="F1381" s="217"/>
    </row>
    <row r="1382" spans="1:6" ht="15" customHeight="1">
      <c r="A1382" s="174">
        <v>66.11</v>
      </c>
      <c r="B1382" s="175" t="s">
        <v>433</v>
      </c>
      <c r="C1382" s="176" t="s">
        <v>437</v>
      </c>
      <c r="D1382" s="217"/>
      <c r="E1382" s="217"/>
      <c r="F1382" s="217"/>
    </row>
    <row r="1383" spans="1:6" ht="15" customHeight="1">
      <c r="A1383" s="174">
        <v>66.12</v>
      </c>
      <c r="B1383" s="175" t="s">
        <v>433</v>
      </c>
      <c r="C1383" s="176" t="s">
        <v>3653</v>
      </c>
      <c r="D1383" s="217"/>
      <c r="E1383" s="217"/>
      <c r="F1383" s="217"/>
    </row>
    <row r="1384" spans="1:6" ht="14.5" customHeight="1">
      <c r="A1384" s="174">
        <v>66.120999999999995</v>
      </c>
      <c r="B1384" s="175" t="s">
        <v>433</v>
      </c>
      <c r="C1384" s="176" t="s">
        <v>3654</v>
      </c>
      <c r="D1384" s="217"/>
      <c r="E1384" s="217"/>
      <c r="F1384" s="217"/>
    </row>
    <row r="1385" spans="1:6" ht="15" customHeight="1">
      <c r="A1385" s="174">
        <v>66.123000000000005</v>
      </c>
      <c r="B1385" s="175" t="s">
        <v>433</v>
      </c>
      <c r="C1385" s="176" t="s">
        <v>3655</v>
      </c>
      <c r="D1385" s="217"/>
      <c r="E1385" s="217"/>
      <c r="F1385" s="217"/>
    </row>
    <row r="1386" spans="1:6" ht="15" customHeight="1">
      <c r="A1386" s="174">
        <v>66.123999999999995</v>
      </c>
      <c r="B1386" s="175" t="s">
        <v>433</v>
      </c>
      <c r="C1386" s="176" t="s">
        <v>3656</v>
      </c>
      <c r="D1386" s="217"/>
      <c r="E1386" s="217"/>
      <c r="F1386" s="217"/>
    </row>
    <row r="1387" spans="1:6" ht="15" customHeight="1">
      <c r="A1387" s="174">
        <v>66.125</v>
      </c>
      <c r="B1387" s="175" t="s">
        <v>433</v>
      </c>
      <c r="C1387" s="176" t="s">
        <v>3657</v>
      </c>
      <c r="D1387" s="217"/>
      <c r="E1387" s="217"/>
      <c r="F1387" s="217"/>
    </row>
    <row r="1388" spans="1:6" ht="15" customHeight="1">
      <c r="A1388" s="174">
        <v>66.126000000000005</v>
      </c>
      <c r="B1388" s="175" t="s">
        <v>433</v>
      </c>
      <c r="C1388" s="176" t="s">
        <v>1996</v>
      </c>
      <c r="D1388" s="217"/>
      <c r="E1388" s="217"/>
      <c r="F1388" s="217"/>
    </row>
    <row r="1389" spans="1:6" ht="15" customHeight="1">
      <c r="A1389" s="174">
        <v>66.128</v>
      </c>
      <c r="B1389" s="175" t="s">
        <v>433</v>
      </c>
      <c r="C1389" s="176" t="s">
        <v>1997</v>
      </c>
      <c r="D1389" s="217"/>
      <c r="E1389" s="217"/>
      <c r="F1389" s="217"/>
    </row>
    <row r="1390" spans="1:6" ht="15" customHeight="1">
      <c r="A1390" s="213">
        <v>66.129000000000005</v>
      </c>
      <c r="B1390" s="214" t="s">
        <v>433</v>
      </c>
      <c r="C1390" s="215" t="s">
        <v>4498</v>
      </c>
      <c r="D1390" s="218">
        <v>44189</v>
      </c>
      <c r="E1390" s="217"/>
      <c r="F1390" s="219" t="s">
        <v>4489</v>
      </c>
    </row>
    <row r="1391" spans="1:6" ht="15" customHeight="1">
      <c r="A1391" s="174">
        <v>66.13</v>
      </c>
      <c r="B1391" s="175" t="s">
        <v>433</v>
      </c>
      <c r="C1391" s="176" t="s">
        <v>3658</v>
      </c>
      <c r="D1391" s="217"/>
      <c r="E1391" s="217"/>
      <c r="F1391" s="217"/>
    </row>
    <row r="1392" spans="1:6" ht="15" customHeight="1">
      <c r="A1392" s="174">
        <v>66.201999999999998</v>
      </c>
      <c r="B1392" s="175" t="s">
        <v>433</v>
      </c>
      <c r="C1392" s="176" t="s">
        <v>963</v>
      </c>
      <c r="D1392" s="217"/>
      <c r="E1392" s="217"/>
      <c r="F1392" s="217"/>
    </row>
    <row r="1393" spans="1:6" ht="14">
      <c r="A1393" s="174">
        <v>66.203000000000003</v>
      </c>
      <c r="B1393" s="175" t="s">
        <v>433</v>
      </c>
      <c r="C1393" s="176" t="s">
        <v>52</v>
      </c>
      <c r="D1393" s="217"/>
      <c r="E1393" s="217"/>
      <c r="F1393" s="217"/>
    </row>
    <row r="1394" spans="1:6" ht="14.5" customHeight="1">
      <c r="A1394" s="174">
        <v>66.203999999999994</v>
      </c>
      <c r="B1394" s="175" t="s">
        <v>433</v>
      </c>
      <c r="C1394" s="176" t="s">
        <v>3659</v>
      </c>
      <c r="D1394" s="217"/>
      <c r="E1394" s="217"/>
      <c r="F1394" s="217"/>
    </row>
    <row r="1395" spans="1:6" ht="14">
      <c r="A1395" s="174">
        <v>66.305000000000007</v>
      </c>
      <c r="B1395" s="175" t="s">
        <v>433</v>
      </c>
      <c r="C1395" s="176" t="s">
        <v>3660</v>
      </c>
      <c r="D1395" s="217"/>
      <c r="E1395" s="217"/>
      <c r="F1395" s="217"/>
    </row>
    <row r="1396" spans="1:6" ht="14.5" customHeight="1">
      <c r="A1396" s="174">
        <v>66.305999999999997</v>
      </c>
      <c r="B1396" s="175" t="s">
        <v>433</v>
      </c>
      <c r="C1396" s="176" t="s">
        <v>2928</v>
      </c>
      <c r="D1396" s="217"/>
      <c r="E1396" s="217"/>
      <c r="F1396" s="217"/>
    </row>
    <row r="1397" spans="1:6" ht="14">
      <c r="A1397" s="174">
        <v>66.308999999999997</v>
      </c>
      <c r="B1397" s="175" t="s">
        <v>433</v>
      </c>
      <c r="C1397" s="176" t="s">
        <v>1998</v>
      </c>
      <c r="D1397" s="217"/>
      <c r="E1397" s="217"/>
      <c r="F1397" s="217"/>
    </row>
    <row r="1398" spans="1:6" ht="15" customHeight="1">
      <c r="A1398" s="174">
        <v>66.31</v>
      </c>
      <c r="B1398" s="175" t="s">
        <v>433</v>
      </c>
      <c r="C1398" s="176" t="s">
        <v>964</v>
      </c>
      <c r="D1398" s="217"/>
      <c r="E1398" s="217"/>
      <c r="F1398" s="217"/>
    </row>
    <row r="1399" spans="1:6" ht="14">
      <c r="A1399" s="174">
        <v>66.313000000000002</v>
      </c>
      <c r="B1399" s="175" t="s">
        <v>433</v>
      </c>
      <c r="C1399" s="176" t="s">
        <v>1999</v>
      </c>
      <c r="D1399" s="217"/>
      <c r="E1399" s="217"/>
      <c r="F1399" s="217"/>
    </row>
    <row r="1400" spans="1:6" ht="15" customHeight="1">
      <c r="A1400" s="174">
        <v>66.418000000000006</v>
      </c>
      <c r="B1400" s="175" t="s">
        <v>433</v>
      </c>
      <c r="C1400" s="176" t="s">
        <v>965</v>
      </c>
      <c r="D1400" s="217"/>
      <c r="E1400" s="217"/>
      <c r="F1400" s="217"/>
    </row>
    <row r="1401" spans="1:6" ht="14">
      <c r="A1401" s="174">
        <v>66.418999999999997</v>
      </c>
      <c r="B1401" s="175" t="s">
        <v>433</v>
      </c>
      <c r="C1401" s="176" t="s">
        <v>966</v>
      </c>
      <c r="D1401" s="217"/>
      <c r="E1401" s="217"/>
      <c r="F1401" s="217"/>
    </row>
    <row r="1402" spans="1:6" ht="14.5" customHeight="1">
      <c r="A1402" s="174">
        <v>66.424000000000007</v>
      </c>
      <c r="B1402" s="175" t="s">
        <v>433</v>
      </c>
      <c r="C1402" s="176" t="s">
        <v>967</v>
      </c>
      <c r="D1402" s="217"/>
      <c r="E1402" s="217"/>
      <c r="F1402" s="217"/>
    </row>
    <row r="1403" spans="1:6" ht="15" customHeight="1">
      <c r="A1403" s="174">
        <v>66.432000000000002</v>
      </c>
      <c r="B1403" s="175" t="s">
        <v>433</v>
      </c>
      <c r="C1403" s="176" t="s">
        <v>394</v>
      </c>
      <c r="D1403" s="217"/>
      <c r="E1403" s="217"/>
      <c r="F1403" s="217"/>
    </row>
    <row r="1404" spans="1:6" ht="14.5" customHeight="1">
      <c r="A1404" s="174">
        <v>66.433000000000007</v>
      </c>
      <c r="B1404" s="175" t="s">
        <v>433</v>
      </c>
      <c r="C1404" s="176" t="s">
        <v>395</v>
      </c>
      <c r="D1404" s="217"/>
      <c r="E1404" s="217"/>
      <c r="F1404" s="217"/>
    </row>
    <row r="1405" spans="1:6" ht="28">
      <c r="A1405" s="174">
        <v>66.436000000000007</v>
      </c>
      <c r="B1405" s="175" t="s">
        <v>433</v>
      </c>
      <c r="C1405" s="176" t="s">
        <v>396</v>
      </c>
      <c r="D1405" s="217"/>
      <c r="E1405" s="217"/>
      <c r="F1405" s="217"/>
    </row>
    <row r="1406" spans="1:6" ht="14.5" customHeight="1">
      <c r="A1406" s="174">
        <v>66.436999999999998</v>
      </c>
      <c r="B1406" s="175" t="s">
        <v>433</v>
      </c>
      <c r="C1406" s="176" t="s">
        <v>3661</v>
      </c>
      <c r="D1406" s="217"/>
      <c r="E1406" s="217"/>
      <c r="F1406" s="217"/>
    </row>
    <row r="1407" spans="1:6" ht="15" customHeight="1">
      <c r="A1407" s="174">
        <v>66.44</v>
      </c>
      <c r="B1407" s="175" t="s">
        <v>433</v>
      </c>
      <c r="C1407" s="176" t="s">
        <v>2000</v>
      </c>
      <c r="D1407" s="217"/>
      <c r="E1407" s="217"/>
      <c r="F1407" s="217"/>
    </row>
    <row r="1408" spans="1:6" ht="15" customHeight="1">
      <c r="A1408" s="174">
        <v>66.441000000000003</v>
      </c>
      <c r="B1408" s="175" t="s">
        <v>433</v>
      </c>
      <c r="C1408" s="176" t="s">
        <v>3662</v>
      </c>
      <c r="D1408" s="217"/>
      <c r="E1408" s="217"/>
      <c r="F1408" s="217"/>
    </row>
    <row r="1409" spans="1:6" ht="15" customHeight="1">
      <c r="A1409" s="174">
        <v>66.453999999999994</v>
      </c>
      <c r="B1409" s="175" t="s">
        <v>433</v>
      </c>
      <c r="C1409" s="176" t="s">
        <v>397</v>
      </c>
      <c r="D1409" s="217"/>
      <c r="E1409" s="217"/>
      <c r="F1409" s="217"/>
    </row>
    <row r="1410" spans="1:6" ht="15" customHeight="1">
      <c r="A1410" s="174">
        <v>66.456000000000003</v>
      </c>
      <c r="B1410" s="175" t="s">
        <v>433</v>
      </c>
      <c r="C1410" s="176" t="s">
        <v>398</v>
      </c>
      <c r="D1410" s="217"/>
      <c r="E1410" s="217"/>
      <c r="F1410" s="217"/>
    </row>
    <row r="1411" spans="1:6" ht="15" customHeight="1">
      <c r="A1411" s="174">
        <v>66.457999999999998</v>
      </c>
      <c r="B1411" s="175" t="s">
        <v>433</v>
      </c>
      <c r="C1411" s="176" t="s">
        <v>399</v>
      </c>
      <c r="D1411" s="217"/>
      <c r="E1411" s="217"/>
      <c r="F1411" s="217"/>
    </row>
    <row r="1412" spans="1:6" ht="15" customHeight="1">
      <c r="A1412" s="174">
        <v>66.459999999999994</v>
      </c>
      <c r="B1412" s="175" t="s">
        <v>433</v>
      </c>
      <c r="C1412" s="176" t="s">
        <v>400</v>
      </c>
      <c r="D1412" s="217"/>
      <c r="E1412" s="217"/>
      <c r="F1412" s="217"/>
    </row>
    <row r="1413" spans="1:6" ht="15" customHeight="1">
      <c r="A1413" s="174">
        <v>66.460999999999999</v>
      </c>
      <c r="B1413" s="175" t="s">
        <v>433</v>
      </c>
      <c r="C1413" s="176" t="s">
        <v>401</v>
      </c>
      <c r="D1413" s="217"/>
      <c r="E1413" s="217"/>
      <c r="F1413" s="217"/>
    </row>
    <row r="1414" spans="1:6" ht="14.5" customHeight="1">
      <c r="A1414" s="174">
        <v>66.462000000000003</v>
      </c>
      <c r="B1414" s="175" t="s">
        <v>433</v>
      </c>
      <c r="C1414" s="176" t="s">
        <v>968</v>
      </c>
      <c r="D1414" s="217"/>
      <c r="E1414" s="217"/>
      <c r="F1414" s="217"/>
    </row>
    <row r="1415" spans="1:6" ht="15" customHeight="1">
      <c r="A1415" s="174">
        <v>66.465999999999994</v>
      </c>
      <c r="B1415" s="175" t="s">
        <v>433</v>
      </c>
      <c r="C1415" s="176" t="s">
        <v>402</v>
      </c>
      <c r="D1415" s="217"/>
      <c r="E1415" s="217"/>
      <c r="F1415" s="217"/>
    </row>
    <row r="1416" spans="1:6" ht="15" customHeight="1">
      <c r="A1416" s="174">
        <v>66.468000000000004</v>
      </c>
      <c r="B1416" s="175" t="s">
        <v>433</v>
      </c>
      <c r="C1416" s="176" t="s">
        <v>403</v>
      </c>
      <c r="D1416" s="217"/>
      <c r="E1416" s="217"/>
      <c r="F1416" s="217"/>
    </row>
    <row r="1417" spans="1:6" ht="15" customHeight="1">
      <c r="A1417" s="174">
        <v>66.468999999999994</v>
      </c>
      <c r="B1417" s="175" t="s">
        <v>433</v>
      </c>
      <c r="C1417" s="176" t="s">
        <v>404</v>
      </c>
      <c r="D1417" s="217"/>
      <c r="E1417" s="217"/>
      <c r="F1417" s="217"/>
    </row>
    <row r="1418" spans="1:6" ht="14.5" customHeight="1">
      <c r="A1418" s="174">
        <v>66.471999999999994</v>
      </c>
      <c r="B1418" s="175" t="s">
        <v>433</v>
      </c>
      <c r="C1418" s="176" t="s">
        <v>178</v>
      </c>
      <c r="D1418" s="217"/>
      <c r="E1418" s="217"/>
      <c r="F1418" s="217"/>
    </row>
    <row r="1419" spans="1:6" ht="14">
      <c r="A1419" s="174">
        <v>66.472999999999999</v>
      </c>
      <c r="B1419" s="175" t="s">
        <v>433</v>
      </c>
      <c r="C1419" s="176" t="s">
        <v>179</v>
      </c>
      <c r="D1419" s="217"/>
      <c r="E1419" s="217"/>
      <c r="F1419" s="217"/>
    </row>
    <row r="1420" spans="1:6" ht="14.5" customHeight="1">
      <c r="A1420" s="174">
        <v>66.474000000000004</v>
      </c>
      <c r="B1420" s="175" t="s">
        <v>433</v>
      </c>
      <c r="C1420" s="176" t="s">
        <v>180</v>
      </c>
      <c r="D1420" s="217"/>
      <c r="E1420" s="217"/>
      <c r="F1420" s="217"/>
    </row>
    <row r="1421" spans="1:6" ht="14">
      <c r="A1421" s="174">
        <v>66.474999999999994</v>
      </c>
      <c r="B1421" s="175" t="s">
        <v>433</v>
      </c>
      <c r="C1421" s="176" t="s">
        <v>181</v>
      </c>
      <c r="D1421" s="217"/>
      <c r="E1421" s="217"/>
      <c r="F1421" s="217"/>
    </row>
    <row r="1422" spans="1:6" ht="15" customHeight="1">
      <c r="A1422" s="174">
        <v>66.480999999999995</v>
      </c>
      <c r="B1422" s="175" t="s">
        <v>433</v>
      </c>
      <c r="C1422" s="176" t="s">
        <v>182</v>
      </c>
      <c r="D1422" s="217"/>
      <c r="E1422" s="217"/>
      <c r="F1422" s="217"/>
    </row>
    <row r="1423" spans="1:6" ht="15" customHeight="1">
      <c r="A1423" s="174">
        <v>66.481999999999999</v>
      </c>
      <c r="B1423" s="175" t="s">
        <v>433</v>
      </c>
      <c r="C1423" s="176" t="s">
        <v>2929</v>
      </c>
      <c r="D1423" s="217"/>
      <c r="E1423" s="217"/>
      <c r="F1423" s="217"/>
    </row>
    <row r="1424" spans="1:6" ht="14">
      <c r="A1424" s="174">
        <v>66.483000000000004</v>
      </c>
      <c r="B1424" s="175" t="s">
        <v>433</v>
      </c>
      <c r="C1424" s="176" t="s">
        <v>2930</v>
      </c>
      <c r="D1424" s="217"/>
      <c r="E1424" s="217"/>
      <c r="F1424" s="217"/>
    </row>
    <row r="1425" spans="1:6" ht="14.5" customHeight="1">
      <c r="A1425" s="174">
        <v>66.507999999999996</v>
      </c>
      <c r="B1425" s="175" t="s">
        <v>433</v>
      </c>
      <c r="C1425" s="176" t="s">
        <v>183</v>
      </c>
      <c r="D1425" s="217"/>
      <c r="E1425" s="217"/>
      <c r="F1425" s="217"/>
    </row>
    <row r="1426" spans="1:6" ht="14">
      <c r="A1426" s="174">
        <v>66.509</v>
      </c>
      <c r="B1426" s="175" t="s">
        <v>433</v>
      </c>
      <c r="C1426" s="176" t="s">
        <v>184</v>
      </c>
      <c r="D1426" s="217"/>
      <c r="E1426" s="217"/>
      <c r="F1426" s="217"/>
    </row>
    <row r="1427" spans="1:6" ht="14">
      <c r="A1427" s="174">
        <v>66.510000000000005</v>
      </c>
      <c r="B1427" s="175" t="s">
        <v>433</v>
      </c>
      <c r="C1427" s="176" t="s">
        <v>185</v>
      </c>
      <c r="D1427" s="217"/>
      <c r="E1427" s="217"/>
      <c r="F1427" s="217"/>
    </row>
    <row r="1428" spans="1:6" ht="14.5" customHeight="1">
      <c r="A1428" s="174">
        <v>66.510999999999996</v>
      </c>
      <c r="B1428" s="175" t="s">
        <v>433</v>
      </c>
      <c r="C1428" s="176" t="s">
        <v>1041</v>
      </c>
      <c r="D1428" s="217"/>
      <c r="E1428" s="217"/>
      <c r="F1428" s="217"/>
    </row>
    <row r="1429" spans="1:6" ht="14">
      <c r="A1429" s="174">
        <v>66.513000000000005</v>
      </c>
      <c r="B1429" s="175" t="s">
        <v>433</v>
      </c>
      <c r="C1429" s="176" t="s">
        <v>581</v>
      </c>
      <c r="D1429" s="217"/>
      <c r="E1429" s="217"/>
      <c r="F1429" s="217"/>
    </row>
    <row r="1430" spans="1:6" ht="14.5" customHeight="1">
      <c r="A1430" s="174">
        <v>66.513999999999996</v>
      </c>
      <c r="B1430" s="175" t="s">
        <v>433</v>
      </c>
      <c r="C1430" s="176" t="s">
        <v>3663</v>
      </c>
      <c r="D1430" s="217"/>
      <c r="E1430" s="217"/>
      <c r="F1430" s="217"/>
    </row>
    <row r="1431" spans="1:6" ht="14">
      <c r="A1431" s="174">
        <v>66.516000000000005</v>
      </c>
      <c r="B1431" s="175" t="s">
        <v>433</v>
      </c>
      <c r="C1431" s="176" t="s">
        <v>186</v>
      </c>
      <c r="D1431" s="217"/>
      <c r="E1431" s="217"/>
      <c r="F1431" s="217"/>
    </row>
    <row r="1432" spans="1:6" ht="15" customHeight="1">
      <c r="A1432" s="174">
        <v>66.516999999999996</v>
      </c>
      <c r="B1432" s="175" t="s">
        <v>433</v>
      </c>
      <c r="C1432" s="176" t="s">
        <v>3664</v>
      </c>
      <c r="D1432" s="217"/>
      <c r="E1432" s="217"/>
      <c r="F1432" s="217"/>
    </row>
    <row r="1433" spans="1:6" ht="14">
      <c r="A1433" s="174">
        <v>66.518000000000001</v>
      </c>
      <c r="B1433" s="175" t="s">
        <v>433</v>
      </c>
      <c r="C1433" s="176" t="s">
        <v>187</v>
      </c>
      <c r="D1433" s="217"/>
      <c r="E1433" s="217"/>
      <c r="F1433" s="217"/>
    </row>
    <row r="1434" spans="1:6" ht="15" customHeight="1">
      <c r="A1434" s="174">
        <v>66.599999999999994</v>
      </c>
      <c r="B1434" s="175" t="s">
        <v>433</v>
      </c>
      <c r="C1434" s="176" t="s">
        <v>1042</v>
      </c>
      <c r="D1434" s="217"/>
      <c r="E1434" s="217"/>
      <c r="F1434" s="217"/>
    </row>
    <row r="1435" spans="1:6" ht="14">
      <c r="A1435" s="174">
        <v>66.603999999999999</v>
      </c>
      <c r="B1435" s="175" t="s">
        <v>433</v>
      </c>
      <c r="C1435" s="176" t="s">
        <v>3665</v>
      </c>
      <c r="D1435" s="217"/>
      <c r="E1435" s="217"/>
      <c r="F1435" s="217"/>
    </row>
    <row r="1436" spans="1:6" ht="15" customHeight="1">
      <c r="A1436" s="174">
        <v>66.605000000000004</v>
      </c>
      <c r="B1436" s="175" t="s">
        <v>433</v>
      </c>
      <c r="C1436" s="176" t="s">
        <v>188</v>
      </c>
      <c r="D1436" s="217"/>
      <c r="E1436" s="217"/>
      <c r="F1436" s="217"/>
    </row>
    <row r="1437" spans="1:6" ht="15" customHeight="1">
      <c r="A1437" s="174">
        <v>66.608000000000004</v>
      </c>
      <c r="B1437" s="175" t="s">
        <v>433</v>
      </c>
      <c r="C1437" s="176" t="s">
        <v>189</v>
      </c>
      <c r="D1437" s="217"/>
      <c r="E1437" s="217"/>
      <c r="F1437" s="217"/>
    </row>
    <row r="1438" spans="1:6" ht="15" customHeight="1">
      <c r="A1438" s="174">
        <v>66.608999999999995</v>
      </c>
      <c r="B1438" s="175" t="s">
        <v>433</v>
      </c>
      <c r="C1438" s="176" t="s">
        <v>2001</v>
      </c>
      <c r="D1438" s="217"/>
      <c r="E1438" s="217"/>
      <c r="F1438" s="217"/>
    </row>
    <row r="1439" spans="1:6" ht="15" customHeight="1">
      <c r="A1439" s="174">
        <v>66.61</v>
      </c>
      <c r="B1439" s="175" t="s">
        <v>433</v>
      </c>
      <c r="C1439" s="176" t="s">
        <v>350</v>
      </c>
      <c r="D1439" s="217"/>
      <c r="E1439" s="217"/>
      <c r="F1439" s="217"/>
    </row>
    <row r="1440" spans="1:6" ht="14.5" customHeight="1">
      <c r="A1440" s="174">
        <v>66.611000000000004</v>
      </c>
      <c r="B1440" s="175" t="s">
        <v>433</v>
      </c>
      <c r="C1440" s="176" t="s">
        <v>1061</v>
      </c>
      <c r="D1440" s="217"/>
      <c r="E1440" s="217"/>
      <c r="F1440" s="217"/>
    </row>
    <row r="1441" spans="1:6" ht="28">
      <c r="A1441" s="174">
        <v>66.611999999999995</v>
      </c>
      <c r="B1441" s="175" t="s">
        <v>433</v>
      </c>
      <c r="C1441" s="176" t="s">
        <v>3666</v>
      </c>
      <c r="D1441" s="217"/>
      <c r="E1441" s="217"/>
      <c r="F1441" s="217"/>
    </row>
    <row r="1442" spans="1:6" ht="15" customHeight="1">
      <c r="A1442" s="174">
        <v>66.7</v>
      </c>
      <c r="B1442" s="175" t="s">
        <v>433</v>
      </c>
      <c r="C1442" s="176" t="s">
        <v>1062</v>
      </c>
      <c r="D1442" s="217"/>
      <c r="E1442" s="217"/>
      <c r="F1442" s="217"/>
    </row>
    <row r="1443" spans="1:6" ht="15" customHeight="1">
      <c r="A1443" s="174">
        <v>66.700999999999993</v>
      </c>
      <c r="B1443" s="175" t="s">
        <v>433</v>
      </c>
      <c r="C1443" s="176" t="s">
        <v>1063</v>
      </c>
      <c r="D1443" s="217"/>
      <c r="E1443" s="217"/>
      <c r="F1443" s="217"/>
    </row>
    <row r="1444" spans="1:6" ht="15" customHeight="1">
      <c r="A1444" s="174">
        <v>66.706999999999994</v>
      </c>
      <c r="B1444" s="175" t="s">
        <v>433</v>
      </c>
      <c r="C1444" s="176" t="s">
        <v>1064</v>
      </c>
      <c r="D1444" s="217"/>
      <c r="E1444" s="217"/>
      <c r="F1444" s="217"/>
    </row>
    <row r="1445" spans="1:6" ht="14">
      <c r="A1445" s="174">
        <v>66.707999999999998</v>
      </c>
      <c r="B1445" s="175" t="s">
        <v>433</v>
      </c>
      <c r="C1445" s="176" t="s">
        <v>1065</v>
      </c>
      <c r="D1445" s="217"/>
      <c r="E1445" s="217"/>
      <c r="F1445" s="217"/>
    </row>
    <row r="1446" spans="1:6" ht="14.5" customHeight="1">
      <c r="A1446" s="174">
        <v>66.715999999999994</v>
      </c>
      <c r="B1446" s="175" t="s">
        <v>433</v>
      </c>
      <c r="C1446" s="176" t="s">
        <v>3667</v>
      </c>
      <c r="D1446" s="217"/>
      <c r="E1446" s="217"/>
      <c r="F1446" s="217"/>
    </row>
    <row r="1447" spans="1:6" ht="15" customHeight="1">
      <c r="A1447" s="174">
        <v>66.716999999999999</v>
      </c>
      <c r="B1447" s="175" t="s">
        <v>433</v>
      </c>
      <c r="C1447" s="176" t="s">
        <v>1066</v>
      </c>
      <c r="D1447" s="217"/>
      <c r="E1447" s="217"/>
      <c r="F1447" s="217"/>
    </row>
    <row r="1448" spans="1:6" ht="14.5" customHeight="1">
      <c r="A1448" s="174">
        <v>66.801000000000002</v>
      </c>
      <c r="B1448" s="175" t="s">
        <v>433</v>
      </c>
      <c r="C1448" s="176" t="s">
        <v>1067</v>
      </c>
      <c r="D1448" s="217"/>
      <c r="E1448" s="217"/>
      <c r="F1448" s="217"/>
    </row>
    <row r="1449" spans="1:6" ht="14">
      <c r="A1449" s="174">
        <v>66.802000000000007</v>
      </c>
      <c r="B1449" s="175" t="s">
        <v>433</v>
      </c>
      <c r="C1449" s="176" t="s">
        <v>3668</v>
      </c>
      <c r="D1449" s="217"/>
      <c r="E1449" s="217"/>
      <c r="F1449" s="217"/>
    </row>
    <row r="1450" spans="1:6" ht="14.5" customHeight="1">
      <c r="A1450" s="177">
        <v>66.804000000000002</v>
      </c>
      <c r="B1450" s="178" t="s">
        <v>433</v>
      </c>
      <c r="C1450" s="179" t="s">
        <v>4384</v>
      </c>
      <c r="D1450" s="217"/>
      <c r="E1450" s="217"/>
      <c r="F1450" s="217"/>
    </row>
    <row r="1451" spans="1:6" ht="14">
      <c r="A1451" s="174">
        <v>66.805000000000007</v>
      </c>
      <c r="B1451" s="175" t="s">
        <v>433</v>
      </c>
      <c r="C1451" s="176" t="s">
        <v>3669</v>
      </c>
      <c r="D1451" s="217"/>
      <c r="E1451" s="217"/>
      <c r="F1451" s="217"/>
    </row>
    <row r="1452" spans="1:6" ht="14.5" customHeight="1">
      <c r="A1452" s="174">
        <v>66.805999999999997</v>
      </c>
      <c r="B1452" s="175" t="s">
        <v>433</v>
      </c>
      <c r="C1452" s="176" t="s">
        <v>312</v>
      </c>
      <c r="D1452" s="217"/>
      <c r="E1452" s="217"/>
      <c r="F1452" s="217"/>
    </row>
    <row r="1453" spans="1:6" ht="14">
      <c r="A1453" s="174">
        <v>66.808000000000007</v>
      </c>
      <c r="B1453" s="175" t="s">
        <v>433</v>
      </c>
      <c r="C1453" s="176" t="s">
        <v>313</v>
      </c>
      <c r="D1453" s="217"/>
      <c r="E1453" s="217"/>
      <c r="F1453" s="217"/>
    </row>
    <row r="1454" spans="1:6" ht="14.5" customHeight="1">
      <c r="A1454" s="174">
        <v>66.808999999999997</v>
      </c>
      <c r="B1454" s="175" t="s">
        <v>433</v>
      </c>
      <c r="C1454" s="176" t="s">
        <v>314</v>
      </c>
      <c r="D1454" s="217"/>
      <c r="E1454" s="217"/>
      <c r="F1454" s="217"/>
    </row>
    <row r="1455" spans="1:6" ht="14">
      <c r="A1455" s="174">
        <v>66.811999999999998</v>
      </c>
      <c r="B1455" s="175" t="s">
        <v>433</v>
      </c>
      <c r="C1455" s="176" t="s">
        <v>421</v>
      </c>
      <c r="D1455" s="217"/>
      <c r="E1455" s="217"/>
      <c r="F1455" s="217"/>
    </row>
    <row r="1456" spans="1:6" ht="14.5" customHeight="1">
      <c r="A1456" s="174">
        <v>66.813000000000002</v>
      </c>
      <c r="B1456" s="175" t="s">
        <v>433</v>
      </c>
      <c r="C1456" s="176" t="s">
        <v>315</v>
      </c>
      <c r="D1456" s="217"/>
      <c r="E1456" s="217"/>
      <c r="F1456" s="217"/>
    </row>
    <row r="1457" spans="1:6" ht="14">
      <c r="A1457" s="174">
        <v>66.813999999999993</v>
      </c>
      <c r="B1457" s="175" t="s">
        <v>433</v>
      </c>
      <c r="C1457" s="176" t="s">
        <v>3670</v>
      </c>
      <c r="D1457" s="217"/>
      <c r="E1457" s="217"/>
      <c r="F1457" s="217"/>
    </row>
    <row r="1458" spans="1:6" ht="14.5" customHeight="1">
      <c r="A1458" s="174">
        <v>66.814999999999998</v>
      </c>
      <c r="B1458" s="175" t="s">
        <v>433</v>
      </c>
      <c r="C1458" s="176" t="s">
        <v>2002</v>
      </c>
      <c r="D1458" s="217"/>
      <c r="E1458" s="217"/>
      <c r="F1458" s="217"/>
    </row>
    <row r="1459" spans="1:6" ht="14">
      <c r="A1459" s="174">
        <v>66.816000000000003</v>
      </c>
      <c r="B1459" s="175" t="s">
        <v>433</v>
      </c>
      <c r="C1459" s="176" t="s">
        <v>319</v>
      </c>
      <c r="D1459" s="217"/>
      <c r="E1459" s="217"/>
      <c r="F1459" s="217"/>
    </row>
    <row r="1460" spans="1:6" ht="14.5" customHeight="1">
      <c r="A1460" s="174">
        <v>66.816999999999993</v>
      </c>
      <c r="B1460" s="175" t="s">
        <v>433</v>
      </c>
      <c r="C1460" s="176" t="s">
        <v>320</v>
      </c>
      <c r="D1460" s="217"/>
      <c r="E1460" s="217"/>
      <c r="F1460" s="217"/>
    </row>
    <row r="1461" spans="1:6" ht="14">
      <c r="A1461" s="213">
        <v>66.817999999999998</v>
      </c>
      <c r="B1461" s="214" t="s">
        <v>433</v>
      </c>
      <c r="C1461" s="215" t="s">
        <v>4499</v>
      </c>
      <c r="D1461" s="218">
        <v>44189</v>
      </c>
      <c r="E1461" s="217"/>
      <c r="F1461" s="219" t="s">
        <v>4489</v>
      </c>
    </row>
    <row r="1462" spans="1:6" ht="29" customHeight="1">
      <c r="A1462" s="174">
        <v>66.819000000000003</v>
      </c>
      <c r="B1462" s="175" t="s">
        <v>433</v>
      </c>
      <c r="C1462" s="176" t="s">
        <v>2931</v>
      </c>
      <c r="D1462" s="217"/>
      <c r="E1462" s="217"/>
      <c r="F1462" s="217"/>
    </row>
    <row r="1463" spans="1:6" ht="14">
      <c r="A1463" s="174">
        <v>66.926000000000002</v>
      </c>
      <c r="B1463" s="175" t="s">
        <v>433</v>
      </c>
      <c r="C1463" s="176" t="s">
        <v>321</v>
      </c>
      <c r="D1463" s="217"/>
      <c r="E1463" s="217"/>
      <c r="F1463" s="217"/>
    </row>
    <row r="1464" spans="1:6" ht="14.5" customHeight="1">
      <c r="A1464" s="174">
        <v>66.930999999999997</v>
      </c>
      <c r="B1464" s="175" t="s">
        <v>433</v>
      </c>
      <c r="C1464" s="176" t="s">
        <v>582</v>
      </c>
      <c r="D1464" s="217"/>
      <c r="E1464" s="217"/>
      <c r="F1464" s="217"/>
    </row>
    <row r="1465" spans="1:6" ht="14">
      <c r="A1465" s="174">
        <v>66.95</v>
      </c>
      <c r="B1465" s="175" t="s">
        <v>433</v>
      </c>
      <c r="C1465" s="176" t="s">
        <v>583</v>
      </c>
      <c r="D1465" s="217"/>
      <c r="E1465" s="217"/>
      <c r="F1465" s="217"/>
    </row>
    <row r="1466" spans="1:6" ht="14.5" customHeight="1">
      <c r="A1466" s="174">
        <v>66.950999999999993</v>
      </c>
      <c r="B1466" s="175" t="s">
        <v>433</v>
      </c>
      <c r="C1466" s="176" t="s">
        <v>322</v>
      </c>
      <c r="D1466" s="217"/>
      <c r="E1466" s="217"/>
      <c r="F1466" s="217"/>
    </row>
    <row r="1467" spans="1:6" ht="14">
      <c r="A1467" s="174">
        <v>70.001999999999995</v>
      </c>
      <c r="B1467" s="175" t="s">
        <v>2004</v>
      </c>
      <c r="C1467" s="176" t="s">
        <v>2005</v>
      </c>
      <c r="D1467" s="217"/>
      <c r="E1467" s="217"/>
      <c r="F1467" s="217"/>
    </row>
    <row r="1468" spans="1:6" ht="14.5" customHeight="1">
      <c r="A1468" s="174">
        <v>70.003</v>
      </c>
      <c r="B1468" s="175" t="s">
        <v>433</v>
      </c>
      <c r="C1468" s="176" t="s">
        <v>2006</v>
      </c>
      <c r="D1468" s="217"/>
      <c r="E1468" s="217"/>
      <c r="F1468" s="217"/>
    </row>
    <row r="1469" spans="1:6" ht="14">
      <c r="A1469" s="174">
        <v>77.006</v>
      </c>
      <c r="B1469" s="175" t="s">
        <v>660</v>
      </c>
      <c r="C1469" s="176" t="s">
        <v>661</v>
      </c>
      <c r="D1469" s="217"/>
      <c r="E1469" s="217"/>
      <c r="F1469" s="217"/>
    </row>
    <row r="1470" spans="1:6" ht="14.5" customHeight="1">
      <c r="A1470" s="174">
        <v>77.007000000000005</v>
      </c>
      <c r="B1470" s="175" t="s">
        <v>660</v>
      </c>
      <c r="C1470" s="176" t="s">
        <v>662</v>
      </c>
      <c r="D1470" s="217"/>
      <c r="E1470" s="217"/>
      <c r="F1470" s="217"/>
    </row>
    <row r="1471" spans="1:6" ht="14">
      <c r="A1471" s="174">
        <v>77.007999999999996</v>
      </c>
      <c r="B1471" s="175" t="s">
        <v>660</v>
      </c>
      <c r="C1471" s="176" t="s">
        <v>749</v>
      </c>
      <c r="D1471" s="217"/>
      <c r="E1471" s="217"/>
      <c r="F1471" s="217"/>
    </row>
    <row r="1472" spans="1:6" ht="14.5" customHeight="1">
      <c r="A1472" s="174">
        <v>77.009</v>
      </c>
      <c r="B1472" s="175" t="s">
        <v>660</v>
      </c>
      <c r="C1472" s="176" t="s">
        <v>584</v>
      </c>
      <c r="D1472" s="217"/>
      <c r="E1472" s="217"/>
      <c r="F1472" s="217"/>
    </row>
    <row r="1473" spans="1:6" ht="14">
      <c r="A1473" s="174">
        <v>81.003</v>
      </c>
      <c r="B1473" s="175" t="s">
        <v>663</v>
      </c>
      <c r="C1473" s="176" t="s">
        <v>664</v>
      </c>
      <c r="D1473" s="217"/>
      <c r="E1473" s="217"/>
      <c r="F1473" s="217"/>
    </row>
    <row r="1474" spans="1:6" ht="14.5" customHeight="1">
      <c r="A1474" s="174">
        <v>81.004999999999995</v>
      </c>
      <c r="B1474" s="175" t="s">
        <v>663</v>
      </c>
      <c r="C1474" s="176" t="s">
        <v>3671</v>
      </c>
      <c r="D1474" s="217"/>
      <c r="E1474" s="217"/>
      <c r="F1474" s="217"/>
    </row>
    <row r="1475" spans="1:6" ht="15" customHeight="1">
      <c r="A1475" s="174">
        <v>81.036000000000001</v>
      </c>
      <c r="B1475" s="175" t="s">
        <v>663</v>
      </c>
      <c r="C1475" s="176" t="s">
        <v>665</v>
      </c>
      <c r="D1475" s="217"/>
      <c r="E1475" s="217"/>
      <c r="F1475" s="217"/>
    </row>
    <row r="1476" spans="1:6" ht="14.5" customHeight="1">
      <c r="A1476" s="174">
        <v>81.040999999999997</v>
      </c>
      <c r="B1476" s="175" t="s">
        <v>663</v>
      </c>
      <c r="C1476" s="176" t="s">
        <v>666</v>
      </c>
      <c r="D1476" s="217"/>
      <c r="E1476" s="217"/>
      <c r="F1476" s="217"/>
    </row>
    <row r="1477" spans="1:6" ht="14">
      <c r="A1477" s="174">
        <v>81.042000000000002</v>
      </c>
      <c r="B1477" s="175" t="s">
        <v>663</v>
      </c>
      <c r="C1477" s="176" t="s">
        <v>316</v>
      </c>
      <c r="D1477" s="217"/>
      <c r="E1477" s="217"/>
      <c r="F1477" s="217"/>
    </row>
    <row r="1478" spans="1:6" ht="14.5" customHeight="1">
      <c r="A1478" s="174">
        <v>81.049000000000007</v>
      </c>
      <c r="B1478" s="175" t="s">
        <v>663</v>
      </c>
      <c r="C1478" s="176" t="s">
        <v>317</v>
      </c>
      <c r="D1478" s="217"/>
      <c r="E1478" s="217"/>
      <c r="F1478" s="217"/>
    </row>
    <row r="1479" spans="1:6" ht="14">
      <c r="A1479" s="174">
        <v>81.057000000000002</v>
      </c>
      <c r="B1479" s="175" t="s">
        <v>663</v>
      </c>
      <c r="C1479" s="176" t="s">
        <v>318</v>
      </c>
      <c r="D1479" s="217"/>
      <c r="E1479" s="217"/>
      <c r="F1479" s="217"/>
    </row>
    <row r="1480" spans="1:6" ht="14.5" customHeight="1">
      <c r="A1480" s="174">
        <v>81.064999999999998</v>
      </c>
      <c r="B1480" s="175" t="s">
        <v>663</v>
      </c>
      <c r="C1480" s="176" t="s">
        <v>3672</v>
      </c>
      <c r="D1480" s="217"/>
      <c r="E1480" s="217"/>
      <c r="F1480" s="217"/>
    </row>
    <row r="1481" spans="1:6" ht="14">
      <c r="A1481" s="174">
        <v>81.078999999999994</v>
      </c>
      <c r="B1481" s="175" t="s">
        <v>663</v>
      </c>
      <c r="C1481" s="176" t="s">
        <v>698</v>
      </c>
      <c r="D1481" s="217"/>
      <c r="E1481" s="217"/>
      <c r="F1481" s="217"/>
    </row>
    <row r="1482" spans="1:6" ht="14.5" customHeight="1">
      <c r="A1482" s="174">
        <v>81.085999999999999</v>
      </c>
      <c r="B1482" s="175" t="s">
        <v>663</v>
      </c>
      <c r="C1482" s="176" t="s">
        <v>699</v>
      </c>
      <c r="D1482" s="217"/>
      <c r="E1482" s="217"/>
      <c r="F1482" s="217"/>
    </row>
    <row r="1483" spans="1:6" ht="15" customHeight="1">
      <c r="A1483" s="174">
        <v>81.087000000000003</v>
      </c>
      <c r="B1483" s="175" t="s">
        <v>663</v>
      </c>
      <c r="C1483" s="176" t="s">
        <v>700</v>
      </c>
      <c r="D1483" s="217"/>
      <c r="E1483" s="217"/>
      <c r="F1483" s="217"/>
    </row>
    <row r="1484" spans="1:6" ht="15" customHeight="1">
      <c r="A1484" s="174">
        <v>81.088999999999999</v>
      </c>
      <c r="B1484" s="175" t="s">
        <v>663</v>
      </c>
      <c r="C1484" s="176" t="s">
        <v>701</v>
      </c>
      <c r="D1484" s="217"/>
      <c r="E1484" s="217"/>
      <c r="F1484" s="217"/>
    </row>
    <row r="1485" spans="1:6" ht="14">
      <c r="A1485" s="174">
        <v>81.103999999999999</v>
      </c>
      <c r="B1485" s="175" t="s">
        <v>663</v>
      </c>
      <c r="C1485" s="176" t="s">
        <v>3673</v>
      </c>
      <c r="D1485" s="217"/>
      <c r="E1485" s="217"/>
      <c r="F1485" s="217"/>
    </row>
    <row r="1486" spans="1:6" ht="14.5" customHeight="1">
      <c r="A1486" s="174">
        <v>81.105000000000004</v>
      </c>
      <c r="B1486" s="175" t="s">
        <v>663</v>
      </c>
      <c r="C1486" s="176" t="s">
        <v>702</v>
      </c>
      <c r="D1486" s="217"/>
      <c r="E1486" s="217"/>
      <c r="F1486" s="217"/>
    </row>
    <row r="1487" spans="1:6" ht="14">
      <c r="A1487" s="174">
        <v>81.105999999999995</v>
      </c>
      <c r="B1487" s="175" t="s">
        <v>663</v>
      </c>
      <c r="C1487" s="176" t="s">
        <v>703</v>
      </c>
      <c r="D1487" s="217"/>
      <c r="E1487" s="217"/>
      <c r="F1487" s="217"/>
    </row>
    <row r="1488" spans="1:6" ht="14.5" customHeight="1">
      <c r="A1488" s="174">
        <v>81.108000000000004</v>
      </c>
      <c r="B1488" s="175" t="s">
        <v>663</v>
      </c>
      <c r="C1488" s="176" t="s">
        <v>704</v>
      </c>
      <c r="D1488" s="217"/>
      <c r="E1488" s="217"/>
      <c r="F1488" s="217"/>
    </row>
    <row r="1489" spans="1:6" ht="14">
      <c r="A1489" s="174">
        <v>81.111999999999995</v>
      </c>
      <c r="B1489" s="175" t="s">
        <v>663</v>
      </c>
      <c r="C1489" s="176" t="s">
        <v>705</v>
      </c>
      <c r="D1489" s="217"/>
      <c r="E1489" s="217"/>
      <c r="F1489" s="217"/>
    </row>
    <row r="1490" spans="1:6" ht="14.5" customHeight="1">
      <c r="A1490" s="174">
        <v>81.113</v>
      </c>
      <c r="B1490" s="175" t="s">
        <v>663</v>
      </c>
      <c r="C1490" s="176" t="s">
        <v>706</v>
      </c>
      <c r="D1490" s="217"/>
      <c r="E1490" s="217"/>
      <c r="F1490" s="217"/>
    </row>
    <row r="1491" spans="1:6" ht="14">
      <c r="A1491" s="174">
        <v>81.117000000000004</v>
      </c>
      <c r="B1491" s="175" t="s">
        <v>663</v>
      </c>
      <c r="C1491" s="176" t="s">
        <v>1019</v>
      </c>
      <c r="D1491" s="217"/>
      <c r="E1491" s="217"/>
      <c r="F1491" s="217"/>
    </row>
    <row r="1492" spans="1:6" ht="14.5" customHeight="1">
      <c r="A1492" s="174">
        <v>81.119</v>
      </c>
      <c r="B1492" s="175" t="s">
        <v>663</v>
      </c>
      <c r="C1492" s="176" t="s">
        <v>1020</v>
      </c>
      <c r="D1492" s="217"/>
      <c r="E1492" s="217"/>
      <c r="F1492" s="217"/>
    </row>
    <row r="1493" spans="1:6" ht="14">
      <c r="A1493" s="174">
        <v>81.120999999999995</v>
      </c>
      <c r="B1493" s="175" t="s">
        <v>663</v>
      </c>
      <c r="C1493" s="176" t="s">
        <v>667</v>
      </c>
      <c r="D1493" s="217"/>
      <c r="E1493" s="217"/>
      <c r="F1493" s="217"/>
    </row>
    <row r="1494" spans="1:6" ht="14.5" customHeight="1">
      <c r="A1494" s="177">
        <v>81.122</v>
      </c>
      <c r="B1494" s="178" t="s">
        <v>663</v>
      </c>
      <c r="C1494" s="179" t="s">
        <v>4385</v>
      </c>
      <c r="D1494" s="217"/>
      <c r="E1494" s="217"/>
      <c r="F1494" s="217"/>
    </row>
    <row r="1495" spans="1:6" ht="14">
      <c r="A1495" s="174">
        <v>81.123000000000005</v>
      </c>
      <c r="B1495" s="175" t="s">
        <v>663</v>
      </c>
      <c r="C1495" s="176" t="s">
        <v>227</v>
      </c>
      <c r="D1495" s="217"/>
      <c r="E1495" s="217"/>
      <c r="F1495" s="217"/>
    </row>
    <row r="1496" spans="1:6" ht="14.5" customHeight="1">
      <c r="A1496" s="174">
        <v>81.123999999999995</v>
      </c>
      <c r="B1496" s="175" t="s">
        <v>663</v>
      </c>
      <c r="C1496" s="176" t="s">
        <v>772</v>
      </c>
      <c r="D1496" s="217"/>
      <c r="E1496" s="217"/>
      <c r="F1496" s="217"/>
    </row>
    <row r="1497" spans="1:6" ht="14">
      <c r="A1497" s="174">
        <v>81.126000000000005</v>
      </c>
      <c r="B1497" s="175" t="s">
        <v>663</v>
      </c>
      <c r="C1497" s="176" t="s">
        <v>779</v>
      </c>
      <c r="D1497" s="217"/>
      <c r="E1497" s="217"/>
      <c r="F1497" s="217"/>
    </row>
    <row r="1498" spans="1:6" ht="14.5" customHeight="1">
      <c r="A1498" s="174">
        <v>81.126999999999995</v>
      </c>
      <c r="B1498" s="175" t="s">
        <v>663</v>
      </c>
      <c r="C1498" s="176" t="s">
        <v>176</v>
      </c>
      <c r="D1498" s="217"/>
      <c r="E1498" s="217"/>
      <c r="F1498" s="217"/>
    </row>
    <row r="1499" spans="1:6" ht="14">
      <c r="A1499" s="174">
        <v>81.128</v>
      </c>
      <c r="B1499" s="175" t="s">
        <v>663</v>
      </c>
      <c r="C1499" s="176" t="s">
        <v>3674</v>
      </c>
      <c r="D1499" s="217"/>
      <c r="E1499" s="217"/>
      <c r="F1499" s="217"/>
    </row>
    <row r="1500" spans="1:6" ht="14.5" customHeight="1">
      <c r="A1500" s="174">
        <v>81.129000000000005</v>
      </c>
      <c r="B1500" s="175" t="s">
        <v>663</v>
      </c>
      <c r="C1500" s="176" t="s">
        <v>177</v>
      </c>
      <c r="D1500" s="217"/>
      <c r="E1500" s="217"/>
      <c r="F1500" s="217"/>
    </row>
    <row r="1501" spans="1:6" ht="14">
      <c r="A1501" s="174">
        <v>81.135000000000005</v>
      </c>
      <c r="B1501" s="175" t="s">
        <v>663</v>
      </c>
      <c r="C1501" s="176" t="s">
        <v>3675</v>
      </c>
      <c r="D1501" s="217"/>
      <c r="E1501" s="217"/>
      <c r="F1501" s="217"/>
    </row>
    <row r="1502" spans="1:6" ht="15" customHeight="1">
      <c r="A1502" s="174">
        <v>81.135999999999996</v>
      </c>
      <c r="B1502" s="175" t="s">
        <v>663</v>
      </c>
      <c r="C1502" s="176" t="s">
        <v>970</v>
      </c>
      <c r="D1502" s="217"/>
      <c r="E1502" s="217"/>
      <c r="F1502" s="217"/>
    </row>
    <row r="1503" spans="1:6" ht="15" customHeight="1">
      <c r="A1503" s="174">
        <v>81.137</v>
      </c>
      <c r="B1503" s="175" t="s">
        <v>663</v>
      </c>
      <c r="C1503" s="176" t="s">
        <v>2521</v>
      </c>
      <c r="D1503" s="217"/>
      <c r="E1503" s="217"/>
      <c r="F1503" s="217"/>
    </row>
    <row r="1504" spans="1:6" ht="15" customHeight="1">
      <c r="A1504" s="174">
        <v>81.138000000000005</v>
      </c>
      <c r="B1504" s="175" t="s">
        <v>663</v>
      </c>
      <c r="C1504" s="176" t="s">
        <v>2522</v>
      </c>
      <c r="D1504" s="217"/>
      <c r="E1504" s="217"/>
      <c r="F1504" s="217"/>
    </row>
    <row r="1505" spans="1:6" ht="15" customHeight="1">
      <c r="A1505" s="174">
        <v>81.138999999999996</v>
      </c>
      <c r="B1505" s="175" t="s">
        <v>663</v>
      </c>
      <c r="C1505" s="176" t="s">
        <v>3676</v>
      </c>
      <c r="D1505" s="217"/>
      <c r="E1505" s="217"/>
      <c r="F1505" s="217"/>
    </row>
    <row r="1506" spans="1:6" ht="15" customHeight="1">
      <c r="A1506" s="174">
        <v>81.14</v>
      </c>
      <c r="B1506" s="175" t="s">
        <v>663</v>
      </c>
      <c r="C1506" s="176" t="s">
        <v>2932</v>
      </c>
      <c r="D1506" s="217"/>
      <c r="E1506" s="217"/>
      <c r="F1506" s="217"/>
    </row>
    <row r="1507" spans="1:6" ht="15" customHeight="1">
      <c r="A1507" s="174">
        <v>81.213999999999999</v>
      </c>
      <c r="B1507" s="175" t="s">
        <v>663</v>
      </c>
      <c r="C1507" s="176" t="s">
        <v>2008</v>
      </c>
      <c r="D1507" s="217"/>
      <c r="E1507" s="217"/>
      <c r="F1507" s="217"/>
    </row>
    <row r="1508" spans="1:6" ht="15" customHeight="1">
      <c r="A1508" s="174">
        <v>81.25</v>
      </c>
      <c r="B1508" s="175" t="s">
        <v>663</v>
      </c>
      <c r="C1508" s="176" t="s">
        <v>3031</v>
      </c>
      <c r="D1508" s="217"/>
      <c r="E1508" s="217"/>
      <c r="F1508" s="217"/>
    </row>
    <row r="1509" spans="1:6" ht="15" customHeight="1">
      <c r="A1509" s="174">
        <v>84.001999999999995</v>
      </c>
      <c r="B1509" s="175" t="s">
        <v>780</v>
      </c>
      <c r="C1509" s="176" t="s">
        <v>773</v>
      </c>
      <c r="D1509" s="217"/>
      <c r="E1509" s="217"/>
      <c r="F1509" s="217"/>
    </row>
    <row r="1510" spans="1:6" ht="14.5" customHeight="1">
      <c r="A1510" s="174">
        <v>84.004000000000005</v>
      </c>
      <c r="B1510" s="175" t="s">
        <v>780</v>
      </c>
      <c r="C1510" s="176" t="s">
        <v>3677</v>
      </c>
      <c r="D1510" s="217"/>
      <c r="E1510" s="217"/>
      <c r="F1510" s="217"/>
    </row>
    <row r="1511" spans="1:6" ht="14">
      <c r="A1511" s="174">
        <v>84.007000000000005</v>
      </c>
      <c r="B1511" s="175" t="s">
        <v>780</v>
      </c>
      <c r="C1511" s="176" t="s">
        <v>781</v>
      </c>
      <c r="D1511" s="217"/>
      <c r="E1511" s="217"/>
      <c r="F1511" s="217"/>
    </row>
    <row r="1512" spans="1:6" ht="14.5" customHeight="1">
      <c r="A1512" s="174">
        <v>84.01</v>
      </c>
      <c r="B1512" s="175" t="s">
        <v>780</v>
      </c>
      <c r="C1512" s="176" t="s">
        <v>877</v>
      </c>
      <c r="D1512" s="217"/>
      <c r="E1512" s="217"/>
      <c r="F1512" s="217"/>
    </row>
    <row r="1513" spans="1:6" ht="14">
      <c r="A1513" s="174">
        <v>84.010999999999996</v>
      </c>
      <c r="B1513" s="175" t="s">
        <v>780</v>
      </c>
      <c r="C1513" s="176" t="s">
        <v>2368</v>
      </c>
      <c r="D1513" s="217"/>
      <c r="E1513" s="217"/>
      <c r="F1513" s="217"/>
    </row>
    <row r="1514" spans="1:6" ht="14.5" customHeight="1">
      <c r="A1514" s="174">
        <v>84.013000000000005</v>
      </c>
      <c r="B1514" s="175" t="s">
        <v>780</v>
      </c>
      <c r="C1514" s="176" t="s">
        <v>2009</v>
      </c>
      <c r="D1514" s="217"/>
      <c r="E1514" s="217"/>
      <c r="F1514" s="217"/>
    </row>
    <row r="1515" spans="1:6" ht="28">
      <c r="A1515" s="174">
        <v>84.015000000000001</v>
      </c>
      <c r="B1515" s="175" t="s">
        <v>780</v>
      </c>
      <c r="C1515" s="176" t="s">
        <v>774</v>
      </c>
      <c r="D1515" s="217"/>
      <c r="E1515" s="217"/>
      <c r="F1515" s="217"/>
    </row>
    <row r="1516" spans="1:6" ht="14.5" customHeight="1">
      <c r="A1516" s="174">
        <v>84.016000000000005</v>
      </c>
      <c r="B1516" s="175" t="s">
        <v>780</v>
      </c>
      <c r="C1516" s="176" t="s">
        <v>878</v>
      </c>
      <c r="D1516" s="217"/>
      <c r="E1516" s="217"/>
      <c r="F1516" s="217"/>
    </row>
    <row r="1517" spans="1:6" ht="14">
      <c r="A1517" s="174">
        <v>84.016999999999996</v>
      </c>
      <c r="B1517" s="175" t="s">
        <v>780</v>
      </c>
      <c r="C1517" s="176" t="s">
        <v>879</v>
      </c>
      <c r="D1517" s="217"/>
      <c r="E1517" s="217"/>
      <c r="F1517" s="217"/>
    </row>
    <row r="1518" spans="1:6" ht="14.5" customHeight="1">
      <c r="A1518" s="174">
        <v>84.018000000000001</v>
      </c>
      <c r="B1518" s="175" t="s">
        <v>780</v>
      </c>
      <c r="C1518" s="176" t="s">
        <v>2369</v>
      </c>
      <c r="D1518" s="217"/>
      <c r="E1518" s="217"/>
      <c r="F1518" s="217"/>
    </row>
    <row r="1519" spans="1:6" ht="14">
      <c r="A1519" s="174">
        <v>84.021000000000001</v>
      </c>
      <c r="B1519" s="175" t="s">
        <v>780</v>
      </c>
      <c r="C1519" s="176" t="s">
        <v>775</v>
      </c>
      <c r="D1519" s="217"/>
      <c r="E1519" s="217"/>
      <c r="F1519" s="217"/>
    </row>
    <row r="1520" spans="1:6" ht="14.5" customHeight="1">
      <c r="A1520" s="174">
        <v>84.022000000000006</v>
      </c>
      <c r="B1520" s="175" t="s">
        <v>780</v>
      </c>
      <c r="C1520" s="176" t="s">
        <v>776</v>
      </c>
      <c r="D1520" s="217"/>
      <c r="E1520" s="217"/>
      <c r="F1520" s="217"/>
    </row>
    <row r="1521" spans="1:6" ht="14">
      <c r="A1521" s="174">
        <v>84.027000000000001</v>
      </c>
      <c r="B1521" s="175" t="s">
        <v>780</v>
      </c>
      <c r="C1521" s="176" t="s">
        <v>2370</v>
      </c>
      <c r="D1521" s="217"/>
      <c r="E1521" s="217"/>
      <c r="F1521" s="217"/>
    </row>
    <row r="1522" spans="1:6" ht="14.5" customHeight="1">
      <c r="A1522" s="174">
        <v>84.031000000000006</v>
      </c>
      <c r="B1522" s="175" t="s">
        <v>780</v>
      </c>
      <c r="C1522" s="176" t="s">
        <v>2371</v>
      </c>
      <c r="D1522" s="217"/>
      <c r="E1522" s="217"/>
      <c r="F1522" s="217"/>
    </row>
    <row r="1523" spans="1:6" ht="14">
      <c r="A1523" s="174">
        <v>84.033000000000001</v>
      </c>
      <c r="B1523" s="175" t="s">
        <v>780</v>
      </c>
      <c r="C1523" s="176" t="s">
        <v>880</v>
      </c>
      <c r="D1523" s="217"/>
      <c r="E1523" s="217"/>
      <c r="F1523" s="217"/>
    </row>
    <row r="1524" spans="1:6" s="28" customFormat="1" ht="14.5" customHeight="1">
      <c r="A1524" s="174">
        <v>84.037000000000006</v>
      </c>
      <c r="B1524" s="175" t="s">
        <v>780</v>
      </c>
      <c r="C1524" s="176" t="s">
        <v>3859</v>
      </c>
      <c r="D1524" s="217"/>
      <c r="E1524" s="217"/>
      <c r="F1524" s="217"/>
    </row>
    <row r="1525" spans="1:6" s="28" customFormat="1" ht="14">
      <c r="A1525" s="174">
        <v>84.037999999999997</v>
      </c>
      <c r="B1525" s="175" t="s">
        <v>780</v>
      </c>
      <c r="C1525" s="176" t="s">
        <v>3854</v>
      </c>
      <c r="D1525" s="217"/>
      <c r="E1525" s="217"/>
      <c r="F1525" s="217"/>
    </row>
    <row r="1526" spans="1:6" ht="14.5" customHeight="1">
      <c r="A1526" s="174">
        <v>84.04</v>
      </c>
      <c r="B1526" s="175" t="s">
        <v>780</v>
      </c>
      <c r="C1526" s="176" t="s">
        <v>2372</v>
      </c>
      <c r="D1526" s="217"/>
      <c r="E1526" s="217"/>
      <c r="F1526" s="217"/>
    </row>
    <row r="1527" spans="1:6" ht="14">
      <c r="A1527" s="174">
        <v>84.040999999999997</v>
      </c>
      <c r="B1527" s="175" t="s">
        <v>780</v>
      </c>
      <c r="C1527" s="176" t="s">
        <v>881</v>
      </c>
      <c r="D1527" s="217"/>
      <c r="E1527" s="217"/>
      <c r="F1527" s="217"/>
    </row>
    <row r="1528" spans="1:6" ht="14.5" customHeight="1">
      <c r="A1528" s="174">
        <v>84.042000000000002</v>
      </c>
      <c r="B1528" s="175" t="s">
        <v>780</v>
      </c>
      <c r="C1528" s="176" t="s">
        <v>2373</v>
      </c>
      <c r="D1528" s="217"/>
      <c r="E1528" s="217"/>
      <c r="F1528" s="217"/>
    </row>
    <row r="1529" spans="1:6" ht="14">
      <c r="A1529" s="174">
        <v>84.043999999999997</v>
      </c>
      <c r="B1529" s="175" t="s">
        <v>780</v>
      </c>
      <c r="C1529" s="176" t="s">
        <v>2374</v>
      </c>
      <c r="D1529" s="217"/>
      <c r="E1529" s="217"/>
      <c r="F1529" s="217"/>
    </row>
    <row r="1530" spans="1:6" ht="14.5" customHeight="1">
      <c r="A1530" s="174">
        <v>84.046999999999997</v>
      </c>
      <c r="B1530" s="175" t="s">
        <v>780</v>
      </c>
      <c r="C1530" s="176" t="s">
        <v>2375</v>
      </c>
      <c r="D1530" s="217"/>
      <c r="E1530" s="217"/>
      <c r="F1530" s="217"/>
    </row>
    <row r="1531" spans="1:6" ht="14">
      <c r="A1531" s="174">
        <v>84.048000000000002</v>
      </c>
      <c r="B1531" s="175" t="s">
        <v>780</v>
      </c>
      <c r="C1531" s="176" t="s">
        <v>777</v>
      </c>
      <c r="D1531" s="217"/>
      <c r="E1531" s="217"/>
      <c r="F1531" s="217"/>
    </row>
    <row r="1532" spans="1:6" ht="14.5" customHeight="1">
      <c r="A1532" s="174">
        <v>84.051000000000002</v>
      </c>
      <c r="B1532" s="175" t="s">
        <v>780</v>
      </c>
      <c r="C1532" s="176" t="s">
        <v>778</v>
      </c>
      <c r="D1532" s="217"/>
      <c r="E1532" s="217"/>
      <c r="F1532" s="217"/>
    </row>
    <row r="1533" spans="1:6" ht="14">
      <c r="A1533" s="174">
        <v>84.06</v>
      </c>
      <c r="B1533" s="175" t="s">
        <v>780</v>
      </c>
      <c r="C1533" s="176" t="s">
        <v>2376</v>
      </c>
      <c r="D1533" s="217"/>
      <c r="E1533" s="217"/>
      <c r="F1533" s="217"/>
    </row>
    <row r="1534" spans="1:6" ht="14.5" customHeight="1">
      <c r="A1534" s="174">
        <v>84.063000000000002</v>
      </c>
      <c r="B1534" s="175" t="s">
        <v>780</v>
      </c>
      <c r="C1534" s="176" t="s">
        <v>882</v>
      </c>
      <c r="D1534" s="217"/>
      <c r="E1534" s="217"/>
      <c r="F1534" s="217"/>
    </row>
    <row r="1535" spans="1:6" ht="14">
      <c r="A1535" s="174">
        <v>84.066000000000003</v>
      </c>
      <c r="B1535" s="175" t="s">
        <v>780</v>
      </c>
      <c r="C1535" s="176" t="s">
        <v>2377</v>
      </c>
      <c r="D1535" s="217"/>
      <c r="E1535" s="217"/>
      <c r="F1535" s="217"/>
    </row>
    <row r="1536" spans="1:6" ht="14.5" customHeight="1">
      <c r="A1536" s="174">
        <v>84.100999999999999</v>
      </c>
      <c r="B1536" s="175" t="s">
        <v>780</v>
      </c>
      <c r="C1536" s="176" t="s">
        <v>2010</v>
      </c>
      <c r="D1536" s="217"/>
      <c r="E1536" s="217"/>
      <c r="F1536" s="217"/>
    </row>
    <row r="1537" spans="1:6" ht="14">
      <c r="A1537" s="174">
        <v>84.102999999999994</v>
      </c>
      <c r="B1537" s="175" t="s">
        <v>780</v>
      </c>
      <c r="C1537" s="176" t="s">
        <v>883</v>
      </c>
      <c r="D1537" s="217"/>
      <c r="E1537" s="217"/>
      <c r="F1537" s="217"/>
    </row>
    <row r="1538" spans="1:6" s="28" customFormat="1" ht="14.5" customHeight="1">
      <c r="A1538" s="177">
        <v>84.116</v>
      </c>
      <c r="B1538" s="178" t="s">
        <v>780</v>
      </c>
      <c r="C1538" s="179" t="s">
        <v>4386</v>
      </c>
      <c r="D1538" s="217"/>
      <c r="E1538" s="217"/>
      <c r="F1538" s="217"/>
    </row>
    <row r="1539" spans="1:6" ht="14">
      <c r="A1539" s="174">
        <v>84.12</v>
      </c>
      <c r="B1539" s="175" t="s">
        <v>780</v>
      </c>
      <c r="C1539" s="176" t="s">
        <v>884</v>
      </c>
      <c r="D1539" s="217"/>
      <c r="E1539" s="217"/>
      <c r="F1539" s="217"/>
    </row>
    <row r="1540" spans="1:6" ht="14.5" customHeight="1">
      <c r="A1540" s="174">
        <v>84.126000000000005</v>
      </c>
      <c r="B1540" s="175" t="s">
        <v>780</v>
      </c>
      <c r="C1540" s="176" t="s">
        <v>2378</v>
      </c>
      <c r="D1540" s="217"/>
      <c r="E1540" s="217"/>
      <c r="F1540" s="217"/>
    </row>
    <row r="1541" spans="1:6" ht="14">
      <c r="A1541" s="174">
        <v>84.129000000000005</v>
      </c>
      <c r="B1541" s="175" t="s">
        <v>780</v>
      </c>
      <c r="C1541" s="176" t="s">
        <v>885</v>
      </c>
      <c r="D1541" s="217"/>
      <c r="E1541" s="217"/>
      <c r="F1541" s="217"/>
    </row>
    <row r="1542" spans="1:6" s="28" customFormat="1" ht="14.5" customHeight="1">
      <c r="A1542" s="174">
        <v>84.132999999999996</v>
      </c>
      <c r="B1542" s="175" t="s">
        <v>780</v>
      </c>
      <c r="C1542" s="176" t="s">
        <v>3856</v>
      </c>
      <c r="D1542" s="217"/>
      <c r="E1542" s="217"/>
      <c r="F1542" s="217"/>
    </row>
    <row r="1543" spans="1:6" ht="14">
      <c r="A1543" s="174">
        <v>84.141000000000005</v>
      </c>
      <c r="B1543" s="175" t="s">
        <v>780</v>
      </c>
      <c r="C1543" s="176" t="s">
        <v>2379</v>
      </c>
      <c r="D1543" s="217"/>
      <c r="E1543" s="217"/>
      <c r="F1543" s="217"/>
    </row>
    <row r="1544" spans="1:6" s="28" customFormat="1" ht="14.5" customHeight="1">
      <c r="A1544" s="174">
        <v>84.141999999999996</v>
      </c>
      <c r="B1544" s="175" t="s">
        <v>780</v>
      </c>
      <c r="C1544" s="176" t="s">
        <v>3858</v>
      </c>
      <c r="D1544" s="217"/>
      <c r="E1544" s="217"/>
      <c r="F1544" s="217"/>
    </row>
    <row r="1545" spans="1:6" ht="14">
      <c r="A1545" s="174">
        <v>84.144000000000005</v>
      </c>
      <c r="B1545" s="175" t="s">
        <v>780</v>
      </c>
      <c r="C1545" s="176" t="s">
        <v>2380</v>
      </c>
      <c r="D1545" s="217"/>
      <c r="E1545" s="217"/>
      <c r="F1545" s="217"/>
    </row>
    <row r="1546" spans="1:6" ht="14.5" customHeight="1">
      <c r="A1546" s="174">
        <v>84.144999999999996</v>
      </c>
      <c r="B1546" s="175" t="s">
        <v>780</v>
      </c>
      <c r="C1546" s="176" t="s">
        <v>886</v>
      </c>
      <c r="D1546" s="217"/>
      <c r="E1546" s="217"/>
      <c r="F1546" s="217"/>
    </row>
    <row r="1547" spans="1:6" ht="14">
      <c r="A1547" s="174">
        <v>84.149000000000001</v>
      </c>
      <c r="B1547" s="175" t="s">
        <v>780</v>
      </c>
      <c r="C1547" s="176" t="s">
        <v>2381</v>
      </c>
      <c r="D1547" s="217"/>
      <c r="E1547" s="217"/>
      <c r="F1547" s="217"/>
    </row>
    <row r="1548" spans="1:6" ht="14.5" customHeight="1">
      <c r="A1548" s="174">
        <v>84.16</v>
      </c>
      <c r="B1548" s="175" t="s">
        <v>780</v>
      </c>
      <c r="C1548" s="176" t="s">
        <v>887</v>
      </c>
      <c r="D1548" s="217"/>
      <c r="E1548" s="217"/>
      <c r="F1548" s="217"/>
    </row>
    <row r="1549" spans="1:6" ht="14">
      <c r="A1549" s="174">
        <v>84.161000000000001</v>
      </c>
      <c r="B1549" s="175" t="s">
        <v>780</v>
      </c>
      <c r="C1549" s="176" t="s">
        <v>2382</v>
      </c>
      <c r="D1549" s="217"/>
      <c r="E1549" s="217"/>
      <c r="F1549" s="217"/>
    </row>
    <row r="1550" spans="1:6" ht="14">
      <c r="A1550" s="174">
        <v>84.165000000000006</v>
      </c>
      <c r="B1550" s="175" t="s">
        <v>780</v>
      </c>
      <c r="C1550" s="176" t="s">
        <v>888</v>
      </c>
      <c r="D1550" s="217"/>
      <c r="E1550" s="217"/>
      <c r="F1550" s="217"/>
    </row>
    <row r="1551" spans="1:6" ht="14.5" customHeight="1">
      <c r="A1551" s="174">
        <v>84.173000000000002</v>
      </c>
      <c r="B1551" s="175" t="s">
        <v>780</v>
      </c>
      <c r="C1551" s="176" t="s">
        <v>2383</v>
      </c>
      <c r="D1551" s="217"/>
      <c r="E1551" s="217"/>
      <c r="F1551" s="217"/>
    </row>
    <row r="1552" spans="1:6" ht="14">
      <c r="A1552" s="174">
        <v>84.177000000000007</v>
      </c>
      <c r="B1552" s="175" t="s">
        <v>780</v>
      </c>
      <c r="C1552" s="176" t="s">
        <v>2384</v>
      </c>
      <c r="D1552" s="217"/>
      <c r="E1552" s="217"/>
      <c r="F1552" s="217"/>
    </row>
    <row r="1553" spans="1:6" ht="14.5" customHeight="1">
      <c r="A1553" s="174">
        <v>84.180999999999997</v>
      </c>
      <c r="B1553" s="175" t="s">
        <v>780</v>
      </c>
      <c r="C1553" s="176" t="s">
        <v>492</v>
      </c>
      <c r="D1553" s="217"/>
      <c r="E1553" s="217"/>
      <c r="F1553" s="217"/>
    </row>
    <row r="1554" spans="1:6" ht="14">
      <c r="A1554" s="174">
        <v>84.183999999999997</v>
      </c>
      <c r="B1554" s="175" t="s">
        <v>780</v>
      </c>
      <c r="C1554" s="176" t="s">
        <v>3678</v>
      </c>
      <c r="D1554" s="217"/>
      <c r="E1554" s="217"/>
      <c r="F1554" s="217"/>
    </row>
    <row r="1555" spans="1:6" ht="14.5" customHeight="1">
      <c r="A1555" s="174">
        <v>84.186999999999998</v>
      </c>
      <c r="B1555" s="175" t="s">
        <v>780</v>
      </c>
      <c r="C1555" s="176" t="s">
        <v>2011</v>
      </c>
      <c r="D1555" s="217"/>
      <c r="E1555" s="217"/>
      <c r="F1555" s="217"/>
    </row>
    <row r="1556" spans="1:6" ht="14">
      <c r="A1556" s="174">
        <v>84.191000000000003</v>
      </c>
      <c r="B1556" s="175" t="s">
        <v>780</v>
      </c>
      <c r="C1556" s="176" t="s">
        <v>2385</v>
      </c>
      <c r="D1556" s="217"/>
      <c r="E1556" s="217"/>
      <c r="F1556" s="217"/>
    </row>
    <row r="1557" spans="1:6" ht="14.5" customHeight="1">
      <c r="A1557" s="174">
        <v>84.195999999999998</v>
      </c>
      <c r="B1557" s="175" t="s">
        <v>780</v>
      </c>
      <c r="C1557" s="176" t="s">
        <v>889</v>
      </c>
      <c r="D1557" s="217"/>
      <c r="E1557" s="217"/>
      <c r="F1557" s="217"/>
    </row>
    <row r="1558" spans="1:6" ht="14">
      <c r="A1558" s="174">
        <v>84.2</v>
      </c>
      <c r="B1558" s="175" t="s">
        <v>780</v>
      </c>
      <c r="C1558" s="176" t="s">
        <v>277</v>
      </c>
      <c r="D1558" s="217"/>
      <c r="E1558" s="217"/>
      <c r="F1558" s="217"/>
    </row>
    <row r="1559" spans="1:6" ht="14.5" customHeight="1">
      <c r="A1559" s="174">
        <v>84.206000000000003</v>
      </c>
      <c r="B1559" s="175" t="s">
        <v>780</v>
      </c>
      <c r="C1559" s="176" t="s">
        <v>2012</v>
      </c>
      <c r="D1559" s="217"/>
      <c r="E1559" s="217"/>
      <c r="F1559" s="217"/>
    </row>
    <row r="1560" spans="1:6" ht="14">
      <c r="A1560" s="177">
        <v>84.215000000000003</v>
      </c>
      <c r="B1560" s="178" t="s">
        <v>780</v>
      </c>
      <c r="C1560" s="179" t="s">
        <v>4387</v>
      </c>
      <c r="D1560" s="217"/>
      <c r="E1560" s="217"/>
      <c r="F1560" s="217"/>
    </row>
    <row r="1561" spans="1:6" ht="14.5" customHeight="1">
      <c r="A1561" s="174">
        <v>84.216999999999999</v>
      </c>
      <c r="B1561" s="175" t="s">
        <v>780</v>
      </c>
      <c r="C1561" s="176" t="s">
        <v>2386</v>
      </c>
      <c r="D1561" s="217"/>
      <c r="E1561" s="217"/>
      <c r="F1561" s="217"/>
    </row>
    <row r="1562" spans="1:6" ht="15" customHeight="1">
      <c r="A1562" s="174">
        <v>84.22</v>
      </c>
      <c r="B1562" s="175" t="s">
        <v>780</v>
      </c>
      <c r="C1562" s="176" t="s">
        <v>278</v>
      </c>
      <c r="D1562" s="217"/>
      <c r="E1562" s="217"/>
      <c r="F1562" s="217"/>
    </row>
    <row r="1563" spans="1:6" s="28" customFormat="1" ht="14.5" customHeight="1">
      <c r="A1563" s="174">
        <v>84.224000000000004</v>
      </c>
      <c r="B1563" s="175" t="s">
        <v>780</v>
      </c>
      <c r="C1563" s="176" t="s">
        <v>3857</v>
      </c>
      <c r="D1563" s="217"/>
      <c r="E1563" s="217"/>
      <c r="F1563" s="217"/>
    </row>
    <row r="1564" spans="1:6" ht="14">
      <c r="A1564" s="174">
        <v>84.228999999999999</v>
      </c>
      <c r="B1564" s="175" t="s">
        <v>780</v>
      </c>
      <c r="C1564" s="176" t="s">
        <v>279</v>
      </c>
      <c r="D1564" s="217"/>
      <c r="E1564" s="217"/>
      <c r="F1564" s="217"/>
    </row>
    <row r="1565" spans="1:6" ht="15" customHeight="1">
      <c r="A1565" s="174">
        <v>84.234999999999999</v>
      </c>
      <c r="B1565" s="175" t="s">
        <v>780</v>
      </c>
      <c r="C1565" s="176" t="s">
        <v>280</v>
      </c>
      <c r="D1565" s="217"/>
      <c r="E1565" s="217"/>
      <c r="F1565" s="217"/>
    </row>
    <row r="1566" spans="1:6" ht="14">
      <c r="A1566" s="174">
        <v>84.24</v>
      </c>
      <c r="B1566" s="175" t="s">
        <v>780</v>
      </c>
      <c r="C1566" s="176" t="s">
        <v>281</v>
      </c>
      <c r="D1566" s="217"/>
      <c r="E1566" s="217"/>
      <c r="F1566" s="217"/>
    </row>
    <row r="1567" spans="1:6" ht="15" customHeight="1">
      <c r="A1567" s="174">
        <v>84.245000000000005</v>
      </c>
      <c r="B1567" s="175" t="s">
        <v>780</v>
      </c>
      <c r="C1567" s="176" t="s">
        <v>3679</v>
      </c>
      <c r="D1567" s="217"/>
      <c r="E1567" s="217"/>
      <c r="F1567" s="217"/>
    </row>
    <row r="1568" spans="1:6" ht="15" customHeight="1">
      <c r="A1568" s="174">
        <v>84.245999999999995</v>
      </c>
      <c r="B1568" s="175" t="s">
        <v>780</v>
      </c>
      <c r="C1568" s="176" t="s">
        <v>282</v>
      </c>
      <c r="D1568" s="217"/>
      <c r="E1568" s="217"/>
      <c r="F1568" s="217"/>
    </row>
    <row r="1569" spans="1:6" ht="15" customHeight="1">
      <c r="A1569" s="177">
        <v>84.25</v>
      </c>
      <c r="B1569" s="178" t="s">
        <v>780</v>
      </c>
      <c r="C1569" s="179" t="s">
        <v>4388</v>
      </c>
      <c r="D1569" s="217"/>
      <c r="E1569" s="217"/>
      <c r="F1569" s="217"/>
    </row>
    <row r="1570" spans="1:6" ht="14">
      <c r="A1570" s="174">
        <v>84.256</v>
      </c>
      <c r="B1570" s="175" t="s">
        <v>780</v>
      </c>
      <c r="C1570" s="176" t="s">
        <v>2013</v>
      </c>
      <c r="D1570" s="217"/>
      <c r="E1570" s="217"/>
      <c r="F1570" s="217"/>
    </row>
    <row r="1571" spans="1:6" ht="15" customHeight="1">
      <c r="A1571" s="174">
        <v>84.259</v>
      </c>
      <c r="B1571" s="175" t="s">
        <v>780</v>
      </c>
      <c r="C1571" s="176" t="s">
        <v>1002</v>
      </c>
      <c r="D1571" s="217"/>
      <c r="E1571" s="217"/>
      <c r="F1571" s="217"/>
    </row>
    <row r="1572" spans="1:6" ht="15" customHeight="1">
      <c r="A1572" s="177">
        <v>84.263000000000005</v>
      </c>
      <c r="B1572" s="178" t="s">
        <v>780</v>
      </c>
      <c r="C1572" s="179" t="s">
        <v>4389</v>
      </c>
      <c r="D1572" s="217"/>
      <c r="E1572" s="217"/>
      <c r="F1572" s="217"/>
    </row>
    <row r="1573" spans="1:6" ht="15" customHeight="1">
      <c r="A1573" s="177">
        <v>84.263999999999996</v>
      </c>
      <c r="B1573" s="178" t="s">
        <v>780</v>
      </c>
      <c r="C1573" s="179" t="s">
        <v>4390</v>
      </c>
      <c r="D1573" s="217"/>
      <c r="E1573" s="217"/>
      <c r="F1573" s="217"/>
    </row>
    <row r="1574" spans="1:6" ht="14">
      <c r="A1574" s="174">
        <v>84.268000000000001</v>
      </c>
      <c r="B1574" s="175" t="s">
        <v>780</v>
      </c>
      <c r="C1574" s="176" t="s">
        <v>283</v>
      </c>
      <c r="D1574" s="217"/>
      <c r="E1574" s="217"/>
      <c r="F1574" s="217"/>
    </row>
    <row r="1575" spans="1:6" ht="15" customHeight="1">
      <c r="A1575" s="174">
        <v>84.274000000000001</v>
      </c>
      <c r="B1575" s="175" t="s">
        <v>780</v>
      </c>
      <c r="C1575" s="176" t="s">
        <v>284</v>
      </c>
      <c r="D1575" s="217"/>
      <c r="E1575" s="217"/>
      <c r="F1575" s="217"/>
    </row>
    <row r="1576" spans="1:6" ht="14.5" customHeight="1">
      <c r="A1576" s="174">
        <v>84.281999999999996</v>
      </c>
      <c r="B1576" s="175" t="s">
        <v>780</v>
      </c>
      <c r="C1576" s="176" t="s">
        <v>285</v>
      </c>
      <c r="D1576" s="217"/>
      <c r="E1576" s="217"/>
      <c r="F1576" s="217"/>
    </row>
    <row r="1577" spans="1:6" ht="15" customHeight="1">
      <c r="A1577" s="174">
        <v>84.283000000000001</v>
      </c>
      <c r="B1577" s="175" t="s">
        <v>780</v>
      </c>
      <c r="C1577" s="176" t="s">
        <v>286</v>
      </c>
      <c r="D1577" s="217"/>
      <c r="E1577" s="217"/>
      <c r="F1577" s="217"/>
    </row>
    <row r="1578" spans="1:6" ht="14">
      <c r="A1578" s="174">
        <v>84.287000000000006</v>
      </c>
      <c r="B1578" s="175" t="s">
        <v>780</v>
      </c>
      <c r="C1578" s="176" t="s">
        <v>287</v>
      </c>
      <c r="D1578" s="217"/>
      <c r="E1578" s="217"/>
      <c r="F1578" s="217"/>
    </row>
    <row r="1579" spans="1:6" ht="15" customHeight="1">
      <c r="A1579" s="174">
        <v>84.295000000000002</v>
      </c>
      <c r="B1579" s="175" t="s">
        <v>780</v>
      </c>
      <c r="C1579" s="176" t="s">
        <v>288</v>
      </c>
      <c r="D1579" s="217"/>
      <c r="E1579" s="217"/>
      <c r="F1579" s="217"/>
    </row>
    <row r="1580" spans="1:6" ht="14">
      <c r="A1580" s="174">
        <v>84.299000000000007</v>
      </c>
      <c r="B1580" s="175" t="s">
        <v>780</v>
      </c>
      <c r="C1580" s="176" t="s">
        <v>971</v>
      </c>
      <c r="D1580" s="217"/>
      <c r="E1580" s="217"/>
      <c r="F1580" s="217"/>
    </row>
    <row r="1581" spans="1:6" ht="15" customHeight="1">
      <c r="A1581" s="174">
        <v>84.305000000000007</v>
      </c>
      <c r="B1581" s="175" t="s">
        <v>780</v>
      </c>
      <c r="C1581" s="176" t="s">
        <v>289</v>
      </c>
      <c r="D1581" s="217"/>
      <c r="E1581" s="217"/>
      <c r="F1581" s="217"/>
    </row>
    <row r="1582" spans="1:6" ht="14">
      <c r="A1582" s="174">
        <v>84.31</v>
      </c>
      <c r="B1582" s="175" t="s">
        <v>780</v>
      </c>
      <c r="C1582" s="176" t="s">
        <v>3680</v>
      </c>
      <c r="D1582" s="217"/>
      <c r="E1582" s="217"/>
      <c r="F1582" s="217"/>
    </row>
    <row r="1583" spans="1:6" ht="15" customHeight="1">
      <c r="A1583" s="177">
        <v>84.314999999999998</v>
      </c>
      <c r="B1583" s="178" t="s">
        <v>780</v>
      </c>
      <c r="C1583" s="179" t="s">
        <v>4391</v>
      </c>
      <c r="D1583" s="217"/>
      <c r="E1583" s="217"/>
      <c r="F1583" s="217"/>
    </row>
    <row r="1584" spans="1:6" ht="14">
      <c r="A1584" s="174">
        <v>84.322999999999993</v>
      </c>
      <c r="B1584" s="175" t="s">
        <v>780</v>
      </c>
      <c r="C1584" s="176" t="s">
        <v>290</v>
      </c>
      <c r="D1584" s="217"/>
      <c r="E1584" s="217"/>
      <c r="F1584" s="217"/>
    </row>
    <row r="1585" spans="1:6" ht="14.5" customHeight="1">
      <c r="A1585" s="174">
        <v>84.323999999999998</v>
      </c>
      <c r="B1585" s="175" t="s">
        <v>780</v>
      </c>
      <c r="C1585" s="176" t="s">
        <v>291</v>
      </c>
      <c r="D1585" s="217"/>
      <c r="E1585" s="217"/>
      <c r="F1585" s="217"/>
    </row>
    <row r="1586" spans="1:6" ht="14">
      <c r="A1586" s="174">
        <v>84.325000000000003</v>
      </c>
      <c r="B1586" s="175" t="s">
        <v>780</v>
      </c>
      <c r="C1586" s="176" t="s">
        <v>292</v>
      </c>
      <c r="D1586" s="217"/>
      <c r="E1586" s="217"/>
      <c r="F1586" s="217"/>
    </row>
    <row r="1587" spans="1:6" ht="14.5" customHeight="1">
      <c r="A1587" s="174">
        <v>84.325999999999993</v>
      </c>
      <c r="B1587" s="175" t="s">
        <v>780</v>
      </c>
      <c r="C1587" s="176" t="s">
        <v>2387</v>
      </c>
      <c r="D1587" s="217"/>
      <c r="E1587" s="217"/>
      <c r="F1587" s="217"/>
    </row>
    <row r="1588" spans="1:6" ht="14">
      <c r="A1588" s="174">
        <v>84.326999999999998</v>
      </c>
      <c r="B1588" s="175" t="s">
        <v>780</v>
      </c>
      <c r="C1588" s="176" t="s">
        <v>3681</v>
      </c>
      <c r="D1588" s="217"/>
      <c r="E1588" s="217"/>
      <c r="F1588" s="217"/>
    </row>
    <row r="1589" spans="1:6" ht="14.5" customHeight="1">
      <c r="A1589" s="174">
        <v>84.328000000000003</v>
      </c>
      <c r="B1589" s="175" t="s">
        <v>780</v>
      </c>
      <c r="C1589" s="176" t="s">
        <v>2388</v>
      </c>
      <c r="D1589" s="217"/>
      <c r="E1589" s="217"/>
      <c r="F1589" s="217"/>
    </row>
    <row r="1590" spans="1:6" ht="14">
      <c r="A1590" s="174">
        <v>84.328999999999994</v>
      </c>
      <c r="B1590" s="175" t="s">
        <v>780</v>
      </c>
      <c r="C1590" s="176" t="s">
        <v>2389</v>
      </c>
      <c r="D1590" s="217"/>
      <c r="E1590" s="217"/>
      <c r="F1590" s="217"/>
    </row>
    <row r="1591" spans="1:6" ht="14.5" customHeight="1">
      <c r="A1591" s="174">
        <v>84.33</v>
      </c>
      <c r="B1591" s="175" t="s">
        <v>780</v>
      </c>
      <c r="C1591" s="176" t="s">
        <v>694</v>
      </c>
      <c r="D1591" s="217"/>
      <c r="E1591" s="217"/>
      <c r="F1591" s="217"/>
    </row>
    <row r="1592" spans="1:6" ht="14">
      <c r="A1592" s="174">
        <v>84.334000000000003</v>
      </c>
      <c r="B1592" s="175" t="s">
        <v>780</v>
      </c>
      <c r="C1592" s="176" t="s">
        <v>696</v>
      </c>
      <c r="D1592" s="217"/>
      <c r="E1592" s="217"/>
      <c r="F1592" s="217"/>
    </row>
    <row r="1593" spans="1:6" ht="14.5" customHeight="1">
      <c r="A1593" s="174">
        <v>84.334999999999994</v>
      </c>
      <c r="B1593" s="175" t="s">
        <v>780</v>
      </c>
      <c r="C1593" s="176" t="s">
        <v>697</v>
      </c>
      <c r="D1593" s="217"/>
      <c r="E1593" s="217"/>
      <c r="F1593" s="217"/>
    </row>
    <row r="1594" spans="1:6" ht="14">
      <c r="A1594" s="174">
        <v>84.335999999999999</v>
      </c>
      <c r="B1594" s="175" t="s">
        <v>780</v>
      </c>
      <c r="C1594" s="176" t="s">
        <v>999</v>
      </c>
      <c r="D1594" s="217"/>
      <c r="E1594" s="217"/>
      <c r="F1594" s="217"/>
    </row>
    <row r="1595" spans="1:6" ht="14.5" customHeight="1">
      <c r="A1595" s="174">
        <v>84.350999999999999</v>
      </c>
      <c r="B1595" s="175" t="s">
        <v>780</v>
      </c>
      <c r="C1595" s="176" t="s">
        <v>1026</v>
      </c>
      <c r="D1595" s="217"/>
      <c r="E1595" s="217"/>
      <c r="F1595" s="217"/>
    </row>
    <row r="1596" spans="1:6" ht="15" customHeight="1">
      <c r="A1596" s="174">
        <v>84.353999999999999</v>
      </c>
      <c r="B1596" s="175" t="s">
        <v>780</v>
      </c>
      <c r="C1596" s="176" t="s">
        <v>1027</v>
      </c>
      <c r="D1596" s="217"/>
      <c r="E1596" s="217"/>
      <c r="F1596" s="217"/>
    </row>
    <row r="1597" spans="1:6" ht="15" customHeight="1">
      <c r="A1597" s="174">
        <v>84.355999999999995</v>
      </c>
      <c r="B1597" s="175" t="s">
        <v>780</v>
      </c>
      <c r="C1597" s="176" t="s">
        <v>1028</v>
      </c>
      <c r="D1597" s="217"/>
      <c r="E1597" s="217"/>
      <c r="F1597" s="217"/>
    </row>
    <row r="1598" spans="1:6" ht="15" customHeight="1">
      <c r="A1598" s="174">
        <v>84.358000000000004</v>
      </c>
      <c r="B1598" s="175" t="s">
        <v>780</v>
      </c>
      <c r="C1598" s="176" t="s">
        <v>1029</v>
      </c>
      <c r="D1598" s="217"/>
      <c r="E1598" s="217"/>
      <c r="F1598" s="217"/>
    </row>
    <row r="1599" spans="1:6" ht="15" customHeight="1">
      <c r="A1599" s="174">
        <v>84.361999999999995</v>
      </c>
      <c r="B1599" s="175" t="s">
        <v>780</v>
      </c>
      <c r="C1599" s="176" t="s">
        <v>1030</v>
      </c>
      <c r="D1599" s="217"/>
      <c r="E1599" s="217"/>
      <c r="F1599" s="217"/>
    </row>
    <row r="1600" spans="1:6" ht="15" customHeight="1">
      <c r="A1600" s="174">
        <v>84.363</v>
      </c>
      <c r="B1600" s="175" t="s">
        <v>780</v>
      </c>
      <c r="C1600" s="176" t="s">
        <v>3682</v>
      </c>
      <c r="D1600" s="217"/>
      <c r="E1600" s="217"/>
      <c r="F1600" s="217"/>
    </row>
    <row r="1601" spans="1:6" ht="15" customHeight="1">
      <c r="A1601" s="174">
        <v>84.364999999999995</v>
      </c>
      <c r="B1601" s="175" t="s">
        <v>780</v>
      </c>
      <c r="C1601" s="176" t="s">
        <v>2523</v>
      </c>
      <c r="D1601" s="217"/>
      <c r="E1601" s="217"/>
      <c r="F1601" s="217"/>
    </row>
    <row r="1602" spans="1:6" ht="15" customHeight="1">
      <c r="A1602" s="174">
        <v>84.366</v>
      </c>
      <c r="B1602" s="175" t="s">
        <v>780</v>
      </c>
      <c r="C1602" s="176" t="s">
        <v>1031</v>
      </c>
      <c r="D1602" s="217"/>
      <c r="E1602" s="217"/>
      <c r="F1602" s="217"/>
    </row>
    <row r="1603" spans="1:6" ht="15" customHeight="1">
      <c r="A1603" s="174">
        <v>84.367000000000004</v>
      </c>
      <c r="B1603" s="175" t="s">
        <v>780</v>
      </c>
      <c r="C1603" s="176" t="s">
        <v>3683</v>
      </c>
      <c r="D1603" s="217"/>
      <c r="E1603" s="217"/>
      <c r="F1603" s="217"/>
    </row>
    <row r="1604" spans="1:6" ht="15" customHeight="1">
      <c r="A1604" s="174">
        <v>84.367999999999995</v>
      </c>
      <c r="B1604" s="175" t="s">
        <v>780</v>
      </c>
      <c r="C1604" s="176" t="s">
        <v>3684</v>
      </c>
      <c r="D1604" s="217"/>
      <c r="E1604" s="217"/>
      <c r="F1604" s="217"/>
    </row>
    <row r="1605" spans="1:6" ht="15" customHeight="1">
      <c r="A1605" s="174">
        <v>84.369</v>
      </c>
      <c r="B1605" s="175" t="s">
        <v>780</v>
      </c>
      <c r="C1605" s="176" t="s">
        <v>1032</v>
      </c>
      <c r="D1605" s="217"/>
      <c r="E1605" s="217"/>
      <c r="F1605" s="217"/>
    </row>
    <row r="1606" spans="1:6" ht="15" customHeight="1">
      <c r="A1606" s="177">
        <v>84.37</v>
      </c>
      <c r="B1606" s="178" t="s">
        <v>780</v>
      </c>
      <c r="C1606" s="179" t="s">
        <v>4392</v>
      </c>
      <c r="D1606" s="217"/>
      <c r="E1606" s="217"/>
      <c r="F1606" s="217"/>
    </row>
    <row r="1607" spans="1:6" ht="15" customHeight="1">
      <c r="A1607" s="177">
        <v>84.370999999999995</v>
      </c>
      <c r="B1607" s="178" t="s">
        <v>780</v>
      </c>
      <c r="C1607" s="179" t="s">
        <v>4393</v>
      </c>
      <c r="D1607" s="217"/>
      <c r="E1607" s="217"/>
      <c r="F1607" s="217"/>
    </row>
    <row r="1608" spans="1:6" ht="14.5" customHeight="1">
      <c r="A1608" s="174">
        <v>84.372</v>
      </c>
      <c r="B1608" s="175" t="s">
        <v>780</v>
      </c>
      <c r="C1608" s="176" t="s">
        <v>3685</v>
      </c>
      <c r="D1608" s="217"/>
      <c r="E1608" s="217"/>
      <c r="F1608" s="217"/>
    </row>
    <row r="1609" spans="1:6" ht="14.5" customHeight="1">
      <c r="A1609" s="174">
        <v>84.373000000000005</v>
      </c>
      <c r="B1609" s="175" t="s">
        <v>780</v>
      </c>
      <c r="C1609" s="176" t="s">
        <v>2390</v>
      </c>
      <c r="D1609" s="217"/>
      <c r="E1609" s="217"/>
      <c r="F1609" s="217"/>
    </row>
    <row r="1610" spans="1:6" ht="14.5" customHeight="1">
      <c r="A1610" s="174">
        <v>84.373999999999995</v>
      </c>
      <c r="B1610" s="175" t="s">
        <v>780</v>
      </c>
      <c r="C1610" s="176" t="s">
        <v>3686</v>
      </c>
      <c r="D1610" s="217"/>
      <c r="E1610" s="217"/>
      <c r="F1610" s="217"/>
    </row>
    <row r="1611" spans="1:6" ht="14.5" customHeight="1">
      <c r="A1611" s="174">
        <v>84.376999999999995</v>
      </c>
      <c r="B1611" s="175" t="s">
        <v>780</v>
      </c>
      <c r="C1611" s="176" t="s">
        <v>721</v>
      </c>
      <c r="D1611" s="217"/>
      <c r="E1611" s="217"/>
      <c r="F1611" s="217"/>
    </row>
    <row r="1612" spans="1:6" ht="15" customHeight="1">
      <c r="A1612" s="174">
        <v>84.379000000000005</v>
      </c>
      <c r="B1612" s="175" t="s">
        <v>780</v>
      </c>
      <c r="C1612" s="176" t="s">
        <v>912</v>
      </c>
      <c r="D1612" s="217"/>
      <c r="E1612" s="217"/>
      <c r="F1612" s="217"/>
    </row>
    <row r="1613" spans="1:6" ht="15" customHeight="1">
      <c r="A1613" s="174">
        <v>84.38</v>
      </c>
      <c r="B1613" s="175" t="s">
        <v>780</v>
      </c>
      <c r="C1613" s="176" t="s">
        <v>4447</v>
      </c>
      <c r="D1613" s="217"/>
      <c r="E1613" s="217"/>
      <c r="F1613" s="217"/>
    </row>
    <row r="1614" spans="1:6" ht="15" customHeight="1">
      <c r="A1614" s="174">
        <v>84.382000000000005</v>
      </c>
      <c r="B1614" s="175" t="s">
        <v>780</v>
      </c>
      <c r="C1614" s="176" t="s">
        <v>432</v>
      </c>
      <c r="D1614" s="217"/>
      <c r="E1614" s="217"/>
      <c r="F1614" s="217"/>
    </row>
    <row r="1615" spans="1:6" ht="15" customHeight="1">
      <c r="A1615" s="174">
        <v>84.403000000000006</v>
      </c>
      <c r="B1615" s="175" t="s">
        <v>780</v>
      </c>
      <c r="C1615" s="176" t="s">
        <v>1000</v>
      </c>
      <c r="D1615" s="217"/>
      <c r="E1615" s="217"/>
      <c r="F1615" s="217"/>
    </row>
    <row r="1616" spans="1:6" ht="15" customHeight="1">
      <c r="A1616" s="174">
        <v>84.406999999999996</v>
      </c>
      <c r="B1616" s="175" t="s">
        <v>780</v>
      </c>
      <c r="C1616" s="176" t="s">
        <v>972</v>
      </c>
      <c r="D1616" s="217"/>
      <c r="E1616" s="217"/>
      <c r="F1616" s="217"/>
    </row>
    <row r="1617" spans="1:6" ht="15" customHeight="1">
      <c r="A1617" s="174">
        <v>84.408000000000001</v>
      </c>
      <c r="B1617" s="175" t="s">
        <v>780</v>
      </c>
      <c r="C1617" s="176" t="s">
        <v>2524</v>
      </c>
      <c r="D1617" s="217"/>
      <c r="E1617" s="217"/>
      <c r="F1617" s="217"/>
    </row>
    <row r="1618" spans="1:6" ht="14.5" customHeight="1">
      <c r="A1618" s="174">
        <v>84.411000000000001</v>
      </c>
      <c r="B1618" s="175" t="s">
        <v>780</v>
      </c>
      <c r="C1618" s="176" t="s">
        <v>3687</v>
      </c>
      <c r="D1618" s="217"/>
      <c r="E1618" s="217"/>
      <c r="F1618" s="217"/>
    </row>
    <row r="1619" spans="1:6" s="28" customFormat="1" ht="15" customHeight="1">
      <c r="A1619" s="174">
        <v>84.412000000000006</v>
      </c>
      <c r="B1619" s="175" t="s">
        <v>780</v>
      </c>
      <c r="C1619" s="176" t="s">
        <v>3861</v>
      </c>
      <c r="D1619" s="217"/>
      <c r="E1619" s="217"/>
      <c r="F1619" s="217"/>
    </row>
    <row r="1620" spans="1:6" ht="14.5" customHeight="1">
      <c r="A1620" s="174">
        <v>84.414000000000001</v>
      </c>
      <c r="B1620" s="175" t="s">
        <v>780</v>
      </c>
      <c r="C1620" s="176" t="s">
        <v>2525</v>
      </c>
      <c r="D1620" s="217"/>
      <c r="E1620" s="217"/>
      <c r="F1620" s="217"/>
    </row>
    <row r="1621" spans="1:6" ht="14">
      <c r="A1621" s="174">
        <v>84.415000000000006</v>
      </c>
      <c r="B1621" s="175" t="s">
        <v>780</v>
      </c>
      <c r="C1621" s="176" t="s">
        <v>2014</v>
      </c>
      <c r="D1621" s="217"/>
      <c r="E1621" s="217"/>
      <c r="F1621" s="217"/>
    </row>
    <row r="1622" spans="1:6" ht="14.5" customHeight="1">
      <c r="A1622" s="174">
        <v>84.417000000000002</v>
      </c>
      <c r="B1622" s="175" t="s">
        <v>780</v>
      </c>
      <c r="C1622" s="176" t="s">
        <v>2526</v>
      </c>
      <c r="D1622" s="217"/>
      <c r="E1622" s="217"/>
      <c r="F1622" s="217"/>
    </row>
    <row r="1623" spans="1:6" ht="15" customHeight="1">
      <c r="A1623" s="174">
        <v>84.418000000000006</v>
      </c>
      <c r="B1623" s="175" t="s">
        <v>780</v>
      </c>
      <c r="C1623" s="176" t="s">
        <v>2527</v>
      </c>
      <c r="D1623" s="217"/>
      <c r="E1623" s="217"/>
      <c r="F1623" s="217"/>
    </row>
    <row r="1624" spans="1:6" ht="14.5" customHeight="1">
      <c r="A1624" s="174">
        <v>84.418999999999997</v>
      </c>
      <c r="B1624" s="175" t="s">
        <v>780</v>
      </c>
      <c r="C1624" s="176" t="s">
        <v>2933</v>
      </c>
      <c r="D1624" s="217"/>
      <c r="E1624" s="217"/>
      <c r="F1624" s="217"/>
    </row>
    <row r="1625" spans="1:6" ht="14">
      <c r="A1625" s="174">
        <v>84.42</v>
      </c>
      <c r="B1625" s="175" t="s">
        <v>780</v>
      </c>
      <c r="C1625" s="176" t="s">
        <v>2934</v>
      </c>
      <c r="D1625" s="217"/>
      <c r="E1625" s="217"/>
      <c r="F1625" s="217"/>
    </row>
    <row r="1626" spans="1:6" ht="14.5" customHeight="1">
      <c r="A1626" s="174">
        <v>84.421000000000006</v>
      </c>
      <c r="B1626" s="175" t="s">
        <v>780</v>
      </c>
      <c r="C1626" s="176" t="s">
        <v>2935</v>
      </c>
      <c r="D1626" s="217"/>
      <c r="E1626" s="217"/>
      <c r="F1626" s="217"/>
    </row>
    <row r="1627" spans="1:6" ht="14">
      <c r="A1627" s="174">
        <v>84.421999999999997</v>
      </c>
      <c r="B1627" s="175" t="s">
        <v>780</v>
      </c>
      <c r="C1627" s="176" t="s">
        <v>3688</v>
      </c>
      <c r="D1627" s="217"/>
      <c r="E1627" s="217"/>
      <c r="F1627" s="217"/>
    </row>
    <row r="1628" spans="1:6" ht="15" customHeight="1">
      <c r="A1628" s="174">
        <v>84.423000000000002</v>
      </c>
      <c r="B1628" s="175" t="s">
        <v>780</v>
      </c>
      <c r="C1628" s="176" t="s">
        <v>3088</v>
      </c>
      <c r="D1628" s="217"/>
      <c r="E1628" s="217"/>
      <c r="F1628" s="217"/>
    </row>
    <row r="1629" spans="1:6" ht="15" customHeight="1">
      <c r="A1629" s="174">
        <v>84.424000000000007</v>
      </c>
      <c r="B1629" s="175" t="s">
        <v>780</v>
      </c>
      <c r="C1629" s="176" t="s">
        <v>3689</v>
      </c>
      <c r="D1629" s="217"/>
      <c r="E1629" s="217"/>
      <c r="F1629" s="217"/>
    </row>
    <row r="1630" spans="1:6" ht="14.5" customHeight="1">
      <c r="A1630" s="177">
        <v>84.938000000000002</v>
      </c>
      <c r="B1630" s="178" t="s">
        <v>780</v>
      </c>
      <c r="C1630" s="179" t="s">
        <v>4394</v>
      </c>
      <c r="D1630" s="217"/>
      <c r="E1630" s="217"/>
      <c r="F1630" s="217"/>
    </row>
    <row r="1631" spans="1:6" ht="14">
      <c r="A1631" s="174">
        <v>85.001999999999995</v>
      </c>
      <c r="B1631" s="175" t="s">
        <v>3334</v>
      </c>
      <c r="C1631" s="176" t="s">
        <v>973</v>
      </c>
      <c r="D1631" s="217"/>
      <c r="E1631" s="217"/>
      <c r="F1631" s="217"/>
    </row>
    <row r="1632" spans="1:6" ht="14.5" customHeight="1">
      <c r="A1632" s="174">
        <v>85.2</v>
      </c>
      <c r="B1632" s="175" t="s">
        <v>3334</v>
      </c>
      <c r="C1632" s="176" t="s">
        <v>1033</v>
      </c>
      <c r="D1632" s="217"/>
      <c r="E1632" s="217"/>
      <c r="F1632" s="217"/>
    </row>
    <row r="1633" spans="1:6" ht="14">
      <c r="A1633" s="174">
        <v>85.4</v>
      </c>
      <c r="B1633" s="175" t="s">
        <v>3334</v>
      </c>
      <c r="C1633" s="176" t="s">
        <v>810</v>
      </c>
      <c r="D1633" s="217"/>
      <c r="E1633" s="217"/>
      <c r="F1633" s="217"/>
    </row>
    <row r="1634" spans="1:6" ht="15" customHeight="1">
      <c r="A1634" s="174">
        <v>85.402000000000001</v>
      </c>
      <c r="B1634" s="175" t="s">
        <v>3334</v>
      </c>
      <c r="C1634" s="176" t="s">
        <v>811</v>
      </c>
      <c r="D1634" s="217"/>
      <c r="E1634" s="217"/>
      <c r="F1634" s="217"/>
    </row>
    <row r="1635" spans="1:6" ht="14">
      <c r="A1635" s="174">
        <v>85.75</v>
      </c>
      <c r="B1635" s="175" t="s">
        <v>3334</v>
      </c>
      <c r="C1635" s="176" t="s">
        <v>3089</v>
      </c>
      <c r="D1635" s="217"/>
      <c r="E1635" s="217"/>
      <c r="F1635" s="217"/>
    </row>
    <row r="1636" spans="1:6" ht="14.5" customHeight="1">
      <c r="A1636" s="174">
        <v>85.801000000000002</v>
      </c>
      <c r="B1636" s="175" t="s">
        <v>3334</v>
      </c>
      <c r="C1636" s="176" t="s">
        <v>2936</v>
      </c>
      <c r="D1636" s="217"/>
      <c r="E1636" s="217"/>
      <c r="F1636" s="217"/>
    </row>
    <row r="1637" spans="1:6" ht="14">
      <c r="A1637" s="174">
        <v>85.802000000000007</v>
      </c>
      <c r="B1637" s="175" t="s">
        <v>3334</v>
      </c>
      <c r="C1637" s="176" t="s">
        <v>2937</v>
      </c>
      <c r="D1637" s="217"/>
      <c r="E1637" s="217"/>
      <c r="F1637" s="217"/>
    </row>
    <row r="1638" spans="1:6" ht="14.5" customHeight="1">
      <c r="A1638" s="174">
        <v>85.802999999999997</v>
      </c>
      <c r="B1638" s="175" t="s">
        <v>3334</v>
      </c>
      <c r="C1638" s="176" t="s">
        <v>2938</v>
      </c>
      <c r="D1638" s="217"/>
      <c r="E1638" s="217"/>
      <c r="F1638" s="217"/>
    </row>
    <row r="1639" spans="1:6" ht="14">
      <c r="A1639" s="174">
        <v>86.001000000000005</v>
      </c>
      <c r="B1639" s="175" t="s">
        <v>2015</v>
      </c>
      <c r="C1639" s="176" t="s">
        <v>2016</v>
      </c>
      <c r="D1639" s="217"/>
      <c r="E1639" s="217"/>
      <c r="F1639" s="217"/>
    </row>
    <row r="1640" spans="1:6" ht="14.5" customHeight="1">
      <c r="A1640" s="174">
        <v>87.001999999999995</v>
      </c>
      <c r="B1640" s="175" t="s">
        <v>1018</v>
      </c>
      <c r="C1640" s="176" t="s">
        <v>2939</v>
      </c>
      <c r="D1640" s="217"/>
      <c r="E1640" s="217"/>
      <c r="F1640" s="217"/>
    </row>
    <row r="1641" spans="1:6" ht="14">
      <c r="A1641" s="174">
        <v>87.051000000000002</v>
      </c>
      <c r="B1641" s="175" t="s">
        <v>1018</v>
      </c>
      <c r="C1641" s="176" t="s">
        <v>2940</v>
      </c>
      <c r="D1641" s="217"/>
      <c r="E1641" s="217"/>
      <c r="F1641" s="217"/>
    </row>
    <row r="1642" spans="1:6" ht="14">
      <c r="A1642" s="174">
        <v>87.052000000000007</v>
      </c>
      <c r="B1642" s="175" t="s">
        <v>1018</v>
      </c>
      <c r="C1642" s="176" t="s">
        <v>2941</v>
      </c>
      <c r="D1642" s="217"/>
      <c r="E1642" s="217"/>
      <c r="F1642" s="217"/>
    </row>
    <row r="1643" spans="1:6" ht="14.5" customHeight="1">
      <c r="A1643" s="174">
        <v>89.001000000000005</v>
      </c>
      <c r="B1643" s="175" t="s">
        <v>812</v>
      </c>
      <c r="C1643" s="176" t="s">
        <v>2391</v>
      </c>
      <c r="D1643" s="217"/>
      <c r="E1643" s="217"/>
      <c r="F1643" s="217"/>
    </row>
    <row r="1644" spans="1:6" ht="15" customHeight="1">
      <c r="A1644" s="174">
        <v>89.003</v>
      </c>
      <c r="B1644" s="175" t="s">
        <v>812</v>
      </c>
      <c r="C1644" s="176" t="s">
        <v>813</v>
      </c>
      <c r="D1644" s="217"/>
      <c r="E1644" s="217"/>
      <c r="F1644" s="217"/>
    </row>
    <row r="1645" spans="1:6" ht="14.5" customHeight="1">
      <c r="A1645" s="174">
        <v>90.1</v>
      </c>
      <c r="B1645" s="175" t="s">
        <v>818</v>
      </c>
      <c r="C1645" s="176" t="s">
        <v>814</v>
      </c>
      <c r="D1645" s="217"/>
      <c r="E1645" s="217"/>
      <c r="F1645" s="217"/>
    </row>
    <row r="1646" spans="1:6" ht="14">
      <c r="A1646" s="174">
        <v>90.198999999999998</v>
      </c>
      <c r="B1646" s="175" t="s">
        <v>818</v>
      </c>
      <c r="C1646" s="176" t="s">
        <v>3690</v>
      </c>
      <c r="D1646" s="217"/>
      <c r="E1646" s="217"/>
      <c r="F1646" s="217"/>
    </row>
    <row r="1647" spans="1:6" ht="14.5" customHeight="1">
      <c r="A1647" s="174">
        <v>90.2</v>
      </c>
      <c r="B1647" s="175" t="s">
        <v>818</v>
      </c>
      <c r="C1647" s="176" t="s">
        <v>815</v>
      </c>
      <c r="D1647" s="217"/>
      <c r="E1647" s="217"/>
      <c r="F1647" s="217"/>
    </row>
    <row r="1648" spans="1:6" ht="14">
      <c r="A1648" s="174">
        <v>90.200999999999993</v>
      </c>
      <c r="B1648" s="175" t="s">
        <v>818</v>
      </c>
      <c r="C1648" s="176" t="s">
        <v>816</v>
      </c>
      <c r="D1648" s="217"/>
      <c r="E1648" s="217"/>
      <c r="F1648" s="217"/>
    </row>
    <row r="1649" spans="1:6" ht="14.5" customHeight="1">
      <c r="A1649" s="174">
        <v>90.201999999999998</v>
      </c>
      <c r="B1649" s="175" t="s">
        <v>818</v>
      </c>
      <c r="C1649" s="176" t="s">
        <v>817</v>
      </c>
      <c r="D1649" s="217"/>
      <c r="E1649" s="217"/>
      <c r="F1649" s="217"/>
    </row>
    <row r="1650" spans="1:6" ht="14">
      <c r="A1650" s="174">
        <v>90.203000000000003</v>
      </c>
      <c r="B1650" s="175" t="s">
        <v>818</v>
      </c>
      <c r="C1650" s="176" t="s">
        <v>3691</v>
      </c>
      <c r="D1650" s="217"/>
      <c r="E1650" s="217"/>
      <c r="F1650" s="217"/>
    </row>
    <row r="1651" spans="1:6" ht="14.5" customHeight="1">
      <c r="A1651" s="174">
        <v>90.203999999999994</v>
      </c>
      <c r="B1651" s="175" t="s">
        <v>818</v>
      </c>
      <c r="C1651" s="176" t="s">
        <v>3692</v>
      </c>
      <c r="D1651" s="217"/>
      <c r="E1651" s="217"/>
      <c r="F1651" s="217"/>
    </row>
    <row r="1652" spans="1:6" ht="14">
      <c r="A1652" s="174">
        <v>90.3</v>
      </c>
      <c r="B1652" s="175" t="s">
        <v>818</v>
      </c>
      <c r="C1652" s="176" t="s">
        <v>974</v>
      </c>
      <c r="D1652" s="217"/>
      <c r="E1652" s="217"/>
      <c r="F1652" s="217"/>
    </row>
    <row r="1653" spans="1:6" ht="14.5" customHeight="1">
      <c r="A1653" s="174">
        <v>90.400999999999996</v>
      </c>
      <c r="B1653" s="175" t="s">
        <v>818</v>
      </c>
      <c r="C1653" s="176" t="s">
        <v>819</v>
      </c>
      <c r="D1653" s="217"/>
      <c r="E1653" s="217"/>
      <c r="F1653" s="217"/>
    </row>
    <row r="1654" spans="1:6" ht="15" customHeight="1">
      <c r="A1654" s="174">
        <v>90.403999999999996</v>
      </c>
      <c r="B1654" s="175" t="s">
        <v>818</v>
      </c>
      <c r="C1654" s="176" t="s">
        <v>3693</v>
      </c>
      <c r="D1654" s="217"/>
      <c r="E1654" s="217"/>
      <c r="F1654" s="217"/>
    </row>
    <row r="1655" spans="1:6" ht="14.5" customHeight="1">
      <c r="A1655" s="174">
        <v>90.5</v>
      </c>
      <c r="B1655" s="175" t="s">
        <v>818</v>
      </c>
      <c r="C1655" s="176" t="s">
        <v>118</v>
      </c>
      <c r="D1655" s="217"/>
      <c r="E1655" s="217"/>
      <c r="F1655" s="217"/>
    </row>
    <row r="1656" spans="1:6" ht="14">
      <c r="A1656" s="174">
        <v>90.600999999999999</v>
      </c>
      <c r="B1656" s="175" t="s">
        <v>818</v>
      </c>
      <c r="C1656" s="176" t="s">
        <v>2942</v>
      </c>
      <c r="D1656" s="217"/>
      <c r="E1656" s="217"/>
      <c r="F1656" s="217"/>
    </row>
    <row r="1657" spans="1:6" ht="15" customHeight="1">
      <c r="A1657" s="174">
        <v>91.004000000000005</v>
      </c>
      <c r="B1657" s="175" t="s">
        <v>820</v>
      </c>
      <c r="C1657" s="176" t="s">
        <v>2528</v>
      </c>
      <c r="D1657" s="217"/>
      <c r="E1657" s="217"/>
      <c r="F1657" s="217"/>
    </row>
    <row r="1658" spans="1:6" ht="14">
      <c r="A1658" s="174">
        <v>91.004999999999995</v>
      </c>
      <c r="B1658" s="175" t="s">
        <v>820</v>
      </c>
      <c r="C1658" s="176" t="s">
        <v>975</v>
      </c>
      <c r="D1658" s="217"/>
      <c r="E1658" s="217"/>
      <c r="F1658" s="217"/>
    </row>
    <row r="1659" spans="1:6" ht="14.5" customHeight="1">
      <c r="A1659" s="174">
        <v>92.001999999999995</v>
      </c>
      <c r="B1659" s="175" t="s">
        <v>3849</v>
      </c>
      <c r="C1659" s="176" t="s">
        <v>3694</v>
      </c>
      <c r="D1659" s="217"/>
      <c r="E1659" s="217"/>
      <c r="F1659" s="217"/>
    </row>
    <row r="1660" spans="1:6" ht="14">
      <c r="A1660" s="174">
        <v>93.001000000000005</v>
      </c>
      <c r="B1660" s="175" t="s">
        <v>821</v>
      </c>
      <c r="C1660" s="176" t="s">
        <v>822</v>
      </c>
      <c r="D1660" s="217"/>
      <c r="E1660" s="217"/>
      <c r="F1660" s="217"/>
    </row>
    <row r="1661" spans="1:6" ht="14.5" customHeight="1">
      <c r="A1661" s="174">
        <v>93.004000000000005</v>
      </c>
      <c r="B1661" s="175" t="s">
        <v>821</v>
      </c>
      <c r="C1661" s="176" t="s">
        <v>823</v>
      </c>
      <c r="D1661" s="217"/>
      <c r="E1661" s="217"/>
      <c r="F1661" s="217"/>
    </row>
    <row r="1662" spans="1:6" ht="14">
      <c r="A1662" s="174">
        <v>93.007000000000005</v>
      </c>
      <c r="B1662" s="175" t="s">
        <v>821</v>
      </c>
      <c r="C1662" s="176" t="s">
        <v>719</v>
      </c>
      <c r="D1662" s="217"/>
      <c r="E1662" s="217"/>
      <c r="F1662" s="217"/>
    </row>
    <row r="1663" spans="1:6" ht="14.5" customHeight="1">
      <c r="A1663" s="174">
        <v>93.007999999999996</v>
      </c>
      <c r="B1663" s="175" t="s">
        <v>821</v>
      </c>
      <c r="C1663" s="176" t="s">
        <v>720</v>
      </c>
      <c r="D1663" s="217"/>
      <c r="E1663" s="217"/>
      <c r="F1663" s="217"/>
    </row>
    <row r="1664" spans="1:6" ht="14">
      <c r="A1664" s="174">
        <v>93.010999999999996</v>
      </c>
      <c r="B1664" s="175" t="s">
        <v>821</v>
      </c>
      <c r="C1664" s="176" t="s">
        <v>2019</v>
      </c>
      <c r="D1664" s="217"/>
      <c r="E1664" s="217"/>
      <c r="F1664" s="217"/>
    </row>
    <row r="1665" spans="1:6" ht="14.5" customHeight="1">
      <c r="A1665" s="174">
        <v>93.015000000000001</v>
      </c>
      <c r="B1665" s="175" t="s">
        <v>821</v>
      </c>
      <c r="C1665" s="176" t="s">
        <v>722</v>
      </c>
      <c r="D1665" s="217"/>
      <c r="E1665" s="217"/>
      <c r="F1665" s="217"/>
    </row>
    <row r="1666" spans="1:6" ht="14">
      <c r="A1666" s="174">
        <v>93.018000000000001</v>
      </c>
      <c r="B1666" s="175" t="s">
        <v>821</v>
      </c>
      <c r="C1666" s="176" t="s">
        <v>723</v>
      </c>
      <c r="D1666" s="217"/>
      <c r="E1666" s="217"/>
      <c r="F1666" s="217"/>
    </row>
    <row r="1667" spans="1:6" ht="14.5" customHeight="1">
      <c r="A1667" s="174">
        <v>93.019000000000005</v>
      </c>
      <c r="B1667" s="175" t="s">
        <v>821</v>
      </c>
      <c r="C1667" s="176" t="s">
        <v>1043</v>
      </c>
      <c r="D1667" s="217"/>
      <c r="E1667" s="217"/>
      <c r="F1667" s="217"/>
    </row>
    <row r="1668" spans="1:6" ht="14">
      <c r="A1668" s="174">
        <v>93.040999999999997</v>
      </c>
      <c r="B1668" s="175" t="s">
        <v>821</v>
      </c>
      <c r="C1668" s="176" t="s">
        <v>3695</v>
      </c>
      <c r="D1668" s="217"/>
      <c r="E1668" s="217"/>
      <c r="F1668" s="217"/>
    </row>
    <row r="1669" spans="1:6" ht="14">
      <c r="A1669" s="174">
        <v>93.042000000000002</v>
      </c>
      <c r="B1669" s="175" t="s">
        <v>821</v>
      </c>
      <c r="C1669" s="176" t="s">
        <v>3696</v>
      </c>
      <c r="D1669" s="217"/>
      <c r="E1669" s="217"/>
      <c r="F1669" s="217"/>
    </row>
    <row r="1670" spans="1:6" ht="14.5" customHeight="1">
      <c r="A1670" s="174">
        <v>93.043000000000006</v>
      </c>
      <c r="B1670" s="175" t="s">
        <v>821</v>
      </c>
      <c r="C1670" s="176" t="s">
        <v>3697</v>
      </c>
      <c r="D1670" s="217"/>
      <c r="E1670" s="217"/>
      <c r="F1670" s="217"/>
    </row>
    <row r="1671" spans="1:6" ht="15" customHeight="1">
      <c r="A1671" s="174">
        <v>93.043999999999997</v>
      </c>
      <c r="B1671" s="175" t="s">
        <v>821</v>
      </c>
      <c r="C1671" s="176" t="s">
        <v>3698</v>
      </c>
      <c r="D1671" s="217"/>
      <c r="E1671" s="217"/>
      <c r="F1671" s="217"/>
    </row>
    <row r="1672" spans="1:6" ht="14">
      <c r="A1672" s="174">
        <v>93.045000000000002</v>
      </c>
      <c r="B1672" s="175" t="s">
        <v>821</v>
      </c>
      <c r="C1672" s="176" t="s">
        <v>3699</v>
      </c>
      <c r="D1672" s="217"/>
      <c r="E1672" s="217"/>
      <c r="F1672" s="217"/>
    </row>
    <row r="1673" spans="1:6" ht="14.5" customHeight="1">
      <c r="A1673" s="174">
        <v>93.046999999999997</v>
      </c>
      <c r="B1673" s="175" t="s">
        <v>821</v>
      </c>
      <c r="C1673" s="176" t="s">
        <v>3700</v>
      </c>
      <c r="D1673" s="217"/>
      <c r="E1673" s="217"/>
      <c r="F1673" s="217"/>
    </row>
    <row r="1674" spans="1:6" ht="14">
      <c r="A1674" s="174">
        <v>93.048000000000002</v>
      </c>
      <c r="B1674" s="175" t="s">
        <v>821</v>
      </c>
      <c r="C1674" s="176" t="s">
        <v>3701</v>
      </c>
      <c r="D1674" s="217"/>
      <c r="E1674" s="217"/>
      <c r="F1674" s="217"/>
    </row>
    <row r="1675" spans="1:6" ht="14.5" customHeight="1">
      <c r="A1675" s="174">
        <v>93.051000000000002</v>
      </c>
      <c r="B1675" s="175" t="s">
        <v>821</v>
      </c>
      <c r="C1675" s="176" t="s">
        <v>3702</v>
      </c>
      <c r="D1675" s="217"/>
      <c r="E1675" s="217"/>
      <c r="F1675" s="217"/>
    </row>
    <row r="1676" spans="1:6" ht="14">
      <c r="A1676" s="174">
        <v>93.052000000000007</v>
      </c>
      <c r="B1676" s="175" t="s">
        <v>821</v>
      </c>
      <c r="C1676" s="176" t="s">
        <v>271</v>
      </c>
      <c r="D1676" s="217"/>
      <c r="E1676" s="217"/>
      <c r="F1676" s="217"/>
    </row>
    <row r="1677" spans="1:6" ht="14.5" customHeight="1">
      <c r="A1677" s="174">
        <v>93.052999999999997</v>
      </c>
      <c r="B1677" s="175" t="s">
        <v>821</v>
      </c>
      <c r="C1677" s="176" t="s">
        <v>3703</v>
      </c>
      <c r="D1677" s="217"/>
      <c r="E1677" s="217"/>
      <c r="F1677" s="217"/>
    </row>
    <row r="1678" spans="1:6" ht="14">
      <c r="A1678" s="174">
        <v>93.054000000000002</v>
      </c>
      <c r="B1678" s="175" t="s">
        <v>821</v>
      </c>
      <c r="C1678" s="176" t="s">
        <v>272</v>
      </c>
      <c r="D1678" s="217"/>
      <c r="E1678" s="217"/>
      <c r="F1678" s="217"/>
    </row>
    <row r="1679" spans="1:6" ht="15" customHeight="1">
      <c r="A1679" s="174">
        <v>93.057000000000002</v>
      </c>
      <c r="B1679" s="175" t="s">
        <v>821</v>
      </c>
      <c r="C1679" s="176" t="s">
        <v>2943</v>
      </c>
      <c r="D1679" s="217"/>
      <c r="E1679" s="217"/>
      <c r="F1679" s="217"/>
    </row>
    <row r="1680" spans="1:6" ht="15" customHeight="1">
      <c r="A1680" s="174">
        <v>93.058999999999997</v>
      </c>
      <c r="B1680" s="175" t="s">
        <v>821</v>
      </c>
      <c r="C1680" s="176" t="s">
        <v>2020</v>
      </c>
      <c r="D1680" s="217"/>
      <c r="E1680" s="217"/>
      <c r="F1680" s="217"/>
    </row>
    <row r="1681" spans="1:6" ht="15" customHeight="1">
      <c r="A1681" s="174">
        <v>93.06</v>
      </c>
      <c r="B1681" s="175" t="s">
        <v>821</v>
      </c>
      <c r="C1681" s="176" t="s">
        <v>3704</v>
      </c>
      <c r="D1681" s="217"/>
      <c r="E1681" s="217"/>
      <c r="F1681" s="217"/>
    </row>
    <row r="1682" spans="1:6" ht="15" customHeight="1">
      <c r="A1682" s="174">
        <v>93.061000000000007</v>
      </c>
      <c r="B1682" s="175" t="s">
        <v>821</v>
      </c>
      <c r="C1682" s="176" t="s">
        <v>29</v>
      </c>
      <c r="D1682" s="217"/>
      <c r="E1682" s="217"/>
      <c r="F1682" s="217"/>
    </row>
    <row r="1683" spans="1:6" ht="15" customHeight="1">
      <c r="A1683" s="174">
        <v>93.061999999999998</v>
      </c>
      <c r="B1683" s="175" t="s">
        <v>821</v>
      </c>
      <c r="C1683" s="176" t="s">
        <v>976</v>
      </c>
      <c r="D1683" s="217"/>
      <c r="E1683" s="217"/>
      <c r="F1683" s="217"/>
    </row>
    <row r="1684" spans="1:6" ht="15" customHeight="1">
      <c r="A1684" s="174">
        <v>93.063999999999993</v>
      </c>
      <c r="B1684" s="175" t="s">
        <v>821</v>
      </c>
      <c r="C1684" s="176" t="s">
        <v>30</v>
      </c>
      <c r="D1684" s="217"/>
      <c r="E1684" s="217"/>
      <c r="F1684" s="217"/>
    </row>
    <row r="1685" spans="1:6" ht="15" customHeight="1">
      <c r="A1685" s="174">
        <v>93.064999999999998</v>
      </c>
      <c r="B1685" s="175" t="s">
        <v>821</v>
      </c>
      <c r="C1685" s="176" t="s">
        <v>110</v>
      </c>
      <c r="D1685" s="217"/>
      <c r="E1685" s="217"/>
      <c r="F1685" s="217"/>
    </row>
    <row r="1686" spans="1:6" ht="15" customHeight="1">
      <c r="A1686" s="174">
        <v>93.066000000000003</v>
      </c>
      <c r="B1686" s="175" t="s">
        <v>821</v>
      </c>
      <c r="C1686" s="176" t="s">
        <v>273</v>
      </c>
      <c r="D1686" s="217"/>
      <c r="E1686" s="217"/>
      <c r="F1686" s="217"/>
    </row>
    <row r="1687" spans="1:6" ht="15" customHeight="1">
      <c r="A1687" s="174">
        <v>93.066999999999993</v>
      </c>
      <c r="B1687" s="175" t="s">
        <v>821</v>
      </c>
      <c r="C1687" s="176" t="s">
        <v>111</v>
      </c>
      <c r="D1687" s="217"/>
      <c r="E1687" s="217"/>
      <c r="F1687" s="217"/>
    </row>
    <row r="1688" spans="1:6" ht="14">
      <c r="A1688" s="174">
        <v>93.067999999999998</v>
      </c>
      <c r="B1688" s="175" t="s">
        <v>821</v>
      </c>
      <c r="C1688" s="176" t="s">
        <v>3705</v>
      </c>
      <c r="D1688" s="217"/>
      <c r="E1688" s="217"/>
      <c r="F1688" s="217"/>
    </row>
    <row r="1689" spans="1:6" ht="14.5" customHeight="1">
      <c r="A1689" s="174">
        <v>93.069000000000003</v>
      </c>
      <c r="B1689" s="175" t="s">
        <v>821</v>
      </c>
      <c r="C1689" s="176" t="s">
        <v>274</v>
      </c>
      <c r="D1689" s="217"/>
      <c r="E1689" s="217"/>
      <c r="F1689" s="217"/>
    </row>
    <row r="1690" spans="1:6" ht="14">
      <c r="A1690" s="174">
        <v>93.07</v>
      </c>
      <c r="B1690" s="175" t="s">
        <v>821</v>
      </c>
      <c r="C1690" s="176" t="s">
        <v>1</v>
      </c>
      <c r="D1690" s="217"/>
      <c r="E1690" s="217"/>
      <c r="F1690" s="217"/>
    </row>
    <row r="1691" spans="1:6" ht="14.5" customHeight="1">
      <c r="A1691" s="174">
        <v>93.070999999999998</v>
      </c>
      <c r="B1691" s="175" t="s">
        <v>821</v>
      </c>
      <c r="C1691" s="176" t="s">
        <v>275</v>
      </c>
      <c r="D1691" s="217"/>
      <c r="E1691" s="217"/>
      <c r="F1691" s="217"/>
    </row>
    <row r="1692" spans="1:6" ht="14">
      <c r="A1692" s="174">
        <v>93.072000000000003</v>
      </c>
      <c r="B1692" s="175" t="s">
        <v>821</v>
      </c>
      <c r="C1692" s="176" t="s">
        <v>1001</v>
      </c>
      <c r="D1692" s="217"/>
      <c r="E1692" s="217"/>
      <c r="F1692" s="217"/>
    </row>
    <row r="1693" spans="1:6" ht="15" customHeight="1">
      <c r="A1693" s="174">
        <v>93.072999999999993</v>
      </c>
      <c r="B1693" s="175" t="s">
        <v>821</v>
      </c>
      <c r="C1693" s="176" t="s">
        <v>977</v>
      </c>
      <c r="D1693" s="217"/>
      <c r="E1693" s="217"/>
      <c r="F1693" s="217"/>
    </row>
    <row r="1694" spans="1:6" ht="15" customHeight="1">
      <c r="A1694" s="174">
        <v>93.073999999999998</v>
      </c>
      <c r="B1694" s="175" t="s">
        <v>821</v>
      </c>
      <c r="C1694" s="176" t="s">
        <v>2529</v>
      </c>
      <c r="D1694" s="217"/>
      <c r="E1694" s="217"/>
      <c r="F1694" s="217"/>
    </row>
    <row r="1695" spans="1:6" ht="15" customHeight="1">
      <c r="A1695" s="174">
        <v>93.076999999999998</v>
      </c>
      <c r="B1695" s="175" t="s">
        <v>821</v>
      </c>
      <c r="C1695" s="176" t="s">
        <v>2530</v>
      </c>
      <c r="D1695" s="217"/>
      <c r="E1695" s="217"/>
      <c r="F1695" s="217"/>
    </row>
    <row r="1696" spans="1:6" ht="14">
      <c r="A1696" s="174">
        <v>93.078000000000003</v>
      </c>
      <c r="B1696" s="175" t="s">
        <v>821</v>
      </c>
      <c r="C1696" s="176" t="s">
        <v>3706</v>
      </c>
      <c r="D1696" s="217"/>
      <c r="E1696" s="217"/>
      <c r="F1696" s="217"/>
    </row>
    <row r="1697" spans="1:6" ht="29" customHeight="1">
      <c r="A1697" s="174">
        <v>93.078999999999994</v>
      </c>
      <c r="B1697" s="175" t="s">
        <v>821</v>
      </c>
      <c r="C1697" s="176" t="s">
        <v>2531</v>
      </c>
      <c r="D1697" s="217"/>
      <c r="E1697" s="217"/>
      <c r="F1697" s="217"/>
    </row>
    <row r="1698" spans="1:6" ht="14">
      <c r="A1698" s="174">
        <v>93.08</v>
      </c>
      <c r="B1698" s="175" t="s">
        <v>821</v>
      </c>
      <c r="C1698" s="176" t="s">
        <v>3707</v>
      </c>
      <c r="D1698" s="217"/>
      <c r="E1698" s="217"/>
      <c r="F1698" s="217"/>
    </row>
    <row r="1699" spans="1:6" ht="14">
      <c r="A1699" s="174">
        <v>93.081000000000003</v>
      </c>
      <c r="B1699" s="175" t="s">
        <v>821</v>
      </c>
      <c r="C1699" s="176" t="s">
        <v>3708</v>
      </c>
      <c r="D1699" s="217"/>
      <c r="E1699" s="217"/>
      <c r="F1699" s="217"/>
    </row>
    <row r="1700" spans="1:6" ht="14.5" customHeight="1">
      <c r="A1700" s="174">
        <v>93.081999999999994</v>
      </c>
      <c r="B1700" s="175" t="s">
        <v>821</v>
      </c>
      <c r="C1700" s="176" t="s">
        <v>2532</v>
      </c>
      <c r="D1700" s="217"/>
      <c r="E1700" s="217"/>
      <c r="F1700" s="217"/>
    </row>
    <row r="1701" spans="1:6" ht="14">
      <c r="A1701" s="174">
        <v>93.082999999999998</v>
      </c>
      <c r="B1701" s="175" t="s">
        <v>821</v>
      </c>
      <c r="C1701" s="176" t="s">
        <v>2533</v>
      </c>
      <c r="D1701" s="217"/>
      <c r="E1701" s="217"/>
      <c r="F1701" s="217"/>
    </row>
    <row r="1702" spans="1:6" ht="14.5" customHeight="1">
      <c r="A1702" s="174">
        <v>93.084000000000003</v>
      </c>
      <c r="B1702" s="175" t="s">
        <v>821</v>
      </c>
      <c r="C1702" s="176" t="s">
        <v>3709</v>
      </c>
      <c r="D1702" s="217"/>
      <c r="E1702" s="217"/>
      <c r="F1702" s="217"/>
    </row>
    <row r="1703" spans="1:6" ht="14">
      <c r="A1703" s="174">
        <v>93.084999999999994</v>
      </c>
      <c r="B1703" s="175" t="s">
        <v>821</v>
      </c>
      <c r="C1703" s="176" t="s">
        <v>3710</v>
      </c>
      <c r="D1703" s="217"/>
      <c r="E1703" s="217"/>
      <c r="F1703" s="217"/>
    </row>
    <row r="1704" spans="1:6" ht="14.5" customHeight="1">
      <c r="A1704" s="174">
        <v>93.085999999999999</v>
      </c>
      <c r="B1704" s="175" t="s">
        <v>821</v>
      </c>
      <c r="C1704" s="176" t="s">
        <v>327</v>
      </c>
      <c r="D1704" s="217"/>
      <c r="E1704" s="217"/>
      <c r="F1704" s="217"/>
    </row>
    <row r="1705" spans="1:6" ht="15" customHeight="1">
      <c r="A1705" s="174">
        <v>93.087000000000003</v>
      </c>
      <c r="B1705" s="175" t="s">
        <v>821</v>
      </c>
      <c r="C1705" s="176" t="s">
        <v>2534</v>
      </c>
      <c r="D1705" s="217"/>
      <c r="E1705" s="217"/>
      <c r="F1705" s="217"/>
    </row>
    <row r="1706" spans="1:6" ht="15" customHeight="1">
      <c r="A1706" s="174">
        <v>93.087999999999994</v>
      </c>
      <c r="B1706" s="175" t="s">
        <v>821</v>
      </c>
      <c r="C1706" s="176" t="s">
        <v>3711</v>
      </c>
      <c r="D1706" s="217"/>
      <c r="E1706" s="217"/>
      <c r="F1706" s="217"/>
    </row>
    <row r="1707" spans="1:6" ht="15" customHeight="1">
      <c r="A1707" s="174">
        <v>93.088999999999999</v>
      </c>
      <c r="B1707" s="175" t="s">
        <v>821</v>
      </c>
      <c r="C1707" s="176" t="s">
        <v>978</v>
      </c>
      <c r="D1707" s="217"/>
      <c r="E1707" s="217"/>
      <c r="F1707" s="217"/>
    </row>
    <row r="1708" spans="1:6" ht="14.5" customHeight="1">
      <c r="A1708" s="174">
        <v>93.09</v>
      </c>
      <c r="B1708" s="175" t="s">
        <v>821</v>
      </c>
      <c r="C1708" s="176" t="s">
        <v>979</v>
      </c>
      <c r="D1708" s="217"/>
      <c r="E1708" s="217"/>
      <c r="F1708" s="217"/>
    </row>
    <row r="1709" spans="1:6" ht="15" customHeight="1">
      <c r="A1709" s="174">
        <v>93.091999999999999</v>
      </c>
      <c r="B1709" s="175" t="s">
        <v>821</v>
      </c>
      <c r="C1709" s="176" t="s">
        <v>2021</v>
      </c>
      <c r="D1709" s="217"/>
      <c r="E1709" s="217"/>
      <c r="F1709" s="217"/>
    </row>
    <row r="1710" spans="1:6" ht="14.5" customHeight="1">
      <c r="A1710" s="177">
        <v>93.093000000000004</v>
      </c>
      <c r="B1710" s="178" t="s">
        <v>821</v>
      </c>
      <c r="C1710" s="179" t="s">
        <v>4395</v>
      </c>
      <c r="D1710" s="217"/>
      <c r="E1710" s="217"/>
      <c r="F1710" s="217"/>
    </row>
    <row r="1711" spans="1:6" ht="14">
      <c r="A1711" s="174">
        <v>93.093999999999994</v>
      </c>
      <c r="B1711" s="175" t="s">
        <v>821</v>
      </c>
      <c r="C1711" s="176" t="s">
        <v>2535</v>
      </c>
      <c r="D1711" s="217"/>
      <c r="E1711" s="217"/>
      <c r="F1711" s="217"/>
    </row>
    <row r="1712" spans="1:6" ht="14.5" customHeight="1">
      <c r="A1712" s="174">
        <v>93.094999999999999</v>
      </c>
      <c r="B1712" s="175" t="s">
        <v>821</v>
      </c>
      <c r="C1712" s="176" t="s">
        <v>2536</v>
      </c>
      <c r="D1712" s="217"/>
      <c r="E1712" s="217"/>
      <c r="F1712" s="217"/>
    </row>
    <row r="1713" spans="1:6" ht="14">
      <c r="A1713" s="174">
        <v>93.096000000000004</v>
      </c>
      <c r="B1713" s="175" t="s">
        <v>821</v>
      </c>
      <c r="C1713" s="176" t="s">
        <v>3712</v>
      </c>
      <c r="D1713" s="217"/>
      <c r="E1713" s="217"/>
      <c r="F1713" s="217"/>
    </row>
    <row r="1714" spans="1:6" ht="29" customHeight="1">
      <c r="A1714" s="174">
        <v>93.096999999999994</v>
      </c>
      <c r="B1714" s="175" t="s">
        <v>821</v>
      </c>
      <c r="C1714" s="176" t="s">
        <v>2537</v>
      </c>
      <c r="D1714" s="217"/>
      <c r="E1714" s="217"/>
      <c r="F1714" s="217"/>
    </row>
    <row r="1715" spans="1:6" ht="14">
      <c r="A1715" s="174">
        <v>93.097999999999999</v>
      </c>
      <c r="B1715" s="175" t="s">
        <v>821</v>
      </c>
      <c r="C1715" s="176" t="s">
        <v>2538</v>
      </c>
      <c r="D1715" s="217"/>
      <c r="E1715" s="217"/>
      <c r="F1715" s="217"/>
    </row>
    <row r="1716" spans="1:6" ht="29" customHeight="1">
      <c r="A1716" s="174">
        <v>93.099000000000004</v>
      </c>
      <c r="B1716" s="175" t="s">
        <v>821</v>
      </c>
      <c r="C1716" s="176" t="s">
        <v>3713</v>
      </c>
      <c r="D1716" s="217"/>
      <c r="E1716" s="217"/>
      <c r="F1716" s="217"/>
    </row>
    <row r="1717" spans="1:6" ht="14">
      <c r="A1717" s="174">
        <v>93.102999999999994</v>
      </c>
      <c r="B1717" s="175" t="s">
        <v>821</v>
      </c>
      <c r="C1717" s="176" t="s">
        <v>2392</v>
      </c>
      <c r="D1717" s="217"/>
      <c r="E1717" s="217"/>
      <c r="F1717" s="217"/>
    </row>
    <row r="1718" spans="1:6" ht="14.5" customHeight="1">
      <c r="A1718" s="174">
        <v>93.103999999999999</v>
      </c>
      <c r="B1718" s="175" t="s">
        <v>821</v>
      </c>
      <c r="C1718" s="176" t="s">
        <v>328</v>
      </c>
      <c r="D1718" s="217"/>
      <c r="E1718" s="217"/>
      <c r="F1718" s="217"/>
    </row>
    <row r="1719" spans="1:6" ht="14">
      <c r="A1719" s="174">
        <v>93.106999999999999</v>
      </c>
      <c r="B1719" s="175" t="s">
        <v>821</v>
      </c>
      <c r="C1719" s="176" t="s">
        <v>3714</v>
      </c>
      <c r="D1719" s="217"/>
      <c r="E1719" s="217"/>
      <c r="F1719" s="217"/>
    </row>
    <row r="1720" spans="1:6" ht="14.5" customHeight="1">
      <c r="A1720" s="174">
        <v>93.11</v>
      </c>
      <c r="B1720" s="175" t="s">
        <v>821</v>
      </c>
      <c r="C1720" s="176" t="s">
        <v>329</v>
      </c>
      <c r="D1720" s="217"/>
      <c r="E1720" s="217"/>
      <c r="F1720" s="217"/>
    </row>
    <row r="1721" spans="1:6" ht="14">
      <c r="A1721" s="174">
        <v>93.113</v>
      </c>
      <c r="B1721" s="175" t="s">
        <v>821</v>
      </c>
      <c r="C1721" s="176" t="s">
        <v>330</v>
      </c>
      <c r="D1721" s="217"/>
      <c r="E1721" s="217"/>
      <c r="F1721" s="217"/>
    </row>
    <row r="1722" spans="1:6" ht="14.5" customHeight="1">
      <c r="A1722" s="174">
        <v>93.116</v>
      </c>
      <c r="B1722" s="175" t="s">
        <v>821</v>
      </c>
      <c r="C1722" s="176" t="s">
        <v>331</v>
      </c>
      <c r="D1722" s="217"/>
      <c r="E1722" s="217"/>
      <c r="F1722" s="217"/>
    </row>
    <row r="1723" spans="1:6" ht="14">
      <c r="A1723" s="177">
        <v>93.117000000000004</v>
      </c>
      <c r="B1723" s="178" t="s">
        <v>821</v>
      </c>
      <c r="C1723" s="179" t="s">
        <v>4396</v>
      </c>
      <c r="D1723" s="217"/>
      <c r="E1723" s="217"/>
      <c r="F1723" s="217"/>
    </row>
    <row r="1724" spans="1:6" ht="15" customHeight="1">
      <c r="A1724" s="174">
        <v>93.117999999999995</v>
      </c>
      <c r="B1724" s="175" t="s">
        <v>821</v>
      </c>
      <c r="C1724" s="176" t="s">
        <v>332</v>
      </c>
      <c r="D1724" s="217"/>
      <c r="E1724" s="217"/>
      <c r="F1724" s="217"/>
    </row>
    <row r="1725" spans="1:6" ht="14">
      <c r="A1725" s="174">
        <v>93.120999999999995</v>
      </c>
      <c r="B1725" s="175" t="s">
        <v>821</v>
      </c>
      <c r="C1725" s="176" t="s">
        <v>333</v>
      </c>
      <c r="D1725" s="217"/>
      <c r="E1725" s="217"/>
      <c r="F1725" s="217"/>
    </row>
    <row r="1726" spans="1:6" ht="14.5" customHeight="1">
      <c r="A1726" s="174">
        <v>93.123000000000005</v>
      </c>
      <c r="B1726" s="175" t="s">
        <v>821</v>
      </c>
      <c r="C1726" s="176" t="s">
        <v>3715</v>
      </c>
      <c r="D1726" s="217"/>
      <c r="E1726" s="217"/>
      <c r="F1726" s="217"/>
    </row>
    <row r="1727" spans="1:6" ht="14">
      <c r="A1727" s="174">
        <v>93.123999999999995</v>
      </c>
      <c r="B1727" s="175" t="s">
        <v>821</v>
      </c>
      <c r="C1727" s="176" t="s">
        <v>3716</v>
      </c>
      <c r="D1727" s="217"/>
      <c r="E1727" s="217"/>
      <c r="F1727" s="217"/>
    </row>
    <row r="1728" spans="1:6" ht="14.5" customHeight="1">
      <c r="A1728" s="174">
        <v>93.126999999999995</v>
      </c>
      <c r="B1728" s="175" t="s">
        <v>821</v>
      </c>
      <c r="C1728" s="176" t="s">
        <v>484</v>
      </c>
      <c r="D1728" s="217"/>
      <c r="E1728" s="217"/>
      <c r="F1728" s="217"/>
    </row>
    <row r="1729" spans="1:6" ht="14">
      <c r="A1729" s="174">
        <v>93.129000000000005</v>
      </c>
      <c r="B1729" s="175" t="s">
        <v>821</v>
      </c>
      <c r="C1729" s="176" t="s">
        <v>485</v>
      </c>
      <c r="D1729" s="217"/>
      <c r="E1729" s="217"/>
      <c r="F1729" s="217"/>
    </row>
    <row r="1730" spans="1:6" ht="14.5" customHeight="1">
      <c r="A1730" s="174">
        <v>93.13</v>
      </c>
      <c r="B1730" s="175" t="s">
        <v>821</v>
      </c>
      <c r="C1730" s="176" t="s">
        <v>276</v>
      </c>
      <c r="D1730" s="217"/>
      <c r="E1730" s="217"/>
      <c r="F1730" s="217"/>
    </row>
    <row r="1731" spans="1:6" ht="14">
      <c r="A1731" s="174">
        <v>93.134</v>
      </c>
      <c r="B1731" s="175" t="s">
        <v>821</v>
      </c>
      <c r="C1731" s="176" t="s">
        <v>486</v>
      </c>
      <c r="D1731" s="217"/>
      <c r="E1731" s="217"/>
      <c r="F1731" s="217"/>
    </row>
    <row r="1732" spans="1:6" ht="14.5" customHeight="1">
      <c r="A1732" s="174">
        <v>93.135000000000005</v>
      </c>
      <c r="B1732" s="175" t="s">
        <v>821</v>
      </c>
      <c r="C1732" s="176" t="s">
        <v>487</v>
      </c>
      <c r="D1732" s="217"/>
      <c r="E1732" s="217"/>
      <c r="F1732" s="217"/>
    </row>
    <row r="1733" spans="1:6" ht="14">
      <c r="A1733" s="174">
        <v>93.135999999999996</v>
      </c>
      <c r="B1733" s="175" t="s">
        <v>821</v>
      </c>
      <c r="C1733" s="176" t="s">
        <v>488</v>
      </c>
      <c r="D1733" s="217"/>
      <c r="E1733" s="217"/>
      <c r="F1733" s="217"/>
    </row>
    <row r="1734" spans="1:6" ht="14.5" customHeight="1">
      <c r="A1734" s="174">
        <v>93.137</v>
      </c>
      <c r="B1734" s="175" t="s">
        <v>821</v>
      </c>
      <c r="C1734" s="176" t="s">
        <v>121</v>
      </c>
      <c r="D1734" s="217"/>
      <c r="E1734" s="217"/>
      <c r="F1734" s="217"/>
    </row>
    <row r="1735" spans="1:6" ht="14">
      <c r="A1735" s="174">
        <v>93.138000000000005</v>
      </c>
      <c r="B1735" s="175" t="s">
        <v>821</v>
      </c>
      <c r="C1735" s="176" t="s">
        <v>489</v>
      </c>
      <c r="D1735" s="217"/>
      <c r="E1735" s="217"/>
      <c r="F1735" s="217"/>
    </row>
    <row r="1736" spans="1:6" ht="15" customHeight="1">
      <c r="A1736" s="174">
        <v>93.14</v>
      </c>
      <c r="B1736" s="175" t="s">
        <v>821</v>
      </c>
      <c r="C1736" s="176" t="s">
        <v>490</v>
      </c>
      <c r="D1736" s="217"/>
      <c r="E1736" s="217"/>
      <c r="F1736" s="217"/>
    </row>
    <row r="1737" spans="1:6" ht="14">
      <c r="A1737" s="174">
        <v>93.141999999999996</v>
      </c>
      <c r="B1737" s="175" t="s">
        <v>821</v>
      </c>
      <c r="C1737" s="176" t="s">
        <v>491</v>
      </c>
      <c r="D1737" s="217"/>
      <c r="E1737" s="217"/>
      <c r="F1737" s="217"/>
    </row>
    <row r="1738" spans="1:6" ht="14.5" customHeight="1">
      <c r="A1738" s="174">
        <v>93.143000000000001</v>
      </c>
      <c r="B1738" s="175" t="s">
        <v>821</v>
      </c>
      <c r="C1738" s="176" t="s">
        <v>3717</v>
      </c>
      <c r="D1738" s="217"/>
      <c r="E1738" s="217"/>
      <c r="F1738" s="217"/>
    </row>
    <row r="1739" spans="1:6" ht="14.5" customHeight="1">
      <c r="A1739" s="174">
        <v>93.144999999999996</v>
      </c>
      <c r="B1739" s="175" t="s">
        <v>821</v>
      </c>
      <c r="C1739" s="176" t="s">
        <v>3718</v>
      </c>
      <c r="D1739" s="217"/>
      <c r="E1739" s="217"/>
      <c r="F1739" s="217"/>
    </row>
    <row r="1740" spans="1:6" ht="14.5" customHeight="1">
      <c r="A1740" s="174">
        <v>93.15</v>
      </c>
      <c r="B1740" s="175" t="s">
        <v>821</v>
      </c>
      <c r="C1740" s="176" t="s">
        <v>228</v>
      </c>
      <c r="D1740" s="217"/>
      <c r="E1740" s="217"/>
      <c r="F1740" s="217"/>
    </row>
    <row r="1741" spans="1:6" ht="14.5" customHeight="1">
      <c r="A1741" s="174">
        <v>93.153000000000006</v>
      </c>
      <c r="B1741" s="175" t="s">
        <v>821</v>
      </c>
      <c r="C1741" s="176" t="s">
        <v>33</v>
      </c>
      <c r="D1741" s="217"/>
      <c r="E1741" s="217"/>
      <c r="F1741" s="217"/>
    </row>
    <row r="1742" spans="1:6" ht="14.5" customHeight="1">
      <c r="A1742" s="174">
        <v>93.155000000000001</v>
      </c>
      <c r="B1742" s="175" t="s">
        <v>821</v>
      </c>
      <c r="C1742" s="176" t="s">
        <v>34</v>
      </c>
      <c r="D1742" s="217"/>
      <c r="E1742" s="217"/>
      <c r="F1742" s="217"/>
    </row>
    <row r="1743" spans="1:6" ht="14.5" customHeight="1">
      <c r="A1743" s="174">
        <v>93.156999999999996</v>
      </c>
      <c r="B1743" s="175" t="s">
        <v>821</v>
      </c>
      <c r="C1743" s="176" t="s">
        <v>35</v>
      </c>
      <c r="D1743" s="217"/>
      <c r="E1743" s="217"/>
      <c r="F1743" s="217"/>
    </row>
    <row r="1744" spans="1:6" ht="14.5" customHeight="1">
      <c r="A1744" s="174">
        <v>93.161000000000001</v>
      </c>
      <c r="B1744" s="175" t="s">
        <v>821</v>
      </c>
      <c r="C1744" s="176" t="s">
        <v>36</v>
      </c>
      <c r="D1744" s="217"/>
      <c r="E1744" s="217"/>
      <c r="F1744" s="217"/>
    </row>
    <row r="1745" spans="1:6" ht="15" customHeight="1">
      <c r="A1745" s="177">
        <v>93.162000000000006</v>
      </c>
      <c r="B1745" s="178" t="s">
        <v>821</v>
      </c>
      <c r="C1745" s="179" t="s">
        <v>4397</v>
      </c>
      <c r="D1745" s="217"/>
      <c r="E1745" s="217"/>
      <c r="F1745" s="217"/>
    </row>
    <row r="1746" spans="1:6" ht="14.5" customHeight="1">
      <c r="A1746" s="174">
        <v>93.164000000000001</v>
      </c>
      <c r="B1746" s="175" t="s">
        <v>821</v>
      </c>
      <c r="C1746" s="176" t="s">
        <v>37</v>
      </c>
      <c r="D1746" s="217"/>
      <c r="E1746" s="217"/>
      <c r="F1746" s="217"/>
    </row>
    <row r="1747" spans="1:6" ht="14">
      <c r="A1747" s="177">
        <v>93.165000000000006</v>
      </c>
      <c r="B1747" s="178" t="s">
        <v>821</v>
      </c>
      <c r="C1747" s="179" t="s">
        <v>4398</v>
      </c>
      <c r="D1747" s="217"/>
      <c r="E1747" s="217"/>
      <c r="F1747" s="217"/>
    </row>
    <row r="1748" spans="1:6" ht="14.5" customHeight="1">
      <c r="A1748" s="174">
        <v>93.171999999999997</v>
      </c>
      <c r="B1748" s="175" t="s">
        <v>821</v>
      </c>
      <c r="C1748" s="176" t="s">
        <v>38</v>
      </c>
      <c r="D1748" s="217"/>
      <c r="E1748" s="217"/>
      <c r="F1748" s="217"/>
    </row>
    <row r="1749" spans="1:6" ht="14">
      <c r="A1749" s="174">
        <v>93.173000000000002</v>
      </c>
      <c r="B1749" s="175" t="s">
        <v>821</v>
      </c>
      <c r="C1749" s="176" t="s">
        <v>113</v>
      </c>
      <c r="D1749" s="217"/>
      <c r="E1749" s="217"/>
      <c r="F1749" s="217"/>
    </row>
    <row r="1750" spans="1:6" ht="14.5" customHeight="1">
      <c r="A1750" s="174">
        <v>93.177999999999997</v>
      </c>
      <c r="B1750" s="175" t="s">
        <v>821</v>
      </c>
      <c r="C1750" s="176" t="s">
        <v>114</v>
      </c>
      <c r="D1750" s="217"/>
      <c r="E1750" s="217"/>
      <c r="F1750" s="217"/>
    </row>
    <row r="1751" spans="1:6" ht="15" customHeight="1">
      <c r="A1751" s="174">
        <v>93.183999999999997</v>
      </c>
      <c r="B1751" s="175" t="s">
        <v>821</v>
      </c>
      <c r="C1751" s="176" t="s">
        <v>115</v>
      </c>
      <c r="D1751" s="217"/>
      <c r="E1751" s="217"/>
      <c r="F1751" s="217"/>
    </row>
    <row r="1752" spans="1:6" ht="15" customHeight="1">
      <c r="A1752" s="174">
        <v>93.185000000000002</v>
      </c>
      <c r="B1752" s="175" t="s">
        <v>821</v>
      </c>
      <c r="C1752" s="176" t="s">
        <v>2393</v>
      </c>
      <c r="D1752" s="217"/>
      <c r="E1752" s="217"/>
      <c r="F1752" s="217"/>
    </row>
    <row r="1753" spans="1:6" ht="15" customHeight="1">
      <c r="A1753" s="174">
        <v>93.186000000000007</v>
      </c>
      <c r="B1753" s="175" t="s">
        <v>821</v>
      </c>
      <c r="C1753" s="176" t="s">
        <v>116</v>
      </c>
      <c r="D1753" s="217"/>
      <c r="E1753" s="217"/>
      <c r="F1753" s="217"/>
    </row>
    <row r="1754" spans="1:6" ht="15" customHeight="1">
      <c r="A1754" s="174">
        <v>93.186999999999998</v>
      </c>
      <c r="B1754" s="175" t="s">
        <v>821</v>
      </c>
      <c r="C1754" s="176" t="s">
        <v>117</v>
      </c>
      <c r="D1754" s="217"/>
      <c r="E1754" s="217"/>
      <c r="F1754" s="217"/>
    </row>
    <row r="1755" spans="1:6" ht="15" customHeight="1">
      <c r="A1755" s="174">
        <v>93.191000000000003</v>
      </c>
      <c r="B1755" s="175" t="s">
        <v>821</v>
      </c>
      <c r="C1755" s="176" t="s">
        <v>3719</v>
      </c>
      <c r="D1755" s="217"/>
      <c r="E1755" s="217"/>
      <c r="F1755" s="217"/>
    </row>
    <row r="1756" spans="1:6" ht="15" customHeight="1">
      <c r="A1756" s="174">
        <v>93.192999999999998</v>
      </c>
      <c r="B1756" s="175" t="s">
        <v>821</v>
      </c>
      <c r="C1756" s="176" t="s">
        <v>685</v>
      </c>
      <c r="D1756" s="217"/>
      <c r="E1756" s="217"/>
      <c r="F1756" s="217"/>
    </row>
    <row r="1757" spans="1:6" ht="29" customHeight="1">
      <c r="A1757" s="174">
        <v>93.197000000000003</v>
      </c>
      <c r="B1757" s="175" t="s">
        <v>821</v>
      </c>
      <c r="C1757" s="176" t="s">
        <v>3720</v>
      </c>
      <c r="D1757" s="217"/>
      <c r="E1757" s="217"/>
      <c r="F1757" s="217"/>
    </row>
    <row r="1758" spans="1:6" ht="14">
      <c r="A1758" s="174">
        <v>93.209000000000003</v>
      </c>
      <c r="B1758" s="175" t="s">
        <v>821</v>
      </c>
      <c r="C1758" s="176" t="s">
        <v>686</v>
      </c>
      <c r="D1758" s="217"/>
      <c r="E1758" s="217"/>
      <c r="F1758" s="217"/>
    </row>
    <row r="1759" spans="1:6" ht="14.5" customHeight="1">
      <c r="A1759" s="174">
        <v>93.21</v>
      </c>
      <c r="B1759" s="175" t="s">
        <v>821</v>
      </c>
      <c r="C1759" s="176" t="s">
        <v>3721</v>
      </c>
      <c r="D1759" s="217"/>
      <c r="E1759" s="217"/>
      <c r="F1759" s="217"/>
    </row>
    <row r="1760" spans="1:6" ht="14">
      <c r="A1760" s="174">
        <v>93.210999999999999</v>
      </c>
      <c r="B1760" s="175" t="s">
        <v>821</v>
      </c>
      <c r="C1760" s="176" t="s">
        <v>980</v>
      </c>
      <c r="D1760" s="217"/>
      <c r="E1760" s="217"/>
      <c r="F1760" s="217"/>
    </row>
    <row r="1761" spans="1:6" ht="15" customHeight="1">
      <c r="A1761" s="174">
        <v>93.212999999999994</v>
      </c>
      <c r="B1761" s="175" t="s">
        <v>821</v>
      </c>
      <c r="C1761" s="176" t="s">
        <v>3722</v>
      </c>
      <c r="D1761" s="217"/>
      <c r="E1761" s="217"/>
      <c r="F1761" s="217"/>
    </row>
    <row r="1762" spans="1:6" ht="15" customHeight="1">
      <c r="A1762" s="174">
        <v>93.216999999999999</v>
      </c>
      <c r="B1762" s="175" t="s">
        <v>821</v>
      </c>
      <c r="C1762" s="176" t="s">
        <v>2394</v>
      </c>
      <c r="D1762" s="217"/>
      <c r="E1762" s="217"/>
      <c r="F1762" s="217"/>
    </row>
    <row r="1763" spans="1:6" ht="14.5" customHeight="1">
      <c r="A1763" s="174">
        <v>93.22</v>
      </c>
      <c r="B1763" s="175" t="s">
        <v>821</v>
      </c>
      <c r="C1763" s="176" t="s">
        <v>687</v>
      </c>
      <c r="D1763" s="217"/>
      <c r="E1763" s="217"/>
      <c r="F1763" s="217"/>
    </row>
    <row r="1764" spans="1:6" ht="14">
      <c r="A1764" s="174">
        <v>93.222999999999999</v>
      </c>
      <c r="B1764" s="175" t="s">
        <v>821</v>
      </c>
      <c r="C1764" s="176" t="s">
        <v>688</v>
      </c>
      <c r="D1764" s="217"/>
      <c r="E1764" s="217"/>
      <c r="F1764" s="217"/>
    </row>
    <row r="1765" spans="1:6" ht="29" customHeight="1">
      <c r="A1765" s="174">
        <v>93.224000000000004</v>
      </c>
      <c r="B1765" s="175" t="s">
        <v>821</v>
      </c>
      <c r="C1765" s="176" t="s">
        <v>3723</v>
      </c>
      <c r="D1765" s="217"/>
      <c r="E1765" s="217"/>
      <c r="F1765" s="217"/>
    </row>
    <row r="1766" spans="1:6" ht="14">
      <c r="A1766" s="174">
        <v>93.224999999999994</v>
      </c>
      <c r="B1766" s="175" t="s">
        <v>821</v>
      </c>
      <c r="C1766" s="176" t="s">
        <v>2395</v>
      </c>
      <c r="D1766" s="217"/>
      <c r="E1766" s="217"/>
      <c r="F1766" s="217"/>
    </row>
    <row r="1767" spans="1:6" ht="15" customHeight="1">
      <c r="A1767" s="174">
        <v>93.225999999999999</v>
      </c>
      <c r="B1767" s="175" t="s">
        <v>821</v>
      </c>
      <c r="C1767" s="176" t="s">
        <v>689</v>
      </c>
      <c r="D1767" s="217"/>
      <c r="E1767" s="217"/>
      <c r="F1767" s="217"/>
    </row>
    <row r="1768" spans="1:6" ht="14">
      <c r="A1768" s="174">
        <v>93.227999999999994</v>
      </c>
      <c r="B1768" s="175" t="s">
        <v>821</v>
      </c>
      <c r="C1768" s="176" t="s">
        <v>3724</v>
      </c>
      <c r="D1768" s="217"/>
      <c r="E1768" s="217"/>
      <c r="F1768" s="217"/>
    </row>
    <row r="1769" spans="1:6" ht="14.5" customHeight="1">
      <c r="A1769" s="174">
        <v>93.230999999999995</v>
      </c>
      <c r="B1769" s="175" t="s">
        <v>821</v>
      </c>
      <c r="C1769" s="176" t="s">
        <v>690</v>
      </c>
      <c r="D1769" s="217"/>
      <c r="E1769" s="217"/>
      <c r="F1769" s="217"/>
    </row>
    <row r="1770" spans="1:6" ht="14.5" customHeight="1">
      <c r="A1770" s="174">
        <v>93.231999999999999</v>
      </c>
      <c r="B1770" s="175" t="s">
        <v>821</v>
      </c>
      <c r="C1770" s="176" t="s">
        <v>691</v>
      </c>
      <c r="D1770" s="217"/>
      <c r="E1770" s="217"/>
      <c r="F1770" s="217"/>
    </row>
    <row r="1771" spans="1:6" ht="14.5" customHeight="1">
      <c r="A1771" s="174">
        <v>93.233000000000004</v>
      </c>
      <c r="B1771" s="175" t="s">
        <v>821</v>
      </c>
      <c r="C1771" s="176" t="s">
        <v>692</v>
      </c>
      <c r="D1771" s="217"/>
      <c r="E1771" s="217"/>
      <c r="F1771" s="217"/>
    </row>
    <row r="1772" spans="1:6" ht="15" customHeight="1">
      <c r="A1772" s="174">
        <v>93.233999999999995</v>
      </c>
      <c r="B1772" s="175" t="s">
        <v>821</v>
      </c>
      <c r="C1772" s="176" t="s">
        <v>693</v>
      </c>
      <c r="D1772" s="217"/>
      <c r="E1772" s="217"/>
      <c r="F1772" s="217"/>
    </row>
    <row r="1773" spans="1:6" ht="14.5" customHeight="1">
      <c r="A1773" s="174">
        <v>93.234999999999999</v>
      </c>
      <c r="B1773" s="175" t="s">
        <v>821</v>
      </c>
      <c r="C1773" s="176" t="s">
        <v>3725</v>
      </c>
      <c r="D1773" s="217"/>
      <c r="E1773" s="217"/>
      <c r="F1773" s="217"/>
    </row>
    <row r="1774" spans="1:6" ht="15" customHeight="1">
      <c r="A1774" s="174">
        <v>93.236000000000004</v>
      </c>
      <c r="B1774" s="175" t="s">
        <v>821</v>
      </c>
      <c r="C1774" s="176" t="s">
        <v>2022</v>
      </c>
      <c r="D1774" s="217"/>
      <c r="E1774" s="217"/>
      <c r="F1774" s="217"/>
    </row>
    <row r="1775" spans="1:6" ht="14.5" customHeight="1">
      <c r="A1775" s="174">
        <v>93.236999999999995</v>
      </c>
      <c r="B1775" s="175" t="s">
        <v>821</v>
      </c>
      <c r="C1775" s="176" t="s">
        <v>2396</v>
      </c>
      <c r="D1775" s="217"/>
      <c r="E1775" s="217"/>
      <c r="F1775" s="217"/>
    </row>
    <row r="1776" spans="1:6" ht="14">
      <c r="A1776" s="174">
        <v>93.239000000000004</v>
      </c>
      <c r="B1776" s="175" t="s">
        <v>821</v>
      </c>
      <c r="C1776" s="176" t="s">
        <v>672</v>
      </c>
      <c r="D1776" s="217"/>
      <c r="E1776" s="217"/>
      <c r="F1776" s="217"/>
    </row>
    <row r="1777" spans="1:6" ht="14">
      <c r="A1777" s="174">
        <v>93.24</v>
      </c>
      <c r="B1777" s="175" t="s">
        <v>821</v>
      </c>
      <c r="C1777" s="176" t="s">
        <v>673</v>
      </c>
      <c r="D1777" s="217"/>
      <c r="E1777" s="217"/>
      <c r="F1777" s="217"/>
    </row>
    <row r="1778" spans="1:6" ht="14.5" customHeight="1">
      <c r="A1778" s="174">
        <v>93.241</v>
      </c>
      <c r="B1778" s="175" t="s">
        <v>821</v>
      </c>
      <c r="C1778" s="176" t="s">
        <v>674</v>
      </c>
      <c r="D1778" s="217"/>
      <c r="E1778" s="217"/>
      <c r="F1778" s="217"/>
    </row>
    <row r="1779" spans="1:6" ht="14">
      <c r="A1779" s="174">
        <v>93.242000000000004</v>
      </c>
      <c r="B1779" s="175" t="s">
        <v>821</v>
      </c>
      <c r="C1779" s="176" t="s">
        <v>675</v>
      </c>
      <c r="D1779" s="217"/>
      <c r="E1779" s="217"/>
      <c r="F1779" s="217"/>
    </row>
    <row r="1780" spans="1:6" ht="14.5" customHeight="1">
      <c r="A1780" s="174">
        <v>93.242999999999995</v>
      </c>
      <c r="B1780" s="175" t="s">
        <v>821</v>
      </c>
      <c r="C1780" s="176" t="s">
        <v>2397</v>
      </c>
      <c r="D1780" s="217"/>
      <c r="E1780" s="217"/>
      <c r="F1780" s="217"/>
    </row>
    <row r="1781" spans="1:6" ht="14">
      <c r="A1781" s="174">
        <v>93.247</v>
      </c>
      <c r="B1781" s="175" t="s">
        <v>821</v>
      </c>
      <c r="C1781" s="176" t="s">
        <v>3726</v>
      </c>
      <c r="D1781" s="217"/>
      <c r="E1781" s="217"/>
      <c r="F1781" s="217"/>
    </row>
    <row r="1782" spans="1:6" ht="15" customHeight="1">
      <c r="A1782" s="177">
        <v>93.251000000000005</v>
      </c>
      <c r="B1782" s="178" t="s">
        <v>821</v>
      </c>
      <c r="C1782" s="179" t="s">
        <v>4399</v>
      </c>
      <c r="D1782" s="217"/>
      <c r="E1782" s="217"/>
      <c r="F1782" s="217"/>
    </row>
    <row r="1783" spans="1:6" ht="14.5" customHeight="1">
      <c r="A1783" s="177">
        <v>93.253</v>
      </c>
      <c r="B1783" s="178" t="s">
        <v>821</v>
      </c>
      <c r="C1783" s="179" t="s">
        <v>4400</v>
      </c>
      <c r="D1783" s="217"/>
      <c r="E1783" s="217"/>
      <c r="F1783" s="217"/>
    </row>
    <row r="1784" spans="1:6" ht="14">
      <c r="A1784" s="174">
        <v>93.254999999999995</v>
      </c>
      <c r="B1784" s="175" t="s">
        <v>821</v>
      </c>
      <c r="C1784" s="176" t="s">
        <v>3727</v>
      </c>
      <c r="D1784" s="217"/>
      <c r="E1784" s="217"/>
      <c r="F1784" s="217"/>
    </row>
    <row r="1785" spans="1:6" s="28" customFormat="1" ht="14.5" customHeight="1">
      <c r="A1785" s="174">
        <v>93.256</v>
      </c>
      <c r="B1785" s="175" t="s">
        <v>821</v>
      </c>
      <c r="C1785" s="176" t="s">
        <v>3862</v>
      </c>
      <c r="D1785" s="217"/>
      <c r="E1785" s="217"/>
      <c r="F1785" s="217"/>
    </row>
    <row r="1786" spans="1:6" ht="14">
      <c r="A1786" s="174">
        <v>93.257000000000005</v>
      </c>
      <c r="B1786" s="175" t="s">
        <v>821</v>
      </c>
      <c r="C1786" s="176" t="s">
        <v>636</v>
      </c>
      <c r="D1786" s="217"/>
      <c r="E1786" s="217"/>
      <c r="F1786" s="217"/>
    </row>
    <row r="1787" spans="1:6" ht="14.5" customHeight="1">
      <c r="A1787" s="174">
        <v>93.259</v>
      </c>
      <c r="B1787" s="175" t="s">
        <v>821</v>
      </c>
      <c r="C1787" s="176" t="s">
        <v>3728</v>
      </c>
      <c r="D1787" s="217"/>
      <c r="E1787" s="217"/>
      <c r="F1787" s="217"/>
    </row>
    <row r="1788" spans="1:6" ht="14">
      <c r="A1788" s="174">
        <v>93.26</v>
      </c>
      <c r="B1788" s="175" t="s">
        <v>821</v>
      </c>
      <c r="C1788" s="176" t="s">
        <v>2398</v>
      </c>
      <c r="D1788" s="217"/>
      <c r="E1788" s="217"/>
      <c r="F1788" s="217"/>
    </row>
    <row r="1789" spans="1:6" ht="14.5" customHeight="1">
      <c r="A1789" s="174">
        <v>93.260999999999996</v>
      </c>
      <c r="B1789" s="175" t="s">
        <v>821</v>
      </c>
      <c r="C1789" s="176" t="s">
        <v>3729</v>
      </c>
      <c r="D1789" s="217"/>
      <c r="E1789" s="217"/>
      <c r="F1789" s="217"/>
    </row>
    <row r="1790" spans="1:6" ht="14">
      <c r="A1790" s="174">
        <v>93.262</v>
      </c>
      <c r="B1790" s="175" t="s">
        <v>821</v>
      </c>
      <c r="C1790" s="176" t="s">
        <v>637</v>
      </c>
      <c r="D1790" s="217"/>
      <c r="E1790" s="217"/>
      <c r="F1790" s="217"/>
    </row>
    <row r="1791" spans="1:6" ht="14.5" customHeight="1">
      <c r="A1791" s="174">
        <v>93.263999999999996</v>
      </c>
      <c r="B1791" s="175" t="s">
        <v>821</v>
      </c>
      <c r="C1791" s="176" t="s">
        <v>638</v>
      </c>
      <c r="D1791" s="217"/>
      <c r="E1791" s="217"/>
      <c r="F1791" s="217"/>
    </row>
    <row r="1792" spans="1:6" ht="14">
      <c r="A1792" s="174">
        <v>93.266000000000005</v>
      </c>
      <c r="B1792" s="175" t="s">
        <v>821</v>
      </c>
      <c r="C1792" s="176" t="s">
        <v>3730</v>
      </c>
      <c r="D1792" s="217"/>
      <c r="E1792" s="217"/>
      <c r="F1792" s="217"/>
    </row>
    <row r="1793" spans="1:6" ht="14">
      <c r="A1793" s="174">
        <v>93.268000000000001</v>
      </c>
      <c r="B1793" s="175" t="s">
        <v>821</v>
      </c>
      <c r="C1793" s="176" t="s">
        <v>2540</v>
      </c>
      <c r="D1793" s="217"/>
      <c r="E1793" s="217"/>
      <c r="F1793" s="217"/>
    </row>
    <row r="1794" spans="1:6" ht="14.5" customHeight="1">
      <c r="A1794" s="174">
        <v>93.269000000000005</v>
      </c>
      <c r="B1794" s="175" t="s">
        <v>821</v>
      </c>
      <c r="C1794" s="176" t="s">
        <v>890</v>
      </c>
      <c r="D1794" s="217"/>
      <c r="E1794" s="217"/>
      <c r="F1794" s="217"/>
    </row>
    <row r="1795" spans="1:6" ht="14">
      <c r="A1795" s="174">
        <v>93.27</v>
      </c>
      <c r="B1795" s="175" t="s">
        <v>821</v>
      </c>
      <c r="C1795" s="176" t="s">
        <v>3731</v>
      </c>
      <c r="D1795" s="217"/>
      <c r="E1795" s="217"/>
      <c r="F1795" s="217"/>
    </row>
    <row r="1796" spans="1:6" ht="14.5" customHeight="1">
      <c r="A1796" s="174">
        <v>93.272999999999996</v>
      </c>
      <c r="B1796" s="175" t="s">
        <v>821</v>
      </c>
      <c r="C1796" s="176" t="s">
        <v>681</v>
      </c>
      <c r="D1796" s="217"/>
      <c r="E1796" s="217"/>
      <c r="F1796" s="217"/>
    </row>
    <row r="1797" spans="1:6" ht="14">
      <c r="A1797" s="174">
        <v>93.275000000000006</v>
      </c>
      <c r="B1797" s="175" t="s">
        <v>821</v>
      </c>
      <c r="C1797" s="176" t="s">
        <v>682</v>
      </c>
      <c r="D1797" s="217"/>
      <c r="E1797" s="217"/>
      <c r="F1797" s="217"/>
    </row>
    <row r="1798" spans="1:6" ht="14.5" customHeight="1">
      <c r="A1798" s="174">
        <v>93.275999999999996</v>
      </c>
      <c r="B1798" s="175" t="s">
        <v>821</v>
      </c>
      <c r="C1798" s="176" t="s">
        <v>683</v>
      </c>
      <c r="D1798" s="217"/>
      <c r="E1798" s="217"/>
      <c r="F1798" s="217"/>
    </row>
    <row r="1799" spans="1:6" ht="14">
      <c r="A1799" s="174">
        <v>93.278999999999996</v>
      </c>
      <c r="B1799" s="175" t="s">
        <v>821</v>
      </c>
      <c r="C1799" s="176" t="s">
        <v>684</v>
      </c>
      <c r="D1799" s="217"/>
      <c r="E1799" s="217"/>
      <c r="F1799" s="217"/>
    </row>
    <row r="1800" spans="1:6" ht="14.5" customHeight="1">
      <c r="A1800" s="174">
        <v>93.28</v>
      </c>
      <c r="B1800" s="175" t="s">
        <v>821</v>
      </c>
      <c r="C1800" s="176" t="s">
        <v>713</v>
      </c>
      <c r="D1800" s="217"/>
      <c r="E1800" s="217"/>
      <c r="F1800" s="217"/>
    </row>
    <row r="1801" spans="1:6" ht="14.5" customHeight="1">
      <c r="A1801" s="174">
        <v>93.281000000000006</v>
      </c>
      <c r="B1801" s="175" t="s">
        <v>821</v>
      </c>
      <c r="C1801" s="176" t="s">
        <v>714</v>
      </c>
      <c r="D1801" s="217"/>
      <c r="E1801" s="217"/>
      <c r="F1801" s="217"/>
    </row>
    <row r="1802" spans="1:6" ht="14.5" customHeight="1">
      <c r="A1802" s="174">
        <v>93.281999999999996</v>
      </c>
      <c r="B1802" s="175" t="s">
        <v>821</v>
      </c>
      <c r="C1802" s="176" t="s">
        <v>715</v>
      </c>
      <c r="D1802" s="217"/>
      <c r="E1802" s="217"/>
      <c r="F1802" s="217"/>
    </row>
    <row r="1803" spans="1:6" ht="15" customHeight="1">
      <c r="A1803" s="174">
        <v>93.283000000000001</v>
      </c>
      <c r="B1803" s="175" t="s">
        <v>821</v>
      </c>
      <c r="C1803" s="176" t="s">
        <v>3732</v>
      </c>
      <c r="D1803" s="217"/>
      <c r="E1803" s="217"/>
      <c r="F1803" s="217"/>
    </row>
    <row r="1804" spans="1:6" ht="14.5" customHeight="1">
      <c r="A1804" s="174">
        <v>93.284000000000006</v>
      </c>
      <c r="B1804" s="175" t="s">
        <v>821</v>
      </c>
      <c r="C1804" s="176" t="s">
        <v>2399</v>
      </c>
      <c r="D1804" s="217"/>
      <c r="E1804" s="217"/>
      <c r="F1804" s="217"/>
    </row>
    <row r="1805" spans="1:6" ht="14">
      <c r="A1805" s="174">
        <v>93.284999999999997</v>
      </c>
      <c r="B1805" s="175" t="s">
        <v>821</v>
      </c>
      <c r="C1805" s="176" t="s">
        <v>716</v>
      </c>
      <c r="D1805" s="217"/>
      <c r="E1805" s="217"/>
      <c r="F1805" s="217"/>
    </row>
    <row r="1806" spans="1:6" ht="14.5" customHeight="1">
      <c r="A1806" s="174">
        <v>93.286000000000001</v>
      </c>
      <c r="B1806" s="175" t="s">
        <v>821</v>
      </c>
      <c r="C1806" s="176" t="s">
        <v>717</v>
      </c>
      <c r="D1806" s="217"/>
      <c r="E1806" s="217"/>
      <c r="F1806" s="217"/>
    </row>
    <row r="1807" spans="1:6" ht="14">
      <c r="A1807" s="174">
        <v>93.287999999999997</v>
      </c>
      <c r="B1807" s="175" t="s">
        <v>821</v>
      </c>
      <c r="C1807" s="176" t="s">
        <v>643</v>
      </c>
      <c r="D1807" s="217"/>
      <c r="E1807" s="217"/>
      <c r="F1807" s="217"/>
    </row>
    <row r="1808" spans="1:6" ht="14">
      <c r="A1808" s="174">
        <v>93.289000000000001</v>
      </c>
      <c r="B1808" s="175" t="s">
        <v>821</v>
      </c>
      <c r="C1808" s="176" t="s">
        <v>2541</v>
      </c>
      <c r="D1808" s="217"/>
      <c r="E1808" s="217"/>
      <c r="F1808" s="217"/>
    </row>
    <row r="1809" spans="1:6" ht="14.5" customHeight="1">
      <c r="A1809" s="174">
        <v>93.29</v>
      </c>
      <c r="B1809" s="175" t="s">
        <v>821</v>
      </c>
      <c r="C1809" s="176" t="s">
        <v>2542</v>
      </c>
      <c r="D1809" s="217"/>
      <c r="E1809" s="217"/>
      <c r="F1809" s="217"/>
    </row>
    <row r="1810" spans="1:6" ht="14">
      <c r="A1810" s="174">
        <v>93.290999999999997</v>
      </c>
      <c r="B1810" s="175" t="s">
        <v>821</v>
      </c>
      <c r="C1810" s="176" t="s">
        <v>644</v>
      </c>
      <c r="D1810" s="217"/>
      <c r="E1810" s="217"/>
      <c r="F1810" s="217"/>
    </row>
    <row r="1811" spans="1:6" ht="14.5" customHeight="1">
      <c r="A1811" s="174">
        <v>93.292000000000002</v>
      </c>
      <c r="B1811" s="175" t="s">
        <v>821</v>
      </c>
      <c r="C1811" s="176" t="s">
        <v>2543</v>
      </c>
      <c r="D1811" s="217"/>
      <c r="E1811" s="217"/>
      <c r="F1811" s="217"/>
    </row>
    <row r="1812" spans="1:6" ht="14">
      <c r="A1812" s="174">
        <v>93.296000000000006</v>
      </c>
      <c r="B1812" s="175" t="s">
        <v>821</v>
      </c>
      <c r="C1812" s="176" t="s">
        <v>3733</v>
      </c>
      <c r="D1812" s="217"/>
      <c r="E1812" s="217"/>
      <c r="F1812" s="217"/>
    </row>
    <row r="1813" spans="1:6" ht="14.5" customHeight="1">
      <c r="A1813" s="174">
        <v>93.296999999999997</v>
      </c>
      <c r="B1813" s="175" t="s">
        <v>821</v>
      </c>
      <c r="C1813" s="176" t="s">
        <v>981</v>
      </c>
      <c r="D1813" s="217"/>
      <c r="E1813" s="217"/>
      <c r="F1813" s="217"/>
    </row>
    <row r="1814" spans="1:6" ht="14">
      <c r="A1814" s="174">
        <v>93.3</v>
      </c>
      <c r="B1814" s="175" t="s">
        <v>821</v>
      </c>
      <c r="C1814" s="176" t="s">
        <v>144</v>
      </c>
      <c r="D1814" s="217"/>
      <c r="E1814" s="217"/>
      <c r="F1814" s="217"/>
    </row>
    <row r="1815" spans="1:6" ht="15" customHeight="1">
      <c r="A1815" s="174">
        <v>93.301000000000002</v>
      </c>
      <c r="B1815" s="175" t="s">
        <v>821</v>
      </c>
      <c r="C1815" s="176" t="s">
        <v>145</v>
      </c>
      <c r="D1815" s="217"/>
      <c r="E1815" s="217"/>
      <c r="F1815" s="217"/>
    </row>
    <row r="1816" spans="1:6" ht="14">
      <c r="A1816" s="177">
        <v>93.302999999999997</v>
      </c>
      <c r="B1816" s="178" t="s">
        <v>821</v>
      </c>
      <c r="C1816" s="179" t="s">
        <v>4401</v>
      </c>
      <c r="D1816" s="217"/>
      <c r="E1816" s="217"/>
      <c r="F1816" s="217"/>
    </row>
    <row r="1817" spans="1:6" ht="15" customHeight="1">
      <c r="A1817" s="174">
        <v>93.304000000000002</v>
      </c>
      <c r="B1817" s="175" t="s">
        <v>821</v>
      </c>
      <c r="C1817" s="176" t="s">
        <v>3734</v>
      </c>
      <c r="D1817" s="217"/>
      <c r="E1817" s="217"/>
      <c r="F1817" s="217"/>
    </row>
    <row r="1818" spans="1:6" ht="28">
      <c r="A1818" s="174">
        <v>93.305000000000007</v>
      </c>
      <c r="B1818" s="175" t="s">
        <v>821</v>
      </c>
      <c r="C1818" s="176" t="s">
        <v>3735</v>
      </c>
      <c r="D1818" s="217"/>
      <c r="E1818" s="217"/>
      <c r="F1818" s="217"/>
    </row>
    <row r="1819" spans="1:6" ht="14.5" customHeight="1">
      <c r="A1819" s="174">
        <v>93.307000000000002</v>
      </c>
      <c r="B1819" s="175" t="s">
        <v>821</v>
      </c>
      <c r="C1819" s="176" t="s">
        <v>3736</v>
      </c>
      <c r="D1819" s="217"/>
      <c r="E1819" s="217"/>
      <c r="F1819" s="217"/>
    </row>
    <row r="1820" spans="1:6" ht="14">
      <c r="A1820" s="174">
        <v>93.308000000000007</v>
      </c>
      <c r="B1820" s="175" t="s">
        <v>821</v>
      </c>
      <c r="C1820" s="176" t="s">
        <v>2023</v>
      </c>
      <c r="D1820" s="217"/>
      <c r="E1820" s="217"/>
      <c r="F1820" s="217"/>
    </row>
    <row r="1821" spans="1:6" ht="14.5" customHeight="1">
      <c r="A1821" s="174">
        <v>93.31</v>
      </c>
      <c r="B1821" s="175" t="s">
        <v>821</v>
      </c>
      <c r="C1821" s="176" t="s">
        <v>146</v>
      </c>
      <c r="D1821" s="217"/>
      <c r="E1821" s="217"/>
      <c r="F1821" s="217"/>
    </row>
    <row r="1822" spans="1:6" ht="14">
      <c r="A1822" s="174">
        <v>93.311000000000007</v>
      </c>
      <c r="B1822" s="175" t="s">
        <v>821</v>
      </c>
      <c r="C1822" s="176" t="s">
        <v>2944</v>
      </c>
      <c r="D1822" s="217"/>
      <c r="E1822" s="217"/>
      <c r="F1822" s="217"/>
    </row>
    <row r="1823" spans="1:6" ht="14.5" customHeight="1">
      <c r="A1823" s="174">
        <v>93.311999999999998</v>
      </c>
      <c r="B1823" s="175" t="s">
        <v>821</v>
      </c>
      <c r="C1823" s="176" t="s">
        <v>3737</v>
      </c>
      <c r="D1823" s="217"/>
      <c r="E1823" s="217"/>
      <c r="F1823" s="217"/>
    </row>
    <row r="1824" spans="1:6" ht="14">
      <c r="A1824" s="174">
        <v>93.313000000000002</v>
      </c>
      <c r="B1824" s="175" t="s">
        <v>821</v>
      </c>
      <c r="C1824" s="176" t="s">
        <v>2544</v>
      </c>
      <c r="D1824" s="217"/>
      <c r="E1824" s="217"/>
      <c r="F1824" s="217"/>
    </row>
    <row r="1825" spans="1:6" ht="14.5" customHeight="1">
      <c r="A1825" s="174">
        <v>93.313999999999993</v>
      </c>
      <c r="B1825" s="175" t="s">
        <v>821</v>
      </c>
      <c r="C1825" s="176" t="s">
        <v>2945</v>
      </c>
      <c r="D1825" s="217"/>
      <c r="E1825" s="217"/>
      <c r="F1825" s="217"/>
    </row>
    <row r="1826" spans="1:6" ht="15" customHeight="1">
      <c r="A1826" s="174">
        <v>93.314999999999998</v>
      </c>
      <c r="B1826" s="175" t="s">
        <v>821</v>
      </c>
      <c r="C1826" s="176" t="s">
        <v>3738</v>
      </c>
      <c r="D1826" s="217"/>
      <c r="E1826" s="217"/>
      <c r="F1826" s="217"/>
    </row>
    <row r="1827" spans="1:6" ht="14.5" customHeight="1">
      <c r="A1827" s="174">
        <v>93.316000000000003</v>
      </c>
      <c r="B1827" s="175" t="s">
        <v>821</v>
      </c>
      <c r="C1827" s="176" t="s">
        <v>2946</v>
      </c>
      <c r="D1827" s="217"/>
      <c r="E1827" s="217"/>
      <c r="F1827" s="217"/>
    </row>
    <row r="1828" spans="1:6" ht="14">
      <c r="A1828" s="174">
        <v>93.316999999999993</v>
      </c>
      <c r="B1828" s="175" t="s">
        <v>821</v>
      </c>
      <c r="C1828" s="176" t="s">
        <v>2947</v>
      </c>
      <c r="D1828" s="217"/>
      <c r="E1828" s="217"/>
      <c r="F1828" s="217"/>
    </row>
    <row r="1829" spans="1:6" ht="14.5" customHeight="1">
      <c r="A1829" s="174">
        <v>93.317999999999998</v>
      </c>
      <c r="B1829" s="175" t="s">
        <v>821</v>
      </c>
      <c r="C1829" s="176" t="s">
        <v>2948</v>
      </c>
      <c r="D1829" s="217"/>
      <c r="E1829" s="217"/>
      <c r="F1829" s="217"/>
    </row>
    <row r="1830" spans="1:6" ht="14">
      <c r="A1830" s="174">
        <v>93.319000000000003</v>
      </c>
      <c r="B1830" s="175" t="s">
        <v>821</v>
      </c>
      <c r="C1830" s="176" t="s">
        <v>2949</v>
      </c>
      <c r="D1830" s="217"/>
      <c r="E1830" s="217"/>
      <c r="F1830" s="217"/>
    </row>
    <row r="1831" spans="1:6" ht="14">
      <c r="A1831" s="174">
        <v>93.320999999999998</v>
      </c>
      <c r="B1831" s="175" t="s">
        <v>821</v>
      </c>
      <c r="C1831" s="176" t="s">
        <v>2950</v>
      </c>
      <c r="D1831" s="217"/>
      <c r="E1831" s="217"/>
      <c r="F1831" s="217"/>
    </row>
    <row r="1832" spans="1:6" ht="14.5" customHeight="1">
      <c r="A1832" s="174">
        <v>93.322000000000003</v>
      </c>
      <c r="B1832" s="175" t="s">
        <v>821</v>
      </c>
      <c r="C1832" s="176" t="s">
        <v>2951</v>
      </c>
      <c r="D1832" s="217"/>
      <c r="E1832" s="217"/>
      <c r="F1832" s="217"/>
    </row>
    <row r="1833" spans="1:6" ht="14">
      <c r="A1833" s="174">
        <v>93.322999999999993</v>
      </c>
      <c r="B1833" s="175" t="s">
        <v>821</v>
      </c>
      <c r="C1833" s="176" t="s">
        <v>2952</v>
      </c>
      <c r="D1833" s="217"/>
      <c r="E1833" s="217"/>
      <c r="F1833" s="217"/>
    </row>
    <row r="1834" spans="1:6" ht="14.5" customHeight="1">
      <c r="A1834" s="174">
        <v>93.323999999999998</v>
      </c>
      <c r="B1834" s="175" t="s">
        <v>821</v>
      </c>
      <c r="C1834" s="176" t="s">
        <v>3739</v>
      </c>
      <c r="D1834" s="217"/>
      <c r="E1834" s="217"/>
      <c r="F1834" s="217"/>
    </row>
    <row r="1835" spans="1:6" ht="14">
      <c r="A1835" s="174">
        <v>93.325000000000003</v>
      </c>
      <c r="B1835" s="175" t="s">
        <v>821</v>
      </c>
      <c r="C1835" s="176" t="s">
        <v>2953</v>
      </c>
      <c r="D1835" s="217"/>
      <c r="E1835" s="217"/>
      <c r="F1835" s="217"/>
    </row>
    <row r="1836" spans="1:6" ht="14.5" customHeight="1">
      <c r="A1836" s="177">
        <v>93.325999999999993</v>
      </c>
      <c r="B1836" s="178" t="s">
        <v>821</v>
      </c>
      <c r="C1836" s="179" t="s">
        <v>4402</v>
      </c>
      <c r="D1836" s="217"/>
      <c r="E1836" s="217"/>
      <c r="F1836" s="217"/>
    </row>
    <row r="1837" spans="1:6" ht="14">
      <c r="A1837" s="174">
        <v>93.326999999999998</v>
      </c>
      <c r="B1837" s="175" t="s">
        <v>821</v>
      </c>
      <c r="C1837" s="176" t="s">
        <v>3740</v>
      </c>
      <c r="D1837" s="217"/>
      <c r="E1837" s="217"/>
      <c r="F1837" s="217"/>
    </row>
    <row r="1838" spans="1:6" ht="14.5" customHeight="1">
      <c r="A1838" s="174">
        <v>93.328000000000003</v>
      </c>
      <c r="B1838" s="175" t="s">
        <v>821</v>
      </c>
      <c r="C1838" s="176" t="s">
        <v>3741</v>
      </c>
      <c r="D1838" s="217"/>
      <c r="E1838" s="217"/>
      <c r="F1838" s="217"/>
    </row>
    <row r="1839" spans="1:6" ht="14">
      <c r="A1839" s="174">
        <v>93.328999999999994</v>
      </c>
      <c r="B1839" s="175" t="s">
        <v>821</v>
      </c>
      <c r="C1839" s="176" t="s">
        <v>3742</v>
      </c>
      <c r="D1839" s="217"/>
      <c r="E1839" s="217"/>
      <c r="F1839" s="217"/>
    </row>
    <row r="1840" spans="1:6" ht="14.5" customHeight="1">
      <c r="A1840" s="174">
        <v>93.33</v>
      </c>
      <c r="B1840" s="175" t="s">
        <v>821</v>
      </c>
      <c r="C1840" s="176" t="s">
        <v>2954</v>
      </c>
      <c r="D1840" s="217"/>
      <c r="E1840" s="217"/>
      <c r="F1840" s="217"/>
    </row>
    <row r="1841" spans="1:6" ht="14">
      <c r="A1841" s="174">
        <v>93.331000000000003</v>
      </c>
      <c r="B1841" s="175" t="s">
        <v>821</v>
      </c>
      <c r="C1841" s="176" t="s">
        <v>2955</v>
      </c>
      <c r="D1841" s="217"/>
      <c r="E1841" s="217"/>
      <c r="F1841" s="217"/>
    </row>
    <row r="1842" spans="1:6" ht="14.5" customHeight="1">
      <c r="A1842" s="174">
        <v>93.331999999999994</v>
      </c>
      <c r="B1842" s="175" t="s">
        <v>821</v>
      </c>
      <c r="C1842" s="176" t="s">
        <v>3743</v>
      </c>
      <c r="D1842" s="217"/>
      <c r="E1842" s="217"/>
      <c r="F1842" s="217"/>
    </row>
    <row r="1843" spans="1:6" ht="15" customHeight="1">
      <c r="A1843" s="174">
        <v>93.334000000000003</v>
      </c>
      <c r="B1843" s="175" t="s">
        <v>821</v>
      </c>
      <c r="C1843" s="176" t="s">
        <v>2956</v>
      </c>
      <c r="D1843" s="217"/>
      <c r="E1843" s="217"/>
      <c r="F1843" s="217"/>
    </row>
    <row r="1844" spans="1:6" ht="14.5" customHeight="1">
      <c r="A1844" s="174">
        <v>93.335999999999999</v>
      </c>
      <c r="B1844" s="175" t="s">
        <v>821</v>
      </c>
      <c r="C1844" s="176" t="s">
        <v>2957</v>
      </c>
      <c r="D1844" s="217"/>
      <c r="E1844" s="217"/>
      <c r="F1844" s="217"/>
    </row>
    <row r="1845" spans="1:6" ht="14">
      <c r="A1845" s="174">
        <v>93.337999999999994</v>
      </c>
      <c r="B1845" s="175" t="s">
        <v>821</v>
      </c>
      <c r="C1845" s="176" t="s">
        <v>982</v>
      </c>
      <c r="D1845" s="217"/>
      <c r="E1845" s="217"/>
      <c r="F1845" s="217"/>
    </row>
    <row r="1846" spans="1:6" ht="14.5" customHeight="1">
      <c r="A1846" s="174">
        <v>93.338999999999999</v>
      </c>
      <c r="B1846" s="175" t="s">
        <v>821</v>
      </c>
      <c r="C1846" s="176" t="s">
        <v>2024</v>
      </c>
      <c r="D1846" s="217"/>
      <c r="E1846" s="217"/>
      <c r="F1846" s="217"/>
    </row>
    <row r="1847" spans="1:6" ht="14">
      <c r="A1847" s="174">
        <v>93.34</v>
      </c>
      <c r="B1847" s="175" t="s">
        <v>821</v>
      </c>
      <c r="C1847" s="176" t="s">
        <v>2958</v>
      </c>
      <c r="D1847" s="217"/>
      <c r="E1847" s="217"/>
      <c r="F1847" s="217"/>
    </row>
    <row r="1848" spans="1:6" ht="29" customHeight="1">
      <c r="A1848" s="177">
        <v>93.340999999999994</v>
      </c>
      <c r="B1848" s="178" t="s">
        <v>821</v>
      </c>
      <c r="C1848" s="179" t="s">
        <v>4403</v>
      </c>
      <c r="D1848" s="217"/>
      <c r="E1848" s="217"/>
      <c r="F1848" s="217"/>
    </row>
    <row r="1849" spans="1:6" ht="14.5" customHeight="1">
      <c r="A1849" s="174">
        <v>93.341999999999999</v>
      </c>
      <c r="B1849" s="175" t="s">
        <v>821</v>
      </c>
      <c r="C1849" s="176" t="s">
        <v>147</v>
      </c>
      <c r="D1849" s="217"/>
      <c r="E1849" s="217"/>
      <c r="F1849" s="217"/>
    </row>
    <row r="1850" spans="1:6" ht="14.5" customHeight="1">
      <c r="A1850" s="174">
        <v>93.343000000000004</v>
      </c>
      <c r="B1850" s="175" t="s">
        <v>821</v>
      </c>
      <c r="C1850" s="176" t="s">
        <v>2959</v>
      </c>
      <c r="D1850" s="217"/>
      <c r="E1850" s="217"/>
      <c r="F1850" s="217"/>
    </row>
    <row r="1851" spans="1:6" ht="14.5" customHeight="1">
      <c r="A1851" s="174">
        <v>93.343999999999994</v>
      </c>
      <c r="B1851" s="175" t="s">
        <v>821</v>
      </c>
      <c r="C1851" s="176" t="s">
        <v>2960</v>
      </c>
      <c r="D1851" s="217"/>
      <c r="E1851" s="217"/>
      <c r="F1851" s="217"/>
    </row>
    <row r="1852" spans="1:6" ht="14.5" customHeight="1">
      <c r="A1852" s="174">
        <v>93.344999999999999</v>
      </c>
      <c r="B1852" s="175" t="s">
        <v>821</v>
      </c>
      <c r="C1852" s="176" t="s">
        <v>3744</v>
      </c>
      <c r="D1852" s="217"/>
      <c r="E1852" s="217"/>
      <c r="F1852" s="217"/>
    </row>
    <row r="1853" spans="1:6" ht="30" customHeight="1">
      <c r="A1853" s="174">
        <v>93.346000000000004</v>
      </c>
      <c r="B1853" s="175" t="s">
        <v>821</v>
      </c>
      <c r="C1853" s="176" t="s">
        <v>3877</v>
      </c>
      <c r="D1853" s="217"/>
      <c r="E1853" s="217"/>
      <c r="F1853" s="217"/>
    </row>
    <row r="1854" spans="1:6" ht="14.5" customHeight="1">
      <c r="A1854" s="174">
        <v>93.346999999999994</v>
      </c>
      <c r="B1854" s="175" t="s">
        <v>821</v>
      </c>
      <c r="C1854" s="176" t="s">
        <v>3745</v>
      </c>
      <c r="D1854" s="217"/>
      <c r="E1854" s="217"/>
      <c r="F1854" s="217"/>
    </row>
    <row r="1855" spans="1:6" ht="14">
      <c r="A1855" s="174">
        <v>93.35</v>
      </c>
      <c r="B1855" s="175" t="s">
        <v>821</v>
      </c>
      <c r="C1855" s="176" t="s">
        <v>2025</v>
      </c>
      <c r="D1855" s="217"/>
      <c r="E1855" s="217"/>
      <c r="F1855" s="217"/>
    </row>
    <row r="1856" spans="1:6" ht="14">
      <c r="A1856" s="174">
        <v>93.350999999999999</v>
      </c>
      <c r="B1856" s="175" t="s">
        <v>821</v>
      </c>
      <c r="C1856" s="176" t="s">
        <v>2026</v>
      </c>
      <c r="D1856" s="217"/>
      <c r="E1856" s="217"/>
      <c r="F1856" s="217"/>
    </row>
    <row r="1857" spans="1:6" ht="14.5" customHeight="1">
      <c r="A1857" s="174">
        <v>93.352000000000004</v>
      </c>
      <c r="B1857" s="175" t="s">
        <v>821</v>
      </c>
      <c r="C1857" s="176" t="s">
        <v>2027</v>
      </c>
      <c r="D1857" s="217"/>
      <c r="E1857" s="217"/>
      <c r="F1857" s="217"/>
    </row>
    <row r="1858" spans="1:6" ht="15" customHeight="1">
      <c r="A1858" s="174">
        <v>93.352999999999994</v>
      </c>
      <c r="B1858" s="175" t="s">
        <v>821</v>
      </c>
      <c r="C1858" s="176" t="s">
        <v>3746</v>
      </c>
      <c r="D1858" s="217"/>
      <c r="E1858" s="217"/>
      <c r="F1858" s="217"/>
    </row>
    <row r="1859" spans="1:6" ht="15" customHeight="1">
      <c r="A1859" s="174">
        <v>93.353999999999999</v>
      </c>
      <c r="B1859" s="175" t="s">
        <v>821</v>
      </c>
      <c r="C1859" s="176" t="s">
        <v>3747</v>
      </c>
      <c r="D1859" s="217"/>
      <c r="E1859" s="217"/>
      <c r="F1859" s="217"/>
    </row>
    <row r="1860" spans="1:6" ht="15" customHeight="1">
      <c r="A1860" s="174">
        <v>93.355000000000004</v>
      </c>
      <c r="B1860" s="175" t="s">
        <v>821</v>
      </c>
      <c r="C1860" s="176" t="s">
        <v>3748</v>
      </c>
      <c r="D1860" s="217"/>
      <c r="E1860" s="217"/>
      <c r="F1860" s="217"/>
    </row>
    <row r="1861" spans="1:6" ht="14.5" customHeight="1">
      <c r="A1861" s="177">
        <v>93.355999999999995</v>
      </c>
      <c r="B1861" s="178" t="s">
        <v>821</v>
      </c>
      <c r="C1861" s="179" t="s">
        <v>4404</v>
      </c>
      <c r="D1861" s="217"/>
      <c r="E1861" s="217"/>
      <c r="F1861" s="217"/>
    </row>
    <row r="1862" spans="1:6" ht="15" customHeight="1">
      <c r="A1862" s="174">
        <v>93.358000000000004</v>
      </c>
      <c r="B1862" s="175" t="s">
        <v>821</v>
      </c>
      <c r="C1862" s="176" t="s">
        <v>2545</v>
      </c>
      <c r="D1862" s="217"/>
      <c r="E1862" s="217"/>
      <c r="F1862" s="217"/>
    </row>
    <row r="1863" spans="1:6" ht="14.5" customHeight="1">
      <c r="A1863" s="174">
        <v>93.358999999999995</v>
      </c>
      <c r="B1863" s="175" t="s">
        <v>821</v>
      </c>
      <c r="C1863" s="176" t="s">
        <v>2546</v>
      </c>
      <c r="D1863" s="217"/>
      <c r="E1863" s="217"/>
      <c r="F1863" s="217"/>
    </row>
    <row r="1864" spans="1:6" ht="15" customHeight="1">
      <c r="A1864" s="174">
        <v>93.36</v>
      </c>
      <c r="B1864" s="175" t="s">
        <v>821</v>
      </c>
      <c r="C1864" s="176" t="s">
        <v>983</v>
      </c>
      <c r="D1864" s="217"/>
      <c r="E1864" s="217"/>
      <c r="F1864" s="217"/>
    </row>
    <row r="1865" spans="1:6" ht="14.5" customHeight="1">
      <c r="A1865" s="174">
        <v>93.361000000000004</v>
      </c>
      <c r="B1865" s="175" t="s">
        <v>821</v>
      </c>
      <c r="C1865" s="176" t="s">
        <v>148</v>
      </c>
      <c r="D1865" s="217"/>
      <c r="E1865" s="217"/>
      <c r="F1865" s="217"/>
    </row>
    <row r="1866" spans="1:6" ht="15" customHeight="1">
      <c r="A1866" s="174">
        <v>93.363</v>
      </c>
      <c r="B1866" s="175" t="s">
        <v>821</v>
      </c>
      <c r="C1866" s="176" t="s">
        <v>3749</v>
      </c>
      <c r="D1866" s="217"/>
      <c r="E1866" s="217"/>
      <c r="F1866" s="217"/>
    </row>
    <row r="1867" spans="1:6" ht="14.5" customHeight="1">
      <c r="A1867" s="174">
        <v>93.364000000000004</v>
      </c>
      <c r="B1867" s="175" t="s">
        <v>821</v>
      </c>
      <c r="C1867" s="176" t="s">
        <v>149</v>
      </c>
      <c r="D1867" s="217"/>
      <c r="E1867" s="217"/>
      <c r="F1867" s="217"/>
    </row>
    <row r="1868" spans="1:6" ht="15" customHeight="1">
      <c r="A1868" s="174">
        <v>93.364999999999995</v>
      </c>
      <c r="B1868" s="175" t="s">
        <v>821</v>
      </c>
      <c r="C1868" s="176" t="s">
        <v>150</v>
      </c>
      <c r="D1868" s="217"/>
      <c r="E1868" s="217"/>
      <c r="F1868" s="217"/>
    </row>
    <row r="1869" spans="1:6" ht="15" customHeight="1">
      <c r="A1869" s="174">
        <v>93.366</v>
      </c>
      <c r="B1869" s="175" t="s">
        <v>821</v>
      </c>
      <c r="C1869" s="176" t="s">
        <v>3750</v>
      </c>
      <c r="D1869" s="217"/>
      <c r="E1869" s="217"/>
      <c r="F1869" s="217"/>
    </row>
    <row r="1870" spans="1:6" ht="15" customHeight="1">
      <c r="A1870" s="174">
        <v>93.367000000000004</v>
      </c>
      <c r="B1870" s="175" t="s">
        <v>821</v>
      </c>
      <c r="C1870" s="176" t="s">
        <v>3751</v>
      </c>
      <c r="D1870" s="217"/>
      <c r="E1870" s="217"/>
      <c r="F1870" s="217"/>
    </row>
    <row r="1871" spans="1:6" ht="14.5" customHeight="1">
      <c r="A1871" s="174">
        <v>93.367999999999995</v>
      </c>
      <c r="B1871" s="175" t="s">
        <v>821</v>
      </c>
      <c r="C1871" s="176" t="s">
        <v>3752</v>
      </c>
      <c r="D1871" s="217"/>
      <c r="E1871" s="217"/>
      <c r="F1871" s="217"/>
    </row>
    <row r="1872" spans="1:6" ht="15" customHeight="1">
      <c r="A1872" s="174">
        <v>93.369</v>
      </c>
      <c r="B1872" s="175" t="s">
        <v>821</v>
      </c>
      <c r="C1872" s="176" t="s">
        <v>3753</v>
      </c>
      <c r="D1872" s="217"/>
      <c r="E1872" s="217"/>
      <c r="F1872" s="217"/>
    </row>
    <row r="1873" spans="1:6" ht="14.5" customHeight="1">
      <c r="A1873" s="174">
        <v>93.37</v>
      </c>
      <c r="B1873" s="175" t="s">
        <v>821</v>
      </c>
      <c r="C1873" s="176" t="s">
        <v>3754</v>
      </c>
      <c r="D1873" s="217"/>
      <c r="E1873" s="217"/>
      <c r="F1873" s="217"/>
    </row>
    <row r="1874" spans="1:6" ht="15" customHeight="1">
      <c r="A1874" s="174">
        <v>93.372</v>
      </c>
      <c r="B1874" s="175" t="s">
        <v>821</v>
      </c>
      <c r="C1874" s="176" t="s">
        <v>3755</v>
      </c>
      <c r="D1874" s="217"/>
      <c r="E1874" s="217"/>
      <c r="F1874" s="217"/>
    </row>
    <row r="1875" spans="1:6" ht="14.5" customHeight="1">
      <c r="A1875" s="174">
        <v>93.388999999999996</v>
      </c>
      <c r="B1875" s="175" t="s">
        <v>821</v>
      </c>
      <c r="C1875" s="176" t="s">
        <v>151</v>
      </c>
      <c r="D1875" s="217"/>
      <c r="E1875" s="217"/>
      <c r="F1875" s="217"/>
    </row>
    <row r="1876" spans="1:6" ht="14">
      <c r="A1876" s="174">
        <v>93.391000000000005</v>
      </c>
      <c r="B1876" s="175" t="s">
        <v>821</v>
      </c>
      <c r="C1876" s="176" t="s">
        <v>3756</v>
      </c>
      <c r="D1876" s="217"/>
      <c r="E1876" s="217"/>
      <c r="F1876" s="217"/>
    </row>
    <row r="1877" spans="1:6" ht="14.5" customHeight="1">
      <c r="A1877" s="174">
        <v>93.393000000000001</v>
      </c>
      <c r="B1877" s="175" t="s">
        <v>821</v>
      </c>
      <c r="C1877" s="176" t="s">
        <v>152</v>
      </c>
      <c r="D1877" s="217"/>
      <c r="E1877" s="217"/>
      <c r="F1877" s="217"/>
    </row>
    <row r="1878" spans="1:6" ht="14">
      <c r="A1878" s="174">
        <v>93.394000000000005</v>
      </c>
      <c r="B1878" s="175" t="s">
        <v>821</v>
      </c>
      <c r="C1878" s="176" t="s">
        <v>153</v>
      </c>
      <c r="D1878" s="217"/>
      <c r="E1878" s="217"/>
      <c r="F1878" s="217"/>
    </row>
    <row r="1879" spans="1:6" ht="14.5" customHeight="1">
      <c r="A1879" s="174">
        <v>93.394999999999996</v>
      </c>
      <c r="B1879" s="175" t="s">
        <v>821</v>
      </c>
      <c r="C1879" s="176" t="s">
        <v>154</v>
      </c>
      <c r="D1879" s="217"/>
      <c r="E1879" s="217"/>
      <c r="F1879" s="217"/>
    </row>
    <row r="1880" spans="1:6" ht="14">
      <c r="A1880" s="174">
        <v>93.396000000000001</v>
      </c>
      <c r="B1880" s="175" t="s">
        <v>821</v>
      </c>
      <c r="C1880" s="176" t="s">
        <v>155</v>
      </c>
      <c r="D1880" s="217"/>
      <c r="E1880" s="217"/>
      <c r="F1880" s="217"/>
    </row>
    <row r="1881" spans="1:6" ht="14.5" customHeight="1">
      <c r="A1881" s="174">
        <v>93.397000000000006</v>
      </c>
      <c r="B1881" s="175" t="s">
        <v>821</v>
      </c>
      <c r="C1881" s="176" t="s">
        <v>156</v>
      </c>
      <c r="D1881" s="217"/>
      <c r="E1881" s="217"/>
      <c r="F1881" s="217"/>
    </row>
    <row r="1882" spans="1:6" ht="14">
      <c r="A1882" s="174">
        <v>93.397999999999996</v>
      </c>
      <c r="B1882" s="175" t="s">
        <v>821</v>
      </c>
      <c r="C1882" s="176" t="s">
        <v>157</v>
      </c>
      <c r="D1882" s="217"/>
      <c r="E1882" s="217"/>
      <c r="F1882" s="217"/>
    </row>
    <row r="1883" spans="1:6" ht="14.5" customHeight="1">
      <c r="A1883" s="174">
        <v>93.399000000000001</v>
      </c>
      <c r="B1883" s="175" t="s">
        <v>821</v>
      </c>
      <c r="C1883" s="176" t="s">
        <v>158</v>
      </c>
      <c r="D1883" s="217"/>
      <c r="E1883" s="217"/>
      <c r="F1883" s="217"/>
    </row>
    <row r="1884" spans="1:6" s="28" customFormat="1" ht="14">
      <c r="A1884" s="174">
        <v>93.408000000000001</v>
      </c>
      <c r="B1884" s="175" t="s">
        <v>821</v>
      </c>
      <c r="C1884" s="176" t="s">
        <v>3863</v>
      </c>
      <c r="D1884" s="217"/>
      <c r="E1884" s="217"/>
      <c r="F1884" s="217"/>
    </row>
    <row r="1885" spans="1:6" ht="14.5" customHeight="1">
      <c r="A1885" s="174">
        <v>93.412999999999997</v>
      </c>
      <c r="B1885" s="175" t="s">
        <v>821</v>
      </c>
      <c r="C1885" s="176" t="s">
        <v>3757</v>
      </c>
      <c r="D1885" s="217"/>
      <c r="E1885" s="217"/>
      <c r="F1885" s="217"/>
    </row>
    <row r="1886" spans="1:6" ht="14">
      <c r="A1886" s="177">
        <v>93.421000000000006</v>
      </c>
      <c r="B1886" s="178" t="s">
        <v>821</v>
      </c>
      <c r="C1886" s="179" t="s">
        <v>4405</v>
      </c>
      <c r="D1886" s="217"/>
      <c r="E1886" s="217"/>
      <c r="F1886" s="217"/>
    </row>
    <row r="1887" spans="1:6" ht="29" customHeight="1">
      <c r="A1887" s="174">
        <v>93.421999999999997</v>
      </c>
      <c r="B1887" s="175" t="s">
        <v>821</v>
      </c>
      <c r="C1887" s="176" t="s">
        <v>3758</v>
      </c>
      <c r="D1887" s="217"/>
      <c r="E1887" s="217"/>
      <c r="F1887" s="217"/>
    </row>
    <row r="1888" spans="1:6" ht="14">
      <c r="A1888" s="174">
        <v>93.423000000000002</v>
      </c>
      <c r="B1888" s="175" t="s">
        <v>821</v>
      </c>
      <c r="C1888" s="176" t="s">
        <v>3759</v>
      </c>
      <c r="D1888" s="217"/>
      <c r="E1888" s="217"/>
      <c r="F1888" s="217"/>
    </row>
    <row r="1889" spans="1:6" ht="29" customHeight="1">
      <c r="A1889" s="177">
        <v>93.424000000000007</v>
      </c>
      <c r="B1889" s="178" t="s">
        <v>821</v>
      </c>
      <c r="C1889" s="179" t="s">
        <v>4406</v>
      </c>
      <c r="D1889" s="217"/>
      <c r="E1889" s="217"/>
      <c r="F1889" s="217"/>
    </row>
    <row r="1890" spans="1:6" ht="14">
      <c r="A1890" s="174">
        <v>93.424999999999997</v>
      </c>
      <c r="B1890" s="175" t="s">
        <v>821</v>
      </c>
      <c r="C1890" s="176" t="s">
        <v>3760</v>
      </c>
      <c r="D1890" s="217"/>
      <c r="E1890" s="217"/>
      <c r="F1890" s="217"/>
    </row>
    <row r="1891" spans="1:6" ht="14.5" customHeight="1">
      <c r="A1891" s="177">
        <v>93.426000000000002</v>
      </c>
      <c r="B1891" s="178" t="s">
        <v>821</v>
      </c>
      <c r="C1891" s="179" t="s">
        <v>4407</v>
      </c>
      <c r="D1891" s="217"/>
      <c r="E1891" s="217"/>
      <c r="F1891" s="217"/>
    </row>
    <row r="1892" spans="1:6" ht="14.5" customHeight="1">
      <c r="A1892" s="174">
        <v>93.427000000000007</v>
      </c>
      <c r="B1892" s="175" t="s">
        <v>821</v>
      </c>
      <c r="C1892" s="176" t="s">
        <v>3761</v>
      </c>
      <c r="D1892" s="217"/>
      <c r="E1892" s="217"/>
      <c r="F1892" s="217"/>
    </row>
    <row r="1893" spans="1:6" ht="29" customHeight="1">
      <c r="A1893" s="177">
        <v>93.43</v>
      </c>
      <c r="B1893" s="178" t="s">
        <v>821</v>
      </c>
      <c r="C1893" s="179" t="s">
        <v>4408</v>
      </c>
      <c r="D1893" s="217"/>
      <c r="E1893" s="217"/>
      <c r="F1893" s="217"/>
    </row>
    <row r="1894" spans="1:6" ht="29" customHeight="1">
      <c r="A1894" s="177">
        <v>93.430999999999997</v>
      </c>
      <c r="B1894" s="178" t="s">
        <v>821</v>
      </c>
      <c r="C1894" s="179" t="s">
        <v>4409</v>
      </c>
      <c r="D1894" s="217"/>
      <c r="E1894" s="217"/>
      <c r="F1894" s="217"/>
    </row>
    <row r="1895" spans="1:6" ht="14.5" customHeight="1">
      <c r="A1895" s="174">
        <v>93.432000000000002</v>
      </c>
      <c r="B1895" s="175" t="s">
        <v>821</v>
      </c>
      <c r="C1895" s="176" t="s">
        <v>3762</v>
      </c>
      <c r="D1895" s="217"/>
      <c r="E1895" s="217"/>
      <c r="F1895" s="217"/>
    </row>
    <row r="1896" spans="1:6" ht="14.5" customHeight="1">
      <c r="A1896" s="174">
        <v>93.433000000000007</v>
      </c>
      <c r="B1896" s="175" t="s">
        <v>821</v>
      </c>
      <c r="C1896" s="176" t="s">
        <v>2961</v>
      </c>
      <c r="D1896" s="217"/>
      <c r="E1896" s="217"/>
      <c r="F1896" s="217"/>
    </row>
    <row r="1897" spans="1:6" ht="14.5" customHeight="1">
      <c r="A1897" s="174">
        <v>93.433999999999997</v>
      </c>
      <c r="B1897" s="175" t="s">
        <v>821</v>
      </c>
      <c r="C1897" s="176" t="s">
        <v>3763</v>
      </c>
      <c r="D1897" s="217"/>
      <c r="E1897" s="217"/>
      <c r="F1897" s="217"/>
    </row>
    <row r="1898" spans="1:6" ht="14.5" customHeight="1">
      <c r="A1898" s="174">
        <v>93.435000000000002</v>
      </c>
      <c r="B1898" s="175" t="s">
        <v>821</v>
      </c>
      <c r="C1898" s="176" t="s">
        <v>3764</v>
      </c>
      <c r="D1898" s="217"/>
      <c r="E1898" s="217"/>
      <c r="F1898" s="217"/>
    </row>
    <row r="1899" spans="1:6" ht="14.5" customHeight="1">
      <c r="A1899" s="174">
        <v>93.436000000000007</v>
      </c>
      <c r="B1899" s="175" t="s">
        <v>821</v>
      </c>
      <c r="C1899" s="176" t="s">
        <v>3765</v>
      </c>
      <c r="D1899" s="217"/>
      <c r="E1899" s="217"/>
      <c r="F1899" s="217"/>
    </row>
    <row r="1900" spans="1:6" ht="29" customHeight="1">
      <c r="A1900" s="174">
        <v>93.436999999999998</v>
      </c>
      <c r="B1900" s="175" t="s">
        <v>821</v>
      </c>
      <c r="C1900" s="176" t="s">
        <v>3766</v>
      </c>
      <c r="D1900" s="217"/>
      <c r="E1900" s="217"/>
      <c r="F1900" s="217"/>
    </row>
    <row r="1901" spans="1:6" ht="14.5" customHeight="1">
      <c r="A1901" s="174">
        <v>93.438999999999993</v>
      </c>
      <c r="B1901" s="175" t="s">
        <v>821</v>
      </c>
      <c r="C1901" s="176" t="s">
        <v>3767</v>
      </c>
      <c r="D1901" s="217"/>
      <c r="E1901" s="217"/>
      <c r="F1901" s="217"/>
    </row>
    <row r="1902" spans="1:6" ht="14.5" customHeight="1">
      <c r="A1902" s="174">
        <v>93.441000000000003</v>
      </c>
      <c r="B1902" s="175" t="s">
        <v>821</v>
      </c>
      <c r="C1902" s="176" t="s">
        <v>159</v>
      </c>
      <c r="D1902" s="217"/>
      <c r="E1902" s="217"/>
      <c r="F1902" s="217"/>
    </row>
    <row r="1903" spans="1:6" ht="14.5" customHeight="1">
      <c r="A1903" s="174">
        <v>93.441999999999993</v>
      </c>
      <c r="B1903" s="175" t="s">
        <v>821</v>
      </c>
      <c r="C1903" s="176" t="s">
        <v>2547</v>
      </c>
      <c r="D1903" s="217"/>
      <c r="E1903" s="217"/>
      <c r="F1903" s="217"/>
    </row>
    <row r="1904" spans="1:6" ht="14.5" customHeight="1">
      <c r="A1904" s="174">
        <v>93.444000000000003</v>
      </c>
      <c r="B1904" s="175" t="s">
        <v>821</v>
      </c>
      <c r="C1904" s="176" t="s">
        <v>891</v>
      </c>
      <c r="D1904" s="217"/>
      <c r="E1904" s="217"/>
      <c r="F1904" s="217"/>
    </row>
    <row r="1905" spans="1:6" ht="14.5" customHeight="1">
      <c r="A1905" s="174">
        <v>93.445999999999998</v>
      </c>
      <c r="B1905" s="175" t="s">
        <v>821</v>
      </c>
      <c r="C1905" s="176" t="s">
        <v>3768</v>
      </c>
      <c r="D1905" s="217"/>
      <c r="E1905" s="217"/>
      <c r="F1905" s="217"/>
    </row>
    <row r="1906" spans="1:6" ht="14.5" customHeight="1">
      <c r="A1906" s="174">
        <v>93.447999999999993</v>
      </c>
      <c r="B1906" s="175" t="s">
        <v>821</v>
      </c>
      <c r="C1906" s="176" t="s">
        <v>160</v>
      </c>
      <c r="D1906" s="217"/>
      <c r="E1906" s="217"/>
      <c r="F1906" s="217"/>
    </row>
    <row r="1907" spans="1:6" ht="14.5" customHeight="1">
      <c r="A1907" s="174">
        <v>93.448999999999998</v>
      </c>
      <c r="B1907" s="175" t="s">
        <v>821</v>
      </c>
      <c r="C1907" s="176" t="s">
        <v>161</v>
      </c>
      <c r="D1907" s="217"/>
      <c r="E1907" s="217"/>
      <c r="F1907" s="217"/>
    </row>
    <row r="1908" spans="1:6" ht="14.5" customHeight="1">
      <c r="A1908" s="174">
        <v>93.451999999999998</v>
      </c>
      <c r="B1908" s="175" t="s">
        <v>821</v>
      </c>
      <c r="C1908" s="176" t="s">
        <v>2028</v>
      </c>
      <c r="D1908" s="217"/>
      <c r="E1908" s="217"/>
      <c r="F1908" s="217"/>
    </row>
    <row r="1909" spans="1:6" ht="29" customHeight="1">
      <c r="A1909" s="174">
        <v>93.456000000000003</v>
      </c>
      <c r="B1909" s="175" t="s">
        <v>821</v>
      </c>
      <c r="C1909" s="176" t="s">
        <v>3090</v>
      </c>
      <c r="D1909" s="217"/>
      <c r="E1909" s="217"/>
      <c r="F1909" s="217"/>
    </row>
    <row r="1910" spans="1:6" ht="14.5" customHeight="1">
      <c r="A1910" s="174">
        <v>93.463999999999999</v>
      </c>
      <c r="B1910" s="175" t="s">
        <v>821</v>
      </c>
      <c r="C1910" s="176" t="s">
        <v>2962</v>
      </c>
      <c r="D1910" s="217"/>
      <c r="E1910" s="217"/>
      <c r="F1910" s="217"/>
    </row>
    <row r="1911" spans="1:6" ht="14.5" customHeight="1">
      <c r="A1911" s="174">
        <v>93.465000000000003</v>
      </c>
      <c r="B1911" s="175" t="s">
        <v>821</v>
      </c>
      <c r="C1911" s="176" t="s">
        <v>3032</v>
      </c>
      <c r="D1911" s="217"/>
      <c r="E1911" s="217"/>
      <c r="F1911" s="217"/>
    </row>
    <row r="1912" spans="1:6" ht="14.5" customHeight="1">
      <c r="A1912" s="174">
        <v>93.465999999999994</v>
      </c>
      <c r="B1912" s="175" t="s">
        <v>821</v>
      </c>
      <c r="C1912" s="176" t="s">
        <v>3091</v>
      </c>
      <c r="D1912" s="217"/>
      <c r="E1912" s="217"/>
      <c r="F1912" s="217"/>
    </row>
    <row r="1913" spans="1:6" ht="14.5" customHeight="1">
      <c r="A1913" s="174">
        <v>93.468999999999994</v>
      </c>
      <c r="B1913" s="175" t="s">
        <v>821</v>
      </c>
      <c r="C1913" s="176" t="s">
        <v>3769</v>
      </c>
      <c r="D1913" s="217"/>
      <c r="E1913" s="217"/>
      <c r="F1913" s="217"/>
    </row>
    <row r="1914" spans="1:6" ht="14.5" customHeight="1">
      <c r="A1914" s="177">
        <v>93.47</v>
      </c>
      <c r="B1914" s="178" t="s">
        <v>821</v>
      </c>
      <c r="C1914" s="179" t="s">
        <v>4410</v>
      </c>
      <c r="D1914" s="217"/>
      <c r="E1914" s="217"/>
      <c r="F1914" s="217"/>
    </row>
    <row r="1915" spans="1:6" ht="14.5" customHeight="1">
      <c r="A1915" s="174">
        <v>93.474999999999994</v>
      </c>
      <c r="B1915" s="175" t="s">
        <v>821</v>
      </c>
      <c r="C1915" s="176" t="s">
        <v>3770</v>
      </c>
      <c r="D1915" s="217"/>
      <c r="E1915" s="217"/>
      <c r="F1915" s="217"/>
    </row>
    <row r="1916" spans="1:6" ht="15" customHeight="1">
      <c r="A1916" s="174">
        <v>93.5</v>
      </c>
      <c r="B1916" s="175" t="s">
        <v>821</v>
      </c>
      <c r="C1916" s="176" t="s">
        <v>984</v>
      </c>
      <c r="D1916" s="217"/>
      <c r="E1916" s="217"/>
      <c r="F1916" s="217"/>
    </row>
    <row r="1917" spans="1:6" ht="14">
      <c r="A1917" s="174">
        <v>93.501000000000005</v>
      </c>
      <c r="B1917" s="175" t="s">
        <v>821</v>
      </c>
      <c r="C1917" s="176" t="s">
        <v>3771</v>
      </c>
      <c r="D1917" s="217"/>
      <c r="E1917" s="217"/>
      <c r="F1917" s="217"/>
    </row>
    <row r="1918" spans="1:6" ht="14.5" customHeight="1">
      <c r="A1918" s="174">
        <v>93.504000000000005</v>
      </c>
      <c r="B1918" s="175" t="s">
        <v>821</v>
      </c>
      <c r="C1918" s="176" t="s">
        <v>3772</v>
      </c>
      <c r="D1918" s="217"/>
      <c r="E1918" s="217"/>
      <c r="F1918" s="217"/>
    </row>
    <row r="1919" spans="1:6" ht="14">
      <c r="A1919" s="174">
        <v>93.504999999999995</v>
      </c>
      <c r="B1919" s="175" t="s">
        <v>821</v>
      </c>
      <c r="C1919" s="176" t="s">
        <v>985</v>
      </c>
      <c r="D1919" s="217"/>
      <c r="E1919" s="217"/>
      <c r="F1919" s="217"/>
    </row>
    <row r="1920" spans="1:6" ht="29" customHeight="1">
      <c r="A1920" s="174">
        <v>93.506</v>
      </c>
      <c r="B1920" s="175" t="s">
        <v>821</v>
      </c>
      <c r="C1920" s="176" t="s">
        <v>3773</v>
      </c>
      <c r="D1920" s="217"/>
      <c r="E1920" s="217"/>
      <c r="F1920" s="217"/>
    </row>
    <row r="1921" spans="1:6" ht="14">
      <c r="A1921" s="174">
        <v>93.507000000000005</v>
      </c>
      <c r="B1921" s="175" t="s">
        <v>821</v>
      </c>
      <c r="C1921" s="176" t="s">
        <v>3774</v>
      </c>
      <c r="D1921" s="217"/>
      <c r="E1921" s="217"/>
      <c r="F1921" s="217"/>
    </row>
    <row r="1922" spans="1:6" ht="14.5" customHeight="1">
      <c r="A1922" s="174">
        <v>93.507999999999996</v>
      </c>
      <c r="B1922" s="175" t="s">
        <v>821</v>
      </c>
      <c r="C1922" s="176" t="s">
        <v>986</v>
      </c>
      <c r="D1922" s="217"/>
      <c r="E1922" s="217"/>
      <c r="F1922" s="217"/>
    </row>
    <row r="1923" spans="1:6" ht="14">
      <c r="A1923" s="174">
        <v>93.51</v>
      </c>
      <c r="B1923" s="175" t="s">
        <v>821</v>
      </c>
      <c r="C1923" s="176" t="s">
        <v>3775</v>
      </c>
      <c r="D1923" s="217"/>
      <c r="E1923" s="217"/>
      <c r="F1923" s="217"/>
    </row>
    <row r="1924" spans="1:6" ht="14.5" customHeight="1">
      <c r="A1924" s="174">
        <v>93.510999999999996</v>
      </c>
      <c r="B1924" s="175" t="s">
        <v>821</v>
      </c>
      <c r="C1924" s="176" t="s">
        <v>987</v>
      </c>
      <c r="D1924" s="217"/>
      <c r="E1924" s="217"/>
      <c r="F1924" s="217"/>
    </row>
    <row r="1925" spans="1:6" ht="14">
      <c r="A1925" s="174">
        <v>93.516000000000005</v>
      </c>
      <c r="B1925" s="175" t="s">
        <v>821</v>
      </c>
      <c r="C1925" s="176" t="s">
        <v>2539</v>
      </c>
      <c r="D1925" s="217"/>
      <c r="E1925" s="217"/>
      <c r="F1925" s="217"/>
    </row>
    <row r="1926" spans="1:6" ht="14.5" customHeight="1">
      <c r="A1926" s="174">
        <v>93.519000000000005</v>
      </c>
      <c r="B1926" s="175" t="s">
        <v>821</v>
      </c>
      <c r="C1926" s="176" t="s">
        <v>3870</v>
      </c>
      <c r="D1926" s="217"/>
      <c r="E1926" s="217"/>
      <c r="F1926" s="217"/>
    </row>
    <row r="1927" spans="1:6" ht="28">
      <c r="A1927" s="174">
        <v>93.521000000000001</v>
      </c>
      <c r="B1927" s="175" t="s">
        <v>821</v>
      </c>
      <c r="C1927" s="176" t="s">
        <v>3776</v>
      </c>
      <c r="D1927" s="217"/>
      <c r="E1927" s="217"/>
      <c r="F1927" s="217"/>
    </row>
    <row r="1928" spans="1:6" ht="29" customHeight="1">
      <c r="A1928" s="174">
        <v>93.524000000000001</v>
      </c>
      <c r="B1928" s="175" t="s">
        <v>821</v>
      </c>
      <c r="C1928" s="176" t="s">
        <v>3777</v>
      </c>
      <c r="D1928" s="217"/>
      <c r="E1928" s="217"/>
      <c r="F1928" s="217"/>
    </row>
    <row r="1929" spans="1:6" ht="14">
      <c r="A1929" s="174">
        <v>93.525000000000006</v>
      </c>
      <c r="B1929" s="175" t="s">
        <v>821</v>
      </c>
      <c r="C1929" s="176" t="s">
        <v>3874</v>
      </c>
      <c r="D1929" s="217"/>
      <c r="E1929" s="217"/>
      <c r="F1929" s="217"/>
    </row>
    <row r="1930" spans="1:6" ht="14.5" customHeight="1">
      <c r="A1930" s="177">
        <v>93.525999999999996</v>
      </c>
      <c r="B1930" s="178" t="s">
        <v>821</v>
      </c>
      <c r="C1930" s="179" t="s">
        <v>4411</v>
      </c>
      <c r="D1930" s="217"/>
      <c r="E1930" s="217"/>
      <c r="F1930" s="217"/>
    </row>
    <row r="1931" spans="1:6" ht="14">
      <c r="A1931" s="174">
        <v>93.527000000000001</v>
      </c>
      <c r="B1931" s="175" t="s">
        <v>821</v>
      </c>
      <c r="C1931" s="176" t="s">
        <v>3778</v>
      </c>
      <c r="D1931" s="217"/>
      <c r="E1931" s="217"/>
      <c r="F1931" s="217"/>
    </row>
    <row r="1932" spans="1:6" ht="14.5" customHeight="1">
      <c r="A1932" s="174">
        <v>93.528000000000006</v>
      </c>
      <c r="B1932" s="175" t="s">
        <v>821</v>
      </c>
      <c r="C1932" s="176" t="s">
        <v>2029</v>
      </c>
      <c r="D1932" s="217"/>
      <c r="E1932" s="217"/>
      <c r="F1932" s="217"/>
    </row>
    <row r="1933" spans="1:6" ht="15" customHeight="1">
      <c r="A1933" s="174">
        <v>93.528999999999996</v>
      </c>
      <c r="B1933" s="175" t="s">
        <v>821</v>
      </c>
      <c r="C1933" s="176" t="s">
        <v>3779</v>
      </c>
      <c r="D1933" s="217"/>
      <c r="E1933" s="217"/>
      <c r="F1933" s="217"/>
    </row>
    <row r="1934" spans="1:6" ht="15" customHeight="1">
      <c r="A1934" s="174">
        <v>93.53</v>
      </c>
      <c r="B1934" s="175" t="s">
        <v>821</v>
      </c>
      <c r="C1934" s="176" t="s">
        <v>3780</v>
      </c>
      <c r="D1934" s="217"/>
      <c r="E1934" s="217"/>
      <c r="F1934" s="217"/>
    </row>
    <row r="1935" spans="1:6" ht="15" customHeight="1">
      <c r="A1935" s="174">
        <v>93.531000000000006</v>
      </c>
      <c r="B1935" s="175" t="s">
        <v>821</v>
      </c>
      <c r="C1935" s="176" t="s">
        <v>3781</v>
      </c>
      <c r="D1935" s="217"/>
      <c r="E1935" s="217"/>
      <c r="F1935" s="217"/>
    </row>
    <row r="1936" spans="1:6" ht="15" customHeight="1">
      <c r="A1936" s="174">
        <v>93.533000000000001</v>
      </c>
      <c r="B1936" s="175" t="s">
        <v>821</v>
      </c>
      <c r="C1936" s="176" t="s">
        <v>2030</v>
      </c>
      <c r="D1936" s="217"/>
      <c r="E1936" s="217"/>
      <c r="F1936" s="217"/>
    </row>
    <row r="1937" spans="1:6" ht="15" customHeight="1">
      <c r="A1937" s="174">
        <v>93.534000000000006</v>
      </c>
      <c r="B1937" s="175" t="s">
        <v>821</v>
      </c>
      <c r="C1937" s="176" t="s">
        <v>2031</v>
      </c>
      <c r="D1937" s="217"/>
      <c r="E1937" s="217"/>
      <c r="F1937" s="217"/>
    </row>
    <row r="1938" spans="1:6" ht="15" customHeight="1">
      <c r="A1938" s="174">
        <v>93.534999999999997</v>
      </c>
      <c r="B1938" s="175" t="s">
        <v>821</v>
      </c>
      <c r="C1938" s="176" t="s">
        <v>2032</v>
      </c>
      <c r="D1938" s="217"/>
      <c r="E1938" s="217"/>
      <c r="F1938" s="217"/>
    </row>
    <row r="1939" spans="1:6" ht="15" customHeight="1">
      <c r="A1939" s="174">
        <v>93.536000000000001</v>
      </c>
      <c r="B1939" s="175" t="s">
        <v>821</v>
      </c>
      <c r="C1939" s="176" t="s">
        <v>2033</v>
      </c>
      <c r="D1939" s="217"/>
      <c r="E1939" s="217"/>
      <c r="F1939" s="217"/>
    </row>
    <row r="1940" spans="1:6" ht="15" customHeight="1">
      <c r="A1940" s="174">
        <v>93.537000000000006</v>
      </c>
      <c r="B1940" s="175" t="s">
        <v>821</v>
      </c>
      <c r="C1940" s="176" t="s">
        <v>3782</v>
      </c>
      <c r="D1940" s="217"/>
      <c r="E1940" s="217"/>
      <c r="F1940" s="217"/>
    </row>
    <row r="1941" spans="1:6" ht="15" customHeight="1">
      <c r="A1941" s="174">
        <v>93.537999999999997</v>
      </c>
      <c r="B1941" s="175" t="s">
        <v>821</v>
      </c>
      <c r="C1941" s="176" t="s">
        <v>2034</v>
      </c>
      <c r="D1941" s="217"/>
      <c r="E1941" s="217"/>
      <c r="F1941" s="217"/>
    </row>
    <row r="1942" spans="1:6" ht="15" customHeight="1">
      <c r="A1942" s="174">
        <v>93.539000000000001</v>
      </c>
      <c r="B1942" s="175" t="s">
        <v>821</v>
      </c>
      <c r="C1942" s="176" t="s">
        <v>3783</v>
      </c>
      <c r="D1942" s="217"/>
      <c r="E1942" s="217"/>
      <c r="F1942" s="217"/>
    </row>
    <row r="1943" spans="1:6" ht="28">
      <c r="A1943" s="174">
        <v>93.54</v>
      </c>
      <c r="B1943" s="175" t="s">
        <v>821</v>
      </c>
      <c r="C1943" s="176" t="s">
        <v>2548</v>
      </c>
      <c r="D1943" s="217"/>
      <c r="E1943" s="217"/>
      <c r="F1943" s="217"/>
    </row>
    <row r="1944" spans="1:6" ht="14">
      <c r="A1944" s="174">
        <v>93.542000000000002</v>
      </c>
      <c r="B1944" s="175" t="s">
        <v>821</v>
      </c>
      <c r="C1944" s="176" t="s">
        <v>3784</v>
      </c>
      <c r="D1944" s="217"/>
      <c r="E1944" s="217"/>
      <c r="F1944" s="217"/>
    </row>
    <row r="1945" spans="1:6" ht="14.5" customHeight="1">
      <c r="A1945" s="174">
        <v>93.545000000000002</v>
      </c>
      <c r="B1945" s="175" t="s">
        <v>821</v>
      </c>
      <c r="C1945" s="176" t="s">
        <v>3785</v>
      </c>
      <c r="D1945" s="217"/>
      <c r="E1945" s="217"/>
      <c r="F1945" s="217"/>
    </row>
    <row r="1946" spans="1:6" ht="14">
      <c r="A1946" s="174">
        <v>93.546000000000006</v>
      </c>
      <c r="B1946" s="175" t="s">
        <v>821</v>
      </c>
      <c r="C1946" s="176" t="s">
        <v>1645</v>
      </c>
      <c r="D1946" s="217"/>
      <c r="E1946" s="217"/>
      <c r="F1946" s="217"/>
    </row>
    <row r="1947" spans="1:6" ht="15" customHeight="1">
      <c r="A1947" s="174">
        <v>93.546999999999997</v>
      </c>
      <c r="B1947" s="175" t="s">
        <v>821</v>
      </c>
      <c r="C1947" s="176" t="s">
        <v>3786</v>
      </c>
      <c r="D1947" s="217"/>
      <c r="E1947" s="217"/>
      <c r="F1947" s="217"/>
    </row>
    <row r="1948" spans="1:6" ht="14">
      <c r="A1948" s="174">
        <v>93.548000000000002</v>
      </c>
      <c r="B1948" s="175" t="s">
        <v>821</v>
      </c>
      <c r="C1948" s="176" t="s">
        <v>3787</v>
      </c>
      <c r="D1948" s="217"/>
      <c r="E1948" s="217"/>
      <c r="F1948" s="217"/>
    </row>
    <row r="1949" spans="1:6" ht="14.5" customHeight="1">
      <c r="A1949" s="174">
        <v>93.55</v>
      </c>
      <c r="B1949" s="175" t="s">
        <v>821</v>
      </c>
      <c r="C1949" s="176" t="s">
        <v>162</v>
      </c>
      <c r="D1949" s="217"/>
      <c r="E1949" s="217"/>
      <c r="F1949" s="217"/>
    </row>
    <row r="1950" spans="1:6" ht="14">
      <c r="A1950" s="174">
        <v>93.551000000000002</v>
      </c>
      <c r="B1950" s="175" t="s">
        <v>821</v>
      </c>
      <c r="C1950" s="176" t="s">
        <v>170</v>
      </c>
      <c r="D1950" s="217"/>
      <c r="E1950" s="217"/>
      <c r="F1950" s="217"/>
    </row>
    <row r="1951" spans="1:6" ht="14.5" customHeight="1">
      <c r="A1951" s="177">
        <v>93.555999999999997</v>
      </c>
      <c r="B1951" s="178" t="s">
        <v>821</v>
      </c>
      <c r="C1951" s="179" t="s">
        <v>4412</v>
      </c>
      <c r="D1951" s="217"/>
      <c r="E1951" s="217"/>
      <c r="F1951" s="217"/>
    </row>
    <row r="1952" spans="1:6" ht="14">
      <c r="A1952" s="174">
        <v>93.557000000000002</v>
      </c>
      <c r="B1952" s="175" t="s">
        <v>821</v>
      </c>
      <c r="C1952" s="176" t="s">
        <v>171</v>
      </c>
      <c r="D1952" s="217"/>
      <c r="E1952" s="217"/>
      <c r="F1952" s="217"/>
    </row>
    <row r="1953" spans="1:6" ht="14.5" customHeight="1">
      <c r="A1953" s="174">
        <v>93.558000000000007</v>
      </c>
      <c r="B1953" s="175" t="s">
        <v>821</v>
      </c>
      <c r="C1953" s="176" t="s">
        <v>172</v>
      </c>
      <c r="D1953" s="217"/>
      <c r="E1953" s="217"/>
      <c r="F1953" s="217"/>
    </row>
    <row r="1954" spans="1:6" ht="14">
      <c r="A1954" s="177">
        <v>93.56</v>
      </c>
      <c r="B1954" s="178" t="s">
        <v>821</v>
      </c>
      <c r="C1954" s="179" t="s">
        <v>4413</v>
      </c>
      <c r="D1954" s="217"/>
      <c r="E1954" s="217"/>
      <c r="F1954" s="217"/>
    </row>
    <row r="1955" spans="1:6" ht="14.5" customHeight="1">
      <c r="A1955" s="174">
        <v>93.563000000000002</v>
      </c>
      <c r="B1955" s="175" t="s">
        <v>821</v>
      </c>
      <c r="C1955" s="176" t="s">
        <v>173</v>
      </c>
      <c r="D1955" s="217"/>
      <c r="E1955" s="217"/>
      <c r="F1955" s="217"/>
    </row>
    <row r="1956" spans="1:6" ht="14">
      <c r="A1956" s="174">
        <v>93.563999999999993</v>
      </c>
      <c r="B1956" s="175" t="s">
        <v>821</v>
      </c>
      <c r="C1956" s="176" t="s">
        <v>174</v>
      </c>
      <c r="D1956" s="217"/>
      <c r="E1956" s="217"/>
      <c r="F1956" s="217"/>
    </row>
    <row r="1957" spans="1:6" ht="14">
      <c r="A1957" s="174">
        <v>93.566000000000003</v>
      </c>
      <c r="B1957" s="175" t="s">
        <v>821</v>
      </c>
      <c r="C1957" s="176" t="s">
        <v>3788</v>
      </c>
      <c r="D1957" s="217"/>
      <c r="E1957" s="217"/>
      <c r="F1957" s="217"/>
    </row>
    <row r="1958" spans="1:6" ht="14.5" customHeight="1">
      <c r="A1958" s="174">
        <v>93.566999999999993</v>
      </c>
      <c r="B1958" s="175" t="s">
        <v>821</v>
      </c>
      <c r="C1958" s="176" t="s">
        <v>2400</v>
      </c>
      <c r="D1958" s="217"/>
      <c r="E1958" s="217"/>
      <c r="F1958" s="217"/>
    </row>
    <row r="1959" spans="1:6" ht="14">
      <c r="A1959" s="174">
        <v>93.567999999999998</v>
      </c>
      <c r="B1959" s="175" t="s">
        <v>821</v>
      </c>
      <c r="C1959" s="176" t="s">
        <v>175</v>
      </c>
      <c r="D1959" s="217"/>
      <c r="E1959" s="217"/>
      <c r="F1959" s="217"/>
    </row>
    <row r="1960" spans="1:6" ht="14.5" customHeight="1">
      <c r="A1960" s="174">
        <v>93.569000000000003</v>
      </c>
      <c r="B1960" s="175" t="s">
        <v>821</v>
      </c>
      <c r="C1960" s="176" t="s">
        <v>493</v>
      </c>
      <c r="D1960" s="217"/>
      <c r="E1960" s="217"/>
      <c r="F1960" s="217"/>
    </row>
    <row r="1961" spans="1:6" ht="14">
      <c r="A1961" s="174">
        <v>93.57</v>
      </c>
      <c r="B1961" s="175" t="s">
        <v>821</v>
      </c>
      <c r="C1961" s="176" t="s">
        <v>2401</v>
      </c>
      <c r="D1961" s="217"/>
      <c r="E1961" s="217"/>
      <c r="F1961" s="217"/>
    </row>
    <row r="1962" spans="1:6" ht="14.5" customHeight="1">
      <c r="A1962" s="174">
        <v>93.575000000000003</v>
      </c>
      <c r="B1962" s="175" t="s">
        <v>821</v>
      </c>
      <c r="C1962" s="176" t="s">
        <v>494</v>
      </c>
      <c r="D1962" s="217"/>
      <c r="E1962" s="217"/>
      <c r="F1962" s="217"/>
    </row>
    <row r="1963" spans="1:6" ht="14">
      <c r="A1963" s="174">
        <v>93.575999999999993</v>
      </c>
      <c r="B1963" s="175" t="s">
        <v>821</v>
      </c>
      <c r="C1963" s="176" t="s">
        <v>2402</v>
      </c>
      <c r="D1963" s="217"/>
      <c r="E1963" s="217"/>
      <c r="F1963" s="217"/>
    </row>
    <row r="1964" spans="1:6" ht="14.5" customHeight="1">
      <c r="A1964" s="174">
        <v>93.578999999999994</v>
      </c>
      <c r="B1964" s="175" t="s">
        <v>821</v>
      </c>
      <c r="C1964" s="176" t="s">
        <v>495</v>
      </c>
      <c r="D1964" s="217"/>
      <c r="E1964" s="217"/>
      <c r="F1964" s="217"/>
    </row>
    <row r="1965" spans="1:6" ht="14">
      <c r="A1965" s="174">
        <v>93.581000000000003</v>
      </c>
      <c r="B1965" s="175" t="s">
        <v>821</v>
      </c>
      <c r="C1965" s="176" t="s">
        <v>496</v>
      </c>
      <c r="D1965" s="217"/>
      <c r="E1965" s="217"/>
      <c r="F1965" s="217"/>
    </row>
    <row r="1966" spans="1:6" ht="14.5" customHeight="1">
      <c r="A1966" s="174">
        <v>93.582999999999998</v>
      </c>
      <c r="B1966" s="175" t="s">
        <v>821</v>
      </c>
      <c r="C1966" s="176" t="s">
        <v>2403</v>
      </c>
      <c r="D1966" s="217"/>
      <c r="E1966" s="217"/>
      <c r="F1966" s="217"/>
    </row>
    <row r="1967" spans="1:6" ht="14">
      <c r="A1967" s="174">
        <v>93.584000000000003</v>
      </c>
      <c r="B1967" s="175" t="s">
        <v>821</v>
      </c>
      <c r="C1967" s="176" t="s">
        <v>2404</v>
      </c>
      <c r="D1967" s="217"/>
      <c r="E1967" s="217"/>
      <c r="F1967" s="217"/>
    </row>
    <row r="1968" spans="1:6" ht="14.5" customHeight="1">
      <c r="A1968" s="174">
        <v>93.585999999999999</v>
      </c>
      <c r="B1968" s="175" t="s">
        <v>821</v>
      </c>
      <c r="C1968" s="176" t="s">
        <v>497</v>
      </c>
      <c r="D1968" s="217"/>
      <c r="E1968" s="217"/>
      <c r="F1968" s="217"/>
    </row>
    <row r="1969" spans="1:6" ht="14">
      <c r="A1969" s="174">
        <v>93.587000000000003</v>
      </c>
      <c r="B1969" s="175" t="s">
        <v>821</v>
      </c>
      <c r="C1969" s="176" t="s">
        <v>498</v>
      </c>
      <c r="D1969" s="217"/>
      <c r="E1969" s="217"/>
      <c r="F1969" s="217"/>
    </row>
    <row r="1970" spans="1:6" ht="14.5" customHeight="1">
      <c r="A1970" s="174">
        <v>93.59</v>
      </c>
      <c r="B1970" s="175" t="s">
        <v>821</v>
      </c>
      <c r="C1970" s="176" t="s">
        <v>499</v>
      </c>
      <c r="D1970" s="217"/>
      <c r="E1970" s="217"/>
      <c r="F1970" s="217"/>
    </row>
    <row r="1971" spans="1:6" ht="14">
      <c r="A1971" s="174">
        <v>93.590999999999994</v>
      </c>
      <c r="B1971" s="175" t="s">
        <v>821</v>
      </c>
      <c r="C1971" s="176" t="s">
        <v>3789</v>
      </c>
      <c r="D1971" s="217"/>
      <c r="E1971" s="217"/>
      <c r="F1971" s="217"/>
    </row>
    <row r="1972" spans="1:6" ht="14.5" customHeight="1">
      <c r="A1972" s="174">
        <v>93.591999999999999</v>
      </c>
      <c r="B1972" s="175" t="s">
        <v>821</v>
      </c>
      <c r="C1972" s="176" t="s">
        <v>3790</v>
      </c>
      <c r="D1972" s="217"/>
      <c r="E1972" s="217"/>
      <c r="F1972" s="217"/>
    </row>
    <row r="1973" spans="1:6" ht="14">
      <c r="A1973" s="174">
        <v>93.593999999999994</v>
      </c>
      <c r="B1973" s="175" t="s">
        <v>821</v>
      </c>
      <c r="C1973" s="176" t="s">
        <v>501</v>
      </c>
      <c r="D1973" s="217"/>
      <c r="E1973" s="217"/>
      <c r="F1973" s="217"/>
    </row>
    <row r="1974" spans="1:6" ht="14.5" customHeight="1">
      <c r="A1974" s="174">
        <v>93.594999999999999</v>
      </c>
      <c r="B1974" s="175" t="s">
        <v>821</v>
      </c>
      <c r="C1974" s="176" t="s">
        <v>502</v>
      </c>
      <c r="D1974" s="217"/>
      <c r="E1974" s="217"/>
      <c r="F1974" s="217"/>
    </row>
    <row r="1975" spans="1:6" ht="14">
      <c r="A1975" s="174">
        <v>93.596000000000004</v>
      </c>
      <c r="B1975" s="175" t="s">
        <v>821</v>
      </c>
      <c r="C1975" s="176" t="s">
        <v>503</v>
      </c>
      <c r="D1975" s="217"/>
      <c r="E1975" s="217"/>
      <c r="F1975" s="217"/>
    </row>
    <row r="1976" spans="1:6" ht="14.5" customHeight="1">
      <c r="A1976" s="174">
        <v>93.596999999999994</v>
      </c>
      <c r="B1976" s="175" t="s">
        <v>821</v>
      </c>
      <c r="C1976" s="176" t="s">
        <v>504</v>
      </c>
      <c r="D1976" s="217"/>
      <c r="E1976" s="217"/>
      <c r="F1976" s="217"/>
    </row>
    <row r="1977" spans="1:6" ht="15" customHeight="1">
      <c r="A1977" s="174">
        <v>93.597999999999999</v>
      </c>
      <c r="B1977" s="175" t="s">
        <v>821</v>
      </c>
      <c r="C1977" s="176" t="s">
        <v>505</v>
      </c>
      <c r="D1977" s="217"/>
      <c r="E1977" s="217"/>
      <c r="F1977" s="217"/>
    </row>
    <row r="1978" spans="1:6" ht="14.5" customHeight="1">
      <c r="A1978" s="174">
        <v>93.599000000000004</v>
      </c>
      <c r="B1978" s="175" t="s">
        <v>821</v>
      </c>
      <c r="C1978" s="176" t="s">
        <v>506</v>
      </c>
      <c r="D1978" s="217"/>
      <c r="E1978" s="217"/>
      <c r="F1978" s="217"/>
    </row>
    <row r="1979" spans="1:6" ht="14">
      <c r="A1979" s="174">
        <v>93.6</v>
      </c>
      <c r="B1979" s="175" t="s">
        <v>821</v>
      </c>
      <c r="C1979" s="176" t="s">
        <v>124</v>
      </c>
      <c r="D1979" s="217"/>
      <c r="E1979" s="217"/>
      <c r="F1979" s="217"/>
    </row>
    <row r="1980" spans="1:6" ht="14.5" customHeight="1">
      <c r="A1980" s="174">
        <v>93.600999999999999</v>
      </c>
      <c r="B1980" s="175" t="s">
        <v>821</v>
      </c>
      <c r="C1980" s="176" t="s">
        <v>125</v>
      </c>
      <c r="D1980" s="217"/>
      <c r="E1980" s="217"/>
      <c r="F1980" s="217"/>
    </row>
    <row r="1981" spans="1:6" ht="14">
      <c r="A1981" s="174">
        <v>93.602000000000004</v>
      </c>
      <c r="B1981" s="175" t="s">
        <v>821</v>
      </c>
      <c r="C1981" s="176" t="s">
        <v>126</v>
      </c>
      <c r="D1981" s="217"/>
      <c r="E1981" s="217"/>
      <c r="F1981" s="217"/>
    </row>
    <row r="1982" spans="1:6" ht="14.5" customHeight="1">
      <c r="A1982" s="174">
        <v>93.602999999999994</v>
      </c>
      <c r="B1982" s="175" t="s">
        <v>821</v>
      </c>
      <c r="C1982" s="176" t="s">
        <v>3791</v>
      </c>
      <c r="D1982" s="217"/>
      <c r="E1982" s="217"/>
      <c r="F1982" s="217"/>
    </row>
    <row r="1983" spans="1:6" ht="14">
      <c r="A1983" s="174">
        <v>93.603999999999999</v>
      </c>
      <c r="B1983" s="175" t="s">
        <v>821</v>
      </c>
      <c r="C1983" s="176" t="s">
        <v>127</v>
      </c>
      <c r="D1983" s="217"/>
      <c r="E1983" s="217"/>
      <c r="F1983" s="217"/>
    </row>
    <row r="1984" spans="1:6" ht="14.5" customHeight="1">
      <c r="A1984" s="174">
        <v>93.605000000000004</v>
      </c>
      <c r="B1984" s="175" t="s">
        <v>821</v>
      </c>
      <c r="C1984" s="176" t="s">
        <v>892</v>
      </c>
      <c r="D1984" s="217"/>
      <c r="E1984" s="217"/>
      <c r="F1984" s="217"/>
    </row>
    <row r="1985" spans="1:6" ht="14">
      <c r="A1985" s="174">
        <v>93.605999999999995</v>
      </c>
      <c r="B1985" s="175" t="s">
        <v>821</v>
      </c>
      <c r="C1985" s="176" t="s">
        <v>2035</v>
      </c>
      <c r="D1985" s="217"/>
      <c r="E1985" s="217"/>
      <c r="F1985" s="217"/>
    </row>
    <row r="1986" spans="1:6" ht="14">
      <c r="A1986" s="174">
        <v>93.608999999999995</v>
      </c>
      <c r="B1986" s="175" t="s">
        <v>821</v>
      </c>
      <c r="C1986" s="176" t="s">
        <v>3871</v>
      </c>
      <c r="D1986" s="217"/>
      <c r="E1986" s="217"/>
      <c r="F1986" s="217"/>
    </row>
    <row r="1987" spans="1:6" ht="14">
      <c r="A1987" s="174">
        <v>93.61</v>
      </c>
      <c r="B1987" s="175" t="s">
        <v>821</v>
      </c>
      <c r="C1987" s="176" t="s">
        <v>2549</v>
      </c>
      <c r="D1987" s="217"/>
      <c r="E1987" s="217"/>
      <c r="F1987" s="217"/>
    </row>
    <row r="1988" spans="1:6" ht="14.5" customHeight="1">
      <c r="A1988" s="174">
        <v>93.611000000000004</v>
      </c>
      <c r="B1988" s="175" t="s">
        <v>821</v>
      </c>
      <c r="C1988" s="176" t="s">
        <v>2036</v>
      </c>
      <c r="D1988" s="217"/>
      <c r="E1988" s="217"/>
      <c r="F1988" s="217"/>
    </row>
    <row r="1989" spans="1:6" ht="14">
      <c r="A1989" s="174">
        <v>93.611999999999995</v>
      </c>
      <c r="B1989" s="175" t="s">
        <v>821</v>
      </c>
      <c r="C1989" s="176" t="s">
        <v>128</v>
      </c>
      <c r="D1989" s="217"/>
      <c r="E1989" s="217"/>
      <c r="F1989" s="217"/>
    </row>
    <row r="1990" spans="1:6" ht="14.5" customHeight="1">
      <c r="A1990" s="174">
        <v>93.613</v>
      </c>
      <c r="B1990" s="175" t="s">
        <v>821</v>
      </c>
      <c r="C1990" s="176" t="s">
        <v>2550</v>
      </c>
      <c r="D1990" s="217"/>
      <c r="E1990" s="217"/>
      <c r="F1990" s="217"/>
    </row>
    <row r="1991" spans="1:6" ht="14">
      <c r="A1991" s="174">
        <v>93.614999999999995</v>
      </c>
      <c r="B1991" s="175" t="s">
        <v>821</v>
      </c>
      <c r="C1991" s="176" t="s">
        <v>3792</v>
      </c>
      <c r="D1991" s="217"/>
      <c r="E1991" s="217"/>
      <c r="F1991" s="217"/>
    </row>
    <row r="1992" spans="1:6" ht="14.5" customHeight="1">
      <c r="A1992" s="174">
        <v>93.617999999999995</v>
      </c>
      <c r="B1992" s="175" t="s">
        <v>821</v>
      </c>
      <c r="C1992" s="176" t="s">
        <v>129</v>
      </c>
      <c r="D1992" s="217"/>
      <c r="E1992" s="217"/>
      <c r="F1992" s="217"/>
    </row>
    <row r="1993" spans="1:6" ht="14">
      <c r="A1993" s="174">
        <v>93.620999999999995</v>
      </c>
      <c r="B1993" s="175" t="s">
        <v>821</v>
      </c>
      <c r="C1993" s="176" t="s">
        <v>2037</v>
      </c>
      <c r="D1993" s="217"/>
      <c r="E1993" s="217"/>
      <c r="F1993" s="217"/>
    </row>
    <row r="1994" spans="1:6" ht="14.5" customHeight="1">
      <c r="A1994" s="174">
        <v>93.623000000000005</v>
      </c>
      <c r="B1994" s="175" t="s">
        <v>821</v>
      </c>
      <c r="C1994" s="176" t="s">
        <v>130</v>
      </c>
      <c r="D1994" s="217"/>
      <c r="E1994" s="217"/>
      <c r="F1994" s="217"/>
    </row>
    <row r="1995" spans="1:6" ht="14">
      <c r="A1995" s="177">
        <v>93.623999999999995</v>
      </c>
      <c r="B1995" s="178" t="s">
        <v>821</v>
      </c>
      <c r="C1995" s="179" t="s">
        <v>4414</v>
      </c>
      <c r="D1995" s="217"/>
      <c r="E1995" s="217"/>
      <c r="F1995" s="217"/>
    </row>
    <row r="1996" spans="1:6" ht="29" customHeight="1">
      <c r="A1996" s="174">
        <v>93.626000000000005</v>
      </c>
      <c r="B1996" s="175" t="s">
        <v>821</v>
      </c>
      <c r="C1996" s="176" t="s">
        <v>2551</v>
      </c>
      <c r="D1996" s="217"/>
      <c r="E1996" s="217"/>
      <c r="F1996" s="217"/>
    </row>
    <row r="1997" spans="1:6" ht="14">
      <c r="A1997" s="174">
        <v>93.626999999999995</v>
      </c>
      <c r="B1997" s="175" t="s">
        <v>821</v>
      </c>
      <c r="C1997" s="176" t="s">
        <v>3793</v>
      </c>
      <c r="D1997" s="217"/>
      <c r="E1997" s="217"/>
      <c r="F1997" s="217"/>
    </row>
    <row r="1998" spans="1:6" ht="14.5" customHeight="1">
      <c r="A1998" s="174">
        <v>93.628</v>
      </c>
      <c r="B1998" s="175" t="s">
        <v>821</v>
      </c>
      <c r="C1998" s="176" t="s">
        <v>3794</v>
      </c>
      <c r="D1998" s="217"/>
      <c r="E1998" s="217"/>
      <c r="F1998" s="217"/>
    </row>
    <row r="1999" spans="1:6" ht="14">
      <c r="A1999" s="174">
        <v>93.63</v>
      </c>
      <c r="B1999" s="175" t="s">
        <v>821</v>
      </c>
      <c r="C1999" s="176" t="s">
        <v>131</v>
      </c>
      <c r="D1999" s="217"/>
      <c r="E1999" s="217"/>
      <c r="F1999" s="217"/>
    </row>
    <row r="2000" spans="1:6" ht="14.5" customHeight="1">
      <c r="A2000" s="174">
        <v>93.631</v>
      </c>
      <c r="B2000" s="175" t="s">
        <v>821</v>
      </c>
      <c r="C2000" s="176" t="s">
        <v>132</v>
      </c>
      <c r="D2000" s="217"/>
      <c r="E2000" s="217"/>
      <c r="F2000" s="217"/>
    </row>
    <row r="2001" spans="1:6" ht="14">
      <c r="A2001" s="174">
        <v>93.632000000000005</v>
      </c>
      <c r="B2001" s="175" t="s">
        <v>821</v>
      </c>
      <c r="C2001" s="176" t="s">
        <v>133</v>
      </c>
      <c r="D2001" s="217"/>
      <c r="E2001" s="217"/>
      <c r="F2001" s="217"/>
    </row>
    <row r="2002" spans="1:6" ht="29" customHeight="1">
      <c r="A2002" s="177">
        <v>93.634</v>
      </c>
      <c r="B2002" s="178" t="s">
        <v>821</v>
      </c>
      <c r="C2002" s="179" t="s">
        <v>4415</v>
      </c>
      <c r="D2002" s="217"/>
      <c r="E2002" s="217"/>
      <c r="F2002" s="217"/>
    </row>
    <row r="2003" spans="1:6" ht="15" customHeight="1">
      <c r="A2003" s="174">
        <v>93.635999999999996</v>
      </c>
      <c r="B2003" s="175" t="s">
        <v>821</v>
      </c>
      <c r="C2003" s="176" t="s">
        <v>2963</v>
      </c>
      <c r="D2003" s="217"/>
      <c r="E2003" s="217"/>
      <c r="F2003" s="217"/>
    </row>
    <row r="2004" spans="1:6" ht="14.5" customHeight="1">
      <c r="A2004" s="174">
        <v>93.638000000000005</v>
      </c>
      <c r="B2004" s="175" t="s">
        <v>821</v>
      </c>
      <c r="C2004" s="176" t="s">
        <v>2964</v>
      </c>
      <c r="D2004" s="217"/>
      <c r="E2004" s="217"/>
      <c r="F2004" s="217"/>
    </row>
    <row r="2005" spans="1:6" ht="14">
      <c r="A2005" s="174">
        <v>93.638999999999996</v>
      </c>
      <c r="B2005" s="175" t="s">
        <v>821</v>
      </c>
      <c r="C2005" s="176" t="s">
        <v>2965</v>
      </c>
      <c r="D2005" s="217"/>
      <c r="E2005" s="217"/>
      <c r="F2005" s="217"/>
    </row>
    <row r="2006" spans="1:6" ht="14.5" customHeight="1">
      <c r="A2006" s="174">
        <v>93.64</v>
      </c>
      <c r="B2006" s="175" t="s">
        <v>821</v>
      </c>
      <c r="C2006" s="176" t="s">
        <v>2966</v>
      </c>
      <c r="D2006" s="217"/>
      <c r="E2006" s="217"/>
      <c r="F2006" s="217"/>
    </row>
    <row r="2007" spans="1:6" ht="14">
      <c r="A2007" s="174">
        <v>93.643000000000001</v>
      </c>
      <c r="B2007" s="175" t="s">
        <v>821</v>
      </c>
      <c r="C2007" s="176" t="s">
        <v>2552</v>
      </c>
      <c r="D2007" s="217"/>
      <c r="E2007" s="217"/>
      <c r="F2007" s="217"/>
    </row>
    <row r="2008" spans="1:6" ht="14.5" customHeight="1">
      <c r="A2008" s="174">
        <v>93.644000000000005</v>
      </c>
      <c r="B2008" s="175" t="s">
        <v>821</v>
      </c>
      <c r="C2008" s="176" t="s">
        <v>3795</v>
      </c>
      <c r="D2008" s="217"/>
      <c r="E2008" s="217"/>
      <c r="F2008" s="217"/>
    </row>
    <row r="2009" spans="1:6" ht="14">
      <c r="A2009" s="174">
        <v>93.644999999999996</v>
      </c>
      <c r="B2009" s="175" t="s">
        <v>821</v>
      </c>
      <c r="C2009" s="176" t="s">
        <v>2038</v>
      </c>
      <c r="D2009" s="217"/>
      <c r="E2009" s="217"/>
      <c r="F2009" s="217"/>
    </row>
    <row r="2010" spans="1:6" ht="14.5" customHeight="1">
      <c r="A2010" s="174">
        <v>93.646000000000001</v>
      </c>
      <c r="B2010" s="175" t="s">
        <v>821</v>
      </c>
      <c r="C2010" s="176" t="s">
        <v>3872</v>
      </c>
      <c r="D2010" s="217"/>
      <c r="E2010" s="217"/>
      <c r="F2010" s="217"/>
    </row>
    <row r="2011" spans="1:6" ht="14">
      <c r="A2011" s="174">
        <v>93.647000000000006</v>
      </c>
      <c r="B2011" s="175" t="s">
        <v>821</v>
      </c>
      <c r="C2011" s="176" t="s">
        <v>134</v>
      </c>
      <c r="D2011" s="217"/>
      <c r="E2011" s="217"/>
      <c r="F2011" s="217"/>
    </row>
    <row r="2012" spans="1:6" ht="14.5" customHeight="1">
      <c r="A2012" s="174">
        <v>93.647999999999996</v>
      </c>
      <c r="B2012" s="175" t="s">
        <v>821</v>
      </c>
      <c r="C2012" s="176" t="s">
        <v>3796</v>
      </c>
      <c r="D2012" s="217"/>
      <c r="E2012" s="217"/>
      <c r="F2012" s="217"/>
    </row>
    <row r="2013" spans="1:6" ht="15" customHeight="1">
      <c r="A2013" s="174">
        <v>93.649000000000001</v>
      </c>
      <c r="B2013" s="175" t="s">
        <v>821</v>
      </c>
      <c r="C2013" s="176" t="s">
        <v>3797</v>
      </c>
      <c r="D2013" s="217"/>
      <c r="E2013" s="217"/>
      <c r="F2013" s="217"/>
    </row>
    <row r="2014" spans="1:6" ht="14.5" customHeight="1">
      <c r="A2014" s="174">
        <v>93.65</v>
      </c>
      <c r="B2014" s="175" t="s">
        <v>821</v>
      </c>
      <c r="C2014" s="176" t="s">
        <v>3798</v>
      </c>
      <c r="D2014" s="217"/>
      <c r="E2014" s="217"/>
      <c r="F2014" s="217"/>
    </row>
    <row r="2015" spans="1:6" ht="14">
      <c r="A2015" s="174">
        <v>93.650999999999996</v>
      </c>
      <c r="B2015" s="175" t="s">
        <v>821</v>
      </c>
      <c r="C2015" s="176" t="s">
        <v>3876</v>
      </c>
      <c r="D2015" s="217"/>
      <c r="E2015" s="217"/>
      <c r="F2015" s="217"/>
    </row>
    <row r="2016" spans="1:6" ht="14.5" customHeight="1">
      <c r="A2016" s="174">
        <v>93.652000000000001</v>
      </c>
      <c r="B2016" s="175" t="s">
        <v>821</v>
      </c>
      <c r="C2016" s="176" t="s">
        <v>135</v>
      </c>
      <c r="D2016" s="217"/>
      <c r="E2016" s="217"/>
      <c r="F2016" s="217"/>
    </row>
    <row r="2017" spans="1:6" ht="14">
      <c r="A2017" s="174">
        <v>93.658000000000001</v>
      </c>
      <c r="B2017" s="175" t="s">
        <v>821</v>
      </c>
      <c r="C2017" s="176" t="s">
        <v>2405</v>
      </c>
      <c r="D2017" s="217"/>
      <c r="E2017" s="217"/>
      <c r="F2017" s="217"/>
    </row>
    <row r="2018" spans="1:6" ht="14.5" customHeight="1">
      <c r="A2018" s="174">
        <v>93.659000000000006</v>
      </c>
      <c r="B2018" s="175" t="s">
        <v>821</v>
      </c>
      <c r="C2018" s="176" t="s">
        <v>136</v>
      </c>
      <c r="D2018" s="217"/>
      <c r="E2018" s="217"/>
      <c r="F2018" s="217"/>
    </row>
    <row r="2019" spans="1:6" ht="14">
      <c r="A2019" s="177">
        <v>93.662000000000006</v>
      </c>
      <c r="B2019" s="178" t="s">
        <v>821</v>
      </c>
      <c r="C2019" s="179" t="s">
        <v>4416</v>
      </c>
      <c r="D2019" s="217"/>
      <c r="E2019" s="217"/>
      <c r="F2019" s="217"/>
    </row>
    <row r="2020" spans="1:6" ht="14.5" customHeight="1">
      <c r="A2020" s="177">
        <v>93.662999999999997</v>
      </c>
      <c r="B2020" s="178" t="s">
        <v>821</v>
      </c>
      <c r="C2020" s="179" t="s">
        <v>4417</v>
      </c>
      <c r="D2020" s="217"/>
      <c r="E2020" s="217"/>
      <c r="F2020" s="217"/>
    </row>
    <row r="2021" spans="1:6" ht="14">
      <c r="A2021" s="174">
        <v>93.667000000000002</v>
      </c>
      <c r="B2021" s="175" t="s">
        <v>821</v>
      </c>
      <c r="C2021" s="176" t="s">
        <v>137</v>
      </c>
      <c r="D2021" s="217"/>
      <c r="E2021" s="217"/>
      <c r="F2021" s="217"/>
    </row>
    <row r="2022" spans="1:6" ht="14.5" customHeight="1">
      <c r="A2022" s="174">
        <v>93.668999999999997</v>
      </c>
      <c r="B2022" s="175" t="s">
        <v>821</v>
      </c>
      <c r="C2022" s="176" t="s">
        <v>138</v>
      </c>
      <c r="D2022" s="217"/>
      <c r="E2022" s="217"/>
      <c r="F2022" s="217"/>
    </row>
    <row r="2023" spans="1:6" ht="14">
      <c r="A2023" s="174">
        <v>93.67</v>
      </c>
      <c r="B2023" s="175" t="s">
        <v>821</v>
      </c>
      <c r="C2023" s="176" t="s">
        <v>139</v>
      </c>
      <c r="D2023" s="217"/>
      <c r="E2023" s="217"/>
      <c r="F2023" s="217"/>
    </row>
    <row r="2024" spans="1:6" ht="14.5" customHeight="1">
      <c r="A2024" s="174">
        <v>93.671000000000006</v>
      </c>
      <c r="B2024" s="175" t="s">
        <v>821</v>
      </c>
      <c r="C2024" s="176" t="s">
        <v>3799</v>
      </c>
      <c r="D2024" s="217"/>
      <c r="E2024" s="217"/>
      <c r="F2024" s="217"/>
    </row>
    <row r="2025" spans="1:6" ht="14">
      <c r="A2025" s="177">
        <v>93.674000000000007</v>
      </c>
      <c r="B2025" s="178" t="s">
        <v>821</v>
      </c>
      <c r="C2025" s="179" t="s">
        <v>4418</v>
      </c>
      <c r="D2025" s="217"/>
      <c r="E2025" s="217"/>
      <c r="F2025" s="217"/>
    </row>
    <row r="2026" spans="1:6" ht="14">
      <c r="A2026" s="174">
        <v>93.676000000000002</v>
      </c>
      <c r="B2026" s="175" t="s">
        <v>821</v>
      </c>
      <c r="C2026" s="176" t="s">
        <v>140</v>
      </c>
      <c r="D2026" s="217"/>
      <c r="E2026" s="217"/>
      <c r="F2026" s="217"/>
    </row>
    <row r="2027" spans="1:6" ht="29" customHeight="1">
      <c r="A2027" s="174">
        <v>93.683999999999997</v>
      </c>
      <c r="B2027" s="175" t="s">
        <v>821</v>
      </c>
      <c r="C2027" s="176" t="s">
        <v>3800</v>
      </c>
      <c r="D2027" s="217"/>
      <c r="E2027" s="217"/>
      <c r="F2027" s="217"/>
    </row>
    <row r="2028" spans="1:6" ht="14">
      <c r="A2028" s="174">
        <v>93.698999999999998</v>
      </c>
      <c r="B2028" s="175" t="s">
        <v>821</v>
      </c>
      <c r="C2028" s="176" t="s">
        <v>3801</v>
      </c>
      <c r="D2028" s="217"/>
      <c r="E2028" s="217"/>
      <c r="F2028" s="217"/>
    </row>
    <row r="2029" spans="1:6" s="28" customFormat="1" ht="14.5" customHeight="1">
      <c r="A2029" s="174">
        <v>93.700999999999993</v>
      </c>
      <c r="B2029" s="175" t="s">
        <v>821</v>
      </c>
      <c r="C2029" s="176" t="s">
        <v>3860</v>
      </c>
      <c r="D2029" s="217"/>
      <c r="E2029" s="217"/>
      <c r="F2029" s="217"/>
    </row>
    <row r="2030" spans="1:6" ht="14">
      <c r="A2030" s="174">
        <v>93.701999999999998</v>
      </c>
      <c r="B2030" s="175" t="s">
        <v>821</v>
      </c>
      <c r="C2030" s="176" t="s">
        <v>2553</v>
      </c>
      <c r="D2030" s="217"/>
      <c r="E2030" s="217"/>
      <c r="F2030" s="217"/>
    </row>
    <row r="2031" spans="1:6" ht="14">
      <c r="A2031" s="177">
        <v>93.713999999999999</v>
      </c>
      <c r="B2031" s="178" t="s">
        <v>821</v>
      </c>
      <c r="C2031" s="179" t="s">
        <v>4419</v>
      </c>
      <c r="D2031" s="217"/>
      <c r="E2031" s="217"/>
      <c r="F2031" s="217"/>
    </row>
    <row r="2032" spans="1:6" ht="14.5" customHeight="1">
      <c r="A2032" s="174">
        <v>93.718000000000004</v>
      </c>
      <c r="B2032" s="175" t="s">
        <v>821</v>
      </c>
      <c r="C2032" s="176" t="s">
        <v>988</v>
      </c>
      <c r="D2032" s="217"/>
      <c r="E2032" s="217"/>
      <c r="F2032" s="217"/>
    </row>
    <row r="2033" spans="1:6" ht="14">
      <c r="A2033" s="174">
        <v>93.718999999999994</v>
      </c>
      <c r="B2033" s="175" t="s">
        <v>821</v>
      </c>
      <c r="C2033" s="176" t="s">
        <v>3802</v>
      </c>
      <c r="D2033" s="217"/>
      <c r="E2033" s="217"/>
      <c r="F2033" s="217"/>
    </row>
    <row r="2034" spans="1:6" ht="14.5" customHeight="1">
      <c r="A2034" s="174">
        <v>93.721000000000004</v>
      </c>
      <c r="B2034" s="175" t="s">
        <v>821</v>
      </c>
      <c r="C2034" s="176" t="s">
        <v>2554</v>
      </c>
      <c r="D2034" s="217"/>
      <c r="E2034" s="217"/>
      <c r="F2034" s="217"/>
    </row>
    <row r="2035" spans="1:6" ht="14">
      <c r="A2035" s="174">
        <v>93.727000000000004</v>
      </c>
      <c r="B2035" s="175" t="s">
        <v>821</v>
      </c>
      <c r="C2035" s="176" t="s">
        <v>3803</v>
      </c>
      <c r="D2035" s="217"/>
      <c r="E2035" s="217"/>
      <c r="F2035" s="217"/>
    </row>
    <row r="2036" spans="1:6" ht="14.5" customHeight="1">
      <c r="A2036" s="174">
        <v>93.727999999999994</v>
      </c>
      <c r="B2036" s="175" t="s">
        <v>821</v>
      </c>
      <c r="C2036" s="176" t="s">
        <v>2555</v>
      </c>
      <c r="D2036" s="217"/>
      <c r="E2036" s="217"/>
      <c r="F2036" s="217"/>
    </row>
    <row r="2037" spans="1:6" ht="14">
      <c r="A2037" s="174">
        <v>93.731999999999999</v>
      </c>
      <c r="B2037" s="175" t="s">
        <v>821</v>
      </c>
      <c r="C2037" s="176" t="s">
        <v>3804</v>
      </c>
      <c r="D2037" s="217"/>
      <c r="E2037" s="217"/>
      <c r="F2037" s="217"/>
    </row>
    <row r="2038" spans="1:6" ht="29" customHeight="1">
      <c r="A2038" s="177">
        <v>93.733000000000004</v>
      </c>
      <c r="B2038" s="178" t="s">
        <v>821</v>
      </c>
      <c r="C2038" s="179" t="s">
        <v>4420</v>
      </c>
      <c r="D2038" s="217"/>
      <c r="E2038" s="217"/>
      <c r="F2038" s="217"/>
    </row>
    <row r="2039" spans="1:6" ht="28">
      <c r="A2039" s="177">
        <v>93.733999999999995</v>
      </c>
      <c r="B2039" s="178" t="s">
        <v>821</v>
      </c>
      <c r="C2039" s="179" t="s">
        <v>4421</v>
      </c>
      <c r="D2039" s="217"/>
      <c r="E2039" s="217"/>
      <c r="F2039" s="217"/>
    </row>
    <row r="2040" spans="1:6" ht="14">
      <c r="A2040" s="177">
        <v>93.734999999999999</v>
      </c>
      <c r="B2040" s="178" t="s">
        <v>821</v>
      </c>
      <c r="C2040" s="179" t="s">
        <v>4422</v>
      </c>
      <c r="D2040" s="217"/>
      <c r="E2040" s="217"/>
      <c r="F2040" s="217"/>
    </row>
    <row r="2041" spans="1:6" ht="14.5" customHeight="1">
      <c r="A2041" s="174">
        <v>93.738</v>
      </c>
      <c r="B2041" s="175" t="s">
        <v>821</v>
      </c>
      <c r="C2041" s="176" t="s">
        <v>3805</v>
      </c>
      <c r="D2041" s="217"/>
      <c r="E2041" s="217"/>
      <c r="F2041" s="217"/>
    </row>
    <row r="2042" spans="1:6" ht="14">
      <c r="A2042" s="174">
        <v>93.739000000000004</v>
      </c>
      <c r="B2042" s="175" t="s">
        <v>821</v>
      </c>
      <c r="C2042" s="176" t="s">
        <v>3806</v>
      </c>
      <c r="D2042" s="217"/>
      <c r="E2042" s="217"/>
      <c r="F2042" s="217"/>
    </row>
    <row r="2043" spans="1:6" ht="29" customHeight="1">
      <c r="A2043" s="174">
        <v>93.742000000000004</v>
      </c>
      <c r="B2043" s="175" t="s">
        <v>821</v>
      </c>
      <c r="C2043" s="176" t="s">
        <v>3807</v>
      </c>
      <c r="D2043" s="217"/>
      <c r="E2043" s="217"/>
      <c r="F2043" s="217"/>
    </row>
    <row r="2044" spans="1:6" ht="28">
      <c r="A2044" s="174">
        <v>93.742999999999995</v>
      </c>
      <c r="B2044" s="175" t="s">
        <v>821</v>
      </c>
      <c r="C2044" s="176" t="s">
        <v>3808</v>
      </c>
      <c r="D2044" s="217"/>
      <c r="E2044" s="217"/>
      <c r="F2044" s="217"/>
    </row>
    <row r="2045" spans="1:6" ht="28">
      <c r="A2045" s="174">
        <v>93.744</v>
      </c>
      <c r="B2045" s="175" t="s">
        <v>821</v>
      </c>
      <c r="C2045" s="176" t="s">
        <v>3809</v>
      </c>
      <c r="D2045" s="217"/>
      <c r="E2045" s="217"/>
      <c r="F2045" s="217"/>
    </row>
    <row r="2046" spans="1:6" ht="29" customHeight="1">
      <c r="A2046" s="177">
        <v>93.745000000000005</v>
      </c>
      <c r="B2046" s="178" t="s">
        <v>821</v>
      </c>
      <c r="C2046" s="179" t="s">
        <v>4423</v>
      </c>
      <c r="D2046" s="217"/>
      <c r="E2046" s="217"/>
      <c r="F2046" s="217"/>
    </row>
    <row r="2047" spans="1:6" ht="14">
      <c r="A2047" s="174">
        <v>93.747</v>
      </c>
      <c r="B2047" s="175" t="s">
        <v>821</v>
      </c>
      <c r="C2047" s="176" t="s">
        <v>2556</v>
      </c>
      <c r="D2047" s="217"/>
      <c r="E2047" s="217"/>
      <c r="F2047" s="217"/>
    </row>
    <row r="2048" spans="1:6" ht="29" customHeight="1">
      <c r="A2048" s="174">
        <v>93.748000000000005</v>
      </c>
      <c r="B2048" s="175" t="s">
        <v>821</v>
      </c>
      <c r="C2048" s="176" t="s">
        <v>3810</v>
      </c>
      <c r="D2048" s="217"/>
      <c r="E2048" s="217"/>
      <c r="F2048" s="217"/>
    </row>
    <row r="2049" spans="1:6" ht="14">
      <c r="A2049" s="174">
        <v>93.748999999999995</v>
      </c>
      <c r="B2049" s="175" t="s">
        <v>821</v>
      </c>
      <c r="C2049" s="176" t="s">
        <v>3873</v>
      </c>
      <c r="D2049" s="217"/>
      <c r="E2049" s="217"/>
      <c r="F2049" s="217"/>
    </row>
    <row r="2050" spans="1:6" ht="14.5" customHeight="1">
      <c r="A2050" s="174">
        <v>93.751000000000005</v>
      </c>
      <c r="B2050" s="175" t="s">
        <v>821</v>
      </c>
      <c r="C2050" s="176" t="s">
        <v>3811</v>
      </c>
      <c r="D2050" s="217"/>
      <c r="E2050" s="217"/>
      <c r="F2050" s="217"/>
    </row>
    <row r="2051" spans="1:6" ht="28">
      <c r="A2051" s="174">
        <v>93.751999999999995</v>
      </c>
      <c r="B2051" s="175" t="s">
        <v>821</v>
      </c>
      <c r="C2051" s="176" t="s">
        <v>2967</v>
      </c>
      <c r="D2051" s="217"/>
      <c r="E2051" s="217"/>
      <c r="F2051" s="217"/>
    </row>
    <row r="2052" spans="1:6" ht="14.5" customHeight="1">
      <c r="A2052" s="174">
        <v>93.753</v>
      </c>
      <c r="B2052" s="175" t="s">
        <v>821</v>
      </c>
      <c r="C2052" s="176" t="s">
        <v>2968</v>
      </c>
      <c r="D2052" s="217"/>
      <c r="E2052" s="217"/>
      <c r="F2052" s="217"/>
    </row>
    <row r="2053" spans="1:6" ht="14">
      <c r="A2053" s="174">
        <v>93.754999999999995</v>
      </c>
      <c r="B2053" s="175" t="s">
        <v>821</v>
      </c>
      <c r="C2053" s="176" t="s">
        <v>3812</v>
      </c>
      <c r="D2053" s="217"/>
      <c r="E2053" s="217"/>
      <c r="F2053" s="217"/>
    </row>
    <row r="2054" spans="1:6" ht="14.5" customHeight="1">
      <c r="A2054" s="174">
        <v>93.756</v>
      </c>
      <c r="B2054" s="175" t="s">
        <v>821</v>
      </c>
      <c r="C2054" s="176" t="s">
        <v>3813</v>
      </c>
      <c r="D2054" s="217"/>
      <c r="E2054" s="217"/>
      <c r="F2054" s="217"/>
    </row>
    <row r="2055" spans="1:6" ht="14">
      <c r="A2055" s="174">
        <v>93.757000000000005</v>
      </c>
      <c r="B2055" s="175" t="s">
        <v>821</v>
      </c>
      <c r="C2055" s="176" t="s">
        <v>2969</v>
      </c>
      <c r="D2055" s="217"/>
      <c r="E2055" s="217"/>
      <c r="F2055" s="217"/>
    </row>
    <row r="2056" spans="1:6" ht="14.5" customHeight="1">
      <c r="A2056" s="174">
        <v>93.757999999999996</v>
      </c>
      <c r="B2056" s="175" t="s">
        <v>821</v>
      </c>
      <c r="C2056" s="176" t="s">
        <v>2970</v>
      </c>
      <c r="D2056" s="217"/>
      <c r="E2056" s="217"/>
      <c r="F2056" s="217"/>
    </row>
    <row r="2057" spans="1:6" ht="14">
      <c r="A2057" s="174">
        <v>93.759</v>
      </c>
      <c r="B2057" s="175" t="s">
        <v>821</v>
      </c>
      <c r="C2057" s="176" t="s">
        <v>3814</v>
      </c>
      <c r="D2057" s="217"/>
      <c r="E2057" s="217"/>
      <c r="F2057" s="217"/>
    </row>
    <row r="2058" spans="1:6" ht="14.5" customHeight="1">
      <c r="A2058" s="174">
        <v>93.760999999999996</v>
      </c>
      <c r="B2058" s="175" t="s">
        <v>821</v>
      </c>
      <c r="C2058" s="176" t="s">
        <v>2971</v>
      </c>
      <c r="D2058" s="217"/>
      <c r="E2058" s="217"/>
      <c r="F2058" s="217"/>
    </row>
    <row r="2059" spans="1:6" ht="14">
      <c r="A2059" s="177">
        <v>93.762</v>
      </c>
      <c r="B2059" s="178" t="s">
        <v>821</v>
      </c>
      <c r="C2059" s="179" t="s">
        <v>4424</v>
      </c>
      <c r="D2059" s="217"/>
      <c r="E2059" s="217"/>
      <c r="F2059" s="217"/>
    </row>
    <row r="2060" spans="1:6" ht="14">
      <c r="A2060" s="177">
        <v>93.763000000000005</v>
      </c>
      <c r="B2060" s="178" t="s">
        <v>821</v>
      </c>
      <c r="C2060" s="179" t="s">
        <v>4425</v>
      </c>
      <c r="D2060" s="217"/>
      <c r="E2060" s="217"/>
      <c r="F2060" s="217"/>
    </row>
    <row r="2061" spans="1:6" ht="29" customHeight="1">
      <c r="A2061" s="174">
        <v>93.763999999999996</v>
      </c>
      <c r="B2061" s="175" t="s">
        <v>821</v>
      </c>
      <c r="C2061" s="176" t="s">
        <v>2972</v>
      </c>
      <c r="D2061" s="217"/>
      <c r="E2061" s="217"/>
      <c r="F2061" s="217"/>
    </row>
    <row r="2062" spans="1:6" ht="14">
      <c r="A2062" s="174">
        <v>93.765000000000001</v>
      </c>
      <c r="B2062" s="175" t="s">
        <v>821</v>
      </c>
      <c r="C2062" s="176" t="s">
        <v>2973</v>
      </c>
      <c r="D2062" s="217"/>
      <c r="E2062" s="217"/>
      <c r="F2062" s="217"/>
    </row>
    <row r="2063" spans="1:6" ht="14.5" customHeight="1">
      <c r="A2063" s="174">
        <v>93.766999999999996</v>
      </c>
      <c r="B2063" s="175" t="s">
        <v>821</v>
      </c>
      <c r="C2063" s="176" t="s">
        <v>2557</v>
      </c>
      <c r="D2063" s="217"/>
      <c r="E2063" s="217"/>
      <c r="F2063" s="217"/>
    </row>
    <row r="2064" spans="1:6" ht="14">
      <c r="A2064" s="174">
        <v>93.77</v>
      </c>
      <c r="B2064" s="175" t="s">
        <v>821</v>
      </c>
      <c r="C2064" s="176" t="s">
        <v>2406</v>
      </c>
      <c r="D2064" s="217"/>
      <c r="E2064" s="217"/>
      <c r="F2064" s="217"/>
    </row>
    <row r="2065" spans="1:6" ht="14.5" customHeight="1">
      <c r="A2065" s="174">
        <v>93.772000000000006</v>
      </c>
      <c r="B2065" s="175" t="s">
        <v>821</v>
      </c>
      <c r="C2065" s="176" t="s">
        <v>3815</v>
      </c>
      <c r="D2065" s="217"/>
      <c r="E2065" s="217"/>
      <c r="F2065" s="217"/>
    </row>
    <row r="2066" spans="1:6" ht="14">
      <c r="A2066" s="174">
        <v>93.772999999999996</v>
      </c>
      <c r="B2066" s="175" t="s">
        <v>821</v>
      </c>
      <c r="C2066" s="176" t="s">
        <v>2407</v>
      </c>
      <c r="D2066" s="217"/>
      <c r="E2066" s="217"/>
      <c r="F2066" s="217"/>
    </row>
    <row r="2067" spans="1:6" ht="14.5" customHeight="1">
      <c r="A2067" s="174">
        <v>93.774000000000001</v>
      </c>
      <c r="B2067" s="175" t="s">
        <v>821</v>
      </c>
      <c r="C2067" s="176" t="s">
        <v>2408</v>
      </c>
      <c r="D2067" s="217"/>
      <c r="E2067" s="217"/>
      <c r="F2067" s="217"/>
    </row>
    <row r="2068" spans="1:6" ht="14">
      <c r="A2068" s="174">
        <v>93.775000000000006</v>
      </c>
      <c r="B2068" s="175" t="s">
        <v>821</v>
      </c>
      <c r="C2068" s="176" t="s">
        <v>141</v>
      </c>
      <c r="D2068" s="217"/>
      <c r="E2068" s="217"/>
      <c r="F2068" s="217"/>
    </row>
    <row r="2069" spans="1:6" ht="14.5" customHeight="1">
      <c r="A2069" s="174">
        <v>93.777000000000001</v>
      </c>
      <c r="B2069" s="175" t="s">
        <v>821</v>
      </c>
      <c r="C2069" s="176" t="s">
        <v>2039</v>
      </c>
      <c r="D2069" s="217"/>
      <c r="E2069" s="217"/>
      <c r="F2069" s="217"/>
    </row>
    <row r="2070" spans="1:6" ht="14">
      <c r="A2070" s="174">
        <v>93.778000000000006</v>
      </c>
      <c r="B2070" s="175" t="s">
        <v>821</v>
      </c>
      <c r="C2070" s="176" t="s">
        <v>142</v>
      </c>
      <c r="D2070" s="217"/>
      <c r="E2070" s="217"/>
      <c r="F2070" s="217"/>
    </row>
    <row r="2071" spans="1:6" ht="14.5" customHeight="1">
      <c r="A2071" s="174">
        <v>93.778999999999996</v>
      </c>
      <c r="B2071" s="175" t="s">
        <v>821</v>
      </c>
      <c r="C2071" s="176" t="s">
        <v>143</v>
      </c>
      <c r="D2071" s="217"/>
      <c r="E2071" s="217"/>
      <c r="F2071" s="217"/>
    </row>
    <row r="2072" spans="1:6" ht="14">
      <c r="A2072" s="174">
        <v>93.78</v>
      </c>
      <c r="B2072" s="175" t="s">
        <v>821</v>
      </c>
      <c r="C2072" s="176" t="s">
        <v>551</v>
      </c>
      <c r="D2072" s="217"/>
      <c r="E2072" s="217"/>
      <c r="F2072" s="217"/>
    </row>
    <row r="2073" spans="1:6" ht="14.5" customHeight="1">
      <c r="A2073" s="174">
        <v>93.784000000000006</v>
      </c>
      <c r="B2073" s="175" t="s">
        <v>821</v>
      </c>
      <c r="C2073" s="176" t="s">
        <v>552</v>
      </c>
      <c r="D2073" s="217"/>
      <c r="E2073" s="217"/>
      <c r="F2073" s="217"/>
    </row>
    <row r="2074" spans="1:6" ht="14">
      <c r="A2074" s="174">
        <v>93.787000000000006</v>
      </c>
      <c r="B2074" s="175" t="s">
        <v>821</v>
      </c>
      <c r="C2074" s="176" t="s">
        <v>3816</v>
      </c>
      <c r="D2074" s="217"/>
      <c r="E2074" s="217"/>
      <c r="F2074" s="217"/>
    </row>
    <row r="2075" spans="1:6" ht="14.5" customHeight="1">
      <c r="A2075" s="174">
        <v>93.787999999999997</v>
      </c>
      <c r="B2075" s="175" t="s">
        <v>821</v>
      </c>
      <c r="C2075" s="176" t="s">
        <v>3092</v>
      </c>
      <c r="D2075" s="217"/>
      <c r="E2075" s="217"/>
      <c r="F2075" s="217"/>
    </row>
    <row r="2076" spans="1:6" ht="14">
      <c r="A2076" s="174">
        <v>93.790999999999997</v>
      </c>
      <c r="B2076" s="175" t="s">
        <v>821</v>
      </c>
      <c r="C2076" s="176" t="s">
        <v>3817</v>
      </c>
      <c r="D2076" s="217"/>
      <c r="E2076" s="217"/>
      <c r="F2076" s="217"/>
    </row>
    <row r="2077" spans="1:6" ht="14.5" customHeight="1">
      <c r="A2077" s="174">
        <v>93.796000000000006</v>
      </c>
      <c r="B2077" s="175" t="s">
        <v>821</v>
      </c>
      <c r="C2077" s="176" t="s">
        <v>2040</v>
      </c>
      <c r="D2077" s="217"/>
      <c r="E2077" s="217"/>
      <c r="F2077" s="217"/>
    </row>
    <row r="2078" spans="1:6" ht="14">
      <c r="A2078" s="177">
        <v>93.799000000000007</v>
      </c>
      <c r="B2078" s="178" t="s">
        <v>821</v>
      </c>
      <c r="C2078" s="179" t="s">
        <v>4426</v>
      </c>
      <c r="D2078" s="217"/>
      <c r="E2078" s="217"/>
      <c r="F2078" s="217"/>
    </row>
    <row r="2079" spans="1:6" ht="14.5" customHeight="1">
      <c r="A2079" s="174">
        <v>93.8</v>
      </c>
      <c r="B2079" s="175" t="s">
        <v>821</v>
      </c>
      <c r="C2079" s="176" t="s">
        <v>2974</v>
      </c>
      <c r="D2079" s="217"/>
      <c r="E2079" s="217"/>
      <c r="F2079" s="217"/>
    </row>
    <row r="2080" spans="1:6" ht="28">
      <c r="A2080" s="174">
        <v>93.801000000000002</v>
      </c>
      <c r="B2080" s="175" t="s">
        <v>821</v>
      </c>
      <c r="C2080" s="176" t="s">
        <v>2975</v>
      </c>
      <c r="D2080" s="217"/>
      <c r="E2080" s="217"/>
      <c r="F2080" s="217"/>
    </row>
    <row r="2081" spans="1:6" ht="28">
      <c r="A2081" s="174">
        <v>93.808000000000007</v>
      </c>
      <c r="B2081" s="175" t="s">
        <v>821</v>
      </c>
      <c r="C2081" s="176" t="s">
        <v>3818</v>
      </c>
      <c r="D2081" s="217"/>
      <c r="E2081" s="217"/>
      <c r="F2081" s="217"/>
    </row>
    <row r="2082" spans="1:6" ht="14.5" customHeight="1">
      <c r="A2082" s="174">
        <v>93.808999999999997</v>
      </c>
      <c r="B2082" s="175" t="s">
        <v>821</v>
      </c>
      <c r="C2082" s="176" t="s">
        <v>3819</v>
      </c>
      <c r="D2082" s="217"/>
      <c r="E2082" s="217"/>
      <c r="F2082" s="217"/>
    </row>
    <row r="2083" spans="1:6" ht="14">
      <c r="A2083" s="174">
        <v>93.81</v>
      </c>
      <c r="B2083" s="175" t="s">
        <v>821</v>
      </c>
      <c r="C2083" s="176" t="s">
        <v>3820</v>
      </c>
      <c r="D2083" s="217"/>
      <c r="E2083" s="217"/>
      <c r="F2083" s="217"/>
    </row>
    <row r="2084" spans="1:6" ht="28">
      <c r="A2084" s="177">
        <v>93.813000000000002</v>
      </c>
      <c r="B2084" s="178" t="s">
        <v>821</v>
      </c>
      <c r="C2084" s="179" t="s">
        <v>4427</v>
      </c>
      <c r="D2084" s="217"/>
      <c r="E2084" s="217"/>
      <c r="F2084" s="217"/>
    </row>
    <row r="2085" spans="1:6" ht="15" customHeight="1">
      <c r="A2085" s="174">
        <v>93.813999999999993</v>
      </c>
      <c r="B2085" s="175" t="s">
        <v>821</v>
      </c>
      <c r="C2085" s="176" t="s">
        <v>2976</v>
      </c>
      <c r="D2085" s="217"/>
      <c r="E2085" s="217"/>
      <c r="F2085" s="217"/>
    </row>
    <row r="2086" spans="1:6" ht="14.5" customHeight="1">
      <c r="A2086" s="174">
        <v>93.814999999999998</v>
      </c>
      <c r="B2086" s="175" t="s">
        <v>821</v>
      </c>
      <c r="C2086" s="176" t="s">
        <v>3821</v>
      </c>
      <c r="D2086" s="217"/>
      <c r="E2086" s="217"/>
      <c r="F2086" s="217"/>
    </row>
    <row r="2087" spans="1:6" ht="15" customHeight="1">
      <c r="A2087" s="174">
        <v>93.816000000000003</v>
      </c>
      <c r="B2087" s="175" t="s">
        <v>821</v>
      </c>
      <c r="C2087" s="176" t="s">
        <v>2977</v>
      </c>
      <c r="D2087" s="217"/>
      <c r="E2087" s="217"/>
      <c r="F2087" s="217"/>
    </row>
    <row r="2088" spans="1:6" ht="14.5" customHeight="1">
      <c r="A2088" s="174">
        <v>93.816999999999993</v>
      </c>
      <c r="B2088" s="175" t="s">
        <v>821</v>
      </c>
      <c r="C2088" s="176" t="s">
        <v>2978</v>
      </c>
      <c r="D2088" s="217"/>
      <c r="E2088" s="217"/>
      <c r="F2088" s="217"/>
    </row>
    <row r="2089" spans="1:6" ht="14">
      <c r="A2089" s="174">
        <v>93.817999999999998</v>
      </c>
      <c r="B2089" s="175" t="s">
        <v>821</v>
      </c>
      <c r="C2089" s="176" t="s">
        <v>2979</v>
      </c>
      <c r="D2089" s="217"/>
      <c r="E2089" s="217"/>
      <c r="F2089" s="217"/>
    </row>
    <row r="2090" spans="1:6" ht="15" customHeight="1">
      <c r="A2090" s="174">
        <v>93.822000000000003</v>
      </c>
      <c r="B2090" s="175" t="s">
        <v>821</v>
      </c>
      <c r="C2090" s="176" t="s">
        <v>553</v>
      </c>
      <c r="D2090" s="217"/>
      <c r="E2090" s="217"/>
      <c r="F2090" s="217"/>
    </row>
    <row r="2091" spans="1:6" ht="14">
      <c r="A2091" s="174">
        <v>93.822999999999993</v>
      </c>
      <c r="B2091" s="175" t="s">
        <v>821</v>
      </c>
      <c r="C2091" s="176" t="s">
        <v>2980</v>
      </c>
      <c r="D2091" s="217"/>
      <c r="E2091" s="217"/>
      <c r="F2091" s="217"/>
    </row>
    <row r="2092" spans="1:6" ht="14">
      <c r="A2092" s="174">
        <v>93.825000000000003</v>
      </c>
      <c r="B2092" s="175" t="s">
        <v>821</v>
      </c>
      <c r="C2092" s="176" t="s">
        <v>2981</v>
      </c>
      <c r="D2092" s="217"/>
      <c r="E2092" s="217"/>
      <c r="F2092" s="217"/>
    </row>
    <row r="2093" spans="1:6" ht="14.5" customHeight="1">
      <c r="A2093" s="174">
        <v>93.825999999999993</v>
      </c>
      <c r="B2093" s="175" t="s">
        <v>821</v>
      </c>
      <c r="C2093" s="176" t="s">
        <v>2982</v>
      </c>
      <c r="D2093" s="217"/>
      <c r="E2093" s="217"/>
      <c r="F2093" s="217"/>
    </row>
    <row r="2094" spans="1:6" ht="14">
      <c r="A2094" s="174">
        <v>93.826999999999998</v>
      </c>
      <c r="B2094" s="175" t="s">
        <v>821</v>
      </c>
      <c r="C2094" s="176" t="s">
        <v>2983</v>
      </c>
      <c r="D2094" s="217"/>
      <c r="E2094" s="217"/>
      <c r="F2094" s="217"/>
    </row>
    <row r="2095" spans="1:6" ht="14.5" customHeight="1">
      <c r="A2095" s="174">
        <v>93.828999999999994</v>
      </c>
      <c r="B2095" s="175" t="s">
        <v>821</v>
      </c>
      <c r="C2095" s="176" t="s">
        <v>2984</v>
      </c>
      <c r="D2095" s="217"/>
      <c r="E2095" s="217"/>
      <c r="F2095" s="217"/>
    </row>
    <row r="2096" spans="1:6" ht="14">
      <c r="A2096" s="174">
        <v>93.83</v>
      </c>
      <c r="B2096" s="175" t="s">
        <v>821</v>
      </c>
      <c r="C2096" s="176" t="s">
        <v>2985</v>
      </c>
      <c r="D2096" s="217"/>
      <c r="E2096" s="217"/>
      <c r="F2096" s="217"/>
    </row>
    <row r="2097" spans="1:6" ht="14">
      <c r="A2097" s="174">
        <v>93.831000000000003</v>
      </c>
      <c r="B2097" s="175" t="s">
        <v>821</v>
      </c>
      <c r="C2097" s="176" t="s">
        <v>2986</v>
      </c>
      <c r="D2097" s="217"/>
      <c r="E2097" s="217"/>
      <c r="F2097" s="217"/>
    </row>
    <row r="2098" spans="1:6" ht="14.5" customHeight="1">
      <c r="A2098" s="174">
        <v>93.831999999999994</v>
      </c>
      <c r="B2098" s="175" t="s">
        <v>821</v>
      </c>
      <c r="C2098" s="176" t="s">
        <v>2987</v>
      </c>
      <c r="D2098" s="217"/>
      <c r="E2098" s="217"/>
      <c r="F2098" s="217"/>
    </row>
    <row r="2099" spans="1:6" ht="14">
      <c r="A2099" s="174">
        <v>93.832999999999998</v>
      </c>
      <c r="B2099" s="175" t="s">
        <v>821</v>
      </c>
      <c r="C2099" s="176" t="s">
        <v>2988</v>
      </c>
      <c r="D2099" s="217"/>
      <c r="E2099" s="217"/>
      <c r="F2099" s="217"/>
    </row>
    <row r="2100" spans="1:6" ht="14.5" customHeight="1">
      <c r="A2100" s="174">
        <v>93.834000000000003</v>
      </c>
      <c r="B2100" s="175" t="s">
        <v>821</v>
      </c>
      <c r="C2100" s="176" t="s">
        <v>3093</v>
      </c>
      <c r="D2100" s="217"/>
      <c r="E2100" s="217"/>
      <c r="F2100" s="217"/>
    </row>
    <row r="2101" spans="1:6" ht="14">
      <c r="A2101" s="174">
        <v>93.834999999999994</v>
      </c>
      <c r="B2101" s="175" t="s">
        <v>821</v>
      </c>
      <c r="C2101" s="176" t="s">
        <v>2989</v>
      </c>
      <c r="D2101" s="217"/>
      <c r="E2101" s="217"/>
      <c r="F2101" s="217"/>
    </row>
    <row r="2102" spans="1:6" ht="15" customHeight="1">
      <c r="A2102" s="174">
        <v>93.837000000000003</v>
      </c>
      <c r="B2102" s="175" t="s">
        <v>821</v>
      </c>
      <c r="C2102" s="176" t="s">
        <v>893</v>
      </c>
      <c r="D2102" s="217"/>
      <c r="E2102" s="217"/>
      <c r="F2102" s="217"/>
    </row>
    <row r="2103" spans="1:6" ht="15" customHeight="1">
      <c r="A2103" s="174">
        <v>93.837999999999994</v>
      </c>
      <c r="B2103" s="175" t="s">
        <v>821</v>
      </c>
      <c r="C2103" s="176" t="s">
        <v>650</v>
      </c>
      <c r="D2103" s="217"/>
      <c r="E2103" s="217"/>
      <c r="F2103" s="217"/>
    </row>
    <row r="2104" spans="1:6" ht="14.5" customHeight="1">
      <c r="A2104" s="174">
        <v>93.838999999999999</v>
      </c>
      <c r="B2104" s="175" t="s">
        <v>821</v>
      </c>
      <c r="C2104" s="176" t="s">
        <v>651</v>
      </c>
      <c r="D2104" s="217"/>
      <c r="E2104" s="217"/>
      <c r="F2104" s="217"/>
    </row>
    <row r="2105" spans="1:6" ht="14">
      <c r="A2105" s="174">
        <v>93.84</v>
      </c>
      <c r="B2105" s="175" t="s">
        <v>821</v>
      </c>
      <c r="C2105" s="176" t="s">
        <v>3033</v>
      </c>
      <c r="D2105" s="217"/>
      <c r="E2105" s="217"/>
      <c r="F2105" s="217"/>
    </row>
    <row r="2106" spans="1:6" ht="14.5" customHeight="1">
      <c r="A2106" s="174">
        <v>93.843000000000004</v>
      </c>
      <c r="B2106" s="175" t="s">
        <v>821</v>
      </c>
      <c r="C2106" s="176" t="s">
        <v>2990</v>
      </c>
      <c r="D2106" s="217"/>
      <c r="E2106" s="217"/>
      <c r="F2106" s="217"/>
    </row>
    <row r="2107" spans="1:6" ht="14">
      <c r="A2107" s="174">
        <v>93.843999999999994</v>
      </c>
      <c r="B2107" s="175" t="s">
        <v>821</v>
      </c>
      <c r="C2107" s="176" t="s">
        <v>2991</v>
      </c>
      <c r="D2107" s="217"/>
      <c r="E2107" s="217"/>
      <c r="F2107" s="217"/>
    </row>
    <row r="2108" spans="1:6" ht="14.5" customHeight="1">
      <c r="A2108" s="174">
        <v>93.844999999999999</v>
      </c>
      <c r="B2108" s="175" t="s">
        <v>821</v>
      </c>
      <c r="C2108" s="176" t="s">
        <v>2992</v>
      </c>
      <c r="D2108" s="217"/>
      <c r="E2108" s="217"/>
      <c r="F2108" s="217"/>
    </row>
    <row r="2109" spans="1:6" ht="14">
      <c r="A2109" s="174">
        <v>93.846000000000004</v>
      </c>
      <c r="B2109" s="175" t="s">
        <v>821</v>
      </c>
      <c r="C2109" s="176" t="s">
        <v>652</v>
      </c>
      <c r="D2109" s="217"/>
      <c r="E2109" s="217"/>
      <c r="F2109" s="217"/>
    </row>
    <row r="2110" spans="1:6" ht="14.5" customHeight="1">
      <c r="A2110" s="174">
        <v>93.846999999999994</v>
      </c>
      <c r="B2110" s="175" t="s">
        <v>821</v>
      </c>
      <c r="C2110" s="176" t="s">
        <v>894</v>
      </c>
      <c r="D2110" s="217"/>
      <c r="E2110" s="217"/>
      <c r="F2110" s="217"/>
    </row>
    <row r="2111" spans="1:6" ht="14">
      <c r="A2111" s="174">
        <v>93.85</v>
      </c>
      <c r="B2111" s="175" t="s">
        <v>821</v>
      </c>
      <c r="C2111" s="176" t="s">
        <v>2993</v>
      </c>
      <c r="D2111" s="217"/>
      <c r="E2111" s="217"/>
      <c r="F2111" s="217"/>
    </row>
    <row r="2112" spans="1:6" ht="15" customHeight="1">
      <c r="A2112" s="174">
        <v>93.850999999999999</v>
      </c>
      <c r="B2112" s="175" t="s">
        <v>821</v>
      </c>
      <c r="C2112" s="176" t="s">
        <v>2994</v>
      </c>
      <c r="D2112" s="217"/>
      <c r="E2112" s="217"/>
      <c r="F2112" s="217"/>
    </row>
    <row r="2113" spans="1:6" ht="15" customHeight="1">
      <c r="A2113" s="174">
        <v>93.852000000000004</v>
      </c>
      <c r="B2113" s="175" t="s">
        <v>821</v>
      </c>
      <c r="C2113" s="176" t="s">
        <v>2995</v>
      </c>
      <c r="D2113" s="217"/>
      <c r="E2113" s="217"/>
      <c r="F2113" s="217"/>
    </row>
    <row r="2114" spans="1:6" ht="15" customHeight="1">
      <c r="A2114" s="174">
        <v>93.852999999999994</v>
      </c>
      <c r="B2114" s="175" t="s">
        <v>821</v>
      </c>
      <c r="C2114" s="176" t="s">
        <v>439</v>
      </c>
      <c r="D2114" s="217"/>
      <c r="E2114" s="217"/>
      <c r="F2114" s="217"/>
    </row>
    <row r="2115" spans="1:6" ht="15" customHeight="1">
      <c r="A2115" s="174">
        <v>93.855000000000004</v>
      </c>
      <c r="B2115" s="175" t="s">
        <v>821</v>
      </c>
      <c r="C2115" s="176" t="s">
        <v>3822</v>
      </c>
      <c r="D2115" s="217"/>
      <c r="E2115" s="217"/>
      <c r="F2115" s="217"/>
    </row>
    <row r="2116" spans="1:6" ht="15" customHeight="1">
      <c r="A2116" s="174">
        <v>93.855999999999995</v>
      </c>
      <c r="B2116" s="175" t="s">
        <v>821</v>
      </c>
      <c r="C2116" s="176" t="s">
        <v>440</v>
      </c>
      <c r="D2116" s="217"/>
      <c r="E2116" s="217"/>
      <c r="F2116" s="217"/>
    </row>
    <row r="2117" spans="1:6" ht="15" customHeight="1">
      <c r="A2117" s="174">
        <v>93.856999999999999</v>
      </c>
      <c r="B2117" s="175" t="s">
        <v>821</v>
      </c>
      <c r="C2117" s="176" t="s">
        <v>3875</v>
      </c>
      <c r="D2117" s="217"/>
      <c r="E2117" s="217"/>
      <c r="F2117" s="217"/>
    </row>
    <row r="2118" spans="1:6" ht="15" customHeight="1">
      <c r="A2118" s="174">
        <v>93.858000000000004</v>
      </c>
      <c r="B2118" s="175" t="s">
        <v>821</v>
      </c>
      <c r="C2118" s="176" t="s">
        <v>3823</v>
      </c>
      <c r="D2118" s="217"/>
      <c r="E2118" s="217"/>
      <c r="F2118" s="217"/>
    </row>
    <row r="2119" spans="1:6" ht="15" customHeight="1">
      <c r="A2119" s="174">
        <v>93.858999999999995</v>
      </c>
      <c r="B2119" s="175" t="s">
        <v>821</v>
      </c>
      <c r="C2119" s="176" t="s">
        <v>441</v>
      </c>
      <c r="D2119" s="217"/>
      <c r="E2119" s="217"/>
      <c r="F2119" s="217"/>
    </row>
    <row r="2120" spans="1:6" ht="14">
      <c r="A2120" s="174">
        <v>93.86</v>
      </c>
      <c r="B2120" s="175" t="s">
        <v>821</v>
      </c>
      <c r="C2120" s="176" t="s">
        <v>2996</v>
      </c>
      <c r="D2120" s="217"/>
      <c r="E2120" s="217"/>
      <c r="F2120" s="217"/>
    </row>
    <row r="2121" spans="1:6" ht="14.5" customHeight="1">
      <c r="A2121" s="174">
        <v>93.861000000000004</v>
      </c>
      <c r="B2121" s="175" t="s">
        <v>821</v>
      </c>
      <c r="C2121" s="176" t="s">
        <v>3034</v>
      </c>
      <c r="D2121" s="217"/>
      <c r="E2121" s="217"/>
      <c r="F2121" s="217"/>
    </row>
    <row r="2122" spans="1:6" ht="14.5" customHeight="1">
      <c r="A2122" s="174">
        <v>93.864999999999995</v>
      </c>
      <c r="B2122" s="175" t="s">
        <v>821</v>
      </c>
      <c r="C2122" s="176" t="s">
        <v>442</v>
      </c>
      <c r="D2122" s="217"/>
      <c r="E2122" s="217"/>
      <c r="F2122" s="217"/>
    </row>
    <row r="2123" spans="1:6" ht="14.5" customHeight="1">
      <c r="A2123" s="174">
        <v>93.866</v>
      </c>
      <c r="B2123" s="175" t="s">
        <v>821</v>
      </c>
      <c r="C2123" s="176" t="s">
        <v>443</v>
      </c>
      <c r="D2123" s="217"/>
      <c r="E2123" s="217"/>
      <c r="F2123" s="217"/>
    </row>
    <row r="2124" spans="1:6" ht="14.5" customHeight="1">
      <c r="A2124" s="174">
        <v>93.867000000000004</v>
      </c>
      <c r="B2124" s="175" t="s">
        <v>821</v>
      </c>
      <c r="C2124" s="176" t="s">
        <v>444</v>
      </c>
      <c r="D2124" s="217"/>
      <c r="E2124" s="217"/>
      <c r="F2124" s="217"/>
    </row>
    <row r="2125" spans="1:6" ht="14.5" customHeight="1">
      <c r="A2125" s="177">
        <v>93.87</v>
      </c>
      <c r="B2125" s="178" t="s">
        <v>821</v>
      </c>
      <c r="C2125" s="179" t="s">
        <v>4428</v>
      </c>
      <c r="D2125" s="217"/>
      <c r="E2125" s="217"/>
      <c r="F2125" s="217"/>
    </row>
    <row r="2126" spans="1:6" ht="15" customHeight="1">
      <c r="A2126" s="174">
        <v>93.872</v>
      </c>
      <c r="B2126" s="175" t="s">
        <v>821</v>
      </c>
      <c r="C2126" s="176" t="s">
        <v>3035</v>
      </c>
      <c r="D2126" s="217"/>
      <c r="E2126" s="217"/>
      <c r="F2126" s="217"/>
    </row>
    <row r="2127" spans="1:6" ht="14.5" customHeight="1">
      <c r="A2127" s="174">
        <v>93.873000000000005</v>
      </c>
      <c r="B2127" s="175" t="s">
        <v>821</v>
      </c>
      <c r="C2127" s="176" t="s">
        <v>639</v>
      </c>
      <c r="D2127" s="217"/>
      <c r="E2127" s="217"/>
      <c r="F2127" s="217"/>
    </row>
    <row r="2128" spans="1:6" ht="14">
      <c r="A2128" s="174">
        <v>93.873999999999995</v>
      </c>
      <c r="B2128" s="175" t="s">
        <v>821</v>
      </c>
      <c r="C2128" s="176" t="s">
        <v>3036</v>
      </c>
      <c r="D2128" s="217"/>
      <c r="E2128" s="217"/>
      <c r="F2128" s="217"/>
    </row>
    <row r="2129" spans="1:6" ht="14.5" customHeight="1">
      <c r="A2129" s="174">
        <v>93.875</v>
      </c>
      <c r="B2129" s="175" t="s">
        <v>821</v>
      </c>
      <c r="C2129" s="176" t="s">
        <v>3037</v>
      </c>
      <c r="D2129" s="217"/>
      <c r="E2129" s="217"/>
      <c r="F2129" s="217"/>
    </row>
    <row r="2130" spans="1:6" ht="14">
      <c r="A2130" s="174">
        <v>93.876000000000005</v>
      </c>
      <c r="B2130" s="175" t="s">
        <v>821</v>
      </c>
      <c r="C2130" s="176" t="s">
        <v>3038</v>
      </c>
      <c r="D2130" s="217"/>
      <c r="E2130" s="217"/>
      <c r="F2130" s="217"/>
    </row>
    <row r="2131" spans="1:6" ht="14.5" customHeight="1">
      <c r="A2131" s="174">
        <v>93.876999999999995</v>
      </c>
      <c r="B2131" s="175" t="s">
        <v>821</v>
      </c>
      <c r="C2131" s="176" t="s">
        <v>3039</v>
      </c>
      <c r="D2131" s="217"/>
      <c r="E2131" s="217"/>
      <c r="F2131" s="217"/>
    </row>
    <row r="2132" spans="1:6" ht="14">
      <c r="A2132" s="174">
        <v>93.878</v>
      </c>
      <c r="B2132" s="175" t="s">
        <v>821</v>
      </c>
      <c r="C2132" s="176" t="s">
        <v>3040</v>
      </c>
      <c r="D2132" s="217"/>
      <c r="E2132" s="217"/>
      <c r="F2132" s="217"/>
    </row>
    <row r="2133" spans="1:6" ht="14.5" customHeight="1">
      <c r="A2133" s="174">
        <v>93.879000000000005</v>
      </c>
      <c r="B2133" s="175" t="s">
        <v>821</v>
      </c>
      <c r="C2133" s="176" t="s">
        <v>445</v>
      </c>
      <c r="D2133" s="217"/>
      <c r="E2133" s="217"/>
      <c r="F2133" s="217"/>
    </row>
    <row r="2134" spans="1:6" ht="14">
      <c r="A2134" s="174">
        <v>93.881</v>
      </c>
      <c r="B2134" s="175" t="s">
        <v>821</v>
      </c>
      <c r="C2134" s="176" t="s">
        <v>3824</v>
      </c>
      <c r="D2134" s="217"/>
      <c r="E2134" s="217"/>
      <c r="F2134" s="217"/>
    </row>
    <row r="2135" spans="1:6" ht="14.5" customHeight="1">
      <c r="A2135" s="174">
        <v>93.882000000000005</v>
      </c>
      <c r="B2135" s="175" t="s">
        <v>821</v>
      </c>
      <c r="C2135" s="176" t="s">
        <v>3041</v>
      </c>
      <c r="D2135" s="217"/>
      <c r="E2135" s="217"/>
      <c r="F2135" s="217"/>
    </row>
    <row r="2136" spans="1:6" ht="14">
      <c r="A2136" s="174">
        <v>93.882999999999996</v>
      </c>
      <c r="B2136" s="175" t="s">
        <v>821</v>
      </c>
      <c r="C2136" s="176" t="s">
        <v>3042</v>
      </c>
      <c r="D2136" s="217"/>
      <c r="E2136" s="217"/>
      <c r="F2136" s="217"/>
    </row>
    <row r="2137" spans="1:6" ht="14.5" customHeight="1">
      <c r="A2137" s="174">
        <v>93.884</v>
      </c>
      <c r="B2137" s="175" t="s">
        <v>821</v>
      </c>
      <c r="C2137" s="176" t="s">
        <v>2558</v>
      </c>
      <c r="D2137" s="217"/>
      <c r="E2137" s="217"/>
      <c r="F2137" s="217"/>
    </row>
    <row r="2138" spans="1:6" ht="14">
      <c r="A2138" s="174">
        <v>93.888999999999996</v>
      </c>
      <c r="B2138" s="175" t="s">
        <v>821</v>
      </c>
      <c r="C2138" s="176" t="s">
        <v>446</v>
      </c>
      <c r="D2138" s="217"/>
      <c r="E2138" s="217"/>
      <c r="F2138" s="217"/>
    </row>
    <row r="2139" spans="1:6" ht="14.5" customHeight="1">
      <c r="A2139" s="174">
        <v>93.893000000000001</v>
      </c>
      <c r="B2139" s="175" t="s">
        <v>821</v>
      </c>
      <c r="C2139" s="176" t="s">
        <v>3825</v>
      </c>
      <c r="D2139" s="217"/>
      <c r="E2139" s="217"/>
      <c r="F2139" s="217"/>
    </row>
    <row r="2140" spans="1:6" ht="14.5" customHeight="1">
      <c r="A2140" s="174">
        <v>93.897999999999996</v>
      </c>
      <c r="B2140" s="175" t="s">
        <v>821</v>
      </c>
      <c r="C2140" s="176" t="s">
        <v>3094</v>
      </c>
      <c r="D2140" s="217"/>
      <c r="E2140" s="217"/>
      <c r="F2140" s="217"/>
    </row>
    <row r="2141" spans="1:6" ht="14.5" customHeight="1">
      <c r="A2141" s="174">
        <v>93.908000000000001</v>
      </c>
      <c r="B2141" s="175" t="s">
        <v>821</v>
      </c>
      <c r="C2141" s="176" t="s">
        <v>3826</v>
      </c>
      <c r="D2141" s="217"/>
      <c r="E2141" s="217"/>
      <c r="F2141" s="217"/>
    </row>
    <row r="2142" spans="1:6" ht="15" customHeight="1">
      <c r="A2142" s="174">
        <v>93.91</v>
      </c>
      <c r="B2142" s="175" t="s">
        <v>821</v>
      </c>
      <c r="C2142" s="176" t="s">
        <v>601</v>
      </c>
      <c r="D2142" s="217"/>
      <c r="E2142" s="217"/>
      <c r="F2142" s="217"/>
    </row>
    <row r="2143" spans="1:6" ht="14.5" customHeight="1">
      <c r="A2143" s="177">
        <v>93.912000000000006</v>
      </c>
      <c r="B2143" s="178" t="s">
        <v>821</v>
      </c>
      <c r="C2143" s="179" t="s">
        <v>4429</v>
      </c>
      <c r="D2143" s="217"/>
      <c r="E2143" s="217"/>
      <c r="F2143" s="217"/>
    </row>
    <row r="2144" spans="1:6" ht="14">
      <c r="A2144" s="174">
        <v>93.912999999999997</v>
      </c>
      <c r="B2144" s="175" t="s">
        <v>821</v>
      </c>
      <c r="C2144" s="176" t="s">
        <v>3827</v>
      </c>
      <c r="D2144" s="217"/>
      <c r="E2144" s="217"/>
      <c r="F2144" s="217"/>
    </row>
    <row r="2145" spans="1:6" ht="14.5" customHeight="1">
      <c r="A2145" s="174">
        <v>93.914000000000001</v>
      </c>
      <c r="B2145" s="175" t="s">
        <v>821</v>
      </c>
      <c r="C2145" s="176" t="s">
        <v>602</v>
      </c>
      <c r="D2145" s="217"/>
      <c r="E2145" s="217"/>
      <c r="F2145" s="217"/>
    </row>
    <row r="2146" spans="1:6" ht="14">
      <c r="A2146" s="174">
        <v>93.917000000000002</v>
      </c>
      <c r="B2146" s="175" t="s">
        <v>821</v>
      </c>
      <c r="C2146" s="176" t="s">
        <v>603</v>
      </c>
      <c r="D2146" s="217"/>
      <c r="E2146" s="217"/>
      <c r="F2146" s="217"/>
    </row>
    <row r="2147" spans="1:6" ht="15" customHeight="1">
      <c r="A2147" s="174">
        <v>93.918000000000006</v>
      </c>
      <c r="B2147" s="175" t="s">
        <v>821</v>
      </c>
      <c r="C2147" s="176" t="s">
        <v>604</v>
      </c>
      <c r="D2147" s="217"/>
      <c r="E2147" s="217"/>
      <c r="F2147" s="217"/>
    </row>
    <row r="2148" spans="1:6" ht="15" customHeight="1">
      <c r="A2148" s="174">
        <v>93.918999999999997</v>
      </c>
      <c r="B2148" s="175" t="s">
        <v>821</v>
      </c>
      <c r="C2148" s="176" t="s">
        <v>605</v>
      </c>
      <c r="D2148" s="217"/>
      <c r="E2148" s="217"/>
      <c r="F2148" s="217"/>
    </row>
    <row r="2149" spans="1:6" ht="15" customHeight="1">
      <c r="A2149" s="174">
        <v>93.923000000000002</v>
      </c>
      <c r="B2149" s="175" t="s">
        <v>821</v>
      </c>
      <c r="C2149" s="176" t="s">
        <v>3828</v>
      </c>
      <c r="D2149" s="217"/>
      <c r="E2149" s="217"/>
      <c r="F2149" s="217"/>
    </row>
    <row r="2150" spans="1:6" ht="15" customHeight="1">
      <c r="A2150" s="174">
        <v>93.924000000000007</v>
      </c>
      <c r="B2150" s="175" t="s">
        <v>821</v>
      </c>
      <c r="C2150" s="176" t="s">
        <v>2559</v>
      </c>
      <c r="D2150" s="217"/>
      <c r="E2150" s="217"/>
      <c r="F2150" s="217"/>
    </row>
    <row r="2151" spans="1:6" ht="15" customHeight="1">
      <c r="A2151" s="174">
        <v>93.924999999999997</v>
      </c>
      <c r="B2151" s="175" t="s">
        <v>821</v>
      </c>
      <c r="C2151" s="176" t="s">
        <v>606</v>
      </c>
      <c r="D2151" s="217"/>
      <c r="E2151" s="217"/>
      <c r="F2151" s="217"/>
    </row>
    <row r="2152" spans="1:6" ht="15" customHeight="1">
      <c r="A2152" s="174">
        <v>93.926000000000002</v>
      </c>
      <c r="B2152" s="175" t="s">
        <v>821</v>
      </c>
      <c r="C2152" s="176" t="s">
        <v>607</v>
      </c>
      <c r="D2152" s="217"/>
      <c r="E2152" s="217"/>
      <c r="F2152" s="217"/>
    </row>
    <row r="2153" spans="1:6" ht="14.5" customHeight="1">
      <c r="A2153" s="174">
        <v>93.927999999999997</v>
      </c>
      <c r="B2153" s="175" t="s">
        <v>821</v>
      </c>
      <c r="C2153" s="176" t="s">
        <v>608</v>
      </c>
      <c r="D2153" s="217"/>
      <c r="E2153" s="217"/>
      <c r="F2153" s="217"/>
    </row>
    <row r="2154" spans="1:6" ht="15" customHeight="1">
      <c r="A2154" s="174">
        <v>93.932000000000002</v>
      </c>
      <c r="B2154" s="175" t="s">
        <v>821</v>
      </c>
      <c r="C2154" s="176" t="s">
        <v>3829</v>
      </c>
      <c r="D2154" s="217"/>
      <c r="E2154" s="217"/>
      <c r="F2154" s="217"/>
    </row>
    <row r="2155" spans="1:6" ht="15" customHeight="1">
      <c r="A2155" s="174">
        <v>93.933000000000007</v>
      </c>
      <c r="B2155" s="175" t="s">
        <v>821</v>
      </c>
      <c r="C2155" s="176" t="s">
        <v>609</v>
      </c>
      <c r="D2155" s="217"/>
      <c r="E2155" s="217"/>
      <c r="F2155" s="217"/>
    </row>
    <row r="2156" spans="1:6" ht="15" customHeight="1">
      <c r="A2156" s="174">
        <v>93.936000000000007</v>
      </c>
      <c r="B2156" s="175" t="s">
        <v>821</v>
      </c>
      <c r="C2156" s="176" t="s">
        <v>535</v>
      </c>
      <c r="D2156" s="217"/>
      <c r="E2156" s="217"/>
      <c r="F2156" s="217"/>
    </row>
    <row r="2157" spans="1:6" ht="15" customHeight="1">
      <c r="A2157" s="174">
        <v>93.938000000000002</v>
      </c>
      <c r="B2157" s="175" t="s">
        <v>821</v>
      </c>
      <c r="C2157" s="176" t="s">
        <v>536</v>
      </c>
      <c r="D2157" s="217"/>
      <c r="E2157" s="217"/>
      <c r="F2157" s="217"/>
    </row>
    <row r="2158" spans="1:6" ht="15" customHeight="1">
      <c r="A2158" s="174">
        <v>93.938999999999993</v>
      </c>
      <c r="B2158" s="175" t="s">
        <v>821</v>
      </c>
      <c r="C2158" s="176" t="s">
        <v>2409</v>
      </c>
      <c r="D2158" s="217"/>
      <c r="E2158" s="217"/>
      <c r="F2158" s="217"/>
    </row>
    <row r="2159" spans="1:6" ht="15" customHeight="1">
      <c r="A2159" s="174">
        <v>93.94</v>
      </c>
      <c r="B2159" s="175" t="s">
        <v>821</v>
      </c>
      <c r="C2159" s="176" t="s">
        <v>2410</v>
      </c>
      <c r="D2159" s="217"/>
      <c r="E2159" s="217"/>
      <c r="F2159" s="217"/>
    </row>
    <row r="2160" spans="1:6" ht="15" customHeight="1">
      <c r="A2160" s="174">
        <v>93.941000000000003</v>
      </c>
      <c r="B2160" s="175" t="s">
        <v>821</v>
      </c>
      <c r="C2160" s="176" t="s">
        <v>537</v>
      </c>
      <c r="D2160" s="217"/>
      <c r="E2160" s="217"/>
      <c r="F2160" s="217"/>
    </row>
    <row r="2161" spans="1:6" ht="14.5" customHeight="1">
      <c r="A2161" s="174">
        <v>93.941999999999993</v>
      </c>
      <c r="B2161" s="175" t="s">
        <v>821</v>
      </c>
      <c r="C2161" s="176" t="s">
        <v>2560</v>
      </c>
      <c r="D2161" s="217"/>
      <c r="E2161" s="217"/>
      <c r="F2161" s="217"/>
    </row>
    <row r="2162" spans="1:6" ht="15" customHeight="1">
      <c r="A2162" s="174">
        <v>93.942999999999998</v>
      </c>
      <c r="B2162" s="175" t="s">
        <v>821</v>
      </c>
      <c r="C2162" s="176" t="s">
        <v>1003</v>
      </c>
      <c r="D2162" s="217"/>
      <c r="E2162" s="217"/>
      <c r="F2162" s="217"/>
    </row>
    <row r="2163" spans="1:6" ht="15" customHeight="1">
      <c r="A2163" s="174">
        <v>93.944000000000003</v>
      </c>
      <c r="B2163" s="175" t="s">
        <v>821</v>
      </c>
      <c r="C2163" s="176" t="s">
        <v>1004</v>
      </c>
      <c r="D2163" s="217"/>
      <c r="E2163" s="217"/>
      <c r="F2163" s="217"/>
    </row>
    <row r="2164" spans="1:6" ht="14">
      <c r="A2164" s="174">
        <v>93.944999999999993</v>
      </c>
      <c r="B2164" s="175" t="s">
        <v>821</v>
      </c>
      <c r="C2164" s="176" t="s">
        <v>1005</v>
      </c>
      <c r="D2164" s="217"/>
      <c r="E2164" s="217"/>
      <c r="F2164" s="217"/>
    </row>
    <row r="2165" spans="1:6" ht="15" customHeight="1">
      <c r="A2165" s="174">
        <v>93.945999999999998</v>
      </c>
      <c r="B2165" s="175" t="s">
        <v>821</v>
      </c>
      <c r="C2165" s="176" t="s">
        <v>1006</v>
      </c>
      <c r="D2165" s="217"/>
      <c r="E2165" s="217"/>
      <c r="F2165" s="217"/>
    </row>
    <row r="2166" spans="1:6" ht="15" customHeight="1">
      <c r="A2166" s="174">
        <v>93.947000000000003</v>
      </c>
      <c r="B2166" s="175" t="s">
        <v>821</v>
      </c>
      <c r="C2166" s="176" t="s">
        <v>1007</v>
      </c>
      <c r="D2166" s="217"/>
      <c r="E2166" s="217"/>
      <c r="F2166" s="217"/>
    </row>
    <row r="2167" spans="1:6" ht="15" customHeight="1">
      <c r="A2167" s="174">
        <v>93.957999999999998</v>
      </c>
      <c r="B2167" s="175" t="s">
        <v>821</v>
      </c>
      <c r="C2167" s="176" t="s">
        <v>1008</v>
      </c>
      <c r="D2167" s="217"/>
      <c r="E2167" s="217"/>
      <c r="F2167" s="217"/>
    </row>
    <row r="2168" spans="1:6" ht="15" customHeight="1">
      <c r="A2168" s="174">
        <v>93.959000000000003</v>
      </c>
      <c r="B2168" s="175" t="s">
        <v>821</v>
      </c>
      <c r="C2168" s="176" t="s">
        <v>1009</v>
      </c>
      <c r="D2168" s="217"/>
      <c r="E2168" s="217"/>
      <c r="F2168" s="217"/>
    </row>
    <row r="2169" spans="1:6" ht="15" customHeight="1">
      <c r="A2169" s="174">
        <v>93.960999999999999</v>
      </c>
      <c r="B2169" s="175" t="s">
        <v>821</v>
      </c>
      <c r="C2169" s="176" t="s">
        <v>3095</v>
      </c>
      <c r="D2169" s="217"/>
      <c r="E2169" s="217"/>
      <c r="F2169" s="217"/>
    </row>
    <row r="2170" spans="1:6" ht="15" customHeight="1">
      <c r="A2170" s="174">
        <v>93.965000000000003</v>
      </c>
      <c r="B2170" s="175" t="s">
        <v>821</v>
      </c>
      <c r="C2170" s="176" t="s">
        <v>1010</v>
      </c>
      <c r="D2170" s="217"/>
      <c r="E2170" s="217"/>
      <c r="F2170" s="217"/>
    </row>
    <row r="2171" spans="1:6" ht="15" customHeight="1">
      <c r="A2171" s="174">
        <v>93.965999999999994</v>
      </c>
      <c r="B2171" s="175" t="s">
        <v>821</v>
      </c>
      <c r="C2171" s="176" t="s">
        <v>3096</v>
      </c>
      <c r="D2171" s="217"/>
      <c r="E2171" s="217"/>
      <c r="F2171" s="217"/>
    </row>
    <row r="2172" spans="1:6" ht="14.5" customHeight="1">
      <c r="A2172" s="174">
        <v>93.966999999999999</v>
      </c>
      <c r="B2172" s="175" t="s">
        <v>821</v>
      </c>
      <c r="C2172" s="176" t="s">
        <v>3097</v>
      </c>
      <c r="D2172" s="217"/>
      <c r="E2172" s="217"/>
      <c r="F2172" s="217"/>
    </row>
    <row r="2173" spans="1:6" ht="14">
      <c r="A2173" s="174">
        <v>93.968000000000004</v>
      </c>
      <c r="B2173" s="175" t="s">
        <v>821</v>
      </c>
      <c r="C2173" s="176" t="s">
        <v>3098</v>
      </c>
      <c r="D2173" s="217"/>
      <c r="E2173" s="217"/>
      <c r="F2173" s="217"/>
    </row>
    <row r="2174" spans="1:6" ht="14.5" customHeight="1">
      <c r="A2174" s="174">
        <v>93.968999999999994</v>
      </c>
      <c r="B2174" s="175" t="s">
        <v>821</v>
      </c>
      <c r="C2174" s="176" t="s">
        <v>3830</v>
      </c>
      <c r="D2174" s="217"/>
      <c r="E2174" s="217"/>
      <c r="F2174" s="217"/>
    </row>
    <row r="2175" spans="1:6" ht="14">
      <c r="A2175" s="174">
        <v>93.97</v>
      </c>
      <c r="B2175" s="175" t="s">
        <v>821</v>
      </c>
      <c r="C2175" s="176" t="s">
        <v>1011</v>
      </c>
      <c r="D2175" s="217"/>
      <c r="E2175" s="217"/>
      <c r="F2175" s="217"/>
    </row>
    <row r="2176" spans="1:6" ht="14.5" customHeight="1">
      <c r="A2176" s="174">
        <v>93.971000000000004</v>
      </c>
      <c r="B2176" s="175" t="s">
        <v>821</v>
      </c>
      <c r="C2176" s="176" t="s">
        <v>824</v>
      </c>
      <c r="D2176" s="217"/>
      <c r="E2176" s="217"/>
      <c r="F2176" s="217"/>
    </row>
    <row r="2177" spans="1:6" ht="14">
      <c r="A2177" s="174">
        <v>93.971999999999994</v>
      </c>
      <c r="B2177" s="175" t="s">
        <v>821</v>
      </c>
      <c r="C2177" s="176" t="s">
        <v>825</v>
      </c>
      <c r="D2177" s="217"/>
      <c r="E2177" s="217"/>
      <c r="F2177" s="217"/>
    </row>
    <row r="2178" spans="1:6" ht="14.5" customHeight="1">
      <c r="A2178" s="174">
        <v>93.974000000000004</v>
      </c>
      <c r="B2178" s="175" t="s">
        <v>821</v>
      </c>
      <c r="C2178" s="176" t="s">
        <v>2411</v>
      </c>
      <c r="D2178" s="217"/>
      <c r="E2178" s="217"/>
      <c r="F2178" s="217"/>
    </row>
    <row r="2179" spans="1:6" ht="14">
      <c r="A2179" s="177">
        <v>93.975999999999999</v>
      </c>
      <c r="B2179" s="178" t="s">
        <v>821</v>
      </c>
      <c r="C2179" s="179" t="s">
        <v>4430</v>
      </c>
      <c r="D2179" s="217"/>
      <c r="E2179" s="217"/>
      <c r="F2179" s="217"/>
    </row>
    <row r="2180" spans="1:6" ht="14.5" customHeight="1">
      <c r="A2180" s="174">
        <v>93.977000000000004</v>
      </c>
      <c r="B2180" s="175" t="s">
        <v>821</v>
      </c>
      <c r="C2180" s="176" t="s">
        <v>3831</v>
      </c>
      <c r="D2180" s="217"/>
      <c r="E2180" s="217"/>
      <c r="F2180" s="217"/>
    </row>
    <row r="2181" spans="1:6" ht="14">
      <c r="A2181" s="174">
        <v>93.977999999999994</v>
      </c>
      <c r="B2181" s="175" t="s">
        <v>821</v>
      </c>
      <c r="C2181" s="176" t="s">
        <v>3832</v>
      </c>
      <c r="D2181" s="217"/>
      <c r="E2181" s="217"/>
      <c r="F2181" s="217"/>
    </row>
    <row r="2182" spans="1:6" ht="14.5" customHeight="1">
      <c r="A2182" s="174">
        <v>93.98</v>
      </c>
      <c r="B2182" s="175" t="s">
        <v>821</v>
      </c>
      <c r="C2182" s="176" t="s">
        <v>3099</v>
      </c>
      <c r="D2182" s="217"/>
      <c r="E2182" s="217"/>
      <c r="F2182" s="217"/>
    </row>
    <row r="2183" spans="1:6" ht="28">
      <c r="A2183" s="174">
        <v>93.980999999999995</v>
      </c>
      <c r="B2183" s="175" t="s">
        <v>821</v>
      </c>
      <c r="C2183" s="176" t="s">
        <v>3833</v>
      </c>
      <c r="D2183" s="217"/>
      <c r="E2183" s="217"/>
      <c r="F2183" s="217"/>
    </row>
    <row r="2184" spans="1:6" ht="14.5" customHeight="1">
      <c r="A2184" s="174">
        <v>93.981999999999999</v>
      </c>
      <c r="B2184" s="175" t="s">
        <v>821</v>
      </c>
      <c r="C2184" s="176" t="s">
        <v>826</v>
      </c>
      <c r="D2184" s="217"/>
      <c r="E2184" s="217"/>
      <c r="F2184" s="217"/>
    </row>
    <row r="2185" spans="1:6" ht="14">
      <c r="A2185" s="174">
        <v>93.983000000000004</v>
      </c>
      <c r="B2185" s="175" t="s">
        <v>821</v>
      </c>
      <c r="C2185" s="176" t="s">
        <v>3834</v>
      </c>
      <c r="D2185" s="217"/>
      <c r="E2185" s="217"/>
      <c r="F2185" s="217"/>
    </row>
    <row r="2186" spans="1:6" ht="29" customHeight="1">
      <c r="A2186" s="174">
        <v>93.986000000000004</v>
      </c>
      <c r="B2186" s="175" t="s">
        <v>821</v>
      </c>
      <c r="C2186" s="176" t="s">
        <v>3100</v>
      </c>
      <c r="D2186" s="217"/>
      <c r="E2186" s="217"/>
      <c r="F2186" s="217"/>
    </row>
    <row r="2187" spans="1:6" ht="15" customHeight="1">
      <c r="A2187" s="174">
        <v>93.988</v>
      </c>
      <c r="B2187" s="175" t="s">
        <v>821</v>
      </c>
      <c r="C2187" s="176" t="s">
        <v>827</v>
      </c>
      <c r="D2187" s="217"/>
      <c r="E2187" s="217"/>
      <c r="F2187" s="217"/>
    </row>
    <row r="2188" spans="1:6" ht="14">
      <c r="A2188" s="174">
        <v>93.989000000000004</v>
      </c>
      <c r="B2188" s="175" t="s">
        <v>821</v>
      </c>
      <c r="C2188" s="176" t="s">
        <v>828</v>
      </c>
      <c r="D2188" s="217"/>
      <c r="E2188" s="217"/>
      <c r="F2188" s="217"/>
    </row>
    <row r="2189" spans="1:6" ht="14.5" customHeight="1">
      <c r="A2189" s="174">
        <v>93.99</v>
      </c>
      <c r="B2189" s="175" t="s">
        <v>821</v>
      </c>
      <c r="C2189" s="176" t="s">
        <v>829</v>
      </c>
      <c r="D2189" s="217"/>
      <c r="E2189" s="217"/>
      <c r="F2189" s="217"/>
    </row>
    <row r="2190" spans="1:6" ht="14">
      <c r="A2190" s="174">
        <v>93.991</v>
      </c>
      <c r="B2190" s="175" t="s">
        <v>821</v>
      </c>
      <c r="C2190" s="176" t="s">
        <v>830</v>
      </c>
      <c r="D2190" s="217"/>
      <c r="E2190" s="217"/>
      <c r="F2190" s="217"/>
    </row>
    <row r="2191" spans="1:6" ht="14.5" customHeight="1">
      <c r="A2191" s="174">
        <v>93.994</v>
      </c>
      <c r="B2191" s="175" t="s">
        <v>821</v>
      </c>
      <c r="C2191" s="176" t="s">
        <v>831</v>
      </c>
      <c r="D2191" s="217"/>
      <c r="E2191" s="217"/>
      <c r="F2191" s="217"/>
    </row>
    <row r="2192" spans="1:6" ht="14">
      <c r="A2192" s="174">
        <v>93.997</v>
      </c>
      <c r="B2192" s="175" t="s">
        <v>821</v>
      </c>
      <c r="C2192" s="176" t="s">
        <v>3043</v>
      </c>
      <c r="D2192" s="217"/>
      <c r="E2192" s="217"/>
      <c r="F2192" s="217"/>
    </row>
    <row r="2193" spans="1:6" ht="14.5" customHeight="1">
      <c r="A2193" s="174">
        <v>93.998000000000005</v>
      </c>
      <c r="B2193" s="175" t="s">
        <v>821</v>
      </c>
      <c r="C2193" s="176" t="s">
        <v>2997</v>
      </c>
      <c r="D2193" s="217"/>
      <c r="E2193" s="217"/>
      <c r="F2193" s="217"/>
    </row>
    <row r="2194" spans="1:6" ht="14.5" customHeight="1">
      <c r="A2194" s="174">
        <v>94.001999999999995</v>
      </c>
      <c r="B2194" s="175" t="s">
        <v>832</v>
      </c>
      <c r="C2194" s="176" t="s">
        <v>833</v>
      </c>
      <c r="D2194" s="217"/>
      <c r="E2194" s="217"/>
      <c r="F2194" s="217"/>
    </row>
    <row r="2195" spans="1:6" ht="14.5" customHeight="1">
      <c r="A2195" s="174">
        <v>94.003</v>
      </c>
      <c r="B2195" s="175" t="s">
        <v>832</v>
      </c>
      <c r="C2195" s="176" t="s">
        <v>834</v>
      </c>
      <c r="D2195" s="217"/>
      <c r="E2195" s="217"/>
      <c r="F2195" s="217"/>
    </row>
    <row r="2196" spans="1:6" ht="15" customHeight="1">
      <c r="A2196" s="174">
        <v>94.006</v>
      </c>
      <c r="B2196" s="175" t="s">
        <v>832</v>
      </c>
      <c r="C2196" s="176" t="s">
        <v>835</v>
      </c>
      <c r="D2196" s="217"/>
      <c r="E2196" s="217"/>
      <c r="F2196" s="217"/>
    </row>
    <row r="2197" spans="1:6" ht="14.5" customHeight="1">
      <c r="A2197" s="174">
        <v>94.007000000000005</v>
      </c>
      <c r="B2197" s="175" t="s">
        <v>832</v>
      </c>
      <c r="C2197" s="176" t="s">
        <v>989</v>
      </c>
      <c r="D2197" s="217"/>
      <c r="E2197" s="217"/>
      <c r="F2197" s="217"/>
    </row>
    <row r="2198" spans="1:6" ht="14">
      <c r="A2198" s="174">
        <v>94.007999999999996</v>
      </c>
      <c r="B2198" s="175" t="s">
        <v>832</v>
      </c>
      <c r="C2198" s="176" t="s">
        <v>3835</v>
      </c>
      <c r="D2198" s="217"/>
      <c r="E2198" s="217"/>
      <c r="F2198" s="217"/>
    </row>
    <row r="2199" spans="1:6" ht="14.5" customHeight="1">
      <c r="A2199" s="174">
        <v>94.009</v>
      </c>
      <c r="B2199" s="175" t="s">
        <v>832</v>
      </c>
      <c r="C2199" s="176" t="s">
        <v>836</v>
      </c>
      <c r="D2199" s="217"/>
      <c r="E2199" s="217"/>
      <c r="F2199" s="217"/>
    </row>
    <row r="2200" spans="1:6" ht="14">
      <c r="A2200" s="174">
        <v>94.010999999999996</v>
      </c>
      <c r="B2200" s="175" t="s">
        <v>832</v>
      </c>
      <c r="C2200" s="176" t="s">
        <v>837</v>
      </c>
      <c r="D2200" s="217"/>
      <c r="E2200" s="217"/>
      <c r="F2200" s="217"/>
    </row>
    <row r="2201" spans="1:6" ht="14.5" customHeight="1">
      <c r="A2201" s="174">
        <v>94.012</v>
      </c>
      <c r="B2201" s="175" t="s">
        <v>832</v>
      </c>
      <c r="C2201" s="176" t="s">
        <v>3101</v>
      </c>
      <c r="D2201" s="217"/>
      <c r="E2201" s="217"/>
      <c r="F2201" s="217"/>
    </row>
    <row r="2202" spans="1:6" ht="14">
      <c r="A2202" s="174">
        <v>94.013000000000005</v>
      </c>
      <c r="B2202" s="175" t="s">
        <v>832</v>
      </c>
      <c r="C2202" s="176" t="s">
        <v>838</v>
      </c>
      <c r="D2202" s="217"/>
      <c r="E2202" s="217"/>
      <c r="F2202" s="217"/>
    </row>
    <row r="2203" spans="1:6" ht="14.5" customHeight="1">
      <c r="A2203" s="174">
        <v>94.013999999999996</v>
      </c>
      <c r="B2203" s="175" t="s">
        <v>832</v>
      </c>
      <c r="C2203" s="176" t="s">
        <v>3102</v>
      </c>
      <c r="D2203" s="217"/>
      <c r="E2203" s="217"/>
      <c r="F2203" s="217"/>
    </row>
    <row r="2204" spans="1:6" ht="14">
      <c r="A2204" s="174">
        <v>94.016000000000005</v>
      </c>
      <c r="B2204" s="175" t="s">
        <v>832</v>
      </c>
      <c r="C2204" s="176" t="s">
        <v>839</v>
      </c>
      <c r="D2204" s="217"/>
      <c r="E2204" s="217"/>
      <c r="F2204" s="217"/>
    </row>
    <row r="2205" spans="1:6" ht="14.5" customHeight="1">
      <c r="A2205" s="174">
        <v>94.016999999999996</v>
      </c>
      <c r="B2205" s="175" t="s">
        <v>832</v>
      </c>
      <c r="C2205" s="176" t="s">
        <v>990</v>
      </c>
      <c r="D2205" s="217"/>
      <c r="E2205" s="217"/>
      <c r="F2205" s="217"/>
    </row>
    <row r="2206" spans="1:6" ht="14">
      <c r="A2206" s="174">
        <v>94.019000000000005</v>
      </c>
      <c r="B2206" s="175" t="s">
        <v>832</v>
      </c>
      <c r="C2206" s="176" t="s">
        <v>991</v>
      </c>
      <c r="D2206" s="217"/>
      <c r="E2206" s="217"/>
      <c r="F2206" s="217"/>
    </row>
    <row r="2207" spans="1:6" ht="14.5" customHeight="1">
      <c r="A2207" s="174">
        <v>94.02</v>
      </c>
      <c r="B2207" s="175" t="s">
        <v>832</v>
      </c>
      <c r="C2207" s="176" t="s">
        <v>992</v>
      </c>
      <c r="D2207" s="217"/>
      <c r="E2207" s="217"/>
      <c r="F2207" s="217"/>
    </row>
    <row r="2208" spans="1:6" ht="14">
      <c r="A2208" s="174">
        <v>94.021000000000001</v>
      </c>
      <c r="B2208" s="175" t="s">
        <v>832</v>
      </c>
      <c r="C2208" s="176" t="s">
        <v>993</v>
      </c>
      <c r="D2208" s="217"/>
      <c r="E2208" s="217"/>
      <c r="F2208" s="217"/>
    </row>
    <row r="2209" spans="1:6" ht="14.5" customHeight="1">
      <c r="A2209" s="174">
        <v>94.022999999999996</v>
      </c>
      <c r="B2209" s="175" t="s">
        <v>832</v>
      </c>
      <c r="C2209" s="176" t="s">
        <v>2561</v>
      </c>
      <c r="D2209" s="217"/>
      <c r="E2209" s="217"/>
      <c r="F2209" s="217"/>
    </row>
    <row r="2210" spans="1:6" ht="14">
      <c r="A2210" s="174">
        <v>94.024000000000001</v>
      </c>
      <c r="B2210" s="175" t="s">
        <v>832</v>
      </c>
      <c r="C2210" s="176" t="s">
        <v>2998</v>
      </c>
      <c r="D2210" s="217"/>
      <c r="E2210" s="217"/>
      <c r="F2210" s="217"/>
    </row>
    <row r="2211" spans="1:6" ht="14.5" customHeight="1">
      <c r="A2211" s="174">
        <v>94.025000000000006</v>
      </c>
      <c r="B2211" s="175" t="s">
        <v>832</v>
      </c>
      <c r="C2211" s="176" t="s">
        <v>3836</v>
      </c>
      <c r="D2211" s="217"/>
      <c r="E2211" s="217"/>
      <c r="F2211" s="217"/>
    </row>
    <row r="2212" spans="1:6" ht="14">
      <c r="A2212" s="174">
        <v>94.025999999999996</v>
      </c>
      <c r="B2212" s="175" t="s">
        <v>832</v>
      </c>
      <c r="C2212" s="176" t="s">
        <v>2999</v>
      </c>
      <c r="D2212" s="217"/>
      <c r="E2212" s="217"/>
      <c r="F2212" s="217"/>
    </row>
    <row r="2213" spans="1:6" ht="14.5" customHeight="1">
      <c r="A2213" s="174">
        <v>95.001000000000005</v>
      </c>
      <c r="B2213" s="175" t="s">
        <v>2041</v>
      </c>
      <c r="C2213" s="176" t="s">
        <v>2042</v>
      </c>
      <c r="D2213" s="217"/>
      <c r="E2213" s="217"/>
      <c r="F2213" s="217"/>
    </row>
    <row r="2214" spans="1:6" ht="14">
      <c r="A2214" s="174">
        <v>95.004000000000005</v>
      </c>
      <c r="B2214" s="175" t="s">
        <v>2041</v>
      </c>
      <c r="C2214" s="176" t="s">
        <v>2043</v>
      </c>
      <c r="D2214" s="217"/>
      <c r="E2214" s="217"/>
      <c r="F2214" s="217"/>
    </row>
    <row r="2215" spans="1:6" ht="14.5" customHeight="1">
      <c r="A2215" s="174">
        <v>95.004999999999995</v>
      </c>
      <c r="B2215" s="175" t="s">
        <v>2041</v>
      </c>
      <c r="C2215" s="176" t="s">
        <v>2562</v>
      </c>
      <c r="D2215" s="217"/>
      <c r="E2215" s="217"/>
      <c r="F2215" s="217"/>
    </row>
    <row r="2216" spans="1:6" ht="14">
      <c r="A2216" s="177">
        <v>95.006</v>
      </c>
      <c r="B2216" s="178" t="s">
        <v>2041</v>
      </c>
      <c r="C2216" s="179" t="s">
        <v>4431</v>
      </c>
      <c r="D2216" s="217"/>
      <c r="E2216" s="217"/>
      <c r="F2216" s="217"/>
    </row>
    <row r="2217" spans="1:6" ht="14.5" customHeight="1">
      <c r="A2217" s="174">
        <v>95.007000000000005</v>
      </c>
      <c r="B2217" s="175" t="s">
        <v>2041</v>
      </c>
      <c r="C2217" s="176" t="s">
        <v>3000</v>
      </c>
      <c r="D2217" s="217"/>
      <c r="E2217" s="217"/>
      <c r="F2217" s="217"/>
    </row>
    <row r="2218" spans="1:6" ht="14">
      <c r="A2218" s="174">
        <v>95.007999999999996</v>
      </c>
      <c r="B2218" s="175" t="s">
        <v>2041</v>
      </c>
      <c r="C2218" s="176" t="s">
        <v>3001</v>
      </c>
      <c r="D2218" s="217"/>
      <c r="E2218" s="217"/>
      <c r="F2218" s="217"/>
    </row>
    <row r="2219" spans="1:6" ht="14.5" customHeight="1">
      <c r="A2219" s="174">
        <v>96.001000000000005</v>
      </c>
      <c r="B2219" s="175" t="s">
        <v>840</v>
      </c>
      <c r="C2219" s="176" t="s">
        <v>2412</v>
      </c>
      <c r="D2219" s="218">
        <v>44421</v>
      </c>
      <c r="E2219" s="217" t="s">
        <v>4679</v>
      </c>
      <c r="F2219" s="217" t="s">
        <v>4681</v>
      </c>
    </row>
    <row r="2220" spans="1:6" ht="14">
      <c r="A2220" s="174">
        <v>96.001999999999995</v>
      </c>
      <c r="B2220" s="175" t="s">
        <v>840</v>
      </c>
      <c r="C2220" s="176" t="s">
        <v>2413</v>
      </c>
      <c r="D2220" s="218">
        <v>44421</v>
      </c>
      <c r="E2220" s="217" t="s">
        <v>4679</v>
      </c>
      <c r="F2220" s="217" t="s">
        <v>4681</v>
      </c>
    </row>
    <row r="2221" spans="1:6" ht="14.5" customHeight="1">
      <c r="A2221" s="174">
        <v>96.004000000000005</v>
      </c>
      <c r="B2221" s="175" t="s">
        <v>840</v>
      </c>
      <c r="C2221" s="176" t="s">
        <v>2414</v>
      </c>
      <c r="D2221" s="218">
        <v>44421</v>
      </c>
      <c r="E2221" s="217" t="s">
        <v>4679</v>
      </c>
      <c r="F2221" s="217" t="s">
        <v>4681</v>
      </c>
    </row>
    <row r="2222" spans="1:6" ht="14">
      <c r="A2222" s="174">
        <v>96.006</v>
      </c>
      <c r="B2222" s="175" t="s">
        <v>840</v>
      </c>
      <c r="C2222" s="176" t="s">
        <v>841</v>
      </c>
      <c r="D2222" s="218">
        <v>44421</v>
      </c>
      <c r="E2222" s="217" t="s">
        <v>4679</v>
      </c>
      <c r="F2222" s="217" t="s">
        <v>4681</v>
      </c>
    </row>
    <row r="2223" spans="1:6" ht="14.5" customHeight="1">
      <c r="A2223" s="174">
        <v>96.007000000000005</v>
      </c>
      <c r="B2223" s="175" t="s">
        <v>840</v>
      </c>
      <c r="C2223" s="176" t="s">
        <v>2415</v>
      </c>
      <c r="D2223" s="218">
        <v>44421</v>
      </c>
      <c r="E2223" s="217" t="s">
        <v>4679</v>
      </c>
      <c r="F2223" s="217" t="s">
        <v>4681</v>
      </c>
    </row>
    <row r="2224" spans="1:6" ht="15" customHeight="1">
      <c r="A2224" s="174">
        <v>96.007999999999996</v>
      </c>
      <c r="B2224" s="175" t="s">
        <v>840</v>
      </c>
      <c r="C2224" s="176" t="s">
        <v>3837</v>
      </c>
      <c r="D2224" s="218">
        <v>44421</v>
      </c>
      <c r="E2224" s="217" t="s">
        <v>4679</v>
      </c>
      <c r="F2224" s="217" t="s">
        <v>4681</v>
      </c>
    </row>
    <row r="2225" spans="1:6" ht="14.5" customHeight="1">
      <c r="A2225" s="174">
        <v>96.009</v>
      </c>
      <c r="B2225" s="175" t="s">
        <v>840</v>
      </c>
      <c r="C2225" s="176" t="s">
        <v>1119</v>
      </c>
      <c r="D2225" s="218">
        <v>44421</v>
      </c>
      <c r="E2225" s="217" t="s">
        <v>4679</v>
      </c>
      <c r="F2225" s="217" t="s">
        <v>4681</v>
      </c>
    </row>
    <row r="2226" spans="1:6" ht="15" customHeight="1">
      <c r="A2226" s="174">
        <v>96.02</v>
      </c>
      <c r="B2226" s="175" t="s">
        <v>840</v>
      </c>
      <c r="C2226" s="176" t="s">
        <v>1077</v>
      </c>
      <c r="D2226" s="218">
        <v>44421</v>
      </c>
      <c r="E2226" s="217" t="s">
        <v>4679</v>
      </c>
      <c r="F2226" s="217" t="s">
        <v>4681</v>
      </c>
    </row>
    <row r="2227" spans="1:6" ht="14.5" customHeight="1">
      <c r="A2227" s="174">
        <v>97.004999999999995</v>
      </c>
      <c r="B2227" s="175" t="s">
        <v>1078</v>
      </c>
      <c r="C2227" s="176" t="s">
        <v>994</v>
      </c>
      <c r="D2227" s="217"/>
      <c r="E2227" s="217"/>
      <c r="F2227" s="217"/>
    </row>
    <row r="2228" spans="1:6" ht="14">
      <c r="A2228" s="174">
        <v>97.007000000000005</v>
      </c>
      <c r="B2228" s="175" t="s">
        <v>1078</v>
      </c>
      <c r="C2228" s="176" t="s">
        <v>1079</v>
      </c>
      <c r="D2228" s="217"/>
      <c r="E2228" s="217"/>
      <c r="F2228" s="217"/>
    </row>
    <row r="2229" spans="1:6" ht="14">
      <c r="A2229" s="174">
        <v>97.007999999999996</v>
      </c>
      <c r="B2229" s="175" t="s">
        <v>1078</v>
      </c>
      <c r="C2229" s="176" t="s">
        <v>995</v>
      </c>
      <c r="D2229" s="217"/>
      <c r="E2229" s="217"/>
      <c r="F2229" s="217"/>
    </row>
    <row r="2230" spans="1:6" ht="14.5" customHeight="1">
      <c r="A2230" s="174">
        <v>97.009</v>
      </c>
      <c r="B2230" s="175" t="s">
        <v>1078</v>
      </c>
      <c r="C2230" s="176" t="s">
        <v>74</v>
      </c>
      <c r="D2230" s="217"/>
      <c r="E2230" s="217"/>
      <c r="F2230" s="217"/>
    </row>
    <row r="2231" spans="1:6" ht="14">
      <c r="A2231" s="174">
        <v>97.01</v>
      </c>
      <c r="B2231" s="175" t="s">
        <v>1078</v>
      </c>
      <c r="C2231" s="176" t="s">
        <v>1080</v>
      </c>
      <c r="D2231" s="217"/>
      <c r="E2231" s="217"/>
      <c r="F2231" s="217"/>
    </row>
    <row r="2232" spans="1:6" ht="14">
      <c r="A2232" s="174">
        <v>97.012</v>
      </c>
      <c r="B2232" s="175" t="s">
        <v>1078</v>
      </c>
      <c r="C2232" s="176" t="s">
        <v>1081</v>
      </c>
      <c r="D2232" s="217"/>
      <c r="E2232" s="217"/>
      <c r="F2232" s="217"/>
    </row>
    <row r="2233" spans="1:6" ht="14">
      <c r="A2233" s="174">
        <v>97.018000000000001</v>
      </c>
      <c r="B2233" s="175" t="s">
        <v>1078</v>
      </c>
      <c r="C2233" s="176" t="s">
        <v>1082</v>
      </c>
      <c r="D2233" s="217"/>
      <c r="E2233" s="217"/>
      <c r="F2233" s="217"/>
    </row>
    <row r="2234" spans="1:6" ht="15" customHeight="1">
      <c r="A2234" s="174">
        <v>97.022000000000006</v>
      </c>
      <c r="B2234" s="175" t="s">
        <v>1078</v>
      </c>
      <c r="C2234" s="176" t="s">
        <v>1083</v>
      </c>
      <c r="D2234" s="217"/>
      <c r="E2234" s="217"/>
      <c r="F2234" s="217"/>
    </row>
    <row r="2235" spans="1:6" ht="14">
      <c r="A2235" s="174">
        <v>97.022999999999996</v>
      </c>
      <c r="B2235" s="175" t="s">
        <v>1078</v>
      </c>
      <c r="C2235" s="176" t="s">
        <v>1084</v>
      </c>
      <c r="D2235" s="217"/>
      <c r="E2235" s="217"/>
      <c r="F2235" s="217"/>
    </row>
    <row r="2236" spans="1:6" ht="15" customHeight="1">
      <c r="A2236" s="174">
        <v>97.024000000000001</v>
      </c>
      <c r="B2236" s="175" t="s">
        <v>1078</v>
      </c>
      <c r="C2236" s="176" t="s">
        <v>1085</v>
      </c>
      <c r="D2236" s="217"/>
      <c r="E2236" s="217"/>
      <c r="F2236" s="217"/>
    </row>
    <row r="2237" spans="1:6" ht="15" customHeight="1">
      <c r="A2237" s="174">
        <v>97.025000000000006</v>
      </c>
      <c r="B2237" s="175" t="s">
        <v>1078</v>
      </c>
      <c r="C2237" s="176" t="s">
        <v>1086</v>
      </c>
      <c r="D2237" s="217"/>
      <c r="E2237" s="217"/>
      <c r="F2237" s="217"/>
    </row>
    <row r="2238" spans="1:6" ht="15" customHeight="1">
      <c r="A2238" s="174">
        <v>97.025999999999996</v>
      </c>
      <c r="B2238" s="175" t="s">
        <v>1078</v>
      </c>
      <c r="C2238" s="176" t="s">
        <v>2416</v>
      </c>
      <c r="D2238" s="217"/>
      <c r="E2238" s="217"/>
      <c r="F2238" s="217"/>
    </row>
    <row r="2239" spans="1:6" ht="15" customHeight="1">
      <c r="A2239" s="174">
        <v>97.027000000000001</v>
      </c>
      <c r="B2239" s="175" t="s">
        <v>1078</v>
      </c>
      <c r="C2239" s="176" t="s">
        <v>2417</v>
      </c>
      <c r="D2239" s="217"/>
      <c r="E2239" s="217"/>
      <c r="F2239" s="217"/>
    </row>
    <row r="2240" spans="1:6" ht="14">
      <c r="A2240" s="174">
        <v>97.028000000000006</v>
      </c>
      <c r="B2240" s="175" t="s">
        <v>1078</v>
      </c>
      <c r="C2240" s="176" t="s">
        <v>2418</v>
      </c>
      <c r="D2240" s="217"/>
      <c r="E2240" s="217"/>
      <c r="F2240" s="217"/>
    </row>
    <row r="2241" spans="1:6" ht="14.5" customHeight="1">
      <c r="A2241" s="174">
        <v>97.028999999999996</v>
      </c>
      <c r="B2241" s="175" t="s">
        <v>1078</v>
      </c>
      <c r="C2241" s="176" t="s">
        <v>1087</v>
      </c>
      <c r="D2241" s="217"/>
      <c r="E2241" s="217"/>
      <c r="F2241" s="217"/>
    </row>
    <row r="2242" spans="1:6" ht="14">
      <c r="A2242" s="174">
        <v>97.03</v>
      </c>
      <c r="B2242" s="175" t="s">
        <v>1078</v>
      </c>
      <c r="C2242" s="176" t="s">
        <v>1088</v>
      </c>
      <c r="D2242" s="217"/>
      <c r="E2242" s="217"/>
      <c r="F2242" s="217"/>
    </row>
    <row r="2243" spans="1:6" ht="15" customHeight="1">
      <c r="A2243" s="174">
        <v>97.031999999999996</v>
      </c>
      <c r="B2243" s="175" t="s">
        <v>1078</v>
      </c>
      <c r="C2243" s="176" t="s">
        <v>1089</v>
      </c>
      <c r="D2243" s="217"/>
      <c r="E2243" s="217"/>
      <c r="F2243" s="217"/>
    </row>
    <row r="2244" spans="1:6" ht="14">
      <c r="A2244" s="174">
        <v>97.033000000000001</v>
      </c>
      <c r="B2244" s="175" t="s">
        <v>1078</v>
      </c>
      <c r="C2244" s="176" t="s">
        <v>743</v>
      </c>
      <c r="D2244" s="217"/>
      <c r="E2244" s="217"/>
      <c r="F2244" s="217"/>
    </row>
    <row r="2245" spans="1:6" ht="14.5" customHeight="1">
      <c r="A2245" s="174">
        <v>97.034000000000006</v>
      </c>
      <c r="B2245" s="175" t="s">
        <v>1078</v>
      </c>
      <c r="C2245" s="176" t="s">
        <v>750</v>
      </c>
      <c r="D2245" s="217"/>
      <c r="E2245" s="217"/>
      <c r="F2245" s="217"/>
    </row>
    <row r="2246" spans="1:6" ht="14">
      <c r="A2246" s="174">
        <v>97.036000000000001</v>
      </c>
      <c r="B2246" s="175" t="s">
        <v>1078</v>
      </c>
      <c r="C2246" s="176" t="s">
        <v>751</v>
      </c>
      <c r="D2246" s="217"/>
      <c r="E2246" s="217"/>
      <c r="F2246" s="217"/>
    </row>
    <row r="2247" spans="1:6" ht="14.5" customHeight="1">
      <c r="A2247" s="174">
        <v>97.039000000000001</v>
      </c>
      <c r="B2247" s="175" t="s">
        <v>1078</v>
      </c>
      <c r="C2247" s="176" t="s">
        <v>752</v>
      </c>
      <c r="D2247" s="217"/>
      <c r="E2247" s="217"/>
      <c r="F2247" s="217"/>
    </row>
    <row r="2248" spans="1:6" ht="14">
      <c r="A2248" s="174">
        <v>97.04</v>
      </c>
      <c r="B2248" s="175" t="s">
        <v>1078</v>
      </c>
      <c r="C2248" s="176" t="s">
        <v>753</v>
      </c>
      <c r="D2248" s="217"/>
      <c r="E2248" s="217"/>
      <c r="F2248" s="217"/>
    </row>
    <row r="2249" spans="1:6" ht="14.5" customHeight="1">
      <c r="A2249" s="174">
        <v>97.040999999999997</v>
      </c>
      <c r="B2249" s="175" t="s">
        <v>1078</v>
      </c>
      <c r="C2249" s="176" t="s">
        <v>754</v>
      </c>
      <c r="D2249" s="217"/>
      <c r="E2249" s="217"/>
      <c r="F2249" s="217"/>
    </row>
    <row r="2250" spans="1:6" ht="14">
      <c r="A2250" s="174">
        <v>97.042000000000002</v>
      </c>
      <c r="B2250" s="175" t="s">
        <v>1078</v>
      </c>
      <c r="C2250" s="176" t="s">
        <v>755</v>
      </c>
      <c r="D2250" s="217"/>
      <c r="E2250" s="217"/>
      <c r="F2250" s="217"/>
    </row>
    <row r="2251" spans="1:6" ht="14">
      <c r="A2251" s="174">
        <v>97.043000000000006</v>
      </c>
      <c r="B2251" s="175" t="s">
        <v>1078</v>
      </c>
      <c r="C2251" s="176" t="s">
        <v>756</v>
      </c>
      <c r="D2251" s="217"/>
      <c r="E2251" s="217"/>
      <c r="F2251" s="217"/>
    </row>
    <row r="2252" spans="1:6" ht="14.5" customHeight="1">
      <c r="A2252" s="174">
        <v>97.043999999999997</v>
      </c>
      <c r="B2252" s="175" t="s">
        <v>1078</v>
      </c>
      <c r="C2252" s="176" t="s">
        <v>757</v>
      </c>
      <c r="D2252" s="217"/>
      <c r="E2252" s="217"/>
      <c r="F2252" s="217"/>
    </row>
    <row r="2253" spans="1:6" ht="14">
      <c r="A2253" s="174">
        <v>97.045000000000002</v>
      </c>
      <c r="B2253" s="175" t="s">
        <v>1078</v>
      </c>
      <c r="C2253" s="176" t="s">
        <v>758</v>
      </c>
      <c r="D2253" s="217"/>
      <c r="E2253" s="217"/>
      <c r="F2253" s="217"/>
    </row>
    <row r="2254" spans="1:6" ht="14.5" customHeight="1">
      <c r="A2254" s="174">
        <v>97.046000000000006</v>
      </c>
      <c r="B2254" s="175" t="s">
        <v>1078</v>
      </c>
      <c r="C2254" s="176" t="s">
        <v>759</v>
      </c>
      <c r="D2254" s="217"/>
      <c r="E2254" s="217"/>
      <c r="F2254" s="217"/>
    </row>
    <row r="2255" spans="1:6" ht="14">
      <c r="A2255" s="213">
        <v>97.046999999999997</v>
      </c>
      <c r="B2255" s="214" t="s">
        <v>1078</v>
      </c>
      <c r="C2255" s="215" t="s">
        <v>4501</v>
      </c>
      <c r="D2255" s="218">
        <v>44189</v>
      </c>
      <c r="E2255" s="217"/>
      <c r="F2255" s="219" t="s">
        <v>4489</v>
      </c>
    </row>
    <row r="2256" spans="1:6" ht="15" customHeight="1">
      <c r="A2256" s="174">
        <v>97.048000000000002</v>
      </c>
      <c r="B2256" s="175" t="s">
        <v>1078</v>
      </c>
      <c r="C2256" s="176" t="s">
        <v>996</v>
      </c>
      <c r="D2256" s="217"/>
      <c r="E2256" s="217"/>
      <c r="F2256" s="217"/>
    </row>
    <row r="2257" spans="1:6" ht="14">
      <c r="A2257" s="174">
        <v>97.05</v>
      </c>
      <c r="B2257" s="175" t="s">
        <v>1078</v>
      </c>
      <c r="C2257" s="176" t="s">
        <v>452</v>
      </c>
      <c r="D2257" s="217"/>
      <c r="E2257" s="217"/>
      <c r="F2257" s="217"/>
    </row>
    <row r="2258" spans="1:6" ht="15" customHeight="1">
      <c r="A2258" s="174">
        <v>97.052000000000007</v>
      </c>
      <c r="B2258" s="175" t="s">
        <v>1078</v>
      </c>
      <c r="C2258" s="176" t="s">
        <v>2044</v>
      </c>
      <c r="D2258" s="217"/>
      <c r="E2258" s="217"/>
      <c r="F2258" s="217"/>
    </row>
    <row r="2259" spans="1:6" ht="15" customHeight="1">
      <c r="A2259" s="174">
        <v>97.055000000000007</v>
      </c>
      <c r="B2259" s="175" t="s">
        <v>1078</v>
      </c>
      <c r="C2259" s="176" t="s">
        <v>997</v>
      </c>
      <c r="D2259" s="217"/>
      <c r="E2259" s="217"/>
      <c r="F2259" s="217"/>
    </row>
    <row r="2260" spans="1:6" ht="14.5" customHeight="1">
      <c r="A2260" s="174">
        <v>97.055999999999997</v>
      </c>
      <c r="B2260" s="175" t="s">
        <v>1078</v>
      </c>
      <c r="C2260" s="176" t="s">
        <v>3838</v>
      </c>
      <c r="D2260" s="217"/>
      <c r="E2260" s="217"/>
      <c r="F2260" s="217"/>
    </row>
    <row r="2261" spans="1:6" ht="14">
      <c r="A2261" s="174">
        <v>97.057000000000002</v>
      </c>
      <c r="B2261" s="175" t="s">
        <v>1078</v>
      </c>
      <c r="C2261" s="176" t="s">
        <v>453</v>
      </c>
      <c r="D2261" s="217"/>
      <c r="E2261" s="217"/>
      <c r="F2261" s="217"/>
    </row>
    <row r="2262" spans="1:6" ht="14.5" customHeight="1">
      <c r="A2262" s="174">
        <v>97.061000000000007</v>
      </c>
      <c r="B2262" s="175" t="s">
        <v>1078</v>
      </c>
      <c r="C2262" s="176" t="s">
        <v>63</v>
      </c>
      <c r="D2262" s="217"/>
      <c r="E2262" s="217"/>
      <c r="F2262" s="217"/>
    </row>
    <row r="2263" spans="1:6" ht="14">
      <c r="A2263" s="174">
        <v>97.061999999999998</v>
      </c>
      <c r="B2263" s="175" t="s">
        <v>1078</v>
      </c>
      <c r="C2263" s="176" t="s">
        <v>2045</v>
      </c>
      <c r="D2263" s="217"/>
      <c r="E2263" s="217"/>
      <c r="F2263" s="217"/>
    </row>
    <row r="2264" spans="1:6" ht="14.5" customHeight="1">
      <c r="A2264" s="174">
        <v>97.066999999999993</v>
      </c>
      <c r="B2264" s="175" t="s">
        <v>1078</v>
      </c>
      <c r="C2264" s="176" t="s">
        <v>64</v>
      </c>
      <c r="D2264" s="217"/>
      <c r="E2264" s="217"/>
      <c r="F2264" s="217"/>
    </row>
    <row r="2265" spans="1:6" ht="14">
      <c r="A2265" s="174">
        <v>97.07</v>
      </c>
      <c r="B2265" s="175" t="s">
        <v>1078</v>
      </c>
      <c r="C2265" s="176" t="s">
        <v>3002</v>
      </c>
      <c r="D2265" s="217"/>
      <c r="E2265" s="217"/>
      <c r="F2265" s="217"/>
    </row>
    <row r="2266" spans="1:6" ht="14.5" customHeight="1">
      <c r="A2266" s="174">
        <v>97.075000000000003</v>
      </c>
      <c r="B2266" s="175" t="s">
        <v>1078</v>
      </c>
      <c r="C2266" s="176" t="s">
        <v>65</v>
      </c>
      <c r="D2266" s="217"/>
      <c r="E2266" s="217"/>
      <c r="F2266" s="217"/>
    </row>
    <row r="2267" spans="1:6" ht="14">
      <c r="A2267" s="174">
        <v>97.075999999999993</v>
      </c>
      <c r="B2267" s="175" t="s">
        <v>1078</v>
      </c>
      <c r="C2267" s="176" t="s">
        <v>3839</v>
      </c>
      <c r="D2267" s="217"/>
      <c r="E2267" s="217"/>
      <c r="F2267" s="217"/>
    </row>
    <row r="2268" spans="1:6" ht="29" customHeight="1">
      <c r="A2268" s="174">
        <v>97.076999999999998</v>
      </c>
      <c r="B2268" s="175" t="s">
        <v>1078</v>
      </c>
      <c r="C2268" s="176" t="s">
        <v>2563</v>
      </c>
      <c r="D2268" s="217"/>
      <c r="E2268" s="217"/>
      <c r="F2268" s="217"/>
    </row>
    <row r="2269" spans="1:6" ht="14">
      <c r="A2269" s="174">
        <v>97.078000000000003</v>
      </c>
      <c r="B2269" s="175" t="s">
        <v>1078</v>
      </c>
      <c r="C2269" s="176" t="s">
        <v>3840</v>
      </c>
      <c r="D2269" s="217"/>
      <c r="E2269" s="217"/>
      <c r="F2269" s="217"/>
    </row>
    <row r="2270" spans="1:6" ht="14.5" customHeight="1">
      <c r="A2270" s="174">
        <v>97.081999999999994</v>
      </c>
      <c r="B2270" s="175" t="s">
        <v>1078</v>
      </c>
      <c r="C2270" s="176" t="s">
        <v>270</v>
      </c>
      <c r="D2270" s="217"/>
      <c r="E2270" s="217"/>
      <c r="F2270" s="217"/>
    </row>
    <row r="2271" spans="1:6" ht="14">
      <c r="A2271" s="174">
        <v>97.082999999999998</v>
      </c>
      <c r="B2271" s="175" t="s">
        <v>1078</v>
      </c>
      <c r="C2271" s="176" t="s">
        <v>528</v>
      </c>
      <c r="D2271" s="217"/>
      <c r="E2271" s="217"/>
      <c r="F2271" s="217"/>
    </row>
    <row r="2272" spans="1:6" ht="14.5" customHeight="1">
      <c r="A2272" s="174">
        <v>97.087999999999994</v>
      </c>
      <c r="B2272" s="175" t="s">
        <v>1078</v>
      </c>
      <c r="C2272" s="176" t="s">
        <v>529</v>
      </c>
      <c r="D2272" s="217"/>
      <c r="E2272" s="217"/>
      <c r="F2272" s="217"/>
    </row>
    <row r="2273" spans="1:6" ht="14">
      <c r="A2273" s="174">
        <v>97.088999999999999</v>
      </c>
      <c r="B2273" s="175" t="s">
        <v>1078</v>
      </c>
      <c r="C2273" s="176" t="s">
        <v>2564</v>
      </c>
      <c r="D2273" s="217"/>
      <c r="E2273" s="217"/>
      <c r="F2273" s="217"/>
    </row>
    <row r="2274" spans="1:6" ht="14.5" customHeight="1">
      <c r="A2274" s="174">
        <v>97.090999999999994</v>
      </c>
      <c r="B2274" s="175" t="s">
        <v>1078</v>
      </c>
      <c r="C2274" s="176" t="s">
        <v>530</v>
      </c>
      <c r="D2274" s="217"/>
      <c r="E2274" s="217"/>
      <c r="F2274" s="217"/>
    </row>
    <row r="2275" spans="1:6" ht="14">
      <c r="A2275" s="174">
        <v>97.091999999999999</v>
      </c>
      <c r="B2275" s="175" t="s">
        <v>1078</v>
      </c>
      <c r="C2275" s="176" t="s">
        <v>531</v>
      </c>
      <c r="D2275" s="217"/>
      <c r="E2275" s="217"/>
      <c r="F2275" s="217"/>
    </row>
    <row r="2276" spans="1:6" ht="14">
      <c r="A2276" s="174">
        <v>97.103999999999999</v>
      </c>
      <c r="B2276" s="175" t="s">
        <v>1078</v>
      </c>
      <c r="C2276" s="176" t="s">
        <v>668</v>
      </c>
      <c r="D2276" s="217"/>
      <c r="E2276" s="217"/>
      <c r="F2276" s="217"/>
    </row>
    <row r="2277" spans="1:6" ht="15" customHeight="1">
      <c r="A2277" s="174">
        <v>97.105999999999995</v>
      </c>
      <c r="B2277" s="175" t="s">
        <v>1078</v>
      </c>
      <c r="C2277" s="176" t="s">
        <v>2565</v>
      </c>
      <c r="D2277" s="217"/>
      <c r="E2277" s="217"/>
      <c r="F2277" s="217"/>
    </row>
    <row r="2278" spans="1:6" ht="15" customHeight="1">
      <c r="A2278" s="174">
        <v>97.106999999999999</v>
      </c>
      <c r="B2278" s="175" t="s">
        <v>1078</v>
      </c>
      <c r="C2278" s="176" t="s">
        <v>669</v>
      </c>
      <c r="D2278" s="217"/>
      <c r="E2278" s="217"/>
      <c r="F2278" s="217"/>
    </row>
    <row r="2279" spans="1:6" ht="14.5" customHeight="1">
      <c r="A2279" s="174">
        <v>97.108000000000004</v>
      </c>
      <c r="B2279" s="175" t="s">
        <v>1078</v>
      </c>
      <c r="C2279" s="176" t="s">
        <v>3841</v>
      </c>
      <c r="D2279" s="217"/>
      <c r="E2279" s="217"/>
      <c r="F2279" s="217"/>
    </row>
    <row r="2280" spans="1:6" ht="14.5" customHeight="1">
      <c r="A2280" s="174">
        <v>97.11</v>
      </c>
      <c r="B2280" s="175" t="s">
        <v>1078</v>
      </c>
      <c r="C2280" s="176" t="s">
        <v>2046</v>
      </c>
      <c r="D2280" s="217"/>
      <c r="E2280" s="217"/>
      <c r="F2280" s="217"/>
    </row>
    <row r="2281" spans="1:6" ht="14">
      <c r="A2281" s="174">
        <v>97.113</v>
      </c>
      <c r="B2281" s="175" t="s">
        <v>1078</v>
      </c>
      <c r="C2281" s="176" t="s">
        <v>3842</v>
      </c>
      <c r="D2281" s="217"/>
      <c r="E2281" s="217"/>
      <c r="F2281" s="217"/>
    </row>
    <row r="2282" spans="1:6" ht="14.5" customHeight="1">
      <c r="A2282" s="174">
        <v>97.114999999999995</v>
      </c>
      <c r="B2282" s="175" t="s">
        <v>1078</v>
      </c>
      <c r="C2282" s="176" t="s">
        <v>2566</v>
      </c>
      <c r="D2282" s="217"/>
      <c r="E2282" s="217"/>
      <c r="F2282" s="217"/>
    </row>
    <row r="2283" spans="1:6" ht="15" customHeight="1">
      <c r="A2283" s="174">
        <v>97.116</v>
      </c>
      <c r="B2283" s="175" t="s">
        <v>1078</v>
      </c>
      <c r="C2283" s="176" t="s">
        <v>2567</v>
      </c>
      <c r="D2283" s="217"/>
      <c r="E2283" s="217"/>
      <c r="F2283" s="217"/>
    </row>
    <row r="2284" spans="1:6" ht="15" customHeight="1">
      <c r="A2284" s="174">
        <v>97.12</v>
      </c>
      <c r="B2284" s="175" t="s">
        <v>1078</v>
      </c>
      <c r="C2284" s="176" t="s">
        <v>3843</v>
      </c>
      <c r="D2284" s="217"/>
      <c r="E2284" s="217"/>
      <c r="F2284" s="217"/>
    </row>
    <row r="2285" spans="1:6" ht="15" customHeight="1">
      <c r="A2285" s="174">
        <v>97.122</v>
      </c>
      <c r="B2285" s="175" t="s">
        <v>1078</v>
      </c>
      <c r="C2285" s="176" t="s">
        <v>998</v>
      </c>
      <c r="D2285" s="217"/>
      <c r="E2285" s="217"/>
      <c r="F2285" s="217"/>
    </row>
    <row r="2286" spans="1:6" ht="15" customHeight="1">
      <c r="A2286" s="174">
        <v>97.123000000000005</v>
      </c>
      <c r="B2286" s="175" t="s">
        <v>1078</v>
      </c>
      <c r="C2286" s="176" t="s">
        <v>3844</v>
      </c>
      <c r="D2286" s="217"/>
      <c r="E2286" s="217"/>
      <c r="F2286" s="217"/>
    </row>
    <row r="2287" spans="1:6" ht="14">
      <c r="A2287" s="174">
        <v>97.126999999999995</v>
      </c>
      <c r="B2287" s="175" t="s">
        <v>1078</v>
      </c>
      <c r="C2287" s="176" t="s">
        <v>2047</v>
      </c>
      <c r="D2287" s="217"/>
      <c r="E2287" s="217"/>
      <c r="F2287" s="217"/>
    </row>
    <row r="2288" spans="1:6" ht="14.5" customHeight="1">
      <c r="A2288" s="174">
        <v>97.128</v>
      </c>
      <c r="B2288" s="175" t="s">
        <v>1078</v>
      </c>
      <c r="C2288" s="176" t="s">
        <v>2048</v>
      </c>
      <c r="D2288" s="217"/>
      <c r="E2288" s="217"/>
      <c r="F2288" s="217"/>
    </row>
    <row r="2289" spans="1:6" ht="14">
      <c r="A2289" s="174">
        <v>97.13</v>
      </c>
      <c r="B2289" s="175" t="s">
        <v>1078</v>
      </c>
      <c r="C2289" s="176" t="s">
        <v>2049</v>
      </c>
      <c r="D2289" s="217"/>
      <c r="E2289" s="217"/>
      <c r="F2289" s="217"/>
    </row>
    <row r="2290" spans="1:6" ht="14.5" customHeight="1">
      <c r="A2290" s="174">
        <v>97.131</v>
      </c>
      <c r="B2290" s="175" t="s">
        <v>1078</v>
      </c>
      <c r="C2290" s="176" t="s">
        <v>2568</v>
      </c>
      <c r="D2290" s="217"/>
      <c r="E2290" s="217"/>
      <c r="F2290" s="217"/>
    </row>
    <row r="2291" spans="1:6" ht="15" customHeight="1">
      <c r="A2291" s="177">
        <v>97.132000000000005</v>
      </c>
      <c r="B2291" s="178" t="s">
        <v>1078</v>
      </c>
      <c r="C2291" s="179" t="s">
        <v>4432</v>
      </c>
      <c r="D2291" s="217"/>
      <c r="E2291" s="217"/>
      <c r="F2291" s="217"/>
    </row>
    <row r="2292" spans="1:6" ht="14">
      <c r="A2292" s="174">
        <v>97.132999999999996</v>
      </c>
      <c r="B2292" s="175" t="s">
        <v>1078</v>
      </c>
      <c r="C2292" s="176" t="s">
        <v>3845</v>
      </c>
      <c r="D2292" s="217"/>
      <c r="E2292" s="217"/>
      <c r="F2292" s="217"/>
    </row>
    <row r="2293" spans="1:6" ht="15" customHeight="1">
      <c r="A2293" s="174">
        <v>97.134</v>
      </c>
      <c r="B2293" s="175" t="s">
        <v>1078</v>
      </c>
      <c r="C2293" s="176" t="s">
        <v>3846</v>
      </c>
      <c r="D2293" s="217"/>
      <c r="E2293" s="217"/>
      <c r="F2293" s="217"/>
    </row>
    <row r="2294" spans="1:6" ht="15" customHeight="1">
      <c r="A2294" s="174">
        <v>98.001000000000005</v>
      </c>
      <c r="B2294" s="175" t="s">
        <v>1120</v>
      </c>
      <c r="C2294" s="176" t="s">
        <v>1121</v>
      </c>
      <c r="D2294" s="217"/>
      <c r="E2294" s="217"/>
      <c r="F2294" s="217"/>
    </row>
    <row r="2295" spans="1:6" ht="15" customHeight="1">
      <c r="A2295" s="174">
        <v>98.001999999999995</v>
      </c>
      <c r="B2295" s="175" t="s">
        <v>1120</v>
      </c>
      <c r="C2295" s="176" t="s">
        <v>1122</v>
      </c>
      <c r="D2295" s="217"/>
      <c r="E2295" s="217"/>
      <c r="F2295" s="217"/>
    </row>
    <row r="2296" spans="1:6" ht="15" customHeight="1">
      <c r="A2296" s="174">
        <v>98.003</v>
      </c>
      <c r="B2296" s="175" t="s">
        <v>1120</v>
      </c>
      <c r="C2296" s="176" t="s">
        <v>1123</v>
      </c>
      <c r="D2296" s="217"/>
      <c r="E2296" s="217"/>
      <c r="F2296" s="217"/>
    </row>
    <row r="2297" spans="1:6" ht="15" customHeight="1">
      <c r="A2297" s="174">
        <v>98.004000000000005</v>
      </c>
      <c r="B2297" s="175" t="s">
        <v>1120</v>
      </c>
      <c r="C2297" s="176" t="s">
        <v>1124</v>
      </c>
      <c r="D2297" s="217"/>
      <c r="E2297" s="217"/>
      <c r="F2297" s="217"/>
    </row>
    <row r="2298" spans="1:6" ht="15" customHeight="1">
      <c r="A2298" s="174">
        <v>98.004999999999995</v>
      </c>
      <c r="B2298" s="175" t="s">
        <v>1120</v>
      </c>
      <c r="C2298" s="176" t="s">
        <v>213</v>
      </c>
      <c r="D2298" s="217"/>
      <c r="E2298" s="217"/>
      <c r="F2298" s="217"/>
    </row>
    <row r="2299" spans="1:6" ht="15" customHeight="1">
      <c r="A2299" s="174">
        <v>98.006</v>
      </c>
      <c r="B2299" s="175" t="s">
        <v>1120</v>
      </c>
      <c r="C2299" s="176" t="s">
        <v>214</v>
      </c>
      <c r="D2299" s="217"/>
      <c r="E2299" s="217"/>
      <c r="F2299" s="217"/>
    </row>
    <row r="2300" spans="1:6" ht="14.5" customHeight="1">
      <c r="A2300" s="174">
        <v>98.007000000000005</v>
      </c>
      <c r="B2300" s="175" t="s">
        <v>1120</v>
      </c>
      <c r="C2300" s="176" t="s">
        <v>215</v>
      </c>
      <c r="D2300" s="217"/>
      <c r="E2300" s="217"/>
      <c r="F2300" s="217"/>
    </row>
    <row r="2301" spans="1:6" ht="14">
      <c r="A2301" s="174">
        <v>98.007999999999996</v>
      </c>
      <c r="B2301" s="175" t="s">
        <v>1120</v>
      </c>
      <c r="C2301" s="176" t="s">
        <v>216</v>
      </c>
      <c r="D2301" s="217"/>
      <c r="E2301" s="217"/>
      <c r="F2301" s="217"/>
    </row>
    <row r="2302" spans="1:6" ht="14.5" customHeight="1">
      <c r="A2302" s="174">
        <v>98.009</v>
      </c>
      <c r="B2302" s="175" t="s">
        <v>1120</v>
      </c>
      <c r="C2302" s="176" t="s">
        <v>3847</v>
      </c>
      <c r="D2302" s="217"/>
      <c r="E2302" s="217"/>
      <c r="F2302" s="217"/>
    </row>
    <row r="2303" spans="1:6" ht="14.5" customHeight="1">
      <c r="A2303" s="174">
        <v>98.01</v>
      </c>
      <c r="B2303" s="175" t="s">
        <v>1120</v>
      </c>
      <c r="C2303" s="176" t="s">
        <v>217</v>
      </c>
      <c r="D2303" s="217"/>
      <c r="E2303" s="217"/>
      <c r="F2303" s="217"/>
    </row>
    <row r="2304" spans="1:6" ht="14.5" customHeight="1">
      <c r="A2304" s="174">
        <v>98.010999999999996</v>
      </c>
      <c r="B2304" s="175" t="s">
        <v>1120</v>
      </c>
      <c r="C2304" s="176" t="s">
        <v>218</v>
      </c>
      <c r="D2304" s="217"/>
      <c r="E2304" s="217"/>
      <c r="F2304" s="217"/>
    </row>
    <row r="2305" spans="1:6" ht="15" customHeight="1">
      <c r="A2305" s="174">
        <v>98.012</v>
      </c>
      <c r="B2305" s="175" t="s">
        <v>1120</v>
      </c>
      <c r="C2305" s="176" t="s">
        <v>219</v>
      </c>
      <c r="D2305" s="217"/>
      <c r="E2305" s="217"/>
      <c r="F2305" s="217"/>
    </row>
    <row r="2306" spans="1:6" ht="14.5" customHeight="1">
      <c r="A2306" s="174">
        <v>11.019</v>
      </c>
      <c r="B2306" s="180"/>
      <c r="C2306" s="176" t="s">
        <v>3898</v>
      </c>
      <c r="D2306" s="217"/>
      <c r="E2306" s="217"/>
      <c r="F2306" s="217"/>
    </row>
    <row r="2307" spans="1:6" ht="14.5" customHeight="1">
      <c r="A2307" s="174">
        <v>15.534000000000001</v>
      </c>
      <c r="B2307" s="180"/>
      <c r="C2307" s="176" t="s">
        <v>3899</v>
      </c>
      <c r="D2307" s="217"/>
      <c r="E2307" s="217"/>
      <c r="F2307" s="217"/>
    </row>
    <row r="2308" spans="1:6" ht="14.5" customHeight="1">
      <c r="A2308" s="174">
        <v>15.548999999999999</v>
      </c>
      <c r="B2308" s="180"/>
      <c r="C2308" s="176" t="s">
        <v>3900</v>
      </c>
      <c r="D2308" s="217"/>
      <c r="E2308" s="217"/>
      <c r="F2308" s="217"/>
    </row>
    <row r="2309" spans="1:6" ht="15" customHeight="1">
      <c r="A2309" s="174">
        <v>15.551</v>
      </c>
      <c r="B2309" s="180"/>
      <c r="C2309" s="176" t="s">
        <v>3901</v>
      </c>
      <c r="D2309" s="217"/>
      <c r="E2309" s="217"/>
      <c r="F2309" s="217"/>
    </row>
    <row r="2310" spans="1:6" ht="14.5" customHeight="1">
      <c r="A2310" s="174">
        <v>15.949</v>
      </c>
      <c r="B2310" s="180"/>
      <c r="C2310" s="176" t="s">
        <v>3902</v>
      </c>
      <c r="D2310" s="217"/>
      <c r="E2310" s="217"/>
      <c r="F2310" s="217"/>
    </row>
    <row r="2311" spans="1:6" ht="14">
      <c r="A2311" s="174">
        <v>93.156000000000006</v>
      </c>
      <c r="B2311" s="180"/>
      <c r="C2311" s="176" t="s">
        <v>3903</v>
      </c>
      <c r="D2311" s="217"/>
      <c r="E2311" s="217"/>
      <c r="F2311" s="217"/>
    </row>
    <row r="2312" spans="1:6" ht="14.5" customHeight="1">
      <c r="A2312" s="174">
        <v>93.254000000000005</v>
      </c>
      <c r="B2312" s="180"/>
      <c r="C2312" s="176" t="s">
        <v>3904</v>
      </c>
      <c r="D2312" s="217"/>
      <c r="E2312" s="217"/>
      <c r="F2312" s="217"/>
    </row>
    <row r="2313" spans="1:6" ht="14">
      <c r="A2313" s="174">
        <v>93.265000000000001</v>
      </c>
      <c r="B2313" s="180"/>
      <c r="C2313" s="176" t="s">
        <v>3905</v>
      </c>
      <c r="D2313" s="217"/>
      <c r="E2313" s="217"/>
      <c r="F2313" s="217"/>
    </row>
    <row r="2314" spans="1:6" ht="14.5" customHeight="1">
      <c r="A2314" s="174">
        <v>93.266999999999996</v>
      </c>
      <c r="B2314" s="180"/>
      <c r="C2314" s="176" t="s">
        <v>639</v>
      </c>
      <c r="D2314" s="217"/>
      <c r="E2314" s="217"/>
      <c r="F2314" s="217"/>
    </row>
    <row r="2315" spans="1:6" ht="14">
      <c r="A2315" s="174">
        <v>93.513000000000005</v>
      </c>
      <c r="B2315" s="180"/>
      <c r="C2315" s="176" t="s">
        <v>3906</v>
      </c>
      <c r="D2315" s="217"/>
      <c r="E2315" s="217"/>
      <c r="F2315" s="217"/>
    </row>
    <row r="2316" spans="1:6" ht="14.5" customHeight="1">
      <c r="A2316" s="174">
        <v>93.513999999999996</v>
      </c>
      <c r="B2316" s="180"/>
      <c r="C2316" s="176" t="s">
        <v>3907</v>
      </c>
      <c r="D2316" s="217"/>
      <c r="E2316" s="217"/>
      <c r="F2316" s="217"/>
    </row>
    <row r="2317" spans="1:6" ht="15" customHeight="1">
      <c r="A2317" s="174">
        <v>93.622</v>
      </c>
      <c r="B2317" s="180"/>
      <c r="C2317" s="176" t="s">
        <v>3908</v>
      </c>
      <c r="D2317" s="217"/>
      <c r="E2317" s="217"/>
      <c r="F2317" s="217"/>
    </row>
    <row r="2318" spans="1:6" ht="15" customHeight="1">
      <c r="A2318" s="181">
        <v>84.031999999999996</v>
      </c>
      <c r="B2318" s="175" t="s">
        <v>780</v>
      </c>
      <c r="C2318" s="176" t="s">
        <v>4176</v>
      </c>
      <c r="D2318" s="217"/>
      <c r="E2318" s="217"/>
      <c r="F2318" s="217"/>
    </row>
    <row r="2319" spans="1:6" ht="15" customHeight="1">
      <c r="A2319" s="181">
        <v>39.011000000000003</v>
      </c>
      <c r="B2319" s="175" t="s">
        <v>415</v>
      </c>
      <c r="C2319" s="176" t="s">
        <v>4184</v>
      </c>
      <c r="D2319" s="217"/>
      <c r="E2319" s="217"/>
      <c r="F2319" s="217"/>
    </row>
    <row r="2320" spans="1:6" ht="14.5" customHeight="1">
      <c r="A2320" s="181">
        <v>16.103999999999999</v>
      </c>
      <c r="B2320" s="175" t="s">
        <v>451</v>
      </c>
      <c r="C2320" s="176" t="s">
        <v>4185</v>
      </c>
      <c r="D2320" s="217"/>
      <c r="E2320" s="217"/>
      <c r="F2320" s="217"/>
    </row>
    <row r="2321" spans="1:6" ht="15" customHeight="1">
      <c r="A2321" s="181">
        <v>93.617000000000004</v>
      </c>
      <c r="B2321" s="175" t="s">
        <v>821</v>
      </c>
      <c r="C2321" s="176" t="s">
        <v>4186</v>
      </c>
      <c r="D2321" s="217"/>
      <c r="E2321" s="217"/>
      <c r="F2321" s="217"/>
    </row>
    <row r="2322" spans="1:6" ht="15" customHeight="1">
      <c r="A2322" s="181">
        <v>64.114999999999995</v>
      </c>
      <c r="B2322" s="175" t="s">
        <v>954</v>
      </c>
      <c r="C2322" s="176" t="s">
        <v>4187</v>
      </c>
      <c r="D2322" s="217"/>
      <c r="E2322" s="217"/>
      <c r="F2322" s="217"/>
    </row>
    <row r="2323" spans="1:6" ht="15" customHeight="1">
      <c r="A2323" s="226">
        <v>10.089</v>
      </c>
      <c r="B2323" s="227" t="s">
        <v>804</v>
      </c>
      <c r="C2323" s="182" t="s">
        <v>4194</v>
      </c>
      <c r="D2323" s="217"/>
      <c r="E2323" s="217"/>
      <c r="F2323" s="217"/>
    </row>
    <row r="2324" spans="1:6" ht="15" customHeight="1">
      <c r="A2324" s="226">
        <v>10.119999999999999</v>
      </c>
      <c r="B2324" s="227" t="s">
        <v>804</v>
      </c>
      <c r="C2324" s="182" t="s">
        <v>4195</v>
      </c>
      <c r="D2324" s="217"/>
      <c r="E2324" s="217"/>
      <c r="F2324" s="217"/>
    </row>
    <row r="2325" spans="1:6" ht="15" customHeight="1">
      <c r="A2325" s="226">
        <v>10.122</v>
      </c>
      <c r="B2325" s="227" t="s">
        <v>804</v>
      </c>
      <c r="C2325" s="182" t="s">
        <v>4196</v>
      </c>
      <c r="D2325" s="217"/>
      <c r="E2325" s="217"/>
      <c r="F2325" s="217"/>
    </row>
    <row r="2326" spans="1:6" ht="15" customHeight="1">
      <c r="A2326" s="226">
        <v>10.122999999999999</v>
      </c>
      <c r="B2326" s="227" t="s">
        <v>804</v>
      </c>
      <c r="C2326" s="182" t="s">
        <v>4197</v>
      </c>
      <c r="D2326" s="217"/>
      <c r="E2326" s="217"/>
      <c r="F2326" s="217"/>
    </row>
    <row r="2327" spans="1:6" ht="15" customHeight="1">
      <c r="A2327" s="226">
        <v>10.124000000000001</v>
      </c>
      <c r="B2327" s="227" t="s">
        <v>804</v>
      </c>
      <c r="C2327" s="182" t="s">
        <v>4198</v>
      </c>
      <c r="D2327" s="217"/>
      <c r="E2327" s="217"/>
      <c r="F2327" s="217"/>
    </row>
    <row r="2328" spans="1:6" ht="15" customHeight="1">
      <c r="A2328" s="226">
        <v>10.127000000000001</v>
      </c>
      <c r="B2328" s="227" t="s">
        <v>804</v>
      </c>
      <c r="C2328" s="182" t="s">
        <v>4199</v>
      </c>
      <c r="D2328" s="217"/>
      <c r="E2328" s="217"/>
      <c r="F2328" s="217"/>
    </row>
    <row r="2329" spans="1:6" ht="15" customHeight="1">
      <c r="A2329" s="226">
        <v>10.129</v>
      </c>
      <c r="B2329" s="227" t="s">
        <v>804</v>
      </c>
      <c r="C2329" s="182" t="s">
        <v>4200</v>
      </c>
      <c r="D2329" s="217"/>
      <c r="E2329" s="217"/>
      <c r="F2329" s="217"/>
    </row>
    <row r="2330" spans="1:6" ht="15" customHeight="1">
      <c r="A2330" s="226">
        <v>10.130000000000001</v>
      </c>
      <c r="B2330" s="227" t="s">
        <v>804</v>
      </c>
      <c r="C2330" s="182" t="s">
        <v>4201</v>
      </c>
      <c r="D2330" s="217"/>
      <c r="E2330" s="217"/>
      <c r="F2330" s="217"/>
    </row>
    <row r="2331" spans="1:6" ht="15" customHeight="1">
      <c r="A2331" s="226">
        <v>10.175000000000001</v>
      </c>
      <c r="B2331" s="227" t="s">
        <v>804</v>
      </c>
      <c r="C2331" s="182" t="s">
        <v>4202</v>
      </c>
      <c r="D2331" s="217"/>
      <c r="E2331" s="217"/>
      <c r="F2331" s="217"/>
    </row>
    <row r="2332" spans="1:6" ht="15" customHeight="1">
      <c r="A2332" s="226">
        <v>10.176</v>
      </c>
      <c r="B2332" s="227" t="s">
        <v>804</v>
      </c>
      <c r="C2332" s="182" t="s">
        <v>4203</v>
      </c>
      <c r="D2332" s="217"/>
      <c r="E2332" s="217"/>
      <c r="F2332" s="217"/>
    </row>
    <row r="2333" spans="1:6" ht="15" customHeight="1">
      <c r="A2333" s="226">
        <v>10.177</v>
      </c>
      <c r="B2333" s="227" t="s">
        <v>804</v>
      </c>
      <c r="C2333" s="182" t="s">
        <v>4204</v>
      </c>
      <c r="D2333" s="217"/>
      <c r="E2333" s="217"/>
      <c r="F2333" s="217"/>
    </row>
    <row r="2334" spans="1:6" ht="15" customHeight="1">
      <c r="A2334" s="226">
        <v>10.178000000000001</v>
      </c>
      <c r="B2334" s="227" t="s">
        <v>804</v>
      </c>
      <c r="C2334" s="182" t="s">
        <v>4205</v>
      </c>
      <c r="D2334" s="217"/>
      <c r="E2334" s="217"/>
      <c r="F2334" s="217"/>
    </row>
    <row r="2335" spans="1:6" ht="15" customHeight="1">
      <c r="A2335" s="226">
        <v>10.179</v>
      </c>
      <c r="B2335" s="227" t="s">
        <v>804</v>
      </c>
      <c r="C2335" s="182" t="s">
        <v>4206</v>
      </c>
      <c r="D2335" s="217"/>
      <c r="E2335" s="217"/>
      <c r="F2335" s="217"/>
    </row>
    <row r="2336" spans="1:6" ht="15" customHeight="1">
      <c r="A2336" s="226">
        <v>10.332000000000001</v>
      </c>
      <c r="B2336" s="227" t="s">
        <v>804</v>
      </c>
      <c r="C2336" s="182" t="s">
        <v>4207</v>
      </c>
      <c r="D2336" s="217"/>
      <c r="E2336" s="217"/>
      <c r="F2336" s="217"/>
    </row>
    <row r="2337" spans="1:6" ht="15" customHeight="1">
      <c r="A2337" s="226">
        <v>10.333</v>
      </c>
      <c r="B2337" s="227" t="s">
        <v>804</v>
      </c>
      <c r="C2337" s="182" t="s">
        <v>4208</v>
      </c>
      <c r="D2337" s="217"/>
      <c r="E2337" s="217"/>
      <c r="F2337" s="217"/>
    </row>
    <row r="2338" spans="1:6" ht="15" customHeight="1">
      <c r="A2338" s="226">
        <v>10.377000000000001</v>
      </c>
      <c r="B2338" s="227" t="s">
        <v>804</v>
      </c>
      <c r="C2338" s="182" t="s">
        <v>4209</v>
      </c>
      <c r="D2338" s="217"/>
      <c r="E2338" s="217"/>
      <c r="F2338" s="217"/>
    </row>
    <row r="2339" spans="1:6" ht="15" customHeight="1">
      <c r="A2339" s="226">
        <v>10.519</v>
      </c>
      <c r="B2339" s="227" t="s">
        <v>804</v>
      </c>
      <c r="C2339" s="182" t="s">
        <v>4210</v>
      </c>
      <c r="D2339" s="217"/>
      <c r="E2339" s="217"/>
      <c r="F2339" s="217"/>
    </row>
    <row r="2340" spans="1:6" ht="15" customHeight="1">
      <c r="A2340" s="226">
        <v>10.523</v>
      </c>
      <c r="B2340" s="227" t="s">
        <v>804</v>
      </c>
      <c r="C2340" s="182" t="s">
        <v>4211</v>
      </c>
      <c r="D2340" s="217"/>
      <c r="E2340" s="217"/>
      <c r="F2340" s="217"/>
    </row>
    <row r="2341" spans="1:6" ht="15" customHeight="1">
      <c r="A2341" s="226">
        <v>10.523999999999999</v>
      </c>
      <c r="B2341" s="227" t="s">
        <v>804</v>
      </c>
      <c r="C2341" s="182" t="s">
        <v>4212</v>
      </c>
      <c r="D2341" s="217"/>
      <c r="E2341" s="217"/>
      <c r="F2341" s="217"/>
    </row>
    <row r="2342" spans="1:6" ht="15" customHeight="1">
      <c r="A2342" s="226">
        <v>10.525</v>
      </c>
      <c r="B2342" s="227" t="s">
        <v>804</v>
      </c>
      <c r="C2342" s="182" t="s">
        <v>4213</v>
      </c>
      <c r="D2342" s="217"/>
      <c r="E2342" s="217"/>
      <c r="F2342" s="217"/>
    </row>
    <row r="2343" spans="1:6" ht="15" customHeight="1">
      <c r="A2343" s="226">
        <v>10.526999999999999</v>
      </c>
      <c r="B2343" s="227" t="s">
        <v>804</v>
      </c>
      <c r="C2343" s="182" t="s">
        <v>4214</v>
      </c>
      <c r="D2343" s="217"/>
      <c r="E2343" s="217"/>
      <c r="F2343" s="217"/>
    </row>
    <row r="2344" spans="1:6" ht="15" customHeight="1">
      <c r="A2344" s="226">
        <v>10.528</v>
      </c>
      <c r="B2344" s="227" t="s">
        <v>804</v>
      </c>
      <c r="C2344" s="182" t="s">
        <v>4215</v>
      </c>
      <c r="D2344" s="217"/>
      <c r="E2344" s="217"/>
      <c r="F2344" s="217"/>
    </row>
    <row r="2345" spans="1:6" ht="15" customHeight="1">
      <c r="A2345" s="226">
        <v>10.529</v>
      </c>
      <c r="B2345" s="227" t="s">
        <v>804</v>
      </c>
      <c r="C2345" s="182" t="s">
        <v>4216</v>
      </c>
      <c r="D2345" s="217"/>
      <c r="E2345" s="217"/>
      <c r="F2345" s="217"/>
    </row>
    <row r="2346" spans="1:6" ht="15" customHeight="1">
      <c r="A2346" s="226">
        <v>10.531000000000001</v>
      </c>
      <c r="B2346" s="227" t="s">
        <v>804</v>
      </c>
      <c r="C2346" s="182" t="s">
        <v>4217</v>
      </c>
      <c r="D2346" s="217"/>
      <c r="E2346" s="217"/>
      <c r="F2346" s="217"/>
    </row>
    <row r="2347" spans="1:6" ht="15" customHeight="1">
      <c r="A2347" s="226">
        <v>10.532</v>
      </c>
      <c r="B2347" s="227" t="s">
        <v>804</v>
      </c>
      <c r="C2347" s="182" t="s">
        <v>4218</v>
      </c>
      <c r="D2347" s="217"/>
      <c r="E2347" s="217"/>
      <c r="F2347" s="217"/>
    </row>
    <row r="2348" spans="1:6" ht="15" customHeight="1">
      <c r="A2348" s="226">
        <v>10.532999999999999</v>
      </c>
      <c r="B2348" s="227" t="s">
        <v>804</v>
      </c>
      <c r="C2348" s="182" t="s">
        <v>4219</v>
      </c>
      <c r="D2348" s="217"/>
      <c r="E2348" s="217"/>
      <c r="F2348" s="217"/>
    </row>
    <row r="2349" spans="1:6" ht="15" customHeight="1">
      <c r="A2349" s="226">
        <v>10.534000000000001</v>
      </c>
      <c r="B2349" s="227" t="s">
        <v>804</v>
      </c>
      <c r="C2349" s="182" t="s">
        <v>4220</v>
      </c>
      <c r="D2349" s="217"/>
      <c r="E2349" s="217"/>
      <c r="F2349" s="217"/>
    </row>
    <row r="2350" spans="1:6" ht="15" customHeight="1">
      <c r="A2350" s="226">
        <v>10.617000000000001</v>
      </c>
      <c r="B2350" s="227" t="s">
        <v>804</v>
      </c>
      <c r="C2350" s="182" t="s">
        <v>3357</v>
      </c>
      <c r="D2350" s="217"/>
      <c r="E2350" s="217"/>
      <c r="F2350" s="217"/>
    </row>
    <row r="2351" spans="1:6" ht="15" customHeight="1">
      <c r="A2351" s="226">
        <v>10.618</v>
      </c>
      <c r="B2351" s="227" t="s">
        <v>804</v>
      </c>
      <c r="C2351" s="182" t="s">
        <v>4221</v>
      </c>
      <c r="D2351" s="217"/>
      <c r="E2351" s="217"/>
      <c r="F2351" s="217"/>
    </row>
    <row r="2352" spans="1:6" ht="15" customHeight="1">
      <c r="A2352" s="226">
        <v>10.619</v>
      </c>
      <c r="B2352" s="227" t="s">
        <v>804</v>
      </c>
      <c r="C2352" s="182" t="s">
        <v>4222</v>
      </c>
      <c r="D2352" s="217"/>
      <c r="E2352" s="217"/>
      <c r="F2352" s="217"/>
    </row>
    <row r="2353" spans="1:6" ht="15" customHeight="1">
      <c r="A2353" s="226">
        <v>10.62</v>
      </c>
      <c r="B2353" s="227" t="s">
        <v>804</v>
      </c>
      <c r="C2353" s="182" t="s">
        <v>4223</v>
      </c>
      <c r="D2353" s="217"/>
      <c r="E2353" s="217"/>
      <c r="F2353" s="217"/>
    </row>
    <row r="2354" spans="1:6" ht="15" customHeight="1">
      <c r="A2354" s="226">
        <v>10.707000000000001</v>
      </c>
      <c r="B2354" s="227" t="s">
        <v>804</v>
      </c>
      <c r="C2354" s="182" t="s">
        <v>4224</v>
      </c>
      <c r="D2354" s="217"/>
      <c r="E2354" s="217"/>
      <c r="F2354" s="217"/>
    </row>
    <row r="2355" spans="1:6" ht="15" customHeight="1">
      <c r="A2355" s="226">
        <v>10.708</v>
      </c>
      <c r="B2355" s="227" t="s">
        <v>804</v>
      </c>
      <c r="C2355" s="182" t="s">
        <v>4225</v>
      </c>
      <c r="D2355" s="217"/>
      <c r="E2355" s="217"/>
      <c r="F2355" s="217"/>
    </row>
    <row r="2356" spans="1:6" ht="15" customHeight="1">
      <c r="A2356" s="226">
        <v>10.711</v>
      </c>
      <c r="B2356" s="227" t="s">
        <v>804</v>
      </c>
      <c r="C2356" s="182" t="s">
        <v>4226</v>
      </c>
      <c r="D2356" s="217"/>
      <c r="E2356" s="217"/>
      <c r="F2356" s="217"/>
    </row>
    <row r="2357" spans="1:6" ht="15" customHeight="1">
      <c r="A2357" s="226">
        <v>10.752000000000001</v>
      </c>
      <c r="B2357" s="227" t="s">
        <v>804</v>
      </c>
      <c r="C2357" s="182" t="s">
        <v>4227</v>
      </c>
      <c r="D2357" s="217"/>
      <c r="E2357" s="217"/>
      <c r="F2357" s="217"/>
    </row>
    <row r="2358" spans="1:6" ht="15" customHeight="1">
      <c r="A2358" s="226">
        <v>10.872</v>
      </c>
      <c r="B2358" s="227" t="s">
        <v>804</v>
      </c>
      <c r="C2358" s="182" t="s">
        <v>4228</v>
      </c>
      <c r="D2358" s="217"/>
      <c r="E2358" s="217"/>
      <c r="F2358" s="217"/>
    </row>
    <row r="2359" spans="1:6" ht="15" customHeight="1">
      <c r="A2359" s="226">
        <v>10.933999999999999</v>
      </c>
      <c r="B2359" s="227" t="s">
        <v>804</v>
      </c>
      <c r="C2359" s="182" t="s">
        <v>4229</v>
      </c>
      <c r="D2359" s="217"/>
      <c r="E2359" s="217"/>
      <c r="F2359" s="217"/>
    </row>
    <row r="2360" spans="1:6" ht="15" customHeight="1">
      <c r="A2360" s="226">
        <v>10.935</v>
      </c>
      <c r="B2360" s="227" t="s">
        <v>804</v>
      </c>
      <c r="C2360" s="182" t="s">
        <v>4230</v>
      </c>
      <c r="D2360" s="217"/>
      <c r="E2360" s="217"/>
      <c r="F2360" s="217"/>
    </row>
    <row r="2361" spans="1:6" ht="15" customHeight="1">
      <c r="A2361" s="226">
        <v>11.477</v>
      </c>
      <c r="B2361" s="227" t="s">
        <v>32</v>
      </c>
      <c r="C2361" s="182" t="s">
        <v>4231</v>
      </c>
      <c r="D2361" s="217"/>
      <c r="E2361" s="217"/>
      <c r="F2361" s="217"/>
    </row>
    <row r="2362" spans="1:6" ht="15" customHeight="1">
      <c r="A2362" s="226">
        <v>12.003</v>
      </c>
      <c r="B2362" s="227" t="s">
        <v>347</v>
      </c>
      <c r="C2362" s="182" t="s">
        <v>4232</v>
      </c>
      <c r="D2362" s="217"/>
      <c r="E2362" s="217"/>
      <c r="F2362" s="217"/>
    </row>
    <row r="2363" spans="1:6" ht="15" customHeight="1">
      <c r="A2363" s="226">
        <v>12.004</v>
      </c>
      <c r="B2363" s="227" t="s">
        <v>347</v>
      </c>
      <c r="C2363" s="182" t="s">
        <v>4233</v>
      </c>
      <c r="D2363" s="217"/>
      <c r="E2363" s="217"/>
      <c r="F2363" s="217"/>
    </row>
    <row r="2364" spans="1:6" ht="15" customHeight="1">
      <c r="A2364" s="226">
        <v>12.005000000000001</v>
      </c>
      <c r="B2364" s="227" t="s">
        <v>347</v>
      </c>
      <c r="C2364" s="182" t="s">
        <v>4234</v>
      </c>
      <c r="D2364" s="217"/>
      <c r="E2364" s="217"/>
      <c r="F2364" s="217"/>
    </row>
    <row r="2365" spans="1:6" ht="15" customHeight="1">
      <c r="A2365" s="226">
        <v>12.006</v>
      </c>
      <c r="B2365" s="227" t="s">
        <v>347</v>
      </c>
      <c r="C2365" s="182" t="s">
        <v>4235</v>
      </c>
      <c r="D2365" s="217"/>
      <c r="E2365" s="217"/>
      <c r="F2365" s="217"/>
    </row>
    <row r="2366" spans="1:6" ht="15" customHeight="1">
      <c r="A2366" s="226">
        <v>12.007</v>
      </c>
      <c r="B2366" s="227" t="s">
        <v>347</v>
      </c>
      <c r="C2366" s="182" t="s">
        <v>4236</v>
      </c>
      <c r="D2366" s="217"/>
      <c r="E2366" s="217"/>
      <c r="F2366" s="217"/>
    </row>
    <row r="2367" spans="1:6" ht="15" customHeight="1">
      <c r="A2367" s="226">
        <v>12.554</v>
      </c>
      <c r="B2367" s="227" t="s">
        <v>347</v>
      </c>
      <c r="C2367" s="182" t="s">
        <v>4237</v>
      </c>
      <c r="D2367" s="217"/>
      <c r="E2367" s="217"/>
      <c r="F2367" s="217"/>
    </row>
    <row r="2368" spans="1:6" ht="15" customHeight="1">
      <c r="A2368" s="226">
        <v>14.279</v>
      </c>
      <c r="B2368" s="227" t="s">
        <v>46</v>
      </c>
      <c r="C2368" s="182" t="s">
        <v>4238</v>
      </c>
      <c r="D2368" s="217"/>
      <c r="E2368" s="217"/>
      <c r="F2368" s="217"/>
    </row>
    <row r="2369" spans="1:6" ht="15" customHeight="1">
      <c r="A2369" s="226">
        <v>14.901</v>
      </c>
      <c r="B2369" s="227" t="s">
        <v>46</v>
      </c>
      <c r="C2369" s="182" t="s">
        <v>4239</v>
      </c>
      <c r="D2369" s="217"/>
      <c r="E2369" s="217"/>
      <c r="F2369" s="217"/>
    </row>
    <row r="2370" spans="1:6" ht="15" customHeight="1">
      <c r="A2370" s="226">
        <v>14.914</v>
      </c>
      <c r="B2370" s="227" t="s">
        <v>46</v>
      </c>
      <c r="C2370" s="182" t="s">
        <v>4240</v>
      </c>
      <c r="D2370" s="217"/>
      <c r="E2370" s="217"/>
      <c r="F2370" s="217"/>
    </row>
    <row r="2371" spans="1:6" ht="15" customHeight="1">
      <c r="A2371" s="226">
        <v>14.92</v>
      </c>
      <c r="B2371" s="227" t="s">
        <v>46</v>
      </c>
      <c r="C2371" s="182" t="s">
        <v>4241</v>
      </c>
      <c r="D2371" s="217"/>
      <c r="E2371" s="217"/>
      <c r="F2371" s="217"/>
    </row>
    <row r="2372" spans="1:6" ht="15" customHeight="1">
      <c r="A2372" s="226">
        <v>14.920999999999999</v>
      </c>
      <c r="B2372" s="227" t="s">
        <v>46</v>
      </c>
      <c r="C2372" s="182" t="s">
        <v>4242</v>
      </c>
      <c r="D2372" s="217"/>
      <c r="E2372" s="217"/>
      <c r="F2372" s="217"/>
    </row>
    <row r="2373" spans="1:6" ht="15" customHeight="1">
      <c r="A2373" s="226">
        <v>15.010999999999999</v>
      </c>
      <c r="B2373" s="227" t="s">
        <v>168</v>
      </c>
      <c r="C2373" s="182" t="s">
        <v>4243</v>
      </c>
      <c r="D2373" s="217"/>
      <c r="E2373" s="217"/>
      <c r="F2373" s="217"/>
    </row>
    <row r="2374" spans="1:6" ht="15" customHeight="1">
      <c r="A2374" s="226">
        <v>15.012</v>
      </c>
      <c r="B2374" s="227" t="s">
        <v>168</v>
      </c>
      <c r="C2374" s="182" t="s">
        <v>4244</v>
      </c>
      <c r="D2374" s="217"/>
      <c r="E2374" s="217"/>
      <c r="F2374" s="217"/>
    </row>
    <row r="2375" spans="1:6" ht="15" customHeight="1">
      <c r="A2375" s="226">
        <v>15.163</v>
      </c>
      <c r="B2375" s="227" t="s">
        <v>168</v>
      </c>
      <c r="C2375" s="182" t="s">
        <v>4245</v>
      </c>
      <c r="D2375" s="217"/>
      <c r="E2375" s="217"/>
      <c r="F2375" s="217"/>
    </row>
    <row r="2376" spans="1:6" ht="15" customHeight="1">
      <c r="A2376" s="226">
        <v>15.247999999999999</v>
      </c>
      <c r="B2376" s="227" t="s">
        <v>168</v>
      </c>
      <c r="C2376" s="182" t="s">
        <v>4246</v>
      </c>
      <c r="D2376" s="217"/>
      <c r="E2376" s="217"/>
      <c r="F2376" s="217"/>
    </row>
    <row r="2377" spans="1:6" ht="15" customHeight="1">
      <c r="A2377" s="226">
        <v>15.563000000000001</v>
      </c>
      <c r="B2377" s="227" t="s">
        <v>168</v>
      </c>
      <c r="C2377" s="182" t="s">
        <v>4247</v>
      </c>
      <c r="D2377" s="217"/>
      <c r="E2377" s="217"/>
      <c r="F2377" s="217"/>
    </row>
    <row r="2378" spans="1:6" ht="15" customHeight="1">
      <c r="A2378" s="226">
        <v>15.569000000000001</v>
      </c>
      <c r="B2378" s="227" t="s">
        <v>168</v>
      </c>
      <c r="C2378" s="182" t="s">
        <v>4248</v>
      </c>
      <c r="D2378" s="217"/>
      <c r="E2378" s="217"/>
      <c r="F2378" s="217"/>
    </row>
    <row r="2379" spans="1:6" ht="15" customHeight="1">
      <c r="A2379" s="226">
        <v>15.57</v>
      </c>
      <c r="B2379" s="227" t="s">
        <v>168</v>
      </c>
      <c r="C2379" s="182" t="s">
        <v>4249</v>
      </c>
      <c r="D2379" s="217"/>
      <c r="E2379" s="217"/>
      <c r="F2379" s="217"/>
    </row>
    <row r="2380" spans="1:6" ht="15" customHeight="1">
      <c r="A2380" s="226">
        <v>15.571</v>
      </c>
      <c r="B2380" s="227" t="s">
        <v>168</v>
      </c>
      <c r="C2380" s="182" t="s">
        <v>4250</v>
      </c>
      <c r="D2380" s="217"/>
      <c r="E2380" s="217"/>
      <c r="F2380" s="217"/>
    </row>
    <row r="2381" spans="1:6" ht="15" customHeight="1">
      <c r="A2381" s="226">
        <v>15.571999999999999</v>
      </c>
      <c r="B2381" s="227" t="s">
        <v>168</v>
      </c>
      <c r="C2381" s="182" t="s">
        <v>4251</v>
      </c>
      <c r="D2381" s="217"/>
      <c r="E2381" s="217"/>
      <c r="F2381" s="217"/>
    </row>
    <row r="2382" spans="1:6" ht="15" customHeight="1">
      <c r="A2382" s="226">
        <v>15.573</v>
      </c>
      <c r="B2382" s="227" t="s">
        <v>168</v>
      </c>
      <c r="C2382" s="182" t="s">
        <v>4252</v>
      </c>
      <c r="D2382" s="217"/>
      <c r="E2382" s="217"/>
      <c r="F2382" s="217"/>
    </row>
    <row r="2383" spans="1:6" ht="15" customHeight="1">
      <c r="A2383" s="226">
        <v>15.574</v>
      </c>
      <c r="B2383" s="227" t="s">
        <v>168</v>
      </c>
      <c r="C2383" s="182" t="s">
        <v>4253</v>
      </c>
      <c r="D2383" s="217"/>
      <c r="E2383" s="217"/>
      <c r="F2383" s="217"/>
    </row>
    <row r="2384" spans="1:6" ht="15" customHeight="1">
      <c r="A2384" s="226">
        <v>15.682</v>
      </c>
      <c r="B2384" s="227" t="s">
        <v>168</v>
      </c>
      <c r="C2384" s="182" t="s">
        <v>4254</v>
      </c>
      <c r="D2384" s="217"/>
      <c r="E2384" s="217"/>
      <c r="F2384" s="217"/>
    </row>
    <row r="2385" spans="1:6" ht="15" customHeight="1">
      <c r="A2385" s="226">
        <v>15.683</v>
      </c>
      <c r="B2385" s="227" t="s">
        <v>168</v>
      </c>
      <c r="C2385" s="182" t="s">
        <v>4255</v>
      </c>
      <c r="D2385" s="217"/>
      <c r="E2385" s="217"/>
      <c r="F2385" s="217"/>
    </row>
    <row r="2386" spans="1:6" ht="15" customHeight="1">
      <c r="A2386" s="226">
        <v>15.683999999999999</v>
      </c>
      <c r="B2386" s="227" t="s">
        <v>168</v>
      </c>
      <c r="C2386" s="182" t="s">
        <v>4256</v>
      </c>
      <c r="D2386" s="217"/>
      <c r="E2386" s="217"/>
      <c r="F2386" s="217"/>
    </row>
    <row r="2387" spans="1:6" ht="15" customHeight="1">
      <c r="A2387" s="226">
        <v>15.875999999999999</v>
      </c>
      <c r="B2387" s="227" t="s">
        <v>168</v>
      </c>
      <c r="C2387" s="182" t="s">
        <v>4254</v>
      </c>
      <c r="D2387" s="217"/>
      <c r="E2387" s="217"/>
      <c r="F2387" s="217"/>
    </row>
    <row r="2388" spans="1:6" ht="15" customHeight="1">
      <c r="A2388" s="226">
        <v>15.932</v>
      </c>
      <c r="B2388" s="227" t="s">
        <v>168</v>
      </c>
      <c r="C2388" s="182" t="s">
        <v>4257</v>
      </c>
      <c r="D2388" s="217"/>
      <c r="E2388" s="217"/>
      <c r="F2388" s="217"/>
    </row>
    <row r="2389" spans="1:6" ht="15" customHeight="1">
      <c r="A2389" s="226">
        <v>15.962999999999999</v>
      </c>
      <c r="B2389" s="227" t="s">
        <v>168</v>
      </c>
      <c r="C2389" s="182" t="s">
        <v>4258</v>
      </c>
      <c r="D2389" s="217"/>
      <c r="E2389" s="217"/>
      <c r="F2389" s="217"/>
    </row>
    <row r="2390" spans="1:6" ht="15" customHeight="1">
      <c r="A2390" s="226">
        <v>15.964</v>
      </c>
      <c r="B2390" s="227" t="s">
        <v>168</v>
      </c>
      <c r="C2390" s="182" t="s">
        <v>4259</v>
      </c>
      <c r="D2390" s="217"/>
      <c r="E2390" s="217"/>
      <c r="F2390" s="217"/>
    </row>
    <row r="2391" spans="1:6" ht="15" customHeight="1">
      <c r="A2391" s="226">
        <v>15.981999999999999</v>
      </c>
      <c r="B2391" s="227" t="s">
        <v>168</v>
      </c>
      <c r="C2391" s="182" t="s">
        <v>4260</v>
      </c>
      <c r="D2391" s="217"/>
      <c r="E2391" s="217"/>
      <c r="F2391" s="217"/>
    </row>
    <row r="2392" spans="1:6" ht="15" customHeight="1">
      <c r="A2392" s="226">
        <v>16.03</v>
      </c>
      <c r="B2392" s="227" t="s">
        <v>451</v>
      </c>
      <c r="C2392" s="182" t="s">
        <v>4261</v>
      </c>
      <c r="D2392" s="217"/>
      <c r="E2392" s="217"/>
      <c r="F2392" s="217"/>
    </row>
    <row r="2393" spans="1:6" ht="15" customHeight="1">
      <c r="A2393" s="226">
        <v>16.030999999999999</v>
      </c>
      <c r="B2393" s="227" t="s">
        <v>451</v>
      </c>
      <c r="C2393" s="182" t="s">
        <v>4262</v>
      </c>
      <c r="D2393" s="217"/>
      <c r="E2393" s="217"/>
      <c r="F2393" s="217"/>
    </row>
    <row r="2394" spans="1:6" ht="15" customHeight="1">
      <c r="A2394" s="226">
        <v>16.032</v>
      </c>
      <c r="B2394" s="227" t="s">
        <v>451</v>
      </c>
      <c r="C2394" s="182" t="s">
        <v>4263</v>
      </c>
      <c r="D2394" s="217"/>
      <c r="E2394" s="217"/>
      <c r="F2394" s="217"/>
    </row>
    <row r="2395" spans="1:6" ht="15" customHeight="1">
      <c r="A2395" s="226">
        <v>16.033000000000001</v>
      </c>
      <c r="B2395" s="227" t="s">
        <v>451</v>
      </c>
      <c r="C2395" s="182" t="s">
        <v>4264</v>
      </c>
      <c r="D2395" s="217"/>
      <c r="E2395" s="217"/>
      <c r="F2395" s="217"/>
    </row>
    <row r="2396" spans="1:6" ht="15" customHeight="1">
      <c r="A2396" s="226">
        <v>16.033999999999999</v>
      </c>
      <c r="B2396" s="227" t="s">
        <v>451</v>
      </c>
      <c r="C2396" s="182" t="s">
        <v>4265</v>
      </c>
      <c r="D2396" s="217"/>
      <c r="E2396" s="217"/>
      <c r="F2396" s="217"/>
    </row>
    <row r="2397" spans="1:6" ht="15" customHeight="1">
      <c r="A2397" s="226">
        <v>16.035</v>
      </c>
      <c r="B2397" s="227" t="s">
        <v>451</v>
      </c>
      <c r="C2397" s="182" t="s">
        <v>4266</v>
      </c>
      <c r="D2397" s="217"/>
      <c r="E2397" s="217"/>
      <c r="F2397" s="217"/>
    </row>
    <row r="2398" spans="1:6" ht="15" customHeight="1">
      <c r="A2398" s="226">
        <v>16.036000000000001</v>
      </c>
      <c r="B2398" s="227" t="s">
        <v>451</v>
      </c>
      <c r="C2398" s="182" t="s">
        <v>4267</v>
      </c>
      <c r="D2398" s="217"/>
      <c r="E2398" s="217"/>
      <c r="F2398" s="217"/>
    </row>
    <row r="2399" spans="1:6" ht="15" customHeight="1">
      <c r="A2399" s="226">
        <v>16.036999999999999</v>
      </c>
      <c r="B2399" s="227" t="s">
        <v>451</v>
      </c>
      <c r="C2399" s="182" t="s">
        <v>4268</v>
      </c>
      <c r="D2399" s="217"/>
      <c r="E2399" s="217"/>
      <c r="F2399" s="217"/>
    </row>
    <row r="2400" spans="1:6" ht="15" customHeight="1">
      <c r="A2400" s="226">
        <v>16.843</v>
      </c>
      <c r="B2400" s="227" t="s">
        <v>451</v>
      </c>
      <c r="C2400" s="182" t="s">
        <v>4269</v>
      </c>
      <c r="D2400" s="217"/>
      <c r="E2400" s="217"/>
      <c r="F2400" s="217"/>
    </row>
    <row r="2401" spans="1:6" ht="15" customHeight="1">
      <c r="A2401" s="226">
        <v>16.844000000000001</v>
      </c>
      <c r="B2401" s="227" t="s">
        <v>451</v>
      </c>
      <c r="C2401" s="182" t="s">
        <v>4270</v>
      </c>
      <c r="D2401" s="217"/>
      <c r="E2401" s="217"/>
      <c r="F2401" s="217"/>
    </row>
    <row r="2402" spans="1:6" ht="15" customHeight="1">
      <c r="A2402" s="226">
        <v>17.007000000000001</v>
      </c>
      <c r="B2402" s="227" t="s">
        <v>1102</v>
      </c>
      <c r="C2402" s="182" t="s">
        <v>2905</v>
      </c>
      <c r="D2402" s="217"/>
      <c r="E2402" s="217"/>
      <c r="F2402" s="217"/>
    </row>
    <row r="2403" spans="1:6" ht="15" customHeight="1">
      <c r="A2403" s="226">
        <v>17.286999999999999</v>
      </c>
      <c r="B2403" s="227" t="s">
        <v>1102</v>
      </c>
      <c r="C2403" s="182" t="s">
        <v>4271</v>
      </c>
      <c r="D2403" s="217"/>
      <c r="E2403" s="217"/>
      <c r="F2403" s="217"/>
    </row>
    <row r="2404" spans="1:6" ht="15" customHeight="1">
      <c r="A2404" s="226">
        <v>17.701000000000001</v>
      </c>
      <c r="B2404" s="227" t="s">
        <v>1102</v>
      </c>
      <c r="C2404" s="182" t="s">
        <v>4272</v>
      </c>
      <c r="D2404" s="217"/>
      <c r="E2404" s="217"/>
      <c r="F2404" s="217"/>
    </row>
    <row r="2405" spans="1:6" ht="15" customHeight="1">
      <c r="A2405" s="226">
        <v>19.033999999999999</v>
      </c>
      <c r="B2405" s="227" t="s">
        <v>3848</v>
      </c>
      <c r="C2405" s="182" t="s">
        <v>4273</v>
      </c>
      <c r="D2405" s="217"/>
      <c r="E2405" s="217"/>
      <c r="F2405" s="217"/>
    </row>
    <row r="2406" spans="1:6" ht="15" customHeight="1">
      <c r="A2406" s="226">
        <v>19.129000000000001</v>
      </c>
      <c r="B2406" s="227" t="s">
        <v>3848</v>
      </c>
      <c r="C2406" s="182" t="s">
        <v>3611</v>
      </c>
      <c r="D2406" s="217"/>
      <c r="E2406" s="217"/>
      <c r="F2406" s="217"/>
    </row>
    <row r="2407" spans="1:6" ht="15" customHeight="1">
      <c r="A2407" s="226">
        <v>19.661999999999999</v>
      </c>
      <c r="B2407" s="227" t="s">
        <v>3848</v>
      </c>
      <c r="C2407" s="182" t="s">
        <v>4274</v>
      </c>
      <c r="D2407" s="217"/>
      <c r="E2407" s="217"/>
      <c r="F2407" s="217"/>
    </row>
    <row r="2408" spans="1:6" ht="15" customHeight="1">
      <c r="A2408" s="226">
        <v>20.111000000000001</v>
      </c>
      <c r="B2408" s="227" t="s">
        <v>943</v>
      </c>
      <c r="C2408" s="182" t="s">
        <v>4275</v>
      </c>
      <c r="D2408" s="217"/>
      <c r="E2408" s="217"/>
      <c r="F2408" s="217"/>
    </row>
    <row r="2409" spans="1:6" ht="15" customHeight="1">
      <c r="A2409" s="226">
        <v>20.111999999999998</v>
      </c>
      <c r="B2409" s="227" t="s">
        <v>943</v>
      </c>
      <c r="C2409" s="182" t="s">
        <v>4276</v>
      </c>
      <c r="D2409" s="217"/>
      <c r="E2409" s="217"/>
      <c r="F2409" s="217"/>
    </row>
    <row r="2410" spans="1:6" ht="15" customHeight="1">
      <c r="A2410" s="226">
        <v>20.823</v>
      </c>
      <c r="B2410" s="227" t="s">
        <v>943</v>
      </c>
      <c r="C2410" s="182" t="s">
        <v>4277</v>
      </c>
      <c r="D2410" s="217"/>
      <c r="E2410" s="217"/>
      <c r="F2410" s="217"/>
    </row>
    <row r="2411" spans="1:6" ht="15" customHeight="1">
      <c r="A2411" s="226">
        <v>20.934999999999999</v>
      </c>
      <c r="B2411" s="227" t="s">
        <v>943</v>
      </c>
      <c r="C2411" s="182" t="s">
        <v>4278</v>
      </c>
      <c r="D2411" s="217"/>
      <c r="E2411" s="217"/>
      <c r="F2411" s="217"/>
    </row>
    <row r="2412" spans="1:6" ht="15" customHeight="1">
      <c r="A2412" s="226">
        <v>21.016999999999999</v>
      </c>
      <c r="B2412" s="227" t="s">
        <v>56</v>
      </c>
      <c r="C2412" s="182" t="s">
        <v>4279</v>
      </c>
      <c r="D2412" s="217"/>
      <c r="E2412" s="217"/>
      <c r="F2412" s="217"/>
    </row>
    <row r="2413" spans="1:6" ht="15" customHeight="1">
      <c r="A2413" s="226">
        <v>21.018000000000001</v>
      </c>
      <c r="B2413" s="227" t="s">
        <v>56</v>
      </c>
      <c r="C2413" s="182" t="s">
        <v>4280</v>
      </c>
      <c r="D2413" s="217"/>
      <c r="E2413" s="217"/>
      <c r="F2413" s="217"/>
    </row>
    <row r="2414" spans="1:6" ht="15" customHeight="1">
      <c r="A2414" s="226">
        <v>21.018999999999998</v>
      </c>
      <c r="B2414" s="227" t="s">
        <v>56</v>
      </c>
      <c r="C2414" s="182" t="s">
        <v>4281</v>
      </c>
      <c r="D2414" s="217"/>
      <c r="E2414" s="217"/>
      <c r="F2414" s="217"/>
    </row>
    <row r="2415" spans="1:6" ht="15" customHeight="1">
      <c r="A2415" s="226">
        <v>32.002000000000002</v>
      </c>
      <c r="B2415" s="227" t="s">
        <v>414</v>
      </c>
      <c r="C2415" s="182" t="s">
        <v>4282</v>
      </c>
      <c r="D2415" s="217"/>
      <c r="E2415" s="217"/>
      <c r="F2415" s="217"/>
    </row>
    <row r="2416" spans="1:6" ht="15" customHeight="1">
      <c r="A2416" s="226">
        <v>32.003</v>
      </c>
      <c r="B2416" s="227" t="s">
        <v>414</v>
      </c>
      <c r="C2416" s="182" t="s">
        <v>4283</v>
      </c>
      <c r="D2416" s="217"/>
      <c r="E2416" s="217"/>
      <c r="F2416" s="217"/>
    </row>
    <row r="2417" spans="1:6" ht="15" customHeight="1">
      <c r="A2417" s="226">
        <v>32.003999999999998</v>
      </c>
      <c r="B2417" s="227" t="s">
        <v>414</v>
      </c>
      <c r="C2417" s="182" t="s">
        <v>4284</v>
      </c>
      <c r="D2417" s="217"/>
      <c r="E2417" s="217"/>
      <c r="F2417" s="217"/>
    </row>
    <row r="2418" spans="1:6" ht="15" customHeight="1">
      <c r="A2418" s="226">
        <v>32.005000000000003</v>
      </c>
      <c r="B2418" s="227" t="s">
        <v>414</v>
      </c>
      <c r="C2418" s="182" t="s">
        <v>4285</v>
      </c>
      <c r="D2418" s="217"/>
      <c r="E2418" s="217"/>
      <c r="F2418" s="217"/>
    </row>
    <row r="2419" spans="1:6" ht="15" customHeight="1">
      <c r="A2419" s="226">
        <v>32.006</v>
      </c>
      <c r="B2419" s="227" t="s">
        <v>414</v>
      </c>
      <c r="C2419" s="182" t="s">
        <v>4286</v>
      </c>
      <c r="D2419" s="217"/>
      <c r="E2419" s="217"/>
      <c r="F2419" s="217"/>
    </row>
    <row r="2420" spans="1:6" ht="15" customHeight="1">
      <c r="A2420" s="226">
        <v>59.070999999999998</v>
      </c>
      <c r="B2420" s="227" t="s">
        <v>938</v>
      </c>
      <c r="C2420" s="182" t="s">
        <v>4287</v>
      </c>
      <c r="D2420" s="217"/>
      <c r="E2420" s="217"/>
      <c r="F2420" s="217"/>
    </row>
    <row r="2421" spans="1:6" ht="15" customHeight="1">
      <c r="A2421" s="226">
        <v>59.072000000000003</v>
      </c>
      <c r="B2421" s="227" t="s">
        <v>938</v>
      </c>
      <c r="C2421" s="182" t="s">
        <v>4288</v>
      </c>
      <c r="D2421" s="217"/>
      <c r="E2421" s="217"/>
      <c r="F2421" s="217"/>
    </row>
    <row r="2422" spans="1:6" ht="15" customHeight="1">
      <c r="A2422" s="226">
        <v>59.073</v>
      </c>
      <c r="B2422" s="227" t="s">
        <v>938</v>
      </c>
      <c r="C2422" s="182" t="s">
        <v>4289</v>
      </c>
      <c r="D2422" s="217"/>
      <c r="E2422" s="217"/>
      <c r="F2422" s="217"/>
    </row>
    <row r="2423" spans="1:6" ht="15" customHeight="1">
      <c r="A2423" s="226">
        <v>59.073999999999998</v>
      </c>
      <c r="B2423" s="227" t="s">
        <v>938</v>
      </c>
      <c r="C2423" s="182" t="s">
        <v>4290</v>
      </c>
      <c r="D2423" s="217"/>
      <c r="E2423" s="217"/>
      <c r="F2423" s="217"/>
    </row>
    <row r="2424" spans="1:6" ht="15" customHeight="1">
      <c r="A2424" s="226">
        <v>64.126999999999995</v>
      </c>
      <c r="B2424" s="227" t="s">
        <v>954</v>
      </c>
      <c r="C2424" s="182" t="s">
        <v>4291</v>
      </c>
      <c r="D2424" s="217"/>
      <c r="E2424" s="217"/>
      <c r="F2424" s="217"/>
    </row>
    <row r="2425" spans="1:6" ht="15" customHeight="1">
      <c r="A2425" s="226">
        <v>66.311999999999998</v>
      </c>
      <c r="B2425" s="227" t="s">
        <v>433</v>
      </c>
      <c r="C2425" s="182" t="s">
        <v>4292</v>
      </c>
      <c r="D2425" s="217"/>
      <c r="E2425" s="217"/>
      <c r="F2425" s="217"/>
    </row>
    <row r="2426" spans="1:6" ht="15" customHeight="1">
      <c r="A2426" s="226">
        <v>66.441999999999993</v>
      </c>
      <c r="B2426" s="227" t="s">
        <v>433</v>
      </c>
      <c r="C2426" s="182" t="s">
        <v>4293</v>
      </c>
      <c r="D2426" s="217"/>
      <c r="E2426" s="217"/>
      <c r="F2426" s="217"/>
    </row>
    <row r="2427" spans="1:6" ht="15" customHeight="1">
      <c r="A2427" s="226">
        <v>66.442999999999998</v>
      </c>
      <c r="B2427" s="227" t="s">
        <v>433</v>
      </c>
      <c r="C2427" s="182" t="s">
        <v>4294</v>
      </c>
      <c r="D2427" s="217"/>
      <c r="E2427" s="217"/>
      <c r="F2427" s="217"/>
    </row>
    <row r="2428" spans="1:6" ht="15" customHeight="1">
      <c r="A2428" s="226">
        <v>66.444000000000003</v>
      </c>
      <c r="B2428" s="227" t="s">
        <v>433</v>
      </c>
      <c r="C2428" s="182" t="s">
        <v>4295</v>
      </c>
      <c r="D2428" s="217"/>
      <c r="E2428" s="217"/>
      <c r="F2428" s="217"/>
    </row>
    <row r="2429" spans="1:6" ht="15" customHeight="1">
      <c r="A2429" s="226">
        <v>66.444999999999993</v>
      </c>
      <c r="B2429" s="227" t="s">
        <v>433</v>
      </c>
      <c r="C2429" s="182" t="s">
        <v>4296</v>
      </c>
      <c r="D2429" s="217"/>
      <c r="E2429" s="217"/>
      <c r="F2429" s="217"/>
    </row>
    <row r="2430" spans="1:6" ht="15" customHeight="1">
      <c r="A2430" s="226">
        <v>66.445999999999998</v>
      </c>
      <c r="B2430" s="227" t="s">
        <v>433</v>
      </c>
      <c r="C2430" s="182" t="s">
        <v>4297</v>
      </c>
      <c r="D2430" s="217"/>
      <c r="E2430" s="217"/>
      <c r="F2430" s="217"/>
    </row>
    <row r="2431" spans="1:6" ht="15" customHeight="1">
      <c r="A2431" s="226">
        <v>66.521000000000001</v>
      </c>
      <c r="B2431" s="227" t="s">
        <v>433</v>
      </c>
      <c r="C2431" s="182" t="s">
        <v>4298</v>
      </c>
      <c r="D2431" s="217"/>
      <c r="E2431" s="217"/>
      <c r="F2431" s="217"/>
    </row>
    <row r="2432" spans="1:6" ht="15" customHeight="1">
      <c r="A2432" s="226">
        <v>66.956000000000003</v>
      </c>
      <c r="B2432" s="227" t="s">
        <v>433</v>
      </c>
      <c r="C2432" s="182" t="s">
        <v>4299</v>
      </c>
      <c r="D2432" s="217"/>
      <c r="E2432" s="217"/>
      <c r="F2432" s="217"/>
    </row>
    <row r="2433" spans="1:6" ht="15" customHeight="1">
      <c r="A2433" s="226">
        <v>66.957999999999998</v>
      </c>
      <c r="B2433" s="227" t="s">
        <v>433</v>
      </c>
      <c r="C2433" s="182" t="s">
        <v>4300</v>
      </c>
      <c r="D2433" s="217"/>
      <c r="E2433" s="217"/>
      <c r="F2433" s="217"/>
    </row>
    <row r="2434" spans="1:6" ht="15" customHeight="1">
      <c r="A2434" s="226">
        <v>66.960999999999999</v>
      </c>
      <c r="B2434" s="227" t="s">
        <v>433</v>
      </c>
      <c r="C2434" s="182" t="s">
        <v>4301</v>
      </c>
      <c r="D2434" s="217"/>
      <c r="E2434" s="217"/>
      <c r="F2434" s="217"/>
    </row>
    <row r="2435" spans="1:6" ht="15" customHeight="1">
      <c r="A2435" s="226">
        <v>66.962000000000003</v>
      </c>
      <c r="B2435" s="227" t="s">
        <v>433</v>
      </c>
      <c r="C2435" s="182" t="s">
        <v>4302</v>
      </c>
      <c r="D2435" s="217"/>
      <c r="E2435" s="217"/>
      <c r="F2435" s="217"/>
    </row>
    <row r="2436" spans="1:6" ht="15" customHeight="1">
      <c r="A2436" s="226">
        <v>81.007999999999996</v>
      </c>
      <c r="B2436" s="227" t="s">
        <v>663</v>
      </c>
      <c r="C2436" s="182" t="s">
        <v>4303</v>
      </c>
      <c r="D2436" s="217"/>
      <c r="E2436" s="217"/>
      <c r="F2436" s="217"/>
    </row>
    <row r="2437" spans="1:6" ht="15" customHeight="1">
      <c r="A2437" s="226">
        <v>81.009</v>
      </c>
      <c r="B2437" s="227" t="s">
        <v>663</v>
      </c>
      <c r="C2437" s="182" t="s">
        <v>4304</v>
      </c>
      <c r="D2437" s="217"/>
      <c r="E2437" s="217"/>
      <c r="F2437" s="217"/>
    </row>
    <row r="2438" spans="1:6" ht="15" customHeight="1">
      <c r="A2438" s="226">
        <v>81.010000000000005</v>
      </c>
      <c r="B2438" s="227" t="s">
        <v>663</v>
      </c>
      <c r="C2438" s="182" t="s">
        <v>4305</v>
      </c>
      <c r="D2438" s="217"/>
      <c r="E2438" s="217"/>
      <c r="F2438" s="217"/>
    </row>
    <row r="2439" spans="1:6" ht="15" customHeight="1">
      <c r="A2439" s="226">
        <v>81.091999999999999</v>
      </c>
      <c r="B2439" s="227" t="s">
        <v>663</v>
      </c>
      <c r="C2439" s="182" t="s">
        <v>4306</v>
      </c>
      <c r="D2439" s="217"/>
      <c r="E2439" s="217"/>
      <c r="F2439" s="217"/>
    </row>
    <row r="2440" spans="1:6" ht="15" customHeight="1">
      <c r="A2440" s="226">
        <v>81.102000000000004</v>
      </c>
      <c r="B2440" s="227" t="s">
        <v>663</v>
      </c>
      <c r="C2440" s="182" t="s">
        <v>4307</v>
      </c>
      <c r="D2440" s="217"/>
      <c r="E2440" s="217"/>
      <c r="F2440" s="217"/>
    </row>
    <row r="2441" spans="1:6" ht="15" customHeight="1">
      <c r="A2441" s="226">
        <v>84.424999999999997</v>
      </c>
      <c r="B2441" s="227" t="s">
        <v>780</v>
      </c>
      <c r="C2441" s="182" t="s">
        <v>4308</v>
      </c>
      <c r="D2441" s="217"/>
      <c r="E2441" s="217"/>
      <c r="F2441" s="217"/>
    </row>
    <row r="2442" spans="1:6" ht="15" customHeight="1">
      <c r="A2442" s="226">
        <v>93.25</v>
      </c>
      <c r="B2442" s="227" t="s">
        <v>821</v>
      </c>
      <c r="C2442" s="182" t="s">
        <v>4309</v>
      </c>
      <c r="D2442" s="217"/>
      <c r="E2442" s="217"/>
      <c r="F2442" s="217"/>
    </row>
    <row r="2443" spans="1:6" ht="15" customHeight="1">
      <c r="A2443" s="226">
        <v>93.347999999999999</v>
      </c>
      <c r="B2443" s="227" t="s">
        <v>821</v>
      </c>
      <c r="C2443" s="182" t="s">
        <v>4310</v>
      </c>
      <c r="D2443" s="217"/>
      <c r="E2443" s="217"/>
      <c r="F2443" s="217"/>
    </row>
    <row r="2444" spans="1:6" ht="15" customHeight="1">
      <c r="A2444" s="226">
        <v>93.361999999999995</v>
      </c>
      <c r="B2444" s="227" t="s">
        <v>821</v>
      </c>
      <c r="C2444" s="182" t="s">
        <v>4311</v>
      </c>
      <c r="D2444" s="217"/>
      <c r="E2444" s="217"/>
      <c r="F2444" s="217"/>
    </row>
    <row r="2445" spans="1:6" ht="15" customHeight="1">
      <c r="A2445" s="226">
        <v>93.373999999999995</v>
      </c>
      <c r="B2445" s="227" t="s">
        <v>821</v>
      </c>
      <c r="C2445" s="182" t="s">
        <v>4312</v>
      </c>
      <c r="D2445" s="217"/>
      <c r="E2445" s="217"/>
      <c r="F2445" s="217"/>
    </row>
    <row r="2446" spans="1:6" ht="15" customHeight="1">
      <c r="A2446" s="226">
        <v>93.376000000000005</v>
      </c>
      <c r="B2446" s="227" t="s">
        <v>821</v>
      </c>
      <c r="C2446" s="182" t="s">
        <v>4313</v>
      </c>
      <c r="D2446" s="217"/>
      <c r="E2446" s="217"/>
      <c r="F2446" s="217"/>
    </row>
    <row r="2447" spans="1:6" ht="15" customHeight="1">
      <c r="A2447" s="226">
        <v>93.376999999999995</v>
      </c>
      <c r="B2447" s="227" t="s">
        <v>821</v>
      </c>
      <c r="C2447" s="182" t="s">
        <v>4314</v>
      </c>
      <c r="D2447" s="217"/>
      <c r="E2447" s="217"/>
      <c r="F2447" s="217"/>
    </row>
    <row r="2448" spans="1:6" ht="15" customHeight="1">
      <c r="A2448" s="226">
        <v>93.378</v>
      </c>
      <c r="B2448" s="227" t="s">
        <v>821</v>
      </c>
      <c r="C2448" s="182" t="s">
        <v>4315</v>
      </c>
      <c r="D2448" s="217"/>
      <c r="E2448" s="217"/>
      <c r="F2448" s="217"/>
    </row>
    <row r="2449" spans="1:6" ht="15" customHeight="1">
      <c r="A2449" s="226">
        <v>93.38</v>
      </c>
      <c r="B2449" s="227" t="s">
        <v>821</v>
      </c>
      <c r="C2449" s="182" t="s">
        <v>4316</v>
      </c>
      <c r="D2449" s="217"/>
      <c r="E2449" s="217"/>
      <c r="F2449" s="217"/>
    </row>
    <row r="2450" spans="1:6" ht="15" customHeight="1">
      <c r="A2450" s="226">
        <v>93.381</v>
      </c>
      <c r="B2450" s="227" t="s">
        <v>821</v>
      </c>
      <c r="C2450" s="182" t="s">
        <v>4317</v>
      </c>
      <c r="D2450" s="217"/>
      <c r="E2450" s="217"/>
      <c r="F2450" s="217"/>
    </row>
    <row r="2451" spans="1:6" ht="15" customHeight="1">
      <c r="A2451" s="226">
        <v>93.387</v>
      </c>
      <c r="B2451" s="227" t="s">
        <v>821</v>
      </c>
      <c r="C2451" s="182" t="s">
        <v>4318</v>
      </c>
      <c r="D2451" s="217"/>
      <c r="E2451" s="217"/>
      <c r="F2451" s="217"/>
    </row>
    <row r="2452" spans="1:6" ht="15" customHeight="1">
      <c r="A2452" s="228">
        <v>93.460999999999999</v>
      </c>
      <c r="B2452" s="229" t="s">
        <v>821</v>
      </c>
      <c r="C2452" s="216" t="s">
        <v>4500</v>
      </c>
      <c r="D2452" s="218">
        <v>44189</v>
      </c>
      <c r="E2452" s="217"/>
      <c r="F2452" s="219" t="s">
        <v>4489</v>
      </c>
    </row>
    <row r="2453" spans="1:6" ht="15" customHeight="1">
      <c r="A2453" s="226">
        <v>93.471000000000004</v>
      </c>
      <c r="B2453" s="227" t="s">
        <v>821</v>
      </c>
      <c r="C2453" s="182" t="s">
        <v>4319</v>
      </c>
      <c r="D2453" s="217"/>
      <c r="E2453" s="217"/>
      <c r="F2453" s="217"/>
    </row>
    <row r="2454" spans="1:6" ht="15" customHeight="1">
      <c r="A2454" s="226">
        <v>93.471999999999994</v>
      </c>
      <c r="B2454" s="227" t="s">
        <v>821</v>
      </c>
      <c r="C2454" s="182" t="s">
        <v>4320</v>
      </c>
      <c r="D2454" s="217"/>
      <c r="E2454" s="217"/>
      <c r="F2454" s="217"/>
    </row>
    <row r="2455" spans="1:6" ht="15" customHeight="1">
      <c r="A2455" s="226">
        <v>93.477999999999994</v>
      </c>
      <c r="B2455" s="227" t="s">
        <v>821</v>
      </c>
      <c r="C2455" s="182" t="s">
        <v>4321</v>
      </c>
      <c r="D2455" s="217"/>
      <c r="E2455" s="217"/>
      <c r="F2455" s="217"/>
    </row>
    <row r="2456" spans="1:6" ht="15" customHeight="1">
      <c r="A2456" s="226">
        <v>93.478999999999999</v>
      </c>
      <c r="B2456" s="227" t="s">
        <v>821</v>
      </c>
      <c r="C2456" s="182" t="s">
        <v>4322</v>
      </c>
      <c r="D2456" s="217"/>
      <c r="E2456" s="217"/>
      <c r="F2456" s="217"/>
    </row>
    <row r="2457" spans="1:6" ht="15" customHeight="1">
      <c r="A2457" s="226">
        <v>93.488</v>
      </c>
      <c r="B2457" s="227" t="s">
        <v>821</v>
      </c>
      <c r="C2457" s="182" t="s">
        <v>4323</v>
      </c>
      <c r="D2457" s="217"/>
      <c r="E2457" s="217"/>
      <c r="F2457" s="217"/>
    </row>
    <row r="2458" spans="1:6" ht="15" customHeight="1">
      <c r="A2458" s="226">
        <v>93.489000000000004</v>
      </c>
      <c r="B2458" s="227" t="s">
        <v>821</v>
      </c>
      <c r="C2458" s="182" t="s">
        <v>4324</v>
      </c>
      <c r="D2458" s="217"/>
      <c r="E2458" s="217"/>
      <c r="F2458" s="217"/>
    </row>
    <row r="2459" spans="1:6" ht="15" customHeight="1">
      <c r="A2459" s="226">
        <v>93.494</v>
      </c>
      <c r="B2459" s="227" t="s">
        <v>821</v>
      </c>
      <c r="C2459" s="182" t="s">
        <v>4325</v>
      </c>
      <c r="D2459" s="217"/>
      <c r="E2459" s="217"/>
      <c r="F2459" s="217"/>
    </row>
    <row r="2460" spans="1:6" ht="15" customHeight="1">
      <c r="A2460" s="226">
        <v>93.498000000000005</v>
      </c>
      <c r="B2460" s="227" t="s">
        <v>821</v>
      </c>
      <c r="C2460" s="182" t="s">
        <v>4326</v>
      </c>
      <c r="D2460" s="217"/>
      <c r="E2460" s="217"/>
      <c r="F2460" s="217"/>
    </row>
    <row r="2461" spans="1:6" ht="15" customHeight="1">
      <c r="A2461" s="226">
        <v>93.664000000000001</v>
      </c>
      <c r="B2461" s="227" t="s">
        <v>821</v>
      </c>
      <c r="C2461" s="182" t="s">
        <v>4327</v>
      </c>
      <c r="D2461" s="217"/>
      <c r="E2461" s="217"/>
      <c r="F2461" s="217"/>
    </row>
    <row r="2462" spans="1:6" ht="15" customHeight="1">
      <c r="A2462" s="226">
        <v>93.665000000000006</v>
      </c>
      <c r="B2462" s="227" t="s">
        <v>821</v>
      </c>
      <c r="C2462" s="182" t="s">
        <v>4328</v>
      </c>
      <c r="D2462" s="217"/>
      <c r="E2462" s="217"/>
      <c r="F2462" s="217"/>
    </row>
    <row r="2463" spans="1:6" ht="15" customHeight="1">
      <c r="A2463" s="226">
        <v>93.68</v>
      </c>
      <c r="B2463" s="227" t="s">
        <v>821</v>
      </c>
      <c r="C2463" s="182" t="s">
        <v>4329</v>
      </c>
      <c r="D2463" s="217"/>
      <c r="E2463" s="217"/>
      <c r="F2463" s="217"/>
    </row>
    <row r="2464" spans="1:6" ht="15" customHeight="1">
      <c r="A2464" s="226">
        <v>93.685000000000002</v>
      </c>
      <c r="B2464" s="227" t="s">
        <v>821</v>
      </c>
      <c r="C2464" s="182" t="s">
        <v>4330</v>
      </c>
      <c r="D2464" s="217"/>
      <c r="E2464" s="217"/>
      <c r="F2464" s="217"/>
    </row>
    <row r="2465" spans="1:6" ht="15" customHeight="1">
      <c r="A2465" s="226">
        <v>93.686000000000007</v>
      </c>
      <c r="B2465" s="227" t="s">
        <v>821</v>
      </c>
      <c r="C2465" s="182" t="s">
        <v>4331</v>
      </c>
      <c r="D2465" s="217"/>
      <c r="E2465" s="217"/>
      <c r="F2465" s="217"/>
    </row>
    <row r="2466" spans="1:6" ht="15" customHeight="1">
      <c r="A2466" s="226">
        <v>93.686999999999998</v>
      </c>
      <c r="B2466" s="227" t="s">
        <v>821</v>
      </c>
      <c r="C2466" s="182" t="s">
        <v>4332</v>
      </c>
      <c r="D2466" s="217"/>
      <c r="E2466" s="217"/>
      <c r="F2466" s="217"/>
    </row>
    <row r="2467" spans="1:6" ht="15" customHeight="1">
      <c r="A2467" s="226">
        <v>93.691000000000003</v>
      </c>
      <c r="B2467" s="227" t="s">
        <v>821</v>
      </c>
      <c r="C2467" s="182" t="s">
        <v>4333</v>
      </c>
      <c r="D2467" s="217"/>
      <c r="E2467" s="217"/>
      <c r="F2467" s="217"/>
    </row>
    <row r="2468" spans="1:6" ht="15" customHeight="1">
      <c r="A2468" s="226">
        <v>93.695999999999998</v>
      </c>
      <c r="B2468" s="227" t="s">
        <v>821</v>
      </c>
      <c r="C2468" s="182" t="s">
        <v>4334</v>
      </c>
      <c r="D2468" s="217"/>
      <c r="E2468" s="217"/>
      <c r="F2468" s="217"/>
    </row>
    <row r="2469" spans="1:6" ht="15" customHeight="1">
      <c r="A2469" s="226">
        <v>93.697000000000003</v>
      </c>
      <c r="B2469" s="227" t="s">
        <v>821</v>
      </c>
      <c r="C2469" s="182" t="s">
        <v>4335</v>
      </c>
      <c r="D2469" s="217"/>
      <c r="E2469" s="217"/>
      <c r="F2469" s="217"/>
    </row>
    <row r="2470" spans="1:6" ht="15" customHeight="1">
      <c r="A2470" s="226">
        <v>93.792000000000002</v>
      </c>
      <c r="B2470" s="227" t="s">
        <v>821</v>
      </c>
      <c r="C2470" s="182" t="s">
        <v>4314</v>
      </c>
      <c r="D2470" s="217"/>
      <c r="E2470" s="217"/>
      <c r="F2470" s="217"/>
    </row>
    <row r="2471" spans="1:6" ht="15" customHeight="1">
      <c r="A2471" s="226">
        <v>94.027000000000001</v>
      </c>
      <c r="B2471" s="227" t="s">
        <v>832</v>
      </c>
      <c r="C2471" s="182" t="s">
        <v>4336</v>
      </c>
      <c r="D2471" s="217"/>
      <c r="E2471" s="217"/>
      <c r="F2471" s="217"/>
    </row>
    <row r="2472" spans="1:6" ht="15" customHeight="1">
      <c r="A2472" s="226">
        <v>95.003</v>
      </c>
      <c r="B2472" s="227" t="s">
        <v>2041</v>
      </c>
      <c r="C2472" s="182" t="s">
        <v>4337</v>
      </c>
      <c r="D2472" s="217"/>
      <c r="E2472" s="217"/>
      <c r="F2472" s="217"/>
    </row>
    <row r="2473" spans="1:6" ht="15" customHeight="1">
      <c r="A2473" s="226">
        <v>97.111000000000004</v>
      </c>
      <c r="B2473" s="227" t="s">
        <v>1078</v>
      </c>
      <c r="C2473" s="182" t="s">
        <v>4338</v>
      </c>
      <c r="D2473" s="217"/>
      <c r="E2473" s="217"/>
      <c r="F2473" s="217"/>
    </row>
    <row r="2474" spans="1:6" s="28" customFormat="1" ht="15" customHeight="1">
      <c r="A2474" s="226">
        <v>84.186000000000007</v>
      </c>
      <c r="B2474" s="227" t="s">
        <v>780</v>
      </c>
      <c r="C2474" s="182" t="s">
        <v>4433</v>
      </c>
      <c r="D2474" s="217"/>
      <c r="E2474" s="217"/>
      <c r="F2474" s="217"/>
    </row>
    <row r="2475" spans="1:6" s="28" customFormat="1" ht="15" customHeight="1">
      <c r="A2475" s="226">
        <v>11.9</v>
      </c>
      <c r="B2475" s="227" t="s">
        <v>32</v>
      </c>
      <c r="C2475" s="182" t="s">
        <v>4434</v>
      </c>
      <c r="D2475" s="217"/>
      <c r="E2475" s="217"/>
      <c r="F2475" s="217"/>
    </row>
    <row r="2476" spans="1:6" ht="15" customHeight="1">
      <c r="A2476" s="230">
        <v>10.754</v>
      </c>
      <c r="B2476" s="231" t="s">
        <v>804</v>
      </c>
      <c r="C2476" s="220" t="s">
        <v>4437</v>
      </c>
      <c r="D2476" s="217"/>
      <c r="E2476" s="217"/>
      <c r="F2476" s="217"/>
    </row>
    <row r="2477" spans="1:6" ht="15" customHeight="1">
      <c r="A2477" s="230">
        <v>11.023</v>
      </c>
      <c r="B2477" s="231" t="s">
        <v>32</v>
      </c>
      <c r="C2477" s="220" t="s">
        <v>4438</v>
      </c>
      <c r="D2477" s="217"/>
      <c r="E2477" s="217"/>
      <c r="F2477" s="217"/>
    </row>
    <row r="2478" spans="1:6" ht="15" customHeight="1">
      <c r="A2478" s="230">
        <v>12.007999999999999</v>
      </c>
      <c r="B2478" s="231" t="s">
        <v>347</v>
      </c>
      <c r="C2478" s="220" t="s">
        <v>4439</v>
      </c>
      <c r="D2478" s="217"/>
      <c r="E2478" s="217"/>
      <c r="F2478" s="217"/>
    </row>
    <row r="2479" spans="1:6" ht="15" customHeight="1">
      <c r="A2479" s="230">
        <v>12.009</v>
      </c>
      <c r="B2479" s="231" t="s">
        <v>347</v>
      </c>
      <c r="C2479" s="220" t="s">
        <v>4440</v>
      </c>
      <c r="D2479" s="217"/>
      <c r="E2479" s="217"/>
      <c r="F2479" s="217"/>
    </row>
    <row r="2480" spans="1:6" ht="15" customHeight="1">
      <c r="A2480" s="230">
        <v>38.006</v>
      </c>
      <c r="B2480" s="231" t="s">
        <v>4441</v>
      </c>
      <c r="C2480" s="220" t="s">
        <v>4442</v>
      </c>
      <c r="D2480" s="217"/>
      <c r="E2480" s="217"/>
      <c r="F2480" s="217"/>
    </row>
    <row r="2481" spans="1:6" ht="15" customHeight="1">
      <c r="A2481" s="230">
        <v>64.203999999999994</v>
      </c>
      <c r="B2481" s="231" t="s">
        <v>954</v>
      </c>
      <c r="C2481" s="220" t="s">
        <v>4443</v>
      </c>
      <c r="D2481" s="217"/>
      <c r="E2481" s="217"/>
      <c r="F2481" s="217"/>
    </row>
    <row r="2482" spans="1:6" ht="15" customHeight="1">
      <c r="A2482" s="230">
        <v>64.204999999999998</v>
      </c>
      <c r="B2482" s="231" t="s">
        <v>954</v>
      </c>
      <c r="C2482" s="220" t="s">
        <v>4444</v>
      </c>
      <c r="D2482" s="217"/>
      <c r="E2482" s="217"/>
      <c r="F2482" s="217"/>
    </row>
    <row r="2483" spans="1:6" ht="15" customHeight="1">
      <c r="A2483" s="230">
        <v>64.206000000000003</v>
      </c>
      <c r="B2483" s="231" t="s">
        <v>954</v>
      </c>
      <c r="C2483" s="220" t="s">
        <v>4445</v>
      </c>
      <c r="D2483" s="217"/>
      <c r="E2483" s="217"/>
      <c r="F2483" s="217"/>
    </row>
    <row r="2484" spans="1:6" ht="15" customHeight="1">
      <c r="A2484" s="230">
        <v>93.462000000000003</v>
      </c>
      <c r="B2484" s="231" t="s">
        <v>821</v>
      </c>
      <c r="C2484" s="220" t="s">
        <v>4448</v>
      </c>
      <c r="D2484" s="217"/>
      <c r="E2484" s="217"/>
      <c r="F2484" s="217"/>
    </row>
    <row r="2485" spans="1:6" ht="15" customHeight="1">
      <c r="A2485" s="230">
        <v>93.653000000000006</v>
      </c>
      <c r="B2485" s="231" t="s">
        <v>821</v>
      </c>
      <c r="C2485" s="220" t="s">
        <v>4449</v>
      </c>
      <c r="D2485" s="217"/>
      <c r="E2485" s="217"/>
      <c r="F2485" s="217"/>
    </row>
    <row r="2486" spans="1:6" ht="15" customHeight="1">
      <c r="A2486" s="230">
        <v>93.653999999999996</v>
      </c>
      <c r="B2486" s="231" t="s">
        <v>821</v>
      </c>
      <c r="C2486" s="220" t="s">
        <v>4450</v>
      </c>
      <c r="D2486" s="217"/>
      <c r="E2486" s="217"/>
      <c r="F2486" s="217"/>
    </row>
    <row r="2487" spans="1:6" ht="14">
      <c r="A2487" s="221">
        <v>32.000999999999998</v>
      </c>
      <c r="B2487" s="222" t="s">
        <v>414</v>
      </c>
      <c r="C2487" s="223" t="s">
        <v>4456</v>
      </c>
      <c r="D2487" s="217"/>
      <c r="E2487" s="217"/>
      <c r="F2487" s="217"/>
    </row>
    <row r="2488" spans="1:6" ht="15" customHeight="1">
      <c r="A2488" s="221">
        <v>84.072000000000003</v>
      </c>
      <c r="B2488" s="222" t="s">
        <v>780</v>
      </c>
      <c r="C2488" s="224" t="s">
        <v>4457</v>
      </c>
      <c r="D2488" s="217"/>
      <c r="E2488" s="217"/>
      <c r="F2488" s="217"/>
    </row>
    <row r="2489" spans="1:6" ht="15" customHeight="1">
      <c r="A2489" s="232" t="s">
        <v>4460</v>
      </c>
      <c r="B2489" s="232" t="s">
        <v>780</v>
      </c>
      <c r="C2489" s="242" t="s">
        <v>4698</v>
      </c>
      <c r="D2489" s="225">
        <v>44421</v>
      </c>
      <c r="E2489" s="217"/>
      <c r="F2489" s="217"/>
    </row>
    <row r="2490" spans="1:6" ht="15" customHeight="1">
      <c r="A2490" s="232" t="s">
        <v>4461</v>
      </c>
      <c r="B2490" s="232" t="s">
        <v>780</v>
      </c>
      <c r="C2490" s="242" t="s">
        <v>4462</v>
      </c>
      <c r="D2490" s="225">
        <v>44421</v>
      </c>
      <c r="E2490" s="217"/>
      <c r="F2490" s="217"/>
    </row>
    <row r="2491" spans="1:6" ht="15" customHeight="1">
      <c r="A2491" s="232" t="s">
        <v>4463</v>
      </c>
      <c r="B2491" s="232" t="s">
        <v>780</v>
      </c>
      <c r="C2491" s="224" t="s">
        <v>4464</v>
      </c>
      <c r="D2491" s="225">
        <v>44421</v>
      </c>
      <c r="E2491" s="217"/>
      <c r="F2491" s="217"/>
    </row>
    <row r="2492" spans="1:6" ht="15" customHeight="1">
      <c r="A2492" s="232" t="s">
        <v>4465</v>
      </c>
      <c r="B2492" s="232" t="s">
        <v>780</v>
      </c>
      <c r="C2492" s="224" t="s">
        <v>4699</v>
      </c>
      <c r="D2492" s="225">
        <v>44421</v>
      </c>
      <c r="E2492" s="217"/>
      <c r="F2492" s="217"/>
    </row>
    <row r="2493" spans="1:6" ht="15" customHeight="1">
      <c r="A2493" s="232" t="s">
        <v>4466</v>
      </c>
      <c r="B2493" s="232" t="s">
        <v>780</v>
      </c>
      <c r="C2493" s="224" t="s">
        <v>4467</v>
      </c>
      <c r="D2493" s="225">
        <v>44189</v>
      </c>
      <c r="E2493" s="217"/>
      <c r="F2493" s="217"/>
    </row>
    <row r="2494" spans="1:6" ht="15" customHeight="1">
      <c r="A2494" s="232" t="s">
        <v>4468</v>
      </c>
      <c r="B2494" s="232" t="s">
        <v>780</v>
      </c>
      <c r="C2494" s="224" t="s">
        <v>4469</v>
      </c>
      <c r="D2494" s="225">
        <v>44189</v>
      </c>
      <c r="E2494" s="217"/>
      <c r="F2494" s="217"/>
    </row>
    <row r="2495" spans="1:6" ht="15" customHeight="1">
      <c r="A2495" s="232" t="s">
        <v>4470</v>
      </c>
      <c r="B2495" s="232" t="s">
        <v>780</v>
      </c>
      <c r="C2495" s="224" t="s">
        <v>4471</v>
      </c>
      <c r="D2495" s="225">
        <v>44189</v>
      </c>
      <c r="E2495" s="217"/>
      <c r="F2495" s="217"/>
    </row>
    <row r="2496" spans="1:6" ht="15" customHeight="1">
      <c r="A2496" s="232" t="s">
        <v>4472</v>
      </c>
      <c r="B2496" s="232" t="s">
        <v>780</v>
      </c>
      <c r="C2496" s="224" t="s">
        <v>4473</v>
      </c>
      <c r="D2496" s="225">
        <v>44189</v>
      </c>
      <c r="E2496" s="217"/>
      <c r="F2496" s="217"/>
    </row>
    <row r="2497" spans="1:6" ht="15" customHeight="1">
      <c r="A2497" s="232" t="s">
        <v>4474</v>
      </c>
      <c r="B2497" s="232" t="s">
        <v>780</v>
      </c>
      <c r="C2497" s="224" t="s">
        <v>4475</v>
      </c>
      <c r="D2497" s="225">
        <v>44189</v>
      </c>
      <c r="E2497" s="217"/>
      <c r="F2497" s="217"/>
    </row>
    <row r="2498" spans="1:6" ht="15" customHeight="1">
      <c r="A2498" s="232" t="s">
        <v>4476</v>
      </c>
      <c r="B2498" s="232" t="s">
        <v>780</v>
      </c>
      <c r="C2498" s="224" t="s">
        <v>4477</v>
      </c>
      <c r="D2498" s="225">
        <v>44189</v>
      </c>
      <c r="E2498" s="217"/>
      <c r="F2498" s="217"/>
    </row>
    <row r="2499" spans="1:6" ht="15" customHeight="1">
      <c r="A2499" s="232" t="s">
        <v>4478</v>
      </c>
      <c r="B2499" s="232" t="s">
        <v>780</v>
      </c>
      <c r="C2499" s="224" t="s">
        <v>4479</v>
      </c>
      <c r="D2499" s="225">
        <v>44189</v>
      </c>
      <c r="E2499" s="217"/>
      <c r="F2499" s="217"/>
    </row>
    <row r="2500" spans="1:6" s="28" customFormat="1" ht="15" customHeight="1">
      <c r="A2500" s="232" t="s">
        <v>4480</v>
      </c>
      <c r="B2500" s="232" t="s">
        <v>780</v>
      </c>
      <c r="C2500" s="224" t="s">
        <v>4481</v>
      </c>
      <c r="D2500" s="225">
        <v>44189</v>
      </c>
      <c r="E2500" s="217"/>
      <c r="F2500" s="217"/>
    </row>
    <row r="2501" spans="1:6" ht="15" customHeight="1">
      <c r="A2501" s="232" t="s">
        <v>4482</v>
      </c>
      <c r="B2501" s="232" t="s">
        <v>780</v>
      </c>
      <c r="C2501" s="224" t="s">
        <v>4483</v>
      </c>
      <c r="D2501" s="225">
        <v>44189</v>
      </c>
      <c r="E2501" s="217"/>
      <c r="F2501" s="217"/>
    </row>
    <row r="2502" spans="1:6" ht="15" customHeight="1">
      <c r="A2502" s="232" t="s">
        <v>4484</v>
      </c>
      <c r="B2502" s="232" t="s">
        <v>780</v>
      </c>
      <c r="C2502" s="224" t="s">
        <v>4485</v>
      </c>
      <c r="D2502" s="225">
        <v>44189</v>
      </c>
      <c r="E2502" s="217"/>
      <c r="F2502" s="217"/>
    </row>
    <row r="2503" spans="1:6" ht="15" customHeight="1">
      <c r="A2503" s="233">
        <v>10.131</v>
      </c>
      <c r="B2503" s="233" t="s">
        <v>804</v>
      </c>
      <c r="C2503" s="217" t="s">
        <v>4502</v>
      </c>
      <c r="D2503" s="225">
        <v>44189</v>
      </c>
      <c r="E2503" s="217" t="s">
        <v>4503</v>
      </c>
      <c r="F2503" s="217" t="s">
        <v>4531</v>
      </c>
    </row>
    <row r="2504" spans="1:6" s="28" customFormat="1" ht="15" customHeight="1">
      <c r="A2504" s="233">
        <v>10.132</v>
      </c>
      <c r="B2504" s="233" t="s">
        <v>804</v>
      </c>
      <c r="C2504" s="217" t="s">
        <v>4504</v>
      </c>
      <c r="D2504" s="225">
        <v>44189</v>
      </c>
      <c r="E2504" s="217" t="s">
        <v>4503</v>
      </c>
      <c r="F2504" s="217" t="s">
        <v>4532</v>
      </c>
    </row>
    <row r="2505" spans="1:6" s="28" customFormat="1" ht="15" customHeight="1">
      <c r="A2505" s="233">
        <v>10.951000000000001</v>
      </c>
      <c r="B2505" s="233" t="s">
        <v>804</v>
      </c>
      <c r="C2505" s="217" t="s">
        <v>4505</v>
      </c>
      <c r="D2505" s="225">
        <v>44189</v>
      </c>
      <c r="E2505" s="217" t="s">
        <v>4506</v>
      </c>
      <c r="F2505" s="217" t="s">
        <v>4533</v>
      </c>
    </row>
    <row r="2506" spans="1:6" s="28" customFormat="1" ht="15" customHeight="1">
      <c r="A2506" s="233">
        <v>12.010999999999999</v>
      </c>
      <c r="B2506" s="233" t="s">
        <v>347</v>
      </c>
      <c r="C2506" s="217" t="s">
        <v>4507</v>
      </c>
      <c r="D2506" s="225">
        <v>44189</v>
      </c>
      <c r="E2506" s="217" t="s">
        <v>4508</v>
      </c>
      <c r="F2506" s="217" t="s">
        <v>4534</v>
      </c>
    </row>
    <row r="2507" spans="1:6" s="28" customFormat="1" ht="15" customHeight="1">
      <c r="A2507" s="233">
        <v>12.012</v>
      </c>
      <c r="B2507" s="233" t="s">
        <v>347</v>
      </c>
      <c r="C2507" s="217" t="s">
        <v>4509</v>
      </c>
      <c r="D2507" s="225">
        <v>44189</v>
      </c>
      <c r="E2507" s="217" t="s">
        <v>4510</v>
      </c>
      <c r="F2507" s="217" t="s">
        <v>4535</v>
      </c>
    </row>
    <row r="2508" spans="1:6" s="28" customFormat="1" ht="15" customHeight="1">
      <c r="A2508" s="233">
        <v>16.038</v>
      </c>
      <c r="B2508" s="233" t="s">
        <v>451</v>
      </c>
      <c r="C2508" s="217" t="s">
        <v>4511</v>
      </c>
      <c r="D2508" s="225">
        <v>44189</v>
      </c>
      <c r="E2508" s="217" t="s">
        <v>4512</v>
      </c>
      <c r="F2508" s="217" t="s">
        <v>4536</v>
      </c>
    </row>
    <row r="2509" spans="1:6" ht="15" customHeight="1">
      <c r="A2509" s="174">
        <v>19.22</v>
      </c>
      <c r="B2509" s="233" t="s">
        <v>3848</v>
      </c>
      <c r="C2509" s="219" t="s">
        <v>4513</v>
      </c>
      <c r="D2509" s="225">
        <v>44189</v>
      </c>
      <c r="E2509" s="217" t="s">
        <v>4514</v>
      </c>
      <c r="F2509" s="217" t="s">
        <v>4537</v>
      </c>
    </row>
    <row r="2510" spans="1:6" ht="15" customHeight="1">
      <c r="A2510" s="233">
        <v>19.98</v>
      </c>
      <c r="B2510" s="233" t="s">
        <v>3848</v>
      </c>
      <c r="C2510" s="217" t="s">
        <v>4515</v>
      </c>
      <c r="D2510" s="225">
        <v>44189</v>
      </c>
      <c r="E2510" s="217" t="s">
        <v>4514</v>
      </c>
      <c r="F2510" s="217" t="s">
        <v>4538</v>
      </c>
    </row>
    <row r="2511" spans="1:6" ht="15" customHeight="1">
      <c r="A2511" s="233">
        <v>38.008000000000003</v>
      </c>
      <c r="B2511" s="233" t="s">
        <v>4441</v>
      </c>
      <c r="C2511" s="217" t="s">
        <v>4516</v>
      </c>
      <c r="D2511" s="225">
        <v>44189</v>
      </c>
      <c r="E2511" s="217" t="s">
        <v>4517</v>
      </c>
      <c r="F2511" s="217" t="s">
        <v>4539</v>
      </c>
    </row>
    <row r="2512" spans="1:6" ht="15" customHeight="1">
      <c r="A2512" s="233">
        <v>38.009</v>
      </c>
      <c r="B2512" s="233" t="s">
        <v>4441</v>
      </c>
      <c r="C2512" s="217" t="s">
        <v>4518</v>
      </c>
      <c r="D2512" s="225">
        <v>44189</v>
      </c>
      <c r="E2512" s="217" t="s">
        <v>4517</v>
      </c>
      <c r="F2512" s="217" t="s">
        <v>4540</v>
      </c>
    </row>
    <row r="2513" spans="1:6" ht="15" customHeight="1">
      <c r="A2513" s="233">
        <v>45.015999999999998</v>
      </c>
      <c r="B2513" s="233" t="s">
        <v>2365</v>
      </c>
      <c r="C2513" s="217" t="s">
        <v>4519</v>
      </c>
      <c r="D2513" s="225">
        <v>44189</v>
      </c>
      <c r="E2513" s="217" t="s">
        <v>4520</v>
      </c>
      <c r="F2513" s="217" t="s">
        <v>4541</v>
      </c>
    </row>
    <row r="2514" spans="1:6" ht="15" customHeight="1">
      <c r="A2514" s="233">
        <v>45.017000000000003</v>
      </c>
      <c r="B2514" s="233" t="s">
        <v>2365</v>
      </c>
      <c r="C2514" s="217" t="s">
        <v>914</v>
      </c>
      <c r="D2514" s="225">
        <v>44189</v>
      </c>
      <c r="E2514" s="217" t="s">
        <v>4520</v>
      </c>
      <c r="F2514" s="217" t="s">
        <v>4541</v>
      </c>
    </row>
    <row r="2515" spans="1:6" ht="15" customHeight="1">
      <c r="A2515" s="233">
        <v>45.018000000000001</v>
      </c>
      <c r="B2515" s="233" t="s">
        <v>2365</v>
      </c>
      <c r="C2515" s="217" t="s">
        <v>913</v>
      </c>
      <c r="D2515" s="225">
        <v>44189</v>
      </c>
      <c r="E2515" s="217" t="s">
        <v>4520</v>
      </c>
      <c r="F2515" s="217" t="s">
        <v>4541</v>
      </c>
    </row>
    <row r="2516" spans="1:6" ht="15" customHeight="1">
      <c r="A2516" s="233">
        <v>45.018999999999998</v>
      </c>
      <c r="B2516" s="233" t="s">
        <v>2365</v>
      </c>
      <c r="C2516" s="217" t="s">
        <v>407</v>
      </c>
      <c r="D2516" s="225">
        <v>44189</v>
      </c>
      <c r="E2516" s="217" t="s">
        <v>4520</v>
      </c>
      <c r="F2516" s="217" t="s">
        <v>4541</v>
      </c>
    </row>
    <row r="2517" spans="1:6" ht="15" customHeight="1">
      <c r="A2517" s="233">
        <v>45.027999999999999</v>
      </c>
      <c r="B2517" s="233" t="s">
        <v>2365</v>
      </c>
      <c r="C2517" s="217" t="s">
        <v>4521</v>
      </c>
      <c r="D2517" s="225">
        <v>44189</v>
      </c>
      <c r="E2517" s="217" t="s">
        <v>4520</v>
      </c>
      <c r="F2517" s="217" t="s">
        <v>4541</v>
      </c>
    </row>
    <row r="2518" spans="1:6" ht="15" customHeight="1">
      <c r="A2518" s="233">
        <v>45.029000000000003</v>
      </c>
      <c r="B2518" s="233" t="s">
        <v>2365</v>
      </c>
      <c r="C2518" s="217" t="s">
        <v>409</v>
      </c>
      <c r="D2518" s="225">
        <v>44189</v>
      </c>
      <c r="E2518" s="217" t="s">
        <v>4520</v>
      </c>
      <c r="F2518" s="217" t="s">
        <v>4541</v>
      </c>
    </row>
    <row r="2519" spans="1:6" ht="15" customHeight="1">
      <c r="A2519" s="233">
        <v>45.03</v>
      </c>
      <c r="B2519" s="233" t="s">
        <v>2365</v>
      </c>
      <c r="C2519" s="217" t="s">
        <v>406</v>
      </c>
      <c r="D2519" s="225">
        <v>44189</v>
      </c>
      <c r="E2519" s="217" t="s">
        <v>4520</v>
      </c>
      <c r="F2519" s="217" t="s">
        <v>4541</v>
      </c>
    </row>
    <row r="2520" spans="1:6" ht="15" customHeight="1">
      <c r="A2520" s="233">
        <v>64.200999999999993</v>
      </c>
      <c r="B2520" s="233" t="s">
        <v>954</v>
      </c>
      <c r="C2520" s="217" t="s">
        <v>4522</v>
      </c>
      <c r="D2520" s="225">
        <v>44189</v>
      </c>
      <c r="E2520" s="217" t="s">
        <v>4523</v>
      </c>
      <c r="F2520" s="217" t="s">
        <v>4542</v>
      </c>
    </row>
    <row r="2521" spans="1:6" ht="15" customHeight="1">
      <c r="A2521" s="233">
        <v>64.201999999999998</v>
      </c>
      <c r="B2521" s="233" t="s">
        <v>954</v>
      </c>
      <c r="C2521" s="217" t="s">
        <v>4524</v>
      </c>
      <c r="D2521" s="225">
        <v>44189</v>
      </c>
      <c r="E2521" s="217" t="s">
        <v>4523</v>
      </c>
      <c r="F2521" s="217" t="s">
        <v>4542</v>
      </c>
    </row>
    <row r="2522" spans="1:6" ht="15" customHeight="1">
      <c r="A2522" s="233">
        <v>66.483999999999995</v>
      </c>
      <c r="B2522" s="233" t="s">
        <v>433</v>
      </c>
      <c r="C2522" s="217" t="s">
        <v>4525</v>
      </c>
      <c r="D2522" s="225">
        <v>44189</v>
      </c>
      <c r="E2522" s="217" t="s">
        <v>4526</v>
      </c>
      <c r="F2522" s="217" t="s">
        <v>4543</v>
      </c>
    </row>
    <row r="2523" spans="1:6" ht="15" customHeight="1">
      <c r="A2523" s="233">
        <v>81.131</v>
      </c>
      <c r="B2523" s="233" t="s">
        <v>663</v>
      </c>
      <c r="C2523" s="217" t="s">
        <v>4527</v>
      </c>
      <c r="D2523" s="225">
        <v>44189</v>
      </c>
      <c r="E2523" s="217" t="s">
        <v>4528</v>
      </c>
      <c r="F2523" s="217" t="s">
        <v>4544</v>
      </c>
    </row>
    <row r="2524" spans="1:6" ht="15" customHeight="1">
      <c r="A2524" s="233">
        <v>93.795000000000002</v>
      </c>
      <c r="B2524" s="233" t="s">
        <v>821</v>
      </c>
      <c r="C2524" s="217" t="s">
        <v>4529</v>
      </c>
      <c r="D2524" s="225">
        <v>44189</v>
      </c>
      <c r="E2524" s="217" t="s">
        <v>4530</v>
      </c>
      <c r="F2524" s="217" t="s">
        <v>4545</v>
      </c>
    </row>
    <row r="2525" spans="1:6" ht="15" customHeight="1">
      <c r="A2525" s="181">
        <v>10.128</v>
      </c>
      <c r="B2525" s="239" t="s">
        <v>804</v>
      </c>
      <c r="C2525" s="238" t="s">
        <v>4574</v>
      </c>
      <c r="D2525" s="240">
        <v>44421</v>
      </c>
      <c r="E2525" s="238" t="s">
        <v>4503</v>
      </c>
      <c r="F2525" s="241" t="s">
        <v>4686</v>
      </c>
    </row>
    <row r="2526" spans="1:6" ht="15" customHeight="1">
      <c r="A2526" s="181">
        <v>10.132999999999999</v>
      </c>
      <c r="B2526" s="239" t="s">
        <v>804</v>
      </c>
      <c r="C2526" s="238" t="s">
        <v>4575</v>
      </c>
      <c r="D2526" s="240">
        <v>44421</v>
      </c>
      <c r="E2526" s="238" t="s">
        <v>4503</v>
      </c>
      <c r="F2526" s="241" t="s">
        <v>4686</v>
      </c>
    </row>
    <row r="2527" spans="1:6" s="28" customFormat="1" ht="15" customHeight="1">
      <c r="A2527" s="181">
        <v>10.135999999999999</v>
      </c>
      <c r="B2527" s="239" t="s">
        <v>804</v>
      </c>
      <c r="C2527" s="238" t="s">
        <v>4576</v>
      </c>
      <c r="D2527" s="240">
        <v>44421</v>
      </c>
      <c r="E2527" s="238" t="s">
        <v>4503</v>
      </c>
      <c r="F2527" s="241" t="s">
        <v>4686</v>
      </c>
    </row>
    <row r="2528" spans="1:6" s="28" customFormat="1" ht="15" customHeight="1">
      <c r="A2528" s="181">
        <v>10.137</v>
      </c>
      <c r="B2528" s="239" t="s">
        <v>804</v>
      </c>
      <c r="C2528" s="238" t="s">
        <v>4577</v>
      </c>
      <c r="D2528" s="240">
        <v>44421</v>
      </c>
      <c r="E2528" s="238" t="s">
        <v>4503</v>
      </c>
      <c r="F2528" s="241" t="s">
        <v>4686</v>
      </c>
    </row>
    <row r="2529" spans="1:6" s="28" customFormat="1" ht="15" customHeight="1">
      <c r="A2529" s="181">
        <v>10.138</v>
      </c>
      <c r="B2529" s="239" t="s">
        <v>804</v>
      </c>
      <c r="C2529" s="238" t="s">
        <v>4578</v>
      </c>
      <c r="D2529" s="240">
        <v>44421</v>
      </c>
      <c r="E2529" s="238" t="s">
        <v>4503</v>
      </c>
      <c r="F2529" s="241" t="s">
        <v>4686</v>
      </c>
    </row>
    <row r="2530" spans="1:6" s="28" customFormat="1" ht="15" customHeight="1">
      <c r="A2530" s="181">
        <v>10.145</v>
      </c>
      <c r="B2530" s="239" t="s">
        <v>804</v>
      </c>
      <c r="C2530" s="238" t="s">
        <v>4579</v>
      </c>
      <c r="D2530" s="240">
        <v>44421</v>
      </c>
      <c r="E2530" s="238" t="s">
        <v>4503</v>
      </c>
      <c r="F2530" s="241" t="s">
        <v>4686</v>
      </c>
    </row>
    <row r="2531" spans="1:6" ht="15" customHeight="1">
      <c r="A2531" s="181">
        <v>10.18</v>
      </c>
      <c r="B2531" s="239" t="s">
        <v>804</v>
      </c>
      <c r="C2531" s="238" t="s">
        <v>4580</v>
      </c>
      <c r="D2531" s="240">
        <v>44421</v>
      </c>
      <c r="E2531" s="238" t="s">
        <v>4646</v>
      </c>
      <c r="F2531" s="241" t="s">
        <v>4686</v>
      </c>
    </row>
    <row r="2532" spans="1:6" ht="12.75" customHeight="1">
      <c r="A2532" s="181">
        <v>10.180999999999999</v>
      </c>
      <c r="B2532" s="239" t="s">
        <v>804</v>
      </c>
      <c r="C2532" s="238" t="s">
        <v>4581</v>
      </c>
      <c r="D2532" s="240">
        <v>44421</v>
      </c>
      <c r="E2532" s="238" t="s">
        <v>4646</v>
      </c>
      <c r="F2532" s="241" t="s">
        <v>4686</v>
      </c>
    </row>
    <row r="2533" spans="1:6" ht="15" customHeight="1">
      <c r="A2533" s="181">
        <v>10.228999999999999</v>
      </c>
      <c r="B2533" s="239" t="s">
        <v>804</v>
      </c>
      <c r="C2533" s="238" t="s">
        <v>4582</v>
      </c>
      <c r="D2533" s="240">
        <v>44421</v>
      </c>
      <c r="E2533" s="238" t="s">
        <v>4647</v>
      </c>
      <c r="F2533" s="241" t="s">
        <v>4686</v>
      </c>
    </row>
    <row r="2534" spans="1:6" ht="15" customHeight="1">
      <c r="A2534" s="181">
        <v>10.23</v>
      </c>
      <c r="B2534" s="239" t="s">
        <v>804</v>
      </c>
      <c r="C2534" s="238" t="s">
        <v>4583</v>
      </c>
      <c r="D2534" s="240">
        <v>44421</v>
      </c>
      <c r="E2534" s="238" t="s">
        <v>4647</v>
      </c>
      <c r="F2534" s="241" t="s">
        <v>4686</v>
      </c>
    </row>
    <row r="2535" spans="1:6" ht="15" customHeight="1">
      <c r="A2535" s="181">
        <v>10.231</v>
      </c>
      <c r="B2535" s="239" t="s">
        <v>804</v>
      </c>
      <c r="C2535" s="238" t="s">
        <v>4584</v>
      </c>
      <c r="D2535" s="240">
        <v>44421</v>
      </c>
      <c r="E2535" s="238" t="s">
        <v>4647</v>
      </c>
      <c r="F2535" s="241" t="s">
        <v>4686</v>
      </c>
    </row>
    <row r="2536" spans="1:6" ht="15" customHeight="1">
      <c r="A2536" s="181">
        <v>10.231999999999999</v>
      </c>
      <c r="B2536" s="239" t="s">
        <v>804</v>
      </c>
      <c r="C2536" s="238" t="s">
        <v>4585</v>
      </c>
      <c r="D2536" s="240">
        <v>44421</v>
      </c>
      <c r="E2536" s="238" t="s">
        <v>4647</v>
      </c>
      <c r="F2536" s="241" t="s">
        <v>4686</v>
      </c>
    </row>
    <row r="2537" spans="1:6" ht="12.75" customHeight="1">
      <c r="A2537" s="181">
        <v>10.233000000000001</v>
      </c>
      <c r="B2537" s="239" t="s">
        <v>804</v>
      </c>
      <c r="C2537" s="238" t="s">
        <v>4586</v>
      </c>
      <c r="D2537" s="240">
        <v>44421</v>
      </c>
      <c r="E2537" s="238" t="s">
        <v>4647</v>
      </c>
      <c r="F2537" s="241" t="s">
        <v>4686</v>
      </c>
    </row>
    <row r="2538" spans="1:6" ht="15" customHeight="1">
      <c r="A2538" s="181">
        <v>10.494</v>
      </c>
      <c r="B2538" s="239" t="s">
        <v>804</v>
      </c>
      <c r="C2538" s="238" t="s">
        <v>4587</v>
      </c>
      <c r="D2538" s="240">
        <v>44421</v>
      </c>
      <c r="E2538" s="238" t="s">
        <v>4649</v>
      </c>
      <c r="F2538" s="241" t="s">
        <v>4686</v>
      </c>
    </row>
    <row r="2539" spans="1:6" ht="15" customHeight="1">
      <c r="A2539" s="181">
        <v>10.494999999999999</v>
      </c>
      <c r="B2539" s="239" t="s">
        <v>804</v>
      </c>
      <c r="C2539" s="238" t="s">
        <v>4588</v>
      </c>
      <c r="D2539" s="240">
        <v>44421</v>
      </c>
      <c r="E2539" s="238" t="s">
        <v>4649</v>
      </c>
      <c r="F2539" s="241" t="s">
        <v>4686</v>
      </c>
    </row>
    <row r="2540" spans="1:6" ht="15" customHeight="1">
      <c r="A2540" s="181">
        <v>10.542</v>
      </c>
      <c r="B2540" s="239" t="s">
        <v>804</v>
      </c>
      <c r="C2540" s="238" t="s">
        <v>4589</v>
      </c>
      <c r="D2540" s="240">
        <v>44421</v>
      </c>
      <c r="E2540" s="238" t="s">
        <v>4650</v>
      </c>
      <c r="F2540" s="241" t="s">
        <v>4686</v>
      </c>
    </row>
    <row r="2541" spans="1:6" ht="15" customHeight="1">
      <c r="A2541" s="181">
        <v>10.648999999999999</v>
      </c>
      <c r="B2541" s="239" t="s">
        <v>804</v>
      </c>
      <c r="C2541" s="238" t="s">
        <v>4590</v>
      </c>
      <c r="D2541" s="240">
        <v>44421</v>
      </c>
      <c r="E2541" s="238" t="s">
        <v>4650</v>
      </c>
      <c r="F2541" s="241" t="s">
        <v>4686</v>
      </c>
    </row>
    <row r="2542" spans="1:6" ht="15" customHeight="1">
      <c r="A2542" s="181">
        <v>10.712</v>
      </c>
      <c r="B2542" s="239" t="s">
        <v>804</v>
      </c>
      <c r="C2542" s="238" t="s">
        <v>4591</v>
      </c>
      <c r="D2542" s="240">
        <v>44421</v>
      </c>
      <c r="E2542" s="238" t="s">
        <v>4651</v>
      </c>
      <c r="F2542" s="241" t="s">
        <v>4686</v>
      </c>
    </row>
    <row r="2543" spans="1:6" ht="15" customHeight="1">
      <c r="A2543" s="181">
        <v>10.755000000000001</v>
      </c>
      <c r="B2543" s="239" t="s">
        <v>804</v>
      </c>
      <c r="C2543" s="238" t="s">
        <v>4592</v>
      </c>
      <c r="D2543" s="240">
        <v>44421</v>
      </c>
      <c r="E2543" s="238" t="s">
        <v>4648</v>
      </c>
      <c r="F2543" s="241" t="s">
        <v>4686</v>
      </c>
    </row>
    <row r="2544" spans="1:6" ht="15" customHeight="1">
      <c r="A2544" s="181">
        <v>11.023999999999999</v>
      </c>
      <c r="B2544" s="239" t="s">
        <v>32</v>
      </c>
      <c r="C2544" s="238" t="s">
        <v>4593</v>
      </c>
      <c r="D2544" s="240">
        <v>44421</v>
      </c>
      <c r="E2544" s="238" t="s">
        <v>4653</v>
      </c>
      <c r="F2544" s="241" t="s">
        <v>4686</v>
      </c>
    </row>
    <row r="2545" spans="1:6" ht="15" customHeight="1">
      <c r="A2545" s="181">
        <v>11.028</v>
      </c>
      <c r="B2545" s="239" t="s">
        <v>32</v>
      </c>
      <c r="C2545" s="238" t="s">
        <v>4594</v>
      </c>
      <c r="D2545" s="240">
        <v>44421</v>
      </c>
      <c r="E2545" s="238" t="s">
        <v>4654</v>
      </c>
      <c r="F2545" s="241" t="s">
        <v>4686</v>
      </c>
    </row>
    <row r="2546" spans="1:6" ht="15" customHeight="1">
      <c r="A2546" s="181">
        <v>11.029</v>
      </c>
      <c r="B2546" s="239" t="s">
        <v>32</v>
      </c>
      <c r="C2546" s="238" t="s">
        <v>4595</v>
      </c>
      <c r="D2546" s="240">
        <v>44421</v>
      </c>
      <c r="E2546" s="238" t="s">
        <v>4654</v>
      </c>
      <c r="F2546" s="241" t="s">
        <v>4686</v>
      </c>
    </row>
    <row r="2547" spans="1:6" ht="15" customHeight="1">
      <c r="A2547" s="181">
        <v>11.031000000000001</v>
      </c>
      <c r="B2547" s="239" t="s">
        <v>32</v>
      </c>
      <c r="C2547" s="238" t="s">
        <v>4596</v>
      </c>
      <c r="D2547" s="240">
        <v>44421</v>
      </c>
      <c r="E2547" s="238" t="s">
        <v>4654</v>
      </c>
      <c r="F2547" s="241" t="s">
        <v>4686</v>
      </c>
    </row>
    <row r="2548" spans="1:6" ht="15" customHeight="1">
      <c r="A2548" s="181">
        <v>11.404999999999999</v>
      </c>
      <c r="B2548" s="239" t="s">
        <v>32</v>
      </c>
      <c r="C2548" s="238" t="s">
        <v>4597</v>
      </c>
      <c r="D2548" s="240">
        <v>44421</v>
      </c>
      <c r="E2548" s="238" t="s">
        <v>4652</v>
      </c>
      <c r="F2548" s="241" t="s">
        <v>4686</v>
      </c>
    </row>
    <row r="2549" spans="1:6" ht="15" customHeight="1">
      <c r="A2549" s="181">
        <v>12.013</v>
      </c>
      <c r="B2549" s="239" t="s">
        <v>347</v>
      </c>
      <c r="C2549" s="238" t="s">
        <v>4598</v>
      </c>
      <c r="D2549" s="240">
        <v>44421</v>
      </c>
      <c r="E2549" s="238" t="s">
        <v>4655</v>
      </c>
      <c r="F2549" s="241" t="s">
        <v>4686</v>
      </c>
    </row>
    <row r="2550" spans="1:6" ht="15" customHeight="1">
      <c r="A2550" s="181">
        <v>12.013999999999999</v>
      </c>
      <c r="B2550" s="239" t="s">
        <v>347</v>
      </c>
      <c r="C2550" s="238" t="s">
        <v>4599</v>
      </c>
      <c r="D2550" s="240">
        <v>44421</v>
      </c>
      <c r="E2550" s="238" t="s">
        <v>4656</v>
      </c>
      <c r="F2550" s="241" t="s">
        <v>4686</v>
      </c>
    </row>
    <row r="2551" spans="1:6" ht="15" customHeight="1">
      <c r="A2551" s="181">
        <v>12.015000000000001</v>
      </c>
      <c r="B2551" s="239" t="s">
        <v>347</v>
      </c>
      <c r="C2551" s="238" t="s">
        <v>4600</v>
      </c>
      <c r="D2551" s="240">
        <v>44421</v>
      </c>
      <c r="E2551" s="238" t="s">
        <v>4657</v>
      </c>
      <c r="F2551" s="241" t="s">
        <v>4686</v>
      </c>
    </row>
    <row r="2552" spans="1:6" ht="15" customHeight="1">
      <c r="A2552" s="181">
        <v>12.016</v>
      </c>
      <c r="B2552" s="239" t="s">
        <v>347</v>
      </c>
      <c r="C2552" s="238" t="s">
        <v>4601</v>
      </c>
      <c r="D2552" s="240">
        <v>44421</v>
      </c>
      <c r="E2552" s="238" t="s">
        <v>4658</v>
      </c>
      <c r="F2552" s="241" t="s">
        <v>4686</v>
      </c>
    </row>
    <row r="2553" spans="1:6" ht="15" customHeight="1">
      <c r="A2553" s="181">
        <v>14.537000000000001</v>
      </c>
      <c r="B2553" s="239" t="s">
        <v>46</v>
      </c>
      <c r="C2553" s="238" t="s">
        <v>4602</v>
      </c>
      <c r="D2553" s="240">
        <v>44421</v>
      </c>
      <c r="E2553" s="238" t="s">
        <v>4659</v>
      </c>
      <c r="F2553" s="241" t="s">
        <v>4686</v>
      </c>
    </row>
    <row r="2554" spans="1:6" ht="15" customHeight="1">
      <c r="A2554" s="181">
        <v>15.013</v>
      </c>
      <c r="B2554" s="239" t="s">
        <v>168</v>
      </c>
      <c r="C2554" s="238" t="s">
        <v>3018</v>
      </c>
      <c r="D2554" s="240">
        <v>44421</v>
      </c>
      <c r="E2554" s="238" t="s">
        <v>4661</v>
      </c>
      <c r="F2554" s="241" t="s">
        <v>4686</v>
      </c>
    </row>
    <row r="2555" spans="1:6" ht="15" customHeight="1">
      <c r="A2555" s="181">
        <v>15.013999999999999</v>
      </c>
      <c r="B2555" s="239" t="s">
        <v>168</v>
      </c>
      <c r="C2555" s="238" t="s">
        <v>4603</v>
      </c>
      <c r="D2555" s="240">
        <v>44421</v>
      </c>
      <c r="E2555" s="238" t="s">
        <v>4660</v>
      </c>
      <c r="F2555" s="241" t="s">
        <v>4686</v>
      </c>
    </row>
    <row r="2556" spans="1:6" ht="15" customHeight="1">
      <c r="A2556" s="181">
        <v>15.015000000000001</v>
      </c>
      <c r="B2556" s="239" t="s">
        <v>168</v>
      </c>
      <c r="C2556" s="238" t="s">
        <v>4604</v>
      </c>
      <c r="D2556" s="240">
        <v>44421</v>
      </c>
      <c r="E2556" s="238" t="s">
        <v>4662</v>
      </c>
      <c r="F2556" s="241" t="s">
        <v>4686</v>
      </c>
    </row>
    <row r="2557" spans="1:6" ht="15" customHeight="1">
      <c r="A2557" s="181">
        <v>15.016</v>
      </c>
      <c r="B2557" s="239" t="s">
        <v>168</v>
      </c>
      <c r="C2557" s="238" t="s">
        <v>4243</v>
      </c>
      <c r="D2557" s="240">
        <v>44421</v>
      </c>
      <c r="E2557" s="238" t="s">
        <v>4662</v>
      </c>
      <c r="F2557" s="241" t="s">
        <v>4686</v>
      </c>
    </row>
    <row r="2558" spans="1:6" ht="15" customHeight="1">
      <c r="A2558" s="181">
        <v>15.016999999999999</v>
      </c>
      <c r="B2558" s="239" t="s">
        <v>168</v>
      </c>
      <c r="C2558" s="238" t="s">
        <v>4605</v>
      </c>
      <c r="D2558" s="240">
        <v>44421</v>
      </c>
      <c r="E2558" s="238" t="s">
        <v>4662</v>
      </c>
      <c r="F2558" s="241" t="s">
        <v>4686</v>
      </c>
    </row>
    <row r="2559" spans="1:6" ht="15" customHeight="1">
      <c r="A2559" s="181">
        <v>16.039000000000001</v>
      </c>
      <c r="B2559" s="239" t="s">
        <v>451</v>
      </c>
      <c r="C2559" s="238" t="s">
        <v>4606</v>
      </c>
      <c r="D2559" s="240">
        <v>44421</v>
      </c>
      <c r="E2559" s="238" t="s">
        <v>4512</v>
      </c>
      <c r="F2559" s="241" t="s">
        <v>4686</v>
      </c>
    </row>
    <row r="2560" spans="1:6" ht="15" customHeight="1">
      <c r="A2560" s="181">
        <v>16.04</v>
      </c>
      <c r="B2560" s="239" t="s">
        <v>451</v>
      </c>
      <c r="C2560" s="238" t="s">
        <v>4607</v>
      </c>
      <c r="D2560" s="240">
        <v>44421</v>
      </c>
      <c r="E2560" s="238" t="s">
        <v>4512</v>
      </c>
      <c r="F2560" s="241" t="s">
        <v>4686</v>
      </c>
    </row>
    <row r="2561" spans="1:6" ht="15" customHeight="1">
      <c r="A2561" s="181">
        <v>16.041</v>
      </c>
      <c r="B2561" s="239" t="s">
        <v>451</v>
      </c>
      <c r="C2561" s="238" t="s">
        <v>4608</v>
      </c>
      <c r="D2561" s="240">
        <v>44421</v>
      </c>
      <c r="E2561" s="238" t="s">
        <v>4663</v>
      </c>
      <c r="F2561" s="241" t="s">
        <v>4686</v>
      </c>
    </row>
    <row r="2562" spans="1:6" ht="14.5" customHeight="1">
      <c r="A2562" s="181">
        <v>19.036000000000001</v>
      </c>
      <c r="B2562" s="239" t="s">
        <v>3848</v>
      </c>
      <c r="C2562" s="238" t="s">
        <v>4610</v>
      </c>
      <c r="D2562" s="240">
        <v>44421</v>
      </c>
      <c r="E2562" s="238" t="s">
        <v>4514</v>
      </c>
      <c r="F2562" s="241" t="s">
        <v>4686</v>
      </c>
    </row>
    <row r="2563" spans="1:6" ht="15" customHeight="1">
      <c r="A2563" s="181">
        <v>19.222999999999999</v>
      </c>
      <c r="B2563" s="239" t="s">
        <v>3848</v>
      </c>
      <c r="C2563" s="238" t="s">
        <v>4611</v>
      </c>
      <c r="D2563" s="240">
        <v>44421</v>
      </c>
      <c r="E2563" s="238" t="s">
        <v>4514</v>
      </c>
      <c r="F2563" s="241" t="s">
        <v>4686</v>
      </c>
    </row>
    <row r="2564" spans="1:6" ht="15" customHeight="1">
      <c r="A2564" s="181">
        <v>19.225000000000001</v>
      </c>
      <c r="B2564" s="239" t="s">
        <v>3848</v>
      </c>
      <c r="C2564" s="238" t="s">
        <v>4612</v>
      </c>
      <c r="D2564" s="240">
        <v>44421</v>
      </c>
      <c r="E2564" s="238" t="s">
        <v>4514</v>
      </c>
      <c r="F2564" s="241" t="s">
        <v>4686</v>
      </c>
    </row>
    <row r="2565" spans="1:6" ht="15" customHeight="1">
      <c r="A2565" s="181">
        <v>19.706</v>
      </c>
      <c r="B2565" s="239" t="s">
        <v>3848</v>
      </c>
      <c r="C2565" s="238" t="s">
        <v>4613</v>
      </c>
      <c r="D2565" s="240">
        <v>44421</v>
      </c>
      <c r="E2565" s="238" t="s">
        <v>4514</v>
      </c>
      <c r="F2565" s="241" t="s">
        <v>4686</v>
      </c>
    </row>
    <row r="2566" spans="1:6" ht="15" customHeight="1">
      <c r="A2566" s="181">
        <v>19.989999999999998</v>
      </c>
      <c r="B2566" s="239" t="s">
        <v>3848</v>
      </c>
      <c r="C2566" s="238" t="s">
        <v>4614</v>
      </c>
      <c r="D2566" s="240">
        <v>44421</v>
      </c>
      <c r="E2566" s="238" t="s">
        <v>4514</v>
      </c>
      <c r="F2566" s="241" t="s">
        <v>4686</v>
      </c>
    </row>
    <row r="2567" spans="1:6" ht="15" customHeight="1">
      <c r="A2567" s="181">
        <v>20.113</v>
      </c>
      <c r="B2567" s="239" t="s">
        <v>943</v>
      </c>
      <c r="C2567" s="238" t="s">
        <v>4615</v>
      </c>
      <c r="D2567" s="240">
        <v>44421</v>
      </c>
      <c r="E2567" s="238" t="s">
        <v>4664</v>
      </c>
      <c r="F2567" s="241" t="s">
        <v>4686</v>
      </c>
    </row>
    <row r="2568" spans="1:6" ht="15" customHeight="1">
      <c r="A2568" s="181">
        <v>20.114000000000001</v>
      </c>
      <c r="B2568" s="239" t="s">
        <v>943</v>
      </c>
      <c r="C2568" s="238" t="s">
        <v>4616</v>
      </c>
      <c r="D2568" s="240">
        <v>44421</v>
      </c>
      <c r="E2568" s="238" t="s">
        <v>4665</v>
      </c>
      <c r="F2568" s="241" t="s">
        <v>4686</v>
      </c>
    </row>
    <row r="2569" spans="1:6" ht="15" customHeight="1">
      <c r="A2569" s="181">
        <v>20.706</v>
      </c>
      <c r="B2569" s="239" t="s">
        <v>943</v>
      </c>
      <c r="C2569" s="238" t="s">
        <v>4617</v>
      </c>
      <c r="D2569" s="240">
        <v>44421</v>
      </c>
      <c r="E2569" s="238" t="s">
        <v>4666</v>
      </c>
      <c r="F2569" s="241" t="s">
        <v>4686</v>
      </c>
    </row>
    <row r="2570" spans="1:6" ht="15" customHeight="1">
      <c r="A2570" s="181">
        <v>20.707000000000001</v>
      </c>
      <c r="B2570" s="239" t="s">
        <v>943</v>
      </c>
      <c r="C2570" s="238" t="s">
        <v>4618</v>
      </c>
      <c r="D2570" s="240">
        <v>44421</v>
      </c>
      <c r="E2570" s="238" t="s">
        <v>4666</v>
      </c>
      <c r="F2570" s="241" t="s">
        <v>4686</v>
      </c>
    </row>
    <row r="2571" spans="1:6" ht="15" customHeight="1">
      <c r="A2571" s="181">
        <v>20.936</v>
      </c>
      <c r="B2571" s="239" t="s">
        <v>943</v>
      </c>
      <c r="C2571" s="238" t="s">
        <v>4619</v>
      </c>
      <c r="D2571" s="240">
        <v>44421</v>
      </c>
      <c r="E2571" s="238" t="s">
        <v>4665</v>
      </c>
      <c r="F2571" s="241" t="s">
        <v>4686</v>
      </c>
    </row>
    <row r="2572" spans="1:6" ht="15" customHeight="1">
      <c r="A2572" s="181">
        <v>21.023</v>
      </c>
      <c r="B2572" s="239" t="s">
        <v>56</v>
      </c>
      <c r="C2572" s="238" t="s">
        <v>4620</v>
      </c>
      <c r="D2572" s="240">
        <v>44421</v>
      </c>
      <c r="E2572" s="238" t="s">
        <v>4668</v>
      </c>
      <c r="F2572" s="241" t="s">
        <v>4686</v>
      </c>
    </row>
    <row r="2573" spans="1:6" ht="15" customHeight="1">
      <c r="A2573" s="181">
        <v>21.024000000000001</v>
      </c>
      <c r="B2573" s="239" t="s">
        <v>56</v>
      </c>
      <c r="C2573" s="238" t="s">
        <v>4621</v>
      </c>
      <c r="D2573" s="240">
        <v>44421</v>
      </c>
      <c r="E2573" s="238" t="s">
        <v>4667</v>
      </c>
      <c r="F2573" s="241" t="s">
        <v>4686</v>
      </c>
    </row>
    <row r="2574" spans="1:6" ht="15" customHeight="1">
      <c r="A2574" s="181">
        <v>21.024999999999999</v>
      </c>
      <c r="B2574" s="239" t="s">
        <v>56</v>
      </c>
      <c r="C2574" s="238" t="s">
        <v>4622</v>
      </c>
      <c r="D2574" s="240">
        <v>44421</v>
      </c>
      <c r="E2574" s="238" t="s">
        <v>4667</v>
      </c>
      <c r="F2574" s="241" t="s">
        <v>4686</v>
      </c>
    </row>
    <row r="2575" spans="1:6" ht="15" customHeight="1">
      <c r="A2575" s="181">
        <v>21.026</v>
      </c>
      <c r="B2575" s="239" t="s">
        <v>56</v>
      </c>
      <c r="C2575" s="238" t="s">
        <v>4623</v>
      </c>
      <c r="D2575" s="240">
        <v>44421</v>
      </c>
      <c r="E2575" s="238" t="s">
        <v>4668</v>
      </c>
      <c r="F2575" s="241" t="s">
        <v>4686</v>
      </c>
    </row>
    <row r="2576" spans="1:6" ht="15" customHeight="1">
      <c r="A2576" s="181">
        <v>21.027000000000001</v>
      </c>
      <c r="B2576" s="239" t="s">
        <v>56</v>
      </c>
      <c r="C2576" s="238" t="s">
        <v>4624</v>
      </c>
      <c r="D2576" s="240">
        <v>44421</v>
      </c>
      <c r="E2576" s="238" t="s">
        <v>4668</v>
      </c>
      <c r="F2576" s="241" t="s">
        <v>4686</v>
      </c>
    </row>
    <row r="2577" spans="1:6" ht="15" customHeight="1">
      <c r="A2577" s="181">
        <v>21.027999999999999</v>
      </c>
      <c r="B2577" s="239" t="s">
        <v>56</v>
      </c>
      <c r="C2577" s="238" t="s">
        <v>4625</v>
      </c>
      <c r="D2577" s="240">
        <v>44421</v>
      </c>
      <c r="E2577" s="238" t="s">
        <v>4668</v>
      </c>
      <c r="F2577" s="241" t="s">
        <v>4686</v>
      </c>
    </row>
    <row r="2578" spans="1:6" ht="15" customHeight="1">
      <c r="A2578" s="181">
        <v>21.029</v>
      </c>
      <c r="B2578" s="239" t="s">
        <v>56</v>
      </c>
      <c r="C2578" s="238" t="s">
        <v>4626</v>
      </c>
      <c r="D2578" s="240">
        <v>44421</v>
      </c>
      <c r="E2578" s="238" t="s">
        <v>4668</v>
      </c>
      <c r="F2578" s="241" t="s">
        <v>4686</v>
      </c>
    </row>
    <row r="2579" spans="1:6" ht="15" customHeight="1">
      <c r="A2579" s="181">
        <v>32.006999999999998</v>
      </c>
      <c r="B2579" s="239" t="s">
        <v>414</v>
      </c>
      <c r="C2579" s="238" t="s">
        <v>4627</v>
      </c>
      <c r="D2579" s="240">
        <v>44421</v>
      </c>
      <c r="E2579" s="238" t="s">
        <v>4669</v>
      </c>
      <c r="F2579" s="241" t="s">
        <v>4686</v>
      </c>
    </row>
    <row r="2580" spans="1:6" ht="15" customHeight="1">
      <c r="A2580" s="181">
        <v>32.008000000000003</v>
      </c>
      <c r="B2580" s="239" t="s">
        <v>414</v>
      </c>
      <c r="C2580" s="238" t="s">
        <v>4628</v>
      </c>
      <c r="D2580" s="240">
        <v>44421</v>
      </c>
      <c r="E2580" s="238" t="s">
        <v>4669</v>
      </c>
      <c r="F2580" s="241" t="s">
        <v>4686</v>
      </c>
    </row>
    <row r="2581" spans="1:6" ht="15" customHeight="1">
      <c r="A2581" s="181">
        <v>42.01</v>
      </c>
      <c r="B2581" s="239" t="s">
        <v>4573</v>
      </c>
      <c r="C2581" s="238" t="s">
        <v>4629</v>
      </c>
      <c r="D2581" s="240">
        <v>44421</v>
      </c>
      <c r="E2581" s="238" t="s">
        <v>4670</v>
      </c>
      <c r="F2581" s="241" t="s">
        <v>4686</v>
      </c>
    </row>
    <row r="2582" spans="1:6" ht="15" customHeight="1">
      <c r="A2582" s="181">
        <v>42.011000000000003</v>
      </c>
      <c r="B2582" s="239" t="s">
        <v>4573</v>
      </c>
      <c r="C2582" s="238" t="s">
        <v>4630</v>
      </c>
      <c r="D2582" s="240">
        <v>44421</v>
      </c>
      <c r="E2582" s="238" t="s">
        <v>4670</v>
      </c>
      <c r="F2582" s="241" t="s">
        <v>4686</v>
      </c>
    </row>
    <row r="2583" spans="1:6" ht="15" customHeight="1">
      <c r="A2583" s="181">
        <v>43.012999999999998</v>
      </c>
      <c r="B2583" s="239" t="s">
        <v>420</v>
      </c>
      <c r="C2583" s="238" t="s">
        <v>4631</v>
      </c>
      <c r="D2583" s="240">
        <v>44421</v>
      </c>
      <c r="E2583" s="238" t="s">
        <v>4671</v>
      </c>
      <c r="F2583" s="241" t="s">
        <v>4686</v>
      </c>
    </row>
    <row r="2584" spans="1:6" ht="15" customHeight="1">
      <c r="A2584" s="181">
        <v>47.084000000000003</v>
      </c>
      <c r="B2584" s="239" t="s">
        <v>929</v>
      </c>
      <c r="C2584" s="238" t="s">
        <v>4632</v>
      </c>
      <c r="D2584" s="240">
        <v>44421</v>
      </c>
      <c r="E2584" s="238" t="s">
        <v>4672</v>
      </c>
      <c r="F2584" s="241" t="s">
        <v>4686</v>
      </c>
    </row>
    <row r="2585" spans="1:6" ht="15" customHeight="1">
      <c r="A2585" s="181">
        <v>59.075000000000003</v>
      </c>
      <c r="B2585" s="239" t="s">
        <v>938</v>
      </c>
      <c r="C2585" s="238" t="s">
        <v>4633</v>
      </c>
      <c r="D2585" s="240">
        <v>44421</v>
      </c>
      <c r="E2585" s="238" t="s">
        <v>4673</v>
      </c>
      <c r="F2585" s="241" t="s">
        <v>4686</v>
      </c>
    </row>
    <row r="2586" spans="1:6" ht="15" customHeight="1">
      <c r="A2586" s="181">
        <v>59.076000000000001</v>
      </c>
      <c r="B2586" s="239" t="s">
        <v>938</v>
      </c>
      <c r="C2586" s="238" t="s">
        <v>4634</v>
      </c>
      <c r="D2586" s="240">
        <v>44421</v>
      </c>
      <c r="E2586" s="238" t="s">
        <v>4673</v>
      </c>
      <c r="F2586" s="241" t="s">
        <v>4686</v>
      </c>
    </row>
    <row r="2587" spans="1:6" ht="15" customHeight="1">
      <c r="A2587" s="181">
        <v>59.076999999999998</v>
      </c>
      <c r="B2587" s="239" t="s">
        <v>938</v>
      </c>
      <c r="C2587" s="238" t="s">
        <v>4635</v>
      </c>
      <c r="D2587" s="240">
        <v>44421</v>
      </c>
      <c r="E2587" s="238" t="s">
        <v>4673</v>
      </c>
      <c r="F2587" s="241" t="s">
        <v>4686</v>
      </c>
    </row>
    <row r="2588" spans="1:6" ht="15" customHeight="1">
      <c r="A2588" s="181">
        <v>59.078000000000003</v>
      </c>
      <c r="B2588" s="239" t="s">
        <v>938</v>
      </c>
      <c r="C2588" s="238" t="s">
        <v>4636</v>
      </c>
      <c r="D2588" s="240">
        <v>44421</v>
      </c>
      <c r="E2588" s="238" t="s">
        <v>4673</v>
      </c>
      <c r="F2588" s="241" t="s">
        <v>4686</v>
      </c>
    </row>
    <row r="2589" spans="1:6" ht="15" customHeight="1">
      <c r="A2589" s="181">
        <v>64.13</v>
      </c>
      <c r="B2589" s="239" t="s">
        <v>954</v>
      </c>
      <c r="C2589" s="238" t="s">
        <v>4637</v>
      </c>
      <c r="D2589" s="240">
        <v>44421</v>
      </c>
      <c r="E2589" s="238" t="s">
        <v>4674</v>
      </c>
      <c r="F2589" s="241" t="s">
        <v>4686</v>
      </c>
    </row>
    <row r="2590" spans="1:6" ht="14.5" customHeight="1">
      <c r="A2590" s="181">
        <v>66.447000000000003</v>
      </c>
      <c r="B2590" s="239" t="s">
        <v>433</v>
      </c>
      <c r="C2590" s="238" t="s">
        <v>4638</v>
      </c>
      <c r="D2590" s="240">
        <v>44421</v>
      </c>
      <c r="E2590" s="238" t="s">
        <v>4526</v>
      </c>
      <c r="F2590" s="241" t="s">
        <v>4686</v>
      </c>
    </row>
    <row r="2591" spans="1:6" ht="15" customHeight="1">
      <c r="A2591" s="181">
        <v>66.713999999999999</v>
      </c>
      <c r="B2591" s="239" t="s">
        <v>433</v>
      </c>
      <c r="C2591" s="238" t="s">
        <v>4639</v>
      </c>
      <c r="D2591" s="240">
        <v>44421</v>
      </c>
      <c r="E2591" s="238" t="s">
        <v>4526</v>
      </c>
      <c r="F2591" s="241" t="s">
        <v>4686</v>
      </c>
    </row>
    <row r="2592" spans="1:6" ht="15" customHeight="1">
      <c r="A2592" s="181">
        <v>66.962999999999994</v>
      </c>
      <c r="B2592" s="239" t="s">
        <v>433</v>
      </c>
      <c r="C2592" s="238" t="s">
        <v>4640</v>
      </c>
      <c r="D2592" s="240">
        <v>44421</v>
      </c>
      <c r="E2592" s="238" t="s">
        <v>4526</v>
      </c>
      <c r="F2592" s="241" t="s">
        <v>4686</v>
      </c>
    </row>
    <row r="2593" spans="1:6" ht="15" customHeight="1">
      <c r="A2593" s="181">
        <v>66.963999999999999</v>
      </c>
      <c r="B2593" s="239" t="s">
        <v>433</v>
      </c>
      <c r="C2593" s="238" t="s">
        <v>4641</v>
      </c>
      <c r="D2593" s="240">
        <v>44421</v>
      </c>
      <c r="E2593" s="238" t="s">
        <v>4526</v>
      </c>
      <c r="F2593" s="241" t="s">
        <v>4686</v>
      </c>
    </row>
    <row r="2594" spans="1:6" ht="15" customHeight="1">
      <c r="A2594" s="181">
        <v>84.153000000000006</v>
      </c>
      <c r="B2594" s="239" t="s">
        <v>780</v>
      </c>
      <c r="C2594" s="238" t="s">
        <v>4642</v>
      </c>
      <c r="D2594" s="240">
        <v>44421</v>
      </c>
      <c r="E2594" s="238" t="s">
        <v>4675</v>
      </c>
      <c r="F2594" s="241" t="s">
        <v>4686</v>
      </c>
    </row>
    <row r="2595" spans="1:6" ht="15" customHeight="1">
      <c r="A2595" s="181">
        <v>84.426000000000002</v>
      </c>
      <c r="B2595" s="239" t="s">
        <v>780</v>
      </c>
      <c r="C2595" s="238" t="s">
        <v>4643</v>
      </c>
      <c r="D2595" s="240">
        <v>44421</v>
      </c>
      <c r="E2595" s="238" t="s">
        <v>4676</v>
      </c>
      <c r="F2595" s="241" t="s">
        <v>4686</v>
      </c>
    </row>
    <row r="2596" spans="1:6" ht="15" customHeight="1">
      <c r="A2596" s="181">
        <v>93.382000000000005</v>
      </c>
      <c r="B2596" s="239" t="s">
        <v>821</v>
      </c>
      <c r="C2596" s="238" t="s">
        <v>4644</v>
      </c>
      <c r="D2596" s="240">
        <v>44421</v>
      </c>
      <c r="E2596" s="238" t="s">
        <v>4678</v>
      </c>
      <c r="F2596" s="241" t="s">
        <v>4686</v>
      </c>
    </row>
    <row r="2597" spans="1:6" ht="15" customHeight="1">
      <c r="A2597" s="181">
        <v>93.495000000000005</v>
      </c>
      <c r="B2597" s="239" t="s">
        <v>821</v>
      </c>
      <c r="C2597" s="238" t="s">
        <v>4645</v>
      </c>
      <c r="D2597" s="240">
        <v>44421</v>
      </c>
      <c r="E2597" s="238" t="s">
        <v>4677</v>
      </c>
      <c r="F2597" s="241" t="s">
        <v>4686</v>
      </c>
    </row>
    <row r="2598" spans="1:6" ht="12.75" customHeight="1">
      <c r="A2598" s="232" t="s">
        <v>4691</v>
      </c>
      <c r="B2598" s="232" t="s">
        <v>780</v>
      </c>
      <c r="C2598" s="242" t="s">
        <v>4692</v>
      </c>
      <c r="D2598" s="225">
        <v>44421</v>
      </c>
      <c r="E2598" s="217"/>
      <c r="F2598" s="217"/>
    </row>
    <row r="2599" spans="1:6" ht="15" customHeight="1">
      <c r="A2599" s="232" t="s">
        <v>4687</v>
      </c>
      <c r="B2599" s="232" t="s">
        <v>780</v>
      </c>
      <c r="C2599" s="242" t="s">
        <v>4700</v>
      </c>
      <c r="D2599" s="225">
        <v>44421</v>
      </c>
      <c r="E2599" s="217"/>
      <c r="F2599" s="217"/>
    </row>
    <row r="2600" spans="1:6" ht="15" customHeight="1">
      <c r="A2600" s="232" t="s">
        <v>4688</v>
      </c>
      <c r="B2600" s="232" t="s">
        <v>780</v>
      </c>
      <c r="C2600" s="242" t="s">
        <v>4701</v>
      </c>
      <c r="D2600" s="225">
        <v>44421</v>
      </c>
      <c r="E2600" s="217"/>
      <c r="F2600" s="217"/>
    </row>
    <row r="2601" spans="1:6" ht="15" customHeight="1">
      <c r="A2601" s="232" t="s">
        <v>4689</v>
      </c>
      <c r="B2601" s="232" t="s">
        <v>780</v>
      </c>
      <c r="C2601" s="224" t="s">
        <v>4702</v>
      </c>
      <c r="D2601" s="225">
        <v>44421</v>
      </c>
      <c r="E2601" s="217"/>
      <c r="F2601" s="217"/>
    </row>
    <row r="2602" spans="1:6" s="28" customFormat="1" ht="15" customHeight="1">
      <c r="A2602" s="232" t="s">
        <v>4690</v>
      </c>
      <c r="B2602" s="252" t="s">
        <v>780</v>
      </c>
      <c r="C2602" s="224" t="s">
        <v>4703</v>
      </c>
      <c r="D2602" s="225">
        <v>44421</v>
      </c>
      <c r="E2602" s="217"/>
      <c r="F2602" s="217"/>
    </row>
    <row r="2603" spans="1:6" ht="15" customHeight="1">
      <c r="A2603" s="232" t="s">
        <v>4693</v>
      </c>
      <c r="B2603" s="232" t="s">
        <v>780</v>
      </c>
      <c r="C2603" s="224" t="s">
        <v>4694</v>
      </c>
      <c r="D2603" s="225">
        <v>44421</v>
      </c>
      <c r="E2603" s="217"/>
      <c r="F2603" s="217"/>
    </row>
    <row r="2604" spans="1:6" ht="15" customHeight="1">
      <c r="A2604" s="243">
        <v>12.016999999999999</v>
      </c>
      <c r="B2604" s="245" t="s">
        <v>347</v>
      </c>
      <c r="C2604" s="246" t="s">
        <v>4695</v>
      </c>
      <c r="D2604" s="248">
        <v>44426</v>
      </c>
      <c r="E2604" s="250" t="s">
        <v>4657</v>
      </c>
      <c r="F2604" s="251"/>
    </row>
    <row r="2605" spans="1:6" ht="15" customHeight="1">
      <c r="A2605" s="244">
        <v>10.606999999999999</v>
      </c>
      <c r="B2605" s="244" t="s">
        <v>804</v>
      </c>
      <c r="C2605" s="247" t="s">
        <v>4696</v>
      </c>
      <c r="D2605" s="249">
        <v>44426</v>
      </c>
      <c r="E2605" s="29" t="s">
        <v>4697</v>
      </c>
      <c r="F2605" s="29"/>
    </row>
    <row r="2606" spans="1:6" ht="14">
      <c r="A2606" s="232" t="s">
        <v>4704</v>
      </c>
      <c r="B2606" s="253" t="s">
        <v>780</v>
      </c>
      <c r="C2606" s="224" t="s">
        <v>4705</v>
      </c>
      <c r="D2606" s="225">
        <v>44426</v>
      </c>
      <c r="E2606" s="29"/>
      <c r="F2606" s="29"/>
    </row>
    <row r="2607" spans="1:6">
      <c r="A2607" s="259">
        <v>32.009</v>
      </c>
      <c r="B2607" s="260" t="s">
        <v>414</v>
      </c>
      <c r="C2607" s="261" t="s">
        <v>4725</v>
      </c>
      <c r="D2607" s="262">
        <v>44433</v>
      </c>
      <c r="E2607" s="258" t="s">
        <v>4669</v>
      </c>
      <c r="F2607" s="28"/>
    </row>
  </sheetData>
  <sheetProtection algorithmName="SHA-512" hashValue="aOfBBIK6MWCr0w2Y8oPNqxL4r8fi1vtJiQZWMFnl5QyFABH5gffgKkdiEiEvpJE8MkR/7Nyv2qGisKUxsEWpfQ==" saltValue="erJfm9CsuKAoHj6qbWZApQ==" spinCount="100000" sheet="1" autoFilter="0" pivotTables="0"/>
  <sortState ref="A2:C2305">
    <sortCondition ref="A2:A2305"/>
  </sortState>
  <customSheetViews>
    <customSheetView guid="{5F0910B0-B45C-4126-97F3-187504C443ED}" scale="107" state="hidden" topLeftCell="A890">
      <selection activeCell="C912" sqref="C912"/>
      <pageSetup orientation="portrait"/>
      <headerFooter alignWithMargins="0"/>
    </customSheetView>
    <customSheetView guid="{5D368104-1319-4E4D-9E25-DC6A451D6FDB}" scale="107" state="hidden" topLeftCell="A2767">
      <selection activeCell="C2780" sqref="C2780"/>
      <pageSetup orientation="portrait"/>
      <headerFooter alignWithMargins="0"/>
    </customSheetView>
  </customSheetViews>
  <phoneticPr fontId="0" type="noConversion"/>
  <pageMargins left="0.75" right="0.75" top="1" bottom="1" header="0.5" footer="0.5"/>
  <pageSetup orientation="portrait"/>
  <headerFooter alignWithMargins="0"/>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D63"/>
  <sheetViews>
    <sheetView workbookViewId="0"/>
  </sheetViews>
  <sheetFormatPr baseColWidth="10" defaultColWidth="8.83203125" defaultRowHeight="12" x14ac:dyDescent="0"/>
  <cols>
    <col min="1" max="1" width="16.33203125" bestFit="1" customWidth="1"/>
    <col min="2" max="2" width="10" bestFit="1" customWidth="1"/>
    <col min="3" max="3" width="49.1640625" bestFit="1" customWidth="1"/>
    <col min="4" max="4" width="7.5" bestFit="1" customWidth="1"/>
  </cols>
  <sheetData>
    <row r="1" spans="1:4" ht="13" thickBot="1">
      <c r="A1" s="4" t="s">
        <v>220</v>
      </c>
      <c r="B1" s="4" t="s">
        <v>4435</v>
      </c>
      <c r="C1" s="5" t="s">
        <v>221</v>
      </c>
      <c r="D1" s="6" t="s">
        <v>222</v>
      </c>
    </row>
    <row r="2" spans="1:4" s="28" customFormat="1">
      <c r="A2" s="7" t="str">
        <f t="shared" ref="A2:A6" si="0">LEFT(D2,1)</f>
        <v>1</v>
      </c>
      <c r="B2" s="7" t="s">
        <v>3333</v>
      </c>
      <c r="C2" s="8" t="s">
        <v>3338</v>
      </c>
      <c r="D2" s="7" t="s">
        <v>3343</v>
      </c>
    </row>
    <row r="3" spans="1:4" s="28" customFormat="1">
      <c r="A3" s="7" t="str">
        <f t="shared" si="0"/>
        <v>3</v>
      </c>
      <c r="B3" s="7" t="s">
        <v>2365</v>
      </c>
      <c r="C3" s="8" t="s">
        <v>2179</v>
      </c>
      <c r="D3" s="7" t="s">
        <v>3344</v>
      </c>
    </row>
    <row r="4" spans="1:4" s="28" customFormat="1">
      <c r="A4" s="7" t="str">
        <f t="shared" si="0"/>
        <v>4</v>
      </c>
      <c r="B4" s="7" t="s">
        <v>3334</v>
      </c>
      <c r="C4" s="8" t="s">
        <v>3339</v>
      </c>
      <c r="D4" s="7" t="s">
        <v>3345</v>
      </c>
    </row>
    <row r="5" spans="1:4" s="28" customFormat="1">
      <c r="A5" s="7" t="str">
        <f t="shared" si="0"/>
        <v>5</v>
      </c>
      <c r="B5" s="7" t="s">
        <v>3335</v>
      </c>
      <c r="C5" s="8" t="s">
        <v>3340</v>
      </c>
      <c r="D5" s="7" t="s">
        <v>3346</v>
      </c>
    </row>
    <row r="6" spans="1:4" s="28" customFormat="1">
      <c r="A6" s="7" t="str">
        <f t="shared" si="0"/>
        <v>6</v>
      </c>
      <c r="B6" s="7" t="s">
        <v>3336</v>
      </c>
      <c r="C6" s="8" t="s">
        <v>1228</v>
      </c>
      <c r="D6" s="7" t="s">
        <v>3347</v>
      </c>
    </row>
    <row r="7" spans="1:4">
      <c r="A7" s="7" t="str">
        <f>LEFT(D7,1)</f>
        <v>7</v>
      </c>
      <c r="B7" s="7" t="s">
        <v>1021</v>
      </c>
      <c r="C7" s="8" t="s">
        <v>223</v>
      </c>
      <c r="D7" s="7" t="s">
        <v>224</v>
      </c>
    </row>
    <row r="8" spans="1:4" s="28" customFormat="1">
      <c r="A8" s="7" t="str">
        <f t="shared" ref="A8:A9" si="1">LEFT(D8,1)</f>
        <v>8</v>
      </c>
      <c r="B8" s="7" t="s">
        <v>3285</v>
      </c>
      <c r="C8" s="8" t="s">
        <v>3341</v>
      </c>
      <c r="D8" s="7" t="s">
        <v>3348</v>
      </c>
    </row>
    <row r="9" spans="1:4" s="28" customFormat="1">
      <c r="A9" s="7" t="str">
        <f t="shared" si="1"/>
        <v>9</v>
      </c>
      <c r="B9" s="7" t="s">
        <v>3337</v>
      </c>
      <c r="C9" s="8" t="s">
        <v>3342</v>
      </c>
      <c r="D9" s="7" t="s">
        <v>3349</v>
      </c>
    </row>
    <row r="10" spans="1:4">
      <c r="A10" s="7" t="str">
        <f t="shared" ref="A10:A63" si="2">LEFT(D10,2)</f>
        <v>10</v>
      </c>
      <c r="B10" s="7" t="s">
        <v>804</v>
      </c>
      <c r="C10" s="8" t="s">
        <v>225</v>
      </c>
      <c r="D10" s="7" t="s">
        <v>226</v>
      </c>
    </row>
    <row r="11" spans="1:4">
      <c r="A11" s="7" t="str">
        <f t="shared" si="2"/>
        <v>11</v>
      </c>
      <c r="B11" s="7" t="s">
        <v>32</v>
      </c>
      <c r="C11" s="8" t="s">
        <v>75</v>
      </c>
      <c r="D11" s="7" t="s">
        <v>76</v>
      </c>
    </row>
    <row r="12" spans="1:4">
      <c r="A12" s="7" t="str">
        <f t="shared" si="2"/>
        <v>12</v>
      </c>
      <c r="B12" s="7" t="s">
        <v>347</v>
      </c>
      <c r="C12" s="8" t="s">
        <v>77</v>
      </c>
      <c r="D12" s="7" t="s">
        <v>746</v>
      </c>
    </row>
    <row r="13" spans="1:4" ht="12.75" customHeight="1">
      <c r="A13" s="7" t="str">
        <f t="shared" si="2"/>
        <v>14</v>
      </c>
      <c r="B13" s="7" t="s">
        <v>46</v>
      </c>
      <c r="C13" s="8" t="s">
        <v>747</v>
      </c>
      <c r="D13" s="7" t="s">
        <v>79</v>
      </c>
    </row>
    <row r="14" spans="1:4">
      <c r="A14" s="7" t="str">
        <f t="shared" si="2"/>
        <v>15</v>
      </c>
      <c r="B14" s="7" t="s">
        <v>168</v>
      </c>
      <c r="C14" s="8" t="s">
        <v>80</v>
      </c>
      <c r="D14" s="7" t="s">
        <v>81</v>
      </c>
    </row>
    <row r="15" spans="1:4">
      <c r="A15" s="7" t="str">
        <f t="shared" si="2"/>
        <v>16</v>
      </c>
      <c r="B15" s="7" t="s">
        <v>451</v>
      </c>
      <c r="C15" s="8" t="s">
        <v>82</v>
      </c>
      <c r="D15" s="7" t="s">
        <v>83</v>
      </c>
    </row>
    <row r="16" spans="1:4">
      <c r="A16" s="7" t="str">
        <f t="shared" si="2"/>
        <v>17</v>
      </c>
      <c r="B16" s="7" t="s">
        <v>1102</v>
      </c>
      <c r="C16" s="8" t="s">
        <v>84</v>
      </c>
      <c r="D16" s="7" t="s">
        <v>85</v>
      </c>
    </row>
    <row r="17" spans="1:4">
      <c r="A17" s="7" t="str">
        <f t="shared" si="2"/>
        <v>19</v>
      </c>
      <c r="B17" s="7" t="s">
        <v>377</v>
      </c>
      <c r="C17" s="8" t="s">
        <v>86</v>
      </c>
      <c r="D17" s="7" t="s">
        <v>87</v>
      </c>
    </row>
    <row r="18" spans="1:4">
      <c r="A18" s="7" t="str">
        <f t="shared" si="2"/>
        <v>20</v>
      </c>
      <c r="B18" s="7" t="s">
        <v>943</v>
      </c>
      <c r="C18" s="8" t="s">
        <v>88</v>
      </c>
      <c r="D18" s="7" t="s">
        <v>89</v>
      </c>
    </row>
    <row r="19" spans="1:4">
      <c r="A19" s="7" t="str">
        <f t="shared" si="2"/>
        <v>21</v>
      </c>
      <c r="B19" s="7" t="s">
        <v>56</v>
      </c>
      <c r="C19" s="8" t="s">
        <v>90</v>
      </c>
      <c r="D19" s="7" t="s">
        <v>91</v>
      </c>
    </row>
    <row r="20" spans="1:4">
      <c r="A20" s="7" t="str">
        <f t="shared" si="2"/>
        <v>23</v>
      </c>
      <c r="B20" s="7" t="s">
        <v>1965</v>
      </c>
      <c r="C20" s="8" t="s">
        <v>2051</v>
      </c>
      <c r="D20" s="7" t="s">
        <v>2050</v>
      </c>
    </row>
    <row r="21" spans="1:4">
      <c r="A21" s="7" t="str">
        <f t="shared" si="2"/>
        <v>27</v>
      </c>
      <c r="B21" s="7" t="s">
        <v>393</v>
      </c>
      <c r="C21" s="8" t="s">
        <v>92</v>
      </c>
      <c r="D21" s="7" t="s">
        <v>93</v>
      </c>
    </row>
    <row r="22" spans="1:4">
      <c r="A22" s="7" t="str">
        <f t="shared" si="2"/>
        <v>29</v>
      </c>
      <c r="B22" s="7" t="s">
        <v>1971</v>
      </c>
      <c r="C22" s="27" t="s">
        <v>2053</v>
      </c>
      <c r="D22" s="7" t="s">
        <v>2052</v>
      </c>
    </row>
    <row r="23" spans="1:4">
      <c r="A23" s="7" t="str">
        <f t="shared" si="2"/>
        <v>30</v>
      </c>
      <c r="B23" s="7" t="s">
        <v>412</v>
      </c>
      <c r="C23" s="8" t="s">
        <v>760</v>
      </c>
      <c r="D23" s="7" t="s">
        <v>761</v>
      </c>
    </row>
    <row r="24" spans="1:4">
      <c r="A24" s="7" t="str">
        <f t="shared" si="2"/>
        <v>31</v>
      </c>
      <c r="B24" s="7" t="s">
        <v>1973</v>
      </c>
      <c r="C24" s="27" t="s">
        <v>2054</v>
      </c>
      <c r="D24" s="7" t="s">
        <v>2055</v>
      </c>
    </row>
    <row r="25" spans="1:4">
      <c r="A25" s="7" t="str">
        <f t="shared" si="2"/>
        <v>32</v>
      </c>
      <c r="B25" s="7" t="s">
        <v>414</v>
      </c>
      <c r="C25" s="8" t="s">
        <v>762</v>
      </c>
      <c r="D25" s="7" t="s">
        <v>763</v>
      </c>
    </row>
    <row r="26" spans="1:4">
      <c r="A26" s="7" t="str">
        <f t="shared" si="2"/>
        <v>33</v>
      </c>
      <c r="B26" s="7" t="s">
        <v>1975</v>
      </c>
      <c r="C26" s="27" t="s">
        <v>2056</v>
      </c>
      <c r="D26" s="7" t="s">
        <v>2057</v>
      </c>
    </row>
    <row r="27" spans="1:4">
      <c r="A27" s="7" t="str">
        <f t="shared" si="2"/>
        <v>34</v>
      </c>
      <c r="B27" s="7" t="s">
        <v>1976</v>
      </c>
      <c r="C27" s="27" t="s">
        <v>2058</v>
      </c>
      <c r="D27" s="7" t="s">
        <v>2059</v>
      </c>
    </row>
    <row r="28" spans="1:4">
      <c r="A28" s="7" t="str">
        <f t="shared" si="2"/>
        <v>36</v>
      </c>
      <c r="B28" s="7" t="s">
        <v>1978</v>
      </c>
      <c r="C28" s="27" t="s">
        <v>2060</v>
      </c>
      <c r="D28" s="7" t="s">
        <v>2061</v>
      </c>
    </row>
    <row r="29" spans="1:4">
      <c r="A29" s="7" t="str">
        <f t="shared" si="2"/>
        <v>39</v>
      </c>
      <c r="B29" s="7" t="s">
        <v>415</v>
      </c>
      <c r="C29" s="8" t="s">
        <v>764</v>
      </c>
      <c r="D29" s="7" t="s">
        <v>765</v>
      </c>
    </row>
    <row r="30" spans="1:4">
      <c r="A30" s="7" t="str">
        <f t="shared" si="2"/>
        <v>40</v>
      </c>
      <c r="B30" s="7" t="s">
        <v>1979</v>
      </c>
      <c r="C30" s="27" t="s">
        <v>2062</v>
      </c>
      <c r="D30" s="7" t="s">
        <v>2063</v>
      </c>
    </row>
    <row r="31" spans="1:4">
      <c r="A31" s="7" t="str">
        <f t="shared" si="2"/>
        <v>42</v>
      </c>
      <c r="B31" s="7" t="s">
        <v>419</v>
      </c>
      <c r="C31" s="8" t="s">
        <v>794</v>
      </c>
      <c r="D31" s="7" t="s">
        <v>795</v>
      </c>
    </row>
    <row r="32" spans="1:4">
      <c r="A32" s="7" t="str">
        <f t="shared" si="2"/>
        <v>43</v>
      </c>
      <c r="B32" s="7" t="s">
        <v>420</v>
      </c>
      <c r="C32" s="8" t="s">
        <v>766</v>
      </c>
      <c r="D32" s="7" t="s">
        <v>767</v>
      </c>
    </row>
    <row r="33" spans="1:4">
      <c r="A33" s="7" t="str">
        <f t="shared" si="2"/>
        <v>44</v>
      </c>
      <c r="B33" s="7" t="s">
        <v>1985</v>
      </c>
      <c r="C33" s="27" t="s">
        <v>2064</v>
      </c>
      <c r="D33" s="7" t="s">
        <v>2065</v>
      </c>
    </row>
    <row r="34" spans="1:4">
      <c r="A34" s="7" t="str">
        <f t="shared" si="2"/>
        <v>45</v>
      </c>
      <c r="B34" s="7" t="s">
        <v>1022</v>
      </c>
      <c r="C34" s="8" t="s">
        <v>768</v>
      </c>
      <c r="D34" s="7" t="s">
        <v>769</v>
      </c>
    </row>
    <row r="35" spans="1:4">
      <c r="A35" s="7" t="str">
        <f t="shared" si="2"/>
        <v>46</v>
      </c>
      <c r="B35" s="7" t="s">
        <v>1987</v>
      </c>
      <c r="C35" s="27" t="s">
        <v>2066</v>
      </c>
      <c r="D35" s="7" t="s">
        <v>2067</v>
      </c>
    </row>
    <row r="36" spans="1:4">
      <c r="A36" s="7" t="str">
        <f t="shared" si="2"/>
        <v>47</v>
      </c>
      <c r="B36" s="7" t="s">
        <v>929</v>
      </c>
      <c r="C36" s="8" t="s">
        <v>770</v>
      </c>
      <c r="D36" s="7" t="s">
        <v>771</v>
      </c>
    </row>
    <row r="37" spans="1:4">
      <c r="A37" s="7" t="str">
        <f t="shared" si="2"/>
        <v>57</v>
      </c>
      <c r="B37" s="7" t="s">
        <v>1988</v>
      </c>
      <c r="C37" s="27" t="s">
        <v>2068</v>
      </c>
      <c r="D37" s="7" t="s">
        <v>2069</v>
      </c>
    </row>
    <row r="38" spans="1:4">
      <c r="A38" s="7" t="str">
        <f t="shared" si="2"/>
        <v>58</v>
      </c>
      <c r="B38" s="7" t="s">
        <v>1023</v>
      </c>
      <c r="C38" s="8" t="s">
        <v>351</v>
      </c>
      <c r="D38" s="7" t="s">
        <v>352</v>
      </c>
    </row>
    <row r="39" spans="1:4">
      <c r="A39" s="7" t="str">
        <f t="shared" si="2"/>
        <v>59</v>
      </c>
      <c r="B39" s="7" t="s">
        <v>938</v>
      </c>
      <c r="C39" s="8" t="s">
        <v>353</v>
      </c>
      <c r="D39" s="7" t="s">
        <v>354</v>
      </c>
    </row>
    <row r="40" spans="1:4">
      <c r="A40" s="7" t="str">
        <f t="shared" si="2"/>
        <v>64</v>
      </c>
      <c r="B40" s="7" t="s">
        <v>954</v>
      </c>
      <c r="C40" s="8" t="s">
        <v>355</v>
      </c>
      <c r="D40" s="7" t="s">
        <v>356</v>
      </c>
    </row>
    <row r="41" spans="1:4">
      <c r="A41" s="7" t="str">
        <f t="shared" si="2"/>
        <v>66</v>
      </c>
      <c r="B41" s="7" t="s">
        <v>433</v>
      </c>
      <c r="C41" s="8" t="s">
        <v>357</v>
      </c>
      <c r="D41" s="7" t="s">
        <v>358</v>
      </c>
    </row>
    <row r="42" spans="1:4">
      <c r="A42" s="7" t="str">
        <f t="shared" si="2"/>
        <v>68</v>
      </c>
      <c r="B42" s="7" t="s">
        <v>2003</v>
      </c>
      <c r="C42" s="27" t="s">
        <v>2070</v>
      </c>
      <c r="D42" s="7" t="s">
        <v>2071</v>
      </c>
    </row>
    <row r="43" spans="1:4">
      <c r="A43" s="7" t="str">
        <f t="shared" si="2"/>
        <v>70</v>
      </c>
      <c r="B43" s="7" t="s">
        <v>2004</v>
      </c>
      <c r="C43" s="27" t="s">
        <v>2072</v>
      </c>
      <c r="D43" s="7" t="s">
        <v>2073</v>
      </c>
    </row>
    <row r="44" spans="1:4">
      <c r="A44" s="7" t="str">
        <f t="shared" si="2"/>
        <v>77</v>
      </c>
      <c r="B44" s="7" t="s">
        <v>660</v>
      </c>
      <c r="C44" s="8" t="s">
        <v>359</v>
      </c>
      <c r="D44" s="7" t="s">
        <v>360</v>
      </c>
    </row>
    <row r="45" spans="1:4">
      <c r="A45" s="7" t="str">
        <f t="shared" si="2"/>
        <v>78</v>
      </c>
      <c r="B45" s="7" t="s">
        <v>2007</v>
      </c>
      <c r="C45" s="27" t="s">
        <v>2074</v>
      </c>
      <c r="D45" s="7" t="s">
        <v>2075</v>
      </c>
    </row>
    <row r="46" spans="1:4">
      <c r="A46" s="7" t="str">
        <f t="shared" si="2"/>
        <v>81</v>
      </c>
      <c r="B46" s="7" t="s">
        <v>663</v>
      </c>
      <c r="C46" s="8" t="s">
        <v>247</v>
      </c>
      <c r="D46" s="7" t="s">
        <v>248</v>
      </c>
    </row>
    <row r="47" spans="1:4">
      <c r="A47" s="7" t="str">
        <f t="shared" si="2"/>
        <v>83</v>
      </c>
      <c r="B47" s="7" t="s">
        <v>1024</v>
      </c>
      <c r="C47" s="8" t="s">
        <v>249</v>
      </c>
      <c r="D47" s="7" t="s">
        <v>250</v>
      </c>
    </row>
    <row r="48" spans="1:4">
      <c r="A48" s="7" t="str">
        <f t="shared" si="2"/>
        <v>84</v>
      </c>
      <c r="B48" s="7" t="s">
        <v>780</v>
      </c>
      <c r="C48" s="8" t="s">
        <v>251</v>
      </c>
      <c r="D48" s="7" t="s">
        <v>252</v>
      </c>
    </row>
    <row r="49" spans="1:4">
      <c r="A49" s="7" t="str">
        <f t="shared" si="2"/>
        <v>85</v>
      </c>
      <c r="B49" s="7" t="s">
        <v>796</v>
      </c>
      <c r="C49" s="8" t="s">
        <v>797</v>
      </c>
      <c r="D49" s="7" t="s">
        <v>798</v>
      </c>
    </row>
    <row r="50" spans="1:4">
      <c r="A50" s="7" t="str">
        <f t="shared" si="2"/>
        <v>86</v>
      </c>
      <c r="B50" s="7" t="s">
        <v>2015</v>
      </c>
      <c r="C50" s="27" t="s">
        <v>2076</v>
      </c>
      <c r="D50" s="7" t="s">
        <v>2077</v>
      </c>
    </row>
    <row r="51" spans="1:4">
      <c r="A51" s="7" t="str">
        <f>LEFT(D51,2)</f>
        <v>87</v>
      </c>
      <c r="B51" s="7" t="s">
        <v>1018</v>
      </c>
      <c r="C51" s="8" t="s">
        <v>1017</v>
      </c>
      <c r="D51" s="7" t="s">
        <v>1016</v>
      </c>
    </row>
    <row r="52" spans="1:4">
      <c r="A52" s="7" t="str">
        <f>LEFT(D52,2)</f>
        <v>88</v>
      </c>
      <c r="B52" s="7" t="s">
        <v>2017</v>
      </c>
      <c r="C52" s="27" t="s">
        <v>2018</v>
      </c>
      <c r="D52" s="7" t="s">
        <v>2078</v>
      </c>
    </row>
    <row r="53" spans="1:4">
      <c r="A53" s="7" t="str">
        <f t="shared" si="2"/>
        <v>89</v>
      </c>
      <c r="B53" s="7" t="s">
        <v>812</v>
      </c>
      <c r="C53" s="8" t="s">
        <v>253</v>
      </c>
      <c r="D53" s="7" t="s">
        <v>254</v>
      </c>
    </row>
    <row r="54" spans="1:4">
      <c r="A54" s="7" t="str">
        <f t="shared" si="2"/>
        <v>90</v>
      </c>
      <c r="B54" s="7" t="s">
        <v>818</v>
      </c>
      <c r="C54" s="8" t="s">
        <v>27</v>
      </c>
      <c r="D54" s="7" t="s">
        <v>28</v>
      </c>
    </row>
    <row r="55" spans="1:4">
      <c r="A55" s="7" t="str">
        <f t="shared" si="2"/>
        <v>91</v>
      </c>
      <c r="B55" s="7" t="s">
        <v>820</v>
      </c>
      <c r="C55" s="8" t="s">
        <v>255</v>
      </c>
      <c r="D55" s="7" t="s">
        <v>256</v>
      </c>
    </row>
    <row r="56" spans="1:4" s="28" customFormat="1">
      <c r="A56" s="7">
        <v>92</v>
      </c>
      <c r="B56" s="7" t="s">
        <v>3849</v>
      </c>
      <c r="C56" s="8" t="s">
        <v>3851</v>
      </c>
      <c r="D56" s="7" t="s">
        <v>3850</v>
      </c>
    </row>
    <row r="57" spans="1:4">
      <c r="A57" s="7" t="str">
        <f t="shared" si="2"/>
        <v>93</v>
      </c>
      <c r="B57" s="7" t="s">
        <v>821</v>
      </c>
      <c r="C57" s="8" t="s">
        <v>257</v>
      </c>
      <c r="D57" s="7" t="s">
        <v>258</v>
      </c>
    </row>
    <row r="58" spans="1:4" ht="12.75" customHeight="1">
      <c r="A58" s="7" t="str">
        <f t="shared" si="2"/>
        <v>94</v>
      </c>
      <c r="B58" s="7" t="s">
        <v>832</v>
      </c>
      <c r="C58" s="8" t="s">
        <v>259</v>
      </c>
      <c r="D58" s="7" t="s">
        <v>260</v>
      </c>
    </row>
    <row r="59" spans="1:4" ht="12.75" customHeight="1">
      <c r="A59" s="7" t="str">
        <f t="shared" si="2"/>
        <v>95</v>
      </c>
      <c r="B59" s="7" t="s">
        <v>2041</v>
      </c>
      <c r="C59" s="27" t="s">
        <v>2079</v>
      </c>
      <c r="D59" s="7" t="s">
        <v>2080</v>
      </c>
    </row>
    <row r="60" spans="1:4">
      <c r="A60" s="7" t="str">
        <f t="shared" si="2"/>
        <v>96</v>
      </c>
      <c r="B60" s="7" t="s">
        <v>840</v>
      </c>
      <c r="C60" s="8" t="s">
        <v>261</v>
      </c>
      <c r="D60" s="7" t="s">
        <v>262</v>
      </c>
    </row>
    <row r="61" spans="1:4">
      <c r="A61" s="7" t="str">
        <f t="shared" si="2"/>
        <v>97</v>
      </c>
      <c r="B61" s="7" t="s">
        <v>1078</v>
      </c>
      <c r="C61" s="8" t="s">
        <v>263</v>
      </c>
      <c r="D61" s="7" t="s">
        <v>264</v>
      </c>
    </row>
    <row r="62" spans="1:4">
      <c r="A62" s="7" t="str">
        <f t="shared" si="2"/>
        <v>98</v>
      </c>
      <c r="B62" s="7" t="s">
        <v>1120</v>
      </c>
      <c r="C62" s="8" t="s">
        <v>265</v>
      </c>
      <c r="D62" s="7" t="s">
        <v>266</v>
      </c>
    </row>
    <row r="63" spans="1:4">
      <c r="A63" s="7" t="str">
        <f t="shared" si="2"/>
        <v>99</v>
      </c>
      <c r="B63" s="7" t="s">
        <v>1025</v>
      </c>
      <c r="C63" s="8" t="s">
        <v>267</v>
      </c>
      <c r="D63" s="7">
        <v>99.998999999999995</v>
      </c>
    </row>
  </sheetData>
  <sheetProtection algorithmName="SHA-512" hashValue="Iz6uPzjpU/o/De+v6sWQ+g7NMq3D+pEGG1WJsw8FD+qA4mgX8jQkSavAU1X1R2kZSE5YYhBL3XzEusY4fFKcoQ==" saltValue="T1mxvKYtoSNrF0kPgiNFIA==" spinCount="100000" sheet="1" selectLockedCells="1" selectUnlockedCells="1"/>
  <customSheetViews>
    <customSheetView guid="{5F0910B0-B45C-4126-97F3-187504C443ED}" fitToPage="1" state="hidden" topLeftCell="A16">
      <pageSetup scale="68" orientation="landscape"/>
      <headerFooter alignWithMargins="0"/>
    </customSheetView>
    <customSheetView guid="{5D368104-1319-4E4D-9E25-DC6A451D6FDB}" fitToPage="1" state="hidden">
      <selection activeCell="A2" sqref="A2"/>
      <pageSetup scale="68" orientation="landscape"/>
      <headerFooter alignWithMargins="0"/>
    </customSheetView>
  </customSheetViews>
  <phoneticPr fontId="0" type="noConversion"/>
  <pageMargins left="0.75" right="0.75" top="1" bottom="1" header="0.5" footer="0.5"/>
  <pageSetup scale="68" orientation="landscape"/>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C710"/>
  <sheetViews>
    <sheetView workbookViewId="0">
      <selection sqref="A1:B1"/>
    </sheetView>
  </sheetViews>
  <sheetFormatPr baseColWidth="10" defaultColWidth="71.33203125" defaultRowHeight="12" x14ac:dyDescent="0"/>
  <cols>
    <col min="1" max="16384" width="71.33203125" style="12"/>
  </cols>
  <sheetData>
    <row r="1" spans="1:3" s="93" customFormat="1" ht="24.5" customHeight="1">
      <c r="A1" s="269" t="s">
        <v>3241</v>
      </c>
      <c r="B1" s="269"/>
    </row>
    <row r="2" spans="1:3">
      <c r="A2" s="94" t="s">
        <v>2593</v>
      </c>
      <c r="B2" s="94" t="s">
        <v>2711</v>
      </c>
      <c r="C2" s="94"/>
    </row>
    <row r="3" spans="1:3">
      <c r="A3" s="94" t="s">
        <v>2085</v>
      </c>
      <c r="B3" s="94" t="s">
        <v>1836</v>
      </c>
      <c r="C3" s="94"/>
    </row>
    <row r="4" spans="1:3">
      <c r="A4" s="94" t="s">
        <v>3103</v>
      </c>
      <c r="B4" s="94" t="s">
        <v>3237</v>
      </c>
      <c r="C4" s="94"/>
    </row>
    <row r="5" spans="1:3">
      <c r="A5" s="94" t="s">
        <v>3104</v>
      </c>
      <c r="B5" s="94" t="s">
        <v>2712</v>
      </c>
      <c r="C5" s="94"/>
    </row>
    <row r="6" spans="1:3">
      <c r="A6" s="94" t="s">
        <v>2086</v>
      </c>
      <c r="B6" s="94" t="s">
        <v>2713</v>
      </c>
      <c r="C6" s="94"/>
    </row>
    <row r="7" spans="1:3">
      <c r="A7" s="94" t="s">
        <v>1211</v>
      </c>
      <c r="B7" s="94" t="s">
        <v>1837</v>
      </c>
      <c r="C7" s="94"/>
    </row>
    <row r="8" spans="1:3">
      <c r="A8" s="94" t="s">
        <v>2087</v>
      </c>
      <c r="B8" s="94" t="s">
        <v>2192</v>
      </c>
      <c r="C8" s="94"/>
    </row>
    <row r="9" spans="1:3">
      <c r="A9" s="94" t="s">
        <v>1647</v>
      </c>
      <c r="B9" s="94" t="s">
        <v>2714</v>
      </c>
      <c r="C9" s="94"/>
    </row>
    <row r="10" spans="1:3">
      <c r="A10" s="94" t="s">
        <v>1213</v>
      </c>
      <c r="B10" s="94" t="s">
        <v>2193</v>
      </c>
      <c r="C10" s="94"/>
    </row>
    <row r="11" spans="1:3">
      <c r="A11" s="94" t="s">
        <v>1648</v>
      </c>
      <c r="B11" s="94" t="s">
        <v>1838</v>
      </c>
      <c r="C11" s="94"/>
    </row>
    <row r="12" spans="1:3">
      <c r="A12" s="94" t="s">
        <v>2594</v>
      </c>
      <c r="B12" s="94" t="s">
        <v>1566</v>
      </c>
      <c r="C12" s="94"/>
    </row>
    <row r="13" spans="1:3">
      <c r="A13" s="94" t="s">
        <v>2088</v>
      </c>
      <c r="B13" s="94" t="s">
        <v>2194</v>
      </c>
      <c r="C13" s="94"/>
    </row>
    <row r="14" spans="1:3">
      <c r="A14" s="94" t="s">
        <v>1214</v>
      </c>
      <c r="B14" s="94" t="s">
        <v>1569</v>
      </c>
      <c r="C14" s="94"/>
    </row>
    <row r="15" spans="1:3">
      <c r="A15" s="94" t="s">
        <v>2595</v>
      </c>
      <c r="B15" s="94" t="s">
        <v>2195</v>
      </c>
      <c r="C15" s="94"/>
    </row>
    <row r="16" spans="1:3">
      <c r="A16" s="94" t="s">
        <v>3105</v>
      </c>
      <c r="B16" s="94" t="s">
        <v>1839</v>
      </c>
      <c r="C16" s="94"/>
    </row>
    <row r="17" spans="1:3">
      <c r="A17" s="94" t="s">
        <v>3106</v>
      </c>
      <c r="B17" s="94" t="s">
        <v>2715</v>
      </c>
      <c r="C17" s="94"/>
    </row>
    <row r="18" spans="1:3">
      <c r="A18" s="94" t="s">
        <v>1217</v>
      </c>
      <c r="B18" s="94" t="s">
        <v>1571</v>
      </c>
      <c r="C18" s="94"/>
    </row>
    <row r="19" spans="1:3">
      <c r="A19" s="94" t="s">
        <v>2596</v>
      </c>
      <c r="B19" s="94" t="s">
        <v>1840</v>
      </c>
      <c r="C19" s="94"/>
    </row>
    <row r="20" spans="1:3">
      <c r="A20" s="94" t="s">
        <v>2089</v>
      </c>
      <c r="B20" s="94" t="s">
        <v>1573</v>
      </c>
      <c r="C20" s="94"/>
    </row>
    <row r="21" spans="1:3">
      <c r="A21" s="94" t="s">
        <v>2597</v>
      </c>
      <c r="B21" s="94" t="s">
        <v>1576</v>
      </c>
      <c r="C21" s="94"/>
    </row>
    <row r="22" spans="1:3">
      <c r="A22" s="94" t="s">
        <v>2090</v>
      </c>
      <c r="B22" s="94" t="s">
        <v>1843</v>
      </c>
      <c r="C22" s="94"/>
    </row>
    <row r="23" spans="1:3">
      <c r="A23" s="94" t="s">
        <v>2598</v>
      </c>
      <c r="B23" s="94" t="s">
        <v>1579</v>
      </c>
      <c r="C23" s="94"/>
    </row>
    <row r="24" spans="1:3">
      <c r="A24" s="94" t="s">
        <v>1219</v>
      </c>
      <c r="B24" s="94" t="s">
        <v>2716</v>
      </c>
      <c r="C24" s="94"/>
    </row>
    <row r="25" spans="1:3">
      <c r="A25" s="94" t="s">
        <v>3227</v>
      </c>
      <c r="B25" s="94" t="s">
        <v>2196</v>
      </c>
      <c r="C25" s="94"/>
    </row>
    <row r="26" spans="1:3">
      <c r="A26" s="94" t="s">
        <v>1650</v>
      </c>
      <c r="B26" s="94" t="s">
        <v>1582</v>
      </c>
      <c r="C26" s="94"/>
    </row>
    <row r="27" spans="1:3">
      <c r="A27" s="94" t="s">
        <v>1220</v>
      </c>
      <c r="B27" s="94" t="s">
        <v>2717</v>
      </c>
      <c r="C27" s="94"/>
    </row>
    <row r="28" spans="1:3">
      <c r="A28" s="94" t="s">
        <v>3107</v>
      </c>
      <c r="B28" s="94" t="s">
        <v>1584</v>
      </c>
      <c r="C28" s="94"/>
    </row>
    <row r="29" spans="1:3">
      <c r="A29" s="94" t="s">
        <v>2091</v>
      </c>
      <c r="B29" s="94" t="s">
        <v>2718</v>
      </c>
      <c r="C29" s="94"/>
    </row>
    <row r="30" spans="1:3">
      <c r="A30" s="94" t="s">
        <v>3108</v>
      </c>
      <c r="B30" s="94" t="s">
        <v>2197</v>
      </c>
      <c r="C30" s="94"/>
    </row>
    <row r="31" spans="1:3">
      <c r="A31" s="94" t="s">
        <v>1223</v>
      </c>
      <c r="B31" s="94" t="s">
        <v>1845</v>
      </c>
      <c r="C31" s="94"/>
    </row>
    <row r="32" spans="1:3">
      <c r="A32" s="12" t="s">
        <v>3109</v>
      </c>
      <c r="B32" s="94" t="s">
        <v>2719</v>
      </c>
      <c r="C32" s="94"/>
    </row>
    <row r="33" spans="1:3">
      <c r="A33" s="94" t="s">
        <v>1224</v>
      </c>
      <c r="B33" s="94" t="s">
        <v>1846</v>
      </c>
      <c r="C33" s="94"/>
    </row>
    <row r="34" spans="1:3">
      <c r="A34" s="12" t="s">
        <v>3110</v>
      </c>
      <c r="B34" s="94" t="s">
        <v>3257</v>
      </c>
      <c r="C34" s="94"/>
    </row>
    <row r="35" spans="1:3">
      <c r="A35" s="94" t="s">
        <v>2599</v>
      </c>
      <c r="B35" s="94" t="s">
        <v>1586</v>
      </c>
      <c r="C35" s="94"/>
    </row>
    <row r="36" spans="1:3">
      <c r="A36" s="94" t="s">
        <v>2092</v>
      </c>
      <c r="B36" s="94" t="s">
        <v>1848</v>
      </c>
      <c r="C36" s="94"/>
    </row>
    <row r="37" spans="1:3">
      <c r="A37" s="94" t="s">
        <v>1652</v>
      </c>
      <c r="B37" s="94" t="s">
        <v>3269</v>
      </c>
      <c r="C37" s="94"/>
    </row>
    <row r="38" spans="1:3">
      <c r="A38" s="94" t="s">
        <v>1227</v>
      </c>
      <c r="B38" s="94" t="s">
        <v>1588</v>
      </c>
      <c r="C38" s="94"/>
    </row>
    <row r="39" spans="1:3">
      <c r="A39" s="12" t="s">
        <v>3111</v>
      </c>
      <c r="B39" s="94" t="s">
        <v>3050</v>
      </c>
      <c r="C39" s="94"/>
    </row>
    <row r="40" spans="1:3">
      <c r="A40" s="94" t="s">
        <v>1229</v>
      </c>
      <c r="B40" s="94" t="s">
        <v>1850</v>
      </c>
    </row>
    <row r="41" spans="1:3">
      <c r="A41" s="94" t="s">
        <v>1653</v>
      </c>
      <c r="B41" s="94" t="s">
        <v>2198</v>
      </c>
      <c r="C41" s="94"/>
    </row>
    <row r="42" spans="1:3">
      <c r="A42" s="12" t="s">
        <v>3112</v>
      </c>
      <c r="B42" s="94" t="s">
        <v>1590</v>
      </c>
      <c r="C42" s="94"/>
    </row>
    <row r="43" spans="1:3">
      <c r="A43" s="94" t="s">
        <v>2093</v>
      </c>
      <c r="B43" s="94" t="s">
        <v>1851</v>
      </c>
    </row>
    <row r="44" spans="1:3">
      <c r="A44" s="94" t="s">
        <v>2600</v>
      </c>
      <c r="B44" s="94" t="s">
        <v>1591</v>
      </c>
      <c r="C44" s="94"/>
    </row>
    <row r="45" spans="1:3">
      <c r="A45" s="94" t="s">
        <v>1231</v>
      </c>
      <c r="B45" s="94" t="s">
        <v>3286</v>
      </c>
      <c r="C45" s="94"/>
    </row>
    <row r="46" spans="1:3">
      <c r="A46" s="12" t="s">
        <v>3113</v>
      </c>
      <c r="B46" s="94" t="s">
        <v>1593</v>
      </c>
      <c r="C46" s="94"/>
    </row>
    <row r="47" spans="1:3">
      <c r="A47" s="94" t="s">
        <v>2094</v>
      </c>
      <c r="B47" s="94" t="s">
        <v>1852</v>
      </c>
    </row>
    <row r="48" spans="1:3">
      <c r="A48" s="94" t="s">
        <v>2095</v>
      </c>
      <c r="B48" s="94" t="s">
        <v>2199</v>
      </c>
      <c r="C48" s="94"/>
    </row>
    <row r="49" spans="1:3">
      <c r="A49" s="94" t="s">
        <v>2586</v>
      </c>
      <c r="B49" s="94" t="s">
        <v>1853</v>
      </c>
      <c r="C49" s="94"/>
    </row>
    <row r="50" spans="1:3">
      <c r="A50" s="94" t="s">
        <v>1234</v>
      </c>
      <c r="B50" s="94" t="s">
        <v>2720</v>
      </c>
      <c r="C50" s="94"/>
    </row>
    <row r="51" spans="1:3">
      <c r="A51" s="94" t="s">
        <v>2601</v>
      </c>
      <c r="B51" s="94" t="s">
        <v>2200</v>
      </c>
      <c r="C51" s="94"/>
    </row>
    <row r="52" spans="1:3">
      <c r="A52" s="94" t="s">
        <v>2096</v>
      </c>
      <c r="B52" s="94" t="s">
        <v>1598</v>
      </c>
      <c r="C52" s="94"/>
    </row>
    <row r="53" spans="1:3">
      <c r="A53" s="12" t="s">
        <v>3114</v>
      </c>
      <c r="B53" s="94" t="s">
        <v>2721</v>
      </c>
      <c r="C53" s="94"/>
    </row>
    <row r="54" spans="1:3">
      <c r="A54" s="12" t="s">
        <v>3115</v>
      </c>
      <c r="B54" s="94" t="s">
        <v>2722</v>
      </c>
    </row>
    <row r="55" spans="1:3">
      <c r="A55" s="94" t="s">
        <v>1654</v>
      </c>
      <c r="B55" s="94" t="s">
        <v>1854</v>
      </c>
    </row>
    <row r="56" spans="1:3">
      <c r="A56" s="12" t="s">
        <v>3116</v>
      </c>
      <c r="B56" s="94" t="s">
        <v>2201</v>
      </c>
      <c r="C56" s="94"/>
    </row>
    <row r="57" spans="1:3">
      <c r="A57" s="94" t="s">
        <v>3247</v>
      </c>
      <c r="B57" s="94" t="s">
        <v>1600</v>
      </c>
    </row>
    <row r="58" spans="1:3">
      <c r="A58" s="94" t="s">
        <v>2097</v>
      </c>
      <c r="B58" s="94" t="s">
        <v>1602</v>
      </c>
      <c r="C58" s="94"/>
    </row>
    <row r="59" spans="1:3">
      <c r="A59" s="94" t="s">
        <v>2098</v>
      </c>
      <c r="B59" s="94" t="s">
        <v>2723</v>
      </c>
      <c r="C59" s="94"/>
    </row>
    <row r="60" spans="1:3">
      <c r="A60" s="94" t="s">
        <v>1237</v>
      </c>
      <c r="B60" s="94" t="s">
        <v>2724</v>
      </c>
      <c r="C60" s="94"/>
    </row>
    <row r="61" spans="1:3">
      <c r="A61" s="94" t="s">
        <v>1658</v>
      </c>
      <c r="B61" s="94" t="s">
        <v>2725</v>
      </c>
      <c r="C61" s="94"/>
    </row>
    <row r="62" spans="1:3">
      <c r="A62" s="94" t="s">
        <v>1659</v>
      </c>
      <c r="B62" s="94" t="s">
        <v>2202</v>
      </c>
      <c r="C62" s="94"/>
    </row>
    <row r="63" spans="1:3">
      <c r="A63" s="94" t="s">
        <v>2099</v>
      </c>
      <c r="B63" s="94" t="s">
        <v>1605</v>
      </c>
      <c r="C63" s="94"/>
    </row>
    <row r="64" spans="1:3">
      <c r="A64" s="94" t="s">
        <v>2602</v>
      </c>
      <c r="B64" s="94" t="s">
        <v>1857</v>
      </c>
      <c r="C64" s="94"/>
    </row>
    <row r="65" spans="1:3">
      <c r="A65" s="94" t="s">
        <v>1239</v>
      </c>
      <c r="B65" s="94" t="s">
        <v>1858</v>
      </c>
      <c r="C65" s="94"/>
    </row>
    <row r="66" spans="1:3">
      <c r="A66" s="94" t="s">
        <v>1660</v>
      </c>
      <c r="B66" s="94" t="s">
        <v>1606</v>
      </c>
      <c r="C66" s="94"/>
    </row>
    <row r="67" spans="1:3">
      <c r="A67" s="94" t="s">
        <v>1661</v>
      </c>
      <c r="B67" s="94" t="s">
        <v>1860</v>
      </c>
      <c r="C67" s="94"/>
    </row>
    <row r="68" spans="1:3">
      <c r="A68" s="94" t="s">
        <v>835</v>
      </c>
      <c r="B68" s="94" t="s">
        <v>3051</v>
      </c>
      <c r="C68" s="94"/>
    </row>
    <row r="69" spans="1:3">
      <c r="A69" s="94" t="s">
        <v>1662</v>
      </c>
      <c r="B69" s="94" t="s">
        <v>2726</v>
      </c>
      <c r="C69" s="94"/>
    </row>
    <row r="70" spans="1:3">
      <c r="A70" s="12" t="s">
        <v>3117</v>
      </c>
      <c r="B70" s="94" t="s">
        <v>1608</v>
      </c>
      <c r="C70" s="94"/>
    </row>
    <row r="71" spans="1:3">
      <c r="A71" s="94" t="s">
        <v>2100</v>
      </c>
      <c r="B71" s="94" t="s">
        <v>1610</v>
      </c>
    </row>
    <row r="72" spans="1:3">
      <c r="A72" s="12" t="s">
        <v>3118</v>
      </c>
      <c r="B72" s="94" t="s">
        <v>1611</v>
      </c>
      <c r="C72" s="94"/>
    </row>
    <row r="73" spans="1:3">
      <c r="A73" s="94" t="s">
        <v>1242</v>
      </c>
      <c r="B73" s="94" t="s">
        <v>2203</v>
      </c>
    </row>
    <row r="74" spans="1:3">
      <c r="A74" s="94" t="s">
        <v>2603</v>
      </c>
      <c r="B74" s="94" t="s">
        <v>1864</v>
      </c>
      <c r="C74" s="94"/>
    </row>
    <row r="75" spans="1:3">
      <c r="A75" s="12" t="s">
        <v>3119</v>
      </c>
      <c r="B75" s="94" t="s">
        <v>1612</v>
      </c>
      <c r="C75" s="94"/>
    </row>
    <row r="76" spans="1:3">
      <c r="A76" s="12" t="s">
        <v>3120</v>
      </c>
      <c r="B76" s="94" t="s">
        <v>1614</v>
      </c>
    </row>
    <row r="77" spans="1:3">
      <c r="A77" s="94" t="s">
        <v>1663</v>
      </c>
      <c r="B77" s="94" t="s">
        <v>1615</v>
      </c>
    </row>
    <row r="78" spans="1:3">
      <c r="A78" s="94" t="s">
        <v>2604</v>
      </c>
      <c r="B78" s="94" t="s">
        <v>1616</v>
      </c>
      <c r="C78" s="94"/>
    </row>
    <row r="79" spans="1:3">
      <c r="A79" s="94" t="s">
        <v>1664</v>
      </c>
      <c r="B79" s="94" t="s">
        <v>3281</v>
      </c>
      <c r="C79" s="94"/>
    </row>
    <row r="80" spans="1:3">
      <c r="A80" s="94" t="s">
        <v>2605</v>
      </c>
      <c r="B80" s="94" t="s">
        <v>2204</v>
      </c>
      <c r="C80" s="94"/>
    </row>
    <row r="81" spans="1:3">
      <c r="A81" s="94" t="s">
        <v>1245</v>
      </c>
      <c r="B81" s="94" t="s">
        <v>1619</v>
      </c>
      <c r="C81" s="94"/>
    </row>
    <row r="82" spans="1:3">
      <c r="A82" s="94" t="s">
        <v>2606</v>
      </c>
      <c r="B82" s="94" t="s">
        <v>1646</v>
      </c>
      <c r="C82" s="94"/>
    </row>
    <row r="83" spans="1:3">
      <c r="A83" s="94" t="s">
        <v>1247</v>
      </c>
      <c r="B83" s="94" t="s">
        <v>1622</v>
      </c>
      <c r="C83" s="94"/>
    </row>
    <row r="84" spans="1:3">
      <c r="A84" s="94" t="s">
        <v>1665</v>
      </c>
      <c r="B84" s="94" t="s">
        <v>3052</v>
      </c>
      <c r="C84" s="94"/>
    </row>
    <row r="85" spans="1:3">
      <c r="A85" s="94" t="s">
        <v>1666</v>
      </c>
      <c r="B85" s="94" t="s">
        <v>2727</v>
      </c>
      <c r="C85" s="94"/>
    </row>
    <row r="86" spans="1:3">
      <c r="A86" s="94" t="s">
        <v>2101</v>
      </c>
      <c r="B86" s="94" t="s">
        <v>2728</v>
      </c>
      <c r="C86" s="94"/>
    </row>
    <row r="87" spans="1:3">
      <c r="A87" s="94" t="s">
        <v>1250</v>
      </c>
      <c r="B87" s="94" t="s">
        <v>1624</v>
      </c>
      <c r="C87" s="94"/>
    </row>
    <row r="88" spans="1:3">
      <c r="A88" s="12" t="s">
        <v>3121</v>
      </c>
      <c r="B88" s="94" t="s">
        <v>2205</v>
      </c>
      <c r="C88" s="94"/>
    </row>
    <row r="89" spans="1:3">
      <c r="A89" s="94" t="s">
        <v>1252</v>
      </c>
      <c r="B89" s="94" t="s">
        <v>1626</v>
      </c>
      <c r="C89" s="94"/>
    </row>
    <row r="90" spans="1:3">
      <c r="A90" s="94" t="s">
        <v>1254</v>
      </c>
      <c r="B90" s="94" t="s">
        <v>2206</v>
      </c>
    </row>
    <row r="91" spans="1:3">
      <c r="A91" s="94" t="s">
        <v>1256</v>
      </c>
      <c r="B91" s="94" t="s">
        <v>1649</v>
      </c>
      <c r="C91" s="94"/>
    </row>
    <row r="92" spans="1:3">
      <c r="A92" s="12" t="s">
        <v>3122</v>
      </c>
      <c r="B92" s="94" t="s">
        <v>1628</v>
      </c>
      <c r="C92" s="94"/>
    </row>
    <row r="93" spans="1:3">
      <c r="A93" s="94" t="s">
        <v>2102</v>
      </c>
      <c r="B93" s="94" t="s">
        <v>2207</v>
      </c>
      <c r="C93" s="94"/>
    </row>
    <row r="94" spans="1:3">
      <c r="A94" s="94" t="s">
        <v>2607</v>
      </c>
      <c r="B94" s="94" t="s">
        <v>2208</v>
      </c>
    </row>
    <row r="95" spans="1:3">
      <c r="A95" s="94" t="s">
        <v>1259</v>
      </c>
      <c r="B95" s="94" t="s">
        <v>1630</v>
      </c>
      <c r="C95" s="94"/>
    </row>
    <row r="96" spans="1:3">
      <c r="A96" s="94" t="s">
        <v>1669</v>
      </c>
      <c r="B96" s="94" t="s">
        <v>1651</v>
      </c>
      <c r="C96" s="94"/>
    </row>
    <row r="97" spans="1:3">
      <c r="A97" s="94" t="s">
        <v>2103</v>
      </c>
      <c r="B97" s="94" t="s">
        <v>1632</v>
      </c>
      <c r="C97" s="94"/>
    </row>
    <row r="98" spans="1:3">
      <c r="A98" s="12" t="s">
        <v>3123</v>
      </c>
      <c r="B98" s="94" t="s">
        <v>2729</v>
      </c>
      <c r="C98" s="94"/>
    </row>
    <row r="99" spans="1:3">
      <c r="A99" s="94" t="s">
        <v>2608</v>
      </c>
      <c r="B99" s="94" t="s">
        <v>1633</v>
      </c>
      <c r="C99" s="94"/>
    </row>
    <row r="100" spans="1:3">
      <c r="A100" s="94" t="s">
        <v>1260</v>
      </c>
      <c r="B100" s="94" t="s">
        <v>1636</v>
      </c>
    </row>
    <row r="101" spans="1:3">
      <c r="A101" s="94" t="s">
        <v>1670</v>
      </c>
      <c r="B101" s="94" t="s">
        <v>2209</v>
      </c>
      <c r="C101" s="94"/>
    </row>
    <row r="102" spans="1:3">
      <c r="A102" s="94" t="s">
        <v>1262</v>
      </c>
      <c r="B102" s="94" t="s">
        <v>1638</v>
      </c>
      <c r="C102" s="94"/>
    </row>
    <row r="103" spans="1:3">
      <c r="A103" s="94" t="s">
        <v>1671</v>
      </c>
      <c r="B103" s="94" t="s">
        <v>1639</v>
      </c>
      <c r="C103" s="94"/>
    </row>
    <row r="104" spans="1:3">
      <c r="A104" s="94" t="s">
        <v>2609</v>
      </c>
      <c r="B104" s="94" t="s">
        <v>1212</v>
      </c>
      <c r="C104" s="94"/>
    </row>
    <row r="105" spans="1:3">
      <c r="A105" s="12" t="s">
        <v>3124</v>
      </c>
      <c r="B105" s="94" t="s">
        <v>2730</v>
      </c>
      <c r="C105" s="94"/>
    </row>
    <row r="106" spans="1:3">
      <c r="A106" s="94" t="s">
        <v>2610</v>
      </c>
      <c r="B106" s="94" t="s">
        <v>1215</v>
      </c>
      <c r="C106" s="94"/>
    </row>
    <row r="107" spans="1:3">
      <c r="A107" s="12" t="s">
        <v>3125</v>
      </c>
      <c r="B107" s="94" t="s">
        <v>1216</v>
      </c>
      <c r="C107" s="94"/>
    </row>
    <row r="108" spans="1:3">
      <c r="A108" s="94" t="s">
        <v>1265</v>
      </c>
      <c r="B108" s="94" t="s">
        <v>2731</v>
      </c>
    </row>
    <row r="109" spans="1:3">
      <c r="A109" s="94" t="s">
        <v>1268</v>
      </c>
      <c r="B109" s="94" t="s">
        <v>1218</v>
      </c>
      <c r="C109" s="94"/>
    </row>
    <row r="110" spans="1:3">
      <c r="A110" s="12" t="s">
        <v>3126</v>
      </c>
      <c r="B110" s="94" t="s">
        <v>2210</v>
      </c>
    </row>
    <row r="111" spans="1:3">
      <c r="A111" s="94" t="s">
        <v>2611</v>
      </c>
      <c r="B111" s="94" t="s">
        <v>1221</v>
      </c>
      <c r="C111" s="94"/>
    </row>
    <row r="112" spans="1:3">
      <c r="A112" s="94" t="s">
        <v>2612</v>
      </c>
      <c r="B112" s="94" t="s">
        <v>1222</v>
      </c>
      <c r="C112" s="94"/>
    </row>
    <row r="113" spans="1:3">
      <c r="A113" s="94" t="s">
        <v>1673</v>
      </c>
      <c r="B113" s="94" t="s">
        <v>1655</v>
      </c>
    </row>
    <row r="114" spans="1:3">
      <c r="A114" s="94" t="s">
        <v>1270</v>
      </c>
      <c r="B114" s="94" t="s">
        <v>1656</v>
      </c>
      <c r="C114" s="94"/>
    </row>
    <row r="115" spans="1:3">
      <c r="A115" s="94" t="s">
        <v>2613</v>
      </c>
      <c r="B115" s="94" t="s">
        <v>2211</v>
      </c>
    </row>
    <row r="116" spans="1:3">
      <c r="A116" s="94" t="s">
        <v>1271</v>
      </c>
      <c r="B116" s="94" t="s">
        <v>2732</v>
      </c>
      <c r="C116" s="94"/>
    </row>
    <row r="117" spans="1:3">
      <c r="A117" s="94" t="s">
        <v>2104</v>
      </c>
      <c r="B117" s="94" t="s">
        <v>3267</v>
      </c>
      <c r="C117" s="94"/>
    </row>
    <row r="118" spans="1:3">
      <c r="A118" s="94" t="s">
        <v>2105</v>
      </c>
      <c r="B118" s="94" t="s">
        <v>1657</v>
      </c>
    </row>
    <row r="119" spans="1:3">
      <c r="A119" s="94" t="s">
        <v>2614</v>
      </c>
      <c r="B119" s="94" t="s">
        <v>1225</v>
      </c>
      <c r="C119" s="94"/>
    </row>
    <row r="120" spans="1:3">
      <c r="A120" s="94" t="s">
        <v>2615</v>
      </c>
      <c r="B120" s="94" t="s">
        <v>1226</v>
      </c>
      <c r="C120" s="94"/>
    </row>
    <row r="121" spans="1:3">
      <c r="A121" s="94" t="s">
        <v>1274</v>
      </c>
      <c r="B121" s="94" t="s">
        <v>1228</v>
      </c>
      <c r="C121" s="94"/>
    </row>
    <row r="122" spans="1:3">
      <c r="A122" s="94" t="s">
        <v>1276</v>
      </c>
      <c r="B122" s="94" t="s">
        <v>3276</v>
      </c>
      <c r="C122" s="94"/>
    </row>
    <row r="123" spans="1:3">
      <c r="A123" s="94" t="s">
        <v>3248</v>
      </c>
      <c r="B123" s="94" t="s">
        <v>2733</v>
      </c>
      <c r="C123" s="94"/>
    </row>
    <row r="124" spans="1:3">
      <c r="A124" s="12" t="s">
        <v>3127</v>
      </c>
      <c r="B124" s="94" t="s">
        <v>1056</v>
      </c>
      <c r="C124" s="94"/>
    </row>
    <row r="125" spans="1:3">
      <c r="A125" s="94" t="s">
        <v>1278</v>
      </c>
      <c r="B125" s="94" t="s">
        <v>1230</v>
      </c>
    </row>
    <row r="126" spans="1:3">
      <c r="A126" s="94" t="s">
        <v>1279</v>
      </c>
      <c r="B126" s="94" t="s">
        <v>2734</v>
      </c>
      <c r="C126" s="94"/>
    </row>
    <row r="127" spans="1:3">
      <c r="A127" s="12" t="s">
        <v>3128</v>
      </c>
      <c r="B127" s="94" t="s">
        <v>2735</v>
      </c>
      <c r="C127" s="94"/>
    </row>
    <row r="128" spans="1:3">
      <c r="A128" s="12" t="s">
        <v>3129</v>
      </c>
      <c r="B128" s="94" t="s">
        <v>1232</v>
      </c>
      <c r="C128" s="94"/>
    </row>
    <row r="129" spans="1:3">
      <c r="A129" s="94" t="s">
        <v>1675</v>
      </c>
      <c r="B129" s="94" t="s">
        <v>2212</v>
      </c>
    </row>
    <row r="130" spans="1:3">
      <c r="A130" s="94" t="s">
        <v>1282</v>
      </c>
      <c r="B130" s="94" t="s">
        <v>1233</v>
      </c>
      <c r="C130" s="94"/>
    </row>
    <row r="131" spans="1:3">
      <c r="A131" s="94" t="s">
        <v>1284</v>
      </c>
      <c r="B131" s="94" t="s">
        <v>1235</v>
      </c>
      <c r="C131" s="94"/>
    </row>
    <row r="132" spans="1:3">
      <c r="A132" s="94" t="s">
        <v>1286</v>
      </c>
      <c r="B132" s="94" t="s">
        <v>3260</v>
      </c>
    </row>
    <row r="133" spans="1:3">
      <c r="A133" s="12" t="s">
        <v>3130</v>
      </c>
      <c r="B133" s="94" t="s">
        <v>2213</v>
      </c>
    </row>
    <row r="134" spans="1:3">
      <c r="A134" s="94" t="s">
        <v>2616</v>
      </c>
      <c r="B134" s="94" t="s">
        <v>2214</v>
      </c>
      <c r="C134" s="94"/>
    </row>
    <row r="135" spans="1:3">
      <c r="A135" s="12" t="s">
        <v>3131</v>
      </c>
      <c r="B135" s="94" t="s">
        <v>2215</v>
      </c>
      <c r="C135" s="94"/>
    </row>
    <row r="136" spans="1:3">
      <c r="A136" s="94" t="s">
        <v>1288</v>
      </c>
      <c r="B136" s="94" t="s">
        <v>2216</v>
      </c>
      <c r="C136" s="94"/>
    </row>
    <row r="137" spans="1:3">
      <c r="A137" s="12" t="s">
        <v>3228</v>
      </c>
      <c r="B137" s="94" t="s">
        <v>2736</v>
      </c>
      <c r="C137" s="94"/>
    </row>
    <row r="138" spans="1:3">
      <c r="A138" s="12" t="s">
        <v>3132</v>
      </c>
      <c r="B138" s="94" t="s">
        <v>2737</v>
      </c>
    </row>
    <row r="139" spans="1:3">
      <c r="A139" s="94" t="s">
        <v>2106</v>
      </c>
      <c r="B139" s="94" t="s">
        <v>2738</v>
      </c>
      <c r="C139" s="94"/>
    </row>
    <row r="140" spans="1:3">
      <c r="A140" s="94" t="s">
        <v>3289</v>
      </c>
      <c r="B140" s="94" t="s">
        <v>1667</v>
      </c>
    </row>
    <row r="141" spans="1:3">
      <c r="A141" s="94" t="s">
        <v>2617</v>
      </c>
      <c r="B141" s="94" t="s">
        <v>1236</v>
      </c>
      <c r="C141" s="94"/>
    </row>
    <row r="142" spans="1:3">
      <c r="A142" s="94" t="s">
        <v>2107</v>
      </c>
      <c r="B142" s="94" t="s">
        <v>2217</v>
      </c>
    </row>
    <row r="143" spans="1:3">
      <c r="A143" s="94" t="s">
        <v>2618</v>
      </c>
      <c r="B143" s="94" t="s">
        <v>2218</v>
      </c>
    </row>
    <row r="144" spans="1:3">
      <c r="A144" s="94" t="s">
        <v>3229</v>
      </c>
      <c r="B144" s="94" t="s">
        <v>1668</v>
      </c>
    </row>
    <row r="145" spans="1:3">
      <c r="A145" s="94" t="s">
        <v>2108</v>
      </c>
      <c r="B145" s="94" t="s">
        <v>1238</v>
      </c>
      <c r="C145" s="94"/>
    </row>
    <row r="146" spans="1:3">
      <c r="A146" s="12" t="s">
        <v>3133</v>
      </c>
      <c r="B146" s="94" t="s">
        <v>2739</v>
      </c>
      <c r="C146" s="94"/>
    </row>
    <row r="147" spans="1:3">
      <c r="A147" s="94" t="s">
        <v>1292</v>
      </c>
      <c r="B147" s="94" t="s">
        <v>3261</v>
      </c>
      <c r="C147" s="94"/>
    </row>
    <row r="148" spans="1:3">
      <c r="A148" s="12" t="s">
        <v>3134</v>
      </c>
      <c r="B148" s="94" t="s">
        <v>3053</v>
      </c>
      <c r="C148" s="94"/>
    </row>
    <row r="149" spans="1:3">
      <c r="A149" s="94" t="s">
        <v>1294</v>
      </c>
      <c r="B149" s="94" t="s">
        <v>2740</v>
      </c>
      <c r="C149" s="94"/>
    </row>
    <row r="150" spans="1:3">
      <c r="A150" s="94" t="s">
        <v>1677</v>
      </c>
      <c r="B150" s="94" t="s">
        <v>2741</v>
      </c>
      <c r="C150" s="94"/>
    </row>
    <row r="151" spans="1:3">
      <c r="A151" s="12" t="s">
        <v>3135</v>
      </c>
      <c r="B151" s="94" t="s">
        <v>1240</v>
      </c>
    </row>
    <row r="152" spans="1:3">
      <c r="A152" s="94" t="s">
        <v>3230</v>
      </c>
      <c r="B152" s="94" t="s">
        <v>2742</v>
      </c>
      <c r="C152" s="94"/>
    </row>
    <row r="153" spans="1:3">
      <c r="A153" s="94" t="s">
        <v>1297</v>
      </c>
      <c r="B153" s="94" t="s">
        <v>1241</v>
      </c>
    </row>
    <row r="154" spans="1:3">
      <c r="A154" s="12" t="s">
        <v>3136</v>
      </c>
      <c r="B154" s="94" t="s">
        <v>2743</v>
      </c>
      <c r="C154" s="94"/>
    </row>
    <row r="155" spans="1:3">
      <c r="A155" s="94" t="s">
        <v>1299</v>
      </c>
      <c r="B155" s="94" t="s">
        <v>1672</v>
      </c>
      <c r="C155" s="94"/>
    </row>
    <row r="156" spans="1:3">
      <c r="A156" s="94" t="s">
        <v>3232</v>
      </c>
      <c r="B156" s="94" t="s">
        <v>1243</v>
      </c>
    </row>
    <row r="157" spans="1:3">
      <c r="A157" s="12" t="s">
        <v>3137</v>
      </c>
      <c r="B157" s="94" t="s">
        <v>1244</v>
      </c>
      <c r="C157" s="94"/>
    </row>
    <row r="158" spans="1:3">
      <c r="A158" s="94" t="s">
        <v>1300</v>
      </c>
      <c r="B158" s="94" t="s">
        <v>1246</v>
      </c>
      <c r="C158" s="94"/>
    </row>
    <row r="159" spans="1:3">
      <c r="A159" s="12" t="s">
        <v>3138</v>
      </c>
      <c r="B159" s="94" t="s">
        <v>1248</v>
      </c>
    </row>
    <row r="160" spans="1:3">
      <c r="A160" s="12" t="s">
        <v>3139</v>
      </c>
      <c r="B160" s="94" t="s">
        <v>2219</v>
      </c>
      <c r="C160" s="94"/>
    </row>
    <row r="161" spans="1:3">
      <c r="A161" s="12" t="s">
        <v>3140</v>
      </c>
      <c r="B161" s="94" t="s">
        <v>2220</v>
      </c>
      <c r="C161" s="94"/>
    </row>
    <row r="162" spans="1:3">
      <c r="A162" s="94" t="s">
        <v>1301</v>
      </c>
      <c r="B162" s="94" t="s">
        <v>1249</v>
      </c>
    </row>
    <row r="163" spans="1:3">
      <c r="A163" s="94" t="s">
        <v>3233</v>
      </c>
      <c r="B163" s="94" t="s">
        <v>1251</v>
      </c>
      <c r="C163" s="94"/>
    </row>
    <row r="164" spans="1:3">
      <c r="A164" s="12" t="s">
        <v>3141</v>
      </c>
      <c r="B164" s="94" t="s">
        <v>1674</v>
      </c>
    </row>
    <row r="165" spans="1:3">
      <c r="A165" s="94" t="s">
        <v>2619</v>
      </c>
      <c r="B165" s="94" t="s">
        <v>2221</v>
      </c>
    </row>
    <row r="166" spans="1:3">
      <c r="A166" s="94" t="s">
        <v>1303</v>
      </c>
      <c r="B166" s="94" t="s">
        <v>1253</v>
      </c>
    </row>
    <row r="167" spans="1:3">
      <c r="A167" s="12" t="s">
        <v>3142</v>
      </c>
      <c r="B167" s="94" t="s">
        <v>1255</v>
      </c>
      <c r="C167" s="94"/>
    </row>
    <row r="168" spans="1:3">
      <c r="A168" s="94" t="s">
        <v>2620</v>
      </c>
      <c r="B168" s="94" t="s">
        <v>1257</v>
      </c>
      <c r="C168" s="94"/>
    </row>
    <row r="169" spans="1:3">
      <c r="A169" s="12" t="s">
        <v>3143</v>
      </c>
      <c r="B169" s="94" t="s">
        <v>1258</v>
      </c>
    </row>
    <row r="170" spans="1:3">
      <c r="A170" s="94" t="s">
        <v>1304</v>
      </c>
      <c r="B170" s="94" t="s">
        <v>1676</v>
      </c>
      <c r="C170" s="94"/>
    </row>
    <row r="171" spans="1:3">
      <c r="A171" s="94" t="s">
        <v>3234</v>
      </c>
      <c r="B171" s="94" t="s">
        <v>2744</v>
      </c>
      <c r="C171" s="94"/>
    </row>
    <row r="172" spans="1:3">
      <c r="A172" s="12" t="s">
        <v>3144</v>
      </c>
      <c r="B172" s="94" t="s">
        <v>1261</v>
      </c>
    </row>
    <row r="173" spans="1:3">
      <c r="A173" s="12" t="s">
        <v>3145</v>
      </c>
      <c r="B173" s="94" t="s">
        <v>1263</v>
      </c>
      <c r="C173" s="94"/>
    </row>
    <row r="174" spans="1:3">
      <c r="A174" s="94" t="s">
        <v>1680</v>
      </c>
      <c r="B174" s="94" t="s">
        <v>2745</v>
      </c>
    </row>
    <row r="175" spans="1:3">
      <c r="A175" s="94" t="s">
        <v>1306</v>
      </c>
      <c r="B175" s="94" t="s">
        <v>1264</v>
      </c>
      <c r="C175" s="94"/>
    </row>
    <row r="176" spans="1:3">
      <c r="A176" s="94" t="s">
        <v>1307</v>
      </c>
      <c r="B176" s="94" t="s">
        <v>1266</v>
      </c>
      <c r="C176" s="94"/>
    </row>
    <row r="177" spans="1:3">
      <c r="A177" s="94" t="s">
        <v>1308</v>
      </c>
      <c r="B177" s="94" t="s">
        <v>1267</v>
      </c>
    </row>
    <row r="178" spans="1:3">
      <c r="A178" s="94" t="s">
        <v>3249</v>
      </c>
      <c r="B178" s="94" t="s">
        <v>1269</v>
      </c>
    </row>
    <row r="179" spans="1:3">
      <c r="A179" s="94" t="s">
        <v>2109</v>
      </c>
      <c r="B179" s="94" t="s">
        <v>2222</v>
      </c>
      <c r="C179" s="94"/>
    </row>
    <row r="180" spans="1:3">
      <c r="A180" s="94" t="s">
        <v>2621</v>
      </c>
      <c r="B180" s="94" t="s">
        <v>1272</v>
      </c>
      <c r="C180" s="94"/>
    </row>
    <row r="181" spans="1:3">
      <c r="A181" s="94" t="s">
        <v>1309</v>
      </c>
      <c r="B181" s="94" t="s">
        <v>1273</v>
      </c>
      <c r="C181" s="94"/>
    </row>
    <row r="182" spans="1:3">
      <c r="A182" s="94" t="s">
        <v>1311</v>
      </c>
      <c r="B182" s="94" t="s">
        <v>1678</v>
      </c>
      <c r="C182" s="94"/>
    </row>
    <row r="183" spans="1:3">
      <c r="A183" s="94" t="s">
        <v>1682</v>
      </c>
      <c r="B183" s="94" t="s">
        <v>2223</v>
      </c>
      <c r="C183" s="94"/>
    </row>
    <row r="184" spans="1:3">
      <c r="A184" s="12" t="s">
        <v>3146</v>
      </c>
      <c r="B184" s="94" t="s">
        <v>1275</v>
      </c>
      <c r="C184" s="94"/>
    </row>
    <row r="185" spans="1:3">
      <c r="A185" s="12" t="s">
        <v>3147</v>
      </c>
      <c r="B185" s="94" t="s">
        <v>2224</v>
      </c>
      <c r="C185" s="94"/>
    </row>
    <row r="186" spans="1:3">
      <c r="A186" s="12" t="s">
        <v>3148</v>
      </c>
      <c r="B186" s="94" t="s">
        <v>1679</v>
      </c>
      <c r="C186" s="94"/>
    </row>
    <row r="187" spans="1:3">
      <c r="A187" s="12" t="s">
        <v>3149</v>
      </c>
      <c r="B187" s="94" t="s">
        <v>1277</v>
      </c>
    </row>
    <row r="188" spans="1:3">
      <c r="A188" s="12" t="s">
        <v>3150</v>
      </c>
      <c r="B188" s="94" t="s">
        <v>1280</v>
      </c>
      <c r="C188" s="94"/>
    </row>
    <row r="189" spans="1:3">
      <c r="A189" s="12" t="s">
        <v>3151</v>
      </c>
      <c r="B189" s="94" t="s">
        <v>1281</v>
      </c>
      <c r="C189" s="94"/>
    </row>
    <row r="190" spans="1:3">
      <c r="A190" s="12" t="s">
        <v>3152</v>
      </c>
      <c r="B190" s="94" t="s">
        <v>2225</v>
      </c>
    </row>
    <row r="191" spans="1:3">
      <c r="A191" s="12" t="s">
        <v>3153</v>
      </c>
      <c r="B191" s="94" t="s">
        <v>1283</v>
      </c>
    </row>
    <row r="192" spans="1:3">
      <c r="A192" s="12" t="s">
        <v>3154</v>
      </c>
      <c r="B192" s="94" t="s">
        <v>1285</v>
      </c>
    </row>
    <row r="193" spans="1:3">
      <c r="A193" s="94" t="s">
        <v>1313</v>
      </c>
      <c r="B193" s="94" t="s">
        <v>1681</v>
      </c>
    </row>
    <row r="194" spans="1:3">
      <c r="A194" s="94" t="s">
        <v>1314</v>
      </c>
      <c r="B194" s="94" t="s">
        <v>2746</v>
      </c>
    </row>
    <row r="195" spans="1:3">
      <c r="A195" s="94" t="s">
        <v>1315</v>
      </c>
      <c r="B195" s="94" t="s">
        <v>2226</v>
      </c>
    </row>
    <row r="196" spans="1:3">
      <c r="A196" s="94" t="s">
        <v>2110</v>
      </c>
      <c r="B196" s="94" t="s">
        <v>1287</v>
      </c>
    </row>
    <row r="197" spans="1:3">
      <c r="A197" s="12" t="s">
        <v>3155</v>
      </c>
      <c r="B197" s="94" t="s">
        <v>1289</v>
      </c>
    </row>
    <row r="198" spans="1:3">
      <c r="A198" s="94" t="s">
        <v>2622</v>
      </c>
      <c r="B198" s="94" t="s">
        <v>2747</v>
      </c>
    </row>
    <row r="199" spans="1:3">
      <c r="A199" s="12" t="s">
        <v>3156</v>
      </c>
      <c r="B199" s="94" t="s">
        <v>1290</v>
      </c>
      <c r="C199" s="94"/>
    </row>
    <row r="200" spans="1:3">
      <c r="A200" s="12" t="s">
        <v>3157</v>
      </c>
      <c r="B200" s="94" t="s">
        <v>1291</v>
      </c>
      <c r="C200" s="94"/>
    </row>
    <row r="201" spans="1:3">
      <c r="A201" s="94" t="s">
        <v>2623</v>
      </c>
      <c r="B201" s="94" t="s">
        <v>1293</v>
      </c>
      <c r="C201" s="94"/>
    </row>
    <row r="202" spans="1:3">
      <c r="A202" s="12" t="s">
        <v>3158</v>
      </c>
      <c r="B202" s="94" t="s">
        <v>1684</v>
      </c>
      <c r="C202" s="94"/>
    </row>
    <row r="203" spans="1:3">
      <c r="A203" s="94" t="s">
        <v>2624</v>
      </c>
      <c r="B203" s="94" t="s">
        <v>1295</v>
      </c>
    </row>
    <row r="204" spans="1:3">
      <c r="A204" s="12" t="s">
        <v>3159</v>
      </c>
      <c r="B204" s="94" t="s">
        <v>1685</v>
      </c>
      <c r="C204" s="94"/>
    </row>
    <row r="205" spans="1:3">
      <c r="A205" s="94" t="s">
        <v>1683</v>
      </c>
      <c r="B205" s="94" t="s">
        <v>2227</v>
      </c>
    </row>
    <row r="206" spans="1:3">
      <c r="A206" s="94" t="s">
        <v>2111</v>
      </c>
      <c r="B206" s="94" t="s">
        <v>3231</v>
      </c>
    </row>
    <row r="207" spans="1:3">
      <c r="A207" s="94" t="s">
        <v>1319</v>
      </c>
      <c r="B207" s="94" t="s">
        <v>1296</v>
      </c>
      <c r="C207" s="94"/>
    </row>
    <row r="208" spans="1:3">
      <c r="A208" s="94" t="s">
        <v>1321</v>
      </c>
      <c r="B208" s="94" t="s">
        <v>3262</v>
      </c>
      <c r="C208" s="94"/>
    </row>
    <row r="209" spans="1:3">
      <c r="A209" s="94" t="s">
        <v>2625</v>
      </c>
      <c r="B209" s="94" t="s">
        <v>1686</v>
      </c>
    </row>
    <row r="210" spans="1:3">
      <c r="A210" s="94" t="s">
        <v>2626</v>
      </c>
      <c r="B210" s="94" t="s">
        <v>1688</v>
      </c>
      <c r="C210" s="94"/>
    </row>
    <row r="211" spans="1:3">
      <c r="A211" s="94" t="s">
        <v>1323</v>
      </c>
      <c r="B211" s="94" t="s">
        <v>1298</v>
      </c>
    </row>
    <row r="212" spans="1:3">
      <c r="A212" s="94" t="s">
        <v>1687</v>
      </c>
      <c r="B212" s="94" t="s">
        <v>2748</v>
      </c>
      <c r="C212" s="94"/>
    </row>
    <row r="213" spans="1:3">
      <c r="A213" s="94" t="s">
        <v>2112</v>
      </c>
      <c r="B213" s="94" t="s">
        <v>1302</v>
      </c>
      <c r="C213" s="94"/>
    </row>
    <row r="214" spans="1:3">
      <c r="A214" s="94" t="s">
        <v>1689</v>
      </c>
      <c r="B214" s="94" t="s">
        <v>1692</v>
      </c>
      <c r="C214" s="94"/>
    </row>
    <row r="215" spans="1:3">
      <c r="A215" s="94" t="s">
        <v>1690</v>
      </c>
      <c r="B215" s="94" t="s">
        <v>1305</v>
      </c>
    </row>
    <row r="216" spans="1:3">
      <c r="A216" s="94" t="s">
        <v>2113</v>
      </c>
      <c r="B216" s="94" t="s">
        <v>2749</v>
      </c>
      <c r="C216" s="94"/>
    </row>
    <row r="217" spans="1:3">
      <c r="A217" s="94" t="s">
        <v>2627</v>
      </c>
      <c r="B217" s="94" t="s">
        <v>3263</v>
      </c>
      <c r="C217" s="94"/>
    </row>
    <row r="218" spans="1:3">
      <c r="A218" s="94" t="s">
        <v>1325</v>
      </c>
      <c r="B218" s="94" t="s">
        <v>1693</v>
      </c>
      <c r="C218" s="94"/>
    </row>
    <row r="219" spans="1:3">
      <c r="A219" s="94" t="s">
        <v>2114</v>
      </c>
      <c r="B219" s="94" t="s">
        <v>2750</v>
      </c>
      <c r="C219" s="94"/>
    </row>
    <row r="220" spans="1:3">
      <c r="A220" s="12" t="s">
        <v>3160</v>
      </c>
      <c r="B220" s="94" t="s">
        <v>2228</v>
      </c>
      <c r="C220" s="94"/>
    </row>
    <row r="221" spans="1:3">
      <c r="A221" s="94" t="s">
        <v>2628</v>
      </c>
      <c r="B221" s="94" t="s">
        <v>1310</v>
      </c>
      <c r="C221" s="94"/>
    </row>
    <row r="222" spans="1:3">
      <c r="A222" s="94" t="s">
        <v>3250</v>
      </c>
      <c r="B222" s="94" t="s">
        <v>1312</v>
      </c>
      <c r="C222" s="94"/>
    </row>
    <row r="223" spans="1:3">
      <c r="A223" s="94" t="s">
        <v>1691</v>
      </c>
      <c r="B223" s="94" t="s">
        <v>1696</v>
      </c>
      <c r="C223" s="94"/>
    </row>
    <row r="224" spans="1:3">
      <c r="A224" s="94" t="s">
        <v>1327</v>
      </c>
      <c r="B224" s="94" t="s">
        <v>2751</v>
      </c>
      <c r="C224" s="94"/>
    </row>
    <row r="225" spans="1:3">
      <c r="A225" s="12" t="s">
        <v>3161</v>
      </c>
      <c r="B225" s="94" t="s">
        <v>2752</v>
      </c>
      <c r="C225" s="94"/>
    </row>
    <row r="226" spans="1:3">
      <c r="A226" s="94" t="s">
        <v>2115</v>
      </c>
      <c r="B226" s="94" t="s">
        <v>1697</v>
      </c>
      <c r="C226" s="94"/>
    </row>
    <row r="227" spans="1:3">
      <c r="A227" s="94" t="s">
        <v>2629</v>
      </c>
      <c r="B227" s="94" t="s">
        <v>2229</v>
      </c>
      <c r="C227" s="94"/>
    </row>
    <row r="228" spans="1:3">
      <c r="A228" s="94" t="s">
        <v>1328</v>
      </c>
      <c r="B228" s="94" t="s">
        <v>2753</v>
      </c>
    </row>
    <row r="229" spans="1:3">
      <c r="A229" s="94" t="s">
        <v>2116</v>
      </c>
      <c r="B229" s="94" t="s">
        <v>1698</v>
      </c>
      <c r="C229" s="94"/>
    </row>
    <row r="230" spans="1:3">
      <c r="A230" s="12" t="s">
        <v>3162</v>
      </c>
      <c r="B230" s="94" t="s">
        <v>1699</v>
      </c>
      <c r="C230" s="94"/>
    </row>
    <row r="231" spans="1:3">
      <c r="A231" s="94" t="s">
        <v>2630</v>
      </c>
      <c r="B231" s="94" t="s">
        <v>1162</v>
      </c>
      <c r="C231" s="94"/>
    </row>
    <row r="232" spans="1:3">
      <c r="A232" s="94" t="s">
        <v>1694</v>
      </c>
      <c r="B232" s="94" t="s">
        <v>2230</v>
      </c>
      <c r="C232" s="94"/>
    </row>
    <row r="233" spans="1:3">
      <c r="A233" s="94" t="s">
        <v>1695</v>
      </c>
      <c r="B233" s="94" t="s">
        <v>1316</v>
      </c>
    </row>
    <row r="234" spans="1:3">
      <c r="A234" s="12" t="s">
        <v>3163</v>
      </c>
      <c r="B234" s="94" t="s">
        <v>1317</v>
      </c>
      <c r="C234" s="94"/>
    </row>
    <row r="235" spans="1:3">
      <c r="A235" s="94" t="s">
        <v>3251</v>
      </c>
      <c r="B235" s="94" t="s">
        <v>1704</v>
      </c>
      <c r="C235" s="94"/>
    </row>
    <row r="236" spans="1:3">
      <c r="A236" s="12" t="s">
        <v>3164</v>
      </c>
      <c r="B236" s="94" t="s">
        <v>2231</v>
      </c>
      <c r="C236" s="94"/>
    </row>
    <row r="237" spans="1:3">
      <c r="A237" s="94" t="s">
        <v>3252</v>
      </c>
      <c r="B237" s="94" t="s">
        <v>2232</v>
      </c>
      <c r="C237" s="94"/>
    </row>
    <row r="238" spans="1:3">
      <c r="A238" s="94" t="s">
        <v>1334</v>
      </c>
      <c r="B238" s="94" t="s">
        <v>1705</v>
      </c>
    </row>
    <row r="239" spans="1:3">
      <c r="A239" s="94" t="s">
        <v>1336</v>
      </c>
      <c r="B239" s="94" t="s">
        <v>1318</v>
      </c>
      <c r="C239" s="94"/>
    </row>
    <row r="240" spans="1:3">
      <c r="A240" s="94" t="s">
        <v>2631</v>
      </c>
      <c r="B240" s="94" t="s">
        <v>1320</v>
      </c>
      <c r="C240" s="94"/>
    </row>
    <row r="241" spans="1:3">
      <c r="A241" s="12" t="s">
        <v>3165</v>
      </c>
      <c r="B241" s="94" t="s">
        <v>1322</v>
      </c>
      <c r="C241" s="94"/>
    </row>
    <row r="242" spans="1:3">
      <c r="A242" s="94" t="s">
        <v>1700</v>
      </c>
      <c r="B242" s="94" t="s">
        <v>1707</v>
      </c>
    </row>
    <row r="243" spans="1:3">
      <c r="A243" s="94" t="s">
        <v>2632</v>
      </c>
      <c r="B243" s="94" t="s">
        <v>1708</v>
      </c>
      <c r="C243" s="94"/>
    </row>
    <row r="244" spans="1:3">
      <c r="A244" s="94" t="s">
        <v>2633</v>
      </c>
      <c r="B244" s="94" t="s">
        <v>1709</v>
      </c>
      <c r="C244" s="94"/>
    </row>
    <row r="245" spans="1:3">
      <c r="A245" s="94" t="s">
        <v>2117</v>
      </c>
      <c r="B245" s="94" t="s">
        <v>2754</v>
      </c>
    </row>
    <row r="246" spans="1:3">
      <c r="A246" s="94" t="s">
        <v>2634</v>
      </c>
      <c r="B246" s="94" t="s">
        <v>2233</v>
      </c>
      <c r="C246" s="94"/>
    </row>
    <row r="247" spans="1:3">
      <c r="A247" s="94" t="s">
        <v>2118</v>
      </c>
      <c r="B247" s="94" t="s">
        <v>1324</v>
      </c>
    </row>
    <row r="248" spans="1:3">
      <c r="A248" s="94" t="s">
        <v>1701</v>
      </c>
      <c r="B248" s="94" t="s">
        <v>1326</v>
      </c>
      <c r="C248" s="94"/>
    </row>
    <row r="249" spans="1:3">
      <c r="A249" s="94" t="s">
        <v>1338</v>
      </c>
      <c r="B249" s="94" t="s">
        <v>3240</v>
      </c>
      <c r="C249" s="94"/>
    </row>
    <row r="250" spans="1:3">
      <c r="A250" s="94" t="s">
        <v>2119</v>
      </c>
      <c r="B250" s="94" t="s">
        <v>1710</v>
      </c>
      <c r="C250" s="94"/>
    </row>
    <row r="251" spans="1:3">
      <c r="A251" s="94" t="s">
        <v>1702</v>
      </c>
      <c r="B251" s="94" t="s">
        <v>2755</v>
      </c>
    </row>
    <row r="252" spans="1:3">
      <c r="A252" s="12" t="s">
        <v>3166</v>
      </c>
      <c r="B252" s="94" t="s">
        <v>2234</v>
      </c>
      <c r="C252" s="94"/>
    </row>
    <row r="253" spans="1:3">
      <c r="A253" s="94" t="s">
        <v>2635</v>
      </c>
      <c r="B253" s="94" t="s">
        <v>2756</v>
      </c>
      <c r="C253" s="94"/>
    </row>
    <row r="254" spans="1:3">
      <c r="A254" s="94" t="s">
        <v>3287</v>
      </c>
      <c r="B254" s="94" t="s">
        <v>1329</v>
      </c>
      <c r="C254" s="94"/>
    </row>
    <row r="255" spans="1:3">
      <c r="A255" s="94" t="s">
        <v>1703</v>
      </c>
      <c r="B255" s="94" t="s">
        <v>2235</v>
      </c>
      <c r="C255" s="94"/>
    </row>
    <row r="256" spans="1:3">
      <c r="A256" s="94" t="s">
        <v>2636</v>
      </c>
      <c r="B256" s="94" t="s">
        <v>1330</v>
      </c>
      <c r="C256" s="94"/>
    </row>
    <row r="257" spans="1:3">
      <c r="A257" s="94" t="s">
        <v>2120</v>
      </c>
      <c r="B257" s="94" t="s">
        <v>1331</v>
      </c>
      <c r="C257" s="94"/>
    </row>
    <row r="258" spans="1:3">
      <c r="A258" s="94" t="s">
        <v>2637</v>
      </c>
      <c r="B258" s="94" t="s">
        <v>3054</v>
      </c>
      <c r="C258" s="94"/>
    </row>
    <row r="259" spans="1:3">
      <c r="A259" s="94" t="s">
        <v>2638</v>
      </c>
      <c r="B259" s="94" t="s">
        <v>1332</v>
      </c>
      <c r="C259" s="94"/>
    </row>
    <row r="260" spans="1:3">
      <c r="A260" s="12" t="s">
        <v>3167</v>
      </c>
      <c r="B260" s="94" t="s">
        <v>1333</v>
      </c>
      <c r="C260" s="94"/>
    </row>
    <row r="261" spans="1:3">
      <c r="A261" s="12" t="s">
        <v>3253</v>
      </c>
      <c r="B261" s="94" t="s">
        <v>1335</v>
      </c>
      <c r="C261" s="94"/>
    </row>
    <row r="262" spans="1:3">
      <c r="A262" s="94" t="s">
        <v>1341</v>
      </c>
      <c r="B262" s="94" t="s">
        <v>2236</v>
      </c>
    </row>
    <row r="263" spans="1:3">
      <c r="A263" s="94" t="s">
        <v>2639</v>
      </c>
      <c r="B263" s="94" t="s">
        <v>2757</v>
      </c>
      <c r="C263" s="94"/>
    </row>
    <row r="264" spans="1:3">
      <c r="A264" s="94" t="s">
        <v>1342</v>
      </c>
      <c r="B264" s="94" t="s">
        <v>1714</v>
      </c>
      <c r="C264" s="94"/>
    </row>
    <row r="265" spans="1:3">
      <c r="A265" s="12" t="s">
        <v>3168</v>
      </c>
      <c r="B265" s="94" t="s">
        <v>2758</v>
      </c>
      <c r="C265" s="94"/>
    </row>
    <row r="266" spans="1:3">
      <c r="A266" s="94" t="s">
        <v>1706</v>
      </c>
      <c r="B266" s="94" t="s">
        <v>1337</v>
      </c>
      <c r="C266" s="94"/>
    </row>
    <row r="267" spans="1:3">
      <c r="A267" s="94" t="s">
        <v>1345</v>
      </c>
      <c r="B267" s="94" t="s">
        <v>3264</v>
      </c>
      <c r="C267" s="94"/>
    </row>
    <row r="268" spans="1:3">
      <c r="A268" s="12" t="s">
        <v>3169</v>
      </c>
      <c r="B268" s="94" t="s">
        <v>1339</v>
      </c>
      <c r="C268" s="94"/>
    </row>
    <row r="269" spans="1:3">
      <c r="A269" s="94" t="s">
        <v>2121</v>
      </c>
      <c r="B269" s="94" t="s">
        <v>1717</v>
      </c>
      <c r="C269" s="94"/>
    </row>
    <row r="270" spans="1:3">
      <c r="A270" s="94" t="s">
        <v>2640</v>
      </c>
      <c r="B270" s="94" t="s">
        <v>2759</v>
      </c>
    </row>
    <row r="271" spans="1:3">
      <c r="A271" s="12" t="s">
        <v>3170</v>
      </c>
      <c r="B271" s="94" t="s">
        <v>2760</v>
      </c>
      <c r="C271" s="94"/>
    </row>
    <row r="272" spans="1:3">
      <c r="A272" s="12" t="s">
        <v>3171</v>
      </c>
      <c r="B272" s="94" t="s">
        <v>1340</v>
      </c>
    </row>
    <row r="273" spans="1:3">
      <c r="A273" s="94" t="s">
        <v>1158</v>
      </c>
      <c r="B273" s="94" t="s">
        <v>2761</v>
      </c>
      <c r="C273" s="94"/>
    </row>
    <row r="274" spans="1:3">
      <c r="A274" s="12" t="s">
        <v>3172</v>
      </c>
      <c r="B274" s="94" t="s">
        <v>3291</v>
      </c>
      <c r="C274" s="94"/>
    </row>
    <row r="275" spans="1:3">
      <c r="A275" s="94" t="s">
        <v>3277</v>
      </c>
      <c r="B275" s="94" t="s">
        <v>3270</v>
      </c>
      <c r="C275" s="94"/>
    </row>
    <row r="276" spans="1:3">
      <c r="A276" s="12" t="s">
        <v>3173</v>
      </c>
      <c r="B276" s="94" t="s">
        <v>3055</v>
      </c>
    </row>
    <row r="277" spans="1:3">
      <c r="A277" s="12" t="s">
        <v>3174</v>
      </c>
      <c r="B277" s="94" t="s">
        <v>1343</v>
      </c>
      <c r="C277" s="94"/>
    </row>
    <row r="278" spans="1:3">
      <c r="A278" s="94" t="s">
        <v>1347</v>
      </c>
      <c r="B278" s="94" t="s">
        <v>1344</v>
      </c>
      <c r="C278" s="94"/>
    </row>
    <row r="279" spans="1:3">
      <c r="A279" s="94" t="s">
        <v>1348</v>
      </c>
      <c r="B279" s="94" t="s">
        <v>1346</v>
      </c>
    </row>
    <row r="280" spans="1:3">
      <c r="A280" s="94" t="s">
        <v>1351</v>
      </c>
      <c r="B280" s="94" t="s">
        <v>3271</v>
      </c>
      <c r="C280" s="94"/>
    </row>
    <row r="281" spans="1:3">
      <c r="A281" s="94" t="s">
        <v>1353</v>
      </c>
      <c r="B281" s="94" t="s">
        <v>1722</v>
      </c>
      <c r="C281" s="94"/>
    </row>
    <row r="282" spans="1:3">
      <c r="A282" s="94" t="s">
        <v>2641</v>
      </c>
      <c r="B282" s="94" t="s">
        <v>1723</v>
      </c>
    </row>
    <row r="283" spans="1:3">
      <c r="A283" s="94" t="s">
        <v>2642</v>
      </c>
      <c r="B283" s="94" t="s">
        <v>2762</v>
      </c>
    </row>
    <row r="284" spans="1:3">
      <c r="A284" s="12" t="s">
        <v>3175</v>
      </c>
      <c r="B284" s="94" t="s">
        <v>1349</v>
      </c>
      <c r="C284" s="94"/>
    </row>
    <row r="285" spans="1:3">
      <c r="A285" s="12" t="s">
        <v>3176</v>
      </c>
      <c r="B285" s="94" t="s">
        <v>2237</v>
      </c>
    </row>
    <row r="286" spans="1:3">
      <c r="A286" s="94" t="s">
        <v>1357</v>
      </c>
      <c r="B286" s="94" t="s">
        <v>1724</v>
      </c>
    </row>
    <row r="287" spans="1:3">
      <c r="A287" s="94" t="s">
        <v>2122</v>
      </c>
      <c r="B287" s="94" t="s">
        <v>1350</v>
      </c>
    </row>
    <row r="288" spans="1:3">
      <c r="A288" s="94" t="s">
        <v>1711</v>
      </c>
      <c r="B288" s="94" t="s">
        <v>1352</v>
      </c>
      <c r="C288" s="94"/>
    </row>
    <row r="289" spans="1:3">
      <c r="A289" s="12" t="s">
        <v>3177</v>
      </c>
      <c r="B289" s="94" t="s">
        <v>1354</v>
      </c>
      <c r="C289" s="94"/>
    </row>
    <row r="290" spans="1:3">
      <c r="A290" s="94" t="s">
        <v>2123</v>
      </c>
      <c r="B290" s="94" t="s">
        <v>1355</v>
      </c>
      <c r="C290" s="94"/>
    </row>
    <row r="291" spans="1:3">
      <c r="A291" s="94" t="s">
        <v>1712</v>
      </c>
      <c r="B291" s="94" t="s">
        <v>1356</v>
      </c>
      <c r="C291" s="94"/>
    </row>
    <row r="292" spans="1:3">
      <c r="A292" s="94" t="s">
        <v>1359</v>
      </c>
      <c r="B292" s="94" t="s">
        <v>2238</v>
      </c>
      <c r="C292" s="94"/>
    </row>
    <row r="293" spans="1:3">
      <c r="A293" s="94" t="s">
        <v>1713</v>
      </c>
      <c r="B293" s="94" t="s">
        <v>1358</v>
      </c>
      <c r="C293" s="94"/>
    </row>
    <row r="294" spans="1:3">
      <c r="A294" s="94" t="s">
        <v>2124</v>
      </c>
      <c r="B294" s="94" t="s">
        <v>1726</v>
      </c>
    </row>
    <row r="295" spans="1:3">
      <c r="A295" s="94" t="s">
        <v>2643</v>
      </c>
      <c r="B295" s="94" t="s">
        <v>1727</v>
      </c>
    </row>
    <row r="296" spans="1:3">
      <c r="A296" s="94" t="s">
        <v>2644</v>
      </c>
      <c r="B296" s="94" t="s">
        <v>2763</v>
      </c>
      <c r="C296" s="94"/>
    </row>
    <row r="297" spans="1:3">
      <c r="A297" s="12" t="s">
        <v>3246</v>
      </c>
      <c r="B297" s="94" t="s">
        <v>1360</v>
      </c>
      <c r="C297" s="94"/>
    </row>
    <row r="298" spans="1:3">
      <c r="A298" s="94" t="s">
        <v>1361</v>
      </c>
      <c r="B298" s="94" t="s">
        <v>1362</v>
      </c>
      <c r="C298" s="94"/>
    </row>
    <row r="299" spans="1:3">
      <c r="A299" s="94" t="s">
        <v>1715</v>
      </c>
      <c r="B299" s="94" t="s">
        <v>1364</v>
      </c>
    </row>
    <row r="300" spans="1:3">
      <c r="A300" s="94" t="s">
        <v>3275</v>
      </c>
      <c r="B300" s="94" t="s">
        <v>1366</v>
      </c>
      <c r="C300" s="94"/>
    </row>
    <row r="301" spans="1:3">
      <c r="A301" s="94" t="s">
        <v>1363</v>
      </c>
      <c r="B301" s="94" t="s">
        <v>2239</v>
      </c>
      <c r="C301" s="94"/>
    </row>
    <row r="302" spans="1:3">
      <c r="A302" s="94" t="s">
        <v>2125</v>
      </c>
      <c r="B302" s="94" t="s">
        <v>3056</v>
      </c>
      <c r="C302" s="94"/>
    </row>
    <row r="303" spans="1:3">
      <c r="A303" s="94" t="s">
        <v>1365</v>
      </c>
      <c r="B303" s="94" t="s">
        <v>1368</v>
      </c>
      <c r="C303" s="94"/>
    </row>
    <row r="304" spans="1:3">
      <c r="A304" s="94" t="s">
        <v>2126</v>
      </c>
      <c r="B304" s="94" t="s">
        <v>2764</v>
      </c>
      <c r="C304" s="94"/>
    </row>
    <row r="305" spans="1:3">
      <c r="A305" s="94" t="s">
        <v>1367</v>
      </c>
      <c r="B305" s="94" t="s">
        <v>1728</v>
      </c>
      <c r="C305" s="94"/>
    </row>
    <row r="306" spans="1:3">
      <c r="A306" s="94" t="s">
        <v>2127</v>
      </c>
      <c r="B306" s="94" t="s">
        <v>1729</v>
      </c>
      <c r="C306" s="94"/>
    </row>
    <row r="307" spans="1:3">
      <c r="A307" s="94" t="s">
        <v>1716</v>
      </c>
      <c r="B307" s="94" t="s">
        <v>1730</v>
      </c>
    </row>
    <row r="308" spans="1:3">
      <c r="A308" s="94" t="s">
        <v>2645</v>
      </c>
      <c r="B308" s="94" t="s">
        <v>1370</v>
      </c>
      <c r="C308" s="94"/>
    </row>
    <row r="309" spans="1:3">
      <c r="A309" s="94" t="s">
        <v>2128</v>
      </c>
      <c r="B309" s="94" t="s">
        <v>1732</v>
      </c>
      <c r="C309" s="94"/>
    </row>
    <row r="310" spans="1:3">
      <c r="A310" s="12" t="s">
        <v>3178</v>
      </c>
      <c r="B310" s="94" t="s">
        <v>3259</v>
      </c>
      <c r="C310" s="94"/>
    </row>
    <row r="311" spans="1:3">
      <c r="A311" s="12" t="s">
        <v>3179</v>
      </c>
      <c r="B311" s="94" t="s">
        <v>2765</v>
      </c>
      <c r="C311" s="94"/>
    </row>
    <row r="312" spans="1:3">
      <c r="A312" s="12" t="s">
        <v>3180</v>
      </c>
      <c r="B312" s="94" t="s">
        <v>2582</v>
      </c>
      <c r="C312" s="94"/>
    </row>
    <row r="313" spans="1:3">
      <c r="A313" s="12" t="s">
        <v>3181</v>
      </c>
      <c r="B313" s="94" t="s">
        <v>1371</v>
      </c>
      <c r="C313" s="94"/>
    </row>
    <row r="314" spans="1:3">
      <c r="A314" s="12" t="s">
        <v>3182</v>
      </c>
      <c r="B314" s="94" t="s">
        <v>3266</v>
      </c>
      <c r="C314" s="94"/>
    </row>
    <row r="315" spans="1:3">
      <c r="A315" s="12" t="s">
        <v>3183</v>
      </c>
      <c r="B315" s="94" t="s">
        <v>1373</v>
      </c>
      <c r="C315" s="94"/>
    </row>
    <row r="316" spans="1:3">
      <c r="A316" s="94" t="s">
        <v>1369</v>
      </c>
      <c r="B316" s="94" t="s">
        <v>1375</v>
      </c>
      <c r="C316" s="94"/>
    </row>
    <row r="317" spans="1:3">
      <c r="A317" s="94" t="s">
        <v>1718</v>
      </c>
      <c r="B317" s="94" t="s">
        <v>2240</v>
      </c>
      <c r="C317" s="94"/>
    </row>
    <row r="318" spans="1:3">
      <c r="A318" s="12" t="s">
        <v>3184</v>
      </c>
      <c r="B318" s="94" t="s">
        <v>2766</v>
      </c>
      <c r="C318" s="94"/>
    </row>
    <row r="319" spans="1:3">
      <c r="A319" s="94" t="s">
        <v>2646</v>
      </c>
      <c r="B319" s="94" t="s">
        <v>2241</v>
      </c>
    </row>
    <row r="320" spans="1:3">
      <c r="A320" s="94" t="s">
        <v>1719</v>
      </c>
      <c r="B320" s="94" t="s">
        <v>2242</v>
      </c>
    </row>
    <row r="321" spans="1:3">
      <c r="A321" s="94" t="s">
        <v>2129</v>
      </c>
      <c r="B321" s="94" t="s">
        <v>1377</v>
      </c>
    </row>
    <row r="322" spans="1:3">
      <c r="A322" s="94" t="s">
        <v>2647</v>
      </c>
      <c r="B322" s="94" t="s">
        <v>2243</v>
      </c>
    </row>
    <row r="323" spans="1:3">
      <c r="A323" s="94" t="s">
        <v>2130</v>
      </c>
      <c r="B323" s="94" t="s">
        <v>2767</v>
      </c>
    </row>
    <row r="324" spans="1:3">
      <c r="A324" s="94" t="s">
        <v>1720</v>
      </c>
      <c r="B324" s="94" t="s">
        <v>2244</v>
      </c>
    </row>
    <row r="325" spans="1:3">
      <c r="A325" s="94" t="s">
        <v>1721</v>
      </c>
      <c r="B325" s="94" t="s">
        <v>2768</v>
      </c>
      <c r="C325" s="94"/>
    </row>
    <row r="326" spans="1:3">
      <c r="A326" s="12" t="s">
        <v>3185</v>
      </c>
      <c r="B326" s="94" t="s">
        <v>1736</v>
      </c>
      <c r="C326" s="94"/>
    </row>
    <row r="327" spans="1:3">
      <c r="A327" s="94" t="s">
        <v>2648</v>
      </c>
      <c r="B327" s="94" t="s">
        <v>2245</v>
      </c>
    </row>
    <row r="328" spans="1:3">
      <c r="A328" s="12" t="s">
        <v>3186</v>
      </c>
      <c r="B328" s="94" t="s">
        <v>1737</v>
      </c>
      <c r="C328" s="94"/>
    </row>
    <row r="329" spans="1:3">
      <c r="A329" s="94" t="s">
        <v>2131</v>
      </c>
      <c r="B329" s="94" t="s">
        <v>2769</v>
      </c>
      <c r="C329" s="94"/>
    </row>
    <row r="330" spans="1:3">
      <c r="A330" s="94" t="s">
        <v>2649</v>
      </c>
      <c r="B330" s="94" t="s">
        <v>1382</v>
      </c>
      <c r="C330" s="94"/>
    </row>
    <row r="331" spans="1:3">
      <c r="A331" s="94" t="s">
        <v>2650</v>
      </c>
      <c r="B331" s="94" t="s">
        <v>1738</v>
      </c>
      <c r="C331" s="94"/>
    </row>
    <row r="332" spans="1:3">
      <c r="A332" s="94" t="s">
        <v>1725</v>
      </c>
      <c r="B332" s="94" t="s">
        <v>2770</v>
      </c>
      <c r="C332" s="94"/>
    </row>
    <row r="333" spans="1:3">
      <c r="A333" s="94" t="s">
        <v>2651</v>
      </c>
      <c r="B333" s="94" t="s">
        <v>1740</v>
      </c>
      <c r="C333" s="94"/>
    </row>
    <row r="334" spans="1:3">
      <c r="A334" s="94" t="s">
        <v>2132</v>
      </c>
      <c r="B334" s="94" t="s">
        <v>2246</v>
      </c>
      <c r="C334" s="94"/>
    </row>
    <row r="335" spans="1:3">
      <c r="A335" s="94" t="s">
        <v>2652</v>
      </c>
      <c r="B335" s="94" t="s">
        <v>1741</v>
      </c>
    </row>
    <row r="336" spans="1:3">
      <c r="A336" s="12" t="s">
        <v>3187</v>
      </c>
      <c r="B336" s="94" t="s">
        <v>2581</v>
      </c>
      <c r="C336" s="94"/>
    </row>
    <row r="337" spans="1:3">
      <c r="A337" s="94" t="s">
        <v>2133</v>
      </c>
      <c r="B337" s="94" t="s">
        <v>1742</v>
      </c>
    </row>
    <row r="338" spans="1:3">
      <c r="A338" s="94" t="s">
        <v>1372</v>
      </c>
      <c r="B338" s="94" t="s">
        <v>1384</v>
      </c>
      <c r="C338" s="94"/>
    </row>
    <row r="339" spans="1:3">
      <c r="A339" s="12" t="s">
        <v>3188</v>
      </c>
      <c r="B339" s="94" t="s">
        <v>3282</v>
      </c>
      <c r="C339" s="94"/>
    </row>
    <row r="340" spans="1:3">
      <c r="A340" s="94" t="s">
        <v>3278</v>
      </c>
      <c r="B340" s="94" t="s">
        <v>2771</v>
      </c>
      <c r="C340" s="94"/>
    </row>
    <row r="341" spans="1:3">
      <c r="A341" s="12" t="s">
        <v>3189</v>
      </c>
      <c r="B341" s="94" t="s">
        <v>2247</v>
      </c>
      <c r="C341" s="94"/>
    </row>
    <row r="342" spans="1:3">
      <c r="A342" s="94" t="s">
        <v>1374</v>
      </c>
      <c r="B342" s="94" t="s">
        <v>1386</v>
      </c>
      <c r="C342" s="94"/>
    </row>
    <row r="343" spans="1:3">
      <c r="A343" s="12" t="s">
        <v>3190</v>
      </c>
      <c r="B343" s="94" t="s">
        <v>2772</v>
      </c>
      <c r="C343" s="94"/>
    </row>
    <row r="344" spans="1:3">
      <c r="A344" s="94" t="s">
        <v>1376</v>
      </c>
      <c r="B344" s="94" t="s">
        <v>1389</v>
      </c>
      <c r="C344" s="94"/>
    </row>
    <row r="345" spans="1:3">
      <c r="A345" s="94" t="s">
        <v>1378</v>
      </c>
      <c r="B345" s="94" t="s">
        <v>2773</v>
      </c>
    </row>
    <row r="346" spans="1:3">
      <c r="A346" s="94" t="s">
        <v>1379</v>
      </c>
      <c r="B346" s="94" t="s">
        <v>1391</v>
      </c>
      <c r="C346" s="94"/>
    </row>
    <row r="347" spans="1:3">
      <c r="A347" s="94" t="s">
        <v>1380</v>
      </c>
      <c r="B347" s="94" t="s">
        <v>1744</v>
      </c>
      <c r="C347" s="94"/>
    </row>
    <row r="348" spans="1:3">
      <c r="A348" s="94" t="s">
        <v>1381</v>
      </c>
      <c r="B348" s="94" t="s">
        <v>2774</v>
      </c>
    </row>
    <row r="349" spans="1:3">
      <c r="A349" s="94" t="s">
        <v>1383</v>
      </c>
      <c r="B349" s="94" t="s">
        <v>1395</v>
      </c>
    </row>
    <row r="350" spans="1:3">
      <c r="A350" s="94" t="s">
        <v>1385</v>
      </c>
      <c r="B350" s="94" t="s">
        <v>3288</v>
      </c>
      <c r="C350" s="94"/>
    </row>
    <row r="351" spans="1:3">
      <c r="A351" s="94" t="s">
        <v>1387</v>
      </c>
      <c r="B351" s="94" t="s">
        <v>1397</v>
      </c>
    </row>
    <row r="352" spans="1:3">
      <c r="A352" s="94" t="s">
        <v>2653</v>
      </c>
      <c r="B352" s="94" t="s">
        <v>2248</v>
      </c>
      <c r="C352" s="94"/>
    </row>
    <row r="353" spans="1:3">
      <c r="A353" s="94" t="s">
        <v>1388</v>
      </c>
      <c r="B353" s="94" t="s">
        <v>1399</v>
      </c>
      <c r="C353" s="94"/>
    </row>
    <row r="354" spans="1:3">
      <c r="A354" s="94" t="s">
        <v>1731</v>
      </c>
      <c r="B354" s="94" t="s">
        <v>2249</v>
      </c>
      <c r="C354" s="94"/>
    </row>
    <row r="355" spans="1:3">
      <c r="A355" s="12" t="s">
        <v>3191</v>
      </c>
      <c r="B355" s="94" t="s">
        <v>1400</v>
      </c>
      <c r="C355" s="94"/>
    </row>
    <row r="356" spans="1:3">
      <c r="A356" s="94" t="s">
        <v>2134</v>
      </c>
      <c r="B356" s="94" t="s">
        <v>2250</v>
      </c>
      <c r="C356" s="94"/>
    </row>
    <row r="357" spans="1:3">
      <c r="A357" s="94" t="s">
        <v>1390</v>
      </c>
      <c r="B357" s="94" t="s">
        <v>2775</v>
      </c>
      <c r="C357" s="94"/>
    </row>
    <row r="358" spans="1:3">
      <c r="A358" s="94" t="s">
        <v>2135</v>
      </c>
      <c r="B358" s="94" t="s">
        <v>1401</v>
      </c>
      <c r="C358" s="94"/>
    </row>
    <row r="359" spans="1:3">
      <c r="A359" s="94" t="s">
        <v>1392</v>
      </c>
      <c r="B359" s="94" t="s">
        <v>1403</v>
      </c>
      <c r="C359" s="94"/>
    </row>
    <row r="360" spans="1:3">
      <c r="A360" s="94" t="s">
        <v>1393</v>
      </c>
      <c r="B360" s="94" t="s">
        <v>1405</v>
      </c>
    </row>
    <row r="361" spans="1:3">
      <c r="A361" s="94" t="s">
        <v>2654</v>
      </c>
      <c r="B361" s="94" t="s">
        <v>1406</v>
      </c>
      <c r="C361" s="94"/>
    </row>
    <row r="362" spans="1:3">
      <c r="A362" s="94" t="s">
        <v>2655</v>
      </c>
      <c r="B362" s="94" t="s">
        <v>1408</v>
      </c>
      <c r="C362" s="94"/>
    </row>
    <row r="363" spans="1:3">
      <c r="A363" s="94" t="s">
        <v>1394</v>
      </c>
      <c r="B363" s="94" t="s">
        <v>1410</v>
      </c>
      <c r="C363" s="94"/>
    </row>
    <row r="364" spans="1:3">
      <c r="A364" s="12" t="s">
        <v>3192</v>
      </c>
      <c r="B364" s="94" t="s">
        <v>2251</v>
      </c>
    </row>
    <row r="365" spans="1:3">
      <c r="A365" s="94" t="s">
        <v>1733</v>
      </c>
      <c r="B365" s="94" t="s">
        <v>1411</v>
      </c>
      <c r="C365" s="94"/>
    </row>
    <row r="366" spans="1:3">
      <c r="A366" s="94" t="s">
        <v>1734</v>
      </c>
      <c r="B366" s="94" t="s">
        <v>1413</v>
      </c>
      <c r="C366" s="94"/>
    </row>
    <row r="367" spans="1:3">
      <c r="A367" s="12" t="s">
        <v>3193</v>
      </c>
      <c r="B367" s="94" t="s">
        <v>1414</v>
      </c>
      <c r="C367" s="94"/>
    </row>
    <row r="368" spans="1:3">
      <c r="A368" s="12" t="s">
        <v>3194</v>
      </c>
      <c r="B368" s="94" t="s">
        <v>1416</v>
      </c>
      <c r="C368" s="94"/>
    </row>
    <row r="369" spans="1:3">
      <c r="A369" s="94" t="s">
        <v>1396</v>
      </c>
      <c r="B369" s="94" t="s">
        <v>2252</v>
      </c>
      <c r="C369" s="94"/>
    </row>
    <row r="370" spans="1:3">
      <c r="A370" s="94" t="s">
        <v>1398</v>
      </c>
      <c r="B370" s="94" t="s">
        <v>1749</v>
      </c>
      <c r="C370" s="94"/>
    </row>
    <row r="371" spans="1:3">
      <c r="A371" s="94" t="s">
        <v>1735</v>
      </c>
      <c r="B371" s="94" t="s">
        <v>1417</v>
      </c>
      <c r="C371" s="94"/>
    </row>
    <row r="372" spans="1:3">
      <c r="A372" s="12" t="s">
        <v>3195</v>
      </c>
      <c r="B372" s="94" t="s">
        <v>1750</v>
      </c>
      <c r="C372" s="94"/>
    </row>
    <row r="373" spans="1:3">
      <c r="A373" s="12" t="s">
        <v>3196</v>
      </c>
      <c r="B373" s="94" t="s">
        <v>3265</v>
      </c>
    </row>
    <row r="374" spans="1:3">
      <c r="A374" s="12" t="s">
        <v>3197</v>
      </c>
      <c r="B374" s="94" t="s">
        <v>1419</v>
      </c>
      <c r="C374" s="94"/>
    </row>
    <row r="375" spans="1:3">
      <c r="A375" s="94" t="s">
        <v>1402</v>
      </c>
      <c r="B375" s="94" t="s">
        <v>1421</v>
      </c>
      <c r="C375" s="94"/>
    </row>
    <row r="376" spans="1:3">
      <c r="A376" s="94" t="s">
        <v>1404</v>
      </c>
      <c r="B376" s="94" t="s">
        <v>1423</v>
      </c>
    </row>
    <row r="377" spans="1:3">
      <c r="A377" s="94" t="s">
        <v>2656</v>
      </c>
      <c r="B377" s="94" t="s">
        <v>1752</v>
      </c>
    </row>
    <row r="378" spans="1:3">
      <c r="A378" s="94" t="s">
        <v>1407</v>
      </c>
      <c r="B378" s="94" t="s">
        <v>1424</v>
      </c>
      <c r="C378" s="94"/>
    </row>
    <row r="379" spans="1:3">
      <c r="A379" s="94" t="s">
        <v>1409</v>
      </c>
      <c r="B379" s="94" t="s">
        <v>1753</v>
      </c>
      <c r="C379" s="94"/>
    </row>
    <row r="380" spans="1:3">
      <c r="A380" s="94" t="s">
        <v>1412</v>
      </c>
      <c r="B380" s="94" t="s">
        <v>1426</v>
      </c>
      <c r="C380" s="94"/>
    </row>
    <row r="381" spans="1:3">
      <c r="A381" s="94" t="s">
        <v>1739</v>
      </c>
      <c r="B381" s="94" t="s">
        <v>2776</v>
      </c>
    </row>
    <row r="382" spans="1:3">
      <c r="A382" s="12" t="s">
        <v>3198</v>
      </c>
      <c r="B382" s="94" t="s">
        <v>1754</v>
      </c>
    </row>
    <row r="383" spans="1:3">
      <c r="A383" s="94" t="s">
        <v>1415</v>
      </c>
      <c r="B383" s="94" t="s">
        <v>1169</v>
      </c>
    </row>
    <row r="384" spans="1:3">
      <c r="A384" s="94" t="s">
        <v>1418</v>
      </c>
      <c r="B384" s="94" t="s">
        <v>2777</v>
      </c>
      <c r="C384" s="94"/>
    </row>
    <row r="385" spans="1:3">
      <c r="A385" s="94" t="s">
        <v>2657</v>
      </c>
      <c r="B385" s="94" t="s">
        <v>2253</v>
      </c>
      <c r="C385" s="94"/>
    </row>
    <row r="386" spans="1:3">
      <c r="A386" s="94" t="s">
        <v>2136</v>
      </c>
      <c r="B386" s="94" t="s">
        <v>1755</v>
      </c>
    </row>
    <row r="387" spans="1:3">
      <c r="A387" s="94" t="s">
        <v>2137</v>
      </c>
      <c r="B387" s="94" t="s">
        <v>1429</v>
      </c>
      <c r="C387" s="94"/>
    </row>
    <row r="388" spans="1:3">
      <c r="A388" s="12" t="s">
        <v>3199</v>
      </c>
      <c r="B388" s="94" t="s">
        <v>1756</v>
      </c>
      <c r="C388" s="94"/>
    </row>
    <row r="389" spans="1:3">
      <c r="A389" s="12" t="s">
        <v>3200</v>
      </c>
      <c r="B389" s="94" t="s">
        <v>1757</v>
      </c>
      <c r="C389" s="94"/>
    </row>
    <row r="390" spans="1:3">
      <c r="A390" s="94" t="s">
        <v>2138</v>
      </c>
      <c r="B390" s="94" t="s">
        <v>2254</v>
      </c>
      <c r="C390" s="94"/>
    </row>
    <row r="391" spans="1:3">
      <c r="A391" s="12" t="s">
        <v>3201</v>
      </c>
      <c r="B391" s="94" t="s">
        <v>2255</v>
      </c>
      <c r="C391" s="94"/>
    </row>
    <row r="392" spans="1:3">
      <c r="A392" s="94" t="s">
        <v>1420</v>
      </c>
      <c r="B392" s="94" t="s">
        <v>3239</v>
      </c>
    </row>
    <row r="393" spans="1:3">
      <c r="A393" s="12" t="s">
        <v>3202</v>
      </c>
      <c r="B393" s="94" t="s">
        <v>2778</v>
      </c>
      <c r="C393" s="94"/>
    </row>
    <row r="394" spans="1:3">
      <c r="A394" s="94" t="s">
        <v>1422</v>
      </c>
      <c r="B394" s="94" t="s">
        <v>2256</v>
      </c>
      <c r="C394" s="94"/>
    </row>
    <row r="395" spans="1:3">
      <c r="A395" s="94" t="s">
        <v>1743</v>
      </c>
      <c r="B395" s="94" t="s">
        <v>2779</v>
      </c>
      <c r="C395" s="94"/>
    </row>
    <row r="396" spans="1:3">
      <c r="A396" s="12" t="s">
        <v>3203</v>
      </c>
      <c r="B396" s="94" t="s">
        <v>2780</v>
      </c>
      <c r="C396" s="94"/>
    </row>
    <row r="397" spans="1:3">
      <c r="A397" s="94" t="s">
        <v>1425</v>
      </c>
      <c r="B397" s="94" t="s">
        <v>1431</v>
      </c>
      <c r="C397" s="94"/>
    </row>
    <row r="398" spans="1:3">
      <c r="A398" s="94" t="s">
        <v>2139</v>
      </c>
      <c r="B398" s="94" t="s">
        <v>1433</v>
      </c>
    </row>
    <row r="399" spans="1:3">
      <c r="A399" s="94" t="s">
        <v>1427</v>
      </c>
      <c r="B399" s="94" t="s">
        <v>2781</v>
      </c>
    </row>
    <row r="400" spans="1:3">
      <c r="A400" s="94" t="s">
        <v>1745</v>
      </c>
      <c r="B400" s="94" t="s">
        <v>2782</v>
      </c>
      <c r="C400" s="94"/>
    </row>
    <row r="401" spans="1:3">
      <c r="A401" s="94" t="s">
        <v>2658</v>
      </c>
      <c r="B401" s="94" t="s">
        <v>2783</v>
      </c>
    </row>
    <row r="402" spans="1:3">
      <c r="A402" s="94" t="s">
        <v>1746</v>
      </c>
      <c r="B402" s="94" t="s">
        <v>1760</v>
      </c>
      <c r="C402" s="94"/>
    </row>
    <row r="403" spans="1:3">
      <c r="A403" s="12" t="s">
        <v>3204</v>
      </c>
      <c r="B403" s="94" t="s">
        <v>1761</v>
      </c>
    </row>
    <row r="404" spans="1:3">
      <c r="A404" s="94" t="s">
        <v>2659</v>
      </c>
      <c r="B404" s="94" t="s">
        <v>1435</v>
      </c>
      <c r="C404" s="94"/>
    </row>
    <row r="405" spans="1:3">
      <c r="A405" s="12" t="s">
        <v>3205</v>
      </c>
      <c r="B405" s="94" t="s">
        <v>1762</v>
      </c>
      <c r="C405" s="94"/>
    </row>
    <row r="406" spans="1:3">
      <c r="A406" s="12" t="s">
        <v>3206</v>
      </c>
      <c r="B406" s="94" t="s">
        <v>1763</v>
      </c>
    </row>
    <row r="407" spans="1:3">
      <c r="A407" s="94" t="s">
        <v>2660</v>
      </c>
      <c r="B407" s="94" t="s">
        <v>2583</v>
      </c>
      <c r="C407" s="94"/>
    </row>
    <row r="408" spans="1:3">
      <c r="A408" s="94" t="s">
        <v>2661</v>
      </c>
      <c r="B408" s="94" t="s">
        <v>1437</v>
      </c>
      <c r="C408" s="94"/>
    </row>
    <row r="409" spans="1:3">
      <c r="A409" s="94" t="s">
        <v>1428</v>
      </c>
      <c r="B409" s="94" t="s">
        <v>2257</v>
      </c>
      <c r="C409" s="94"/>
    </row>
    <row r="410" spans="1:3">
      <c r="A410" s="94" t="s">
        <v>2140</v>
      </c>
      <c r="B410" s="94" t="s">
        <v>2258</v>
      </c>
      <c r="C410" s="94"/>
    </row>
    <row r="411" spans="1:3">
      <c r="A411" s="12" t="s">
        <v>3207</v>
      </c>
      <c r="B411" s="94" t="s">
        <v>2784</v>
      </c>
      <c r="C411" s="94"/>
    </row>
    <row r="412" spans="1:3">
      <c r="A412" s="94" t="s">
        <v>3254</v>
      </c>
      <c r="B412" s="94" t="s">
        <v>1440</v>
      </c>
      <c r="C412" s="94"/>
    </row>
    <row r="413" spans="1:3">
      <c r="A413" s="94" t="s">
        <v>2662</v>
      </c>
      <c r="B413" s="94" t="s">
        <v>1441</v>
      </c>
    </row>
    <row r="414" spans="1:3">
      <c r="A414" s="94" t="s">
        <v>2141</v>
      </c>
      <c r="B414" s="94" t="s">
        <v>1442</v>
      </c>
      <c r="C414" s="94"/>
    </row>
    <row r="415" spans="1:3">
      <c r="A415" s="94" t="s">
        <v>2142</v>
      </c>
      <c r="B415" s="94" t="s">
        <v>2785</v>
      </c>
    </row>
    <row r="416" spans="1:3">
      <c r="A416" s="12" t="s">
        <v>3208</v>
      </c>
      <c r="B416" s="94" t="s">
        <v>1764</v>
      </c>
    </row>
    <row r="417" spans="1:3">
      <c r="A417" s="94" t="s">
        <v>1747</v>
      </c>
      <c r="B417" s="94" t="s">
        <v>3280</v>
      </c>
      <c r="C417" s="94"/>
    </row>
    <row r="418" spans="1:3">
      <c r="A418" s="94" t="s">
        <v>2663</v>
      </c>
      <c r="B418" s="94" t="s">
        <v>1766</v>
      </c>
      <c r="C418" s="94"/>
    </row>
    <row r="419" spans="1:3">
      <c r="A419" s="12" t="s">
        <v>3209</v>
      </c>
      <c r="B419" s="94" t="s">
        <v>2786</v>
      </c>
      <c r="C419" s="94"/>
    </row>
    <row r="420" spans="1:3">
      <c r="A420" s="94" t="s">
        <v>1748</v>
      </c>
      <c r="B420" s="94" t="s">
        <v>2259</v>
      </c>
      <c r="C420" s="94"/>
    </row>
    <row r="421" spans="1:3">
      <c r="A421" s="94" t="s">
        <v>2143</v>
      </c>
      <c r="B421" s="94" t="s">
        <v>1446</v>
      </c>
      <c r="C421" s="94"/>
    </row>
    <row r="422" spans="1:3">
      <c r="A422" s="94" t="s">
        <v>1430</v>
      </c>
      <c r="B422" s="94" t="s">
        <v>2787</v>
      </c>
    </row>
    <row r="423" spans="1:3">
      <c r="A423" s="12" t="s">
        <v>3210</v>
      </c>
      <c r="B423" s="94" t="s">
        <v>2788</v>
      </c>
      <c r="C423" s="94"/>
    </row>
    <row r="424" spans="1:3">
      <c r="A424" s="94" t="s">
        <v>1432</v>
      </c>
      <c r="B424" s="94" t="s">
        <v>2789</v>
      </c>
      <c r="C424" s="94"/>
    </row>
    <row r="425" spans="1:3">
      <c r="A425" s="94" t="s">
        <v>2144</v>
      </c>
      <c r="B425" s="94" t="s">
        <v>1449</v>
      </c>
      <c r="C425" s="94"/>
    </row>
    <row r="426" spans="1:3">
      <c r="A426" s="12" t="s">
        <v>3211</v>
      </c>
      <c r="B426" s="94" t="s">
        <v>1450</v>
      </c>
      <c r="C426" s="94"/>
    </row>
    <row r="427" spans="1:3">
      <c r="A427" s="12" t="s">
        <v>3212</v>
      </c>
      <c r="B427" s="94" t="s">
        <v>2260</v>
      </c>
    </row>
    <row r="428" spans="1:3">
      <c r="A428" s="94" t="s">
        <v>1434</v>
      </c>
      <c r="B428" s="94" t="s">
        <v>3273</v>
      </c>
      <c r="C428" s="94"/>
    </row>
    <row r="429" spans="1:3">
      <c r="A429" s="94" t="s">
        <v>2664</v>
      </c>
      <c r="B429" s="94" t="s">
        <v>1452</v>
      </c>
      <c r="C429" s="94"/>
    </row>
    <row r="430" spans="1:3">
      <c r="A430" s="94" t="s">
        <v>2145</v>
      </c>
      <c r="B430" s="94" t="s">
        <v>2790</v>
      </c>
    </row>
    <row r="431" spans="1:3">
      <c r="A431" s="94" t="s">
        <v>1751</v>
      </c>
      <c r="B431" s="94" t="s">
        <v>1453</v>
      </c>
      <c r="C431" s="94"/>
    </row>
    <row r="432" spans="1:3">
      <c r="A432" s="12" t="s">
        <v>3213</v>
      </c>
      <c r="B432" s="94" t="s">
        <v>1454</v>
      </c>
      <c r="C432" s="94"/>
    </row>
    <row r="433" spans="1:3">
      <c r="A433" s="94" t="s">
        <v>2665</v>
      </c>
      <c r="B433" s="94" t="s">
        <v>2261</v>
      </c>
      <c r="C433" s="94"/>
    </row>
    <row r="434" spans="1:3">
      <c r="A434" s="94" t="s">
        <v>1758</v>
      </c>
      <c r="B434" s="94" t="s">
        <v>2791</v>
      </c>
    </row>
    <row r="435" spans="1:3">
      <c r="A435" s="94" t="s">
        <v>1759</v>
      </c>
      <c r="B435" s="94" t="s">
        <v>2262</v>
      </c>
      <c r="C435" s="94"/>
    </row>
    <row r="436" spans="1:3">
      <c r="A436" s="94" t="s">
        <v>2146</v>
      </c>
      <c r="B436" s="94" t="s">
        <v>1457</v>
      </c>
      <c r="C436" s="94"/>
    </row>
    <row r="437" spans="1:3">
      <c r="A437" s="94" t="s">
        <v>1436</v>
      </c>
      <c r="B437" s="94" t="s">
        <v>2792</v>
      </c>
    </row>
    <row r="438" spans="1:3">
      <c r="A438" s="94" t="s">
        <v>1438</v>
      </c>
      <c r="B438" s="94" t="s">
        <v>2793</v>
      </c>
    </row>
    <row r="439" spans="1:3">
      <c r="A439" s="94" t="s">
        <v>2666</v>
      </c>
      <c r="B439" s="94" t="s">
        <v>1459</v>
      </c>
      <c r="C439" s="94"/>
    </row>
    <row r="440" spans="1:3">
      <c r="A440" s="94" t="s">
        <v>2667</v>
      </c>
      <c r="B440" s="94" t="s">
        <v>3279</v>
      </c>
      <c r="C440" s="94"/>
    </row>
    <row r="441" spans="1:3">
      <c r="A441" s="94" t="s">
        <v>1439</v>
      </c>
      <c r="B441" s="94" t="s">
        <v>2794</v>
      </c>
      <c r="C441" s="94"/>
    </row>
    <row r="442" spans="1:3">
      <c r="A442" s="94" t="s">
        <v>2668</v>
      </c>
      <c r="B442" s="94" t="s">
        <v>2263</v>
      </c>
      <c r="C442" s="94"/>
    </row>
    <row r="443" spans="1:3">
      <c r="A443" s="12" t="s">
        <v>3214</v>
      </c>
      <c r="B443" s="94" t="s">
        <v>1772</v>
      </c>
    </row>
    <row r="444" spans="1:3">
      <c r="A444" s="94" t="s">
        <v>1443</v>
      </c>
      <c r="B444" s="94" t="s">
        <v>2795</v>
      </c>
      <c r="C444" s="94"/>
    </row>
    <row r="445" spans="1:3">
      <c r="A445" s="94" t="s">
        <v>2147</v>
      </c>
      <c r="B445" s="94" t="s">
        <v>2796</v>
      </c>
      <c r="C445" s="94"/>
    </row>
    <row r="446" spans="1:3">
      <c r="A446" s="94" t="s">
        <v>2148</v>
      </c>
      <c r="B446" s="94" t="s">
        <v>1462</v>
      </c>
      <c r="C446" s="94"/>
    </row>
    <row r="447" spans="1:3">
      <c r="A447" s="94" t="s">
        <v>3272</v>
      </c>
      <c r="B447" s="94" t="s">
        <v>2797</v>
      </c>
      <c r="C447" s="94"/>
    </row>
    <row r="448" spans="1:3">
      <c r="A448" s="94" t="s">
        <v>1444</v>
      </c>
      <c r="B448" s="94" t="s">
        <v>1774</v>
      </c>
      <c r="C448" s="94"/>
    </row>
    <row r="449" spans="1:3">
      <c r="A449" s="12" t="s">
        <v>3215</v>
      </c>
      <c r="B449" s="94" t="s">
        <v>2798</v>
      </c>
      <c r="C449" s="94"/>
    </row>
    <row r="450" spans="1:3">
      <c r="A450" s="94" t="s">
        <v>1765</v>
      </c>
      <c r="B450" s="94" t="s">
        <v>1775</v>
      </c>
      <c r="C450" s="94"/>
    </row>
    <row r="451" spans="1:3">
      <c r="A451" s="94" t="s">
        <v>3057</v>
      </c>
      <c r="B451" s="94" t="s">
        <v>2799</v>
      </c>
      <c r="C451" s="94"/>
    </row>
    <row r="452" spans="1:3">
      <c r="A452" s="94" t="s">
        <v>2669</v>
      </c>
      <c r="B452" s="94" t="s">
        <v>2800</v>
      </c>
      <c r="C452" s="94"/>
    </row>
    <row r="453" spans="1:3">
      <c r="A453" s="94" t="s">
        <v>1767</v>
      </c>
      <c r="B453" s="94" t="s">
        <v>2801</v>
      </c>
      <c r="C453" s="94"/>
    </row>
    <row r="454" spans="1:3">
      <c r="A454" s="94" t="s">
        <v>2149</v>
      </c>
      <c r="B454" s="94" t="s">
        <v>2802</v>
      </c>
    </row>
    <row r="455" spans="1:3">
      <c r="A455" s="94" t="s">
        <v>1445</v>
      </c>
      <c r="B455" s="94" t="s">
        <v>2803</v>
      </c>
      <c r="C455" s="94"/>
    </row>
    <row r="456" spans="1:3">
      <c r="A456" s="94" t="s">
        <v>1447</v>
      </c>
      <c r="B456" s="94" t="s">
        <v>2804</v>
      </c>
      <c r="C456" s="94"/>
    </row>
    <row r="457" spans="1:3">
      <c r="A457" s="94" t="s">
        <v>1768</v>
      </c>
      <c r="B457" s="94" t="s">
        <v>2805</v>
      </c>
      <c r="C457" s="94"/>
    </row>
    <row r="458" spans="1:3">
      <c r="A458" s="94" t="s">
        <v>1448</v>
      </c>
      <c r="B458" s="94" t="s">
        <v>2806</v>
      </c>
      <c r="C458" s="94"/>
    </row>
    <row r="459" spans="1:3">
      <c r="A459" s="94" t="s">
        <v>3235</v>
      </c>
      <c r="B459" s="94" t="s">
        <v>1469</v>
      </c>
    </row>
    <row r="460" spans="1:3">
      <c r="A460" s="94" t="s">
        <v>1451</v>
      </c>
      <c r="B460" s="94" t="s">
        <v>1776</v>
      </c>
      <c r="C460" s="94"/>
    </row>
    <row r="461" spans="1:3">
      <c r="A461" s="12" t="s">
        <v>3216</v>
      </c>
      <c r="B461" s="94" t="s">
        <v>2264</v>
      </c>
      <c r="C461" s="94"/>
    </row>
    <row r="462" spans="1:3">
      <c r="A462" s="94" t="s">
        <v>1769</v>
      </c>
      <c r="B462" s="94" t="s">
        <v>1472</v>
      </c>
      <c r="C462" s="94"/>
    </row>
    <row r="463" spans="1:3">
      <c r="A463" s="94" t="s">
        <v>2150</v>
      </c>
      <c r="B463" s="94" t="s">
        <v>2807</v>
      </c>
      <c r="C463" s="94"/>
    </row>
    <row r="464" spans="1:3">
      <c r="A464" s="94" t="s">
        <v>1770</v>
      </c>
      <c r="B464" s="94" t="s">
        <v>2265</v>
      </c>
      <c r="C464" s="94"/>
    </row>
    <row r="465" spans="1:3">
      <c r="A465" s="12" t="s">
        <v>3217</v>
      </c>
      <c r="B465" s="94" t="s">
        <v>1474</v>
      </c>
      <c r="C465" s="94"/>
    </row>
    <row r="466" spans="1:3">
      <c r="A466" s="94" t="s">
        <v>2670</v>
      </c>
      <c r="B466" s="94" t="s">
        <v>2808</v>
      </c>
      <c r="C466" s="94"/>
    </row>
    <row r="467" spans="1:3">
      <c r="A467" s="12" t="s">
        <v>3218</v>
      </c>
      <c r="B467" s="94" t="s">
        <v>1475</v>
      </c>
      <c r="C467" s="94"/>
    </row>
    <row r="468" spans="1:3">
      <c r="A468" s="94" t="s">
        <v>2671</v>
      </c>
      <c r="B468" s="94" t="s">
        <v>2266</v>
      </c>
      <c r="C468" s="94"/>
    </row>
    <row r="469" spans="1:3">
      <c r="A469" s="94" t="s">
        <v>1771</v>
      </c>
      <c r="B469" s="94" t="s">
        <v>1777</v>
      </c>
      <c r="C469" s="94"/>
    </row>
    <row r="470" spans="1:3">
      <c r="A470" s="94" t="s">
        <v>2672</v>
      </c>
      <c r="B470" s="94" t="s">
        <v>2809</v>
      </c>
      <c r="C470" s="94"/>
    </row>
    <row r="471" spans="1:3">
      <c r="A471" s="12" t="s">
        <v>3219</v>
      </c>
      <c r="B471" s="94" t="s">
        <v>2810</v>
      </c>
    </row>
    <row r="472" spans="1:3">
      <c r="A472" s="12" t="s">
        <v>3220</v>
      </c>
      <c r="B472" s="94" t="s">
        <v>2267</v>
      </c>
      <c r="C472" s="94"/>
    </row>
    <row r="473" spans="1:3">
      <c r="A473" s="94" t="s">
        <v>2151</v>
      </c>
      <c r="B473" s="94" t="s">
        <v>1778</v>
      </c>
      <c r="C473" s="94"/>
    </row>
    <row r="474" spans="1:3">
      <c r="A474" s="94" t="s">
        <v>3047</v>
      </c>
      <c r="B474" s="94" t="s">
        <v>2268</v>
      </c>
      <c r="C474" s="94"/>
    </row>
    <row r="475" spans="1:3">
      <c r="A475" s="12" t="s">
        <v>3221</v>
      </c>
      <c r="B475" s="94" t="s">
        <v>2269</v>
      </c>
    </row>
    <row r="476" spans="1:3">
      <c r="A476" s="12" t="s">
        <v>3222</v>
      </c>
      <c r="B476" s="94" t="s">
        <v>2811</v>
      </c>
      <c r="C476" s="94"/>
    </row>
    <row r="477" spans="1:3">
      <c r="A477" s="94" t="s">
        <v>2673</v>
      </c>
      <c r="B477" s="94" t="s">
        <v>1782</v>
      </c>
    </row>
    <row r="478" spans="1:3">
      <c r="A478" s="94" t="s">
        <v>1773</v>
      </c>
      <c r="B478" s="94" t="s">
        <v>1783</v>
      </c>
      <c r="C478" s="94"/>
    </row>
    <row r="479" spans="1:3">
      <c r="A479" s="12" t="s">
        <v>3223</v>
      </c>
      <c r="B479" s="94" t="s">
        <v>2812</v>
      </c>
      <c r="C479" s="94"/>
    </row>
    <row r="480" spans="1:3">
      <c r="A480" s="12" t="s">
        <v>3224</v>
      </c>
      <c r="B480" s="94" t="s">
        <v>2813</v>
      </c>
      <c r="C480" s="94"/>
    </row>
    <row r="481" spans="1:3">
      <c r="A481" s="12" t="s">
        <v>3225</v>
      </c>
      <c r="B481" s="94" t="s">
        <v>2270</v>
      </c>
    </row>
    <row r="482" spans="1:3">
      <c r="A482" s="94" t="s">
        <v>2152</v>
      </c>
      <c r="B482" s="94" t="s">
        <v>1784</v>
      </c>
    </row>
    <row r="483" spans="1:3">
      <c r="A483" s="94" t="s">
        <v>1455</v>
      </c>
      <c r="B483" s="94" t="s">
        <v>2271</v>
      </c>
      <c r="C483" s="94"/>
    </row>
    <row r="484" spans="1:3">
      <c r="A484" s="94" t="s">
        <v>1456</v>
      </c>
      <c r="B484" s="94" t="s">
        <v>1483</v>
      </c>
      <c r="C484" s="94"/>
    </row>
    <row r="485" spans="1:3">
      <c r="A485" s="94" t="s">
        <v>1458</v>
      </c>
      <c r="B485" s="94" t="s">
        <v>2814</v>
      </c>
    </row>
    <row r="486" spans="1:3">
      <c r="A486" s="94" t="s">
        <v>2153</v>
      </c>
      <c r="B486" s="94" t="s">
        <v>2272</v>
      </c>
    </row>
    <row r="487" spans="1:3">
      <c r="A487" s="94" t="s">
        <v>1460</v>
      </c>
      <c r="B487" s="94" t="s">
        <v>1486</v>
      </c>
      <c r="C487" s="94"/>
    </row>
    <row r="488" spans="1:3">
      <c r="A488" s="94" t="s">
        <v>2154</v>
      </c>
      <c r="B488" s="94" t="s">
        <v>2815</v>
      </c>
      <c r="C488" s="94"/>
    </row>
    <row r="489" spans="1:3">
      <c r="A489" s="94" t="s">
        <v>1461</v>
      </c>
      <c r="B489" s="94" t="s">
        <v>1786</v>
      </c>
    </row>
    <row r="490" spans="1:3">
      <c r="A490" s="94" t="s">
        <v>1463</v>
      </c>
      <c r="B490" s="94" t="s">
        <v>1489</v>
      </c>
      <c r="C490" s="94"/>
    </row>
    <row r="491" spans="1:3">
      <c r="A491" s="94" t="s">
        <v>1464</v>
      </c>
      <c r="B491" s="94" t="s">
        <v>1787</v>
      </c>
    </row>
    <row r="492" spans="1:3">
      <c r="A492" s="94" t="s">
        <v>2155</v>
      </c>
      <c r="B492" s="94" t="s">
        <v>1788</v>
      </c>
    </row>
    <row r="493" spans="1:3">
      <c r="A493" s="94" t="s">
        <v>2674</v>
      </c>
      <c r="B493" s="94" t="s">
        <v>1491</v>
      </c>
      <c r="C493" s="94"/>
    </row>
    <row r="494" spans="1:3">
      <c r="A494" s="94" t="s">
        <v>2675</v>
      </c>
      <c r="B494" s="94" t="s">
        <v>1493</v>
      </c>
      <c r="C494" s="94"/>
    </row>
    <row r="495" spans="1:3">
      <c r="A495" s="94" t="s">
        <v>2156</v>
      </c>
      <c r="B495" s="94" t="s">
        <v>2816</v>
      </c>
      <c r="C495" s="94"/>
    </row>
    <row r="496" spans="1:3">
      <c r="A496" s="94" t="s">
        <v>2676</v>
      </c>
      <c r="B496" s="94" t="s">
        <v>1494</v>
      </c>
      <c r="C496" s="94"/>
    </row>
    <row r="497" spans="1:3">
      <c r="A497" s="94" t="s">
        <v>2157</v>
      </c>
      <c r="B497" s="94" t="s">
        <v>1495</v>
      </c>
      <c r="C497" s="94"/>
    </row>
    <row r="498" spans="1:3">
      <c r="A498" s="94" t="s">
        <v>2677</v>
      </c>
      <c r="B498" s="94" t="s">
        <v>1496</v>
      </c>
      <c r="C498" s="94"/>
    </row>
    <row r="499" spans="1:3">
      <c r="A499" s="94" t="s">
        <v>1465</v>
      </c>
      <c r="B499" s="94" t="s">
        <v>1790</v>
      </c>
      <c r="C499" s="94"/>
    </row>
    <row r="500" spans="1:3">
      <c r="A500" s="94" t="s">
        <v>2678</v>
      </c>
      <c r="B500" s="94" t="s">
        <v>2273</v>
      </c>
      <c r="C500" s="94"/>
    </row>
    <row r="501" spans="1:3">
      <c r="A501" s="94" t="s">
        <v>2158</v>
      </c>
      <c r="B501" s="94" t="s">
        <v>1791</v>
      </c>
      <c r="C501" s="94"/>
    </row>
    <row r="502" spans="1:3">
      <c r="A502" s="94" t="s">
        <v>1466</v>
      </c>
      <c r="B502" s="94" t="s">
        <v>1793</v>
      </c>
      <c r="C502" s="94"/>
    </row>
    <row r="503" spans="1:3">
      <c r="A503" s="94" t="s">
        <v>2159</v>
      </c>
      <c r="B503" s="94" t="s">
        <v>1498</v>
      </c>
      <c r="C503" s="94"/>
    </row>
    <row r="504" spans="1:3">
      <c r="A504" s="94" t="s">
        <v>1467</v>
      </c>
      <c r="B504" s="94" t="s">
        <v>1794</v>
      </c>
      <c r="C504" s="94"/>
    </row>
    <row r="505" spans="1:3">
      <c r="A505" s="94" t="s">
        <v>1468</v>
      </c>
      <c r="B505" s="94" t="s">
        <v>1500</v>
      </c>
      <c r="C505" s="94"/>
    </row>
    <row r="506" spans="1:3">
      <c r="A506" s="94" t="s">
        <v>2679</v>
      </c>
      <c r="B506" s="94" t="s">
        <v>1796</v>
      </c>
      <c r="C506" s="94"/>
    </row>
    <row r="507" spans="1:3">
      <c r="A507" s="94" t="s">
        <v>1470</v>
      </c>
      <c r="B507" s="94" t="s">
        <v>2274</v>
      </c>
      <c r="C507" s="94"/>
    </row>
    <row r="508" spans="1:3">
      <c r="A508" s="94" t="s">
        <v>1471</v>
      </c>
      <c r="B508" s="94" t="s">
        <v>1503</v>
      </c>
      <c r="C508" s="94"/>
    </row>
    <row r="509" spans="1:3">
      <c r="A509" s="94" t="s">
        <v>2160</v>
      </c>
      <c r="B509" s="94" t="s">
        <v>1505</v>
      </c>
      <c r="C509" s="94"/>
    </row>
    <row r="510" spans="1:3">
      <c r="A510" s="94" t="s">
        <v>1779</v>
      </c>
      <c r="B510" s="94" t="s">
        <v>1507</v>
      </c>
      <c r="C510" s="94"/>
    </row>
    <row r="511" spans="1:3">
      <c r="A511" s="94" t="s">
        <v>2161</v>
      </c>
      <c r="B511" s="94" t="s">
        <v>1509</v>
      </c>
      <c r="C511" s="94"/>
    </row>
    <row r="512" spans="1:3">
      <c r="A512" s="94" t="s">
        <v>2680</v>
      </c>
      <c r="B512" s="94" t="s">
        <v>2817</v>
      </c>
      <c r="C512" s="94"/>
    </row>
    <row r="513" spans="1:3">
      <c r="A513" s="94" t="s">
        <v>1780</v>
      </c>
      <c r="B513" s="94" t="s">
        <v>1511</v>
      </c>
      <c r="C513" s="94"/>
    </row>
    <row r="514" spans="1:3">
      <c r="A514" s="94" t="s">
        <v>2681</v>
      </c>
      <c r="B514" s="94" t="s">
        <v>1512</v>
      </c>
      <c r="C514" s="94"/>
    </row>
    <row r="515" spans="1:3">
      <c r="A515" s="94" t="s">
        <v>2162</v>
      </c>
      <c r="B515" s="94" t="s">
        <v>2275</v>
      </c>
      <c r="C515" s="94"/>
    </row>
    <row r="516" spans="1:3">
      <c r="A516" s="94" t="s">
        <v>2163</v>
      </c>
      <c r="B516" s="94" t="s">
        <v>1515</v>
      </c>
      <c r="C516" s="94"/>
    </row>
    <row r="517" spans="1:3">
      <c r="A517" s="94" t="s">
        <v>2164</v>
      </c>
      <c r="B517" s="94" t="s">
        <v>1799</v>
      </c>
      <c r="C517" s="94"/>
    </row>
    <row r="518" spans="1:3">
      <c r="A518" s="94" t="s">
        <v>1473</v>
      </c>
      <c r="B518" s="94" t="s">
        <v>1519</v>
      </c>
      <c r="C518" s="94"/>
    </row>
    <row r="519" spans="1:3">
      <c r="A519" s="94" t="s">
        <v>2682</v>
      </c>
      <c r="B519" s="94" t="s">
        <v>1521</v>
      </c>
      <c r="C519" s="94"/>
    </row>
    <row r="520" spans="1:3">
      <c r="A520" s="94" t="s">
        <v>1781</v>
      </c>
      <c r="B520" s="94" t="s">
        <v>1801</v>
      </c>
      <c r="C520" s="94"/>
    </row>
    <row r="521" spans="1:3">
      <c r="A521" s="94" t="s">
        <v>1476</v>
      </c>
      <c r="B521" s="94" t="s">
        <v>1803</v>
      </c>
      <c r="C521" s="94"/>
    </row>
    <row r="522" spans="1:3">
      <c r="A522" s="94" t="s">
        <v>1477</v>
      </c>
      <c r="B522" s="94" t="s">
        <v>1805</v>
      </c>
      <c r="C522" s="94"/>
    </row>
    <row r="523" spans="1:3">
      <c r="A523" s="94" t="s">
        <v>1478</v>
      </c>
      <c r="B523" s="94" t="s">
        <v>1523</v>
      </c>
      <c r="C523" s="94"/>
    </row>
    <row r="524" spans="1:3">
      <c r="A524" s="94" t="s">
        <v>2165</v>
      </c>
      <c r="B524" s="94" t="s">
        <v>1808</v>
      </c>
      <c r="C524" s="94"/>
    </row>
    <row r="525" spans="1:3">
      <c r="A525" s="94" t="s">
        <v>1479</v>
      </c>
      <c r="B525" s="94" t="s">
        <v>2818</v>
      </c>
      <c r="C525" s="94"/>
    </row>
    <row r="526" spans="1:3">
      <c r="A526" s="94" t="s">
        <v>1785</v>
      </c>
      <c r="B526" s="94" t="s">
        <v>1526</v>
      </c>
      <c r="C526" s="94"/>
    </row>
    <row r="527" spans="1:3">
      <c r="A527" s="94" t="s">
        <v>1480</v>
      </c>
      <c r="B527" s="94" t="s">
        <v>1527</v>
      </c>
      <c r="C527" s="94"/>
    </row>
    <row r="528" spans="1:3">
      <c r="A528" s="94" t="s">
        <v>1481</v>
      </c>
      <c r="B528" s="94" t="s">
        <v>2819</v>
      </c>
      <c r="C528" s="94"/>
    </row>
    <row r="529" spans="1:3">
      <c r="A529" s="94" t="s">
        <v>1482</v>
      </c>
      <c r="B529" s="94" t="s">
        <v>2820</v>
      </c>
      <c r="C529" s="94"/>
    </row>
    <row r="530" spans="1:3">
      <c r="A530" s="94" t="s">
        <v>1484</v>
      </c>
      <c r="B530" s="94" t="s">
        <v>1529</v>
      </c>
      <c r="C530" s="94"/>
    </row>
    <row r="531" spans="1:3">
      <c r="A531" s="94" t="s">
        <v>1485</v>
      </c>
      <c r="B531" s="94" t="s">
        <v>1531</v>
      </c>
      <c r="C531" s="94"/>
    </row>
    <row r="532" spans="1:3">
      <c r="A532" s="94" t="s">
        <v>1487</v>
      </c>
      <c r="B532" s="94" t="s">
        <v>1810</v>
      </c>
      <c r="C532" s="94"/>
    </row>
    <row r="533" spans="1:3">
      <c r="A533" s="94" t="s">
        <v>2166</v>
      </c>
      <c r="B533" s="94" t="s">
        <v>1811</v>
      </c>
      <c r="C533" s="94"/>
    </row>
    <row r="534" spans="1:3">
      <c r="A534" s="94" t="s">
        <v>1488</v>
      </c>
      <c r="B534" s="94" t="s">
        <v>1812</v>
      </c>
      <c r="C534" s="94"/>
    </row>
    <row r="535" spans="1:3">
      <c r="A535" s="94" t="s">
        <v>1789</v>
      </c>
      <c r="B535" s="94" t="s">
        <v>1533</v>
      </c>
      <c r="C535" s="94"/>
    </row>
    <row r="536" spans="1:3">
      <c r="A536" s="94" t="s">
        <v>1490</v>
      </c>
      <c r="B536" s="94" t="s">
        <v>1535</v>
      </c>
      <c r="C536" s="94"/>
    </row>
    <row r="537" spans="1:3">
      <c r="A537" s="94" t="s">
        <v>1492</v>
      </c>
      <c r="B537" s="94" t="s">
        <v>2276</v>
      </c>
      <c r="C537" s="94"/>
    </row>
    <row r="538" spans="1:3">
      <c r="A538" s="94" t="s">
        <v>1792</v>
      </c>
      <c r="B538" s="94" t="s">
        <v>1536</v>
      </c>
      <c r="C538" s="94"/>
    </row>
    <row r="539" spans="1:3">
      <c r="A539" s="94" t="s">
        <v>2683</v>
      </c>
      <c r="B539" s="94" t="s">
        <v>1538</v>
      </c>
      <c r="C539" s="94"/>
    </row>
    <row r="540" spans="1:3">
      <c r="A540" s="94" t="s">
        <v>1497</v>
      </c>
      <c r="B540" s="94" t="s">
        <v>1813</v>
      </c>
      <c r="C540" s="94"/>
    </row>
    <row r="541" spans="1:3">
      <c r="A541" s="94" t="s">
        <v>1795</v>
      </c>
      <c r="B541" s="94" t="s">
        <v>1540</v>
      </c>
      <c r="C541" s="94"/>
    </row>
    <row r="542" spans="1:3">
      <c r="A542" s="94" t="s">
        <v>2684</v>
      </c>
      <c r="B542" s="94" t="s">
        <v>1542</v>
      </c>
      <c r="C542" s="94"/>
    </row>
    <row r="543" spans="1:3">
      <c r="A543" s="94" t="s">
        <v>2685</v>
      </c>
      <c r="B543" s="94" t="s">
        <v>1544</v>
      </c>
      <c r="C543" s="94"/>
    </row>
    <row r="544" spans="1:3">
      <c r="A544" s="94" t="s">
        <v>2686</v>
      </c>
      <c r="B544" s="94" t="s">
        <v>1545</v>
      </c>
      <c r="C544" s="94"/>
    </row>
    <row r="545" spans="1:3">
      <c r="A545" s="94" t="s">
        <v>1499</v>
      </c>
      <c r="B545" s="94" t="s">
        <v>1546</v>
      </c>
      <c r="C545" s="94"/>
    </row>
    <row r="546" spans="1:3">
      <c r="A546" s="94" t="s">
        <v>2167</v>
      </c>
      <c r="B546" s="94" t="s">
        <v>1548</v>
      </c>
      <c r="C546" s="94"/>
    </row>
    <row r="547" spans="1:3">
      <c r="A547" s="94" t="s">
        <v>2168</v>
      </c>
      <c r="B547" s="94" t="s">
        <v>1817</v>
      </c>
      <c r="C547" s="94"/>
    </row>
    <row r="548" spans="1:3">
      <c r="A548" s="94" t="s">
        <v>1501</v>
      </c>
      <c r="B548" s="94" t="s">
        <v>1550</v>
      </c>
      <c r="C548" s="94"/>
    </row>
    <row r="549" spans="1:3">
      <c r="A549" s="94" t="s">
        <v>1797</v>
      </c>
      <c r="B549" s="94" t="s">
        <v>1552</v>
      </c>
      <c r="C549" s="94"/>
    </row>
    <row r="550" spans="1:3">
      <c r="A550" s="94" t="s">
        <v>1502</v>
      </c>
      <c r="B550" s="94" t="s">
        <v>1819</v>
      </c>
      <c r="C550" s="94"/>
    </row>
    <row r="551" spans="1:3">
      <c r="A551" s="94" t="s">
        <v>1798</v>
      </c>
      <c r="B551" s="94" t="s">
        <v>2821</v>
      </c>
      <c r="C551" s="94"/>
    </row>
    <row r="552" spans="1:3">
      <c r="A552" s="94" t="s">
        <v>1504</v>
      </c>
      <c r="B552" s="94" t="s">
        <v>1554</v>
      </c>
      <c r="C552" s="94"/>
    </row>
    <row r="553" spans="1:3">
      <c r="A553" s="94" t="s">
        <v>2687</v>
      </c>
      <c r="B553" s="94" t="s">
        <v>1821</v>
      </c>
      <c r="C553" s="94"/>
    </row>
    <row r="554" spans="1:3">
      <c r="A554" s="94" t="s">
        <v>2688</v>
      </c>
      <c r="B554" s="94" t="s">
        <v>1557</v>
      </c>
      <c r="C554" s="94"/>
    </row>
    <row r="555" spans="1:3">
      <c r="A555" s="94" t="s">
        <v>2169</v>
      </c>
      <c r="B555" s="94" t="s">
        <v>1559</v>
      </c>
      <c r="C555" s="94"/>
    </row>
    <row r="556" spans="1:3">
      <c r="A556" s="94" t="s">
        <v>2170</v>
      </c>
      <c r="B556" s="94" t="s">
        <v>1560</v>
      </c>
      <c r="C556" s="94"/>
    </row>
    <row r="557" spans="1:3">
      <c r="A557" s="94" t="s">
        <v>1506</v>
      </c>
      <c r="B557" s="94" t="s">
        <v>1562</v>
      </c>
      <c r="C557" s="94"/>
    </row>
    <row r="558" spans="1:3">
      <c r="A558" s="94" t="s">
        <v>2689</v>
      </c>
      <c r="B558" s="94" t="s">
        <v>1824</v>
      </c>
      <c r="C558" s="94"/>
    </row>
    <row r="559" spans="1:3">
      <c r="A559" s="94" t="s">
        <v>1800</v>
      </c>
      <c r="B559" s="94" t="s">
        <v>1825</v>
      </c>
      <c r="C559" s="94"/>
    </row>
    <row r="560" spans="1:3">
      <c r="A560" s="94" t="s">
        <v>2171</v>
      </c>
      <c r="B560" s="94" t="s">
        <v>1563</v>
      </c>
      <c r="C560" s="94"/>
    </row>
    <row r="561" spans="1:3">
      <c r="A561" s="94" t="s">
        <v>1508</v>
      </c>
      <c r="B561" s="94" t="s">
        <v>1564</v>
      </c>
      <c r="C561" s="94"/>
    </row>
    <row r="562" spans="1:3">
      <c r="A562" s="94" t="s">
        <v>1510</v>
      </c>
      <c r="B562" s="94" t="s">
        <v>1565</v>
      </c>
      <c r="C562" s="94"/>
    </row>
    <row r="563" spans="1:3">
      <c r="A563" s="94" t="s">
        <v>3236</v>
      </c>
      <c r="B563" s="94" t="s">
        <v>1567</v>
      </c>
      <c r="C563" s="94"/>
    </row>
    <row r="564" spans="1:3">
      <c r="A564" s="94" t="s">
        <v>2172</v>
      </c>
      <c r="B564" s="94" t="s">
        <v>1568</v>
      </c>
      <c r="C564" s="94"/>
    </row>
    <row r="565" spans="1:3">
      <c r="A565" s="94" t="s">
        <v>2690</v>
      </c>
      <c r="B565" s="94" t="s">
        <v>1570</v>
      </c>
      <c r="C565" s="94"/>
    </row>
    <row r="566" spans="1:3">
      <c r="A566" s="94" t="s">
        <v>1802</v>
      </c>
      <c r="B566" s="94" t="s">
        <v>2822</v>
      </c>
      <c r="C566" s="94"/>
    </row>
    <row r="567" spans="1:3">
      <c r="A567" s="94" t="s">
        <v>2173</v>
      </c>
      <c r="B567" s="94" t="s">
        <v>1828</v>
      </c>
      <c r="C567" s="94"/>
    </row>
    <row r="568" spans="1:3">
      <c r="A568" s="94" t="s">
        <v>2174</v>
      </c>
      <c r="B568" s="94" t="s">
        <v>1572</v>
      </c>
      <c r="C568" s="94"/>
    </row>
    <row r="569" spans="1:3">
      <c r="A569" s="94" t="s">
        <v>1804</v>
      </c>
      <c r="B569" s="94" t="s">
        <v>1574</v>
      </c>
      <c r="C569" s="94"/>
    </row>
    <row r="570" spans="1:3">
      <c r="A570" s="94" t="s">
        <v>1806</v>
      </c>
      <c r="B570" s="94" t="s">
        <v>1575</v>
      </c>
      <c r="C570" s="94"/>
    </row>
    <row r="571" spans="1:3">
      <c r="A571" s="94" t="s">
        <v>2175</v>
      </c>
      <c r="B571" s="94" t="s">
        <v>1577</v>
      </c>
      <c r="C571" s="94"/>
    </row>
    <row r="572" spans="1:3">
      <c r="A572" s="94" t="s">
        <v>1807</v>
      </c>
      <c r="B572" s="94" t="s">
        <v>1834</v>
      </c>
      <c r="C572" s="94"/>
    </row>
    <row r="573" spans="1:3">
      <c r="A573" s="94" t="s">
        <v>3226</v>
      </c>
      <c r="B573" s="94" t="s">
        <v>1578</v>
      </c>
      <c r="C573" s="94"/>
    </row>
    <row r="574" spans="1:3">
      <c r="A574" s="94" t="s">
        <v>2691</v>
      </c>
      <c r="B574" s="94" t="s">
        <v>1580</v>
      </c>
      <c r="C574" s="94"/>
    </row>
    <row r="575" spans="1:3">
      <c r="A575" s="94" t="s">
        <v>1513</v>
      </c>
      <c r="B575" s="94" t="s">
        <v>1581</v>
      </c>
      <c r="C575" s="94"/>
    </row>
    <row r="576" spans="1:3">
      <c r="A576" s="94" t="s">
        <v>2176</v>
      </c>
      <c r="B576" s="94" t="s">
        <v>1583</v>
      </c>
      <c r="C576" s="94"/>
    </row>
    <row r="577" spans="1:3">
      <c r="A577" s="94" t="s">
        <v>2585</v>
      </c>
      <c r="B577" s="94" t="s">
        <v>2838</v>
      </c>
      <c r="C577" s="94"/>
    </row>
    <row r="578" spans="1:3">
      <c r="A578" s="94" t="s">
        <v>1514</v>
      </c>
      <c r="B578" s="94" t="s">
        <v>2839</v>
      </c>
      <c r="C578" s="94"/>
    </row>
    <row r="579" spans="1:3">
      <c r="A579" s="94" t="s">
        <v>1809</v>
      </c>
      <c r="B579" s="94" t="s">
        <v>1585</v>
      </c>
      <c r="C579" s="94"/>
    </row>
    <row r="580" spans="1:3">
      <c r="A580" s="94" t="s">
        <v>2692</v>
      </c>
      <c r="B580" s="94" t="s">
        <v>1587</v>
      </c>
      <c r="C580" s="94"/>
    </row>
    <row r="581" spans="1:3">
      <c r="A581" s="94" t="s">
        <v>1516</v>
      </c>
      <c r="B581" s="94" t="s">
        <v>1841</v>
      </c>
      <c r="C581" s="94"/>
    </row>
    <row r="582" spans="1:3">
      <c r="A582" s="94" t="s">
        <v>2177</v>
      </c>
      <c r="B582" s="94" t="s">
        <v>2823</v>
      </c>
      <c r="C582" s="94"/>
    </row>
    <row r="583" spans="1:3">
      <c r="A583" s="94" t="s">
        <v>1517</v>
      </c>
      <c r="B583" s="94" t="s">
        <v>2277</v>
      </c>
      <c r="C583" s="94"/>
    </row>
    <row r="584" spans="1:3">
      <c r="A584" s="94" t="s">
        <v>3255</v>
      </c>
      <c r="B584" s="94" t="s">
        <v>1589</v>
      </c>
      <c r="C584" s="94"/>
    </row>
    <row r="585" spans="1:3">
      <c r="A585" s="94" t="s">
        <v>2693</v>
      </c>
      <c r="B585" s="94" t="s">
        <v>1842</v>
      </c>
      <c r="C585" s="94"/>
    </row>
    <row r="586" spans="1:3">
      <c r="A586" s="94" t="s">
        <v>1518</v>
      </c>
      <c r="B586" s="94" t="s">
        <v>2824</v>
      </c>
      <c r="C586" s="94"/>
    </row>
    <row r="587" spans="1:3">
      <c r="A587" s="94" t="s">
        <v>2694</v>
      </c>
      <c r="B587" s="94" t="s">
        <v>1844</v>
      </c>
      <c r="C587" s="94"/>
    </row>
    <row r="588" spans="1:3">
      <c r="A588" s="94" t="s">
        <v>2695</v>
      </c>
      <c r="B588" s="94" t="s">
        <v>1592</v>
      </c>
      <c r="C588" s="94"/>
    </row>
    <row r="589" spans="1:3">
      <c r="A589" s="94" t="s">
        <v>1520</v>
      </c>
      <c r="B589" s="94" t="s">
        <v>1594</v>
      </c>
      <c r="C589" s="94"/>
    </row>
    <row r="590" spans="1:3">
      <c r="A590" s="94" t="s">
        <v>2696</v>
      </c>
      <c r="B590" s="94" t="s">
        <v>1595</v>
      </c>
      <c r="C590" s="94"/>
    </row>
    <row r="591" spans="1:3">
      <c r="A591" s="94" t="s">
        <v>1522</v>
      </c>
      <c r="B591" s="94" t="s">
        <v>1596</v>
      </c>
      <c r="C591" s="94"/>
    </row>
    <row r="592" spans="1:3">
      <c r="A592" s="94" t="s">
        <v>2697</v>
      </c>
      <c r="B592" s="94" t="s">
        <v>1597</v>
      </c>
      <c r="C592" s="94"/>
    </row>
    <row r="593" spans="1:3">
      <c r="A593" s="94" t="s">
        <v>1524</v>
      </c>
      <c r="B593" s="94" t="s">
        <v>2825</v>
      </c>
      <c r="C593" s="94"/>
    </row>
    <row r="594" spans="1:3">
      <c r="A594" s="94" t="s">
        <v>1525</v>
      </c>
      <c r="B594" s="94" t="s">
        <v>1847</v>
      </c>
      <c r="C594" s="94"/>
    </row>
    <row r="595" spans="1:3">
      <c r="A595" s="94" t="s">
        <v>2698</v>
      </c>
      <c r="B595" s="94" t="s">
        <v>2278</v>
      </c>
      <c r="C595" s="94"/>
    </row>
    <row r="596" spans="1:3">
      <c r="A596" s="94" t="s">
        <v>2178</v>
      </c>
      <c r="B596" s="94" t="s">
        <v>1849</v>
      </c>
      <c r="C596" s="94"/>
    </row>
    <row r="597" spans="1:3">
      <c r="A597" s="94" t="s">
        <v>1528</v>
      </c>
      <c r="B597" s="94" t="s">
        <v>2826</v>
      </c>
      <c r="C597" s="94"/>
    </row>
    <row r="598" spans="1:3">
      <c r="A598" s="94" t="s">
        <v>2179</v>
      </c>
      <c r="B598" s="94" t="s">
        <v>2827</v>
      </c>
      <c r="C598" s="94"/>
    </row>
    <row r="599" spans="1:3">
      <c r="A599" s="94" t="s">
        <v>2699</v>
      </c>
      <c r="B599" s="94" t="s">
        <v>2279</v>
      </c>
      <c r="C599" s="94"/>
    </row>
    <row r="600" spans="1:3">
      <c r="A600" s="94" t="s">
        <v>1530</v>
      </c>
      <c r="B600" s="94" t="s">
        <v>1599</v>
      </c>
      <c r="C600" s="94"/>
    </row>
    <row r="601" spans="1:3">
      <c r="A601" s="94" t="s">
        <v>1814</v>
      </c>
      <c r="B601" s="94" t="s">
        <v>1601</v>
      </c>
      <c r="C601" s="94"/>
    </row>
    <row r="602" spans="1:3">
      <c r="A602" s="94" t="s">
        <v>1532</v>
      </c>
      <c r="B602" s="94" t="s">
        <v>2828</v>
      </c>
      <c r="C602" s="94"/>
    </row>
    <row r="603" spans="1:3">
      <c r="A603" s="94" t="s">
        <v>3048</v>
      </c>
      <c r="B603" s="94" t="s">
        <v>2280</v>
      </c>
      <c r="C603" s="94"/>
    </row>
    <row r="604" spans="1:3">
      <c r="A604" s="94" t="s">
        <v>1815</v>
      </c>
      <c r="B604" s="94" t="s">
        <v>1603</v>
      </c>
      <c r="C604" s="94"/>
    </row>
    <row r="605" spans="1:3">
      <c r="A605" s="94" t="s">
        <v>3049</v>
      </c>
      <c r="B605" s="94" t="s">
        <v>1604</v>
      </c>
      <c r="C605" s="94"/>
    </row>
    <row r="606" spans="1:3">
      <c r="A606" s="94" t="s">
        <v>1534</v>
      </c>
      <c r="B606" s="94" t="s">
        <v>2281</v>
      </c>
      <c r="C606" s="94"/>
    </row>
    <row r="607" spans="1:3">
      <c r="A607" s="94" t="s">
        <v>2180</v>
      </c>
      <c r="B607" s="94" t="s">
        <v>3238</v>
      </c>
      <c r="C607" s="94"/>
    </row>
    <row r="608" spans="1:3">
      <c r="A608" s="94" t="s">
        <v>2181</v>
      </c>
      <c r="B608" s="94" t="s">
        <v>2282</v>
      </c>
      <c r="C608" s="94"/>
    </row>
    <row r="609" spans="1:3">
      <c r="A609" s="94" t="s">
        <v>2182</v>
      </c>
      <c r="B609" s="94" t="s">
        <v>1607</v>
      </c>
      <c r="C609" s="94"/>
    </row>
    <row r="610" spans="1:3">
      <c r="A610" s="94" t="s">
        <v>1537</v>
      </c>
      <c r="B610" s="94" t="s">
        <v>2829</v>
      </c>
      <c r="C610" s="94"/>
    </row>
    <row r="611" spans="1:3">
      <c r="A611" s="94" t="s">
        <v>1816</v>
      </c>
      <c r="B611" s="94" t="s">
        <v>2830</v>
      </c>
      <c r="C611" s="94"/>
    </row>
    <row r="612" spans="1:3">
      <c r="A612" s="94" t="s">
        <v>2183</v>
      </c>
      <c r="B612" s="94" t="s">
        <v>1609</v>
      </c>
      <c r="C612" s="94"/>
    </row>
    <row r="613" spans="1:3">
      <c r="A613" s="94" t="s">
        <v>1539</v>
      </c>
      <c r="B613" s="94" t="s">
        <v>2831</v>
      </c>
      <c r="C613" s="94"/>
    </row>
    <row r="614" spans="1:3">
      <c r="A614" s="94" t="s">
        <v>3268</v>
      </c>
      <c r="B614" s="94" t="s">
        <v>2832</v>
      </c>
      <c r="C614" s="94"/>
    </row>
    <row r="615" spans="1:3">
      <c r="A615" s="94" t="s">
        <v>2700</v>
      </c>
      <c r="B615" s="94" t="s">
        <v>1613</v>
      </c>
      <c r="C615" s="94"/>
    </row>
    <row r="616" spans="1:3">
      <c r="A616" s="94" t="s">
        <v>1541</v>
      </c>
      <c r="B616" s="94" t="s">
        <v>2833</v>
      </c>
      <c r="C616" s="94"/>
    </row>
    <row r="617" spans="1:3">
      <c r="A617" s="94" t="s">
        <v>2184</v>
      </c>
      <c r="B617" s="94" t="s">
        <v>1855</v>
      </c>
      <c r="C617" s="94"/>
    </row>
    <row r="618" spans="1:3">
      <c r="A618" s="94" t="s">
        <v>1818</v>
      </c>
      <c r="B618" s="94" t="s">
        <v>2834</v>
      </c>
      <c r="C618" s="94"/>
    </row>
    <row r="619" spans="1:3">
      <c r="A619" s="94" t="s">
        <v>1543</v>
      </c>
      <c r="B619" s="94" t="s">
        <v>2584</v>
      </c>
      <c r="C619" s="94"/>
    </row>
    <row r="620" spans="1:3">
      <c r="A620" s="94" t="s">
        <v>1820</v>
      </c>
      <c r="B620" s="94" t="s">
        <v>2283</v>
      </c>
      <c r="C620" s="94"/>
    </row>
    <row r="621" spans="1:3">
      <c r="A621" s="94" t="s">
        <v>2185</v>
      </c>
      <c r="B621" s="94" t="s">
        <v>1856</v>
      </c>
      <c r="C621" s="94"/>
    </row>
    <row r="622" spans="1:3">
      <c r="A622" s="94" t="s">
        <v>2701</v>
      </c>
      <c r="B622" s="94" t="s">
        <v>1617</v>
      </c>
      <c r="C622" s="94"/>
    </row>
    <row r="623" spans="1:3">
      <c r="A623" s="94" t="s">
        <v>1822</v>
      </c>
      <c r="B623" s="94" t="s">
        <v>2835</v>
      </c>
      <c r="C623" s="94"/>
    </row>
    <row r="624" spans="1:3">
      <c r="A624" s="94" t="s">
        <v>2186</v>
      </c>
      <c r="B624" s="94" t="s">
        <v>1618</v>
      </c>
      <c r="C624" s="94"/>
    </row>
    <row r="625" spans="1:3">
      <c r="A625" s="94" t="s">
        <v>2702</v>
      </c>
      <c r="B625" s="94" t="s">
        <v>1620</v>
      </c>
      <c r="C625" s="94"/>
    </row>
    <row r="626" spans="1:3">
      <c r="A626" s="94" t="s">
        <v>1547</v>
      </c>
      <c r="B626" s="94" t="s">
        <v>1621</v>
      </c>
      <c r="C626" s="94"/>
    </row>
    <row r="627" spans="1:3">
      <c r="A627" s="94" t="s">
        <v>2703</v>
      </c>
      <c r="B627" s="94" t="s">
        <v>2836</v>
      </c>
      <c r="C627" s="94"/>
    </row>
    <row r="628" spans="1:3">
      <c r="A628" s="94" t="s">
        <v>1823</v>
      </c>
      <c r="B628" s="94" t="s">
        <v>1623</v>
      </c>
      <c r="C628" s="94"/>
    </row>
    <row r="629" spans="1:3">
      <c r="A629" s="94" t="s">
        <v>2704</v>
      </c>
      <c r="B629" s="94" t="s">
        <v>1625</v>
      </c>
      <c r="C629" s="94"/>
    </row>
    <row r="630" spans="1:3">
      <c r="A630" s="94" t="s">
        <v>3256</v>
      </c>
      <c r="B630" s="94" t="s">
        <v>1859</v>
      </c>
      <c r="C630" s="94"/>
    </row>
    <row r="631" spans="1:3">
      <c r="A631" s="94" t="s">
        <v>2705</v>
      </c>
      <c r="B631" s="94" t="s">
        <v>1861</v>
      </c>
      <c r="C631" s="94"/>
    </row>
    <row r="632" spans="1:3">
      <c r="A632" s="94" t="s">
        <v>1549</v>
      </c>
      <c r="B632" s="94" t="s">
        <v>1862</v>
      </c>
      <c r="C632" s="94"/>
    </row>
    <row r="633" spans="1:3">
      <c r="A633" s="94" t="s">
        <v>3283</v>
      </c>
      <c r="B633" s="94" t="s">
        <v>1863</v>
      </c>
      <c r="C633" s="94"/>
    </row>
    <row r="634" spans="1:3">
      <c r="A634" s="94" t="s">
        <v>1551</v>
      </c>
      <c r="B634" s="94" t="s">
        <v>3258</v>
      </c>
      <c r="C634" s="94"/>
    </row>
    <row r="635" spans="1:3">
      <c r="A635" s="94" t="s">
        <v>2187</v>
      </c>
      <c r="B635" s="94" t="s">
        <v>2284</v>
      </c>
      <c r="C635" s="94"/>
    </row>
    <row r="636" spans="1:3">
      <c r="A636" s="94" t="s">
        <v>2706</v>
      </c>
      <c r="B636" s="94" t="s">
        <v>2285</v>
      </c>
      <c r="C636" s="94"/>
    </row>
    <row r="637" spans="1:3">
      <c r="A637" s="94" t="s">
        <v>1553</v>
      </c>
      <c r="B637" s="94" t="s">
        <v>3274</v>
      </c>
      <c r="C637" s="94"/>
    </row>
    <row r="638" spans="1:3">
      <c r="A638" s="94" t="s">
        <v>1826</v>
      </c>
      <c r="B638" s="94" t="s">
        <v>3290</v>
      </c>
      <c r="C638" s="94"/>
    </row>
    <row r="639" spans="1:3">
      <c r="A639" s="94" t="s">
        <v>2188</v>
      </c>
      <c r="B639" s="94" t="s">
        <v>1627</v>
      </c>
      <c r="C639" s="94"/>
    </row>
    <row r="640" spans="1:3">
      <c r="A640" s="94" t="s">
        <v>1555</v>
      </c>
      <c r="B640" s="94" t="s">
        <v>1629</v>
      </c>
      <c r="C640" s="94"/>
    </row>
    <row r="641" spans="1:3">
      <c r="A641" s="94" t="s">
        <v>1556</v>
      </c>
      <c r="B641" s="94" t="s">
        <v>1631</v>
      </c>
      <c r="C641" s="94"/>
    </row>
    <row r="642" spans="1:3">
      <c r="A642" s="94" t="s">
        <v>1827</v>
      </c>
      <c r="B642" s="94" t="s">
        <v>1634</v>
      </c>
      <c r="C642" s="94"/>
    </row>
    <row r="643" spans="1:3">
      <c r="A643" s="94" t="s">
        <v>2189</v>
      </c>
      <c r="B643" s="94" t="s">
        <v>1635</v>
      </c>
      <c r="C643" s="94"/>
    </row>
    <row r="644" spans="1:3">
      <c r="A644" s="94" t="s">
        <v>1829</v>
      </c>
      <c r="B644" s="94" t="s">
        <v>1637</v>
      </c>
      <c r="C644" s="94"/>
    </row>
    <row r="645" spans="1:3">
      <c r="A645" s="94" t="s">
        <v>2190</v>
      </c>
      <c r="B645" s="94" t="s">
        <v>1865</v>
      </c>
      <c r="C645" s="94"/>
    </row>
    <row r="646" spans="1:3">
      <c r="A646" s="94" t="s">
        <v>2191</v>
      </c>
      <c r="B646" s="94" t="s">
        <v>1640</v>
      </c>
      <c r="C646" s="94"/>
    </row>
    <row r="647" spans="1:3">
      <c r="A647" s="94" t="s">
        <v>1830</v>
      </c>
      <c r="B647" s="94" t="s">
        <v>2837</v>
      </c>
      <c r="C647" s="94"/>
    </row>
    <row r="648" spans="1:3">
      <c r="A648" s="94" t="s">
        <v>2707</v>
      </c>
      <c r="B648" s="94" t="s">
        <v>1641</v>
      </c>
      <c r="C648" s="94"/>
    </row>
    <row r="649" spans="1:3">
      <c r="A649" s="94" t="s">
        <v>2708</v>
      </c>
      <c r="B649" s="94" t="s">
        <v>1642</v>
      </c>
      <c r="C649" s="94"/>
    </row>
    <row r="650" spans="1:3">
      <c r="A650" s="94" t="s">
        <v>1831</v>
      </c>
      <c r="B650" s="94" t="s">
        <v>1643</v>
      </c>
      <c r="C650" s="94"/>
    </row>
    <row r="651" spans="1:3">
      <c r="A651" s="94" t="s">
        <v>1558</v>
      </c>
      <c r="B651" s="94" t="s">
        <v>1644</v>
      </c>
      <c r="C651" s="94"/>
    </row>
    <row r="652" spans="1:3">
      <c r="A652" s="94" t="s">
        <v>2709</v>
      </c>
      <c r="B652" s="94"/>
      <c r="C652" s="94"/>
    </row>
    <row r="653" spans="1:3">
      <c r="A653" s="94" t="s">
        <v>1832</v>
      </c>
      <c r="B653" s="94"/>
      <c r="C653" s="94"/>
    </row>
    <row r="654" spans="1:3">
      <c r="A654" s="94" t="s">
        <v>1833</v>
      </c>
      <c r="B654" s="94"/>
      <c r="C654" s="94"/>
    </row>
    <row r="655" spans="1:3">
      <c r="A655" s="94" t="s">
        <v>1835</v>
      </c>
      <c r="B655" s="94"/>
      <c r="C655" s="94"/>
    </row>
    <row r="656" spans="1:3">
      <c r="A656" s="94" t="s">
        <v>1561</v>
      </c>
      <c r="B656" s="94"/>
      <c r="C656" s="94"/>
    </row>
    <row r="657" spans="1:3">
      <c r="A657" s="94" t="s">
        <v>2710</v>
      </c>
      <c r="B657" s="94"/>
      <c r="C657" s="94"/>
    </row>
    <row r="658" spans="1:3">
      <c r="B658" s="94"/>
      <c r="C658" s="94"/>
    </row>
    <row r="659" spans="1:3">
      <c r="B659" s="94"/>
      <c r="C659" s="94"/>
    </row>
    <row r="660" spans="1:3">
      <c r="B660" s="94"/>
      <c r="C660" s="94"/>
    </row>
    <row r="661" spans="1:3">
      <c r="B661" s="94"/>
      <c r="C661" s="94"/>
    </row>
    <row r="662" spans="1:3">
      <c r="B662" s="94"/>
      <c r="C662" s="94"/>
    </row>
    <row r="663" spans="1:3">
      <c r="B663" s="94"/>
      <c r="C663" s="94"/>
    </row>
    <row r="664" spans="1:3">
      <c r="B664" s="94"/>
      <c r="C664" s="94"/>
    </row>
    <row r="665" spans="1:3">
      <c r="B665" s="94"/>
      <c r="C665" s="94"/>
    </row>
    <row r="666" spans="1:3">
      <c r="B666" s="94"/>
      <c r="C666" s="94"/>
    </row>
    <row r="667" spans="1:3">
      <c r="B667" s="94"/>
      <c r="C667" s="94"/>
    </row>
    <row r="668" spans="1:3">
      <c r="B668" s="94"/>
      <c r="C668" s="94"/>
    </row>
    <row r="669" spans="1:3">
      <c r="B669" s="94"/>
      <c r="C669" s="94"/>
    </row>
    <row r="670" spans="1:3">
      <c r="B670" s="94"/>
      <c r="C670" s="94"/>
    </row>
    <row r="671" spans="1:3">
      <c r="B671" s="94"/>
      <c r="C671" s="94"/>
    </row>
    <row r="672" spans="1:3">
      <c r="B672" s="94"/>
      <c r="C672" s="94"/>
    </row>
    <row r="673" spans="2:3">
      <c r="B673" s="94"/>
      <c r="C673" s="94"/>
    </row>
    <row r="674" spans="2:3">
      <c r="B674" s="94"/>
      <c r="C674" s="94"/>
    </row>
    <row r="675" spans="2:3">
      <c r="B675" s="94"/>
      <c r="C675" s="94"/>
    </row>
    <row r="676" spans="2:3">
      <c r="B676" s="94"/>
      <c r="C676" s="94"/>
    </row>
    <row r="677" spans="2:3">
      <c r="B677" s="94"/>
      <c r="C677" s="94"/>
    </row>
    <row r="678" spans="2:3">
      <c r="B678" s="94"/>
      <c r="C678" s="94"/>
    </row>
    <row r="679" spans="2:3">
      <c r="B679" s="94"/>
      <c r="C679" s="94"/>
    </row>
    <row r="680" spans="2:3">
      <c r="B680" s="94"/>
      <c r="C680" s="94"/>
    </row>
    <row r="681" spans="2:3">
      <c r="B681" s="94"/>
      <c r="C681" s="94"/>
    </row>
    <row r="682" spans="2:3">
      <c r="B682" s="94"/>
      <c r="C682" s="94"/>
    </row>
    <row r="683" spans="2:3">
      <c r="B683" s="94"/>
      <c r="C683" s="94"/>
    </row>
    <row r="684" spans="2:3">
      <c r="B684" s="94"/>
      <c r="C684" s="94"/>
    </row>
    <row r="685" spans="2:3">
      <c r="B685" s="94"/>
      <c r="C685" s="94"/>
    </row>
    <row r="686" spans="2:3">
      <c r="B686" s="94"/>
      <c r="C686" s="94"/>
    </row>
    <row r="687" spans="2:3">
      <c r="B687" s="94"/>
      <c r="C687" s="94"/>
    </row>
    <row r="688" spans="2:3">
      <c r="B688" s="94"/>
      <c r="C688" s="94"/>
    </row>
    <row r="689" spans="2:3">
      <c r="B689" s="94"/>
      <c r="C689" s="94"/>
    </row>
    <row r="690" spans="2:3">
      <c r="B690" s="94"/>
      <c r="C690" s="94"/>
    </row>
    <row r="691" spans="2:3">
      <c r="B691" s="94"/>
      <c r="C691" s="94"/>
    </row>
    <row r="692" spans="2:3">
      <c r="B692" s="94"/>
      <c r="C692" s="94"/>
    </row>
    <row r="693" spans="2:3">
      <c r="B693" s="94"/>
      <c r="C693" s="94"/>
    </row>
    <row r="694" spans="2:3">
      <c r="B694" s="94"/>
      <c r="C694" s="94"/>
    </row>
    <row r="695" spans="2:3">
      <c r="B695" s="94"/>
      <c r="C695" s="94"/>
    </row>
    <row r="696" spans="2:3">
      <c r="C696" s="94"/>
    </row>
    <row r="697" spans="2:3">
      <c r="B697" s="94"/>
      <c r="C697" s="94"/>
    </row>
    <row r="698" spans="2:3">
      <c r="B698" s="94"/>
      <c r="C698" s="94"/>
    </row>
    <row r="699" spans="2:3">
      <c r="B699" s="94"/>
      <c r="C699" s="94"/>
    </row>
    <row r="700" spans="2:3">
      <c r="B700" s="94"/>
      <c r="C700" s="94"/>
    </row>
    <row r="701" spans="2:3">
      <c r="B701" s="94"/>
      <c r="C701" s="94"/>
    </row>
    <row r="702" spans="2:3">
      <c r="B702" s="94"/>
      <c r="C702" s="94"/>
    </row>
    <row r="703" spans="2:3">
      <c r="C703" s="94"/>
    </row>
    <row r="704" spans="2:3">
      <c r="C704" s="94"/>
    </row>
    <row r="705" spans="3:3">
      <c r="C705" s="94"/>
    </row>
    <row r="706" spans="3:3">
      <c r="C706" s="94"/>
    </row>
    <row r="707" spans="3:3">
      <c r="C707" s="94"/>
    </row>
    <row r="708" spans="3:3">
      <c r="C708" s="94"/>
    </row>
    <row r="709" spans="3:3">
      <c r="C709" s="94"/>
    </row>
    <row r="710" spans="3:3">
      <c r="C710" s="94"/>
    </row>
  </sheetData>
  <autoFilter ref="A1:B710">
    <filterColumn colId="0" showButton="0"/>
    <sortState ref="A2:B1302">
      <sortCondition ref="A1:A705"/>
    </sortState>
  </autoFilter>
  <sortState ref="A2:B705">
    <sortCondition ref="B2:B705"/>
  </sortState>
  <dataConsolidate/>
  <customSheetViews>
    <customSheetView guid="{5F0910B0-B45C-4126-97F3-187504C443ED}" scale="90" showAutoFilter="1" state="hidden">
      <pane ySplit="1" topLeftCell="A492" activePane="bottomLeft" state="frozenSplit"/>
      <selection pane="bottomLeft" sqref="A1:B1"/>
      <pageSetup scale="85" orientation="landscape"/>
      <headerFooter>
        <oddHeader>&amp;L&amp;"Times New Roman,Regular"&amp;20Grantor Names (Indirect Grants)</oddHeader>
        <oddFooter>&amp;LFORM DFS-A1-1830. Revised 07/2016</oddFooter>
      </headerFooter>
      <autoFilter ref="A1:B710">
        <filterColumn colId="0" showButton="0"/>
        <sortState ref="A2:B1302">
          <sortCondition ref="A1:A705"/>
        </sortState>
      </autoFilter>
    </customSheetView>
    <customSheetView guid="{5D368104-1319-4E4D-9E25-DC6A451D6FDB}" showAutoFilter="1">
      <selection activeCell="A29" sqref="A29"/>
      <pageSetup scale="85" orientation="landscape"/>
      <headerFooter>
        <oddHeader>&amp;L&amp;"Times New Roman,Regular"&amp;20Grantor Names (Indirect Grants)</oddHeader>
        <oddFooter>&amp;LFORM DFS-A1-1830. Revised 07/2016</oddFooter>
      </headerFooter>
      <autoFilter ref="A1:C593">
        <filterColumn colId="0" showButton="0"/>
        <sortState ref="A2:C720">
          <sortCondition ref="A1:A593"/>
        </sortState>
      </autoFilter>
    </customSheetView>
  </customSheetViews>
  <mergeCells count="1">
    <mergeCell ref="A1:B1"/>
  </mergeCells>
  <conditionalFormatting sqref="A1308:A1048576 B2:B1048576 A1:A657 C1:XFD1048576">
    <cfRule type="duplicateValues" dxfId="17" priority="1"/>
  </conditionalFormatting>
  <pageMargins left="0.7" right="0.7" top="0.75" bottom="0.75" header="0.3" footer="0.3"/>
  <pageSetup scale="85" orientation="landscape"/>
  <headerFooter>
    <oddHeader>&amp;L&amp;"Times New Roman,Regular"&amp;20Grantor Names (Indirect Grants)</oddHeader>
    <oddFooter>&amp;LFORM DFS-A1-1830. Revised 07/2016</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L38"/>
  <sheetViews>
    <sheetView workbookViewId="0">
      <selection sqref="A1:L2"/>
    </sheetView>
  </sheetViews>
  <sheetFormatPr baseColWidth="10" defaultColWidth="8.83203125" defaultRowHeight="12" x14ac:dyDescent="0"/>
  <sheetData>
    <row r="1" spans="1:12" ht="19.5" customHeight="1">
      <c r="A1" s="271" t="s">
        <v>3326</v>
      </c>
      <c r="B1" s="271"/>
      <c r="C1" s="271"/>
      <c r="D1" s="271"/>
      <c r="E1" s="271"/>
      <c r="F1" s="271"/>
      <c r="G1" s="271"/>
      <c r="H1" s="271"/>
      <c r="I1" s="271"/>
      <c r="J1" s="271"/>
      <c r="K1" s="271"/>
      <c r="L1" s="271"/>
    </row>
    <row r="2" spans="1:12" ht="23.25" customHeight="1">
      <c r="A2" s="271"/>
      <c r="B2" s="271"/>
      <c r="C2" s="271"/>
      <c r="D2" s="271"/>
      <c r="E2" s="271"/>
      <c r="F2" s="271"/>
      <c r="G2" s="271"/>
      <c r="H2" s="271"/>
      <c r="I2" s="271"/>
      <c r="J2" s="271"/>
      <c r="K2" s="271"/>
      <c r="L2" s="271"/>
    </row>
    <row r="3" spans="1:12" s="28" customFormat="1" ht="25.5" customHeight="1">
      <c r="A3" s="272" t="s">
        <v>3331</v>
      </c>
      <c r="B3" s="272"/>
      <c r="C3" s="272"/>
      <c r="D3" s="272"/>
      <c r="E3" s="272"/>
      <c r="F3" s="272"/>
      <c r="G3" s="272"/>
      <c r="H3" s="272"/>
      <c r="I3" s="272"/>
      <c r="J3" s="272"/>
      <c r="K3" s="272"/>
      <c r="L3" s="272"/>
    </row>
    <row r="4" spans="1:12">
      <c r="B4" s="270"/>
      <c r="C4" s="270"/>
      <c r="D4" s="270"/>
      <c r="E4" s="270"/>
      <c r="F4" s="270"/>
      <c r="G4" s="270"/>
      <c r="H4" s="270"/>
      <c r="I4" s="270"/>
      <c r="J4" s="270"/>
      <c r="K4" s="270"/>
      <c r="L4" s="270"/>
    </row>
    <row r="5" spans="1:12">
      <c r="B5" s="270"/>
      <c r="C5" s="270"/>
      <c r="D5" s="270"/>
      <c r="E5" s="270"/>
      <c r="F5" s="270"/>
      <c r="G5" s="270"/>
      <c r="H5" s="270"/>
      <c r="I5" s="270"/>
      <c r="J5" s="270"/>
      <c r="K5" s="270"/>
      <c r="L5" s="270"/>
    </row>
    <row r="6" spans="1:12">
      <c r="B6" s="270"/>
      <c r="C6" s="270"/>
      <c r="D6" s="270"/>
      <c r="E6" s="270"/>
      <c r="F6" s="270"/>
      <c r="G6" s="270"/>
      <c r="H6" s="270"/>
      <c r="I6" s="270"/>
      <c r="J6" s="270"/>
      <c r="K6" s="270"/>
      <c r="L6" s="270"/>
    </row>
    <row r="7" spans="1:12">
      <c r="B7" s="270"/>
      <c r="C7" s="270"/>
      <c r="D7" s="270"/>
      <c r="E7" s="270"/>
      <c r="F7" s="270"/>
      <c r="G7" s="270"/>
      <c r="H7" s="270"/>
      <c r="I7" s="270"/>
      <c r="J7" s="270"/>
      <c r="K7" s="270"/>
      <c r="L7" s="270"/>
    </row>
    <row r="8" spans="1:12">
      <c r="B8" s="270"/>
      <c r="C8" s="270"/>
      <c r="D8" s="270"/>
      <c r="E8" s="270"/>
      <c r="F8" s="270"/>
      <c r="G8" s="270"/>
      <c r="H8" s="270"/>
      <c r="I8" s="270"/>
      <c r="J8" s="270"/>
      <c r="K8" s="270"/>
      <c r="L8" s="270"/>
    </row>
    <row r="9" spans="1:12">
      <c r="B9" s="270"/>
      <c r="C9" s="270"/>
      <c r="D9" s="270"/>
      <c r="E9" s="270"/>
      <c r="F9" s="270"/>
      <c r="G9" s="270"/>
      <c r="H9" s="270"/>
      <c r="I9" s="270"/>
      <c r="J9" s="270"/>
      <c r="K9" s="270"/>
      <c r="L9" s="270"/>
    </row>
    <row r="10" spans="1:12">
      <c r="B10" s="270"/>
      <c r="C10" s="270"/>
      <c r="D10" s="270"/>
      <c r="E10" s="270"/>
      <c r="F10" s="270"/>
      <c r="G10" s="270"/>
      <c r="H10" s="270"/>
      <c r="I10" s="270"/>
      <c r="J10" s="270"/>
      <c r="K10" s="270"/>
      <c r="L10" s="270"/>
    </row>
    <row r="11" spans="1:12">
      <c r="B11" s="270"/>
      <c r="C11" s="270"/>
      <c r="D11" s="270"/>
      <c r="E11" s="270"/>
      <c r="F11" s="270"/>
      <c r="G11" s="270"/>
      <c r="H11" s="270"/>
      <c r="I11" s="270"/>
      <c r="J11" s="270"/>
      <c r="K11" s="270"/>
      <c r="L11" s="270"/>
    </row>
    <row r="12" spans="1:12" ht="24.75" customHeight="1">
      <c r="A12" s="273" t="s">
        <v>3328</v>
      </c>
      <c r="B12" s="273"/>
      <c r="C12" s="273"/>
      <c r="D12" s="273"/>
      <c r="E12" s="273"/>
      <c r="F12" s="273"/>
      <c r="G12" s="273"/>
      <c r="H12" s="273"/>
      <c r="I12" s="273"/>
      <c r="J12" s="273"/>
      <c r="K12" s="273"/>
      <c r="L12" s="273"/>
    </row>
    <row r="13" spans="1:12">
      <c r="B13" s="270"/>
      <c r="C13" s="270"/>
      <c r="D13" s="270"/>
      <c r="E13" s="270"/>
      <c r="F13" s="270"/>
      <c r="G13" s="270"/>
      <c r="H13" s="270"/>
      <c r="I13" s="270"/>
      <c r="J13" s="270"/>
      <c r="K13" s="270"/>
      <c r="L13" s="270"/>
    </row>
    <row r="14" spans="1:12">
      <c r="B14" s="270"/>
      <c r="C14" s="270"/>
      <c r="D14" s="270"/>
      <c r="E14" s="270"/>
      <c r="F14" s="270"/>
      <c r="G14" s="270"/>
      <c r="H14" s="270"/>
      <c r="I14" s="270"/>
      <c r="J14" s="270"/>
      <c r="K14" s="270"/>
      <c r="L14" s="270"/>
    </row>
    <row r="15" spans="1:12">
      <c r="B15" s="270"/>
      <c r="C15" s="270"/>
      <c r="D15" s="270"/>
      <c r="E15" s="270"/>
      <c r="F15" s="270"/>
      <c r="G15" s="270"/>
      <c r="H15" s="270"/>
      <c r="I15" s="270"/>
      <c r="J15" s="270"/>
      <c r="K15" s="270"/>
      <c r="L15" s="270"/>
    </row>
    <row r="16" spans="1:12">
      <c r="B16" s="270"/>
      <c r="C16" s="270"/>
      <c r="D16" s="270"/>
      <c r="E16" s="270"/>
      <c r="F16" s="270"/>
      <c r="G16" s="270"/>
      <c r="H16" s="270"/>
      <c r="I16" s="270"/>
      <c r="J16" s="270"/>
      <c r="K16" s="270"/>
      <c r="L16" s="270"/>
    </row>
    <row r="17" spans="1:12">
      <c r="B17" s="270"/>
      <c r="C17" s="270"/>
      <c r="D17" s="270"/>
      <c r="E17" s="270"/>
      <c r="F17" s="270"/>
      <c r="G17" s="270"/>
      <c r="H17" s="270"/>
      <c r="I17" s="270"/>
      <c r="J17" s="270"/>
      <c r="K17" s="270"/>
      <c r="L17" s="270"/>
    </row>
    <row r="18" spans="1:12">
      <c r="B18" s="270"/>
      <c r="C18" s="270"/>
      <c r="D18" s="270"/>
      <c r="E18" s="270"/>
      <c r="F18" s="270"/>
      <c r="G18" s="270"/>
      <c r="H18" s="270"/>
      <c r="I18" s="270"/>
      <c r="J18" s="270"/>
      <c r="K18" s="270"/>
      <c r="L18" s="270"/>
    </row>
    <row r="19" spans="1:12">
      <c r="B19" s="270"/>
      <c r="C19" s="270"/>
      <c r="D19" s="270"/>
      <c r="E19" s="270"/>
      <c r="F19" s="270"/>
      <c r="G19" s="270"/>
      <c r="H19" s="270"/>
      <c r="I19" s="270"/>
      <c r="J19" s="270"/>
      <c r="K19" s="270"/>
      <c r="L19" s="270"/>
    </row>
    <row r="20" spans="1:12">
      <c r="B20" s="270"/>
      <c r="C20" s="270"/>
      <c r="D20" s="270"/>
      <c r="E20" s="270"/>
      <c r="F20" s="270"/>
      <c r="G20" s="270"/>
      <c r="H20" s="270"/>
      <c r="I20" s="270"/>
      <c r="J20" s="270"/>
      <c r="K20" s="270"/>
      <c r="L20" s="270"/>
    </row>
    <row r="21" spans="1:12" ht="15">
      <c r="A21" s="273" t="s">
        <v>3329</v>
      </c>
      <c r="B21" s="273"/>
      <c r="C21" s="273"/>
      <c r="D21" s="273"/>
      <c r="E21" s="273"/>
      <c r="F21" s="273"/>
      <c r="G21" s="273"/>
      <c r="H21" s="273"/>
      <c r="I21" s="273"/>
      <c r="J21" s="273"/>
      <c r="K21" s="273"/>
      <c r="L21" s="273"/>
    </row>
    <row r="22" spans="1:12">
      <c r="B22" s="270"/>
      <c r="C22" s="270"/>
      <c r="D22" s="270"/>
      <c r="E22" s="270"/>
      <c r="F22" s="270"/>
      <c r="G22" s="270"/>
      <c r="H22" s="270"/>
      <c r="I22" s="270"/>
      <c r="J22" s="270"/>
      <c r="K22" s="270"/>
      <c r="L22" s="270"/>
    </row>
    <row r="23" spans="1:12">
      <c r="B23" s="270"/>
      <c r="C23" s="270"/>
      <c r="D23" s="270"/>
      <c r="E23" s="270"/>
      <c r="F23" s="270"/>
      <c r="G23" s="270"/>
      <c r="H23" s="270"/>
      <c r="I23" s="270"/>
      <c r="J23" s="270"/>
      <c r="K23" s="270"/>
      <c r="L23" s="270"/>
    </row>
    <row r="24" spans="1:12">
      <c r="B24" s="270"/>
      <c r="C24" s="270"/>
      <c r="D24" s="270"/>
      <c r="E24" s="270"/>
      <c r="F24" s="270"/>
      <c r="G24" s="270"/>
      <c r="H24" s="270"/>
      <c r="I24" s="270"/>
      <c r="J24" s="270"/>
      <c r="K24" s="270"/>
      <c r="L24" s="270"/>
    </row>
    <row r="25" spans="1:12">
      <c r="B25" s="270"/>
      <c r="C25" s="270"/>
      <c r="D25" s="270"/>
      <c r="E25" s="270"/>
      <c r="F25" s="270"/>
      <c r="G25" s="270"/>
      <c r="H25" s="270"/>
      <c r="I25" s="270"/>
      <c r="J25" s="270"/>
      <c r="K25" s="270"/>
      <c r="L25" s="270"/>
    </row>
    <row r="26" spans="1:12">
      <c r="B26" s="270"/>
      <c r="C26" s="270"/>
      <c r="D26" s="270"/>
      <c r="E26" s="270"/>
      <c r="F26" s="270"/>
      <c r="G26" s="270"/>
      <c r="H26" s="270"/>
      <c r="I26" s="270"/>
      <c r="J26" s="270"/>
      <c r="K26" s="270"/>
      <c r="L26" s="270"/>
    </row>
    <row r="27" spans="1:12">
      <c r="B27" s="270"/>
      <c r="C27" s="270"/>
      <c r="D27" s="270"/>
      <c r="E27" s="270"/>
      <c r="F27" s="270"/>
      <c r="G27" s="270"/>
      <c r="H27" s="270"/>
      <c r="I27" s="270"/>
      <c r="J27" s="270"/>
      <c r="K27" s="270"/>
      <c r="L27" s="270"/>
    </row>
    <row r="28" spans="1:12">
      <c r="B28" s="270"/>
      <c r="C28" s="270"/>
      <c r="D28" s="270"/>
      <c r="E28" s="270"/>
      <c r="F28" s="270"/>
      <c r="G28" s="270"/>
      <c r="H28" s="270"/>
      <c r="I28" s="270"/>
      <c r="J28" s="270"/>
      <c r="K28" s="270"/>
      <c r="L28" s="270"/>
    </row>
    <row r="29" spans="1:12">
      <c r="B29" s="270"/>
      <c r="C29" s="270"/>
      <c r="D29" s="270"/>
      <c r="E29" s="270"/>
      <c r="F29" s="270"/>
      <c r="G29" s="270"/>
      <c r="H29" s="270"/>
      <c r="I29" s="270"/>
      <c r="J29" s="270"/>
      <c r="K29" s="270"/>
      <c r="L29" s="270"/>
    </row>
    <row r="30" spans="1:12" ht="34.5" customHeight="1">
      <c r="A30" s="272" t="s">
        <v>3330</v>
      </c>
      <c r="B30" s="272"/>
      <c r="C30" s="272"/>
      <c r="D30" s="272"/>
      <c r="E30" s="272"/>
      <c r="F30" s="272"/>
      <c r="G30" s="272"/>
      <c r="H30" s="272"/>
      <c r="I30" s="272"/>
      <c r="J30" s="272"/>
      <c r="K30" s="272"/>
      <c r="L30" s="272"/>
    </row>
    <row r="31" spans="1:12">
      <c r="B31" s="270"/>
      <c r="C31" s="270"/>
      <c r="D31" s="270"/>
      <c r="E31" s="270"/>
      <c r="F31" s="270"/>
      <c r="G31" s="270"/>
      <c r="H31" s="270"/>
      <c r="I31" s="270"/>
      <c r="J31" s="270"/>
      <c r="K31" s="270"/>
      <c r="L31" s="270"/>
    </row>
    <row r="32" spans="1:12">
      <c r="B32" s="270"/>
      <c r="C32" s="270"/>
      <c r="D32" s="270"/>
      <c r="E32" s="270"/>
      <c r="F32" s="270"/>
      <c r="G32" s="270"/>
      <c r="H32" s="270"/>
      <c r="I32" s="270"/>
      <c r="J32" s="270"/>
      <c r="K32" s="270"/>
      <c r="L32" s="270"/>
    </row>
    <row r="33" spans="2:12">
      <c r="B33" s="270"/>
      <c r="C33" s="270"/>
      <c r="D33" s="270"/>
      <c r="E33" s="270"/>
      <c r="F33" s="270"/>
      <c r="G33" s="270"/>
      <c r="H33" s="270"/>
      <c r="I33" s="270"/>
      <c r="J33" s="270"/>
      <c r="K33" s="270"/>
      <c r="L33" s="270"/>
    </row>
    <row r="34" spans="2:12">
      <c r="B34" s="270"/>
      <c r="C34" s="270"/>
      <c r="D34" s="270"/>
      <c r="E34" s="270"/>
      <c r="F34" s="270"/>
      <c r="G34" s="270"/>
      <c r="H34" s="270"/>
      <c r="I34" s="270"/>
      <c r="J34" s="270"/>
      <c r="K34" s="270"/>
      <c r="L34" s="270"/>
    </row>
    <row r="35" spans="2:12">
      <c r="B35" s="270"/>
      <c r="C35" s="270"/>
      <c r="D35" s="270"/>
      <c r="E35" s="270"/>
      <c r="F35" s="270"/>
      <c r="G35" s="270"/>
      <c r="H35" s="270"/>
      <c r="I35" s="270"/>
      <c r="J35" s="270"/>
      <c r="K35" s="270"/>
      <c r="L35" s="270"/>
    </row>
    <row r="36" spans="2:12">
      <c r="B36" s="270"/>
      <c r="C36" s="270"/>
      <c r="D36" s="270"/>
      <c r="E36" s="270"/>
      <c r="F36" s="270"/>
      <c r="G36" s="270"/>
      <c r="H36" s="270"/>
      <c r="I36" s="270"/>
      <c r="J36" s="270"/>
      <c r="K36" s="270"/>
      <c r="L36" s="270"/>
    </row>
    <row r="37" spans="2:12">
      <c r="B37" s="270"/>
      <c r="C37" s="270"/>
      <c r="D37" s="270"/>
      <c r="E37" s="270"/>
      <c r="F37" s="270"/>
      <c r="G37" s="270"/>
      <c r="H37" s="270"/>
      <c r="I37" s="270"/>
      <c r="J37" s="270"/>
      <c r="K37" s="270"/>
      <c r="L37" s="270"/>
    </row>
    <row r="38" spans="2:12">
      <c r="B38" s="270"/>
      <c r="C38" s="270"/>
      <c r="D38" s="270"/>
      <c r="E38" s="270"/>
      <c r="F38" s="270"/>
      <c r="G38" s="270"/>
      <c r="H38" s="270"/>
      <c r="I38" s="270"/>
      <c r="J38" s="270"/>
      <c r="K38" s="270"/>
      <c r="L38" s="270"/>
    </row>
  </sheetData>
  <customSheetViews>
    <customSheetView guid="{5F0910B0-B45C-4126-97F3-187504C443ED}" state="hidden">
      <selection activeCell="M1" sqref="M1"/>
      <pageSetup orientation="portrait"/>
    </customSheetView>
  </customSheetViews>
  <mergeCells count="9">
    <mergeCell ref="B31:L38"/>
    <mergeCell ref="A1:L2"/>
    <mergeCell ref="A3:L3"/>
    <mergeCell ref="A12:L12"/>
    <mergeCell ref="A21:L21"/>
    <mergeCell ref="A30:L30"/>
    <mergeCell ref="B4:L11"/>
    <mergeCell ref="B13:L20"/>
    <mergeCell ref="B22:L29"/>
  </mergeCells>
  <pageMargins left="0.7" right="0.7" top="0.75" bottom="0.75" header="0.3" footer="0.3"/>
  <pageSetup orientation="portrait"/>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G g E A A B Q S w M E F A A C A A g A i E I S U / 6 M o K K n A A A A + A A A A B I A H A B D b 2 5 m a W c v U G F j a 2 F n Z S 5 4 b W w g o h g A K K A U A A A A A A A A A A A A A A A A A A A A A A A A A A A A h Y 9 B D o I w F E S v Q r q n L Y i B k E 9 Z u J X E h G j c N q V C I x R D i + V u L j y S V 5 B E U X c u Z / I m e f O 4 3 S G f u t a 7 y s G o X m c o w B R 5 U o u + U r r O 0 G h P f o J y B j s u z r y W 3 g x r k 0 5 G Z a i x 9 p I S 4 p z D b o X 7 o S Y h p Q E 5 F t t S N L L j v t L G c i 0 k + q y q / y v E 4 P C S Y S G O E 7 y O I 4 q j J A C y 1 F A o / U X C 2 R h T I D 8 l b M b W j o N k U v v 7 E s g S g b x f s C d Q S w M E F A A C A A g A i E I S 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h C E l O N Z y A T X w E A A H U C A A A T A B w A R m 9 y b X V s Y X M v U 2 V j d G l v b j E u b S C i G A A o o B Q A A A A A A A A A A A A A A A A A A A A A A A A A A A C V U k 1 L A z E Q v R f 2 P 4 T 1 0 k I o b c E P L H u o u 1 q F I u q 2 B 7 F S 0 t 1 x G 8 g m k p m t l u J / d + x W q 7 Q X c 5 n M e 5 P 3 5 k E Q M t L O i r S u 3 X 7 Q C B q 4 U B 5 y M U D U S M p m M O K q b Y G z o V e W c O i W s 7 v J x e g m n i W D m 9 H j r N f p d T t n 3 V M R C Q M U N A S f 1 F U + A 0 Z i X L Y T l 1 U l W G p e a Q P t 2 F n i B p t h f D 6 d I H i c 0 s p M E / d m j V M 5 T v / v 3 M 5 w G b b k U w J G l 5 r A R 6 E M p Y i d q U q L 0 Y k U l z Z z O U t F 3 d 5 x T 4 r 7 y h G k b A v R 7 t q + d R a e W 7 J O c B T e e V c y l 4 t r U D m v G X K c s Z r z 4 J b Z 4 s 0 6 r B R P W 3 x g T J o p o z x G 5 K v f k v F C 2 Y I V x 6 t X 2 M m N O R 2 + O F / W C 3 + R 2 D z g L 9 f r L 7 D w q h R j T Q Y 4 I / G w I H i n D y l 2 7 G 1 V z s F / 0 3 b T b Q Y G B d h s t f + u m h u N C / Z K F P 3 I 5 n y v a f 4 R l k S 6 c J 6 s K v d 9 J w + j P 9 h H K 2 h o e z B 1 / x N Q S w E C L Q A U A A I A C A C I Q h J T / o y g o q c A A A D 4 A A A A E g A A A A A A A A A A A A A A A A A A A A A A Q 2 9 u Z m l n L 1 B h Y 2 t h Z 2 U u e G 1 s U E s B A i 0 A F A A C A A g A i E I S U w / K 6 a u k A A A A 6 Q A A A B M A A A A A A A A A A A A A A A A A 8 w A A A F t D b 2 5 0 Z W 5 0 X 1 R 5 c G V z X S 5 4 b W x Q S w E C L Q A U A A I A C A C I Q h J T j W c g E 1 8 B A A B 1 A g A A E w A A A A A A A A A A A A A A A A D k A Q A A R m 9 y b X V s Y X M v U 2 V j d G l v b j E u b V B L B Q Y A A A A A A w A D A M I A A A C Q 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P D Q A A A A A A A K 0 N 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B c 3 N p c 3 R h b m N l T G l z d G l u Z 3 N f R 3 J h b n R z R 2 9 2 X 1 B V Q k x J Q 1 9 E Q U l M W V 8 y M D I x M D g x 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y N z I i I C 8 + P E V u d H J 5 I F R 5 c G U 9 I k Z p b G x F c n J v c k N v Z G U i I F Z h b H V l P S J z V W 5 r b m 9 3 b i I g L z 4 8 R W 5 0 c n k g V H l w Z T 0 i R m l s b E V y c m 9 y Q 2 9 1 b n Q i I F Z h b H V l P S J s M C I g L z 4 8 R W 5 0 c n k g V H l w Z T 0 i R m l s b E x h c 3 R V c G R h d G V k I i B W Y W x 1 Z T 0 i Z D I w M j E t M D g t M T h U M T E 6 N T Y 6 M T Q u N j Q 5 N z E x N l o i I C 8 + P E V u d H J 5 I F R 5 c G U 9 I k Z p b G x D b 2 x 1 b W 5 U e X B l c y I g V m F s d W U 9 I n N C Z 1 V H Q 1 F Z R y I g L z 4 8 R W 5 0 c n k g V H l w Z T 0 i R m l s b E N v b H V t b k 5 h b W V z I i B W Y W x 1 Z T 0 i c 1 s m c X V v d D t Q c m 9 n c m F t I F R p d G x l J n F 1 b 3 Q 7 L C Z x d W 9 0 O 1 B y b 2 d y Y W 0 g T n V t Y m V y J n F 1 b 3 Q 7 L C Z x d W 9 0 O 0 F n Z W 5 j e S Z x d W 9 0 O y w m c X V v d D t Q d W J s a X N o Z W Q g R G F 0 Z S Z x d W 9 0 O y w m c X V v d D t Q Y X J l b n Q g U 2 h v c n R u Y W 1 l J n F 1 b 3 Q 7 L C Z x d W 9 0 O 1 V S T C 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0 F z c 2 l z d G F u Y 2 V M a X N 0 a W 5 n c 1 9 H c m F u d H N H b 3 Z f U F V C T E l D X 0 R B S U x Z X z I w M j E w O D E 3 L 0 N o Y W 5 n Z W Q g V H l w Z S 5 7 U H J v Z 3 J h b S B U a X R s Z S w w f S Z x d W 9 0 O y w m c X V v d D t T Z W N 0 a W 9 u M S 9 B c 3 N p c 3 R h b m N l T G l z d G l u Z 3 N f R 3 J h b n R z R 2 9 2 X 1 B V Q k x J Q 1 9 E Q U l M W V 8 y M D I x M D g x N y 9 D a G F u Z 2 V k I F R 5 c G U u e 1 B y b 2 d y Y W 0 g T n V t Y m V y L D F 9 J n F 1 b 3 Q 7 L C Z x d W 9 0 O 1 N l Y 3 R p b 2 4 x L 0 F z c 2 l z d G F u Y 2 V M a X N 0 a W 5 n c 1 9 H c m F u d H N H b 3 Z f U F V C T E l D X 0 R B S U x Z X z I w M j E w O D E 3 L 0 N o Y W 5 n Z W Q g V H l w Z S 5 7 Q W d l b m N 5 L D J 9 J n F 1 b 3 Q 7 L C Z x d W 9 0 O 1 N l Y 3 R p b 2 4 x L 0 F z c 2 l z d G F u Y 2 V M a X N 0 a W 5 n c 1 9 H c m F u d H N H b 3 Z f U F V C T E l D X 0 R B S U x Z X z I w M j E w O D E 3 L 0 N o Y W 5 n Z W Q g V H l w Z S 5 7 U H V i b G l z a G V k I E R h d G U s M 3 0 m c X V v d D s s J n F 1 b 3 Q 7 U 2 V j d G l v b j E v Q X N z a X N 0 Y W 5 j Z U x p c 3 R p b m d z X 0 d y Y W 5 0 c 0 d v d l 9 Q V U J M S U N f R E F J T F l f M j A y M T A 4 M T c v Q 2 h h b m d l Z C B U e X B l L n t Q Y X J l b n Q g U 2 h v c n R u Y W 1 l L D R 9 J n F 1 b 3 Q 7 L C Z x d W 9 0 O 1 N l Y 3 R p b 2 4 x L 0 F z c 2 l z d G F u Y 2 V M a X N 0 a W 5 n c 1 9 H c m F u d H N H b 3 Z f U F V C T E l D X 0 R B S U x Z X z I w M j E w O D E 3 L 0 N o Y W 5 n Z W Q g V H l w Z S 5 7 V V J M L D V 9 J n F 1 b 3 Q 7 X S w m c X V v d D t D b 2 x 1 b W 5 D b 3 V u d C Z x d W 9 0 O z o 2 L C Z x d W 9 0 O 0 t l e U N v b H V t b k 5 h b W V z J n F 1 b 3 Q 7 O l t d L C Z x d W 9 0 O 0 N v b H V t b k l k Z W 5 0 a X R p Z X M m c X V v d D s 6 W y Z x d W 9 0 O 1 N l Y 3 R p b 2 4 x L 0 F z c 2 l z d G F u Y 2 V M a X N 0 a W 5 n c 1 9 H c m F u d H N H b 3 Z f U F V C T E l D X 0 R B S U x Z X z I w M j E w O D E 3 L 0 N o Y W 5 n Z W Q g V H l w Z S 5 7 U H J v Z 3 J h b S B U a X R s Z S w w f S Z x d W 9 0 O y w m c X V v d D t T Z W N 0 a W 9 u M S 9 B c 3 N p c 3 R h b m N l T G l z d G l u Z 3 N f R 3 J h b n R z R 2 9 2 X 1 B V Q k x J Q 1 9 E Q U l M W V 8 y M D I x M D g x N y 9 D a G F u Z 2 V k I F R 5 c G U u e 1 B y b 2 d y Y W 0 g T n V t Y m V y L D F 9 J n F 1 b 3 Q 7 L C Z x d W 9 0 O 1 N l Y 3 R p b 2 4 x L 0 F z c 2 l z d G F u Y 2 V M a X N 0 a W 5 n c 1 9 H c m F u d H N H b 3 Z f U F V C T E l D X 0 R B S U x Z X z I w M j E w O D E 3 L 0 N o Y W 5 n Z W Q g V H l w Z S 5 7 Q W d l b m N 5 L D J 9 J n F 1 b 3 Q 7 L C Z x d W 9 0 O 1 N l Y 3 R p b 2 4 x L 0 F z c 2 l z d G F u Y 2 V M a X N 0 a W 5 n c 1 9 H c m F u d H N H b 3 Z f U F V C T E l D X 0 R B S U x Z X z I w M j E w O D E 3 L 0 N o Y W 5 n Z W Q g V H l w Z S 5 7 U H V i b G l z a G V k I E R h d G U s M 3 0 m c X V v d D s s J n F 1 b 3 Q 7 U 2 V j d G l v b j E v Q X N z a X N 0 Y W 5 j Z U x p c 3 R p b m d z X 0 d y Y W 5 0 c 0 d v d l 9 Q V U J M S U N f R E F J T F l f M j A y M T A 4 M T c v Q 2 h h b m d l Z C B U e X B l L n t Q Y X J l b n Q g U 2 h v c n R u Y W 1 l L D R 9 J n F 1 b 3 Q 7 L C Z x d W 9 0 O 1 N l Y 3 R p b 2 4 x L 0 F z c 2 l z d G F u Y 2 V M a X N 0 a W 5 n c 1 9 H c m F u d H N H b 3 Z f U F V C T E l D X 0 R B S U x Z X z I w M j E w O D E 3 L 0 N o Y W 5 n Z W Q g V H l w Z S 5 7 V V J M L D V 9 J n F 1 b 3 Q 7 X S w m c X V v d D t S Z W x h d G l v b n N o a X B J b m Z v J n F 1 b 3 Q 7 O l t d f S I g L z 4 8 L 1 N 0 Y W J s Z U V u d H J p Z X M + P C 9 J d G V t P j x J d G V t P j x J d G V t T G 9 j Y X R p b 2 4 + P E l 0 Z W 1 U e X B l P k Z v c m 1 1 b G E 8 L 0 l 0 Z W 1 U e X B l P j x J d G V t U G F 0 a D 5 T Z W N 0 a W 9 u M S 9 B c 3 N p c 3 R h b m N l T G l z d G l u Z 3 N f R 3 J h b n R z R 2 9 2 X 1 B V Q k x J Q 1 9 E Q U l M W V 8 y M D I x M D g x N y 9 T b 3 V y Y 2 U 8 L 0 l 0 Z W 1 Q Y X R o P j w v S X R l b U x v Y 2 F 0 a W 9 u P j x T d G F i b G V F b n R y a W V z I C 8 + P C 9 J d G V t P j x J d G V t P j x J d G V t T G 9 j Y X R p b 2 4 + P E l 0 Z W 1 U e X B l P k Z v c m 1 1 b G E 8 L 0 l 0 Z W 1 U e X B l P j x J d G V t U G F 0 a D 5 T Z W N 0 a W 9 u M S 9 B c 3 N p c 3 R h b m N l T G l z d G l u Z 3 N f R 3 J h b n R z R 2 9 2 X 1 B V Q k x J Q 1 9 E Q U l M W V 8 y M D I x M D g x N y 9 Q c m 9 t b 3 R l Z C U y M E h l Y W R l c n M 8 L 0 l 0 Z W 1 Q Y X R o P j w v S X R l b U x v Y 2 F 0 a W 9 u P j x T d G F i b G V F b n R y a W V z I C 8 + P C 9 J d G V t P j x J d G V t P j x J d G V t T G 9 j Y X R p b 2 4 + P E l 0 Z W 1 U e X B l P k Z v c m 1 1 b G E 8 L 0 l 0 Z W 1 U e X B l P j x J d G V t U G F 0 a D 5 T Z W N 0 a W 9 u M S 9 B c 3 N p c 3 R h b m N l T G l z d G l u Z 3 N f R 3 J h b n R z R 2 9 2 X 1 B V Q k x J Q 1 9 E Q U l M W V 8 y M D I x M D g x N y 9 D a G F u Z 2 V k J T I w V H l w Z T w v S X R l b V B h d G g + P C 9 J d G V t T G 9 j Y X R p b 2 4 + P F N 0 Y W J s Z U V u d H J p Z X M g L z 4 8 L 0 l 0 Z W 0 + P C 9 J d G V t c z 4 8 L 0 x v Y 2 F s U G F j a 2 F n Z U 1 l d G F k Y X R h R m l s Z T 4 W A A A A U E s F B g A A A A A A A A A A A A A A A A A A A A A A A N o A A A A B A A A A 0 I y d 3 w E V 0 R G M e g D A T 8 K X 6 w E A A A C 2 c N c D S H f S Q a 2 O P j 1 / X / V i A A A A A A I A A A A A A A N m A A D A A A A A E A A A A L 1 x 8 O u K h / 0 b g Z q a z M + 5 Q s w A A A A A B I A A A K A A A A A Q A A A A 3 / 2 Z g Q 6 w f Z P 6 R f i T t 7 Q 4 U 1 A A A A A V P f B Q v a x n 7 9 K O j X b Y K s u J X v c s T h o F w Z K Z U N N y 1 O 7 s f P w F Z Y 9 p S S N N u 9 t a 4 F S q m w B V 2 w + a 0 m v R t D 9 P f r 0 U Z x S 3 K V g h 9 4 G y R F F 4 Q D x X B 3 P + 1 x Q A A A A E E b p W O 4 7 9 o s l T 1 X q I 5 u S P X 4 6 T P 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C6E4958535A9D848B070EF3F5392FA4F" ma:contentTypeVersion="5" ma:contentTypeDescription="Create a new document." ma:contentTypeScope="" ma:versionID="73be7e6239ba86db40b4029a861b3e6e">
  <xsd:schema xmlns:xsd="http://www.w3.org/2001/XMLSchema" xmlns:xs="http://www.w3.org/2001/XMLSchema" xmlns:p="http://schemas.microsoft.com/office/2006/metadata/properties" xmlns:ns1="http://schemas.microsoft.com/sharepoint/v3" xmlns:ns2="8595E4C6-A935-48D8-B070-EF3F5392FA4F" xmlns:ns3="c18fadb0-354c-4f74-afa1-8ca5acdaa1a6" targetNamespace="http://schemas.microsoft.com/office/2006/metadata/properties" ma:root="true" ma:fieldsID="1ffffce8d65b62c84a75015597a94f54" ns1:_="" ns2:_="" ns3:_="">
    <xsd:import namespace="http://schemas.microsoft.com/sharepoint/v3"/>
    <xsd:import namespace="8595E4C6-A935-48D8-B070-EF3F5392FA4F"/>
    <xsd:import namespace="c18fadb0-354c-4f74-afa1-8ca5acdaa1a6"/>
    <xsd:element name="properties">
      <xsd:complexType>
        <xsd:sequence>
          <xsd:element name="documentManagement">
            <xsd:complexType>
              <xsd:all>
                <xsd:element ref="ns2:author0" minOccurs="0"/>
                <xsd:element ref="ns2:Division" minOccurs="0"/>
                <xsd:element ref="ns2:manager0" minOccurs="0"/>
                <xsd:element ref="ns2:category0" minOccurs="0"/>
                <xsd:element ref="ns2:subject0" minOccurs="0"/>
                <xsd:element ref="ns2:company0" minOccurs="0"/>
                <xsd:element ref="ns2:comments0" minOccurs="0"/>
                <xsd:element ref="ns1:_ModerationComments" minOccurs="0"/>
                <xsd:element ref="ns1:File_x0020_Type" minOccurs="0"/>
                <xsd:element ref="ns1:HTML_x0020_File_x0020_Type" minOccurs="0"/>
                <xsd:element ref="ns1:_SourceUrl" minOccurs="0"/>
                <xsd:element ref="ns1:_SharedFileIndex"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3:_dlc_DocId" minOccurs="0"/>
                <xsd:element ref="ns3:_dlc_DocIdUrl" minOccurs="0"/>
                <xsd:element ref="ns3:_dlc_DocIdPersistId" minOccurs="0"/>
                <xsd:element ref="ns3:TaxKeywordTaxHTField"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9" nillable="true" ma:displayName="Approver Comments" ma:hidden="true" ma:internalName="_ModerationComments" ma:readOnly="true">
      <xsd:simpleType>
        <xsd:restriction base="dms:Note"/>
      </xsd:simpleType>
    </xsd:element>
    <xsd:element name="File_x0020_Type" ma:index="12" nillable="true" ma:displayName="File Type" ma:hidden="true" ma:internalName="File_x0020_Type" ma:readOnly="true">
      <xsd:simpleType>
        <xsd:restriction base="dms:Text"/>
      </xsd:simpleType>
    </xsd:element>
    <xsd:element name="HTML_x0020_File_x0020_Type" ma:index="13" nillable="true" ma:displayName="HTML File Type" ma:hidden="true" ma:internalName="HTML_x0020_File_x0020_Type" ma:readOnly="true">
      <xsd:simpleType>
        <xsd:restriction base="dms:Text"/>
      </xsd:simpleType>
    </xsd:element>
    <xsd:element name="_SourceUrl" ma:index="14" nillable="true" ma:displayName="Source URL" ma:hidden="true" ma:internalName="_SourceUrl">
      <xsd:simpleType>
        <xsd:restriction base="dms:Text"/>
      </xsd:simpleType>
    </xsd:element>
    <xsd:element name="_SharedFileIndex" ma:index="15" nillable="true" ma:displayName="Shared File Index" ma:hidden="true" ma:internalName="_SharedFileIndex">
      <xsd:simpleType>
        <xsd:restriction base="dms:Text"/>
      </xsd:simpleType>
    </xsd:element>
    <xsd:element name="ContentTypeId" ma:index="16" nillable="true" ma:displayName="Content Type ID" ma:hidden="true" ma:internalName="ContentTypeId" ma:readOnly="true">
      <xsd:simpleType>
        <xsd:restriction base="dms:Unknown"/>
      </xsd:simpleType>
    </xsd:element>
    <xsd:element name="TemplateUrl" ma:index="17" nillable="true" ma:displayName="Template Link" ma:hidden="true" ma:internalName="TemplateUrl">
      <xsd:simpleType>
        <xsd:restriction base="dms:Text"/>
      </xsd:simpleType>
    </xsd:element>
    <xsd:element name="xd_ProgID" ma:index="18" nillable="true" ma:displayName="HTML File Link" ma:hidden="true" ma:internalName="xd_ProgID">
      <xsd:simpleType>
        <xsd:restriction base="dms:Text"/>
      </xsd:simpleType>
    </xsd:element>
    <xsd:element name="xd_Signature" ma:index="19" nillable="true" ma:displayName="Is Signed" ma:hidden="true" ma:internalName="xd_Signature" ma:readOnly="true">
      <xsd:simpleType>
        <xsd:restriction base="dms:Boolean"/>
      </xsd:simpleType>
    </xsd:element>
    <xsd:element name="ID" ma:index="20" nillable="true" ma:displayName="ID" ma:internalName="ID" ma:readOnly="true">
      <xsd:simpleType>
        <xsd:restriction base="dms:Unknown"/>
      </xsd:simpleType>
    </xsd:element>
    <xsd:element name="Author" ma:index="23"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25"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6" nillable="true" ma:displayName="Has Copy Destinations" ma:hidden="true" ma:internalName="_HasCopyDestinations" ma:readOnly="true">
      <xsd:simpleType>
        <xsd:restriction base="dms:Boolean"/>
      </xsd:simpleType>
    </xsd:element>
    <xsd:element name="_CopySource" ma:index="27" nillable="true" ma:displayName="Copy Source" ma:internalName="_CopySource" ma:readOnly="true">
      <xsd:simpleType>
        <xsd:restriction base="dms:Text"/>
      </xsd:simpleType>
    </xsd:element>
    <xsd:element name="_ModerationStatus" ma:index="28" nillable="true" ma:displayName="Approval Status" ma:default="0" ma:hidden="true" ma:internalName="_ModerationStatus" ma:readOnly="true">
      <xsd:simpleType>
        <xsd:restriction base="dms:Unknown"/>
      </xsd:simpleType>
    </xsd:element>
    <xsd:element name="FileRef" ma:index="29" nillable="true" ma:displayName="URL Path" ma:hidden="true" ma:list="Docs" ma:internalName="FileRef" ma:readOnly="true" ma:showField="FullUrl">
      <xsd:simpleType>
        <xsd:restriction base="dms:Lookup"/>
      </xsd:simpleType>
    </xsd:element>
    <xsd:element name="FileDirRef" ma:index="30" nillable="true" ma:displayName="Path" ma:hidden="true" ma:list="Docs" ma:internalName="FileDirRef" ma:readOnly="true" ma:showField="DirName">
      <xsd:simpleType>
        <xsd:restriction base="dms:Lookup"/>
      </xsd:simpleType>
    </xsd:element>
    <xsd:element name="Last_x0020_Modified" ma:index="31" nillable="true" ma:displayName="Modified" ma:format="TRUE" ma:hidden="true" ma:list="Docs" ma:internalName="Last_x0020_Modified" ma:readOnly="true" ma:showField="TimeLastModified">
      <xsd:simpleType>
        <xsd:restriction base="dms:Lookup"/>
      </xsd:simpleType>
    </xsd:element>
    <xsd:element name="Created_x0020_Date" ma:index="32" nillable="true" ma:displayName="Created" ma:format="TRUE" ma:hidden="true" ma:list="Docs" ma:internalName="Created_x0020_Date" ma:readOnly="true" ma:showField="TimeCreated">
      <xsd:simpleType>
        <xsd:restriction base="dms:Lookup"/>
      </xsd:simpleType>
    </xsd:element>
    <xsd:element name="File_x0020_Size" ma:index="33" nillable="true" ma:displayName="File Size" ma:format="TRUE" ma:hidden="true" ma:list="Docs" ma:internalName="File_x0020_Size" ma:readOnly="true" ma:showField="SizeInKB">
      <xsd:simpleType>
        <xsd:restriction base="dms:Lookup"/>
      </xsd:simpleType>
    </xsd:element>
    <xsd:element name="FSObjType" ma:index="34" nillable="true" ma:displayName="Item Type" ma:hidden="true" ma:list="Docs" ma:internalName="FSObjType" ma:readOnly="true" ma:showField="FSType">
      <xsd:simpleType>
        <xsd:restriction base="dms:Lookup"/>
      </xsd:simpleType>
    </xsd:element>
    <xsd:element name="SortBehavior" ma:index="35" nillable="true" ma:displayName="Sort Type" ma:hidden="true" ma:list="Docs" ma:internalName="SortBehavior" ma:readOnly="true" ma:showField="SortBehavior">
      <xsd:simpleType>
        <xsd:restriction base="dms:Lookup"/>
      </xsd:simpleType>
    </xsd:element>
    <xsd:element name="CheckedOutUserId" ma:index="37" nillable="true" ma:displayName="ID of the User who has the item Checked Out" ma:hidden="true" ma:list="Docs" ma:internalName="CheckedOutUserId" ma:readOnly="true" ma:showField="CheckoutUserId">
      <xsd:simpleType>
        <xsd:restriction base="dms:Lookup"/>
      </xsd:simpleType>
    </xsd:element>
    <xsd:element name="IsCheckedoutToLocal" ma:index="38" nillable="true" ma:displayName="Is Checked out to local" ma:hidden="true" ma:list="Docs" ma:internalName="IsCheckedoutToLocal" ma:readOnly="true" ma:showField="IsCheckoutToLocal">
      <xsd:simpleType>
        <xsd:restriction base="dms:Lookup"/>
      </xsd:simpleType>
    </xsd:element>
    <xsd:element name="CheckoutUser" ma:index="39"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40" nillable="true" ma:displayName="Unique Id" ma:hidden="true" ma:list="Docs" ma:internalName="UniqueId" ma:readOnly="true" ma:showField="UniqueId">
      <xsd:simpleType>
        <xsd:restriction base="dms:Lookup"/>
      </xsd:simpleType>
    </xsd:element>
    <xsd:element name="SyncClientId" ma:index="41" nillable="true" ma:displayName="Client Id" ma:hidden="true" ma:list="Docs" ma:internalName="SyncClientId" ma:readOnly="true" ma:showField="SyncClientId">
      <xsd:simpleType>
        <xsd:restriction base="dms:Lookup"/>
      </xsd:simpleType>
    </xsd:element>
    <xsd:element name="ProgId" ma:index="42" nillable="true" ma:displayName="ProgId" ma:hidden="true" ma:list="Docs" ma:internalName="ProgId" ma:readOnly="true" ma:showField="ProgId">
      <xsd:simpleType>
        <xsd:restriction base="dms:Lookup"/>
      </xsd:simpleType>
    </xsd:element>
    <xsd:element name="ScopeId" ma:index="43" nillable="true" ma:displayName="ScopeId" ma:hidden="true" ma:list="Docs" ma:internalName="ScopeId" ma:readOnly="true" ma:showField="ScopeId">
      <xsd:simpleType>
        <xsd:restriction base="dms:Lookup"/>
      </xsd:simpleType>
    </xsd:element>
    <xsd:element name="VirusStatus" ma:index="44" nillable="true" ma:displayName="Virus Status" ma:format="TRUE" ma:hidden="true" ma:list="Docs" ma:internalName="VirusStatus" ma:readOnly="true" ma:showField="Size">
      <xsd:simpleType>
        <xsd:restriction base="dms:Lookup"/>
      </xsd:simpleType>
    </xsd:element>
    <xsd:element name="CheckedOutTitle" ma:index="45" nillable="true" ma:displayName="Checked Out To" ma:format="TRUE" ma:hidden="true" ma:list="Docs" ma:internalName="CheckedOutTitle" ma:readOnly="true" ma:showField="CheckedOutTitle">
      <xsd:simpleType>
        <xsd:restriction base="dms:Lookup"/>
      </xsd:simpleType>
    </xsd:element>
    <xsd:element name="_CheckinComment" ma:index="46" nillable="true" ma:displayName="Check In Comment" ma:format="TRUE" ma:list="Docs" ma:internalName="_CheckinComment" ma:readOnly="true" ma:showField="CheckinComment">
      <xsd:simpleType>
        <xsd:restriction base="dms:Lookup"/>
      </xsd:simpleType>
    </xsd:element>
    <xsd:element name="MetaInfo" ma:index="59" nillable="true" ma:displayName="Property Bag" ma:hidden="true" ma:list="Docs" ma:internalName="MetaInfo" ma:showField="MetaInfo">
      <xsd:simpleType>
        <xsd:restriction base="dms:Lookup"/>
      </xsd:simpleType>
    </xsd:element>
    <xsd:element name="_Level" ma:index="60" nillable="true" ma:displayName="Level" ma:hidden="true" ma:internalName="_Level" ma:readOnly="true">
      <xsd:simpleType>
        <xsd:restriction base="dms:Unknown"/>
      </xsd:simpleType>
    </xsd:element>
    <xsd:element name="_IsCurrentVersion" ma:index="61" nillable="true" ma:displayName="Is Current Version" ma:hidden="true" ma:internalName="_IsCurrentVersion" ma:readOnly="true">
      <xsd:simpleType>
        <xsd:restriction base="dms:Boolean"/>
      </xsd:simpleType>
    </xsd:element>
    <xsd:element name="ItemChildCount" ma:index="62" nillable="true" ma:displayName="Item Child Count" ma:hidden="true" ma:list="Docs" ma:internalName="ItemChildCount" ma:readOnly="true" ma:showField="ItemChildCount">
      <xsd:simpleType>
        <xsd:restriction base="dms:Lookup"/>
      </xsd:simpleType>
    </xsd:element>
    <xsd:element name="FolderChildCount" ma:index="63" nillable="true" ma:displayName="Folder Child Count" ma:hidden="true" ma:list="Docs" ma:internalName="FolderChildCount" ma:readOnly="true" ma:showField="FolderChildCount">
      <xsd:simpleType>
        <xsd:restriction base="dms:Lookup"/>
      </xsd:simpleType>
    </xsd:element>
    <xsd:element name="owshiddenversion" ma:index="67" nillable="true" ma:displayName="owshiddenversion" ma:hidden="true" ma:internalName="owshiddenversion" ma:readOnly="true">
      <xsd:simpleType>
        <xsd:restriction base="dms:Unknown"/>
      </xsd:simpleType>
    </xsd:element>
    <xsd:element name="_UIVersion" ma:index="68" nillable="true" ma:displayName="UI Version" ma:hidden="true" ma:internalName="_UIVersion" ma:readOnly="true">
      <xsd:simpleType>
        <xsd:restriction base="dms:Unknown"/>
      </xsd:simpleType>
    </xsd:element>
    <xsd:element name="_UIVersionString" ma:index="69" nillable="true" ma:displayName="Version" ma:internalName="_UIVersionString" ma:readOnly="true">
      <xsd:simpleType>
        <xsd:restriction base="dms:Text"/>
      </xsd:simpleType>
    </xsd:element>
    <xsd:element name="InstanceID" ma:index="70" nillable="true" ma:displayName="Instance ID" ma:hidden="true" ma:internalName="InstanceID" ma:readOnly="true">
      <xsd:simpleType>
        <xsd:restriction base="dms:Unknown"/>
      </xsd:simpleType>
    </xsd:element>
    <xsd:element name="Order" ma:index="71" nillable="true" ma:displayName="Order" ma:hidden="true" ma:internalName="Order">
      <xsd:simpleType>
        <xsd:restriction base="dms:Number"/>
      </xsd:simpleType>
    </xsd:element>
    <xsd:element name="GUID" ma:index="72" nillable="true" ma:displayName="GUID" ma:hidden="true" ma:internalName="GUID" ma:readOnly="true">
      <xsd:simpleType>
        <xsd:restriction base="dms:Unknown"/>
      </xsd:simpleType>
    </xsd:element>
    <xsd:element name="WorkflowVersion" ma:index="73" nillable="true" ma:displayName="Workflow Version" ma:hidden="true" ma:internalName="WorkflowVersion" ma:readOnly="true">
      <xsd:simpleType>
        <xsd:restriction base="dms:Unknown"/>
      </xsd:simpleType>
    </xsd:element>
    <xsd:element name="WorkflowInstanceID" ma:index="74" nillable="true" ma:displayName="Workflow Instance ID" ma:hidden="true" ma:internalName="WorkflowInstanceID" ma:readOnly="true">
      <xsd:simpleType>
        <xsd:restriction base="dms:Unknown"/>
      </xsd:simpleType>
    </xsd:element>
    <xsd:element name="ParentVersionString" ma:index="75" nillable="true" ma:displayName="Source Version (Converted Document)" ma:hidden="true" ma:list="Docs" ma:internalName="ParentVersionString" ma:readOnly="true" ma:showField="ParentVersionString">
      <xsd:simpleType>
        <xsd:restriction base="dms:Lookup"/>
      </xsd:simpleType>
    </xsd:element>
    <xsd:element name="ParentLeafName" ma:index="76" nillable="true" ma:displayName="Source Name (Converted Document)" ma:hidden="true" ma:list="Docs" ma:internalName="ParentLeafName" ma:readOnly="true" ma:showField="ParentLeafName">
      <xsd:simpleType>
        <xsd:restriction base="dms:Lookup"/>
      </xsd:simpleType>
    </xsd:element>
    <xsd:element name="DocConcurrencyNumber" ma:index="77"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8595E4C6-A935-48D8-B070-EF3F5392FA4F" elementFormDefault="qualified">
    <xsd:import namespace="http://schemas.microsoft.com/office/2006/documentManagement/types"/>
    <xsd:import namespace="http://schemas.microsoft.com/office/infopath/2007/PartnerControls"/>
    <xsd:element name="author0" ma:index="2" nillable="true" ma:displayName="Author" ma:internalName="author0">
      <xsd:simpleType>
        <xsd:restriction base="dms:Text">
          <xsd:maxLength value="75"/>
        </xsd:restriction>
      </xsd:simpleType>
    </xsd:element>
    <xsd:element name="Division" ma:index="3" nillable="true" ma:displayName="Division" ma:internalName="Division">
      <xsd:simpleType>
        <xsd:restriction base="dms:Text">
          <xsd:maxLength value="255"/>
        </xsd:restriction>
      </xsd:simpleType>
    </xsd:element>
    <xsd:element name="manager0" ma:index="4" nillable="true" ma:displayName="Manager" ma:internalName="manager0">
      <xsd:simpleType>
        <xsd:restriction base="dms:Text">
          <xsd:maxLength value="255"/>
        </xsd:restriction>
      </xsd:simpleType>
    </xsd:element>
    <xsd:element name="category0" ma:index="5" nillable="true" ma:displayName="Category" ma:format="Dropdown" ma:internalName="category0">
      <xsd:simpleType>
        <xsd:union memberTypes="dms:Text">
          <xsd:simpleType>
            <xsd:restriction base="dms:Choice">
              <xsd:enumeration value="Classification and Pay"/>
              <xsd:enumeration value="Employee Relations"/>
              <xsd:enumeration value="Management Forms"/>
              <xsd:enumeration value="Management Performance"/>
              <xsd:enumeration value="Miscellaneous"/>
              <xsd:enumeration value="Performance Review"/>
              <xsd:enumeration value="Recruitment and Benefits"/>
            </xsd:restriction>
          </xsd:simpleType>
        </xsd:union>
      </xsd:simpleType>
    </xsd:element>
    <xsd:element name="subject0" ma:index="6" nillable="true" ma:displayName="Subject" ma:internalName="subject0">
      <xsd:simpleType>
        <xsd:restriction base="dms:Text">
          <xsd:maxLength value="255"/>
        </xsd:restriction>
      </xsd:simpleType>
    </xsd:element>
    <xsd:element name="company0" ma:index="7" nillable="true" ma:displayName="Company" ma:internalName="company0">
      <xsd:simpleType>
        <xsd:restriction base="dms:Text">
          <xsd:maxLength value="255"/>
        </xsd:restriction>
      </xsd:simpleType>
    </xsd:element>
    <xsd:element name="comments0" ma:index="8" nillable="true" ma:displayName="Comments" ma:internalName="comments0">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8fadb0-354c-4f74-afa1-8ca5acdaa1a6" elementFormDefault="qualified">
    <xsd:import namespace="http://schemas.microsoft.com/office/2006/documentManagement/types"/>
    <xsd:import namespace="http://schemas.microsoft.com/office/infopath/2007/PartnerControls"/>
    <xsd:element name="_dlc_DocId" ma:index="80" nillable="true" ma:displayName="Document ID Value" ma:description="The value of the document ID assigned to this item." ma:internalName="_dlc_DocId" ma:readOnly="true">
      <xsd:simpleType>
        <xsd:restriction base="dms:Text"/>
      </xsd:simpleType>
    </xsd:element>
    <xsd:element name="_dlc_DocIdUrl" ma:index="8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82" nillable="true" ma:displayName="Persist ID" ma:description="Keep ID on add." ma:hidden="true" ma:internalName="_dlc_DocIdPersistId" ma:readOnly="true">
      <xsd:simpleType>
        <xsd:restriction base="dms:Boolean"/>
      </xsd:simpleType>
    </xsd:element>
    <xsd:element name="TaxKeywordTaxHTField" ma:index="84" nillable="true" ma:taxonomy="true" ma:internalName="TaxKeywordTaxHTField" ma:taxonomyFieldName="TaxKeyword" ma:displayName="Enterprise Keywords" ma:readOnly="false" ma:fieldId="{23f27201-bee3-471e-b2e7-b64fd8b7ca38}" ma:taxonomyMulti="true" ma:sspId="0ca27e58-1136-4f31-9920-b94c209702ee" ma:termSetId="00000000-0000-0000-0000-000000000000" ma:anchorId="00000000-0000-0000-0000-000000000000" ma:open="true" ma:isKeyword="true">
      <xsd:complexType>
        <xsd:sequence>
          <xsd:element ref="pc:Terms" minOccurs="0" maxOccurs="1"/>
        </xsd:sequence>
      </xsd:complexType>
    </xsd:element>
    <xsd:element name="TaxCatchAll" ma:index="85" nillable="true" ma:displayName="Taxonomy Catch All Column" ma:hidden="true" ma:list="{548fb040-40f2-4db8-970b-252327869d99}" ma:internalName="TaxCatchAll" ma:showField="CatchAllData" ma:web="c18fadb0-354c-4f74-afa1-8ca5acdaa1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uthor0 xmlns="8595E4C6-A935-48D8-B070-EF3F5392FA4F">Cindy Terry</author0>
    <Order xmlns="http://schemas.microsoft.com/sharepoint/v3" xsi:nil="true"/>
    <category0 xmlns="8595E4C6-A935-48D8-B070-EF3F5392FA4F" xsi:nil="true"/>
    <MetaInfo xmlns="http://schemas.microsoft.com/sharepoint/v3" xsi:nil="true"/>
    <subject0 xmlns="8595E4C6-A935-48D8-B070-EF3F5392FA4F">SEFA Form</subject0>
    <manager0 xmlns="8595E4C6-A935-48D8-B070-EF3F5392FA4F">Paul Whitfield</manager0>
    <Division xmlns="8595E4C6-A935-48D8-B070-EF3F5392FA4F">Accounting &amp; Auditing</Division>
    <xd_ProgID xmlns="http://schemas.microsoft.com/sharepoint/v3" xsi:nil="true"/>
    <_dlc_DocId xmlns="c18fadb0-354c-4f74-afa1-8ca5acdaa1a6">MXMF2QZJ3CU2-691-2392</_dlc_DocId>
    <ContentTypeId xmlns="http://schemas.microsoft.com/sharepoint/v3">0x010100C6E4958535A9D848B070EF3F5392FA4F</ContentTypeId>
    <_SourceUrl xmlns="http://schemas.microsoft.com/sharepoint/v3" xsi:nil="true"/>
    <_dlc_DocIdUrl xmlns="c18fadb0-354c-4f74-afa1-8ca5acdaa1a6">
      <Url>http://dfsintranet.fldoi.gov/customerservice/_layouts/DocIdRedir.aspx?ID=MXMF2QZJ3CU2-691-2392</Url>
      <Description>MXMF2QZJ3CU2-691-2392</Description>
    </_dlc_DocIdUrl>
    <_SharedFileIndex xmlns="http://schemas.microsoft.com/sharepoint/v3" xsi:nil="true"/>
    <comments0 xmlns="8595E4C6-A935-48D8-B070-EF3F5392FA4F">Eff 4/13; corrected formula 7/22/14; rev. 5/15; rev. 07/16; rev. 08/16; rev. 7/19/17; rev. 8/2018</comments0>
    <TaxCatchAll xmlns="c18fadb0-354c-4f74-afa1-8ca5acdaa1a6"/>
    <TaxKeywordTaxHTField xmlns="c18fadb0-354c-4f74-afa1-8ca5acdaa1a6">
      <Terms xmlns="http://schemas.microsoft.com/office/infopath/2007/PartnerControls"/>
    </TaxKeywordTaxHTField>
    <TemplateUrl xmlns="http://schemas.microsoft.com/sharepoint/v3" xsi:nil="true"/>
    <company0 xmlns="8595E4C6-A935-48D8-B070-EF3F5392FA4F">DFS</company0>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0CC0223-5622-42A0-B4E7-D4008B061774}">
  <ds:schemaRefs>
    <ds:schemaRef ds:uri="http://schemas.microsoft.com/DataMashup"/>
  </ds:schemaRefs>
</ds:datastoreItem>
</file>

<file path=customXml/itemProps2.xml><?xml version="1.0" encoding="utf-8"?>
<ds:datastoreItem xmlns:ds="http://schemas.openxmlformats.org/officeDocument/2006/customXml" ds:itemID="{FE71666E-5EB1-4AD0-BA12-23970F7450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595E4C6-A935-48D8-B070-EF3F5392FA4F"/>
    <ds:schemaRef ds:uri="c18fadb0-354c-4f74-afa1-8ca5acdaa1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B00126-071C-4077-BC00-8B242947F5D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595E4C6-A935-48D8-B070-EF3F5392FA4F"/>
    <ds:schemaRef ds:uri="http://purl.org/dc/elements/1.1/"/>
    <ds:schemaRef ds:uri="http://schemas.microsoft.com/office/2006/metadata/properties"/>
    <ds:schemaRef ds:uri="c18fadb0-354c-4f74-afa1-8ca5acdaa1a6"/>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EAED42F7-74E6-40F0-8E17-AF7CD9D41DDA}">
  <ds:schemaRefs>
    <ds:schemaRef ds:uri="http://schemas.microsoft.com/sharepoint/v3/contenttype/forms"/>
  </ds:schemaRefs>
</ds:datastoreItem>
</file>

<file path=customXml/itemProps5.xml><?xml version="1.0" encoding="utf-8"?>
<ds:datastoreItem xmlns:ds="http://schemas.openxmlformats.org/officeDocument/2006/customXml" ds:itemID="{B4D7AD04-0AD1-494A-AC04-5469185CF5F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20</vt:i4>
      </vt:variant>
    </vt:vector>
  </HeadingPairs>
  <TitlesOfParts>
    <vt:vector size="20" baseType="lpstr">
      <vt:lpstr>SEFA Data</vt:lpstr>
      <vt:lpstr>OLO FEIN DUNS Tables</vt:lpstr>
      <vt:lpstr>Noncash</vt:lpstr>
      <vt:lpstr>Loan</vt:lpstr>
      <vt:lpstr>List</vt:lpstr>
      <vt:lpstr>CFDA Program Titles Table</vt:lpstr>
      <vt:lpstr>Fed. Agency Identifier Table</vt:lpstr>
      <vt:lpstr>Pass-through Grantors</vt:lpstr>
      <vt:lpstr>Notes</vt:lpstr>
      <vt:lpstr>Reconciliation</vt:lpstr>
      <vt:lpstr>Checklist</vt:lpstr>
      <vt:lpstr>Checklist Review</vt:lpstr>
      <vt:lpstr>Data Counter</vt:lpstr>
      <vt:lpstr>New Review</vt:lpstr>
      <vt:lpstr>Review Status</vt:lpstr>
      <vt:lpstr>State Entities</vt:lpstr>
      <vt:lpstr>Pass-through Grantor Name</vt:lpstr>
      <vt:lpstr>Instructions</vt:lpstr>
      <vt:lpstr>Definitions</vt:lpstr>
      <vt:lpstr>Cluster Info</vt:lpstr>
    </vt:vector>
  </TitlesOfParts>
  <Company>State of Florida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SEFA Workbook</dc:title>
  <dc:creator>alr</dc:creator>
  <cp:keywords/>
  <cp:lastModifiedBy>Eve Nieto</cp:lastModifiedBy>
  <cp:lastPrinted>2021-08-26T20:09:11Z</cp:lastPrinted>
  <dcterms:created xsi:type="dcterms:W3CDTF">2001-06-19T15:03:34Z</dcterms:created>
  <dcterms:modified xsi:type="dcterms:W3CDTF">2021-08-27T19:59:56Z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_dlc_DocIdItemGuid">
    <vt:lpwstr>53e89f9a-c2d9-416c-9b7a-fc87ac80c545</vt:lpwstr>
  </property>
</Properties>
</file>